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mmendations" sheetId="1" r:id="rId5"/>
    <sheet state="visible" name="Portfolio" sheetId="2" r:id="rId6"/>
    <sheet state="visible" name="Technical_Indicators" sheetId="3" r:id="rId7"/>
    <sheet state="visible" name="Watchlist" sheetId="4" r:id="rId8"/>
    <sheet state="visible" name="Add Stock" sheetId="5" r:id="rId9"/>
    <sheet state="visible" name="Settings" sheetId="6" r:id="rId10"/>
  </sheets>
  <definedNames/>
  <calcPr/>
</workbook>
</file>

<file path=xl/sharedStrings.xml><?xml version="1.0" encoding="utf-8"?>
<sst xmlns="http://schemas.openxmlformats.org/spreadsheetml/2006/main" count="678" uniqueCount="298">
  <si>
    <t>Symbol</t>
  </si>
  <si>
    <t>C.M.P</t>
  </si>
  <si>
    <t>Difference (%)</t>
  </si>
  <si>
    <t>Price Position (%)</t>
  </si>
  <si>
    <t>Composite Score</t>
  </si>
  <si>
    <t>Target Buy Price</t>
  </si>
  <si>
    <t>Quantity to Buy</t>
  </si>
  <si>
    <t>Investment Amount</t>
  </si>
  <si>
    <t>NIFTY VIX &gt;</t>
  </si>
  <si>
    <t>To Invest 2x &gt;</t>
  </si>
  <si>
    <t>KPITTECH</t>
  </si>
  <si>
    <t>IRCON</t>
  </si>
  <si>
    <t>TEXRAIL</t>
  </si>
  <si>
    <t>OLECTRA</t>
  </si>
  <si>
    <t>NTPCGREEN</t>
  </si>
  <si>
    <t>INDOWIND</t>
  </si>
  <si>
    <t>Total Investment</t>
  </si>
  <si>
    <t>Scrip Name</t>
  </si>
  <si>
    <t>Scrip Code</t>
  </si>
  <si>
    <t>ISIN</t>
  </si>
  <si>
    <t>Type</t>
  </si>
  <si>
    <t>Qty</t>
  </si>
  <si>
    <t>Avg Buy Price</t>
  </si>
  <si>
    <t>Total Invested</t>
  </si>
  <si>
    <t>Total current Value</t>
  </si>
  <si>
    <t>P&amp;L</t>
  </si>
  <si>
    <r>
      <rPr>
        <rFont val="Arial"/>
        <b/>
        <color theme="1"/>
        <sz val="14.0"/>
      </rPr>
      <t xml:space="preserve">P&amp;L </t>
    </r>
    <r>
      <rPr>
        <rFont val="Arial"/>
        <color theme="1"/>
      </rPr>
      <t>(%)</t>
    </r>
  </si>
  <si>
    <t>Target buy</t>
  </si>
  <si>
    <t>New Average</t>
  </si>
  <si>
    <t>Per share Impact</t>
  </si>
  <si>
    <t>New P&amp;L</t>
  </si>
  <si>
    <t>New P&amp;L (%)</t>
  </si>
  <si>
    <t>Buy/Not Buy</t>
  </si>
  <si>
    <t>Difference</t>
  </si>
  <si>
    <t>PE</t>
  </si>
  <si>
    <t>MCAP</t>
  </si>
  <si>
    <t>EPS</t>
  </si>
  <si>
    <t>High52</t>
  </si>
  <si>
    <t>AVG Buy to High52</t>
  </si>
  <si>
    <t>Low52</t>
  </si>
  <si>
    <t>AVG Buy to Low52</t>
  </si>
  <si>
    <t>Daily AVG Volume Traded</t>
  </si>
  <si>
    <t>Today's Volume</t>
  </si>
  <si>
    <t>Segment</t>
  </si>
  <si>
    <t>Moving/Non Moving</t>
  </si>
  <si>
    <t>ADANI GREEN ENERGY LTD</t>
  </si>
  <si>
    <t>ADANIGREEN</t>
  </si>
  <si>
    <t>INE364U01010</t>
  </si>
  <si>
    <t>Equity</t>
  </si>
  <si>
    <t>Green Energy</t>
  </si>
  <si>
    <t>Non Moving</t>
  </si>
  <si>
    <t>ADANI POWER</t>
  </si>
  <si>
    <t>ADANIPOWER</t>
  </si>
  <si>
    <t>INE814H01011</t>
  </si>
  <si>
    <t>AEROFLEX INDUSTRIES LTD</t>
  </si>
  <si>
    <t>AEROFLEX</t>
  </si>
  <si>
    <t>INE024001021</t>
  </si>
  <si>
    <t>Defence</t>
  </si>
  <si>
    <t>Moving</t>
  </si>
  <si>
    <t>ASHOK LEYLND</t>
  </si>
  <si>
    <t>ASHOKLEY</t>
  </si>
  <si>
    <t>INE208A01029</t>
  </si>
  <si>
    <t>EV</t>
  </si>
  <si>
    <t>ASTRA MICRO</t>
  </si>
  <si>
    <t>ASTRAMICRO</t>
  </si>
  <si>
    <t>INE386C01029</t>
  </si>
  <si>
    <t>AXIT IT LTD</t>
  </si>
  <si>
    <t>AXISCADES</t>
  </si>
  <si>
    <t>INE555B01013</t>
  </si>
  <si>
    <t>Bharat Dynamics Limited</t>
  </si>
  <si>
    <t>NSE:BDL</t>
  </si>
  <si>
    <t>INE171Z01026</t>
  </si>
  <si>
    <t>BHARAT ELECT</t>
  </si>
  <si>
    <t>NSE:BEL</t>
  </si>
  <si>
    <t>INE263A01024</t>
  </si>
  <si>
    <t>Bharti Hexacom Limited</t>
  </si>
  <si>
    <t>BHARTIHEXA</t>
  </si>
  <si>
    <t>INE343G01021</t>
  </si>
  <si>
    <t>Technology</t>
  </si>
  <si>
    <t>CG POWER</t>
  </si>
  <si>
    <t>CGPOWER</t>
  </si>
  <si>
    <t>INE067A01029</t>
  </si>
  <si>
    <t>Cochin Shipyard Limited</t>
  </si>
  <si>
    <t>COCHINSHIP</t>
  </si>
  <si>
    <t>INE704P01025</t>
  </si>
  <si>
    <t>CPSE ETF GROWTH</t>
  </si>
  <si>
    <t>CPSEETF</t>
  </si>
  <si>
    <t>INF457M01133</t>
  </si>
  <si>
    <t>ETF</t>
  </si>
  <si>
    <t>Others</t>
  </si>
  <si>
    <t>DREDG CORP I</t>
  </si>
  <si>
    <t>DREDGECORP</t>
  </si>
  <si>
    <t>INE506A01018</t>
  </si>
  <si>
    <t>PSU</t>
  </si>
  <si>
    <t>GARDEN REACH SHIP&amp;ENG LTD</t>
  </si>
  <si>
    <t>GRSE</t>
  </si>
  <si>
    <t>INE382Z01011</t>
  </si>
  <si>
    <t>GREENPOWER</t>
  </si>
  <si>
    <t>INE999K01014</t>
  </si>
  <si>
    <t>HAL</t>
  </si>
  <si>
    <t>NSE:HAL</t>
  </si>
  <si>
    <t>INE066F01020</t>
  </si>
  <si>
    <t>HATHWAY CAB</t>
  </si>
  <si>
    <t>HATHWAY</t>
  </si>
  <si>
    <t>INE982F01036</t>
  </si>
  <si>
    <t>HBL Engineering Limited</t>
  </si>
  <si>
    <t>HBLENGINE</t>
  </si>
  <si>
    <t>INE292B01021</t>
  </si>
  <si>
    <t>ICICIPRAMC - BHARATIWIN</t>
  </si>
  <si>
    <t>ICICIB22</t>
  </si>
  <si>
    <t>INF109KB15Y7</t>
  </si>
  <si>
    <t>ICICIPRUGETF</t>
  </si>
  <si>
    <t>GOLDIETF</t>
  </si>
  <si>
    <t>INF109KC1NT3</t>
  </si>
  <si>
    <t>IDFC FIRST BANK LTD.</t>
  </si>
  <si>
    <t>IDFCFIRSTB</t>
  </si>
  <si>
    <t>INE092T01019</t>
  </si>
  <si>
    <t>Indian Railway Catering and To</t>
  </si>
  <si>
    <t>IRCTC</t>
  </si>
  <si>
    <t>INE335Y01020</t>
  </si>
  <si>
    <t>Indian Railway Finance</t>
  </si>
  <si>
    <t>IRFC</t>
  </si>
  <si>
    <t>INE053F01010</t>
  </si>
  <si>
    <t>IRCON International Ltd</t>
  </si>
  <si>
    <t>INE962Y01021</t>
  </si>
  <si>
    <t>IWIND ENERGY</t>
  </si>
  <si>
    <t>INE227G01018</t>
  </si>
  <si>
    <t>KPIT Technologies Ltd</t>
  </si>
  <si>
    <t>INE04I401011</t>
  </si>
  <si>
    <t>L&amp;T INFOTECH LTD.</t>
  </si>
  <si>
    <t>LTIM</t>
  </si>
  <si>
    <t>INE214T01019</t>
  </si>
  <si>
    <t>LARSEN &amp; TOUBRO LTD.</t>
  </si>
  <si>
    <t>LT</t>
  </si>
  <si>
    <t>INE018A01030</t>
  </si>
  <si>
    <t>LE TRAVENUES TECHNOLOGY L</t>
  </si>
  <si>
    <t>IXIGO</t>
  </si>
  <si>
    <t>INE0HV901016</t>
  </si>
  <si>
    <t>MAHINDRA &amp; MAHINDRA LTD.</t>
  </si>
  <si>
    <t>M&amp;M</t>
  </si>
  <si>
    <t>INE101A01026</t>
  </si>
  <si>
    <t>MOTILALAMC - MOMOMENTUM</t>
  </si>
  <si>
    <t>MOMOMENTUM</t>
  </si>
  <si>
    <t>INF247L01BK2</t>
  </si>
  <si>
    <t>NHPC</t>
  </si>
  <si>
    <t>INE848E01016</t>
  </si>
  <si>
    <t>NTPC GREEN ENERGY LIMITED</t>
  </si>
  <si>
    <t>INE0ONG01011</t>
  </si>
  <si>
    <t>OLECTRA GREENTECH LTD</t>
  </si>
  <si>
    <t>INE260D01016</t>
  </si>
  <si>
    <t>PREMIER ENERGIES LIMITED</t>
  </si>
  <si>
    <t>PREMIERENE</t>
  </si>
  <si>
    <t>INE0BS701011</t>
  </si>
  <si>
    <t>RailTel Corporation of India L</t>
  </si>
  <si>
    <t>RAILTEL</t>
  </si>
  <si>
    <t>INE0DD101019</t>
  </si>
  <si>
    <t>RVNL</t>
  </si>
  <si>
    <t>INE415G01027</t>
  </si>
  <si>
    <t>SITI CABLE NET-EQ</t>
  </si>
  <si>
    <t>SITINET</t>
  </si>
  <si>
    <t>INE965H01011</t>
  </si>
  <si>
    <t>SJVN</t>
  </si>
  <si>
    <t>INE002L01015</t>
  </si>
  <si>
    <t>TATA ELXSI</t>
  </si>
  <si>
    <t>TATAELXSI</t>
  </si>
  <si>
    <t>INE670A01012</t>
  </si>
  <si>
    <t>TATA MOTORS PASSENGER VECHICLE LIMITED</t>
  </si>
  <si>
    <t>TMPV</t>
  </si>
  <si>
    <t>INE155A01022</t>
  </si>
  <si>
    <t>TATA MOTORS LIMITED</t>
  </si>
  <si>
    <t>NSE:TMCV</t>
  </si>
  <si>
    <t>INE1TAE01010</t>
  </si>
  <si>
    <t>TATA POWER</t>
  </si>
  <si>
    <t>TATAPOWER</t>
  </si>
  <si>
    <t>INE245A01021</t>
  </si>
  <si>
    <t>TATA STL</t>
  </si>
  <si>
    <t>TATASTEEL</t>
  </si>
  <si>
    <t>INE081A01020</t>
  </si>
  <si>
    <t>TATA TECHNOLOGIES LIMITED</t>
  </si>
  <si>
    <t>TATATECH</t>
  </si>
  <si>
    <t>INE142M01025</t>
  </si>
  <si>
    <t>TCS LTD</t>
  </si>
  <si>
    <t>NSE:TCS</t>
  </si>
  <si>
    <t>INE467B01029</t>
  </si>
  <si>
    <t>TEXMACO RAIL</t>
  </si>
  <si>
    <t>INE621L01012</t>
  </si>
  <si>
    <t>WAAREE ENERGIES LIMITED</t>
  </si>
  <si>
    <t>WAAREEENER</t>
  </si>
  <si>
    <t>INE377N01017</t>
  </si>
  <si>
    <t>WIPRO LTD.</t>
  </si>
  <si>
    <t>WIPRO</t>
  </si>
  <si>
    <t>INE075A01022</t>
  </si>
  <si>
    <t>Zomato Limited</t>
  </si>
  <si>
    <t>ETERNAL</t>
  </si>
  <si>
    <t>INE758T01015</t>
  </si>
  <si>
    <t>Total</t>
  </si>
  <si>
    <t>StartDate</t>
  </si>
  <si>
    <t>EndDate</t>
  </si>
  <si>
    <t>Beta</t>
  </si>
  <si>
    <t>RSI</t>
  </si>
  <si>
    <t>SMA_50</t>
  </si>
  <si>
    <t>EMA_12</t>
  </si>
  <si>
    <t>MACD</t>
  </si>
  <si>
    <t>Bollinger_Upper</t>
  </si>
  <si>
    <t>Bollinger_Middle</t>
  </si>
  <si>
    <t>Bollinger_Lower</t>
  </si>
  <si>
    <t>ATR_14</t>
  </si>
  <si>
    <t>Processed</t>
  </si>
  <si>
    <t>N/A</t>
  </si>
  <si>
    <t>Price</t>
  </si>
  <si>
    <t>Change</t>
  </si>
  <si>
    <t>Change Pct</t>
  </si>
  <si>
    <t>Market Cap</t>
  </si>
  <si>
    <t>Segement</t>
  </si>
  <si>
    <t>HBL P SYS</t>
  </si>
  <si>
    <t>HBLPOWER</t>
  </si>
  <si>
    <t>TATA MOTORS</t>
  </si>
  <si>
    <t>TATAMOTORS</t>
  </si>
  <si>
    <t>ZOMATO</t>
  </si>
  <si>
    <t>Moschip Technologies Ltd</t>
  </si>
  <si>
    <t>BOM:532407</t>
  </si>
  <si>
    <t>Netweb Technologies India</t>
  </si>
  <si>
    <t>NETWEB</t>
  </si>
  <si>
    <t>Orient Technologies Ltd</t>
  </si>
  <si>
    <t>ORIENTTECH</t>
  </si>
  <si>
    <t>Hyundai Motor India Ltd</t>
  </si>
  <si>
    <t>HYUNDAI</t>
  </si>
  <si>
    <t>Nazara Technologies Ltd</t>
  </si>
  <si>
    <t>NAZARA</t>
  </si>
  <si>
    <t>Newgen Software Technologies Ltd.</t>
  </si>
  <si>
    <t>NEWGEN</t>
  </si>
  <si>
    <t>Cyient Ltd</t>
  </si>
  <si>
    <t>CYIENT</t>
  </si>
  <si>
    <t>Cyient DLM Ltd</t>
  </si>
  <si>
    <t>CYIENTDLM</t>
  </si>
  <si>
    <t>Coforge Ltd.</t>
  </si>
  <si>
    <t>COFORGE</t>
  </si>
  <si>
    <t>Dixon Technologies India Limited</t>
  </si>
  <si>
    <t>DIXON</t>
  </si>
  <si>
    <t>Amara Raja Energy &amp; Mobility Ltd</t>
  </si>
  <si>
    <t>ARE&amp;M</t>
  </si>
  <si>
    <t>Tejas Networks Ltd</t>
  </si>
  <si>
    <t>TEJASNET</t>
  </si>
  <si>
    <t>Zensar Technologies Ltd</t>
  </si>
  <si>
    <t>ZENSARTECH</t>
  </si>
  <si>
    <t>Suzlon Energy Ltd</t>
  </si>
  <si>
    <t>SUZLON</t>
  </si>
  <si>
    <t>eMudhra Ltd</t>
  </si>
  <si>
    <t>EMUDHRA</t>
  </si>
  <si>
    <t>Rategain Travel Technologies Ltd</t>
  </si>
  <si>
    <t>RATEGAIN</t>
  </si>
  <si>
    <t>Sterling and Wilson Renewable Energy Ltd</t>
  </si>
  <si>
    <t>SWSOLAR</t>
  </si>
  <si>
    <t>Indian Renewable Energy Dev Agency Ltd</t>
  </si>
  <si>
    <t>IREDA</t>
  </si>
  <si>
    <t>Inox Wind Ltd</t>
  </si>
  <si>
    <t>INOXWIND</t>
  </si>
  <si>
    <t>Inox Green Energy</t>
  </si>
  <si>
    <t>BOM:543667</t>
  </si>
  <si>
    <t>JSW Energy Ltd</t>
  </si>
  <si>
    <t>JSWENERGY</t>
  </si>
  <si>
    <t>DEE Development Engineers Ltd</t>
  </si>
  <si>
    <t>DEEDEV</t>
  </si>
  <si>
    <t>Mishra Dhatu Nigam Ltd</t>
  </si>
  <si>
    <t>MIDHANI</t>
  </si>
  <si>
    <t>Azad Engineering Ltd</t>
  </si>
  <si>
    <t>AZAD</t>
  </si>
  <si>
    <t>Solar Industries India Ltd</t>
  </si>
  <si>
    <t>SOLARINDS</t>
  </si>
  <si>
    <t>Bharat Forge Ltd</t>
  </si>
  <si>
    <t>BHARATFORG</t>
  </si>
  <si>
    <t>Data Patterns (India) Ltd</t>
  </si>
  <si>
    <t>DATAPATTNS</t>
  </si>
  <si>
    <t>Zen Technologies Limited</t>
  </si>
  <si>
    <t>ZENTEC</t>
  </si>
  <si>
    <t>ideaForge Technology Ltd</t>
  </si>
  <si>
    <t>IDEAFORGE</t>
  </si>
  <si>
    <t>BEML Ltd</t>
  </si>
  <si>
    <t>BEML</t>
  </si>
  <si>
    <t>Mazagon Dock Shipbuilders Ltd</t>
  </si>
  <si>
    <t>MAZDOCK</t>
  </si>
  <si>
    <t>MTAR Technologies Ltd</t>
  </si>
  <si>
    <t>MTARTECH</t>
  </si>
  <si>
    <t>Unimech Aerospace and Manufacturing Ltd</t>
  </si>
  <si>
    <t>UNIMECH</t>
  </si>
  <si>
    <t>Add an Investment</t>
  </si>
  <si>
    <t>Select Scrip ➡️</t>
  </si>
  <si>
    <t>Qty ➡️</t>
  </si>
  <si>
    <t>Price ➡️</t>
  </si>
  <si>
    <r>
      <rPr>
        <rFont val="Calibri"/>
        <b/>
        <color theme="1"/>
        <sz val="19.0"/>
      </rPr>
      <t xml:space="preserve">Add a Fresh Investment </t>
    </r>
    <r>
      <rPr>
        <rFont val="Calibri"/>
        <b/>
        <color theme="1"/>
        <sz val="9.0"/>
      </rPr>
      <t>(Non ETF)</t>
    </r>
  </si>
  <si>
    <t>Desired %</t>
  </si>
  <si>
    <t>Metric</t>
  </si>
  <si>
    <t>Weight</t>
  </si>
  <si>
    <t>Max Stocks per Segment</t>
  </si>
  <si>
    <t>Min Composite Score</t>
  </si>
  <si>
    <t>PE Ratio</t>
  </si>
  <si>
    <t>Price Position</t>
  </si>
  <si>
    <t>Volume Ratio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</si>
</sst>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0.0000"/>
    <numFmt numFmtId="165" formatCode="&quot;₹&quot;#,##0.00"/>
    <numFmt numFmtId="166" formatCode="[$₹]#,##0.00"/>
    <numFmt numFmtId="167" formatCode="[color50]+₹#,##0.00;[red]-₹#,##0.00;-"/>
    <numFmt numFmtId="168" formatCode="[color50]+#,##0.00%;[red]-#,##0.00%;-"/>
    <numFmt numFmtId="169" formatCode="yyyy-mm-dd"/>
    <numFmt numFmtId="170" formatCode="dd/mm/yyyy"/>
    <numFmt numFmtId="171" formatCode="# &quot;Day Chart&quot;"/>
    <numFmt numFmtId="172" formatCode="# &quot;Day Price&quot;"/>
    <numFmt numFmtId="173" formatCode="# &quot;Day %&quot;"/>
    <numFmt numFmtId="174" formatCode="[color50]+#,##0.00;[red]-#,##0.00;-"/>
    <numFmt numFmtId="175" formatCode="[color50]+#,##0.0%;[red]-#,##0.0%;-"/>
  </numFmts>
  <fonts count="2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Arial"/>
      <scheme val="minor"/>
    </font>
    <font>
      <b/>
      <sz val="12.0"/>
      <color rgb="FF000000"/>
      <name val="Calibri"/>
    </font>
    <font>
      <b/>
      <sz val="13.0"/>
      <color rgb="FF000000"/>
      <name val="Calibri"/>
    </font>
    <font>
      <b/>
      <sz val="13.0"/>
      <color theme="1"/>
      <name val="Arial"/>
      <scheme val="minor"/>
    </font>
    <font>
      <sz val="11.0"/>
      <color rgb="FF000000"/>
      <name val="Calibri"/>
    </font>
    <font>
      <b/>
      <sz val="14.0"/>
      <color theme="1"/>
      <name val="Arial"/>
      <scheme val="minor"/>
    </font>
    <font/>
    <font>
      <sz val="14.0"/>
      <color theme="1"/>
      <name val="Arial"/>
      <scheme val="minor"/>
    </font>
    <font>
      <color theme="1"/>
      <name val="Arial"/>
    </font>
    <font>
      <b/>
      <sz val="12.0"/>
      <color rgb="FFFFFFFF"/>
      <name val="Calibri"/>
    </font>
    <font>
      <b/>
      <sz val="13.0"/>
      <color rgb="FFFFFFFF"/>
      <name val="Calibri"/>
    </font>
    <font>
      <b/>
      <color rgb="FFFFFFFF"/>
      <name val="Arial"/>
      <scheme val="minor"/>
    </font>
    <font>
      <b/>
      <color rgb="FFFFFFFF"/>
      <name val="Arial"/>
    </font>
    <font>
      <color rgb="FF000000"/>
      <name val="Arial"/>
    </font>
    <font>
      <sz val="10.0"/>
      <color rgb="FF1F1F1F"/>
      <name val="&quot;Google Sans&quot;"/>
    </font>
    <font>
      <b/>
      <sz val="19.0"/>
      <color theme="1"/>
      <name val="Calibri"/>
    </font>
    <font>
      <b/>
      <sz val="13.0"/>
      <color theme="1"/>
      <name val="Calibri"/>
    </font>
    <font>
      <b/>
      <sz val="13.0"/>
      <color theme="1"/>
      <name val="Arial"/>
    </font>
    <font>
      <b/>
      <sz val="10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8F9FA"/>
        <bgColor rgb="FFF8F9FA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2" xfId="0" applyAlignment="1" applyBorder="1" applyFont="1" applyNumberFormat="1">
      <alignment horizontal="center" readingOrder="0" shrinkToFit="0" vertical="center" wrapText="1"/>
    </xf>
    <xf borderId="1" fillId="0" fontId="1" numFmtId="1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readingOrder="0"/>
    </xf>
    <xf borderId="1" fillId="0" fontId="2" numFmtId="4" xfId="0" applyAlignment="1" applyBorder="1" applyFont="1" applyNumberFormat="1">
      <alignment readingOrder="0"/>
    </xf>
    <xf borderId="1" fillId="0" fontId="2" numFmtId="10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1" xfId="0" applyAlignment="1" applyBorder="1" applyFont="1" applyNumberFormat="1">
      <alignment horizontal="center" readingOrder="0" vertical="center"/>
    </xf>
    <xf borderId="1" fillId="0" fontId="2" numFmtId="165" xfId="0" applyAlignment="1" applyBorder="1" applyFont="1" applyNumberFormat="1">
      <alignment readingOrder="0" vertical="center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1" fillId="0" fontId="3" numFmtId="0" xfId="0" applyAlignment="1" applyBorder="1" applyFont="1">
      <alignment readingOrder="0"/>
    </xf>
    <xf borderId="1" fillId="0" fontId="3" numFmtId="4" xfId="0" applyAlignment="1" applyBorder="1" applyFont="1" applyNumberFormat="1">
      <alignment readingOrder="0"/>
    </xf>
    <xf borderId="1" fillId="0" fontId="3" numFmtId="10" xfId="0" applyAlignment="1" applyBorder="1" applyFont="1" applyNumberFormat="1">
      <alignment readingOrder="0"/>
    </xf>
    <xf borderId="1" fillId="0" fontId="3" numFmtId="164" xfId="0" applyAlignment="1" applyBorder="1" applyFont="1" applyNumberFormat="1">
      <alignment horizontal="center" readingOrder="0"/>
    </xf>
    <xf borderId="1" fillId="0" fontId="3" numFmtId="1" xfId="0" applyAlignment="1" applyBorder="1" applyFont="1" applyNumberFormat="1">
      <alignment horizontal="center" readingOrder="0" vertical="center"/>
    </xf>
    <xf borderId="1" fillId="0" fontId="3" numFmtId="165" xfId="0" applyAlignment="1" applyBorder="1" applyFont="1" applyNumberFormat="1">
      <alignment readingOrder="0" vertical="center"/>
    </xf>
    <xf borderId="1" fillId="0" fontId="3" numFmtId="0" xfId="0" applyAlignment="1" applyBorder="1" applyFont="1">
      <alignment horizontal="center" readingOrder="0"/>
    </xf>
    <xf borderId="0" fillId="0" fontId="3" numFmtId="0" xfId="0" applyFont="1"/>
    <xf borderId="0" fillId="0" fontId="3" numFmtId="165" xfId="0" applyAlignment="1" applyFont="1" applyNumberFormat="1">
      <alignment readingOrder="0"/>
    </xf>
    <xf borderId="0" fillId="0" fontId="2" numFmtId="0" xfId="0" applyFont="1"/>
    <xf borderId="1" fillId="0" fontId="2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/>
    </xf>
    <xf borderId="1" fillId="0" fontId="4" numFmtId="10" xfId="0" applyBorder="1" applyFont="1" applyNumberFormat="1"/>
    <xf borderId="1" fillId="0" fontId="4" numFmtId="2" xfId="0" applyBorder="1" applyFont="1" applyNumberFormat="1"/>
    <xf borderId="1" fillId="0" fontId="4" numFmtId="165" xfId="0" applyAlignment="1" applyBorder="1" applyFont="1" applyNumberFormat="1">
      <alignment horizontal="center" readingOrder="0"/>
    </xf>
    <xf borderId="1" fillId="0" fontId="4" numFmtId="165" xfId="0" applyAlignment="1" applyBorder="1" applyFont="1" applyNumberFormat="1">
      <alignment readingOrder="0"/>
    </xf>
    <xf borderId="1" fillId="0" fontId="4" numFmtId="1" xfId="0" applyAlignment="1" applyBorder="1" applyFont="1" applyNumberFormat="1">
      <alignment horizontal="center" vertical="center"/>
    </xf>
    <xf borderId="1" fillId="0" fontId="4" numFmtId="165" xfId="0" applyAlignment="1" applyBorder="1" applyFont="1" applyNumberFormat="1">
      <alignment readingOrder="0" vertical="center"/>
    </xf>
    <xf borderId="0" fillId="0" fontId="4" numFmtId="0" xfId="0" applyFont="1"/>
    <xf borderId="1" fillId="0" fontId="2" numFmtId="0" xfId="0" applyBorder="1" applyFont="1"/>
    <xf borderId="1" fillId="0" fontId="2" numFmtId="10" xfId="0" applyBorder="1" applyFont="1" applyNumberFormat="1"/>
    <xf borderId="1" fillId="0" fontId="2" numFmtId="2" xfId="0" applyBorder="1" applyFont="1" applyNumberFormat="1"/>
    <xf borderId="1" fillId="0" fontId="2" numFmtId="0" xfId="0" applyAlignment="1" applyBorder="1" applyFont="1">
      <alignment horizontal="center"/>
    </xf>
    <xf borderId="1" fillId="0" fontId="2" numFmtId="1" xfId="0" applyBorder="1" applyFont="1" applyNumberFormat="1"/>
    <xf borderId="0" fillId="0" fontId="2" numFmtId="10" xfId="0" applyFont="1" applyNumberFormat="1"/>
    <xf borderId="0" fillId="0" fontId="2" numFmtId="2" xfId="0" applyFont="1" applyNumberFormat="1"/>
    <xf borderId="0" fillId="0" fontId="2" numFmtId="0" xfId="0" applyAlignment="1" applyFont="1">
      <alignment horizontal="center"/>
    </xf>
    <xf borderId="0" fillId="0" fontId="2" numFmtId="1" xfId="0" applyFont="1" applyNumberFormat="1"/>
    <xf borderId="0" fillId="0" fontId="2" numFmtId="0" xfId="0" applyAlignment="1" applyFont="1">
      <alignment readingOrder="0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shrinkToFit="0" wrapText="1"/>
    </xf>
    <xf borderId="1" fillId="0" fontId="8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horizontal="center" readingOrder="0" shrinkToFit="0" vertical="center" wrapText="0"/>
    </xf>
    <xf borderId="1" fillId="0" fontId="2" numFmtId="166" xfId="0" applyAlignment="1" applyBorder="1" applyFont="1" applyNumberFormat="1">
      <alignment horizontal="center"/>
    </xf>
    <xf borderId="1" fillId="0" fontId="8" numFmtId="4" xfId="0" applyAlignment="1" applyBorder="1" applyFont="1" applyNumberFormat="1">
      <alignment horizontal="center" readingOrder="0" shrinkToFit="0" vertical="bottom" wrapText="0"/>
    </xf>
    <xf borderId="1" fillId="0" fontId="8" numFmtId="166" xfId="0" applyAlignment="1" applyBorder="1" applyFont="1" applyNumberFormat="1">
      <alignment horizontal="right" readingOrder="0" shrinkToFit="0" vertical="bottom" wrapText="0"/>
    </xf>
    <xf borderId="3" fillId="0" fontId="8" numFmtId="166" xfId="0" applyAlignment="1" applyBorder="1" applyFont="1" applyNumberFormat="1">
      <alignment horizontal="right" readingOrder="0" shrinkToFit="0" vertical="bottom" wrapText="0"/>
    </xf>
    <xf borderId="4" fillId="0" fontId="2" numFmtId="166" xfId="0" applyBorder="1" applyFont="1" applyNumberFormat="1"/>
    <xf borderId="4" fillId="0" fontId="2" numFmtId="10" xfId="0" applyBorder="1" applyFont="1" applyNumberFormat="1"/>
    <xf borderId="1" fillId="0" fontId="2" numFmtId="166" xfId="0" applyBorder="1" applyFont="1" applyNumberFormat="1"/>
    <xf borderId="1" fillId="0" fontId="2" numFmtId="167" xfId="0" applyBorder="1" applyFont="1" applyNumberFormat="1"/>
    <xf borderId="1" fillId="0" fontId="2" numFmtId="168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168" xfId="0" applyAlignment="1" applyBorder="1" applyFont="1" applyNumberFormat="1">
      <alignment horizontal="center"/>
    </xf>
    <xf borderId="1" fillId="0" fontId="2" numFmtId="10" xfId="0" applyAlignment="1" applyBorder="1" applyFont="1" applyNumberFormat="1">
      <alignment horizontal="center"/>
    </xf>
    <xf borderId="1" fillId="0" fontId="4" numFmtId="0" xfId="0" applyBorder="1" applyFont="1"/>
    <xf borderId="2" fillId="0" fontId="2" numFmtId="166" xfId="0" applyBorder="1" applyFont="1" applyNumberFormat="1"/>
    <xf borderId="2" fillId="0" fontId="2" numFmtId="10" xfId="0" applyBorder="1" applyFont="1" applyNumberFormat="1"/>
    <xf borderId="5" fillId="0" fontId="8" numFmtId="0" xfId="0" applyAlignment="1" applyBorder="1" applyFont="1">
      <alignment readingOrder="0" shrinkToFit="0" vertical="bottom" wrapText="0"/>
    </xf>
    <xf borderId="5" fillId="0" fontId="8" numFmtId="0" xfId="0" applyAlignment="1" applyBorder="1" applyFont="1">
      <alignment horizontal="center" readingOrder="0" shrinkToFit="0" vertical="bottom" wrapText="0"/>
    </xf>
    <xf borderId="5" fillId="0" fontId="8" numFmtId="0" xfId="0" applyAlignment="1" applyBorder="1" applyFont="1">
      <alignment horizontal="center" readingOrder="0" shrinkToFit="0" vertical="center" wrapText="0"/>
    </xf>
    <xf borderId="5" fillId="0" fontId="2" numFmtId="166" xfId="0" applyAlignment="1" applyBorder="1" applyFont="1" applyNumberFormat="1">
      <alignment horizontal="center"/>
    </xf>
    <xf borderId="5" fillId="0" fontId="8" numFmtId="4" xfId="0" applyAlignment="1" applyBorder="1" applyFont="1" applyNumberFormat="1">
      <alignment horizontal="center" readingOrder="0" shrinkToFit="0" vertical="bottom" wrapText="0"/>
    </xf>
    <xf borderId="5" fillId="0" fontId="8" numFmtId="166" xfId="0" applyAlignment="1" applyBorder="1" applyFont="1" applyNumberFormat="1">
      <alignment horizontal="right" readingOrder="0" shrinkToFit="0" vertical="bottom" wrapText="0"/>
    </xf>
    <xf borderId="6" fillId="0" fontId="2" numFmtId="166" xfId="0" applyBorder="1" applyFont="1" applyNumberFormat="1"/>
    <xf borderId="6" fillId="0" fontId="2" numFmtId="10" xfId="0" applyBorder="1" applyFont="1" applyNumberFormat="1"/>
    <xf borderId="7" fillId="0" fontId="9" numFmtId="0" xfId="0" applyAlignment="1" applyBorder="1" applyFont="1">
      <alignment readingOrder="0"/>
    </xf>
    <xf borderId="8" fillId="0" fontId="10" numFmtId="0" xfId="0" applyBorder="1" applyFont="1"/>
    <xf borderId="9" fillId="0" fontId="10" numFmtId="0" xfId="0" applyBorder="1" applyFont="1"/>
    <xf borderId="10" fillId="0" fontId="9" numFmtId="0" xfId="0" applyAlignment="1" applyBorder="1" applyFont="1">
      <alignment horizontal="center" readingOrder="0"/>
    </xf>
    <xf borderId="11" fillId="0" fontId="10" numFmtId="0" xfId="0" applyBorder="1" applyFont="1"/>
    <xf borderId="12" fillId="0" fontId="10" numFmtId="0" xfId="0" applyBorder="1" applyFont="1"/>
    <xf borderId="9" fillId="0" fontId="9" numFmtId="166" xfId="0" applyAlignment="1" applyBorder="1" applyFont="1" applyNumberFormat="1">
      <alignment readingOrder="0"/>
    </xf>
    <xf borderId="13" fillId="0" fontId="11" numFmtId="166" xfId="0" applyBorder="1" applyFont="1" applyNumberFormat="1"/>
    <xf borderId="13" fillId="0" fontId="9" numFmtId="166" xfId="0" applyBorder="1" applyFont="1" applyNumberFormat="1"/>
    <xf borderId="13" fillId="0" fontId="11" numFmtId="10" xfId="0" applyBorder="1" applyFont="1" applyNumberFormat="1"/>
    <xf borderId="0" fillId="0" fontId="11" numFmtId="0" xfId="0" applyAlignment="1" applyFont="1">
      <alignment horizontal="center"/>
    </xf>
    <xf borderId="0" fillId="0" fontId="11" numFmtId="0" xfId="0" applyFont="1"/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left" readingOrder="0" vertical="center"/>
    </xf>
    <xf borderId="1" fillId="0" fontId="2" numFmtId="14" xfId="0" applyAlignment="1" applyBorder="1" applyFont="1" applyNumberFormat="1">
      <alignment horizontal="center" readingOrder="0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0" fontId="2" numFmtId="2" xfId="0" applyAlignment="1" applyBorder="1" applyFont="1" applyNumberFormat="1">
      <alignment horizontal="center" readingOrder="0" shrinkToFit="0" vertical="center" wrapText="1"/>
    </xf>
    <xf borderId="1" fillId="0" fontId="2" numFmtId="4" xfId="0" applyAlignment="1" applyBorder="1" applyFont="1" applyNumberFormat="1">
      <alignment horizontal="center" readingOrder="0" vertical="center"/>
    </xf>
    <xf borderId="1" fillId="3" fontId="12" numFmtId="169" xfId="0" applyAlignment="1" applyBorder="1" applyFill="1" applyFont="1" applyNumberFormat="1">
      <alignment readingOrder="0" vertical="center"/>
    </xf>
    <xf borderId="0" fillId="0" fontId="2" numFmtId="0" xfId="0" applyAlignment="1" applyFont="1">
      <alignment horizontal="center" readingOrder="0" shrinkToFit="0" vertical="center" wrapText="1"/>
    </xf>
    <xf borderId="1" fillId="0" fontId="2" numFmtId="170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left" vertical="center"/>
    </xf>
    <xf borderId="1" fillId="4" fontId="13" numFmtId="0" xfId="0" applyAlignment="1" applyBorder="1" applyFill="1" applyFont="1">
      <alignment horizontal="center" readingOrder="0" shrinkToFit="0" vertical="center" wrapText="1"/>
    </xf>
    <xf borderId="1" fillId="4" fontId="13" numFmtId="0" xfId="0" applyAlignment="1" applyBorder="1" applyFont="1">
      <alignment horizontal="center" readingOrder="0" shrinkToFit="0" vertical="center" wrapText="0"/>
    </xf>
    <xf borderId="1" fillId="4" fontId="14" numFmtId="0" xfId="0" applyAlignment="1" applyBorder="1" applyFont="1">
      <alignment horizontal="center" readingOrder="0" shrinkToFit="0" vertical="center" wrapText="1"/>
    </xf>
    <xf borderId="1" fillId="4" fontId="15" numFmtId="171" xfId="0" applyAlignment="1" applyBorder="1" applyFont="1" applyNumberFormat="1">
      <alignment horizontal="center" readingOrder="0"/>
    </xf>
    <xf borderId="1" fillId="4" fontId="16" numFmtId="0" xfId="0" applyAlignment="1" applyBorder="1" applyFont="1">
      <alignment horizontal="center" vertical="bottom"/>
    </xf>
    <xf borderId="1" fillId="4" fontId="16" numFmtId="172" xfId="0" applyAlignment="1" applyBorder="1" applyFont="1" applyNumberFormat="1">
      <alignment horizontal="center" vertical="bottom"/>
    </xf>
    <xf borderId="1" fillId="4" fontId="16" numFmtId="173" xfId="0" applyAlignment="1" applyBorder="1" applyFont="1" applyNumberFormat="1">
      <alignment horizontal="center" vertical="bottom"/>
    </xf>
    <xf borderId="1" fillId="4" fontId="16" numFmtId="0" xfId="0" applyAlignment="1" applyBorder="1" applyFont="1">
      <alignment horizontal="center" vertical="center"/>
    </xf>
    <xf borderId="1" fillId="0" fontId="8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vertical="center"/>
    </xf>
    <xf borderId="1" fillId="4" fontId="17" numFmtId="0" xfId="0" applyAlignment="1" applyBorder="1" applyFont="1">
      <alignment horizontal="center" vertical="center"/>
    </xf>
    <xf borderId="1" fillId="0" fontId="17" numFmtId="174" xfId="0" applyAlignment="1" applyBorder="1" applyFont="1" applyNumberFormat="1">
      <alignment horizontal="center" vertical="center"/>
    </xf>
    <xf borderId="1" fillId="4" fontId="17" numFmtId="175" xfId="0" applyAlignment="1" applyBorder="1" applyFont="1" applyNumberFormat="1">
      <alignment horizontal="center" vertical="center"/>
    </xf>
    <xf borderId="1" fillId="0" fontId="17" numFmtId="0" xfId="0" applyAlignment="1" applyBorder="1" applyFont="1">
      <alignment horizontal="center" vertical="center"/>
    </xf>
    <xf borderId="1" fillId="0" fontId="17" numFmtId="0" xfId="0" applyAlignment="1" applyBorder="1" applyFont="1">
      <alignment horizontal="center" vertical="center"/>
    </xf>
    <xf borderId="1" fillId="0" fontId="17" numFmtId="175" xfId="0" applyAlignment="1" applyBorder="1" applyFont="1" applyNumberFormat="1">
      <alignment horizontal="center" vertical="center"/>
    </xf>
    <xf borderId="1" fillId="0" fontId="17" numFmtId="175" xfId="0" applyAlignment="1" applyBorder="1" applyFont="1" applyNumberFormat="1">
      <alignment horizontal="center" vertical="center"/>
    </xf>
    <xf borderId="1" fillId="0" fontId="1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1" fillId="0" fontId="12" numFmtId="0" xfId="0" applyAlignment="1" applyBorder="1" applyFont="1">
      <alignment readingOrder="0" vertical="center"/>
    </xf>
    <xf borderId="1" fillId="0" fontId="12" numFmtId="0" xfId="0" applyAlignment="1" applyBorder="1" applyFont="1">
      <alignment readingOrder="0" vertical="center"/>
    </xf>
    <xf borderId="1" fillId="0" fontId="12" numFmtId="0" xfId="0" applyAlignment="1" applyBorder="1" applyFont="1">
      <alignment vertical="center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vertical="center"/>
    </xf>
    <xf borderId="0" fillId="5" fontId="18" numFmtId="0" xfId="0" applyAlignment="1" applyFill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wrapText="1"/>
    </xf>
    <xf borderId="0" fillId="0" fontId="12" numFmtId="0" xfId="0" applyAlignment="1" applyFont="1">
      <alignment vertical="center"/>
    </xf>
    <xf borderId="2" fillId="0" fontId="19" numFmtId="0" xfId="0" applyAlignment="1" applyBorder="1" applyFont="1">
      <alignment horizontal="center" readingOrder="0" shrinkToFit="0" vertical="center" wrapText="1"/>
    </xf>
    <xf borderId="14" fillId="0" fontId="10" numFmtId="0" xfId="0" applyBorder="1" applyFont="1"/>
    <xf borderId="15" fillId="0" fontId="10" numFmtId="0" xfId="0" applyBorder="1" applyFont="1"/>
    <xf borderId="15" fillId="0" fontId="20" numFmtId="0" xfId="0" applyAlignment="1" applyBorder="1" applyFont="1">
      <alignment horizontal="center" readingOrder="0" shrinkToFit="0" vertical="center" wrapText="1"/>
    </xf>
    <xf borderId="1" fillId="0" fontId="20" numFmtId="0" xfId="0" applyAlignment="1" applyBorder="1" applyFont="1">
      <alignment horizontal="center" shrinkToFit="0" vertical="center" wrapText="1"/>
    </xf>
    <xf borderId="1" fillId="0" fontId="12" numFmtId="4" xfId="0" applyAlignment="1" applyBorder="1" applyFont="1" applyNumberFormat="1">
      <alignment readingOrder="0" vertical="center"/>
    </xf>
    <xf borderId="1" fillId="0" fontId="21" numFmtId="0" xfId="0" applyAlignment="1" applyBorder="1" applyFont="1">
      <alignment horizontal="center" shrinkToFit="0" vertical="center" wrapText="1"/>
    </xf>
    <xf borderId="1" fillId="0" fontId="12" numFmtId="166" xfId="0" applyAlignment="1" applyBorder="1" applyFont="1" applyNumberFormat="1">
      <alignment readingOrder="0" vertical="center"/>
    </xf>
    <xf borderId="1" fillId="0" fontId="1" numFmtId="0" xfId="0" applyAlignment="1" applyBorder="1" applyFont="1">
      <alignment horizontal="center" readingOrder="0"/>
    </xf>
    <xf borderId="1" fillId="0" fontId="22" numFmtId="0" xfId="0" applyAlignment="1" applyBorder="1" applyFont="1">
      <alignment horizontal="center" readingOrder="0" shrinkToFit="0" vertical="center" wrapText="1"/>
    </xf>
    <xf borderId="1" fillId="0" fontId="2" numFmtId="10" xfId="0" applyAlignment="1" applyBorder="1" applyFont="1" applyNumberFormat="1">
      <alignment readingOrder="0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10" xfId="0" applyBorder="1" applyFont="1" applyNumberFormat="1"/>
    <xf borderId="0" fillId="0" fontId="2" numFmtId="10" xfId="0" applyAlignment="1" applyFont="1" applyNumberFormat="1">
      <alignment readingOrder="0"/>
    </xf>
    <xf borderId="0" fillId="0" fontId="3" numFmtId="0" xfId="0" applyFont="1"/>
  </cellXfs>
  <cellStyles count="1">
    <cellStyle xfId="0" name="Normal" builtinId="0"/>
  </cellStyles>
  <dxfs count="11">
    <dxf>
      <font>
        <b/>
        <color rgb="FF34A853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  <dxf>
      <font>
        <color rgb="FF38761D"/>
      </font>
      <fill>
        <patternFill patternType="solid">
          <fgColor rgb="FFD9EAD3"/>
          <bgColor rgb="FFD9EAD3"/>
        </patternFill>
      </fill>
      <border/>
    </dxf>
    <dxf>
      <font>
        <color rgb="FFCC0000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b/>
        <color rgb="FF27CA53"/>
      </font>
      <fill>
        <patternFill patternType="none"/>
      </fill>
      <border/>
    </dxf>
    <dxf>
      <font/>
      <fill>
        <patternFill patternType="solid">
          <fgColor rgb="FF81FB86"/>
          <bgColor rgb="FF81FB86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</dxfs>
  <tableStyles count="1">
    <tableStyle count="3" pivot="0" name="Watchlist-style">
      <tableStyleElement dxfId="8" type="headerRow"/>
      <tableStyleElement dxfId="9" type="firstRowStripe"/>
      <tableStyleElement dxfId="10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0</xdr:row>
      <xdr:rowOff>0</xdr:rowOff>
    </xdr:from>
    <xdr:ext cx="1485900" cy="523875"/>
    <xdr:sp>
      <xdr:nvSpPr>
        <xdr:cNvPr id="3" name="Shape 3"/>
        <xdr:cNvSpPr/>
      </xdr:nvSpPr>
      <xdr:spPr>
        <a:xfrm>
          <a:off x="1794600" y="1264225"/>
          <a:ext cx="2221500" cy="770700"/>
        </a:xfrm>
        <a:prstGeom prst="roundRect">
          <a:avLst>
            <a:gd fmla="val 16667" name="adj"/>
          </a:avLst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900"/>
            <a:t>Recommend</a:t>
          </a:r>
          <a:endParaRPr b="1" sz="19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76200</xdr:colOff>
      <xdr:row>1</xdr:row>
      <xdr:rowOff>76200</xdr:rowOff>
    </xdr:from>
    <xdr:ext cx="771525" cy="333375"/>
    <xdr:sp>
      <xdr:nvSpPr>
        <xdr:cNvPr id="4" name="Shape 4"/>
        <xdr:cNvSpPr/>
      </xdr:nvSpPr>
      <xdr:spPr>
        <a:xfrm>
          <a:off x="1492950" y="828275"/>
          <a:ext cx="1268100" cy="542100"/>
        </a:xfrm>
        <a:prstGeom prst="roundRect">
          <a:avLst>
            <a:gd fmla="val 16667" name="adj"/>
          </a:avLst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UPDATE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28575</xdr:colOff>
      <xdr:row>0</xdr:row>
      <xdr:rowOff>0</xdr:rowOff>
    </xdr:from>
    <xdr:ext cx="885825" cy="314325"/>
    <xdr:grpSp>
      <xdr:nvGrpSpPr>
        <xdr:cNvPr id="2" name="Shape 2" title="Drawing"/>
        <xdr:cNvGrpSpPr/>
      </xdr:nvGrpSpPr>
      <xdr:grpSpPr>
        <a:xfrm>
          <a:off x="1104125" y="1114125"/>
          <a:ext cx="1801200" cy="620400"/>
          <a:chOff x="1104125" y="1114125"/>
          <a:chExt cx="1801200" cy="620400"/>
        </a:xfrm>
      </xdr:grpSpPr>
      <xdr:sp>
        <xdr:nvSpPr>
          <xdr:cNvPr id="5" name="Shape 5"/>
          <xdr:cNvSpPr/>
        </xdr:nvSpPr>
        <xdr:spPr>
          <a:xfrm>
            <a:off x="1104125" y="1114125"/>
            <a:ext cx="1801200" cy="620400"/>
          </a:xfrm>
          <a:prstGeom prst="flowChartAlternateProcess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 txBox="1"/>
        </xdr:nvSpPr>
        <xdr:spPr>
          <a:xfrm>
            <a:off x="1314275" y="1179100"/>
            <a:ext cx="1380900" cy="3303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2000"/>
              <a:t>Add</a:t>
            </a:r>
            <a:endParaRPr b="1" sz="2000"/>
          </a:p>
        </xdr:txBody>
      </xdr:sp>
    </xdr:grpSp>
    <xdr:clientData fLocksWithSheet="0"/>
  </xdr:oneCellAnchor>
  <xdr:oneCellAnchor>
    <xdr:from>
      <xdr:col>5</xdr:col>
      <xdr:colOff>28575</xdr:colOff>
      <xdr:row>4</xdr:row>
      <xdr:rowOff>9525</xdr:rowOff>
    </xdr:from>
    <xdr:ext cx="885825" cy="314325"/>
    <xdr:grpSp>
      <xdr:nvGrpSpPr>
        <xdr:cNvPr id="2" name="Shape 2" title="Drawing"/>
        <xdr:cNvGrpSpPr/>
      </xdr:nvGrpSpPr>
      <xdr:grpSpPr>
        <a:xfrm>
          <a:off x="994050" y="1744575"/>
          <a:ext cx="1330800" cy="460200"/>
          <a:chOff x="994050" y="1744575"/>
          <a:chExt cx="1330800" cy="460200"/>
        </a:xfrm>
      </xdr:grpSpPr>
      <xdr:sp>
        <xdr:nvSpPr>
          <xdr:cNvPr id="7" name="Shape 7"/>
          <xdr:cNvSpPr/>
        </xdr:nvSpPr>
        <xdr:spPr>
          <a:xfrm>
            <a:off x="994050" y="1744575"/>
            <a:ext cx="1330800" cy="4602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" name="Shape 8"/>
          <xdr:cNvSpPr txBox="1"/>
        </xdr:nvSpPr>
        <xdr:spPr>
          <a:xfrm>
            <a:off x="1054050" y="1744575"/>
            <a:ext cx="1210800" cy="28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600"/>
              <a:t>Add Fresh</a:t>
            </a:r>
            <a:endParaRPr b="1" sz="1600"/>
          </a:p>
        </xdr:txBody>
      </xdr: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F1:O2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Watchlis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7.13"/>
    <col customWidth="1" min="3" max="3" width="10.5"/>
    <col customWidth="1" min="4" max="4" width="8.63"/>
    <col customWidth="1" min="5" max="5" width="10.88"/>
    <col customWidth="1" min="6" max="6" width="7.13"/>
    <col customWidth="1" min="7" max="7" width="11.0"/>
    <col customWidth="1" min="8" max="8" width="11.25"/>
    <col customWidth="1" min="9" max="9" width="11.5"/>
    <col customWidth="1" min="10" max="10" width="12.0"/>
    <col customWidth="1" min="12" max="12" width="11.38"/>
    <col customWidth="1" min="13" max="13" width="23.0"/>
    <col customWidth="1" min="14" max="14" width="13.75"/>
    <col customWidth="1" min="16" max="16" width="13.38"/>
  </cols>
  <sheetData>
    <row r="1" ht="49.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4"/>
      <c r="J1" s="4"/>
      <c r="K1" s="5" t="s">
        <v>8</v>
      </c>
      <c r="L1" s="6">
        <f>IFERROR(__xludf.DUMMYFUNCTION("IMPORTXML(""https://www.google.com/finance/quote/INDIA_VIX:INDEXNSE?hl=en"", ""//div[@class='YMlKec fxKbKc']"")
"),14.54)</f>
        <v>14.54</v>
      </c>
      <c r="M1" s="7"/>
      <c r="N1" s="5" t="s">
        <v>9</v>
      </c>
      <c r="O1" s="5">
        <v>10000.0</v>
      </c>
    </row>
    <row r="2">
      <c r="A2" s="8" t="s">
        <v>10</v>
      </c>
      <c r="B2" s="9">
        <v>772.9</v>
      </c>
      <c r="C2" s="10">
        <v>0.0783</v>
      </c>
      <c r="D2" s="10">
        <v>0.5388</v>
      </c>
      <c r="E2" s="11">
        <v>0.4946</v>
      </c>
      <c r="F2" s="9">
        <v>766.4</v>
      </c>
      <c r="G2" s="12">
        <v>1.0</v>
      </c>
      <c r="H2" s="13">
        <v>766.4</v>
      </c>
      <c r="I2" s="14"/>
      <c r="J2" s="15"/>
    </row>
    <row r="3">
      <c r="A3" s="8" t="s">
        <v>11</v>
      </c>
      <c r="B3" s="9">
        <v>147.31</v>
      </c>
      <c r="C3" s="10">
        <v>0.0443</v>
      </c>
      <c r="D3" s="10">
        <v>0.6532</v>
      </c>
      <c r="E3" s="11">
        <v>0.4744</v>
      </c>
      <c r="F3" s="9">
        <v>146.07</v>
      </c>
      <c r="G3" s="12">
        <v>1.0</v>
      </c>
      <c r="H3" s="13">
        <v>146.07</v>
      </c>
      <c r="I3" s="14"/>
      <c r="J3" s="15"/>
    </row>
    <row r="4">
      <c r="A4" s="8" t="s">
        <v>12</v>
      </c>
      <c r="B4" s="9">
        <v>107.5</v>
      </c>
      <c r="C4" s="10">
        <v>0.0138</v>
      </c>
      <c r="D4" s="10">
        <v>0.5688</v>
      </c>
      <c r="E4" s="11">
        <v>0.4453</v>
      </c>
      <c r="F4" s="9">
        <v>106.6</v>
      </c>
      <c r="G4" s="12">
        <v>1.0</v>
      </c>
      <c r="H4" s="13">
        <v>106.6</v>
      </c>
      <c r="I4" s="14"/>
      <c r="J4" s="15"/>
    </row>
    <row r="5">
      <c r="A5" s="8" t="s">
        <v>13</v>
      </c>
      <c r="B5" s="9">
        <v>1016.1</v>
      </c>
      <c r="C5" s="10">
        <v>0.0648</v>
      </c>
      <c r="D5" s="10">
        <v>0.5928</v>
      </c>
      <c r="E5" s="11">
        <v>0.4431</v>
      </c>
      <c r="F5" s="9">
        <v>1007.56</v>
      </c>
      <c r="G5" s="12">
        <v>1.0</v>
      </c>
      <c r="H5" s="13">
        <v>1007.56</v>
      </c>
      <c r="I5" s="14"/>
      <c r="J5" s="15"/>
    </row>
    <row r="6">
      <c r="A6" s="16" t="s">
        <v>14</v>
      </c>
      <c r="B6" s="17">
        <v>89.71</v>
      </c>
      <c r="C6" s="18">
        <v>0.0072</v>
      </c>
      <c r="D6" s="18">
        <v>0.7626</v>
      </c>
      <c r="E6" s="19">
        <v>0.442</v>
      </c>
      <c r="F6" s="17">
        <v>88.96</v>
      </c>
      <c r="G6" s="20">
        <v>7.0</v>
      </c>
      <c r="H6" s="21">
        <v>622.69</v>
      </c>
      <c r="I6" s="14"/>
      <c r="J6" s="15"/>
    </row>
    <row r="7">
      <c r="A7" s="16" t="s">
        <v>15</v>
      </c>
      <c r="B7" s="17">
        <v>9.71</v>
      </c>
      <c r="C7" s="18">
        <v>0.0079</v>
      </c>
      <c r="D7" s="18">
        <v>0.4099</v>
      </c>
      <c r="E7" s="19">
        <v>0.4044</v>
      </c>
      <c r="F7" s="17">
        <v>9.63</v>
      </c>
      <c r="G7" s="20">
        <v>64.0</v>
      </c>
      <c r="H7" s="21">
        <v>616.22</v>
      </c>
      <c r="I7" s="14"/>
      <c r="J7" s="15"/>
    </row>
    <row r="8">
      <c r="A8" s="16" t="s">
        <v>16</v>
      </c>
      <c r="B8" s="17"/>
      <c r="C8" s="18"/>
      <c r="D8" s="18"/>
      <c r="E8" s="19"/>
      <c r="F8" s="17"/>
      <c r="G8" s="20"/>
      <c r="H8" s="21">
        <v>3265.54</v>
      </c>
      <c r="I8" s="14"/>
      <c r="J8" s="15"/>
    </row>
    <row r="9">
      <c r="A9" s="16"/>
      <c r="B9" s="17"/>
      <c r="C9" s="18"/>
      <c r="D9" s="18"/>
      <c r="E9" s="19"/>
      <c r="F9" s="17"/>
      <c r="G9" s="20"/>
      <c r="H9" s="21"/>
      <c r="I9" s="14"/>
      <c r="J9" s="15"/>
    </row>
    <row r="10">
      <c r="A10" s="16"/>
      <c r="B10" s="17"/>
      <c r="C10" s="18"/>
      <c r="D10" s="18"/>
      <c r="E10" s="19"/>
      <c r="F10" s="17"/>
      <c r="G10" s="20"/>
      <c r="H10" s="21"/>
      <c r="I10" s="14"/>
      <c r="J10" s="15"/>
    </row>
    <row r="11">
      <c r="A11" s="16"/>
      <c r="B11" s="17"/>
      <c r="C11" s="18"/>
      <c r="D11" s="18"/>
      <c r="E11" s="19"/>
      <c r="F11" s="17"/>
      <c r="G11" s="20"/>
      <c r="H11" s="21"/>
      <c r="I11" s="14"/>
      <c r="J11" s="15"/>
    </row>
    <row r="12">
      <c r="A12" s="16"/>
      <c r="B12" s="17"/>
      <c r="C12" s="18"/>
      <c r="D12" s="18"/>
      <c r="E12" s="19"/>
      <c r="F12" s="17"/>
      <c r="G12" s="20"/>
      <c r="H12" s="21"/>
      <c r="I12" s="14"/>
      <c r="J12" s="15"/>
    </row>
    <row r="13">
      <c r="A13" s="8"/>
      <c r="B13" s="9"/>
      <c r="C13" s="10"/>
      <c r="D13" s="10"/>
      <c r="E13" s="11"/>
      <c r="F13" s="9"/>
      <c r="G13" s="12"/>
      <c r="H13" s="13"/>
      <c r="I13" s="14"/>
      <c r="J13" s="15"/>
    </row>
    <row r="14">
      <c r="A14" s="16"/>
      <c r="B14" s="17"/>
      <c r="C14" s="18"/>
      <c r="D14" s="18"/>
      <c r="E14" s="22"/>
      <c r="F14" s="17"/>
      <c r="G14" s="20"/>
      <c r="H14" s="21"/>
      <c r="I14" s="23"/>
      <c r="J14" s="24"/>
      <c r="K14" s="25"/>
    </row>
    <row r="15">
      <c r="A15" s="8"/>
      <c r="B15" s="9"/>
      <c r="C15" s="10"/>
      <c r="D15" s="10"/>
      <c r="E15" s="26"/>
      <c r="F15" s="9"/>
      <c r="G15" s="12"/>
      <c r="H15" s="13"/>
      <c r="K15" s="25"/>
    </row>
    <row r="16">
      <c r="A16" s="8"/>
      <c r="B16" s="9"/>
      <c r="C16" s="10"/>
      <c r="D16" s="10"/>
      <c r="E16" s="26"/>
      <c r="F16" s="9"/>
      <c r="G16" s="12"/>
      <c r="H16" s="13"/>
    </row>
    <row r="17">
      <c r="A17" s="8"/>
      <c r="B17" s="9"/>
      <c r="C17" s="10"/>
      <c r="D17" s="10"/>
      <c r="E17" s="26"/>
      <c r="F17" s="9"/>
      <c r="G17" s="12"/>
      <c r="H17" s="13"/>
      <c r="K17" s="25"/>
    </row>
    <row r="18">
      <c r="A18" s="8"/>
      <c r="B18" s="9"/>
      <c r="C18" s="10"/>
      <c r="D18" s="10"/>
      <c r="E18" s="26"/>
      <c r="F18" s="9"/>
      <c r="G18" s="12"/>
      <c r="H18" s="13"/>
    </row>
    <row r="19">
      <c r="A19" s="8"/>
      <c r="B19" s="9"/>
      <c r="C19" s="10"/>
      <c r="D19" s="10"/>
      <c r="E19" s="26"/>
      <c r="F19" s="9"/>
      <c r="G19" s="12"/>
      <c r="H19" s="13"/>
    </row>
    <row r="20">
      <c r="A20" s="8"/>
      <c r="B20" s="9"/>
      <c r="C20" s="10"/>
      <c r="D20" s="10"/>
      <c r="E20" s="26"/>
      <c r="F20" s="9"/>
      <c r="G20" s="12"/>
      <c r="H20" s="13"/>
    </row>
    <row r="21">
      <c r="A21" s="8"/>
      <c r="B21" s="9"/>
      <c r="C21" s="10"/>
      <c r="D21" s="10"/>
      <c r="E21" s="26"/>
      <c r="F21" s="9"/>
      <c r="G21" s="12"/>
      <c r="H21" s="13"/>
    </row>
    <row r="22">
      <c r="A22" s="27"/>
      <c r="B22" s="28"/>
      <c r="C22" s="29"/>
      <c r="D22" s="29"/>
      <c r="E22" s="30"/>
      <c r="F22" s="31"/>
      <c r="G22" s="32"/>
      <c r="H22" s="33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>
      <c r="A23" s="35"/>
      <c r="B23" s="36"/>
      <c r="C23" s="37"/>
      <c r="D23" s="37"/>
      <c r="E23" s="38"/>
      <c r="F23" s="35"/>
      <c r="G23" s="39"/>
      <c r="H23" s="35"/>
    </row>
    <row r="24">
      <c r="B24" s="40"/>
      <c r="C24" s="41"/>
      <c r="D24" s="41"/>
      <c r="E24" s="42"/>
      <c r="G24" s="43"/>
    </row>
    <row r="25">
      <c r="B25" s="40"/>
      <c r="C25" s="41"/>
      <c r="D25" s="41"/>
      <c r="E25" s="42"/>
      <c r="G25" s="43"/>
    </row>
    <row r="26">
      <c r="A26" s="44"/>
      <c r="B26" s="40"/>
      <c r="C26" s="41"/>
      <c r="D26" s="41"/>
      <c r="E26" s="42"/>
      <c r="G26" s="43"/>
    </row>
    <row r="27">
      <c r="B27" s="40"/>
      <c r="C27" s="41"/>
      <c r="D27" s="41"/>
      <c r="E27" s="42"/>
      <c r="G27" s="43"/>
    </row>
    <row r="28">
      <c r="B28" s="40"/>
      <c r="C28" s="41"/>
      <c r="D28" s="41"/>
      <c r="E28" s="42"/>
      <c r="G28" s="43"/>
    </row>
    <row r="29">
      <c r="B29" s="40"/>
      <c r="C29" s="41"/>
      <c r="D29" s="41"/>
      <c r="E29" s="42"/>
      <c r="G29" s="43"/>
    </row>
    <row r="30">
      <c r="B30" s="40"/>
      <c r="C30" s="41"/>
      <c r="D30" s="41"/>
      <c r="E30" s="42"/>
      <c r="G30" s="43"/>
    </row>
    <row r="31">
      <c r="B31" s="40"/>
      <c r="C31" s="41"/>
      <c r="D31" s="41"/>
      <c r="E31" s="42"/>
      <c r="G31" s="43"/>
    </row>
    <row r="32">
      <c r="B32" s="40"/>
      <c r="C32" s="41"/>
      <c r="D32" s="41"/>
      <c r="E32" s="42"/>
      <c r="G32" s="43"/>
    </row>
    <row r="33">
      <c r="B33" s="40"/>
      <c r="C33" s="41"/>
      <c r="D33" s="41"/>
      <c r="E33" s="42"/>
      <c r="G33" s="43"/>
    </row>
    <row r="34">
      <c r="B34" s="40"/>
      <c r="C34" s="41"/>
      <c r="D34" s="41"/>
      <c r="E34" s="42"/>
      <c r="G34" s="43"/>
    </row>
    <row r="35">
      <c r="B35" s="40"/>
      <c r="C35" s="41"/>
      <c r="D35" s="41"/>
      <c r="E35" s="42"/>
      <c r="G35" s="43"/>
    </row>
    <row r="36">
      <c r="B36" s="40"/>
      <c r="C36" s="41"/>
      <c r="D36" s="41"/>
      <c r="E36" s="42"/>
      <c r="G36" s="43"/>
    </row>
    <row r="37">
      <c r="B37" s="40"/>
      <c r="C37" s="41"/>
      <c r="D37" s="41"/>
      <c r="E37" s="42"/>
      <c r="G37" s="43"/>
    </row>
    <row r="38">
      <c r="B38" s="40"/>
      <c r="C38" s="41"/>
      <c r="D38" s="41"/>
      <c r="E38" s="42"/>
      <c r="G38" s="43"/>
    </row>
    <row r="39">
      <c r="B39" s="40"/>
      <c r="C39" s="41"/>
      <c r="D39" s="41"/>
      <c r="E39" s="42"/>
      <c r="G39" s="43"/>
    </row>
    <row r="40">
      <c r="B40" s="40"/>
      <c r="C40" s="41"/>
      <c r="D40" s="41"/>
      <c r="E40" s="42"/>
      <c r="G40" s="43"/>
    </row>
    <row r="41">
      <c r="B41" s="40"/>
      <c r="C41" s="41"/>
      <c r="D41" s="41"/>
      <c r="E41" s="42"/>
      <c r="G41" s="43"/>
    </row>
    <row r="42">
      <c r="B42" s="40"/>
      <c r="C42" s="41"/>
      <c r="D42" s="41"/>
      <c r="E42" s="42"/>
      <c r="G42" s="43"/>
    </row>
    <row r="43">
      <c r="B43" s="40"/>
      <c r="C43" s="41"/>
      <c r="D43" s="41"/>
      <c r="E43" s="42"/>
      <c r="G43" s="43"/>
    </row>
    <row r="44">
      <c r="B44" s="40"/>
      <c r="C44" s="41"/>
      <c r="D44" s="41"/>
      <c r="E44" s="42"/>
      <c r="G44" s="43"/>
    </row>
    <row r="45">
      <c r="B45" s="40"/>
      <c r="C45" s="41"/>
      <c r="D45" s="41"/>
      <c r="E45" s="42"/>
      <c r="G45" s="43"/>
    </row>
    <row r="46">
      <c r="B46" s="40"/>
      <c r="C46" s="41"/>
      <c r="D46" s="41"/>
      <c r="E46" s="42"/>
      <c r="G46" s="43"/>
    </row>
    <row r="47">
      <c r="B47" s="40"/>
      <c r="C47" s="41"/>
      <c r="D47" s="41"/>
      <c r="E47" s="42"/>
      <c r="G47" s="43"/>
    </row>
    <row r="48">
      <c r="B48" s="40"/>
      <c r="C48" s="41"/>
      <c r="D48" s="41"/>
      <c r="E48" s="42"/>
      <c r="G48" s="43"/>
    </row>
    <row r="49">
      <c r="B49" s="40"/>
      <c r="C49" s="41"/>
      <c r="D49" s="41"/>
      <c r="E49" s="42"/>
      <c r="G49" s="43"/>
    </row>
    <row r="50">
      <c r="B50" s="40"/>
      <c r="C50" s="41"/>
      <c r="D50" s="41"/>
      <c r="E50" s="42"/>
      <c r="G50" s="43"/>
    </row>
    <row r="51">
      <c r="B51" s="40"/>
      <c r="C51" s="41"/>
      <c r="D51" s="41"/>
      <c r="E51" s="42"/>
      <c r="G51" s="43"/>
    </row>
    <row r="52">
      <c r="B52" s="40"/>
      <c r="C52" s="41"/>
      <c r="D52" s="41"/>
      <c r="E52" s="42"/>
      <c r="G52" s="43"/>
    </row>
    <row r="53">
      <c r="B53" s="40"/>
      <c r="C53" s="41"/>
      <c r="D53" s="41"/>
      <c r="E53" s="42"/>
      <c r="G53" s="43"/>
    </row>
    <row r="54">
      <c r="B54" s="40"/>
      <c r="C54" s="41"/>
      <c r="D54" s="41"/>
      <c r="E54" s="42"/>
      <c r="G54" s="43"/>
    </row>
    <row r="55">
      <c r="B55" s="40"/>
      <c r="C55" s="41"/>
      <c r="D55" s="41"/>
      <c r="E55" s="42"/>
      <c r="G55" s="43"/>
    </row>
    <row r="56">
      <c r="B56" s="40"/>
      <c r="C56" s="41"/>
      <c r="D56" s="41"/>
      <c r="E56" s="42"/>
      <c r="G56" s="43"/>
    </row>
    <row r="57">
      <c r="B57" s="40"/>
      <c r="C57" s="41"/>
      <c r="D57" s="41"/>
      <c r="E57" s="42"/>
      <c r="G57" s="43"/>
    </row>
    <row r="58">
      <c r="B58" s="40"/>
      <c r="C58" s="41"/>
      <c r="D58" s="41"/>
      <c r="E58" s="42"/>
      <c r="G58" s="43"/>
    </row>
    <row r="59">
      <c r="B59" s="40"/>
      <c r="C59" s="41"/>
      <c r="D59" s="41"/>
      <c r="E59" s="42"/>
      <c r="G59" s="43"/>
    </row>
    <row r="60">
      <c r="B60" s="40"/>
      <c r="C60" s="41"/>
      <c r="D60" s="41"/>
      <c r="E60" s="42"/>
      <c r="G60" s="43"/>
    </row>
    <row r="61">
      <c r="B61" s="40"/>
      <c r="C61" s="41"/>
      <c r="D61" s="41"/>
      <c r="E61" s="42"/>
      <c r="G61" s="43"/>
    </row>
    <row r="62">
      <c r="B62" s="40"/>
      <c r="C62" s="41"/>
      <c r="D62" s="41"/>
      <c r="E62" s="42"/>
      <c r="G62" s="43"/>
    </row>
    <row r="63">
      <c r="B63" s="40"/>
      <c r="C63" s="41"/>
      <c r="D63" s="41"/>
      <c r="E63" s="42"/>
      <c r="G63" s="43"/>
    </row>
    <row r="64">
      <c r="B64" s="40"/>
      <c r="C64" s="41"/>
      <c r="D64" s="41"/>
      <c r="E64" s="42"/>
      <c r="G64" s="43"/>
    </row>
    <row r="65">
      <c r="B65" s="40"/>
      <c r="C65" s="41"/>
      <c r="D65" s="41"/>
      <c r="E65" s="42"/>
      <c r="G65" s="43"/>
    </row>
    <row r="66">
      <c r="B66" s="40"/>
      <c r="C66" s="41"/>
      <c r="D66" s="41"/>
      <c r="E66" s="42"/>
      <c r="G66" s="43"/>
    </row>
    <row r="67">
      <c r="B67" s="40"/>
      <c r="C67" s="41"/>
      <c r="D67" s="41"/>
      <c r="E67" s="42"/>
      <c r="G67" s="43"/>
    </row>
    <row r="68">
      <c r="B68" s="40"/>
      <c r="C68" s="41"/>
      <c r="D68" s="41"/>
      <c r="E68" s="42"/>
      <c r="G68" s="43"/>
    </row>
    <row r="69">
      <c r="B69" s="40"/>
      <c r="C69" s="41"/>
      <c r="D69" s="41"/>
      <c r="E69" s="42"/>
      <c r="G69" s="43"/>
    </row>
    <row r="70">
      <c r="B70" s="40"/>
      <c r="C70" s="41"/>
      <c r="D70" s="41"/>
      <c r="E70" s="42"/>
      <c r="G70" s="43"/>
    </row>
    <row r="71">
      <c r="B71" s="40"/>
      <c r="C71" s="41"/>
      <c r="D71" s="41"/>
      <c r="E71" s="42"/>
      <c r="G71" s="43"/>
    </row>
    <row r="72">
      <c r="B72" s="40"/>
      <c r="C72" s="41"/>
      <c r="D72" s="41"/>
      <c r="E72" s="42"/>
      <c r="G72" s="43"/>
    </row>
    <row r="73">
      <c r="B73" s="40"/>
      <c r="C73" s="41"/>
      <c r="D73" s="41"/>
      <c r="E73" s="42"/>
      <c r="G73" s="43"/>
    </row>
    <row r="74">
      <c r="B74" s="40"/>
      <c r="C74" s="41"/>
      <c r="D74" s="41"/>
      <c r="E74" s="42"/>
      <c r="G74" s="43"/>
    </row>
    <row r="75">
      <c r="B75" s="40"/>
      <c r="C75" s="41"/>
      <c r="D75" s="41"/>
      <c r="E75" s="42"/>
      <c r="G75" s="43"/>
    </row>
    <row r="76">
      <c r="B76" s="40"/>
      <c r="C76" s="41"/>
      <c r="D76" s="41"/>
      <c r="E76" s="42"/>
      <c r="G76" s="43"/>
    </row>
    <row r="77">
      <c r="B77" s="40"/>
      <c r="C77" s="41"/>
      <c r="D77" s="41"/>
      <c r="E77" s="42"/>
      <c r="G77" s="43"/>
    </row>
    <row r="78">
      <c r="B78" s="40"/>
      <c r="C78" s="41"/>
      <c r="D78" s="41"/>
      <c r="E78" s="42"/>
      <c r="G78" s="43"/>
    </row>
    <row r="79">
      <c r="B79" s="40"/>
      <c r="C79" s="41"/>
      <c r="D79" s="41"/>
      <c r="E79" s="42"/>
      <c r="G79" s="43"/>
    </row>
    <row r="80">
      <c r="B80" s="40"/>
      <c r="C80" s="41"/>
      <c r="D80" s="41"/>
      <c r="E80" s="42"/>
      <c r="G80" s="43"/>
    </row>
    <row r="81">
      <c r="B81" s="40"/>
      <c r="C81" s="41"/>
      <c r="D81" s="41"/>
      <c r="E81" s="42"/>
      <c r="G81" s="43"/>
    </row>
    <row r="82">
      <c r="B82" s="40"/>
      <c r="C82" s="41"/>
      <c r="D82" s="41"/>
      <c r="E82" s="42"/>
      <c r="G82" s="43"/>
    </row>
    <row r="83">
      <c r="B83" s="40"/>
      <c r="C83" s="41"/>
      <c r="D83" s="41"/>
      <c r="E83" s="42"/>
      <c r="G83" s="43"/>
    </row>
    <row r="84">
      <c r="B84" s="40"/>
      <c r="C84" s="41"/>
      <c r="D84" s="41"/>
      <c r="E84" s="42"/>
      <c r="G84" s="43"/>
    </row>
    <row r="85">
      <c r="B85" s="40"/>
      <c r="C85" s="41"/>
      <c r="D85" s="41"/>
      <c r="E85" s="42"/>
      <c r="G85" s="43"/>
    </row>
    <row r="86">
      <c r="B86" s="40"/>
      <c r="C86" s="41"/>
      <c r="D86" s="41"/>
      <c r="E86" s="42"/>
      <c r="G86" s="43"/>
    </row>
    <row r="87">
      <c r="B87" s="40"/>
      <c r="C87" s="41"/>
      <c r="D87" s="41"/>
      <c r="E87" s="42"/>
      <c r="G87" s="43"/>
    </row>
    <row r="88">
      <c r="B88" s="40"/>
      <c r="C88" s="41"/>
      <c r="D88" s="41"/>
      <c r="E88" s="42"/>
      <c r="G88" s="43"/>
    </row>
    <row r="89">
      <c r="B89" s="40"/>
      <c r="C89" s="41"/>
      <c r="D89" s="41"/>
      <c r="E89" s="42"/>
      <c r="G89" s="43"/>
    </row>
    <row r="90">
      <c r="B90" s="40"/>
      <c r="C90" s="41"/>
      <c r="D90" s="41"/>
      <c r="E90" s="42"/>
      <c r="G90" s="43"/>
    </row>
    <row r="91">
      <c r="B91" s="40"/>
      <c r="C91" s="41"/>
      <c r="D91" s="41"/>
      <c r="E91" s="42"/>
      <c r="G91" s="43"/>
    </row>
    <row r="92">
      <c r="B92" s="40"/>
      <c r="C92" s="41"/>
      <c r="D92" s="41"/>
      <c r="E92" s="42"/>
      <c r="G92" s="43"/>
    </row>
    <row r="93">
      <c r="B93" s="40"/>
      <c r="C93" s="41"/>
      <c r="D93" s="41"/>
      <c r="E93" s="42"/>
      <c r="G93" s="43"/>
    </row>
    <row r="94">
      <c r="B94" s="40"/>
      <c r="C94" s="41"/>
      <c r="D94" s="41"/>
      <c r="E94" s="42"/>
      <c r="G94" s="43"/>
    </row>
    <row r="95">
      <c r="B95" s="40"/>
      <c r="C95" s="41"/>
      <c r="D95" s="41"/>
      <c r="E95" s="42"/>
      <c r="G95" s="43"/>
    </row>
    <row r="96">
      <c r="B96" s="40"/>
      <c r="C96" s="41"/>
      <c r="D96" s="41"/>
      <c r="E96" s="42"/>
      <c r="G96" s="43"/>
    </row>
    <row r="97">
      <c r="B97" s="40"/>
      <c r="C97" s="41"/>
      <c r="D97" s="41"/>
      <c r="E97" s="42"/>
      <c r="G97" s="43"/>
    </row>
    <row r="98">
      <c r="B98" s="40"/>
      <c r="C98" s="41"/>
      <c r="D98" s="41"/>
      <c r="E98" s="42"/>
      <c r="G98" s="43"/>
    </row>
    <row r="99">
      <c r="B99" s="40"/>
      <c r="C99" s="41"/>
      <c r="D99" s="41"/>
      <c r="E99" s="42"/>
      <c r="G99" s="43"/>
    </row>
    <row r="100">
      <c r="B100" s="40"/>
      <c r="C100" s="41"/>
      <c r="D100" s="41"/>
      <c r="E100" s="42"/>
      <c r="G100" s="43"/>
    </row>
    <row r="101">
      <c r="B101" s="40"/>
      <c r="C101" s="41"/>
      <c r="D101" s="41"/>
      <c r="E101" s="42"/>
      <c r="G101" s="43"/>
    </row>
    <row r="102">
      <c r="B102" s="40"/>
      <c r="C102" s="41"/>
      <c r="D102" s="41"/>
      <c r="E102" s="42"/>
      <c r="G102" s="43"/>
    </row>
    <row r="103">
      <c r="B103" s="40"/>
      <c r="C103" s="41"/>
      <c r="D103" s="41"/>
      <c r="E103" s="42"/>
      <c r="G103" s="43"/>
    </row>
    <row r="104">
      <c r="B104" s="40"/>
      <c r="C104" s="41"/>
      <c r="D104" s="41"/>
      <c r="E104" s="42"/>
      <c r="G104" s="43"/>
    </row>
    <row r="105">
      <c r="B105" s="40"/>
      <c r="C105" s="41"/>
      <c r="D105" s="41"/>
      <c r="E105" s="42"/>
      <c r="G105" s="43"/>
    </row>
    <row r="106">
      <c r="B106" s="40"/>
      <c r="C106" s="41"/>
      <c r="D106" s="41"/>
      <c r="E106" s="42"/>
      <c r="G106" s="43"/>
    </row>
    <row r="107">
      <c r="B107" s="40"/>
      <c r="C107" s="41"/>
      <c r="D107" s="41"/>
      <c r="E107" s="42"/>
      <c r="G107" s="43"/>
    </row>
    <row r="108">
      <c r="B108" s="40"/>
      <c r="C108" s="41"/>
      <c r="D108" s="41"/>
      <c r="E108" s="42"/>
      <c r="G108" s="43"/>
    </row>
    <row r="109">
      <c r="B109" s="40"/>
      <c r="C109" s="41"/>
      <c r="D109" s="41"/>
      <c r="E109" s="42"/>
      <c r="G109" s="43"/>
    </row>
    <row r="110">
      <c r="B110" s="40"/>
      <c r="C110" s="41"/>
      <c r="D110" s="41"/>
      <c r="E110" s="42"/>
      <c r="G110" s="43"/>
    </row>
    <row r="111">
      <c r="B111" s="40"/>
      <c r="C111" s="41"/>
      <c r="D111" s="41"/>
      <c r="E111" s="42"/>
      <c r="G111" s="43"/>
    </row>
    <row r="112">
      <c r="B112" s="40"/>
      <c r="C112" s="41"/>
      <c r="D112" s="41"/>
      <c r="E112" s="42"/>
      <c r="G112" s="43"/>
    </row>
    <row r="113">
      <c r="B113" s="40"/>
      <c r="C113" s="41"/>
      <c r="D113" s="41"/>
      <c r="E113" s="42"/>
      <c r="G113" s="43"/>
    </row>
    <row r="114">
      <c r="B114" s="40"/>
      <c r="C114" s="41"/>
      <c r="D114" s="41"/>
      <c r="E114" s="42"/>
      <c r="G114" s="43"/>
    </row>
    <row r="115">
      <c r="B115" s="40"/>
      <c r="C115" s="41"/>
      <c r="D115" s="41"/>
      <c r="E115" s="42"/>
      <c r="G115" s="43"/>
    </row>
    <row r="116">
      <c r="B116" s="40"/>
      <c r="C116" s="41"/>
      <c r="D116" s="41"/>
      <c r="E116" s="42"/>
      <c r="G116" s="43"/>
    </row>
    <row r="117">
      <c r="B117" s="40"/>
      <c r="C117" s="41"/>
      <c r="D117" s="41"/>
      <c r="E117" s="42"/>
      <c r="G117" s="43"/>
    </row>
    <row r="118">
      <c r="B118" s="40"/>
      <c r="C118" s="41"/>
      <c r="D118" s="41"/>
      <c r="E118" s="42"/>
      <c r="G118" s="43"/>
    </row>
    <row r="119">
      <c r="B119" s="40"/>
      <c r="C119" s="41"/>
      <c r="D119" s="41"/>
      <c r="E119" s="42"/>
      <c r="G119" s="43"/>
    </row>
    <row r="120">
      <c r="B120" s="40"/>
      <c r="C120" s="41"/>
      <c r="D120" s="41"/>
      <c r="E120" s="42"/>
      <c r="G120" s="43"/>
    </row>
    <row r="121">
      <c r="B121" s="40"/>
      <c r="C121" s="41"/>
      <c r="D121" s="41"/>
      <c r="E121" s="42"/>
      <c r="G121" s="43"/>
    </row>
    <row r="122">
      <c r="B122" s="40"/>
      <c r="C122" s="41"/>
      <c r="D122" s="41"/>
      <c r="E122" s="42"/>
      <c r="G122" s="43"/>
    </row>
    <row r="123">
      <c r="B123" s="40"/>
      <c r="C123" s="41"/>
      <c r="D123" s="41"/>
      <c r="E123" s="42"/>
      <c r="G123" s="43"/>
    </row>
    <row r="124">
      <c r="B124" s="40"/>
      <c r="C124" s="41"/>
      <c r="D124" s="41"/>
      <c r="E124" s="42"/>
      <c r="G124" s="43"/>
    </row>
    <row r="125">
      <c r="B125" s="40"/>
      <c r="C125" s="41"/>
      <c r="D125" s="41"/>
      <c r="E125" s="42"/>
      <c r="G125" s="43"/>
    </row>
    <row r="126">
      <c r="B126" s="40"/>
      <c r="C126" s="41"/>
      <c r="D126" s="41"/>
      <c r="E126" s="42"/>
      <c r="G126" s="43"/>
    </row>
    <row r="127">
      <c r="B127" s="40"/>
      <c r="C127" s="41"/>
      <c r="D127" s="41"/>
      <c r="E127" s="42"/>
      <c r="G127" s="43"/>
    </row>
    <row r="128">
      <c r="B128" s="40"/>
      <c r="C128" s="41"/>
      <c r="D128" s="41"/>
      <c r="E128" s="42"/>
      <c r="G128" s="43"/>
    </row>
    <row r="129">
      <c r="B129" s="40"/>
      <c r="C129" s="41"/>
      <c r="D129" s="41"/>
      <c r="E129" s="42"/>
      <c r="G129" s="43"/>
    </row>
    <row r="130">
      <c r="B130" s="40"/>
      <c r="C130" s="41"/>
      <c r="D130" s="41"/>
      <c r="E130" s="42"/>
      <c r="G130" s="43"/>
    </row>
    <row r="131">
      <c r="B131" s="40"/>
      <c r="C131" s="41"/>
      <c r="D131" s="41"/>
      <c r="E131" s="42"/>
      <c r="G131" s="43"/>
    </row>
    <row r="132">
      <c r="B132" s="40"/>
      <c r="C132" s="41"/>
      <c r="D132" s="41"/>
      <c r="E132" s="42"/>
      <c r="G132" s="43"/>
    </row>
    <row r="133">
      <c r="B133" s="40"/>
      <c r="C133" s="41"/>
      <c r="D133" s="41"/>
      <c r="E133" s="42"/>
      <c r="G133" s="43"/>
    </row>
    <row r="134">
      <c r="B134" s="40"/>
      <c r="C134" s="41"/>
      <c r="D134" s="41"/>
      <c r="E134" s="42"/>
      <c r="G134" s="43"/>
    </row>
    <row r="135">
      <c r="B135" s="40"/>
      <c r="C135" s="41"/>
      <c r="D135" s="41"/>
      <c r="E135" s="42"/>
      <c r="G135" s="43"/>
    </row>
    <row r="136">
      <c r="B136" s="40"/>
      <c r="C136" s="41"/>
      <c r="D136" s="41"/>
      <c r="E136" s="42"/>
      <c r="G136" s="43"/>
    </row>
    <row r="137">
      <c r="B137" s="40"/>
      <c r="C137" s="41"/>
      <c r="D137" s="41"/>
      <c r="E137" s="42"/>
      <c r="G137" s="43"/>
    </row>
    <row r="138">
      <c r="B138" s="40"/>
      <c r="C138" s="41"/>
      <c r="D138" s="41"/>
      <c r="E138" s="42"/>
      <c r="G138" s="43"/>
    </row>
    <row r="139">
      <c r="B139" s="40"/>
      <c r="C139" s="41"/>
      <c r="D139" s="41"/>
      <c r="E139" s="42"/>
      <c r="G139" s="43"/>
    </row>
    <row r="140">
      <c r="B140" s="40"/>
      <c r="C140" s="41"/>
      <c r="D140" s="41"/>
      <c r="E140" s="42"/>
      <c r="G140" s="43"/>
    </row>
    <row r="141">
      <c r="B141" s="40"/>
      <c r="C141" s="41"/>
      <c r="D141" s="41"/>
      <c r="E141" s="42"/>
      <c r="G141" s="43"/>
    </row>
    <row r="142">
      <c r="B142" s="40"/>
      <c r="C142" s="41"/>
      <c r="D142" s="41"/>
      <c r="E142" s="42"/>
      <c r="G142" s="43"/>
    </row>
    <row r="143">
      <c r="B143" s="40"/>
      <c r="C143" s="41"/>
      <c r="D143" s="41"/>
      <c r="E143" s="42"/>
      <c r="G143" s="43"/>
    </row>
    <row r="144">
      <c r="B144" s="40"/>
      <c r="C144" s="41"/>
      <c r="D144" s="41"/>
      <c r="E144" s="42"/>
      <c r="G144" s="43"/>
    </row>
    <row r="145">
      <c r="B145" s="40"/>
      <c r="C145" s="41"/>
      <c r="D145" s="41"/>
      <c r="E145" s="42"/>
      <c r="G145" s="43"/>
    </row>
    <row r="146">
      <c r="B146" s="40"/>
      <c r="C146" s="41"/>
      <c r="D146" s="41"/>
      <c r="E146" s="42"/>
      <c r="G146" s="43"/>
    </row>
    <row r="147">
      <c r="B147" s="40"/>
      <c r="C147" s="41"/>
      <c r="D147" s="41"/>
      <c r="E147" s="42"/>
      <c r="G147" s="43"/>
    </row>
    <row r="148">
      <c r="B148" s="40"/>
      <c r="C148" s="41"/>
      <c r="D148" s="41"/>
      <c r="E148" s="42"/>
      <c r="G148" s="43"/>
    </row>
    <row r="149">
      <c r="B149" s="40"/>
      <c r="C149" s="41"/>
      <c r="D149" s="41"/>
      <c r="E149" s="42"/>
      <c r="G149" s="43"/>
    </row>
    <row r="150">
      <c r="B150" s="40"/>
      <c r="C150" s="41"/>
      <c r="D150" s="41"/>
      <c r="E150" s="42"/>
      <c r="G150" s="43"/>
    </row>
    <row r="151">
      <c r="B151" s="40"/>
      <c r="C151" s="41"/>
      <c r="D151" s="41"/>
      <c r="E151" s="42"/>
      <c r="G151" s="43"/>
    </row>
    <row r="152">
      <c r="B152" s="40"/>
      <c r="C152" s="41"/>
      <c r="D152" s="41"/>
      <c r="E152" s="42"/>
      <c r="G152" s="43"/>
    </row>
    <row r="153">
      <c r="B153" s="40"/>
      <c r="C153" s="41"/>
      <c r="D153" s="41"/>
      <c r="E153" s="42"/>
      <c r="G153" s="43"/>
    </row>
    <row r="154">
      <c r="B154" s="40"/>
      <c r="C154" s="41"/>
      <c r="D154" s="41"/>
      <c r="E154" s="42"/>
      <c r="G154" s="43"/>
    </row>
    <row r="155">
      <c r="B155" s="40"/>
      <c r="C155" s="41"/>
      <c r="D155" s="41"/>
      <c r="E155" s="42"/>
      <c r="G155" s="43"/>
    </row>
    <row r="156">
      <c r="B156" s="40"/>
      <c r="C156" s="41"/>
      <c r="D156" s="41"/>
      <c r="E156" s="42"/>
      <c r="G156" s="43"/>
    </row>
    <row r="157">
      <c r="B157" s="40"/>
      <c r="C157" s="41"/>
      <c r="D157" s="41"/>
      <c r="E157" s="42"/>
      <c r="G157" s="43"/>
    </row>
    <row r="158">
      <c r="B158" s="40"/>
      <c r="C158" s="41"/>
      <c r="D158" s="41"/>
      <c r="E158" s="42"/>
      <c r="G158" s="43"/>
    </row>
    <row r="159">
      <c r="B159" s="40"/>
      <c r="C159" s="41"/>
      <c r="D159" s="41"/>
      <c r="E159" s="42"/>
      <c r="G159" s="43"/>
    </row>
    <row r="160">
      <c r="B160" s="40"/>
      <c r="C160" s="41"/>
      <c r="D160" s="41"/>
      <c r="E160" s="42"/>
      <c r="G160" s="43"/>
    </row>
    <row r="161">
      <c r="B161" s="40"/>
      <c r="C161" s="41"/>
      <c r="D161" s="41"/>
      <c r="E161" s="42"/>
      <c r="G161" s="43"/>
    </row>
    <row r="162">
      <c r="B162" s="40"/>
      <c r="C162" s="41"/>
      <c r="D162" s="41"/>
      <c r="E162" s="42"/>
      <c r="G162" s="43"/>
    </row>
    <row r="163">
      <c r="B163" s="40"/>
      <c r="C163" s="41"/>
      <c r="D163" s="41"/>
      <c r="E163" s="42"/>
      <c r="G163" s="43"/>
    </row>
    <row r="164">
      <c r="B164" s="40"/>
      <c r="C164" s="41"/>
      <c r="D164" s="41"/>
      <c r="E164" s="42"/>
      <c r="G164" s="43"/>
    </row>
    <row r="165">
      <c r="B165" s="40"/>
      <c r="C165" s="41"/>
      <c r="D165" s="41"/>
      <c r="E165" s="42"/>
      <c r="G165" s="43"/>
    </row>
    <row r="166">
      <c r="B166" s="40"/>
      <c r="C166" s="41"/>
      <c r="D166" s="41"/>
      <c r="E166" s="42"/>
      <c r="G166" s="43"/>
    </row>
    <row r="167">
      <c r="B167" s="40"/>
      <c r="C167" s="41"/>
      <c r="D167" s="41"/>
      <c r="E167" s="42"/>
      <c r="G167" s="43"/>
    </row>
    <row r="168">
      <c r="B168" s="40"/>
      <c r="C168" s="41"/>
      <c r="D168" s="41"/>
      <c r="E168" s="42"/>
      <c r="G168" s="43"/>
    </row>
    <row r="169">
      <c r="B169" s="40"/>
      <c r="C169" s="41"/>
      <c r="D169" s="41"/>
      <c r="E169" s="42"/>
      <c r="G169" s="43"/>
    </row>
    <row r="170">
      <c r="B170" s="40"/>
      <c r="C170" s="41"/>
      <c r="D170" s="41"/>
      <c r="E170" s="42"/>
      <c r="G170" s="43"/>
    </row>
    <row r="171">
      <c r="B171" s="40"/>
      <c r="C171" s="41"/>
      <c r="D171" s="41"/>
      <c r="E171" s="42"/>
      <c r="G171" s="43"/>
    </row>
    <row r="172">
      <c r="B172" s="40"/>
      <c r="C172" s="41"/>
      <c r="D172" s="41"/>
      <c r="E172" s="42"/>
      <c r="G172" s="43"/>
    </row>
    <row r="173">
      <c r="B173" s="40"/>
      <c r="C173" s="41"/>
      <c r="D173" s="41"/>
      <c r="E173" s="42"/>
      <c r="G173" s="43"/>
    </row>
    <row r="174">
      <c r="B174" s="40"/>
      <c r="C174" s="41"/>
      <c r="D174" s="41"/>
      <c r="E174" s="42"/>
      <c r="G174" s="43"/>
    </row>
    <row r="175">
      <c r="B175" s="40"/>
      <c r="C175" s="41"/>
      <c r="D175" s="41"/>
      <c r="E175" s="42"/>
      <c r="G175" s="43"/>
    </row>
    <row r="176">
      <c r="B176" s="40"/>
      <c r="C176" s="41"/>
      <c r="D176" s="41"/>
      <c r="E176" s="42"/>
      <c r="G176" s="43"/>
    </row>
    <row r="177">
      <c r="B177" s="40"/>
      <c r="C177" s="41"/>
      <c r="D177" s="41"/>
      <c r="E177" s="42"/>
      <c r="G177" s="43"/>
    </row>
    <row r="178">
      <c r="B178" s="40"/>
      <c r="C178" s="41"/>
      <c r="D178" s="41"/>
      <c r="E178" s="42"/>
      <c r="G178" s="43"/>
    </row>
    <row r="179">
      <c r="B179" s="40"/>
      <c r="C179" s="41"/>
      <c r="D179" s="41"/>
      <c r="E179" s="42"/>
      <c r="G179" s="43"/>
    </row>
    <row r="180">
      <c r="B180" s="40"/>
      <c r="C180" s="41"/>
      <c r="D180" s="41"/>
      <c r="E180" s="42"/>
      <c r="G180" s="43"/>
    </row>
    <row r="181">
      <c r="B181" s="40"/>
      <c r="C181" s="41"/>
      <c r="D181" s="41"/>
      <c r="E181" s="42"/>
      <c r="G181" s="43"/>
    </row>
    <row r="182">
      <c r="B182" s="40"/>
      <c r="C182" s="41"/>
      <c r="D182" s="41"/>
      <c r="E182" s="42"/>
      <c r="G182" s="43"/>
    </row>
    <row r="183">
      <c r="B183" s="40"/>
      <c r="C183" s="41"/>
      <c r="D183" s="41"/>
      <c r="E183" s="42"/>
      <c r="G183" s="43"/>
    </row>
    <row r="184">
      <c r="B184" s="40"/>
      <c r="C184" s="41"/>
      <c r="D184" s="41"/>
      <c r="E184" s="42"/>
      <c r="G184" s="43"/>
    </row>
    <row r="185">
      <c r="B185" s="40"/>
      <c r="C185" s="41"/>
      <c r="D185" s="41"/>
      <c r="E185" s="42"/>
      <c r="G185" s="43"/>
    </row>
    <row r="186">
      <c r="B186" s="40"/>
      <c r="C186" s="41"/>
      <c r="D186" s="41"/>
      <c r="E186" s="42"/>
      <c r="G186" s="43"/>
    </row>
    <row r="187">
      <c r="B187" s="40"/>
      <c r="C187" s="41"/>
      <c r="D187" s="41"/>
      <c r="E187" s="42"/>
      <c r="G187" s="43"/>
    </row>
    <row r="188">
      <c r="B188" s="40"/>
      <c r="C188" s="41"/>
      <c r="D188" s="41"/>
      <c r="E188" s="42"/>
      <c r="G188" s="43"/>
    </row>
    <row r="189">
      <c r="B189" s="40"/>
      <c r="C189" s="41"/>
      <c r="D189" s="41"/>
      <c r="E189" s="42"/>
      <c r="G189" s="43"/>
    </row>
    <row r="190">
      <c r="B190" s="40"/>
      <c r="C190" s="41"/>
      <c r="D190" s="41"/>
      <c r="E190" s="42"/>
      <c r="G190" s="43"/>
    </row>
    <row r="191">
      <c r="B191" s="40"/>
      <c r="C191" s="41"/>
      <c r="D191" s="41"/>
      <c r="E191" s="42"/>
      <c r="G191" s="43"/>
    </row>
    <row r="192">
      <c r="B192" s="40"/>
      <c r="C192" s="41"/>
      <c r="D192" s="41"/>
      <c r="E192" s="42"/>
      <c r="G192" s="43"/>
    </row>
    <row r="193">
      <c r="B193" s="40"/>
      <c r="C193" s="41"/>
      <c r="D193" s="41"/>
      <c r="E193" s="42"/>
      <c r="G193" s="43"/>
    </row>
    <row r="194">
      <c r="B194" s="40"/>
      <c r="C194" s="41"/>
      <c r="D194" s="41"/>
      <c r="E194" s="42"/>
      <c r="G194" s="43"/>
    </row>
    <row r="195">
      <c r="B195" s="40"/>
      <c r="C195" s="41"/>
      <c r="D195" s="41"/>
      <c r="E195" s="42"/>
      <c r="G195" s="43"/>
    </row>
    <row r="196">
      <c r="B196" s="40"/>
      <c r="C196" s="41"/>
      <c r="D196" s="41"/>
      <c r="E196" s="42"/>
      <c r="G196" s="43"/>
    </row>
    <row r="197">
      <c r="B197" s="40"/>
      <c r="C197" s="41"/>
      <c r="D197" s="41"/>
      <c r="E197" s="42"/>
      <c r="G197" s="43"/>
    </row>
    <row r="198">
      <c r="B198" s="40"/>
      <c r="C198" s="41"/>
      <c r="D198" s="41"/>
      <c r="E198" s="42"/>
      <c r="G198" s="43"/>
    </row>
    <row r="199">
      <c r="B199" s="40"/>
      <c r="C199" s="41"/>
      <c r="D199" s="41"/>
      <c r="E199" s="42"/>
      <c r="G199" s="43"/>
    </row>
    <row r="200">
      <c r="B200" s="40"/>
      <c r="C200" s="41"/>
      <c r="D200" s="41"/>
      <c r="E200" s="42"/>
      <c r="G200" s="43"/>
    </row>
    <row r="201">
      <c r="B201" s="40"/>
      <c r="C201" s="41"/>
      <c r="D201" s="41"/>
      <c r="E201" s="42"/>
      <c r="G201" s="43"/>
    </row>
    <row r="202">
      <c r="B202" s="40"/>
      <c r="C202" s="41"/>
      <c r="D202" s="41"/>
      <c r="E202" s="42"/>
      <c r="G202" s="43"/>
    </row>
    <row r="203">
      <c r="B203" s="40"/>
      <c r="C203" s="41"/>
      <c r="D203" s="41"/>
      <c r="E203" s="42"/>
      <c r="G203" s="43"/>
    </row>
    <row r="204">
      <c r="B204" s="40"/>
      <c r="C204" s="41"/>
      <c r="D204" s="41"/>
      <c r="E204" s="42"/>
      <c r="G204" s="43"/>
    </row>
    <row r="205">
      <c r="B205" s="40"/>
      <c r="C205" s="41"/>
      <c r="D205" s="41"/>
      <c r="E205" s="42"/>
      <c r="G205" s="43"/>
    </row>
    <row r="206">
      <c r="B206" s="40"/>
      <c r="C206" s="41"/>
      <c r="D206" s="41"/>
      <c r="E206" s="42"/>
      <c r="G206" s="43"/>
    </row>
    <row r="207">
      <c r="B207" s="40"/>
      <c r="C207" s="41"/>
      <c r="D207" s="41"/>
      <c r="E207" s="42"/>
      <c r="G207" s="43"/>
    </row>
    <row r="208">
      <c r="B208" s="40"/>
      <c r="C208" s="41"/>
      <c r="D208" s="41"/>
      <c r="E208" s="42"/>
      <c r="G208" s="43"/>
    </row>
    <row r="209">
      <c r="B209" s="40"/>
      <c r="C209" s="41"/>
      <c r="D209" s="41"/>
      <c r="E209" s="42"/>
      <c r="G209" s="43"/>
    </row>
    <row r="210">
      <c r="B210" s="40"/>
      <c r="C210" s="41"/>
      <c r="D210" s="41"/>
      <c r="E210" s="42"/>
      <c r="G210" s="43"/>
    </row>
    <row r="211">
      <c r="B211" s="40"/>
      <c r="C211" s="41"/>
      <c r="D211" s="41"/>
      <c r="E211" s="42"/>
      <c r="G211" s="43"/>
    </row>
    <row r="212">
      <c r="B212" s="40"/>
      <c r="C212" s="41"/>
      <c r="D212" s="41"/>
      <c r="E212" s="42"/>
      <c r="G212" s="43"/>
    </row>
    <row r="213">
      <c r="B213" s="40"/>
      <c r="C213" s="41"/>
      <c r="D213" s="41"/>
      <c r="E213" s="42"/>
      <c r="G213" s="43"/>
    </row>
    <row r="214">
      <c r="B214" s="40"/>
      <c r="C214" s="41"/>
      <c r="D214" s="41"/>
      <c r="E214" s="42"/>
      <c r="G214" s="43"/>
    </row>
    <row r="215">
      <c r="B215" s="40"/>
      <c r="C215" s="41"/>
      <c r="D215" s="41"/>
      <c r="E215" s="42"/>
      <c r="G215" s="43"/>
    </row>
    <row r="216">
      <c r="B216" s="40"/>
      <c r="C216" s="41"/>
      <c r="D216" s="41"/>
      <c r="E216" s="42"/>
      <c r="G216" s="43"/>
    </row>
    <row r="217">
      <c r="B217" s="40"/>
      <c r="C217" s="41"/>
      <c r="D217" s="41"/>
      <c r="E217" s="42"/>
      <c r="G217" s="43"/>
    </row>
    <row r="218">
      <c r="B218" s="40"/>
      <c r="C218" s="41"/>
      <c r="D218" s="41"/>
      <c r="E218" s="42"/>
      <c r="G218" s="43"/>
    </row>
    <row r="219">
      <c r="B219" s="40"/>
      <c r="C219" s="41"/>
      <c r="D219" s="41"/>
      <c r="E219" s="42"/>
      <c r="G219" s="43"/>
    </row>
    <row r="220">
      <c r="B220" s="40"/>
      <c r="C220" s="41"/>
      <c r="D220" s="41"/>
      <c r="E220" s="42"/>
      <c r="G220" s="43"/>
    </row>
    <row r="221">
      <c r="B221" s="40"/>
      <c r="C221" s="41"/>
      <c r="D221" s="41"/>
      <c r="E221" s="42"/>
      <c r="G221" s="43"/>
    </row>
    <row r="222">
      <c r="B222" s="40"/>
      <c r="C222" s="41"/>
      <c r="D222" s="41"/>
      <c r="E222" s="42"/>
      <c r="G222" s="43"/>
    </row>
    <row r="223">
      <c r="B223" s="40"/>
      <c r="C223" s="41"/>
      <c r="D223" s="41"/>
      <c r="E223" s="42"/>
      <c r="G223" s="43"/>
    </row>
    <row r="224">
      <c r="B224" s="40"/>
      <c r="C224" s="41"/>
      <c r="D224" s="41"/>
      <c r="E224" s="42"/>
      <c r="G224" s="43"/>
    </row>
    <row r="225">
      <c r="B225" s="40"/>
      <c r="C225" s="41"/>
      <c r="D225" s="41"/>
      <c r="E225" s="42"/>
      <c r="G225" s="43"/>
    </row>
    <row r="226">
      <c r="B226" s="40"/>
      <c r="C226" s="41"/>
      <c r="D226" s="41"/>
      <c r="E226" s="42"/>
      <c r="G226" s="43"/>
    </row>
    <row r="227">
      <c r="B227" s="40"/>
      <c r="C227" s="41"/>
      <c r="D227" s="41"/>
      <c r="E227" s="42"/>
      <c r="G227" s="43"/>
    </row>
    <row r="228">
      <c r="B228" s="40"/>
      <c r="C228" s="41"/>
      <c r="D228" s="41"/>
      <c r="E228" s="42"/>
      <c r="G228" s="43"/>
    </row>
    <row r="229">
      <c r="B229" s="40"/>
      <c r="C229" s="41"/>
      <c r="D229" s="41"/>
      <c r="E229" s="42"/>
      <c r="G229" s="43"/>
    </row>
    <row r="230">
      <c r="B230" s="40"/>
      <c r="C230" s="41"/>
      <c r="D230" s="41"/>
      <c r="E230" s="42"/>
      <c r="G230" s="43"/>
    </row>
    <row r="231">
      <c r="B231" s="40"/>
      <c r="C231" s="41"/>
      <c r="D231" s="41"/>
      <c r="E231" s="42"/>
      <c r="G231" s="43"/>
    </row>
    <row r="232">
      <c r="B232" s="40"/>
      <c r="C232" s="41"/>
      <c r="D232" s="41"/>
      <c r="E232" s="42"/>
      <c r="G232" s="43"/>
    </row>
    <row r="233">
      <c r="B233" s="40"/>
      <c r="C233" s="41"/>
      <c r="D233" s="41"/>
      <c r="E233" s="42"/>
      <c r="G233" s="43"/>
    </row>
    <row r="234">
      <c r="B234" s="40"/>
      <c r="C234" s="41"/>
      <c r="D234" s="41"/>
      <c r="E234" s="42"/>
      <c r="G234" s="43"/>
    </row>
    <row r="235">
      <c r="B235" s="40"/>
      <c r="C235" s="41"/>
      <c r="D235" s="41"/>
      <c r="E235" s="42"/>
      <c r="G235" s="43"/>
    </row>
    <row r="236">
      <c r="B236" s="40"/>
      <c r="C236" s="41"/>
      <c r="D236" s="41"/>
      <c r="E236" s="42"/>
      <c r="G236" s="43"/>
    </row>
    <row r="237">
      <c r="B237" s="40"/>
      <c r="C237" s="41"/>
      <c r="D237" s="41"/>
      <c r="E237" s="42"/>
      <c r="G237" s="43"/>
    </row>
    <row r="238">
      <c r="B238" s="40"/>
      <c r="C238" s="41"/>
      <c r="D238" s="41"/>
      <c r="E238" s="42"/>
      <c r="G238" s="43"/>
    </row>
    <row r="239">
      <c r="B239" s="40"/>
      <c r="C239" s="41"/>
      <c r="D239" s="41"/>
      <c r="E239" s="42"/>
      <c r="G239" s="43"/>
    </row>
    <row r="240">
      <c r="B240" s="40"/>
      <c r="C240" s="41"/>
      <c r="D240" s="41"/>
      <c r="E240" s="42"/>
      <c r="G240" s="43"/>
    </row>
    <row r="241">
      <c r="B241" s="40"/>
      <c r="C241" s="41"/>
      <c r="D241" s="41"/>
      <c r="E241" s="42"/>
      <c r="G241" s="43"/>
    </row>
    <row r="242">
      <c r="B242" s="40"/>
      <c r="C242" s="41"/>
      <c r="D242" s="41"/>
      <c r="E242" s="42"/>
      <c r="G242" s="43"/>
    </row>
    <row r="243">
      <c r="B243" s="40"/>
      <c r="C243" s="41"/>
      <c r="D243" s="41"/>
      <c r="E243" s="42"/>
      <c r="G243" s="43"/>
    </row>
    <row r="244">
      <c r="B244" s="40"/>
      <c r="C244" s="41"/>
      <c r="D244" s="41"/>
      <c r="E244" s="42"/>
      <c r="G244" s="43"/>
    </row>
    <row r="245">
      <c r="B245" s="40"/>
      <c r="C245" s="41"/>
      <c r="D245" s="41"/>
      <c r="E245" s="42"/>
      <c r="G245" s="43"/>
    </row>
    <row r="246">
      <c r="B246" s="40"/>
      <c r="C246" s="41"/>
      <c r="D246" s="41"/>
      <c r="E246" s="42"/>
      <c r="G246" s="43"/>
    </row>
    <row r="247">
      <c r="B247" s="40"/>
      <c r="C247" s="41"/>
      <c r="D247" s="41"/>
      <c r="E247" s="42"/>
      <c r="G247" s="43"/>
    </row>
    <row r="248">
      <c r="B248" s="40"/>
      <c r="C248" s="41"/>
      <c r="D248" s="41"/>
      <c r="E248" s="42"/>
      <c r="G248" s="43"/>
    </row>
    <row r="249">
      <c r="B249" s="40"/>
      <c r="C249" s="41"/>
      <c r="D249" s="41"/>
      <c r="E249" s="42"/>
      <c r="G249" s="43"/>
    </row>
    <row r="250">
      <c r="B250" s="40"/>
      <c r="C250" s="41"/>
      <c r="D250" s="41"/>
      <c r="E250" s="42"/>
      <c r="G250" s="43"/>
    </row>
    <row r="251">
      <c r="B251" s="40"/>
      <c r="C251" s="41"/>
      <c r="D251" s="41"/>
      <c r="E251" s="42"/>
      <c r="G251" s="43"/>
    </row>
    <row r="252">
      <c r="B252" s="40"/>
      <c r="C252" s="41"/>
      <c r="D252" s="41"/>
      <c r="E252" s="42"/>
      <c r="G252" s="43"/>
    </row>
    <row r="253">
      <c r="B253" s="40"/>
      <c r="C253" s="41"/>
      <c r="D253" s="41"/>
      <c r="E253" s="42"/>
      <c r="G253" s="43"/>
    </row>
    <row r="254">
      <c r="B254" s="40"/>
      <c r="C254" s="41"/>
      <c r="D254" s="41"/>
      <c r="E254" s="42"/>
      <c r="G254" s="43"/>
    </row>
    <row r="255">
      <c r="B255" s="40"/>
      <c r="C255" s="41"/>
      <c r="D255" s="41"/>
      <c r="E255" s="42"/>
      <c r="G255" s="43"/>
    </row>
    <row r="256">
      <c r="B256" s="40"/>
      <c r="C256" s="41"/>
      <c r="D256" s="41"/>
      <c r="E256" s="42"/>
      <c r="G256" s="43"/>
    </row>
    <row r="257">
      <c r="B257" s="40"/>
      <c r="C257" s="41"/>
      <c r="D257" s="41"/>
      <c r="E257" s="42"/>
      <c r="G257" s="43"/>
    </row>
    <row r="258">
      <c r="B258" s="40"/>
      <c r="C258" s="41"/>
      <c r="D258" s="41"/>
      <c r="E258" s="42"/>
      <c r="G258" s="43"/>
    </row>
    <row r="259">
      <c r="B259" s="40"/>
      <c r="C259" s="41"/>
      <c r="D259" s="41"/>
      <c r="E259" s="42"/>
      <c r="G259" s="43"/>
    </row>
    <row r="260">
      <c r="B260" s="40"/>
      <c r="C260" s="41"/>
      <c r="D260" s="41"/>
      <c r="E260" s="42"/>
      <c r="G260" s="43"/>
    </row>
    <row r="261">
      <c r="B261" s="40"/>
      <c r="C261" s="41"/>
      <c r="D261" s="41"/>
      <c r="E261" s="42"/>
      <c r="G261" s="43"/>
    </row>
    <row r="262">
      <c r="B262" s="40"/>
      <c r="C262" s="41"/>
      <c r="D262" s="41"/>
      <c r="E262" s="42"/>
      <c r="G262" s="43"/>
    </row>
    <row r="263">
      <c r="B263" s="40"/>
      <c r="C263" s="41"/>
      <c r="D263" s="41"/>
      <c r="E263" s="42"/>
      <c r="G263" s="43"/>
    </row>
    <row r="264">
      <c r="B264" s="40"/>
      <c r="C264" s="41"/>
      <c r="D264" s="41"/>
      <c r="E264" s="42"/>
      <c r="G264" s="43"/>
    </row>
    <row r="265">
      <c r="B265" s="40"/>
      <c r="C265" s="41"/>
      <c r="D265" s="41"/>
      <c r="E265" s="42"/>
      <c r="G265" s="43"/>
    </row>
    <row r="266">
      <c r="B266" s="40"/>
      <c r="C266" s="41"/>
      <c r="D266" s="41"/>
      <c r="E266" s="42"/>
      <c r="G266" s="43"/>
    </row>
    <row r="267">
      <c r="B267" s="40"/>
      <c r="C267" s="41"/>
      <c r="D267" s="41"/>
      <c r="E267" s="42"/>
      <c r="G267" s="43"/>
    </row>
    <row r="268">
      <c r="B268" s="40"/>
      <c r="C268" s="41"/>
      <c r="D268" s="41"/>
      <c r="E268" s="42"/>
      <c r="G268" s="43"/>
    </row>
    <row r="269">
      <c r="B269" s="40"/>
      <c r="C269" s="41"/>
      <c r="D269" s="41"/>
      <c r="E269" s="42"/>
      <c r="G269" s="43"/>
    </row>
    <row r="270">
      <c r="B270" s="40"/>
      <c r="C270" s="41"/>
      <c r="D270" s="41"/>
      <c r="E270" s="42"/>
      <c r="G270" s="43"/>
    </row>
    <row r="271">
      <c r="B271" s="40"/>
      <c r="C271" s="41"/>
      <c r="D271" s="41"/>
      <c r="E271" s="42"/>
      <c r="G271" s="43"/>
    </row>
    <row r="272">
      <c r="B272" s="40"/>
      <c r="C272" s="41"/>
      <c r="D272" s="41"/>
      <c r="E272" s="42"/>
      <c r="G272" s="43"/>
    </row>
    <row r="273">
      <c r="B273" s="40"/>
      <c r="C273" s="41"/>
      <c r="D273" s="41"/>
      <c r="E273" s="42"/>
      <c r="G273" s="43"/>
    </row>
    <row r="274">
      <c r="B274" s="40"/>
      <c r="C274" s="41"/>
      <c r="D274" s="41"/>
      <c r="E274" s="42"/>
      <c r="G274" s="43"/>
    </row>
    <row r="275">
      <c r="B275" s="40"/>
      <c r="C275" s="41"/>
      <c r="D275" s="41"/>
      <c r="E275" s="42"/>
      <c r="G275" s="43"/>
    </row>
    <row r="276">
      <c r="B276" s="40"/>
      <c r="C276" s="41"/>
      <c r="D276" s="41"/>
      <c r="E276" s="42"/>
      <c r="G276" s="43"/>
    </row>
    <row r="277">
      <c r="B277" s="40"/>
      <c r="C277" s="41"/>
      <c r="D277" s="41"/>
      <c r="E277" s="42"/>
      <c r="G277" s="43"/>
    </row>
    <row r="278">
      <c r="B278" s="40"/>
      <c r="C278" s="41"/>
      <c r="D278" s="41"/>
      <c r="E278" s="42"/>
      <c r="G278" s="43"/>
    </row>
    <row r="279">
      <c r="B279" s="40"/>
      <c r="C279" s="41"/>
      <c r="D279" s="41"/>
      <c r="E279" s="42"/>
      <c r="G279" s="43"/>
    </row>
    <row r="280">
      <c r="B280" s="40"/>
      <c r="C280" s="41"/>
      <c r="D280" s="41"/>
      <c r="E280" s="42"/>
      <c r="G280" s="43"/>
    </row>
    <row r="281">
      <c r="B281" s="40"/>
      <c r="C281" s="41"/>
      <c r="D281" s="41"/>
      <c r="E281" s="42"/>
      <c r="G281" s="43"/>
    </row>
    <row r="282">
      <c r="B282" s="40"/>
      <c r="C282" s="41"/>
      <c r="D282" s="41"/>
      <c r="E282" s="42"/>
      <c r="G282" s="43"/>
    </row>
    <row r="283">
      <c r="B283" s="40"/>
      <c r="C283" s="41"/>
      <c r="D283" s="41"/>
      <c r="E283" s="42"/>
      <c r="G283" s="43"/>
    </row>
    <row r="284">
      <c r="B284" s="40"/>
      <c r="C284" s="41"/>
      <c r="D284" s="41"/>
      <c r="E284" s="42"/>
      <c r="G284" s="43"/>
    </row>
    <row r="285">
      <c r="B285" s="40"/>
      <c r="C285" s="41"/>
      <c r="D285" s="41"/>
      <c r="E285" s="42"/>
      <c r="G285" s="43"/>
    </row>
    <row r="286">
      <c r="B286" s="40"/>
      <c r="C286" s="41"/>
      <c r="D286" s="41"/>
      <c r="E286" s="42"/>
      <c r="G286" s="43"/>
    </row>
    <row r="287">
      <c r="B287" s="40"/>
      <c r="C287" s="41"/>
      <c r="D287" s="41"/>
      <c r="E287" s="42"/>
      <c r="G287" s="43"/>
    </row>
    <row r="288">
      <c r="B288" s="40"/>
      <c r="C288" s="41"/>
      <c r="D288" s="41"/>
      <c r="E288" s="42"/>
      <c r="G288" s="43"/>
    </row>
    <row r="289">
      <c r="B289" s="40"/>
      <c r="C289" s="41"/>
      <c r="D289" s="41"/>
      <c r="E289" s="42"/>
      <c r="G289" s="43"/>
    </row>
    <row r="290">
      <c r="B290" s="40"/>
      <c r="C290" s="41"/>
      <c r="D290" s="41"/>
      <c r="E290" s="42"/>
      <c r="G290" s="43"/>
    </row>
    <row r="291">
      <c r="B291" s="40"/>
      <c r="C291" s="41"/>
      <c r="D291" s="41"/>
      <c r="E291" s="42"/>
      <c r="G291" s="43"/>
    </row>
    <row r="292">
      <c r="B292" s="40"/>
      <c r="C292" s="41"/>
      <c r="D292" s="41"/>
      <c r="E292" s="42"/>
      <c r="G292" s="43"/>
    </row>
    <row r="293">
      <c r="B293" s="40"/>
      <c r="C293" s="41"/>
      <c r="D293" s="41"/>
      <c r="E293" s="42"/>
      <c r="G293" s="43"/>
    </row>
    <row r="294">
      <c r="B294" s="40"/>
      <c r="C294" s="41"/>
      <c r="D294" s="41"/>
      <c r="E294" s="42"/>
      <c r="G294" s="43"/>
    </row>
    <row r="295">
      <c r="B295" s="40"/>
      <c r="C295" s="41"/>
      <c r="D295" s="41"/>
      <c r="E295" s="42"/>
      <c r="G295" s="43"/>
    </row>
    <row r="296">
      <c r="B296" s="40"/>
      <c r="C296" s="41"/>
      <c r="D296" s="41"/>
      <c r="E296" s="42"/>
      <c r="G296" s="43"/>
    </row>
    <row r="297">
      <c r="B297" s="40"/>
      <c r="C297" s="41"/>
      <c r="D297" s="41"/>
      <c r="E297" s="42"/>
      <c r="G297" s="43"/>
    </row>
    <row r="298">
      <c r="B298" s="40"/>
      <c r="C298" s="41"/>
      <c r="D298" s="41"/>
      <c r="E298" s="42"/>
      <c r="G298" s="43"/>
    </row>
    <row r="299">
      <c r="B299" s="40"/>
      <c r="C299" s="41"/>
      <c r="D299" s="41"/>
      <c r="E299" s="42"/>
      <c r="G299" s="43"/>
    </row>
    <row r="300">
      <c r="B300" s="40"/>
      <c r="C300" s="41"/>
      <c r="D300" s="41"/>
      <c r="E300" s="42"/>
      <c r="G300" s="43"/>
    </row>
    <row r="301">
      <c r="B301" s="40"/>
      <c r="C301" s="41"/>
      <c r="D301" s="41"/>
      <c r="E301" s="42"/>
      <c r="G301" s="43"/>
    </row>
    <row r="302">
      <c r="B302" s="40"/>
      <c r="C302" s="41"/>
      <c r="D302" s="41"/>
      <c r="E302" s="42"/>
      <c r="G302" s="43"/>
    </row>
    <row r="303">
      <c r="B303" s="40"/>
      <c r="C303" s="41"/>
      <c r="D303" s="41"/>
      <c r="E303" s="42"/>
      <c r="G303" s="43"/>
    </row>
    <row r="304">
      <c r="B304" s="40"/>
      <c r="C304" s="41"/>
      <c r="D304" s="41"/>
      <c r="E304" s="42"/>
      <c r="G304" s="43"/>
    </row>
    <row r="305">
      <c r="B305" s="40"/>
      <c r="C305" s="41"/>
      <c r="D305" s="41"/>
      <c r="E305" s="42"/>
      <c r="G305" s="43"/>
    </row>
    <row r="306">
      <c r="B306" s="40"/>
      <c r="C306" s="41"/>
      <c r="D306" s="41"/>
      <c r="E306" s="42"/>
      <c r="G306" s="43"/>
    </row>
    <row r="307">
      <c r="B307" s="40"/>
      <c r="C307" s="41"/>
      <c r="D307" s="41"/>
      <c r="E307" s="42"/>
      <c r="G307" s="43"/>
    </row>
    <row r="308">
      <c r="B308" s="40"/>
      <c r="C308" s="41"/>
      <c r="D308" s="41"/>
      <c r="E308" s="42"/>
      <c r="G308" s="43"/>
    </row>
    <row r="309">
      <c r="B309" s="40"/>
      <c r="C309" s="41"/>
      <c r="D309" s="41"/>
      <c r="E309" s="42"/>
      <c r="G309" s="43"/>
    </row>
    <row r="310">
      <c r="B310" s="40"/>
      <c r="C310" s="41"/>
      <c r="D310" s="41"/>
      <c r="E310" s="42"/>
      <c r="G310" s="43"/>
    </row>
    <row r="311">
      <c r="B311" s="40"/>
      <c r="C311" s="41"/>
      <c r="D311" s="41"/>
      <c r="E311" s="42"/>
      <c r="G311" s="43"/>
    </row>
    <row r="312">
      <c r="B312" s="40"/>
      <c r="C312" s="41"/>
      <c r="D312" s="41"/>
      <c r="E312" s="42"/>
      <c r="G312" s="43"/>
    </row>
    <row r="313">
      <c r="B313" s="40"/>
      <c r="C313" s="41"/>
      <c r="D313" s="41"/>
      <c r="E313" s="42"/>
      <c r="G313" s="43"/>
    </row>
    <row r="314">
      <c r="B314" s="40"/>
      <c r="C314" s="41"/>
      <c r="D314" s="41"/>
      <c r="E314" s="42"/>
      <c r="G314" s="43"/>
    </row>
    <row r="315">
      <c r="B315" s="40"/>
      <c r="C315" s="41"/>
      <c r="D315" s="41"/>
      <c r="E315" s="42"/>
      <c r="G315" s="43"/>
    </row>
    <row r="316">
      <c r="B316" s="40"/>
      <c r="C316" s="41"/>
      <c r="D316" s="41"/>
      <c r="E316" s="42"/>
      <c r="G316" s="43"/>
    </row>
    <row r="317">
      <c r="B317" s="40"/>
      <c r="C317" s="41"/>
      <c r="D317" s="41"/>
      <c r="E317" s="42"/>
      <c r="G317" s="43"/>
    </row>
    <row r="318">
      <c r="B318" s="40"/>
      <c r="C318" s="41"/>
      <c r="D318" s="41"/>
      <c r="E318" s="42"/>
      <c r="G318" s="43"/>
    </row>
    <row r="319">
      <c r="B319" s="40"/>
      <c r="C319" s="41"/>
      <c r="D319" s="41"/>
      <c r="E319" s="42"/>
      <c r="G319" s="43"/>
    </row>
    <row r="320">
      <c r="B320" s="40"/>
      <c r="C320" s="41"/>
      <c r="D320" s="41"/>
      <c r="E320" s="42"/>
      <c r="G320" s="43"/>
    </row>
    <row r="321">
      <c r="B321" s="40"/>
      <c r="C321" s="41"/>
      <c r="D321" s="41"/>
      <c r="E321" s="42"/>
      <c r="G321" s="43"/>
    </row>
    <row r="322">
      <c r="B322" s="40"/>
      <c r="C322" s="41"/>
      <c r="D322" s="41"/>
      <c r="E322" s="42"/>
      <c r="G322" s="43"/>
    </row>
    <row r="323">
      <c r="B323" s="40"/>
      <c r="C323" s="41"/>
      <c r="D323" s="41"/>
      <c r="E323" s="42"/>
      <c r="G323" s="43"/>
    </row>
    <row r="324">
      <c r="B324" s="40"/>
      <c r="C324" s="41"/>
      <c r="D324" s="41"/>
      <c r="E324" s="42"/>
      <c r="G324" s="43"/>
    </row>
    <row r="325">
      <c r="B325" s="40"/>
      <c r="C325" s="41"/>
      <c r="D325" s="41"/>
      <c r="E325" s="42"/>
      <c r="G325" s="43"/>
    </row>
    <row r="326">
      <c r="B326" s="40"/>
      <c r="C326" s="41"/>
      <c r="D326" s="41"/>
      <c r="E326" s="42"/>
      <c r="G326" s="43"/>
    </row>
    <row r="327">
      <c r="B327" s="40"/>
      <c r="C327" s="41"/>
      <c r="D327" s="41"/>
      <c r="E327" s="42"/>
      <c r="G327" s="43"/>
    </row>
    <row r="328">
      <c r="B328" s="40"/>
      <c r="C328" s="41"/>
      <c r="D328" s="41"/>
      <c r="E328" s="42"/>
      <c r="G328" s="43"/>
    </row>
    <row r="329">
      <c r="B329" s="40"/>
      <c r="C329" s="41"/>
      <c r="D329" s="41"/>
      <c r="E329" s="42"/>
      <c r="G329" s="43"/>
    </row>
    <row r="330">
      <c r="B330" s="40"/>
      <c r="C330" s="41"/>
      <c r="D330" s="41"/>
      <c r="E330" s="42"/>
      <c r="G330" s="43"/>
    </row>
    <row r="331">
      <c r="B331" s="40"/>
      <c r="C331" s="41"/>
      <c r="D331" s="41"/>
      <c r="E331" s="42"/>
      <c r="G331" s="43"/>
    </row>
    <row r="332">
      <c r="B332" s="40"/>
      <c r="C332" s="41"/>
      <c r="D332" s="41"/>
      <c r="E332" s="42"/>
      <c r="G332" s="43"/>
    </row>
    <row r="333">
      <c r="B333" s="40"/>
      <c r="C333" s="41"/>
      <c r="D333" s="41"/>
      <c r="E333" s="42"/>
      <c r="G333" s="43"/>
    </row>
    <row r="334">
      <c r="B334" s="40"/>
      <c r="C334" s="41"/>
      <c r="D334" s="41"/>
      <c r="E334" s="42"/>
      <c r="G334" s="43"/>
    </row>
    <row r="335">
      <c r="B335" s="40"/>
      <c r="C335" s="41"/>
      <c r="D335" s="41"/>
      <c r="E335" s="42"/>
      <c r="G335" s="43"/>
    </row>
    <row r="336">
      <c r="B336" s="40"/>
      <c r="C336" s="41"/>
      <c r="D336" s="41"/>
      <c r="E336" s="42"/>
      <c r="G336" s="43"/>
    </row>
    <row r="337">
      <c r="B337" s="40"/>
      <c r="C337" s="41"/>
      <c r="D337" s="41"/>
      <c r="E337" s="42"/>
      <c r="G337" s="43"/>
    </row>
    <row r="338">
      <c r="B338" s="40"/>
      <c r="C338" s="41"/>
      <c r="D338" s="41"/>
      <c r="E338" s="42"/>
      <c r="G338" s="43"/>
    </row>
    <row r="339">
      <c r="B339" s="40"/>
      <c r="C339" s="41"/>
      <c r="D339" s="41"/>
      <c r="E339" s="42"/>
      <c r="G339" s="43"/>
    </row>
    <row r="340">
      <c r="B340" s="40"/>
      <c r="C340" s="41"/>
      <c r="D340" s="41"/>
      <c r="E340" s="42"/>
      <c r="G340" s="43"/>
    </row>
    <row r="341">
      <c r="B341" s="40"/>
      <c r="C341" s="41"/>
      <c r="D341" s="41"/>
      <c r="E341" s="42"/>
      <c r="G341" s="43"/>
    </row>
    <row r="342">
      <c r="B342" s="40"/>
      <c r="C342" s="41"/>
      <c r="D342" s="41"/>
      <c r="E342" s="42"/>
      <c r="G342" s="43"/>
    </row>
    <row r="343">
      <c r="B343" s="40"/>
      <c r="C343" s="41"/>
      <c r="D343" s="41"/>
      <c r="E343" s="42"/>
      <c r="G343" s="43"/>
    </row>
    <row r="344">
      <c r="B344" s="40"/>
      <c r="C344" s="41"/>
      <c r="D344" s="41"/>
      <c r="E344" s="42"/>
      <c r="G344" s="43"/>
    </row>
    <row r="345">
      <c r="B345" s="40"/>
      <c r="C345" s="41"/>
      <c r="D345" s="41"/>
      <c r="E345" s="42"/>
      <c r="G345" s="43"/>
    </row>
    <row r="346">
      <c r="B346" s="40"/>
      <c r="C346" s="41"/>
      <c r="D346" s="41"/>
      <c r="E346" s="42"/>
      <c r="G346" s="43"/>
    </row>
    <row r="347">
      <c r="B347" s="40"/>
      <c r="C347" s="41"/>
      <c r="D347" s="41"/>
      <c r="E347" s="42"/>
      <c r="G347" s="43"/>
    </row>
    <row r="348">
      <c r="B348" s="40"/>
      <c r="C348" s="41"/>
      <c r="D348" s="41"/>
      <c r="E348" s="42"/>
      <c r="G348" s="43"/>
    </row>
    <row r="349">
      <c r="B349" s="40"/>
      <c r="C349" s="41"/>
      <c r="D349" s="41"/>
      <c r="E349" s="42"/>
      <c r="G349" s="43"/>
    </row>
    <row r="350">
      <c r="B350" s="40"/>
      <c r="C350" s="41"/>
      <c r="D350" s="41"/>
      <c r="E350" s="42"/>
      <c r="G350" s="43"/>
    </row>
    <row r="351">
      <c r="B351" s="40"/>
      <c r="C351" s="41"/>
      <c r="D351" s="41"/>
      <c r="E351" s="42"/>
      <c r="G351" s="43"/>
    </row>
    <row r="352">
      <c r="B352" s="40"/>
      <c r="C352" s="41"/>
      <c r="D352" s="41"/>
      <c r="E352" s="42"/>
      <c r="G352" s="43"/>
    </row>
    <row r="353">
      <c r="B353" s="40"/>
      <c r="C353" s="41"/>
      <c r="D353" s="41"/>
      <c r="E353" s="42"/>
      <c r="G353" s="43"/>
    </row>
    <row r="354">
      <c r="B354" s="40"/>
      <c r="C354" s="41"/>
      <c r="D354" s="41"/>
      <c r="E354" s="42"/>
      <c r="G354" s="43"/>
    </row>
    <row r="355">
      <c r="B355" s="40"/>
      <c r="C355" s="41"/>
      <c r="D355" s="41"/>
      <c r="E355" s="42"/>
      <c r="G355" s="43"/>
    </row>
    <row r="356">
      <c r="B356" s="40"/>
      <c r="C356" s="41"/>
      <c r="D356" s="41"/>
      <c r="E356" s="42"/>
      <c r="G356" s="43"/>
    </row>
    <row r="357">
      <c r="B357" s="40"/>
      <c r="C357" s="41"/>
      <c r="D357" s="41"/>
      <c r="E357" s="42"/>
      <c r="G357" s="43"/>
    </row>
    <row r="358">
      <c r="B358" s="40"/>
      <c r="C358" s="41"/>
      <c r="D358" s="41"/>
      <c r="E358" s="42"/>
      <c r="G358" s="43"/>
    </row>
    <row r="359">
      <c r="B359" s="40"/>
      <c r="C359" s="41"/>
      <c r="D359" s="41"/>
      <c r="E359" s="42"/>
      <c r="G359" s="43"/>
    </row>
    <row r="360">
      <c r="B360" s="40"/>
      <c r="C360" s="41"/>
      <c r="D360" s="41"/>
      <c r="E360" s="42"/>
      <c r="G360" s="43"/>
    </row>
    <row r="361">
      <c r="B361" s="40"/>
      <c r="C361" s="41"/>
      <c r="D361" s="41"/>
      <c r="E361" s="42"/>
      <c r="G361" s="43"/>
    </row>
    <row r="362">
      <c r="B362" s="40"/>
      <c r="C362" s="41"/>
      <c r="D362" s="41"/>
      <c r="E362" s="42"/>
      <c r="G362" s="43"/>
    </row>
    <row r="363">
      <c r="B363" s="40"/>
      <c r="C363" s="41"/>
      <c r="D363" s="41"/>
      <c r="E363" s="42"/>
      <c r="G363" s="43"/>
    </row>
    <row r="364">
      <c r="B364" s="40"/>
      <c r="C364" s="41"/>
      <c r="D364" s="41"/>
      <c r="E364" s="42"/>
      <c r="G364" s="43"/>
    </row>
    <row r="365">
      <c r="B365" s="40"/>
      <c r="C365" s="41"/>
      <c r="D365" s="41"/>
      <c r="E365" s="42"/>
      <c r="G365" s="43"/>
    </row>
    <row r="366">
      <c r="B366" s="40"/>
      <c r="C366" s="41"/>
      <c r="D366" s="41"/>
      <c r="E366" s="42"/>
      <c r="G366" s="43"/>
    </row>
    <row r="367">
      <c r="B367" s="40"/>
      <c r="C367" s="41"/>
      <c r="D367" s="41"/>
      <c r="E367" s="42"/>
      <c r="G367" s="43"/>
    </row>
    <row r="368">
      <c r="B368" s="40"/>
      <c r="C368" s="41"/>
      <c r="D368" s="41"/>
      <c r="E368" s="42"/>
      <c r="G368" s="43"/>
    </row>
    <row r="369">
      <c r="B369" s="40"/>
      <c r="C369" s="41"/>
      <c r="D369" s="41"/>
      <c r="E369" s="42"/>
      <c r="G369" s="43"/>
    </row>
    <row r="370">
      <c r="B370" s="40"/>
      <c r="C370" s="41"/>
      <c r="D370" s="41"/>
      <c r="E370" s="42"/>
      <c r="G370" s="43"/>
    </row>
    <row r="371">
      <c r="B371" s="40"/>
      <c r="C371" s="41"/>
      <c r="D371" s="41"/>
      <c r="E371" s="42"/>
      <c r="G371" s="43"/>
    </row>
    <row r="372">
      <c r="B372" s="40"/>
      <c r="C372" s="41"/>
      <c r="D372" s="41"/>
      <c r="E372" s="42"/>
      <c r="G372" s="43"/>
    </row>
    <row r="373">
      <c r="B373" s="40"/>
      <c r="C373" s="41"/>
      <c r="D373" s="41"/>
      <c r="E373" s="42"/>
      <c r="G373" s="43"/>
    </row>
    <row r="374">
      <c r="B374" s="40"/>
      <c r="C374" s="41"/>
      <c r="D374" s="41"/>
      <c r="E374" s="42"/>
      <c r="G374" s="43"/>
    </row>
    <row r="375">
      <c r="B375" s="40"/>
      <c r="C375" s="41"/>
      <c r="D375" s="41"/>
      <c r="E375" s="42"/>
      <c r="G375" s="43"/>
    </row>
    <row r="376">
      <c r="B376" s="40"/>
      <c r="C376" s="41"/>
      <c r="D376" s="41"/>
      <c r="E376" s="42"/>
      <c r="G376" s="43"/>
    </row>
    <row r="377">
      <c r="B377" s="40"/>
      <c r="C377" s="41"/>
      <c r="D377" s="41"/>
      <c r="E377" s="42"/>
      <c r="G377" s="43"/>
    </row>
    <row r="378">
      <c r="B378" s="40"/>
      <c r="C378" s="41"/>
      <c r="D378" s="41"/>
      <c r="E378" s="42"/>
      <c r="G378" s="43"/>
    </row>
    <row r="379">
      <c r="B379" s="40"/>
      <c r="C379" s="41"/>
      <c r="D379" s="41"/>
      <c r="E379" s="42"/>
      <c r="G379" s="43"/>
    </row>
    <row r="380">
      <c r="B380" s="40"/>
      <c r="C380" s="41"/>
      <c r="D380" s="41"/>
      <c r="E380" s="42"/>
      <c r="G380" s="43"/>
    </row>
    <row r="381">
      <c r="B381" s="40"/>
      <c r="C381" s="41"/>
      <c r="D381" s="41"/>
      <c r="E381" s="42"/>
      <c r="G381" s="43"/>
    </row>
    <row r="382">
      <c r="B382" s="40"/>
      <c r="C382" s="41"/>
      <c r="D382" s="41"/>
      <c r="E382" s="42"/>
      <c r="G382" s="43"/>
    </row>
    <row r="383">
      <c r="B383" s="40"/>
      <c r="C383" s="41"/>
      <c r="D383" s="41"/>
      <c r="E383" s="42"/>
      <c r="G383" s="43"/>
    </row>
    <row r="384">
      <c r="B384" s="40"/>
      <c r="C384" s="41"/>
      <c r="D384" s="41"/>
      <c r="E384" s="42"/>
      <c r="G384" s="43"/>
    </row>
    <row r="385">
      <c r="B385" s="40"/>
      <c r="C385" s="41"/>
      <c r="D385" s="41"/>
      <c r="E385" s="42"/>
      <c r="G385" s="43"/>
    </row>
    <row r="386">
      <c r="B386" s="40"/>
      <c r="C386" s="41"/>
      <c r="D386" s="41"/>
      <c r="E386" s="42"/>
      <c r="G386" s="43"/>
    </row>
    <row r="387">
      <c r="B387" s="40"/>
      <c r="C387" s="41"/>
      <c r="D387" s="41"/>
      <c r="E387" s="42"/>
      <c r="G387" s="43"/>
    </row>
    <row r="388">
      <c r="B388" s="40"/>
      <c r="C388" s="41"/>
      <c r="D388" s="41"/>
      <c r="E388" s="42"/>
      <c r="G388" s="43"/>
    </row>
    <row r="389">
      <c r="B389" s="40"/>
      <c r="C389" s="41"/>
      <c r="D389" s="41"/>
      <c r="E389" s="42"/>
      <c r="G389" s="43"/>
    </row>
    <row r="390">
      <c r="B390" s="40"/>
      <c r="C390" s="41"/>
      <c r="D390" s="41"/>
      <c r="E390" s="42"/>
      <c r="G390" s="43"/>
    </row>
    <row r="391">
      <c r="B391" s="40"/>
      <c r="C391" s="41"/>
      <c r="D391" s="41"/>
      <c r="E391" s="42"/>
      <c r="G391" s="43"/>
    </row>
    <row r="392">
      <c r="B392" s="40"/>
      <c r="C392" s="41"/>
      <c r="D392" s="41"/>
      <c r="E392" s="42"/>
      <c r="G392" s="43"/>
    </row>
    <row r="393">
      <c r="B393" s="40"/>
      <c r="C393" s="41"/>
      <c r="D393" s="41"/>
      <c r="E393" s="42"/>
      <c r="G393" s="43"/>
    </row>
    <row r="394">
      <c r="B394" s="40"/>
      <c r="C394" s="41"/>
      <c r="D394" s="41"/>
      <c r="E394" s="42"/>
      <c r="G394" s="43"/>
    </row>
    <row r="395">
      <c r="B395" s="40"/>
      <c r="C395" s="41"/>
      <c r="D395" s="41"/>
      <c r="E395" s="42"/>
      <c r="G395" s="43"/>
    </row>
    <row r="396">
      <c r="B396" s="40"/>
      <c r="C396" s="41"/>
      <c r="D396" s="41"/>
      <c r="E396" s="42"/>
      <c r="G396" s="43"/>
    </row>
    <row r="397">
      <c r="B397" s="40"/>
      <c r="C397" s="41"/>
      <c r="D397" s="41"/>
      <c r="E397" s="42"/>
      <c r="G397" s="43"/>
    </row>
    <row r="398">
      <c r="B398" s="40"/>
      <c r="C398" s="41"/>
      <c r="D398" s="41"/>
      <c r="E398" s="42"/>
      <c r="G398" s="43"/>
    </row>
    <row r="399">
      <c r="B399" s="40"/>
      <c r="C399" s="41"/>
      <c r="D399" s="41"/>
      <c r="E399" s="42"/>
      <c r="G399" s="43"/>
    </row>
    <row r="400">
      <c r="B400" s="40"/>
      <c r="C400" s="41"/>
      <c r="D400" s="41"/>
      <c r="E400" s="42"/>
      <c r="G400" s="43"/>
    </row>
    <row r="401">
      <c r="B401" s="40"/>
      <c r="C401" s="41"/>
      <c r="D401" s="41"/>
      <c r="E401" s="42"/>
      <c r="G401" s="43"/>
    </row>
    <row r="402">
      <c r="B402" s="40"/>
      <c r="C402" s="41"/>
      <c r="D402" s="41"/>
      <c r="E402" s="42"/>
      <c r="G402" s="43"/>
    </row>
    <row r="403">
      <c r="B403" s="40"/>
      <c r="C403" s="41"/>
      <c r="D403" s="41"/>
      <c r="E403" s="42"/>
      <c r="G403" s="43"/>
    </row>
    <row r="404">
      <c r="B404" s="40"/>
      <c r="C404" s="41"/>
      <c r="D404" s="41"/>
      <c r="E404" s="42"/>
      <c r="G404" s="43"/>
    </row>
    <row r="405">
      <c r="B405" s="40"/>
      <c r="C405" s="41"/>
      <c r="D405" s="41"/>
      <c r="E405" s="42"/>
      <c r="G405" s="43"/>
    </row>
    <row r="406">
      <c r="B406" s="40"/>
      <c r="C406" s="41"/>
      <c r="D406" s="41"/>
      <c r="E406" s="42"/>
      <c r="G406" s="43"/>
    </row>
    <row r="407">
      <c r="B407" s="40"/>
      <c r="C407" s="41"/>
      <c r="D407" s="41"/>
      <c r="E407" s="42"/>
      <c r="G407" s="43"/>
    </row>
    <row r="408">
      <c r="B408" s="40"/>
      <c r="C408" s="41"/>
      <c r="D408" s="41"/>
      <c r="E408" s="42"/>
      <c r="G408" s="43"/>
    </row>
    <row r="409">
      <c r="B409" s="40"/>
      <c r="C409" s="41"/>
      <c r="D409" s="41"/>
      <c r="E409" s="42"/>
      <c r="G409" s="43"/>
    </row>
    <row r="410">
      <c r="B410" s="40"/>
      <c r="C410" s="41"/>
      <c r="D410" s="41"/>
      <c r="E410" s="42"/>
      <c r="G410" s="43"/>
    </row>
    <row r="411">
      <c r="B411" s="40"/>
      <c r="C411" s="41"/>
      <c r="D411" s="41"/>
      <c r="E411" s="42"/>
      <c r="G411" s="43"/>
    </row>
    <row r="412">
      <c r="B412" s="40"/>
      <c r="C412" s="41"/>
      <c r="D412" s="41"/>
      <c r="E412" s="42"/>
      <c r="G412" s="43"/>
    </row>
    <row r="413">
      <c r="B413" s="40"/>
      <c r="C413" s="41"/>
      <c r="D413" s="41"/>
      <c r="E413" s="42"/>
      <c r="G413" s="43"/>
    </row>
    <row r="414">
      <c r="B414" s="40"/>
      <c r="C414" s="41"/>
      <c r="D414" s="41"/>
      <c r="E414" s="42"/>
      <c r="G414" s="43"/>
    </row>
    <row r="415">
      <c r="B415" s="40"/>
      <c r="C415" s="41"/>
      <c r="D415" s="41"/>
      <c r="E415" s="42"/>
      <c r="G415" s="43"/>
    </row>
    <row r="416">
      <c r="B416" s="40"/>
      <c r="C416" s="41"/>
      <c r="D416" s="41"/>
      <c r="E416" s="42"/>
      <c r="G416" s="43"/>
    </row>
    <row r="417">
      <c r="B417" s="40"/>
      <c r="C417" s="41"/>
      <c r="D417" s="41"/>
      <c r="E417" s="42"/>
      <c r="G417" s="43"/>
    </row>
    <row r="418">
      <c r="B418" s="40"/>
      <c r="C418" s="41"/>
      <c r="D418" s="41"/>
      <c r="E418" s="42"/>
      <c r="G418" s="43"/>
    </row>
    <row r="419">
      <c r="B419" s="40"/>
      <c r="C419" s="41"/>
      <c r="D419" s="41"/>
      <c r="E419" s="42"/>
      <c r="G419" s="43"/>
    </row>
    <row r="420">
      <c r="B420" s="40"/>
      <c r="C420" s="41"/>
      <c r="D420" s="41"/>
      <c r="E420" s="42"/>
      <c r="G420" s="43"/>
    </row>
    <row r="421">
      <c r="B421" s="40"/>
      <c r="C421" s="41"/>
      <c r="D421" s="41"/>
      <c r="E421" s="42"/>
      <c r="G421" s="43"/>
    </row>
    <row r="422">
      <c r="B422" s="40"/>
      <c r="C422" s="41"/>
      <c r="D422" s="41"/>
      <c r="E422" s="42"/>
      <c r="G422" s="43"/>
    </row>
    <row r="423">
      <c r="B423" s="40"/>
      <c r="C423" s="41"/>
      <c r="D423" s="41"/>
      <c r="E423" s="42"/>
      <c r="G423" s="43"/>
    </row>
    <row r="424">
      <c r="B424" s="40"/>
      <c r="C424" s="41"/>
      <c r="D424" s="41"/>
      <c r="E424" s="42"/>
      <c r="G424" s="43"/>
    </row>
    <row r="425">
      <c r="B425" s="40"/>
      <c r="C425" s="41"/>
      <c r="D425" s="41"/>
      <c r="E425" s="42"/>
      <c r="G425" s="43"/>
    </row>
    <row r="426">
      <c r="B426" s="40"/>
      <c r="C426" s="41"/>
      <c r="D426" s="41"/>
      <c r="E426" s="42"/>
      <c r="G426" s="43"/>
    </row>
    <row r="427">
      <c r="B427" s="40"/>
      <c r="C427" s="41"/>
      <c r="D427" s="41"/>
      <c r="E427" s="42"/>
      <c r="G427" s="43"/>
    </row>
    <row r="428">
      <c r="B428" s="40"/>
      <c r="C428" s="41"/>
      <c r="D428" s="41"/>
      <c r="E428" s="42"/>
      <c r="G428" s="43"/>
    </row>
    <row r="429">
      <c r="B429" s="40"/>
      <c r="C429" s="41"/>
      <c r="D429" s="41"/>
      <c r="E429" s="42"/>
      <c r="G429" s="43"/>
    </row>
    <row r="430">
      <c r="B430" s="40"/>
      <c r="C430" s="41"/>
      <c r="D430" s="41"/>
      <c r="E430" s="42"/>
      <c r="G430" s="43"/>
    </row>
    <row r="431">
      <c r="B431" s="40"/>
      <c r="C431" s="41"/>
      <c r="D431" s="41"/>
      <c r="E431" s="42"/>
      <c r="G431" s="43"/>
    </row>
    <row r="432">
      <c r="B432" s="40"/>
      <c r="C432" s="41"/>
      <c r="D432" s="41"/>
      <c r="E432" s="42"/>
      <c r="G432" s="43"/>
    </row>
    <row r="433">
      <c r="B433" s="40"/>
      <c r="C433" s="41"/>
      <c r="D433" s="41"/>
      <c r="E433" s="42"/>
      <c r="G433" s="43"/>
    </row>
    <row r="434">
      <c r="B434" s="40"/>
      <c r="C434" s="41"/>
      <c r="D434" s="41"/>
      <c r="E434" s="42"/>
      <c r="G434" s="43"/>
    </row>
    <row r="435">
      <c r="B435" s="40"/>
      <c r="C435" s="41"/>
      <c r="D435" s="41"/>
      <c r="E435" s="42"/>
      <c r="G435" s="43"/>
    </row>
    <row r="436">
      <c r="B436" s="40"/>
      <c r="C436" s="41"/>
      <c r="D436" s="41"/>
      <c r="E436" s="42"/>
      <c r="G436" s="43"/>
    </row>
    <row r="437">
      <c r="B437" s="40"/>
      <c r="C437" s="41"/>
      <c r="D437" s="41"/>
      <c r="E437" s="42"/>
      <c r="G437" s="43"/>
    </row>
    <row r="438">
      <c r="B438" s="40"/>
      <c r="C438" s="41"/>
      <c r="D438" s="41"/>
      <c r="E438" s="42"/>
      <c r="G438" s="43"/>
    </row>
    <row r="439">
      <c r="B439" s="40"/>
      <c r="C439" s="41"/>
      <c r="D439" s="41"/>
      <c r="E439" s="42"/>
      <c r="G439" s="43"/>
    </row>
    <row r="440">
      <c r="B440" s="40"/>
      <c r="C440" s="41"/>
      <c r="D440" s="41"/>
      <c r="E440" s="42"/>
      <c r="G440" s="43"/>
    </row>
    <row r="441">
      <c r="B441" s="40"/>
      <c r="C441" s="41"/>
      <c r="D441" s="41"/>
      <c r="E441" s="42"/>
      <c r="G441" s="43"/>
    </row>
    <row r="442">
      <c r="B442" s="40"/>
      <c r="C442" s="41"/>
      <c r="D442" s="41"/>
      <c r="E442" s="42"/>
      <c r="G442" s="43"/>
    </row>
    <row r="443">
      <c r="B443" s="40"/>
      <c r="C443" s="41"/>
      <c r="D443" s="41"/>
      <c r="E443" s="42"/>
      <c r="G443" s="43"/>
    </row>
    <row r="444">
      <c r="B444" s="40"/>
      <c r="C444" s="41"/>
      <c r="D444" s="41"/>
      <c r="E444" s="42"/>
      <c r="G444" s="43"/>
    </row>
    <row r="445">
      <c r="B445" s="40"/>
      <c r="C445" s="41"/>
      <c r="D445" s="41"/>
      <c r="E445" s="42"/>
      <c r="G445" s="43"/>
    </row>
    <row r="446">
      <c r="B446" s="40"/>
      <c r="C446" s="41"/>
      <c r="D446" s="41"/>
      <c r="E446" s="42"/>
      <c r="G446" s="43"/>
    </row>
    <row r="447">
      <c r="B447" s="40"/>
      <c r="C447" s="41"/>
      <c r="D447" s="41"/>
      <c r="E447" s="42"/>
      <c r="G447" s="43"/>
    </row>
    <row r="448">
      <c r="B448" s="40"/>
      <c r="C448" s="41"/>
      <c r="D448" s="41"/>
      <c r="E448" s="42"/>
      <c r="G448" s="43"/>
    </row>
    <row r="449">
      <c r="B449" s="40"/>
      <c r="C449" s="41"/>
      <c r="D449" s="41"/>
      <c r="E449" s="42"/>
      <c r="G449" s="43"/>
    </row>
    <row r="450">
      <c r="B450" s="40"/>
      <c r="C450" s="41"/>
      <c r="D450" s="41"/>
      <c r="E450" s="42"/>
      <c r="G450" s="43"/>
    </row>
    <row r="451">
      <c r="B451" s="40"/>
      <c r="C451" s="41"/>
      <c r="D451" s="41"/>
      <c r="E451" s="42"/>
      <c r="G451" s="43"/>
    </row>
    <row r="452">
      <c r="B452" s="40"/>
      <c r="C452" s="41"/>
      <c r="D452" s="41"/>
      <c r="E452" s="42"/>
      <c r="G452" s="43"/>
    </row>
    <row r="453">
      <c r="B453" s="40"/>
      <c r="C453" s="41"/>
      <c r="D453" s="41"/>
      <c r="E453" s="42"/>
      <c r="G453" s="43"/>
    </row>
    <row r="454">
      <c r="B454" s="40"/>
      <c r="C454" s="41"/>
      <c r="D454" s="41"/>
      <c r="E454" s="42"/>
      <c r="G454" s="43"/>
    </row>
    <row r="455">
      <c r="B455" s="40"/>
      <c r="C455" s="41"/>
      <c r="D455" s="41"/>
      <c r="E455" s="42"/>
      <c r="G455" s="43"/>
    </row>
    <row r="456">
      <c r="B456" s="40"/>
      <c r="C456" s="41"/>
      <c r="D456" s="41"/>
      <c r="E456" s="42"/>
      <c r="G456" s="43"/>
    </row>
    <row r="457">
      <c r="B457" s="40"/>
      <c r="C457" s="41"/>
      <c r="D457" s="41"/>
      <c r="E457" s="42"/>
      <c r="G457" s="43"/>
    </row>
    <row r="458">
      <c r="B458" s="40"/>
      <c r="C458" s="41"/>
      <c r="D458" s="41"/>
      <c r="E458" s="42"/>
      <c r="G458" s="43"/>
    </row>
    <row r="459">
      <c r="B459" s="40"/>
      <c r="C459" s="41"/>
      <c r="D459" s="41"/>
      <c r="E459" s="42"/>
      <c r="G459" s="43"/>
    </row>
    <row r="460">
      <c r="B460" s="40"/>
      <c r="C460" s="41"/>
      <c r="D460" s="41"/>
      <c r="E460" s="42"/>
      <c r="G460" s="43"/>
    </row>
    <row r="461">
      <c r="B461" s="40"/>
      <c r="C461" s="41"/>
      <c r="D461" s="41"/>
      <c r="E461" s="42"/>
      <c r="G461" s="43"/>
    </row>
    <row r="462">
      <c r="B462" s="40"/>
      <c r="C462" s="41"/>
      <c r="D462" s="41"/>
      <c r="E462" s="42"/>
      <c r="G462" s="43"/>
    </row>
    <row r="463">
      <c r="B463" s="40"/>
      <c r="C463" s="41"/>
      <c r="D463" s="41"/>
      <c r="E463" s="42"/>
      <c r="G463" s="43"/>
    </row>
    <row r="464">
      <c r="B464" s="40"/>
      <c r="C464" s="41"/>
      <c r="D464" s="41"/>
      <c r="E464" s="42"/>
      <c r="G464" s="43"/>
    </row>
    <row r="465">
      <c r="B465" s="40"/>
      <c r="C465" s="41"/>
      <c r="D465" s="41"/>
      <c r="E465" s="42"/>
      <c r="G465" s="43"/>
    </row>
    <row r="466">
      <c r="B466" s="40"/>
      <c r="C466" s="41"/>
      <c r="D466" s="41"/>
      <c r="E466" s="42"/>
      <c r="G466" s="43"/>
    </row>
    <row r="467">
      <c r="B467" s="40"/>
      <c r="C467" s="41"/>
      <c r="D467" s="41"/>
      <c r="E467" s="42"/>
      <c r="G467" s="43"/>
    </row>
    <row r="468">
      <c r="B468" s="40"/>
      <c r="C468" s="41"/>
      <c r="D468" s="41"/>
      <c r="E468" s="42"/>
      <c r="G468" s="43"/>
    </row>
    <row r="469">
      <c r="B469" s="40"/>
      <c r="C469" s="41"/>
      <c r="D469" s="41"/>
      <c r="E469" s="42"/>
      <c r="G469" s="43"/>
    </row>
    <row r="470">
      <c r="B470" s="40"/>
      <c r="C470" s="41"/>
      <c r="D470" s="41"/>
      <c r="E470" s="42"/>
      <c r="G470" s="43"/>
    </row>
    <row r="471">
      <c r="B471" s="40"/>
      <c r="C471" s="41"/>
      <c r="D471" s="41"/>
      <c r="E471" s="42"/>
      <c r="G471" s="43"/>
    </row>
    <row r="472">
      <c r="B472" s="40"/>
      <c r="C472" s="41"/>
      <c r="D472" s="41"/>
      <c r="E472" s="42"/>
      <c r="G472" s="43"/>
    </row>
    <row r="473">
      <c r="B473" s="40"/>
      <c r="C473" s="41"/>
      <c r="D473" s="41"/>
      <c r="E473" s="42"/>
      <c r="G473" s="43"/>
    </row>
    <row r="474">
      <c r="B474" s="40"/>
      <c r="C474" s="41"/>
      <c r="D474" s="41"/>
      <c r="E474" s="42"/>
      <c r="G474" s="43"/>
    </row>
    <row r="475">
      <c r="B475" s="40"/>
      <c r="C475" s="41"/>
      <c r="D475" s="41"/>
      <c r="E475" s="42"/>
      <c r="G475" s="43"/>
    </row>
    <row r="476">
      <c r="B476" s="40"/>
      <c r="C476" s="41"/>
      <c r="D476" s="41"/>
      <c r="E476" s="42"/>
      <c r="G476" s="43"/>
    </row>
    <row r="477">
      <c r="B477" s="40"/>
      <c r="C477" s="41"/>
      <c r="D477" s="41"/>
      <c r="E477" s="42"/>
      <c r="G477" s="43"/>
    </row>
    <row r="478">
      <c r="B478" s="40"/>
      <c r="C478" s="41"/>
      <c r="D478" s="41"/>
      <c r="E478" s="42"/>
      <c r="G478" s="43"/>
    </row>
    <row r="479">
      <c r="B479" s="40"/>
      <c r="C479" s="41"/>
      <c r="D479" s="41"/>
      <c r="E479" s="42"/>
      <c r="G479" s="43"/>
    </row>
    <row r="480">
      <c r="B480" s="40"/>
      <c r="C480" s="41"/>
      <c r="D480" s="41"/>
      <c r="E480" s="42"/>
      <c r="G480" s="43"/>
    </row>
    <row r="481">
      <c r="B481" s="40"/>
      <c r="C481" s="41"/>
      <c r="D481" s="41"/>
      <c r="E481" s="42"/>
      <c r="G481" s="43"/>
    </row>
    <row r="482">
      <c r="B482" s="40"/>
      <c r="C482" s="41"/>
      <c r="D482" s="41"/>
      <c r="E482" s="42"/>
      <c r="G482" s="43"/>
    </row>
    <row r="483">
      <c r="B483" s="40"/>
      <c r="C483" s="41"/>
      <c r="D483" s="41"/>
      <c r="E483" s="42"/>
      <c r="G483" s="43"/>
    </row>
    <row r="484">
      <c r="B484" s="40"/>
      <c r="C484" s="41"/>
      <c r="D484" s="41"/>
      <c r="E484" s="42"/>
      <c r="G484" s="43"/>
    </row>
    <row r="485">
      <c r="B485" s="40"/>
      <c r="C485" s="41"/>
      <c r="D485" s="41"/>
      <c r="E485" s="42"/>
      <c r="G485" s="43"/>
    </row>
    <row r="486">
      <c r="B486" s="40"/>
      <c r="C486" s="41"/>
      <c r="D486" s="41"/>
      <c r="E486" s="42"/>
      <c r="G486" s="43"/>
    </row>
    <row r="487">
      <c r="B487" s="40"/>
      <c r="C487" s="41"/>
      <c r="D487" s="41"/>
      <c r="E487" s="42"/>
      <c r="G487" s="43"/>
    </row>
    <row r="488">
      <c r="B488" s="40"/>
      <c r="C488" s="41"/>
      <c r="D488" s="41"/>
      <c r="E488" s="42"/>
      <c r="G488" s="43"/>
    </row>
    <row r="489">
      <c r="B489" s="40"/>
      <c r="C489" s="41"/>
      <c r="D489" s="41"/>
      <c r="E489" s="42"/>
      <c r="G489" s="43"/>
    </row>
    <row r="490">
      <c r="B490" s="40"/>
      <c r="C490" s="41"/>
      <c r="D490" s="41"/>
      <c r="E490" s="42"/>
      <c r="G490" s="43"/>
    </row>
    <row r="491">
      <c r="B491" s="40"/>
      <c r="C491" s="41"/>
      <c r="D491" s="41"/>
      <c r="E491" s="42"/>
      <c r="G491" s="43"/>
    </row>
    <row r="492">
      <c r="B492" s="40"/>
      <c r="C492" s="41"/>
      <c r="D492" s="41"/>
      <c r="E492" s="42"/>
      <c r="G492" s="43"/>
    </row>
    <row r="493">
      <c r="B493" s="40"/>
      <c r="C493" s="41"/>
      <c r="D493" s="41"/>
      <c r="E493" s="42"/>
      <c r="G493" s="43"/>
    </row>
    <row r="494">
      <c r="B494" s="40"/>
      <c r="C494" s="41"/>
      <c r="D494" s="41"/>
      <c r="E494" s="42"/>
      <c r="G494" s="43"/>
    </row>
    <row r="495">
      <c r="B495" s="40"/>
      <c r="C495" s="41"/>
      <c r="D495" s="41"/>
      <c r="E495" s="42"/>
      <c r="G495" s="43"/>
    </row>
    <row r="496">
      <c r="B496" s="40"/>
      <c r="C496" s="41"/>
      <c r="D496" s="41"/>
      <c r="E496" s="42"/>
      <c r="G496" s="43"/>
    </row>
    <row r="497">
      <c r="B497" s="40"/>
      <c r="C497" s="41"/>
      <c r="D497" s="41"/>
      <c r="E497" s="42"/>
      <c r="G497" s="43"/>
    </row>
    <row r="498">
      <c r="B498" s="40"/>
      <c r="C498" s="41"/>
      <c r="D498" s="41"/>
      <c r="E498" s="42"/>
      <c r="G498" s="43"/>
    </row>
    <row r="499">
      <c r="B499" s="40"/>
      <c r="C499" s="41"/>
      <c r="D499" s="41"/>
      <c r="E499" s="42"/>
      <c r="G499" s="43"/>
    </row>
    <row r="500">
      <c r="B500" s="40"/>
      <c r="C500" s="41"/>
      <c r="D500" s="41"/>
      <c r="E500" s="42"/>
      <c r="G500" s="43"/>
    </row>
    <row r="501">
      <c r="B501" s="40"/>
      <c r="C501" s="41"/>
      <c r="D501" s="41"/>
      <c r="E501" s="42"/>
      <c r="G501" s="43"/>
    </row>
    <row r="502">
      <c r="B502" s="40"/>
      <c r="C502" s="41"/>
      <c r="D502" s="41"/>
      <c r="E502" s="42"/>
      <c r="G502" s="43"/>
    </row>
    <row r="503">
      <c r="B503" s="40"/>
      <c r="C503" s="41"/>
      <c r="D503" s="41"/>
      <c r="E503" s="42"/>
      <c r="G503" s="43"/>
    </row>
    <row r="504">
      <c r="B504" s="40"/>
      <c r="C504" s="41"/>
      <c r="D504" s="41"/>
      <c r="E504" s="42"/>
      <c r="G504" s="43"/>
    </row>
    <row r="505">
      <c r="B505" s="40"/>
      <c r="C505" s="41"/>
      <c r="D505" s="41"/>
      <c r="E505" s="42"/>
      <c r="G505" s="43"/>
    </row>
    <row r="506">
      <c r="B506" s="40"/>
      <c r="C506" s="41"/>
      <c r="D506" s="41"/>
      <c r="E506" s="42"/>
      <c r="G506" s="43"/>
    </row>
    <row r="507">
      <c r="B507" s="40"/>
      <c r="C507" s="41"/>
      <c r="D507" s="41"/>
      <c r="E507" s="42"/>
      <c r="G507" s="43"/>
    </row>
    <row r="508">
      <c r="B508" s="40"/>
      <c r="C508" s="41"/>
      <c r="D508" s="41"/>
      <c r="E508" s="42"/>
      <c r="G508" s="43"/>
    </row>
    <row r="509">
      <c r="B509" s="40"/>
      <c r="C509" s="41"/>
      <c r="D509" s="41"/>
      <c r="E509" s="42"/>
      <c r="G509" s="43"/>
    </row>
    <row r="510">
      <c r="B510" s="40"/>
      <c r="C510" s="41"/>
      <c r="D510" s="41"/>
      <c r="E510" s="42"/>
      <c r="G510" s="43"/>
    </row>
    <row r="511">
      <c r="B511" s="40"/>
      <c r="C511" s="41"/>
      <c r="D511" s="41"/>
      <c r="E511" s="42"/>
      <c r="G511" s="43"/>
    </row>
    <row r="512">
      <c r="B512" s="40"/>
      <c r="C512" s="41"/>
      <c r="D512" s="41"/>
      <c r="E512" s="42"/>
      <c r="G512" s="43"/>
    </row>
    <row r="513">
      <c r="B513" s="40"/>
      <c r="C513" s="41"/>
      <c r="D513" s="41"/>
      <c r="E513" s="42"/>
      <c r="G513" s="43"/>
    </row>
    <row r="514">
      <c r="B514" s="40"/>
      <c r="C514" s="41"/>
      <c r="D514" s="41"/>
      <c r="E514" s="42"/>
      <c r="G514" s="43"/>
    </row>
    <row r="515">
      <c r="B515" s="40"/>
      <c r="C515" s="41"/>
      <c r="D515" s="41"/>
      <c r="E515" s="42"/>
      <c r="G515" s="43"/>
    </row>
    <row r="516">
      <c r="B516" s="40"/>
      <c r="C516" s="41"/>
      <c r="D516" s="41"/>
      <c r="E516" s="42"/>
      <c r="G516" s="43"/>
    </row>
    <row r="517">
      <c r="B517" s="40"/>
      <c r="C517" s="41"/>
      <c r="D517" s="41"/>
      <c r="E517" s="42"/>
      <c r="G517" s="43"/>
    </row>
    <row r="518">
      <c r="B518" s="40"/>
      <c r="C518" s="41"/>
      <c r="D518" s="41"/>
      <c r="E518" s="42"/>
      <c r="G518" s="43"/>
    </row>
    <row r="519">
      <c r="B519" s="40"/>
      <c r="C519" s="41"/>
      <c r="D519" s="41"/>
      <c r="E519" s="42"/>
      <c r="G519" s="43"/>
    </row>
    <row r="520">
      <c r="B520" s="40"/>
      <c r="C520" s="41"/>
      <c r="D520" s="41"/>
      <c r="E520" s="42"/>
      <c r="G520" s="43"/>
    </row>
    <row r="521">
      <c r="B521" s="40"/>
      <c r="C521" s="41"/>
      <c r="D521" s="41"/>
      <c r="E521" s="42"/>
      <c r="G521" s="43"/>
    </row>
    <row r="522">
      <c r="B522" s="40"/>
      <c r="C522" s="41"/>
      <c r="D522" s="41"/>
      <c r="E522" s="42"/>
      <c r="G522" s="43"/>
    </row>
    <row r="523">
      <c r="B523" s="40"/>
      <c r="C523" s="41"/>
      <c r="D523" s="41"/>
      <c r="E523" s="42"/>
      <c r="G523" s="43"/>
    </row>
    <row r="524">
      <c r="B524" s="40"/>
      <c r="C524" s="41"/>
      <c r="D524" s="41"/>
      <c r="E524" s="42"/>
      <c r="G524" s="43"/>
    </row>
    <row r="525">
      <c r="B525" s="40"/>
      <c r="C525" s="41"/>
      <c r="D525" s="41"/>
      <c r="E525" s="42"/>
      <c r="G525" s="43"/>
    </row>
    <row r="526">
      <c r="B526" s="40"/>
      <c r="C526" s="41"/>
      <c r="D526" s="41"/>
      <c r="E526" s="42"/>
      <c r="G526" s="43"/>
    </row>
    <row r="527">
      <c r="B527" s="40"/>
      <c r="C527" s="41"/>
      <c r="D527" s="41"/>
      <c r="E527" s="42"/>
      <c r="G527" s="43"/>
    </row>
    <row r="528">
      <c r="B528" s="40"/>
      <c r="C528" s="41"/>
      <c r="D528" s="41"/>
      <c r="E528" s="42"/>
      <c r="G528" s="43"/>
    </row>
    <row r="529">
      <c r="B529" s="40"/>
      <c r="C529" s="41"/>
      <c r="D529" s="41"/>
      <c r="E529" s="42"/>
      <c r="G529" s="43"/>
    </row>
    <row r="530">
      <c r="B530" s="40"/>
      <c r="C530" s="41"/>
      <c r="D530" s="41"/>
      <c r="E530" s="42"/>
      <c r="G530" s="43"/>
    </row>
    <row r="531">
      <c r="B531" s="40"/>
      <c r="C531" s="41"/>
      <c r="D531" s="41"/>
      <c r="E531" s="42"/>
      <c r="G531" s="43"/>
    </row>
    <row r="532">
      <c r="B532" s="40"/>
      <c r="C532" s="41"/>
      <c r="D532" s="41"/>
      <c r="E532" s="42"/>
      <c r="G532" s="43"/>
    </row>
    <row r="533">
      <c r="B533" s="40"/>
      <c r="C533" s="41"/>
      <c r="D533" s="41"/>
      <c r="E533" s="42"/>
      <c r="G533" s="43"/>
    </row>
    <row r="534">
      <c r="B534" s="40"/>
      <c r="C534" s="41"/>
      <c r="D534" s="41"/>
      <c r="E534" s="42"/>
      <c r="G534" s="43"/>
    </row>
    <row r="535">
      <c r="B535" s="40"/>
      <c r="C535" s="41"/>
      <c r="D535" s="41"/>
      <c r="E535" s="42"/>
      <c r="G535" s="43"/>
    </row>
    <row r="536">
      <c r="B536" s="40"/>
      <c r="C536" s="41"/>
      <c r="D536" s="41"/>
      <c r="E536" s="42"/>
      <c r="G536" s="43"/>
    </row>
    <row r="537">
      <c r="B537" s="40"/>
      <c r="C537" s="41"/>
      <c r="D537" s="41"/>
      <c r="E537" s="42"/>
      <c r="G537" s="43"/>
    </row>
    <row r="538">
      <c r="B538" s="40"/>
      <c r="C538" s="41"/>
      <c r="D538" s="41"/>
      <c r="E538" s="42"/>
      <c r="G538" s="43"/>
    </row>
    <row r="539">
      <c r="B539" s="40"/>
      <c r="C539" s="41"/>
      <c r="D539" s="41"/>
      <c r="E539" s="42"/>
      <c r="G539" s="43"/>
    </row>
    <row r="540">
      <c r="B540" s="40"/>
      <c r="C540" s="41"/>
      <c r="D540" s="41"/>
      <c r="E540" s="42"/>
      <c r="G540" s="43"/>
    </row>
    <row r="541">
      <c r="B541" s="40"/>
      <c r="C541" s="41"/>
      <c r="D541" s="41"/>
      <c r="E541" s="42"/>
      <c r="G541" s="43"/>
    </row>
    <row r="542">
      <c r="B542" s="40"/>
      <c r="C542" s="41"/>
      <c r="D542" s="41"/>
      <c r="E542" s="42"/>
      <c r="G542" s="43"/>
    </row>
    <row r="543">
      <c r="B543" s="40"/>
      <c r="C543" s="41"/>
      <c r="D543" s="41"/>
      <c r="E543" s="42"/>
      <c r="G543" s="43"/>
    </row>
    <row r="544">
      <c r="B544" s="40"/>
      <c r="C544" s="41"/>
      <c r="D544" s="41"/>
      <c r="E544" s="42"/>
      <c r="G544" s="43"/>
    </row>
    <row r="545">
      <c r="B545" s="40"/>
      <c r="C545" s="41"/>
      <c r="D545" s="41"/>
      <c r="E545" s="42"/>
      <c r="G545" s="43"/>
    </row>
    <row r="546">
      <c r="B546" s="40"/>
      <c r="C546" s="41"/>
      <c r="D546" s="41"/>
      <c r="E546" s="42"/>
      <c r="G546" s="43"/>
    </row>
    <row r="547">
      <c r="B547" s="40"/>
      <c r="C547" s="41"/>
      <c r="D547" s="41"/>
      <c r="E547" s="42"/>
      <c r="G547" s="43"/>
    </row>
    <row r="548">
      <c r="B548" s="40"/>
      <c r="C548" s="41"/>
      <c r="D548" s="41"/>
      <c r="E548" s="42"/>
      <c r="G548" s="43"/>
    </row>
    <row r="549">
      <c r="B549" s="40"/>
      <c r="C549" s="41"/>
      <c r="D549" s="41"/>
      <c r="E549" s="42"/>
      <c r="G549" s="43"/>
    </row>
    <row r="550">
      <c r="B550" s="40"/>
      <c r="C550" s="41"/>
      <c r="D550" s="41"/>
      <c r="E550" s="42"/>
      <c r="G550" s="43"/>
    </row>
    <row r="551">
      <c r="B551" s="40"/>
      <c r="C551" s="41"/>
      <c r="D551" s="41"/>
      <c r="E551" s="42"/>
      <c r="G551" s="43"/>
    </row>
    <row r="552">
      <c r="B552" s="40"/>
      <c r="C552" s="41"/>
      <c r="D552" s="41"/>
      <c r="E552" s="42"/>
      <c r="G552" s="43"/>
    </row>
    <row r="553">
      <c r="B553" s="40"/>
      <c r="C553" s="41"/>
      <c r="D553" s="41"/>
      <c r="E553" s="42"/>
      <c r="G553" s="43"/>
    </row>
    <row r="554">
      <c r="B554" s="40"/>
      <c r="C554" s="41"/>
      <c r="D554" s="41"/>
      <c r="E554" s="42"/>
      <c r="G554" s="43"/>
    </row>
    <row r="555">
      <c r="B555" s="40"/>
      <c r="C555" s="41"/>
      <c r="D555" s="41"/>
      <c r="E555" s="42"/>
      <c r="G555" s="43"/>
    </row>
    <row r="556">
      <c r="B556" s="40"/>
      <c r="C556" s="41"/>
      <c r="D556" s="41"/>
      <c r="E556" s="42"/>
      <c r="G556" s="43"/>
    </row>
    <row r="557">
      <c r="B557" s="40"/>
      <c r="C557" s="41"/>
      <c r="D557" s="41"/>
      <c r="E557" s="42"/>
      <c r="G557" s="43"/>
    </row>
    <row r="558">
      <c r="B558" s="40"/>
      <c r="C558" s="41"/>
      <c r="D558" s="41"/>
      <c r="E558" s="42"/>
      <c r="G558" s="43"/>
    </row>
    <row r="559">
      <c r="B559" s="40"/>
      <c r="C559" s="41"/>
      <c r="D559" s="41"/>
      <c r="E559" s="42"/>
      <c r="G559" s="43"/>
    </row>
    <row r="560">
      <c r="B560" s="40"/>
      <c r="C560" s="41"/>
      <c r="D560" s="41"/>
      <c r="E560" s="42"/>
      <c r="G560" s="43"/>
    </row>
    <row r="561">
      <c r="B561" s="40"/>
      <c r="C561" s="41"/>
      <c r="D561" s="41"/>
      <c r="E561" s="42"/>
      <c r="G561" s="43"/>
    </row>
    <row r="562">
      <c r="B562" s="40"/>
      <c r="C562" s="41"/>
      <c r="D562" s="41"/>
      <c r="E562" s="42"/>
      <c r="G562" s="43"/>
    </row>
    <row r="563">
      <c r="B563" s="40"/>
      <c r="C563" s="41"/>
      <c r="D563" s="41"/>
      <c r="E563" s="42"/>
      <c r="G563" s="43"/>
    </row>
    <row r="564">
      <c r="B564" s="40"/>
      <c r="C564" s="41"/>
      <c r="D564" s="41"/>
      <c r="E564" s="42"/>
      <c r="G564" s="43"/>
    </row>
    <row r="565">
      <c r="B565" s="40"/>
      <c r="C565" s="41"/>
      <c r="D565" s="41"/>
      <c r="E565" s="42"/>
      <c r="G565" s="43"/>
    </row>
    <row r="566">
      <c r="B566" s="40"/>
      <c r="C566" s="41"/>
      <c r="D566" s="41"/>
      <c r="E566" s="42"/>
      <c r="G566" s="43"/>
    </row>
    <row r="567">
      <c r="B567" s="40"/>
      <c r="C567" s="41"/>
      <c r="D567" s="41"/>
      <c r="E567" s="42"/>
      <c r="G567" s="43"/>
    </row>
    <row r="568">
      <c r="B568" s="40"/>
      <c r="C568" s="41"/>
      <c r="D568" s="41"/>
      <c r="E568" s="42"/>
      <c r="G568" s="43"/>
    </row>
    <row r="569">
      <c r="B569" s="40"/>
      <c r="C569" s="41"/>
      <c r="D569" s="41"/>
      <c r="E569" s="42"/>
      <c r="G569" s="43"/>
    </row>
    <row r="570">
      <c r="B570" s="40"/>
      <c r="C570" s="41"/>
      <c r="D570" s="41"/>
      <c r="E570" s="42"/>
      <c r="G570" s="43"/>
    </row>
    <row r="571">
      <c r="B571" s="40"/>
      <c r="C571" s="41"/>
      <c r="D571" s="41"/>
      <c r="E571" s="42"/>
      <c r="G571" s="43"/>
    </row>
    <row r="572">
      <c r="B572" s="40"/>
      <c r="C572" s="41"/>
      <c r="D572" s="41"/>
      <c r="E572" s="42"/>
      <c r="G572" s="43"/>
    </row>
    <row r="573">
      <c r="B573" s="40"/>
      <c r="C573" s="41"/>
      <c r="D573" s="41"/>
      <c r="E573" s="42"/>
      <c r="G573" s="43"/>
    </row>
    <row r="574">
      <c r="B574" s="40"/>
      <c r="C574" s="41"/>
      <c r="D574" s="41"/>
      <c r="E574" s="42"/>
      <c r="G574" s="43"/>
    </row>
    <row r="575">
      <c r="B575" s="40"/>
      <c r="C575" s="41"/>
      <c r="D575" s="41"/>
      <c r="E575" s="42"/>
      <c r="G575" s="43"/>
    </row>
    <row r="576">
      <c r="B576" s="40"/>
      <c r="C576" s="41"/>
      <c r="D576" s="41"/>
      <c r="E576" s="42"/>
      <c r="G576" s="43"/>
    </row>
    <row r="577">
      <c r="B577" s="40"/>
      <c r="C577" s="41"/>
      <c r="D577" s="41"/>
      <c r="E577" s="42"/>
      <c r="G577" s="43"/>
    </row>
    <row r="578">
      <c r="B578" s="40"/>
      <c r="C578" s="41"/>
      <c r="D578" s="41"/>
      <c r="E578" s="42"/>
      <c r="G578" s="43"/>
    </row>
    <row r="579">
      <c r="B579" s="40"/>
      <c r="C579" s="41"/>
      <c r="D579" s="41"/>
      <c r="E579" s="42"/>
      <c r="G579" s="43"/>
    </row>
    <row r="580">
      <c r="B580" s="40"/>
      <c r="C580" s="41"/>
      <c r="D580" s="41"/>
      <c r="E580" s="42"/>
      <c r="G580" s="43"/>
    </row>
    <row r="581">
      <c r="B581" s="40"/>
      <c r="C581" s="41"/>
      <c r="D581" s="41"/>
      <c r="E581" s="42"/>
      <c r="G581" s="43"/>
    </row>
    <row r="582">
      <c r="B582" s="40"/>
      <c r="C582" s="41"/>
      <c r="D582" s="41"/>
      <c r="E582" s="42"/>
      <c r="G582" s="43"/>
    </row>
    <row r="583">
      <c r="B583" s="40"/>
      <c r="C583" s="41"/>
      <c r="D583" s="41"/>
      <c r="E583" s="42"/>
      <c r="G583" s="43"/>
    </row>
    <row r="584">
      <c r="B584" s="40"/>
      <c r="C584" s="41"/>
      <c r="D584" s="41"/>
      <c r="E584" s="42"/>
      <c r="G584" s="43"/>
    </row>
    <row r="585">
      <c r="B585" s="40"/>
      <c r="C585" s="41"/>
      <c r="D585" s="41"/>
      <c r="E585" s="42"/>
      <c r="G585" s="43"/>
    </row>
    <row r="586">
      <c r="B586" s="40"/>
      <c r="C586" s="41"/>
      <c r="D586" s="41"/>
      <c r="E586" s="42"/>
      <c r="G586" s="43"/>
    </row>
    <row r="587">
      <c r="B587" s="40"/>
      <c r="C587" s="41"/>
      <c r="D587" s="41"/>
      <c r="E587" s="42"/>
      <c r="G587" s="43"/>
    </row>
    <row r="588">
      <c r="B588" s="40"/>
      <c r="C588" s="41"/>
      <c r="D588" s="41"/>
      <c r="E588" s="42"/>
      <c r="G588" s="43"/>
    </row>
    <row r="589">
      <c r="B589" s="40"/>
      <c r="C589" s="41"/>
      <c r="D589" s="41"/>
      <c r="E589" s="42"/>
      <c r="G589" s="43"/>
    </row>
    <row r="590">
      <c r="B590" s="40"/>
      <c r="C590" s="41"/>
      <c r="D590" s="41"/>
      <c r="E590" s="42"/>
      <c r="G590" s="43"/>
    </row>
    <row r="591">
      <c r="B591" s="40"/>
      <c r="C591" s="41"/>
      <c r="D591" s="41"/>
      <c r="E591" s="42"/>
      <c r="G591" s="43"/>
    </row>
    <row r="592">
      <c r="B592" s="40"/>
      <c r="C592" s="41"/>
      <c r="D592" s="41"/>
      <c r="E592" s="42"/>
      <c r="G592" s="43"/>
    </row>
    <row r="593">
      <c r="B593" s="40"/>
      <c r="C593" s="41"/>
      <c r="D593" s="41"/>
      <c r="E593" s="42"/>
      <c r="G593" s="43"/>
    </row>
    <row r="594">
      <c r="B594" s="40"/>
      <c r="C594" s="41"/>
      <c r="D594" s="41"/>
      <c r="E594" s="42"/>
      <c r="G594" s="43"/>
    </row>
    <row r="595">
      <c r="B595" s="40"/>
      <c r="C595" s="41"/>
      <c r="D595" s="41"/>
      <c r="E595" s="42"/>
      <c r="G595" s="43"/>
    </row>
    <row r="596">
      <c r="B596" s="40"/>
      <c r="C596" s="41"/>
      <c r="D596" s="41"/>
      <c r="E596" s="42"/>
      <c r="G596" s="43"/>
    </row>
    <row r="597">
      <c r="B597" s="40"/>
      <c r="C597" s="41"/>
      <c r="D597" s="41"/>
      <c r="E597" s="42"/>
      <c r="G597" s="43"/>
    </row>
    <row r="598">
      <c r="B598" s="40"/>
      <c r="C598" s="41"/>
      <c r="D598" s="41"/>
      <c r="E598" s="42"/>
      <c r="G598" s="43"/>
    </row>
    <row r="599">
      <c r="B599" s="40"/>
      <c r="C599" s="41"/>
      <c r="D599" s="41"/>
      <c r="E599" s="42"/>
      <c r="G599" s="43"/>
    </row>
    <row r="600">
      <c r="B600" s="40"/>
      <c r="C600" s="41"/>
      <c r="D600" s="41"/>
      <c r="E600" s="42"/>
      <c r="G600" s="43"/>
    </row>
    <row r="601">
      <c r="B601" s="40"/>
      <c r="C601" s="41"/>
      <c r="D601" s="41"/>
      <c r="E601" s="42"/>
      <c r="G601" s="43"/>
    </row>
    <row r="602">
      <c r="B602" s="40"/>
      <c r="C602" s="41"/>
      <c r="D602" s="41"/>
      <c r="E602" s="42"/>
      <c r="G602" s="43"/>
    </row>
    <row r="603">
      <c r="B603" s="40"/>
      <c r="C603" s="41"/>
      <c r="D603" s="41"/>
      <c r="E603" s="42"/>
      <c r="G603" s="43"/>
    </row>
    <row r="604">
      <c r="B604" s="40"/>
      <c r="C604" s="41"/>
      <c r="D604" s="41"/>
      <c r="E604" s="42"/>
      <c r="G604" s="43"/>
    </row>
    <row r="605">
      <c r="B605" s="40"/>
      <c r="C605" s="41"/>
      <c r="D605" s="41"/>
      <c r="E605" s="42"/>
      <c r="G605" s="43"/>
    </row>
    <row r="606">
      <c r="B606" s="40"/>
      <c r="C606" s="41"/>
      <c r="D606" s="41"/>
      <c r="E606" s="42"/>
      <c r="G606" s="43"/>
    </row>
    <row r="607">
      <c r="B607" s="40"/>
      <c r="C607" s="41"/>
      <c r="D607" s="41"/>
      <c r="E607" s="42"/>
      <c r="G607" s="43"/>
    </row>
    <row r="608">
      <c r="B608" s="40"/>
      <c r="C608" s="41"/>
      <c r="D608" s="41"/>
      <c r="E608" s="42"/>
      <c r="G608" s="43"/>
    </row>
    <row r="609">
      <c r="B609" s="40"/>
      <c r="C609" s="41"/>
      <c r="D609" s="41"/>
      <c r="E609" s="42"/>
      <c r="G609" s="43"/>
    </row>
    <row r="610">
      <c r="B610" s="40"/>
      <c r="C610" s="41"/>
      <c r="D610" s="41"/>
      <c r="E610" s="42"/>
      <c r="G610" s="43"/>
    </row>
    <row r="611">
      <c r="B611" s="40"/>
      <c r="C611" s="41"/>
      <c r="D611" s="41"/>
      <c r="E611" s="42"/>
      <c r="G611" s="43"/>
    </row>
    <row r="612">
      <c r="B612" s="40"/>
      <c r="C612" s="41"/>
      <c r="D612" s="41"/>
      <c r="E612" s="42"/>
      <c r="G612" s="43"/>
    </row>
    <row r="613">
      <c r="B613" s="40"/>
      <c r="C613" s="41"/>
      <c r="D613" s="41"/>
      <c r="E613" s="42"/>
      <c r="G613" s="43"/>
    </row>
    <row r="614">
      <c r="B614" s="40"/>
      <c r="C614" s="41"/>
      <c r="D614" s="41"/>
      <c r="E614" s="42"/>
      <c r="G614" s="43"/>
    </row>
    <row r="615">
      <c r="B615" s="40"/>
      <c r="C615" s="41"/>
      <c r="D615" s="41"/>
      <c r="E615" s="42"/>
      <c r="G615" s="43"/>
    </row>
    <row r="616">
      <c r="B616" s="40"/>
      <c r="C616" s="41"/>
      <c r="D616" s="41"/>
      <c r="E616" s="42"/>
      <c r="G616" s="43"/>
    </row>
    <row r="617">
      <c r="B617" s="40"/>
      <c r="C617" s="41"/>
      <c r="D617" s="41"/>
      <c r="E617" s="42"/>
      <c r="G617" s="43"/>
    </row>
    <row r="618">
      <c r="B618" s="40"/>
      <c r="C618" s="41"/>
      <c r="D618" s="41"/>
      <c r="E618" s="42"/>
      <c r="G618" s="43"/>
    </row>
    <row r="619">
      <c r="B619" s="40"/>
      <c r="C619" s="41"/>
      <c r="D619" s="41"/>
      <c r="E619" s="42"/>
      <c r="G619" s="43"/>
    </row>
    <row r="620">
      <c r="B620" s="40"/>
      <c r="C620" s="41"/>
      <c r="D620" s="41"/>
      <c r="E620" s="42"/>
      <c r="G620" s="43"/>
    </row>
    <row r="621">
      <c r="B621" s="40"/>
      <c r="C621" s="41"/>
      <c r="D621" s="41"/>
      <c r="E621" s="42"/>
      <c r="G621" s="43"/>
    </row>
    <row r="622">
      <c r="B622" s="40"/>
      <c r="C622" s="41"/>
      <c r="D622" s="41"/>
      <c r="E622" s="42"/>
      <c r="G622" s="43"/>
    </row>
    <row r="623">
      <c r="B623" s="40"/>
      <c r="C623" s="41"/>
      <c r="D623" s="41"/>
      <c r="E623" s="42"/>
      <c r="G623" s="43"/>
    </row>
    <row r="624">
      <c r="B624" s="40"/>
      <c r="C624" s="41"/>
      <c r="D624" s="41"/>
      <c r="E624" s="42"/>
      <c r="G624" s="43"/>
    </row>
    <row r="625">
      <c r="B625" s="40"/>
      <c r="C625" s="41"/>
      <c r="D625" s="41"/>
      <c r="E625" s="42"/>
      <c r="G625" s="43"/>
    </row>
    <row r="626">
      <c r="B626" s="40"/>
      <c r="C626" s="41"/>
      <c r="D626" s="41"/>
      <c r="E626" s="42"/>
      <c r="G626" s="43"/>
    </row>
    <row r="627">
      <c r="B627" s="40"/>
      <c r="C627" s="41"/>
      <c r="D627" s="41"/>
      <c r="E627" s="42"/>
      <c r="G627" s="43"/>
    </row>
    <row r="628">
      <c r="B628" s="40"/>
      <c r="C628" s="41"/>
      <c r="D628" s="41"/>
      <c r="E628" s="42"/>
      <c r="G628" s="43"/>
    </row>
    <row r="629">
      <c r="B629" s="40"/>
      <c r="C629" s="41"/>
      <c r="D629" s="41"/>
      <c r="E629" s="42"/>
      <c r="G629" s="43"/>
    </row>
    <row r="630">
      <c r="B630" s="40"/>
      <c r="C630" s="41"/>
      <c r="D630" s="41"/>
      <c r="E630" s="42"/>
      <c r="G630" s="43"/>
    </row>
    <row r="631">
      <c r="B631" s="40"/>
      <c r="C631" s="41"/>
      <c r="D631" s="41"/>
      <c r="E631" s="42"/>
      <c r="G631" s="43"/>
    </row>
    <row r="632">
      <c r="B632" s="40"/>
      <c r="C632" s="41"/>
      <c r="D632" s="41"/>
      <c r="E632" s="42"/>
      <c r="G632" s="43"/>
    </row>
    <row r="633">
      <c r="B633" s="40"/>
      <c r="C633" s="41"/>
      <c r="D633" s="41"/>
      <c r="E633" s="42"/>
      <c r="G633" s="43"/>
    </row>
    <row r="634">
      <c r="B634" s="40"/>
      <c r="C634" s="41"/>
      <c r="D634" s="41"/>
      <c r="E634" s="42"/>
      <c r="G634" s="43"/>
    </row>
    <row r="635">
      <c r="B635" s="40"/>
      <c r="C635" s="41"/>
      <c r="D635" s="41"/>
      <c r="E635" s="42"/>
      <c r="G635" s="43"/>
    </row>
    <row r="636">
      <c r="B636" s="40"/>
      <c r="C636" s="41"/>
      <c r="D636" s="41"/>
      <c r="E636" s="42"/>
      <c r="G636" s="43"/>
    </row>
    <row r="637">
      <c r="B637" s="40"/>
      <c r="C637" s="41"/>
      <c r="D637" s="41"/>
      <c r="E637" s="42"/>
      <c r="G637" s="43"/>
    </row>
    <row r="638">
      <c r="B638" s="40"/>
      <c r="C638" s="41"/>
      <c r="D638" s="41"/>
      <c r="E638" s="42"/>
      <c r="G638" s="43"/>
    </row>
    <row r="639">
      <c r="B639" s="40"/>
      <c r="C639" s="41"/>
      <c r="D639" s="41"/>
      <c r="E639" s="42"/>
      <c r="G639" s="43"/>
    </row>
    <row r="640">
      <c r="B640" s="40"/>
      <c r="C640" s="41"/>
      <c r="D640" s="41"/>
      <c r="E640" s="42"/>
      <c r="G640" s="43"/>
    </row>
    <row r="641">
      <c r="B641" s="40"/>
      <c r="C641" s="41"/>
      <c r="D641" s="41"/>
      <c r="E641" s="42"/>
      <c r="G641" s="43"/>
    </row>
    <row r="642">
      <c r="B642" s="40"/>
      <c r="C642" s="41"/>
      <c r="D642" s="41"/>
      <c r="E642" s="42"/>
      <c r="G642" s="43"/>
    </row>
    <row r="643">
      <c r="B643" s="40"/>
      <c r="C643" s="41"/>
      <c r="D643" s="41"/>
      <c r="E643" s="42"/>
      <c r="G643" s="43"/>
    </row>
    <row r="644">
      <c r="B644" s="40"/>
      <c r="C644" s="41"/>
      <c r="D644" s="41"/>
      <c r="E644" s="42"/>
      <c r="G644" s="43"/>
    </row>
    <row r="645">
      <c r="B645" s="40"/>
      <c r="C645" s="41"/>
      <c r="D645" s="41"/>
      <c r="E645" s="42"/>
      <c r="G645" s="43"/>
    </row>
    <row r="646">
      <c r="B646" s="40"/>
      <c r="C646" s="41"/>
      <c r="D646" s="41"/>
      <c r="E646" s="42"/>
      <c r="G646" s="43"/>
    </row>
    <row r="647">
      <c r="B647" s="40"/>
      <c r="C647" s="41"/>
      <c r="D647" s="41"/>
      <c r="E647" s="42"/>
      <c r="G647" s="43"/>
    </row>
    <row r="648">
      <c r="B648" s="40"/>
      <c r="C648" s="41"/>
      <c r="D648" s="41"/>
      <c r="E648" s="42"/>
      <c r="G648" s="43"/>
    </row>
    <row r="649">
      <c r="B649" s="40"/>
      <c r="C649" s="41"/>
      <c r="D649" s="41"/>
      <c r="E649" s="42"/>
      <c r="G649" s="43"/>
    </row>
    <row r="650">
      <c r="B650" s="40"/>
      <c r="C650" s="41"/>
      <c r="D650" s="41"/>
      <c r="E650" s="42"/>
      <c r="G650" s="43"/>
    </row>
    <row r="651">
      <c r="B651" s="40"/>
      <c r="C651" s="41"/>
      <c r="D651" s="41"/>
      <c r="E651" s="42"/>
      <c r="G651" s="43"/>
    </row>
    <row r="652">
      <c r="B652" s="40"/>
      <c r="C652" s="41"/>
      <c r="D652" s="41"/>
      <c r="E652" s="42"/>
      <c r="G652" s="43"/>
    </row>
    <row r="653">
      <c r="B653" s="40"/>
      <c r="C653" s="41"/>
      <c r="D653" s="41"/>
      <c r="E653" s="42"/>
      <c r="G653" s="43"/>
    </row>
    <row r="654">
      <c r="B654" s="40"/>
      <c r="C654" s="41"/>
      <c r="D654" s="41"/>
      <c r="E654" s="42"/>
      <c r="G654" s="43"/>
    </row>
    <row r="655">
      <c r="B655" s="40"/>
      <c r="C655" s="41"/>
      <c r="D655" s="41"/>
      <c r="E655" s="42"/>
      <c r="G655" s="43"/>
    </row>
    <row r="656">
      <c r="B656" s="40"/>
      <c r="C656" s="41"/>
      <c r="D656" s="41"/>
      <c r="E656" s="42"/>
      <c r="G656" s="43"/>
    </row>
    <row r="657">
      <c r="B657" s="40"/>
      <c r="C657" s="41"/>
      <c r="D657" s="41"/>
      <c r="E657" s="42"/>
      <c r="G657" s="43"/>
    </row>
    <row r="658">
      <c r="B658" s="40"/>
      <c r="C658" s="41"/>
      <c r="D658" s="41"/>
      <c r="E658" s="42"/>
      <c r="G658" s="43"/>
    </row>
    <row r="659">
      <c r="B659" s="40"/>
      <c r="C659" s="41"/>
      <c r="D659" s="41"/>
      <c r="E659" s="42"/>
      <c r="G659" s="43"/>
    </row>
    <row r="660">
      <c r="B660" s="40"/>
      <c r="C660" s="41"/>
      <c r="D660" s="41"/>
      <c r="E660" s="42"/>
      <c r="G660" s="43"/>
    </row>
    <row r="661">
      <c r="B661" s="40"/>
      <c r="C661" s="41"/>
      <c r="D661" s="41"/>
      <c r="E661" s="42"/>
      <c r="G661" s="43"/>
    </row>
    <row r="662">
      <c r="B662" s="40"/>
      <c r="C662" s="41"/>
      <c r="D662" s="41"/>
      <c r="E662" s="42"/>
      <c r="G662" s="43"/>
    </row>
    <row r="663">
      <c r="B663" s="40"/>
      <c r="C663" s="41"/>
      <c r="D663" s="41"/>
      <c r="E663" s="42"/>
      <c r="G663" s="43"/>
    </row>
    <row r="664">
      <c r="B664" s="40"/>
      <c r="C664" s="41"/>
      <c r="D664" s="41"/>
      <c r="E664" s="42"/>
      <c r="G664" s="43"/>
    </row>
    <row r="665">
      <c r="B665" s="40"/>
      <c r="C665" s="41"/>
      <c r="D665" s="41"/>
      <c r="E665" s="42"/>
      <c r="G665" s="43"/>
    </row>
    <row r="666">
      <c r="B666" s="40"/>
      <c r="C666" s="41"/>
      <c r="D666" s="41"/>
      <c r="E666" s="42"/>
      <c r="G666" s="43"/>
    </row>
    <row r="667">
      <c r="B667" s="40"/>
      <c r="C667" s="41"/>
      <c r="D667" s="41"/>
      <c r="E667" s="42"/>
      <c r="G667" s="43"/>
    </row>
    <row r="668">
      <c r="B668" s="40"/>
      <c r="C668" s="41"/>
      <c r="D668" s="41"/>
      <c r="E668" s="42"/>
      <c r="G668" s="43"/>
    </row>
    <row r="669">
      <c r="B669" s="40"/>
      <c r="C669" s="41"/>
      <c r="D669" s="41"/>
      <c r="E669" s="42"/>
      <c r="G669" s="43"/>
    </row>
    <row r="670">
      <c r="B670" s="40"/>
      <c r="C670" s="41"/>
      <c r="D670" s="41"/>
      <c r="E670" s="42"/>
      <c r="G670" s="43"/>
    </row>
    <row r="671">
      <c r="B671" s="40"/>
      <c r="C671" s="41"/>
      <c r="D671" s="41"/>
      <c r="E671" s="42"/>
      <c r="G671" s="43"/>
    </row>
    <row r="672">
      <c r="B672" s="40"/>
      <c r="C672" s="41"/>
      <c r="D672" s="41"/>
      <c r="E672" s="42"/>
      <c r="G672" s="43"/>
    </row>
    <row r="673">
      <c r="B673" s="40"/>
      <c r="C673" s="41"/>
      <c r="D673" s="41"/>
      <c r="E673" s="42"/>
      <c r="G673" s="43"/>
    </row>
    <row r="674">
      <c r="B674" s="40"/>
      <c r="C674" s="41"/>
      <c r="D674" s="41"/>
      <c r="E674" s="42"/>
      <c r="G674" s="43"/>
    </row>
    <row r="675">
      <c r="B675" s="40"/>
      <c r="C675" s="41"/>
      <c r="D675" s="41"/>
      <c r="E675" s="42"/>
      <c r="G675" s="43"/>
    </row>
    <row r="676">
      <c r="B676" s="40"/>
      <c r="C676" s="41"/>
      <c r="D676" s="41"/>
      <c r="E676" s="42"/>
      <c r="G676" s="43"/>
    </row>
    <row r="677">
      <c r="B677" s="40"/>
      <c r="C677" s="41"/>
      <c r="D677" s="41"/>
      <c r="E677" s="42"/>
      <c r="G677" s="43"/>
    </row>
    <row r="678">
      <c r="B678" s="40"/>
      <c r="C678" s="41"/>
      <c r="D678" s="41"/>
      <c r="E678" s="42"/>
      <c r="G678" s="43"/>
    </row>
    <row r="679">
      <c r="B679" s="40"/>
      <c r="C679" s="41"/>
      <c r="D679" s="41"/>
      <c r="E679" s="42"/>
      <c r="G679" s="43"/>
    </row>
    <row r="680">
      <c r="B680" s="40"/>
      <c r="C680" s="41"/>
      <c r="D680" s="41"/>
      <c r="E680" s="42"/>
      <c r="G680" s="43"/>
    </row>
    <row r="681">
      <c r="B681" s="40"/>
      <c r="C681" s="41"/>
      <c r="D681" s="41"/>
      <c r="E681" s="42"/>
      <c r="G681" s="43"/>
    </row>
    <row r="682">
      <c r="B682" s="40"/>
      <c r="C682" s="41"/>
      <c r="D682" s="41"/>
      <c r="E682" s="42"/>
      <c r="G682" s="43"/>
    </row>
    <row r="683">
      <c r="B683" s="40"/>
      <c r="C683" s="41"/>
      <c r="D683" s="41"/>
      <c r="E683" s="42"/>
      <c r="G683" s="43"/>
    </row>
    <row r="684">
      <c r="B684" s="40"/>
      <c r="C684" s="41"/>
      <c r="D684" s="41"/>
      <c r="E684" s="42"/>
      <c r="G684" s="43"/>
    </row>
    <row r="685">
      <c r="B685" s="40"/>
      <c r="C685" s="41"/>
      <c r="D685" s="41"/>
      <c r="E685" s="42"/>
      <c r="G685" s="43"/>
    </row>
    <row r="686">
      <c r="B686" s="40"/>
      <c r="C686" s="41"/>
      <c r="D686" s="41"/>
      <c r="E686" s="42"/>
      <c r="G686" s="43"/>
    </row>
    <row r="687">
      <c r="B687" s="40"/>
      <c r="C687" s="41"/>
      <c r="D687" s="41"/>
      <c r="E687" s="42"/>
      <c r="G687" s="43"/>
    </row>
    <row r="688">
      <c r="B688" s="40"/>
      <c r="C688" s="41"/>
      <c r="D688" s="41"/>
      <c r="E688" s="42"/>
      <c r="G688" s="43"/>
    </row>
    <row r="689">
      <c r="B689" s="40"/>
      <c r="C689" s="41"/>
      <c r="D689" s="41"/>
      <c r="E689" s="42"/>
      <c r="G689" s="43"/>
    </row>
    <row r="690">
      <c r="B690" s="40"/>
      <c r="C690" s="41"/>
      <c r="D690" s="41"/>
      <c r="E690" s="42"/>
      <c r="G690" s="43"/>
    </row>
    <row r="691">
      <c r="B691" s="40"/>
      <c r="C691" s="41"/>
      <c r="D691" s="41"/>
      <c r="E691" s="42"/>
      <c r="G691" s="43"/>
    </row>
    <row r="692">
      <c r="B692" s="40"/>
      <c r="C692" s="41"/>
      <c r="D692" s="41"/>
      <c r="E692" s="42"/>
      <c r="G692" s="43"/>
    </row>
    <row r="693">
      <c r="B693" s="40"/>
      <c r="C693" s="41"/>
      <c r="D693" s="41"/>
      <c r="E693" s="42"/>
      <c r="G693" s="43"/>
    </row>
    <row r="694">
      <c r="B694" s="40"/>
      <c r="C694" s="41"/>
      <c r="D694" s="41"/>
      <c r="E694" s="42"/>
      <c r="G694" s="43"/>
    </row>
    <row r="695">
      <c r="B695" s="40"/>
      <c r="C695" s="41"/>
      <c r="D695" s="41"/>
      <c r="E695" s="42"/>
      <c r="G695" s="43"/>
    </row>
    <row r="696">
      <c r="B696" s="40"/>
      <c r="C696" s="41"/>
      <c r="D696" s="41"/>
      <c r="E696" s="42"/>
      <c r="G696" s="43"/>
    </row>
    <row r="697">
      <c r="B697" s="40"/>
      <c r="C697" s="41"/>
      <c r="D697" s="41"/>
      <c r="E697" s="42"/>
      <c r="G697" s="43"/>
    </row>
    <row r="698">
      <c r="B698" s="40"/>
      <c r="C698" s="41"/>
      <c r="D698" s="41"/>
      <c r="E698" s="42"/>
      <c r="G698" s="43"/>
    </row>
    <row r="699">
      <c r="B699" s="40"/>
      <c r="C699" s="41"/>
      <c r="D699" s="41"/>
      <c r="E699" s="42"/>
      <c r="G699" s="43"/>
    </row>
    <row r="700">
      <c r="B700" s="40"/>
      <c r="C700" s="41"/>
      <c r="D700" s="41"/>
      <c r="E700" s="42"/>
      <c r="G700" s="43"/>
    </row>
    <row r="701">
      <c r="B701" s="40"/>
      <c r="C701" s="41"/>
      <c r="D701" s="41"/>
      <c r="E701" s="42"/>
      <c r="G701" s="43"/>
    </row>
    <row r="702">
      <c r="B702" s="40"/>
      <c r="C702" s="41"/>
      <c r="D702" s="41"/>
      <c r="E702" s="42"/>
      <c r="G702" s="43"/>
    </row>
    <row r="703">
      <c r="B703" s="40"/>
      <c r="C703" s="41"/>
      <c r="D703" s="41"/>
      <c r="E703" s="42"/>
      <c r="G703" s="43"/>
    </row>
    <row r="704">
      <c r="B704" s="40"/>
      <c r="C704" s="41"/>
      <c r="D704" s="41"/>
      <c r="E704" s="42"/>
      <c r="G704" s="43"/>
    </row>
    <row r="705">
      <c r="B705" s="40"/>
      <c r="C705" s="41"/>
      <c r="D705" s="41"/>
      <c r="E705" s="42"/>
      <c r="G705" s="43"/>
    </row>
    <row r="706">
      <c r="B706" s="40"/>
      <c r="C706" s="41"/>
      <c r="D706" s="41"/>
      <c r="E706" s="42"/>
      <c r="G706" s="43"/>
    </row>
    <row r="707">
      <c r="B707" s="40"/>
      <c r="C707" s="41"/>
      <c r="D707" s="41"/>
      <c r="E707" s="42"/>
      <c r="G707" s="43"/>
    </row>
    <row r="708">
      <c r="B708" s="40"/>
      <c r="C708" s="41"/>
      <c r="D708" s="41"/>
      <c r="E708" s="42"/>
      <c r="G708" s="43"/>
    </row>
    <row r="709">
      <c r="B709" s="40"/>
      <c r="C709" s="41"/>
      <c r="D709" s="41"/>
      <c r="E709" s="42"/>
      <c r="G709" s="43"/>
    </row>
    <row r="710">
      <c r="B710" s="40"/>
      <c r="C710" s="41"/>
      <c r="D710" s="41"/>
      <c r="E710" s="42"/>
      <c r="G710" s="43"/>
    </row>
    <row r="711">
      <c r="B711" s="40"/>
      <c r="C711" s="41"/>
      <c r="D711" s="41"/>
      <c r="E711" s="42"/>
      <c r="G711" s="43"/>
    </row>
    <row r="712">
      <c r="B712" s="40"/>
      <c r="C712" s="41"/>
      <c r="D712" s="41"/>
      <c r="E712" s="42"/>
      <c r="G712" s="43"/>
    </row>
    <row r="713">
      <c r="B713" s="40"/>
      <c r="C713" s="41"/>
      <c r="D713" s="41"/>
      <c r="E713" s="42"/>
      <c r="G713" s="43"/>
    </row>
    <row r="714">
      <c r="B714" s="40"/>
      <c r="C714" s="41"/>
      <c r="D714" s="41"/>
      <c r="E714" s="42"/>
      <c r="G714" s="43"/>
    </row>
    <row r="715">
      <c r="B715" s="40"/>
      <c r="C715" s="41"/>
      <c r="D715" s="41"/>
      <c r="E715" s="42"/>
      <c r="G715" s="43"/>
    </row>
    <row r="716">
      <c r="B716" s="40"/>
      <c r="C716" s="41"/>
      <c r="D716" s="41"/>
      <c r="E716" s="42"/>
      <c r="G716" s="43"/>
    </row>
    <row r="717">
      <c r="B717" s="40"/>
      <c r="C717" s="41"/>
      <c r="D717" s="41"/>
      <c r="E717" s="42"/>
      <c r="G717" s="43"/>
    </row>
    <row r="718">
      <c r="B718" s="40"/>
      <c r="C718" s="41"/>
      <c r="D718" s="41"/>
      <c r="E718" s="42"/>
      <c r="G718" s="43"/>
    </row>
    <row r="719">
      <c r="B719" s="40"/>
      <c r="C719" s="41"/>
      <c r="D719" s="41"/>
      <c r="E719" s="42"/>
      <c r="G719" s="43"/>
    </row>
    <row r="720">
      <c r="B720" s="40"/>
      <c r="C720" s="41"/>
      <c r="D720" s="41"/>
      <c r="E720" s="42"/>
      <c r="G720" s="43"/>
    </row>
    <row r="721">
      <c r="B721" s="40"/>
      <c r="C721" s="41"/>
      <c r="D721" s="41"/>
      <c r="E721" s="42"/>
      <c r="G721" s="43"/>
    </row>
    <row r="722">
      <c r="B722" s="40"/>
      <c r="C722" s="41"/>
      <c r="D722" s="41"/>
      <c r="E722" s="42"/>
      <c r="G722" s="43"/>
    </row>
    <row r="723">
      <c r="B723" s="40"/>
      <c r="C723" s="41"/>
      <c r="D723" s="41"/>
      <c r="E723" s="42"/>
      <c r="G723" s="43"/>
    </row>
    <row r="724">
      <c r="B724" s="40"/>
      <c r="C724" s="41"/>
      <c r="D724" s="41"/>
      <c r="E724" s="42"/>
      <c r="G724" s="43"/>
    </row>
    <row r="725">
      <c r="B725" s="40"/>
      <c r="C725" s="41"/>
      <c r="D725" s="41"/>
      <c r="E725" s="42"/>
      <c r="G725" s="43"/>
    </row>
    <row r="726">
      <c r="B726" s="40"/>
      <c r="C726" s="41"/>
      <c r="D726" s="41"/>
      <c r="E726" s="42"/>
      <c r="G726" s="43"/>
    </row>
    <row r="727">
      <c r="B727" s="40"/>
      <c r="C727" s="41"/>
      <c r="D727" s="41"/>
      <c r="E727" s="42"/>
      <c r="G727" s="43"/>
    </row>
    <row r="728">
      <c r="B728" s="40"/>
      <c r="C728" s="41"/>
      <c r="D728" s="41"/>
      <c r="E728" s="42"/>
      <c r="G728" s="43"/>
    </row>
    <row r="729">
      <c r="B729" s="40"/>
      <c r="C729" s="41"/>
      <c r="D729" s="41"/>
      <c r="E729" s="42"/>
      <c r="G729" s="43"/>
    </row>
    <row r="730">
      <c r="B730" s="40"/>
      <c r="C730" s="41"/>
      <c r="D730" s="41"/>
      <c r="E730" s="42"/>
      <c r="G730" s="43"/>
    </row>
    <row r="731">
      <c r="B731" s="40"/>
      <c r="C731" s="41"/>
      <c r="D731" s="41"/>
      <c r="E731" s="42"/>
      <c r="G731" s="43"/>
    </row>
    <row r="732">
      <c r="B732" s="40"/>
      <c r="C732" s="41"/>
      <c r="D732" s="41"/>
      <c r="E732" s="42"/>
      <c r="G732" s="43"/>
    </row>
    <row r="733">
      <c r="B733" s="40"/>
      <c r="C733" s="41"/>
      <c r="D733" s="41"/>
      <c r="E733" s="42"/>
      <c r="G733" s="43"/>
    </row>
    <row r="734">
      <c r="B734" s="40"/>
      <c r="C734" s="41"/>
      <c r="D734" s="41"/>
      <c r="E734" s="42"/>
      <c r="G734" s="43"/>
    </row>
    <row r="735">
      <c r="B735" s="40"/>
      <c r="C735" s="41"/>
      <c r="D735" s="41"/>
      <c r="E735" s="42"/>
      <c r="G735" s="43"/>
    </row>
    <row r="736">
      <c r="B736" s="40"/>
      <c r="C736" s="41"/>
      <c r="D736" s="41"/>
      <c r="E736" s="42"/>
      <c r="G736" s="43"/>
    </row>
    <row r="737">
      <c r="B737" s="40"/>
      <c r="C737" s="41"/>
      <c r="D737" s="41"/>
      <c r="E737" s="42"/>
      <c r="G737" s="43"/>
    </row>
    <row r="738">
      <c r="B738" s="40"/>
      <c r="C738" s="41"/>
      <c r="D738" s="41"/>
      <c r="E738" s="42"/>
      <c r="G738" s="43"/>
    </row>
    <row r="739">
      <c r="B739" s="40"/>
      <c r="C739" s="41"/>
      <c r="D739" s="41"/>
      <c r="E739" s="42"/>
      <c r="G739" s="43"/>
    </row>
    <row r="740">
      <c r="B740" s="40"/>
      <c r="C740" s="41"/>
      <c r="D740" s="41"/>
      <c r="E740" s="42"/>
      <c r="G740" s="43"/>
    </row>
    <row r="741">
      <c r="B741" s="40"/>
      <c r="C741" s="41"/>
      <c r="D741" s="41"/>
      <c r="E741" s="42"/>
      <c r="G741" s="43"/>
    </row>
    <row r="742">
      <c r="B742" s="40"/>
      <c r="C742" s="41"/>
      <c r="D742" s="41"/>
      <c r="E742" s="42"/>
      <c r="G742" s="43"/>
    </row>
    <row r="743">
      <c r="B743" s="40"/>
      <c r="C743" s="41"/>
      <c r="D743" s="41"/>
      <c r="E743" s="42"/>
      <c r="G743" s="43"/>
    </row>
    <row r="744">
      <c r="B744" s="40"/>
      <c r="C744" s="41"/>
      <c r="D744" s="41"/>
      <c r="E744" s="42"/>
      <c r="G744" s="43"/>
    </row>
    <row r="745">
      <c r="B745" s="40"/>
      <c r="C745" s="41"/>
      <c r="D745" s="41"/>
      <c r="E745" s="42"/>
      <c r="G745" s="43"/>
    </row>
    <row r="746">
      <c r="B746" s="40"/>
      <c r="C746" s="41"/>
      <c r="D746" s="41"/>
      <c r="E746" s="42"/>
      <c r="G746" s="43"/>
    </row>
    <row r="747">
      <c r="B747" s="40"/>
      <c r="C747" s="41"/>
      <c r="D747" s="41"/>
      <c r="E747" s="42"/>
      <c r="G747" s="43"/>
    </row>
    <row r="748">
      <c r="B748" s="40"/>
      <c r="C748" s="41"/>
      <c r="D748" s="41"/>
      <c r="E748" s="42"/>
      <c r="G748" s="43"/>
    </row>
    <row r="749">
      <c r="B749" s="40"/>
      <c r="C749" s="41"/>
      <c r="D749" s="41"/>
      <c r="E749" s="42"/>
      <c r="G749" s="43"/>
    </row>
    <row r="750">
      <c r="B750" s="40"/>
      <c r="C750" s="41"/>
      <c r="D750" s="41"/>
      <c r="E750" s="42"/>
      <c r="G750" s="43"/>
    </row>
    <row r="751">
      <c r="B751" s="40"/>
      <c r="C751" s="41"/>
      <c r="D751" s="41"/>
      <c r="E751" s="42"/>
      <c r="G751" s="43"/>
    </row>
    <row r="752">
      <c r="B752" s="40"/>
      <c r="C752" s="41"/>
      <c r="D752" s="41"/>
      <c r="E752" s="42"/>
      <c r="G752" s="43"/>
    </row>
    <row r="753">
      <c r="B753" s="40"/>
      <c r="C753" s="41"/>
      <c r="D753" s="41"/>
      <c r="E753" s="42"/>
      <c r="G753" s="43"/>
    </row>
    <row r="754">
      <c r="B754" s="40"/>
      <c r="C754" s="41"/>
      <c r="D754" s="41"/>
      <c r="E754" s="42"/>
      <c r="G754" s="43"/>
    </row>
    <row r="755">
      <c r="B755" s="40"/>
      <c r="C755" s="41"/>
      <c r="D755" s="41"/>
      <c r="E755" s="42"/>
      <c r="G755" s="43"/>
    </row>
    <row r="756">
      <c r="B756" s="40"/>
      <c r="C756" s="41"/>
      <c r="D756" s="41"/>
      <c r="E756" s="42"/>
      <c r="G756" s="43"/>
    </row>
    <row r="757">
      <c r="B757" s="40"/>
      <c r="C757" s="41"/>
      <c r="D757" s="41"/>
      <c r="E757" s="42"/>
      <c r="G757" s="43"/>
    </row>
    <row r="758">
      <c r="B758" s="40"/>
      <c r="C758" s="41"/>
      <c r="D758" s="41"/>
      <c r="E758" s="42"/>
      <c r="G758" s="43"/>
    </row>
    <row r="759">
      <c r="B759" s="40"/>
      <c r="C759" s="41"/>
      <c r="D759" s="41"/>
      <c r="E759" s="42"/>
      <c r="G759" s="43"/>
    </row>
    <row r="760">
      <c r="B760" s="40"/>
      <c r="C760" s="41"/>
      <c r="D760" s="41"/>
      <c r="E760" s="42"/>
      <c r="G760" s="43"/>
    </row>
    <row r="761">
      <c r="B761" s="40"/>
      <c r="C761" s="41"/>
      <c r="D761" s="41"/>
      <c r="E761" s="42"/>
      <c r="G761" s="43"/>
    </row>
    <row r="762">
      <c r="B762" s="40"/>
      <c r="C762" s="41"/>
      <c r="D762" s="41"/>
      <c r="E762" s="42"/>
      <c r="G762" s="43"/>
    </row>
    <row r="763">
      <c r="B763" s="40"/>
      <c r="C763" s="41"/>
      <c r="D763" s="41"/>
      <c r="E763" s="42"/>
      <c r="G763" s="43"/>
    </row>
    <row r="764">
      <c r="B764" s="40"/>
      <c r="C764" s="41"/>
      <c r="D764" s="41"/>
      <c r="E764" s="42"/>
      <c r="G764" s="43"/>
    </row>
    <row r="765">
      <c r="B765" s="40"/>
      <c r="C765" s="41"/>
      <c r="D765" s="41"/>
      <c r="E765" s="42"/>
      <c r="G765" s="43"/>
    </row>
    <row r="766">
      <c r="B766" s="40"/>
      <c r="C766" s="41"/>
      <c r="D766" s="41"/>
      <c r="E766" s="42"/>
      <c r="G766" s="43"/>
    </row>
    <row r="767">
      <c r="B767" s="40"/>
      <c r="C767" s="41"/>
      <c r="D767" s="41"/>
      <c r="E767" s="42"/>
      <c r="G767" s="43"/>
    </row>
    <row r="768">
      <c r="B768" s="40"/>
      <c r="C768" s="41"/>
      <c r="D768" s="41"/>
      <c r="E768" s="42"/>
      <c r="G768" s="43"/>
    </row>
    <row r="769">
      <c r="B769" s="40"/>
      <c r="C769" s="41"/>
      <c r="D769" s="41"/>
      <c r="E769" s="42"/>
      <c r="G769" s="43"/>
    </row>
    <row r="770">
      <c r="B770" s="40"/>
      <c r="C770" s="41"/>
      <c r="D770" s="41"/>
      <c r="E770" s="42"/>
      <c r="G770" s="43"/>
    </row>
    <row r="771">
      <c r="B771" s="40"/>
      <c r="C771" s="41"/>
      <c r="D771" s="41"/>
      <c r="E771" s="42"/>
      <c r="G771" s="43"/>
    </row>
    <row r="772">
      <c r="B772" s="40"/>
      <c r="C772" s="41"/>
      <c r="D772" s="41"/>
      <c r="E772" s="42"/>
      <c r="G772" s="43"/>
    </row>
    <row r="773">
      <c r="B773" s="40"/>
      <c r="C773" s="41"/>
      <c r="D773" s="41"/>
      <c r="E773" s="42"/>
      <c r="G773" s="43"/>
    </row>
    <row r="774">
      <c r="B774" s="40"/>
      <c r="C774" s="41"/>
      <c r="D774" s="41"/>
      <c r="E774" s="42"/>
      <c r="G774" s="43"/>
    </row>
    <row r="775">
      <c r="B775" s="40"/>
      <c r="C775" s="41"/>
      <c r="D775" s="41"/>
      <c r="E775" s="42"/>
      <c r="G775" s="43"/>
    </row>
    <row r="776">
      <c r="B776" s="40"/>
      <c r="C776" s="41"/>
      <c r="D776" s="41"/>
      <c r="E776" s="42"/>
      <c r="G776" s="43"/>
    </row>
    <row r="777">
      <c r="B777" s="40"/>
      <c r="C777" s="41"/>
      <c r="D777" s="41"/>
      <c r="E777" s="42"/>
      <c r="G777" s="43"/>
    </row>
    <row r="778">
      <c r="B778" s="40"/>
      <c r="C778" s="41"/>
      <c r="D778" s="41"/>
      <c r="E778" s="42"/>
      <c r="G778" s="43"/>
    </row>
    <row r="779">
      <c r="B779" s="40"/>
      <c r="C779" s="41"/>
      <c r="D779" s="41"/>
      <c r="E779" s="42"/>
      <c r="G779" s="43"/>
    </row>
    <row r="780">
      <c r="B780" s="40"/>
      <c r="C780" s="41"/>
      <c r="D780" s="41"/>
      <c r="E780" s="42"/>
      <c r="G780" s="43"/>
    </row>
    <row r="781">
      <c r="B781" s="40"/>
      <c r="C781" s="41"/>
      <c r="D781" s="41"/>
      <c r="E781" s="42"/>
      <c r="G781" s="43"/>
    </row>
    <row r="782">
      <c r="B782" s="40"/>
      <c r="C782" s="41"/>
      <c r="D782" s="41"/>
      <c r="E782" s="42"/>
      <c r="G782" s="43"/>
    </row>
    <row r="783">
      <c r="B783" s="40"/>
      <c r="C783" s="41"/>
      <c r="D783" s="41"/>
      <c r="E783" s="42"/>
      <c r="G783" s="43"/>
    </row>
    <row r="784">
      <c r="B784" s="40"/>
      <c r="C784" s="41"/>
      <c r="D784" s="41"/>
      <c r="E784" s="42"/>
      <c r="G784" s="43"/>
    </row>
    <row r="785">
      <c r="B785" s="40"/>
      <c r="C785" s="41"/>
      <c r="D785" s="41"/>
      <c r="E785" s="42"/>
      <c r="G785" s="43"/>
    </row>
    <row r="786">
      <c r="B786" s="40"/>
      <c r="C786" s="41"/>
      <c r="D786" s="41"/>
      <c r="E786" s="42"/>
      <c r="G786" s="43"/>
    </row>
    <row r="787">
      <c r="B787" s="40"/>
      <c r="C787" s="41"/>
      <c r="D787" s="41"/>
      <c r="E787" s="42"/>
      <c r="G787" s="43"/>
    </row>
    <row r="788">
      <c r="B788" s="40"/>
      <c r="C788" s="41"/>
      <c r="D788" s="41"/>
      <c r="E788" s="42"/>
      <c r="G788" s="43"/>
    </row>
    <row r="789">
      <c r="B789" s="40"/>
      <c r="C789" s="41"/>
      <c r="D789" s="41"/>
      <c r="E789" s="42"/>
      <c r="G789" s="43"/>
    </row>
    <row r="790">
      <c r="B790" s="40"/>
      <c r="C790" s="41"/>
      <c r="D790" s="41"/>
      <c r="E790" s="42"/>
      <c r="G790" s="43"/>
    </row>
    <row r="791">
      <c r="B791" s="40"/>
      <c r="C791" s="41"/>
      <c r="D791" s="41"/>
      <c r="E791" s="42"/>
      <c r="G791" s="43"/>
    </row>
    <row r="792">
      <c r="B792" s="40"/>
      <c r="C792" s="41"/>
      <c r="D792" s="41"/>
      <c r="E792" s="42"/>
      <c r="G792" s="43"/>
    </row>
    <row r="793">
      <c r="B793" s="40"/>
      <c r="C793" s="41"/>
      <c r="D793" s="41"/>
      <c r="E793" s="42"/>
      <c r="G793" s="43"/>
    </row>
    <row r="794">
      <c r="B794" s="40"/>
      <c r="C794" s="41"/>
      <c r="D794" s="41"/>
      <c r="E794" s="42"/>
      <c r="G794" s="43"/>
    </row>
    <row r="795">
      <c r="B795" s="40"/>
      <c r="C795" s="41"/>
      <c r="D795" s="41"/>
      <c r="E795" s="42"/>
      <c r="G795" s="43"/>
    </row>
    <row r="796">
      <c r="B796" s="40"/>
      <c r="C796" s="41"/>
      <c r="D796" s="41"/>
      <c r="E796" s="42"/>
      <c r="G796" s="43"/>
    </row>
    <row r="797">
      <c r="B797" s="40"/>
      <c r="C797" s="41"/>
      <c r="D797" s="41"/>
      <c r="E797" s="42"/>
      <c r="G797" s="43"/>
    </row>
    <row r="798">
      <c r="B798" s="40"/>
      <c r="C798" s="41"/>
      <c r="D798" s="41"/>
      <c r="E798" s="42"/>
      <c r="G798" s="43"/>
    </row>
    <row r="799">
      <c r="B799" s="40"/>
      <c r="C799" s="41"/>
      <c r="D799" s="41"/>
      <c r="E799" s="42"/>
      <c r="G799" s="43"/>
    </row>
    <row r="800">
      <c r="B800" s="40"/>
      <c r="C800" s="41"/>
      <c r="D800" s="41"/>
      <c r="E800" s="42"/>
      <c r="G800" s="43"/>
    </row>
    <row r="801">
      <c r="B801" s="40"/>
      <c r="C801" s="41"/>
      <c r="D801" s="41"/>
      <c r="E801" s="42"/>
      <c r="G801" s="43"/>
    </row>
    <row r="802">
      <c r="B802" s="40"/>
      <c r="C802" s="41"/>
      <c r="D802" s="41"/>
      <c r="E802" s="42"/>
      <c r="G802" s="43"/>
    </row>
    <row r="803">
      <c r="B803" s="40"/>
      <c r="C803" s="41"/>
      <c r="D803" s="41"/>
      <c r="E803" s="42"/>
      <c r="G803" s="43"/>
    </row>
    <row r="804">
      <c r="B804" s="40"/>
      <c r="C804" s="41"/>
      <c r="D804" s="41"/>
      <c r="E804" s="42"/>
      <c r="G804" s="43"/>
    </row>
    <row r="805">
      <c r="B805" s="40"/>
      <c r="C805" s="41"/>
      <c r="D805" s="41"/>
      <c r="E805" s="42"/>
      <c r="G805" s="43"/>
    </row>
    <row r="806">
      <c r="B806" s="40"/>
      <c r="C806" s="41"/>
      <c r="D806" s="41"/>
      <c r="E806" s="42"/>
      <c r="G806" s="43"/>
    </row>
    <row r="807">
      <c r="B807" s="40"/>
      <c r="C807" s="41"/>
      <c r="D807" s="41"/>
      <c r="E807" s="42"/>
      <c r="G807" s="43"/>
    </row>
    <row r="808">
      <c r="B808" s="40"/>
      <c r="C808" s="41"/>
      <c r="D808" s="41"/>
      <c r="E808" s="42"/>
      <c r="G808" s="43"/>
    </row>
    <row r="809">
      <c r="B809" s="40"/>
      <c r="C809" s="41"/>
      <c r="D809" s="41"/>
      <c r="E809" s="42"/>
      <c r="G809" s="43"/>
    </row>
    <row r="810">
      <c r="B810" s="40"/>
      <c r="C810" s="41"/>
      <c r="D810" s="41"/>
      <c r="E810" s="42"/>
      <c r="G810" s="43"/>
    </row>
    <row r="811">
      <c r="B811" s="40"/>
      <c r="C811" s="41"/>
      <c r="D811" s="41"/>
      <c r="E811" s="42"/>
      <c r="G811" s="43"/>
    </row>
    <row r="812">
      <c r="B812" s="40"/>
      <c r="C812" s="41"/>
      <c r="D812" s="41"/>
      <c r="E812" s="42"/>
      <c r="G812" s="43"/>
    </row>
    <row r="813">
      <c r="B813" s="40"/>
      <c r="C813" s="41"/>
      <c r="D813" s="41"/>
      <c r="E813" s="42"/>
      <c r="G813" s="43"/>
    </row>
    <row r="814">
      <c r="B814" s="40"/>
      <c r="C814" s="41"/>
      <c r="D814" s="41"/>
      <c r="E814" s="42"/>
      <c r="G814" s="43"/>
    </row>
    <row r="815">
      <c r="B815" s="40"/>
      <c r="C815" s="41"/>
      <c r="D815" s="41"/>
      <c r="E815" s="42"/>
      <c r="G815" s="43"/>
    </row>
    <row r="816">
      <c r="B816" s="40"/>
      <c r="C816" s="41"/>
      <c r="D816" s="41"/>
      <c r="E816" s="42"/>
      <c r="G816" s="43"/>
    </row>
    <row r="817">
      <c r="B817" s="40"/>
      <c r="C817" s="41"/>
      <c r="D817" s="41"/>
      <c r="E817" s="42"/>
      <c r="G817" s="43"/>
    </row>
    <row r="818">
      <c r="B818" s="40"/>
      <c r="C818" s="41"/>
      <c r="D818" s="41"/>
      <c r="E818" s="42"/>
      <c r="G818" s="43"/>
    </row>
    <row r="819">
      <c r="B819" s="40"/>
      <c r="C819" s="41"/>
      <c r="D819" s="41"/>
      <c r="E819" s="42"/>
      <c r="G819" s="43"/>
    </row>
    <row r="820">
      <c r="B820" s="40"/>
      <c r="C820" s="41"/>
      <c r="D820" s="41"/>
      <c r="E820" s="42"/>
      <c r="G820" s="43"/>
    </row>
    <row r="821">
      <c r="B821" s="40"/>
      <c r="C821" s="41"/>
      <c r="D821" s="41"/>
      <c r="E821" s="42"/>
      <c r="G821" s="43"/>
    </row>
    <row r="822">
      <c r="B822" s="40"/>
      <c r="C822" s="41"/>
      <c r="D822" s="41"/>
      <c r="E822" s="42"/>
      <c r="G822" s="43"/>
    </row>
    <row r="823">
      <c r="B823" s="40"/>
      <c r="C823" s="41"/>
      <c r="D823" s="41"/>
      <c r="E823" s="42"/>
      <c r="G823" s="43"/>
    </row>
    <row r="824">
      <c r="B824" s="40"/>
      <c r="C824" s="41"/>
      <c r="D824" s="41"/>
      <c r="E824" s="42"/>
      <c r="G824" s="43"/>
    </row>
    <row r="825">
      <c r="B825" s="40"/>
      <c r="C825" s="41"/>
      <c r="D825" s="41"/>
      <c r="E825" s="42"/>
      <c r="G825" s="43"/>
    </row>
    <row r="826">
      <c r="B826" s="40"/>
      <c r="C826" s="41"/>
      <c r="D826" s="41"/>
      <c r="E826" s="42"/>
      <c r="G826" s="43"/>
    </row>
    <row r="827">
      <c r="B827" s="40"/>
      <c r="C827" s="41"/>
      <c r="D827" s="41"/>
      <c r="E827" s="42"/>
      <c r="G827" s="43"/>
    </row>
    <row r="828">
      <c r="B828" s="40"/>
      <c r="C828" s="41"/>
      <c r="D828" s="41"/>
      <c r="E828" s="42"/>
      <c r="G828" s="43"/>
    </row>
    <row r="829">
      <c r="B829" s="40"/>
      <c r="C829" s="41"/>
      <c r="D829" s="41"/>
      <c r="E829" s="42"/>
      <c r="G829" s="43"/>
    </row>
    <row r="830">
      <c r="B830" s="40"/>
      <c r="C830" s="41"/>
      <c r="D830" s="41"/>
      <c r="E830" s="42"/>
      <c r="G830" s="43"/>
    </row>
    <row r="831">
      <c r="B831" s="40"/>
      <c r="C831" s="41"/>
      <c r="D831" s="41"/>
      <c r="E831" s="42"/>
      <c r="G831" s="43"/>
    </row>
    <row r="832">
      <c r="B832" s="40"/>
      <c r="C832" s="41"/>
      <c r="D832" s="41"/>
      <c r="E832" s="42"/>
      <c r="G832" s="43"/>
    </row>
    <row r="833">
      <c r="B833" s="40"/>
      <c r="C833" s="41"/>
      <c r="D833" s="41"/>
      <c r="E833" s="42"/>
      <c r="G833" s="43"/>
    </row>
    <row r="834">
      <c r="B834" s="40"/>
      <c r="C834" s="41"/>
      <c r="D834" s="41"/>
      <c r="E834" s="42"/>
      <c r="G834" s="43"/>
    </row>
    <row r="835">
      <c r="B835" s="40"/>
      <c r="C835" s="41"/>
      <c r="D835" s="41"/>
      <c r="E835" s="42"/>
      <c r="G835" s="43"/>
    </row>
    <row r="836">
      <c r="B836" s="40"/>
      <c r="C836" s="41"/>
      <c r="D836" s="41"/>
      <c r="E836" s="42"/>
      <c r="G836" s="43"/>
    </row>
    <row r="837">
      <c r="B837" s="40"/>
      <c r="C837" s="41"/>
      <c r="D837" s="41"/>
      <c r="E837" s="42"/>
      <c r="G837" s="43"/>
    </row>
    <row r="838">
      <c r="B838" s="40"/>
      <c r="C838" s="41"/>
      <c r="D838" s="41"/>
      <c r="E838" s="42"/>
      <c r="G838" s="43"/>
    </row>
    <row r="839">
      <c r="B839" s="40"/>
      <c r="C839" s="41"/>
      <c r="D839" s="41"/>
      <c r="E839" s="42"/>
      <c r="G839" s="43"/>
    </row>
    <row r="840">
      <c r="B840" s="40"/>
      <c r="C840" s="41"/>
      <c r="D840" s="41"/>
      <c r="E840" s="42"/>
      <c r="G840" s="43"/>
    </row>
    <row r="841">
      <c r="B841" s="40"/>
      <c r="C841" s="41"/>
      <c r="D841" s="41"/>
      <c r="E841" s="42"/>
      <c r="G841" s="43"/>
    </row>
    <row r="842">
      <c r="B842" s="40"/>
      <c r="C842" s="41"/>
      <c r="D842" s="41"/>
      <c r="E842" s="42"/>
      <c r="G842" s="43"/>
    </row>
    <row r="843">
      <c r="B843" s="40"/>
      <c r="C843" s="41"/>
      <c r="D843" s="41"/>
      <c r="E843" s="42"/>
      <c r="G843" s="43"/>
    </row>
    <row r="844">
      <c r="B844" s="40"/>
      <c r="C844" s="41"/>
      <c r="D844" s="41"/>
      <c r="E844" s="42"/>
      <c r="G844" s="43"/>
    </row>
    <row r="845">
      <c r="B845" s="40"/>
      <c r="C845" s="41"/>
      <c r="D845" s="41"/>
      <c r="E845" s="42"/>
      <c r="G845" s="43"/>
    </row>
    <row r="846">
      <c r="B846" s="40"/>
      <c r="C846" s="41"/>
      <c r="D846" s="41"/>
      <c r="E846" s="42"/>
      <c r="G846" s="43"/>
    </row>
    <row r="847">
      <c r="B847" s="40"/>
      <c r="C847" s="41"/>
      <c r="D847" s="41"/>
      <c r="E847" s="42"/>
      <c r="G847" s="43"/>
    </row>
    <row r="848">
      <c r="B848" s="40"/>
      <c r="C848" s="41"/>
      <c r="D848" s="41"/>
      <c r="E848" s="42"/>
      <c r="G848" s="43"/>
    </row>
    <row r="849">
      <c r="B849" s="40"/>
      <c r="C849" s="41"/>
      <c r="D849" s="41"/>
      <c r="E849" s="42"/>
      <c r="G849" s="43"/>
    </row>
    <row r="850">
      <c r="B850" s="40"/>
      <c r="C850" s="41"/>
      <c r="D850" s="41"/>
      <c r="E850" s="42"/>
      <c r="G850" s="43"/>
    </row>
    <row r="851">
      <c r="B851" s="40"/>
      <c r="C851" s="41"/>
      <c r="D851" s="41"/>
      <c r="E851" s="42"/>
      <c r="G851" s="43"/>
    </row>
    <row r="852">
      <c r="B852" s="40"/>
      <c r="C852" s="41"/>
      <c r="D852" s="41"/>
      <c r="E852" s="42"/>
      <c r="G852" s="43"/>
    </row>
    <row r="853">
      <c r="B853" s="40"/>
      <c r="C853" s="41"/>
      <c r="D853" s="41"/>
      <c r="E853" s="42"/>
      <c r="G853" s="43"/>
    </row>
    <row r="854">
      <c r="B854" s="40"/>
      <c r="C854" s="41"/>
      <c r="D854" s="41"/>
      <c r="E854" s="42"/>
      <c r="G854" s="43"/>
    </row>
    <row r="855">
      <c r="B855" s="40"/>
      <c r="C855" s="41"/>
      <c r="D855" s="41"/>
      <c r="E855" s="42"/>
      <c r="G855" s="43"/>
    </row>
    <row r="856">
      <c r="B856" s="40"/>
      <c r="C856" s="41"/>
      <c r="D856" s="41"/>
      <c r="E856" s="42"/>
      <c r="G856" s="43"/>
    </row>
    <row r="857">
      <c r="B857" s="40"/>
      <c r="C857" s="41"/>
      <c r="D857" s="41"/>
      <c r="E857" s="42"/>
      <c r="G857" s="43"/>
    </row>
    <row r="858">
      <c r="B858" s="40"/>
      <c r="C858" s="41"/>
      <c r="D858" s="41"/>
      <c r="E858" s="42"/>
      <c r="G858" s="43"/>
    </row>
    <row r="859">
      <c r="B859" s="40"/>
      <c r="C859" s="41"/>
      <c r="D859" s="41"/>
      <c r="E859" s="42"/>
      <c r="G859" s="43"/>
    </row>
    <row r="860">
      <c r="B860" s="40"/>
      <c r="C860" s="41"/>
      <c r="D860" s="41"/>
      <c r="E860" s="42"/>
      <c r="G860" s="43"/>
    </row>
    <row r="861">
      <c r="B861" s="40"/>
      <c r="C861" s="41"/>
      <c r="D861" s="41"/>
      <c r="E861" s="42"/>
      <c r="G861" s="43"/>
    </row>
    <row r="862">
      <c r="B862" s="40"/>
      <c r="C862" s="41"/>
      <c r="D862" s="41"/>
      <c r="E862" s="42"/>
      <c r="G862" s="43"/>
    </row>
    <row r="863">
      <c r="B863" s="40"/>
      <c r="C863" s="41"/>
      <c r="D863" s="41"/>
      <c r="E863" s="42"/>
      <c r="G863" s="43"/>
    </row>
    <row r="864">
      <c r="B864" s="40"/>
      <c r="C864" s="41"/>
      <c r="D864" s="41"/>
      <c r="E864" s="42"/>
      <c r="G864" s="43"/>
    </row>
    <row r="865">
      <c r="B865" s="40"/>
      <c r="C865" s="41"/>
      <c r="D865" s="41"/>
      <c r="E865" s="42"/>
      <c r="G865" s="43"/>
    </row>
    <row r="866">
      <c r="B866" s="40"/>
      <c r="C866" s="41"/>
      <c r="D866" s="41"/>
      <c r="E866" s="42"/>
      <c r="G866" s="43"/>
    </row>
    <row r="867">
      <c r="B867" s="40"/>
      <c r="C867" s="41"/>
      <c r="D867" s="41"/>
      <c r="E867" s="42"/>
      <c r="G867" s="43"/>
    </row>
    <row r="868">
      <c r="B868" s="40"/>
      <c r="C868" s="41"/>
      <c r="D868" s="41"/>
      <c r="E868" s="42"/>
      <c r="G868" s="43"/>
    </row>
    <row r="869">
      <c r="B869" s="40"/>
      <c r="C869" s="41"/>
      <c r="D869" s="41"/>
      <c r="E869" s="42"/>
      <c r="G869" s="43"/>
    </row>
    <row r="870">
      <c r="B870" s="40"/>
      <c r="C870" s="41"/>
      <c r="D870" s="41"/>
      <c r="E870" s="42"/>
      <c r="G870" s="43"/>
    </row>
    <row r="871">
      <c r="B871" s="40"/>
      <c r="C871" s="41"/>
      <c r="D871" s="41"/>
      <c r="E871" s="42"/>
      <c r="G871" s="43"/>
    </row>
    <row r="872">
      <c r="B872" s="40"/>
      <c r="C872" s="41"/>
      <c r="D872" s="41"/>
      <c r="E872" s="42"/>
      <c r="G872" s="43"/>
    </row>
    <row r="873">
      <c r="B873" s="40"/>
      <c r="C873" s="41"/>
      <c r="D873" s="41"/>
      <c r="E873" s="42"/>
      <c r="G873" s="43"/>
    </row>
    <row r="874">
      <c r="B874" s="40"/>
      <c r="C874" s="41"/>
      <c r="D874" s="41"/>
      <c r="E874" s="42"/>
      <c r="G874" s="43"/>
    </row>
    <row r="875">
      <c r="B875" s="40"/>
      <c r="C875" s="41"/>
      <c r="D875" s="41"/>
      <c r="E875" s="42"/>
      <c r="G875" s="43"/>
    </row>
    <row r="876">
      <c r="B876" s="40"/>
      <c r="C876" s="41"/>
      <c r="D876" s="41"/>
      <c r="E876" s="42"/>
      <c r="G876" s="43"/>
    </row>
    <row r="877">
      <c r="B877" s="40"/>
      <c r="C877" s="41"/>
      <c r="D877" s="41"/>
      <c r="E877" s="42"/>
      <c r="G877" s="43"/>
    </row>
    <row r="878">
      <c r="B878" s="40"/>
      <c r="C878" s="41"/>
      <c r="D878" s="41"/>
      <c r="E878" s="42"/>
      <c r="G878" s="43"/>
    </row>
    <row r="879">
      <c r="B879" s="40"/>
      <c r="C879" s="41"/>
      <c r="D879" s="41"/>
      <c r="E879" s="42"/>
      <c r="G879" s="43"/>
    </row>
    <row r="880">
      <c r="B880" s="40"/>
      <c r="C880" s="41"/>
      <c r="D880" s="41"/>
      <c r="E880" s="42"/>
      <c r="G880" s="43"/>
    </row>
    <row r="881">
      <c r="B881" s="40"/>
      <c r="C881" s="41"/>
      <c r="D881" s="41"/>
      <c r="E881" s="42"/>
      <c r="G881" s="43"/>
    </row>
    <row r="882">
      <c r="B882" s="40"/>
      <c r="C882" s="41"/>
      <c r="D882" s="41"/>
      <c r="E882" s="42"/>
      <c r="G882" s="43"/>
    </row>
    <row r="883">
      <c r="B883" s="40"/>
      <c r="C883" s="41"/>
      <c r="D883" s="41"/>
      <c r="E883" s="42"/>
      <c r="G883" s="43"/>
    </row>
    <row r="884">
      <c r="B884" s="40"/>
      <c r="C884" s="41"/>
      <c r="D884" s="41"/>
      <c r="E884" s="42"/>
      <c r="G884" s="43"/>
    </row>
    <row r="885">
      <c r="B885" s="40"/>
      <c r="C885" s="41"/>
      <c r="D885" s="41"/>
      <c r="E885" s="42"/>
      <c r="G885" s="43"/>
    </row>
    <row r="886">
      <c r="B886" s="40"/>
      <c r="C886" s="41"/>
      <c r="D886" s="41"/>
      <c r="E886" s="42"/>
      <c r="G886" s="43"/>
    </row>
    <row r="887">
      <c r="B887" s="40"/>
      <c r="C887" s="41"/>
      <c r="D887" s="41"/>
      <c r="E887" s="42"/>
      <c r="G887" s="43"/>
    </row>
    <row r="888">
      <c r="B888" s="40"/>
      <c r="C888" s="41"/>
      <c r="D888" s="41"/>
      <c r="E888" s="42"/>
      <c r="G888" s="43"/>
    </row>
    <row r="889">
      <c r="B889" s="40"/>
      <c r="C889" s="41"/>
      <c r="D889" s="41"/>
      <c r="E889" s="42"/>
      <c r="G889" s="43"/>
    </row>
    <row r="890">
      <c r="B890" s="40"/>
      <c r="C890" s="41"/>
      <c r="D890" s="41"/>
      <c r="E890" s="42"/>
      <c r="G890" s="43"/>
    </row>
    <row r="891">
      <c r="B891" s="40"/>
      <c r="C891" s="41"/>
      <c r="D891" s="41"/>
      <c r="E891" s="42"/>
      <c r="G891" s="43"/>
    </row>
    <row r="892">
      <c r="B892" s="40"/>
      <c r="C892" s="41"/>
      <c r="D892" s="41"/>
      <c r="E892" s="42"/>
      <c r="G892" s="43"/>
    </row>
    <row r="893">
      <c r="B893" s="40"/>
      <c r="C893" s="41"/>
      <c r="D893" s="41"/>
      <c r="E893" s="42"/>
      <c r="G893" s="43"/>
    </row>
    <row r="894">
      <c r="B894" s="40"/>
      <c r="C894" s="41"/>
      <c r="D894" s="41"/>
      <c r="E894" s="42"/>
      <c r="G894" s="43"/>
    </row>
    <row r="895">
      <c r="B895" s="40"/>
      <c r="C895" s="41"/>
      <c r="D895" s="41"/>
      <c r="E895" s="42"/>
      <c r="G895" s="43"/>
    </row>
    <row r="896">
      <c r="B896" s="40"/>
      <c r="C896" s="41"/>
      <c r="D896" s="41"/>
      <c r="E896" s="42"/>
      <c r="G896" s="43"/>
    </row>
    <row r="897">
      <c r="B897" s="40"/>
      <c r="C897" s="41"/>
      <c r="D897" s="41"/>
      <c r="E897" s="42"/>
      <c r="G897" s="43"/>
    </row>
    <row r="898">
      <c r="B898" s="40"/>
      <c r="C898" s="41"/>
      <c r="D898" s="41"/>
      <c r="E898" s="42"/>
      <c r="G898" s="43"/>
    </row>
    <row r="899">
      <c r="B899" s="40"/>
      <c r="C899" s="41"/>
      <c r="D899" s="41"/>
      <c r="E899" s="42"/>
      <c r="G899" s="43"/>
    </row>
    <row r="900">
      <c r="B900" s="40"/>
      <c r="C900" s="41"/>
      <c r="D900" s="41"/>
      <c r="E900" s="42"/>
      <c r="G900" s="43"/>
    </row>
    <row r="901">
      <c r="B901" s="40"/>
      <c r="C901" s="41"/>
      <c r="D901" s="41"/>
      <c r="E901" s="42"/>
      <c r="G901" s="43"/>
    </row>
    <row r="902">
      <c r="B902" s="40"/>
      <c r="C902" s="41"/>
      <c r="D902" s="41"/>
      <c r="E902" s="42"/>
      <c r="G902" s="43"/>
    </row>
    <row r="903">
      <c r="B903" s="40"/>
      <c r="C903" s="41"/>
      <c r="D903" s="41"/>
      <c r="E903" s="42"/>
      <c r="G903" s="43"/>
    </row>
    <row r="904">
      <c r="B904" s="40"/>
      <c r="C904" s="41"/>
      <c r="D904" s="41"/>
      <c r="E904" s="42"/>
      <c r="G904" s="43"/>
    </row>
    <row r="905">
      <c r="B905" s="40"/>
      <c r="C905" s="41"/>
      <c r="D905" s="41"/>
      <c r="E905" s="42"/>
      <c r="G905" s="43"/>
    </row>
    <row r="906">
      <c r="B906" s="40"/>
      <c r="C906" s="41"/>
      <c r="D906" s="41"/>
      <c r="E906" s="42"/>
      <c r="G906" s="43"/>
    </row>
    <row r="907">
      <c r="B907" s="40"/>
      <c r="C907" s="41"/>
      <c r="D907" s="41"/>
      <c r="E907" s="42"/>
      <c r="G907" s="43"/>
    </row>
    <row r="908">
      <c r="B908" s="40"/>
      <c r="C908" s="41"/>
      <c r="D908" s="41"/>
      <c r="E908" s="42"/>
      <c r="G908" s="43"/>
    </row>
    <row r="909">
      <c r="B909" s="40"/>
      <c r="C909" s="41"/>
      <c r="D909" s="41"/>
      <c r="E909" s="42"/>
      <c r="G909" s="43"/>
    </row>
    <row r="910">
      <c r="B910" s="40"/>
      <c r="C910" s="41"/>
      <c r="D910" s="41"/>
      <c r="E910" s="42"/>
      <c r="G910" s="43"/>
    </row>
    <row r="911">
      <c r="B911" s="40"/>
      <c r="C911" s="41"/>
      <c r="D911" s="41"/>
      <c r="E911" s="42"/>
      <c r="G911" s="43"/>
    </row>
    <row r="912">
      <c r="B912" s="40"/>
      <c r="C912" s="41"/>
      <c r="D912" s="41"/>
      <c r="E912" s="42"/>
      <c r="G912" s="43"/>
    </row>
    <row r="913">
      <c r="B913" s="40"/>
      <c r="C913" s="41"/>
      <c r="D913" s="41"/>
      <c r="E913" s="42"/>
      <c r="G913" s="43"/>
    </row>
    <row r="914">
      <c r="B914" s="40"/>
      <c r="C914" s="41"/>
      <c r="D914" s="41"/>
      <c r="E914" s="42"/>
      <c r="G914" s="43"/>
    </row>
    <row r="915">
      <c r="B915" s="40"/>
      <c r="C915" s="41"/>
      <c r="D915" s="41"/>
      <c r="E915" s="42"/>
      <c r="G915" s="43"/>
    </row>
    <row r="916">
      <c r="B916" s="40"/>
      <c r="C916" s="41"/>
      <c r="D916" s="41"/>
      <c r="E916" s="42"/>
      <c r="G916" s="43"/>
    </row>
    <row r="917">
      <c r="B917" s="40"/>
      <c r="C917" s="41"/>
      <c r="D917" s="41"/>
      <c r="E917" s="42"/>
      <c r="G917" s="43"/>
    </row>
    <row r="918">
      <c r="B918" s="40"/>
      <c r="C918" s="41"/>
      <c r="D918" s="41"/>
      <c r="E918" s="42"/>
      <c r="G918" s="43"/>
    </row>
    <row r="919">
      <c r="B919" s="40"/>
      <c r="C919" s="41"/>
      <c r="D919" s="41"/>
      <c r="E919" s="42"/>
      <c r="G919" s="43"/>
    </row>
    <row r="920">
      <c r="B920" s="40"/>
      <c r="C920" s="41"/>
      <c r="D920" s="41"/>
      <c r="E920" s="42"/>
      <c r="G920" s="43"/>
    </row>
    <row r="921">
      <c r="B921" s="40"/>
      <c r="C921" s="41"/>
      <c r="D921" s="41"/>
      <c r="E921" s="42"/>
      <c r="G921" s="43"/>
    </row>
    <row r="922">
      <c r="B922" s="40"/>
      <c r="C922" s="41"/>
      <c r="D922" s="41"/>
      <c r="E922" s="42"/>
      <c r="G922" s="43"/>
    </row>
    <row r="923">
      <c r="B923" s="40"/>
      <c r="C923" s="41"/>
      <c r="D923" s="41"/>
      <c r="E923" s="42"/>
      <c r="G923" s="43"/>
    </row>
    <row r="924">
      <c r="B924" s="40"/>
      <c r="C924" s="41"/>
      <c r="D924" s="41"/>
      <c r="E924" s="42"/>
      <c r="G924" s="43"/>
    </row>
    <row r="925">
      <c r="B925" s="40"/>
      <c r="C925" s="41"/>
      <c r="D925" s="41"/>
      <c r="E925" s="42"/>
      <c r="G925" s="43"/>
    </row>
    <row r="926">
      <c r="B926" s="40"/>
      <c r="C926" s="41"/>
      <c r="D926" s="41"/>
      <c r="E926" s="42"/>
      <c r="G926" s="43"/>
    </row>
    <row r="927">
      <c r="B927" s="40"/>
      <c r="C927" s="41"/>
      <c r="D927" s="41"/>
      <c r="E927" s="42"/>
      <c r="G927" s="43"/>
    </row>
    <row r="928">
      <c r="B928" s="40"/>
      <c r="C928" s="41"/>
      <c r="D928" s="41"/>
      <c r="E928" s="42"/>
      <c r="G928" s="43"/>
    </row>
    <row r="929">
      <c r="B929" s="40"/>
      <c r="C929" s="41"/>
      <c r="D929" s="41"/>
      <c r="E929" s="42"/>
      <c r="G929" s="43"/>
    </row>
    <row r="930">
      <c r="B930" s="40"/>
      <c r="C930" s="41"/>
      <c r="D930" s="41"/>
      <c r="E930" s="42"/>
      <c r="G930" s="43"/>
    </row>
    <row r="931">
      <c r="B931" s="40"/>
      <c r="C931" s="41"/>
      <c r="D931" s="41"/>
      <c r="E931" s="42"/>
      <c r="G931" s="43"/>
    </row>
    <row r="932">
      <c r="B932" s="40"/>
      <c r="C932" s="41"/>
      <c r="D932" s="41"/>
      <c r="E932" s="42"/>
      <c r="G932" s="43"/>
    </row>
    <row r="933">
      <c r="B933" s="40"/>
      <c r="C933" s="41"/>
      <c r="D933" s="41"/>
      <c r="E933" s="42"/>
      <c r="G933" s="43"/>
    </row>
    <row r="934">
      <c r="B934" s="40"/>
      <c r="C934" s="41"/>
      <c r="D934" s="41"/>
      <c r="E934" s="42"/>
      <c r="G934" s="43"/>
    </row>
    <row r="935">
      <c r="B935" s="40"/>
      <c r="C935" s="41"/>
      <c r="D935" s="41"/>
      <c r="E935" s="42"/>
      <c r="G935" s="43"/>
    </row>
    <row r="936">
      <c r="B936" s="40"/>
      <c r="C936" s="41"/>
      <c r="D936" s="41"/>
      <c r="E936" s="42"/>
      <c r="G936" s="43"/>
    </row>
    <row r="937">
      <c r="B937" s="40"/>
      <c r="C937" s="41"/>
      <c r="D937" s="41"/>
      <c r="E937" s="42"/>
      <c r="G937" s="43"/>
    </row>
    <row r="938">
      <c r="B938" s="40"/>
      <c r="C938" s="41"/>
      <c r="D938" s="41"/>
      <c r="E938" s="42"/>
      <c r="G938" s="43"/>
    </row>
    <row r="939">
      <c r="B939" s="40"/>
      <c r="C939" s="41"/>
      <c r="D939" s="41"/>
      <c r="E939" s="42"/>
      <c r="G939" s="43"/>
    </row>
    <row r="940">
      <c r="B940" s="40"/>
      <c r="C940" s="41"/>
      <c r="D940" s="41"/>
      <c r="E940" s="42"/>
      <c r="G940" s="43"/>
    </row>
    <row r="941">
      <c r="B941" s="40"/>
      <c r="C941" s="41"/>
      <c r="D941" s="41"/>
      <c r="E941" s="42"/>
      <c r="G941" s="43"/>
    </row>
    <row r="942">
      <c r="B942" s="40"/>
      <c r="C942" s="41"/>
      <c r="D942" s="41"/>
      <c r="E942" s="42"/>
      <c r="G942" s="43"/>
    </row>
    <row r="943">
      <c r="B943" s="40"/>
      <c r="C943" s="41"/>
      <c r="D943" s="41"/>
      <c r="E943" s="42"/>
      <c r="G943" s="43"/>
    </row>
    <row r="944">
      <c r="B944" s="40"/>
      <c r="C944" s="41"/>
      <c r="D944" s="41"/>
      <c r="E944" s="42"/>
      <c r="G944" s="43"/>
    </row>
    <row r="945">
      <c r="B945" s="40"/>
      <c r="C945" s="41"/>
      <c r="D945" s="41"/>
      <c r="E945" s="42"/>
      <c r="G945" s="43"/>
    </row>
    <row r="946">
      <c r="B946" s="40"/>
      <c r="C946" s="41"/>
      <c r="D946" s="41"/>
      <c r="E946" s="42"/>
      <c r="G946" s="43"/>
    </row>
    <row r="947">
      <c r="B947" s="40"/>
      <c r="C947" s="41"/>
      <c r="D947" s="41"/>
      <c r="E947" s="42"/>
      <c r="G947" s="43"/>
    </row>
    <row r="948">
      <c r="B948" s="40"/>
      <c r="C948" s="41"/>
      <c r="D948" s="41"/>
      <c r="E948" s="42"/>
      <c r="G948" s="43"/>
    </row>
    <row r="949">
      <c r="B949" s="40"/>
      <c r="C949" s="41"/>
      <c r="D949" s="41"/>
      <c r="E949" s="42"/>
      <c r="G949" s="43"/>
    </row>
    <row r="950">
      <c r="B950" s="40"/>
      <c r="C950" s="41"/>
      <c r="D950" s="41"/>
      <c r="E950" s="42"/>
      <c r="G950" s="43"/>
    </row>
    <row r="951">
      <c r="B951" s="40"/>
      <c r="C951" s="41"/>
      <c r="D951" s="41"/>
      <c r="E951" s="42"/>
      <c r="G951" s="43"/>
    </row>
    <row r="952">
      <c r="B952" s="40"/>
      <c r="C952" s="41"/>
      <c r="D952" s="41"/>
      <c r="E952" s="42"/>
      <c r="G952" s="43"/>
    </row>
    <row r="953">
      <c r="B953" s="40"/>
      <c r="C953" s="41"/>
      <c r="D953" s="41"/>
      <c r="E953" s="42"/>
      <c r="G953" s="43"/>
    </row>
    <row r="954">
      <c r="B954" s="40"/>
      <c r="C954" s="41"/>
      <c r="D954" s="41"/>
      <c r="E954" s="42"/>
      <c r="G954" s="43"/>
    </row>
    <row r="955">
      <c r="B955" s="40"/>
      <c r="C955" s="41"/>
      <c r="D955" s="41"/>
      <c r="E955" s="42"/>
      <c r="G955" s="43"/>
    </row>
    <row r="956">
      <c r="B956" s="40"/>
      <c r="C956" s="41"/>
      <c r="D956" s="41"/>
      <c r="E956" s="42"/>
      <c r="G956" s="43"/>
    </row>
    <row r="957">
      <c r="B957" s="40"/>
      <c r="C957" s="41"/>
      <c r="D957" s="41"/>
      <c r="E957" s="42"/>
      <c r="G957" s="43"/>
    </row>
    <row r="958">
      <c r="B958" s="40"/>
      <c r="C958" s="41"/>
      <c r="D958" s="41"/>
      <c r="E958" s="42"/>
      <c r="G958" s="43"/>
    </row>
    <row r="959">
      <c r="B959" s="40"/>
      <c r="C959" s="41"/>
      <c r="D959" s="41"/>
      <c r="E959" s="42"/>
      <c r="G959" s="43"/>
    </row>
    <row r="960">
      <c r="B960" s="40"/>
      <c r="C960" s="41"/>
      <c r="D960" s="41"/>
      <c r="E960" s="42"/>
      <c r="G960" s="43"/>
    </row>
    <row r="961">
      <c r="B961" s="40"/>
      <c r="C961" s="41"/>
      <c r="D961" s="41"/>
      <c r="E961" s="42"/>
      <c r="G961" s="43"/>
    </row>
    <row r="962">
      <c r="B962" s="40"/>
      <c r="C962" s="41"/>
      <c r="D962" s="41"/>
      <c r="E962" s="42"/>
      <c r="G962" s="43"/>
    </row>
    <row r="963">
      <c r="B963" s="40"/>
      <c r="C963" s="41"/>
      <c r="D963" s="41"/>
      <c r="E963" s="42"/>
      <c r="G963" s="43"/>
    </row>
    <row r="964">
      <c r="B964" s="40"/>
      <c r="C964" s="41"/>
      <c r="D964" s="41"/>
      <c r="E964" s="42"/>
      <c r="G964" s="43"/>
    </row>
    <row r="965">
      <c r="B965" s="40"/>
      <c r="C965" s="41"/>
      <c r="D965" s="41"/>
      <c r="E965" s="42"/>
      <c r="G965" s="43"/>
    </row>
    <row r="966">
      <c r="B966" s="40"/>
      <c r="C966" s="41"/>
      <c r="D966" s="41"/>
      <c r="E966" s="42"/>
      <c r="G966" s="43"/>
    </row>
    <row r="967">
      <c r="B967" s="40"/>
      <c r="C967" s="41"/>
      <c r="D967" s="41"/>
      <c r="E967" s="42"/>
      <c r="G967" s="43"/>
    </row>
    <row r="968">
      <c r="B968" s="40"/>
      <c r="C968" s="41"/>
      <c r="D968" s="41"/>
      <c r="E968" s="42"/>
      <c r="G968" s="43"/>
    </row>
    <row r="969">
      <c r="B969" s="40"/>
      <c r="C969" s="41"/>
      <c r="D969" s="41"/>
      <c r="E969" s="42"/>
      <c r="G969" s="43"/>
    </row>
    <row r="970">
      <c r="B970" s="40"/>
      <c r="C970" s="41"/>
      <c r="D970" s="41"/>
      <c r="E970" s="42"/>
      <c r="G970" s="43"/>
    </row>
    <row r="971">
      <c r="B971" s="40"/>
      <c r="C971" s="41"/>
      <c r="D971" s="41"/>
      <c r="E971" s="42"/>
      <c r="G971" s="43"/>
    </row>
    <row r="972">
      <c r="B972" s="40"/>
      <c r="C972" s="41"/>
      <c r="D972" s="41"/>
      <c r="E972" s="42"/>
      <c r="G972" s="43"/>
    </row>
    <row r="973">
      <c r="B973" s="40"/>
      <c r="C973" s="41"/>
      <c r="D973" s="41"/>
      <c r="E973" s="42"/>
      <c r="G973" s="43"/>
    </row>
    <row r="974">
      <c r="B974" s="40"/>
      <c r="C974" s="41"/>
      <c r="D974" s="41"/>
      <c r="E974" s="42"/>
      <c r="G974" s="43"/>
    </row>
    <row r="975">
      <c r="B975" s="40"/>
      <c r="C975" s="41"/>
      <c r="D975" s="41"/>
      <c r="E975" s="42"/>
      <c r="G975" s="43"/>
    </row>
    <row r="976">
      <c r="B976" s="40"/>
      <c r="C976" s="41"/>
      <c r="D976" s="41"/>
      <c r="E976" s="42"/>
      <c r="G976" s="43"/>
    </row>
    <row r="977">
      <c r="B977" s="40"/>
      <c r="C977" s="41"/>
      <c r="D977" s="41"/>
      <c r="E977" s="42"/>
      <c r="G977" s="43"/>
    </row>
    <row r="978">
      <c r="B978" s="40"/>
      <c r="C978" s="41"/>
      <c r="D978" s="41"/>
      <c r="E978" s="42"/>
      <c r="G978" s="43"/>
    </row>
    <row r="979">
      <c r="B979" s="40"/>
      <c r="C979" s="41"/>
      <c r="D979" s="41"/>
      <c r="E979" s="42"/>
      <c r="G979" s="43"/>
    </row>
    <row r="980">
      <c r="B980" s="40"/>
      <c r="C980" s="41"/>
      <c r="D980" s="41"/>
      <c r="E980" s="42"/>
      <c r="G980" s="43"/>
    </row>
    <row r="981">
      <c r="B981" s="40"/>
      <c r="C981" s="41"/>
      <c r="D981" s="41"/>
      <c r="E981" s="42"/>
      <c r="G981" s="43"/>
    </row>
    <row r="982">
      <c r="B982" s="40"/>
      <c r="C982" s="41"/>
      <c r="D982" s="41"/>
      <c r="E982" s="42"/>
      <c r="G982" s="43"/>
    </row>
    <row r="983">
      <c r="B983" s="40"/>
      <c r="C983" s="41"/>
      <c r="D983" s="41"/>
      <c r="E983" s="42"/>
      <c r="G983" s="43"/>
    </row>
    <row r="984">
      <c r="B984" s="40"/>
      <c r="C984" s="41"/>
      <c r="D984" s="41"/>
      <c r="E984" s="42"/>
      <c r="G984" s="43"/>
    </row>
    <row r="985">
      <c r="B985" s="40"/>
      <c r="C985" s="41"/>
      <c r="D985" s="41"/>
      <c r="E985" s="42"/>
      <c r="G985" s="43"/>
    </row>
    <row r="986">
      <c r="B986" s="40"/>
      <c r="C986" s="41"/>
      <c r="D986" s="41"/>
      <c r="E986" s="42"/>
      <c r="G986" s="43"/>
    </row>
    <row r="987">
      <c r="B987" s="40"/>
      <c r="C987" s="41"/>
      <c r="D987" s="41"/>
      <c r="E987" s="42"/>
      <c r="G987" s="43"/>
    </row>
    <row r="988">
      <c r="B988" s="40"/>
      <c r="C988" s="41"/>
      <c r="D988" s="41"/>
      <c r="E988" s="42"/>
      <c r="G988" s="43"/>
    </row>
    <row r="989">
      <c r="B989" s="40"/>
      <c r="C989" s="41"/>
      <c r="D989" s="41"/>
      <c r="E989" s="42"/>
      <c r="G989" s="43"/>
    </row>
    <row r="990">
      <c r="B990" s="40"/>
      <c r="C990" s="41"/>
      <c r="D990" s="41"/>
      <c r="E990" s="42"/>
      <c r="G990" s="43"/>
    </row>
    <row r="991">
      <c r="B991" s="40"/>
      <c r="C991" s="41"/>
      <c r="D991" s="41"/>
      <c r="E991" s="42"/>
      <c r="G991" s="43"/>
    </row>
    <row r="992">
      <c r="B992" s="40"/>
      <c r="C992" s="41"/>
      <c r="D992" s="41"/>
      <c r="E992" s="42"/>
      <c r="G992" s="43"/>
    </row>
    <row r="993">
      <c r="B993" s="40"/>
      <c r="C993" s="41"/>
      <c r="D993" s="41"/>
      <c r="E993" s="42"/>
      <c r="G993" s="43"/>
    </row>
    <row r="994">
      <c r="B994" s="40"/>
      <c r="C994" s="41"/>
      <c r="D994" s="41"/>
      <c r="E994" s="42"/>
      <c r="G994" s="43"/>
    </row>
    <row r="995">
      <c r="B995" s="40"/>
      <c r="C995" s="41"/>
      <c r="D995" s="41"/>
      <c r="E995" s="42"/>
      <c r="G995" s="43"/>
    </row>
    <row r="996">
      <c r="B996" s="40"/>
      <c r="C996" s="41"/>
      <c r="D996" s="41"/>
      <c r="E996" s="42"/>
      <c r="G996" s="43"/>
    </row>
    <row r="997">
      <c r="B997" s="40"/>
      <c r="C997" s="41"/>
      <c r="D997" s="41"/>
      <c r="E997" s="42"/>
      <c r="G997" s="43"/>
    </row>
    <row r="998">
      <c r="B998" s="40"/>
      <c r="C998" s="41"/>
      <c r="D998" s="41"/>
      <c r="E998" s="42"/>
      <c r="G998" s="43"/>
    </row>
    <row r="999">
      <c r="B999" s="40"/>
      <c r="C999" s="41"/>
      <c r="D999" s="41"/>
      <c r="E999" s="42"/>
      <c r="G999" s="43"/>
    </row>
    <row r="1000">
      <c r="B1000" s="40"/>
      <c r="C1000" s="41"/>
      <c r="D1000" s="41"/>
      <c r="E1000" s="42"/>
      <c r="G1000" s="4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20.25"/>
    <col customWidth="1" min="2" max="2" width="13.63"/>
    <col customWidth="1" min="3" max="3" width="15.13"/>
    <col customWidth="1" min="4" max="4" width="14.38"/>
    <col customWidth="1" min="5" max="5" width="11.5"/>
    <col customWidth="1" min="6" max="6" width="8.13"/>
    <col customWidth="1" min="7" max="7" width="11.88"/>
    <col customWidth="1" min="8" max="8" width="13.25"/>
    <col customWidth="1" min="9" max="9" width="16.25"/>
    <col customWidth="1" min="10" max="10" width="18.13"/>
    <col customWidth="1" min="11" max="11" width="14.38"/>
    <col customWidth="1" min="12" max="12" width="9.0"/>
    <col customWidth="1" min="13" max="13" width="8.0"/>
    <col customWidth="1" min="21" max="21" width="15.88"/>
  </cols>
  <sheetData>
    <row r="1">
      <c r="A1" s="45" t="s">
        <v>17</v>
      </c>
      <c r="B1" s="45" t="s">
        <v>18</v>
      </c>
      <c r="C1" s="46" t="s">
        <v>0</v>
      </c>
      <c r="D1" s="45" t="s">
        <v>19</v>
      </c>
      <c r="E1" s="46" t="s">
        <v>20</v>
      </c>
      <c r="F1" s="46" t="s">
        <v>21</v>
      </c>
      <c r="G1" s="47" t="s">
        <v>1</v>
      </c>
      <c r="H1" s="47" t="s">
        <v>22</v>
      </c>
      <c r="I1" s="48" t="s">
        <v>23</v>
      </c>
      <c r="J1" s="47" t="s">
        <v>24</v>
      </c>
      <c r="K1" s="47" t="s">
        <v>25</v>
      </c>
      <c r="L1" s="49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5" t="s">
        <v>36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B1" s="1" t="s">
        <v>42</v>
      </c>
      <c r="AC1" s="1" t="s">
        <v>43</v>
      </c>
      <c r="AD1" s="1" t="s">
        <v>44</v>
      </c>
      <c r="AE1" s="50"/>
    </row>
    <row r="2">
      <c r="A2" s="51" t="s">
        <v>45</v>
      </c>
      <c r="B2" s="52">
        <v>541450.0</v>
      </c>
      <c r="C2" s="51" t="s">
        <v>46</v>
      </c>
      <c r="D2" s="51" t="s">
        <v>47</v>
      </c>
      <c r="E2" s="51" t="s">
        <v>48</v>
      </c>
      <c r="F2" s="53">
        <v>1.0</v>
      </c>
      <c r="G2" s="54">
        <f>IFERROR(__xludf.DUMMYFUNCTION("GOOGLEFINANCE(C2)"),961.4)</f>
        <v>961.4</v>
      </c>
      <c r="H2" s="55">
        <v>1640.0</v>
      </c>
      <c r="I2" s="56">
        <f t="shared" ref="I2:I51" si="1">H2*F2</f>
        <v>1640</v>
      </c>
      <c r="J2" s="57">
        <f t="shared" ref="J2:J51" si="2">G2*F2</f>
        <v>961.4</v>
      </c>
      <c r="K2" s="58">
        <f t="shared" ref="K2:K52" si="3">J2-I2</f>
        <v>-678.6</v>
      </c>
      <c r="L2" s="59">
        <f t="shared" ref="L2:L52" si="4">K2/I2</f>
        <v>-0.4137804878</v>
      </c>
      <c r="M2" s="26">
        <v>1.0</v>
      </c>
      <c r="N2" s="60">
        <f t="shared" ref="N2:N51" si="5"> (I2 + (M2 * G2)) / (F2 + M2)</f>
        <v>1300.7</v>
      </c>
      <c r="O2" s="60">
        <f t="shared" ref="O2:O51" si="6">G2-N2</f>
        <v>-339.3</v>
      </c>
      <c r="P2" s="61">
        <f t="shared" ref="P2:P51" si="7">O2*F2+M2</f>
        <v>-338.3</v>
      </c>
      <c r="Q2" s="62">
        <f> (P2 / (N2 * (F2 + M2)))</f>
        <v>-0.1300453602</v>
      </c>
      <c r="R2" s="63" t="str">
        <f t="shared" ref="R2:R51" si="8">IF(Q2 &gt; L2, "Yes", "No")
</f>
        <v>Yes</v>
      </c>
      <c r="S2" s="64">
        <f t="shared" ref="S2:S51" si="9">Q2-L2</f>
        <v>0.2837351276</v>
      </c>
      <c r="T2" s="38">
        <f>IFERROR(__xludf.DUMMYFUNCTION("GOOGLEFINANCE(C2,""pe"")"),111.62)</f>
        <v>111.62</v>
      </c>
      <c r="U2" s="38">
        <f>IFERROR(__xludf.DUMMYFUNCTION("GOOGLEFINANCE(C2,""marketcap"")"),1.583594085214E12)</f>
        <v>1583594085214</v>
      </c>
      <c r="V2" s="38">
        <f>IFERROR(__xludf.DUMMYFUNCTION("GOOGLEFINANCE(C2,""eps"")"),8.61)</f>
        <v>8.61</v>
      </c>
      <c r="W2" s="38">
        <f>IFERROR(__xludf.DUMMYFUNCTION("GOOGLEFINANCE(C2,""high52"")"),1177.55)</f>
        <v>1177.55</v>
      </c>
      <c r="X2" s="65">
        <f t="shared" ref="X2:X51" si="10">H2/W2</f>
        <v>1.392722177</v>
      </c>
      <c r="Y2" s="38">
        <f>IFERROR(__xludf.DUMMYFUNCTION("GOOGLEFINANCE(C2,""low52"")"),758.0)</f>
        <v>758</v>
      </c>
      <c r="Z2" s="65">
        <f t="shared" ref="Z2:Z51" si="11">H2/Y2</f>
        <v>2.163588391</v>
      </c>
      <c r="AA2" s="66">
        <f>IFERROR(__xludf.DUMMYFUNCTION("GOOGLEFINANCE(C2,""volumeavg"")"),3656090.0)</f>
        <v>3656090</v>
      </c>
      <c r="AB2" s="66">
        <f>IFERROR(__xludf.DUMMYFUNCTION("GOOGLEFINANCE(C2,""volume"")"),580689.0)</f>
        <v>580689</v>
      </c>
      <c r="AC2" s="8" t="s">
        <v>49</v>
      </c>
      <c r="AD2" s="8" t="s">
        <v>50</v>
      </c>
    </row>
    <row r="3">
      <c r="A3" s="51" t="s">
        <v>51</v>
      </c>
      <c r="B3" s="52">
        <v>533096.0</v>
      </c>
      <c r="C3" s="51" t="s">
        <v>52</v>
      </c>
      <c r="D3" s="51" t="s">
        <v>53</v>
      </c>
      <c r="E3" s="51" t="s">
        <v>48</v>
      </c>
      <c r="F3" s="53">
        <v>10.0</v>
      </c>
      <c r="G3" s="54">
        <f>IFERROR(__xludf.DUMMYFUNCTION("GOOGLEFINANCE(C3)"),142.75)</f>
        <v>142.75</v>
      </c>
      <c r="H3" s="55">
        <v>119.1</v>
      </c>
      <c r="I3" s="56">
        <f t="shared" si="1"/>
        <v>1191</v>
      </c>
      <c r="J3" s="56">
        <f t="shared" si="2"/>
        <v>1427.5</v>
      </c>
      <c r="K3" s="67">
        <f t="shared" si="3"/>
        <v>236.5</v>
      </c>
      <c r="L3" s="68">
        <f t="shared" si="4"/>
        <v>0.198572628</v>
      </c>
      <c r="M3" s="26">
        <v>1.0</v>
      </c>
      <c r="N3" s="60">
        <f t="shared" si="5"/>
        <v>121.25</v>
      </c>
      <c r="O3" s="60">
        <f t="shared" si="6"/>
        <v>21.5</v>
      </c>
      <c r="P3" s="61">
        <f t="shared" si="7"/>
        <v>216</v>
      </c>
      <c r="Q3" s="62">
        <f t="shared" ref="Q3:Q51" si="12">P3/(I3+(G3*M3))</f>
        <v>0.1619493908</v>
      </c>
      <c r="R3" s="63" t="str">
        <f t="shared" si="8"/>
        <v>No</v>
      </c>
      <c r="S3" s="64">
        <f t="shared" si="9"/>
        <v>-0.03662323723</v>
      </c>
      <c r="T3" s="38">
        <f>IFERROR(__xludf.DUMMYFUNCTION("GOOGLEFINANCE(C3,""pe"")"),23.42)</f>
        <v>23.42</v>
      </c>
      <c r="U3" s="38">
        <f>IFERROR(__xludf.DUMMYFUNCTION("GOOGLEFINANCE(C3,""marketcap"")"),2.752503721306E12)</f>
        <v>2752503721306</v>
      </c>
      <c r="V3" s="38">
        <f>IFERROR(__xludf.DUMMYFUNCTION("GOOGLEFINANCE(C3,""eps"")"),6.09)</f>
        <v>6.09</v>
      </c>
      <c r="W3" s="38">
        <f>IFERROR(__xludf.DUMMYFUNCTION("GOOGLEFINANCE(C3,""high52"")"),182.7)</f>
        <v>182.7</v>
      </c>
      <c r="X3" s="65">
        <f t="shared" si="10"/>
        <v>0.6518883415</v>
      </c>
      <c r="Y3" s="38">
        <f>IFERROR(__xludf.DUMMYFUNCTION("GOOGLEFINANCE(C3,""low52"")"),92.4)</f>
        <v>92.4</v>
      </c>
      <c r="Z3" s="65">
        <f t="shared" si="11"/>
        <v>1.288961039</v>
      </c>
      <c r="AA3" s="66">
        <f>IFERROR(__xludf.DUMMYFUNCTION("GOOGLEFINANCE(C3,""volumeavg"")"),1.8709376E7)</f>
        <v>18709376</v>
      </c>
      <c r="AB3" s="66">
        <f>IFERROR(__xludf.DUMMYFUNCTION("GOOGLEFINANCE(C3,""volume"")"),4242013.0)</f>
        <v>4242013</v>
      </c>
      <c r="AC3" s="8" t="s">
        <v>49</v>
      </c>
      <c r="AD3" s="8" t="s">
        <v>50</v>
      </c>
    </row>
    <row r="4">
      <c r="A4" s="51" t="s">
        <v>54</v>
      </c>
      <c r="B4" s="52">
        <v>543972.0</v>
      </c>
      <c r="C4" s="51" t="s">
        <v>55</v>
      </c>
      <c r="D4" s="51" t="s">
        <v>56</v>
      </c>
      <c r="E4" s="51" t="s">
        <v>48</v>
      </c>
      <c r="F4" s="53">
        <v>9.0</v>
      </c>
      <c r="G4" s="54">
        <f>IFERROR(__xludf.DUMMYFUNCTION("GOOGLEFINANCE(C4)"),215.3)</f>
        <v>215.3</v>
      </c>
      <c r="H4" s="55">
        <v>134.33</v>
      </c>
      <c r="I4" s="56">
        <f t="shared" si="1"/>
        <v>1208.97</v>
      </c>
      <c r="J4" s="56">
        <f t="shared" si="2"/>
        <v>1937.7</v>
      </c>
      <c r="K4" s="67">
        <f t="shared" si="3"/>
        <v>728.73</v>
      </c>
      <c r="L4" s="68">
        <f t="shared" si="4"/>
        <v>0.6027692995</v>
      </c>
      <c r="M4" s="26">
        <v>1.0</v>
      </c>
      <c r="N4" s="60">
        <f t="shared" si="5"/>
        <v>142.427</v>
      </c>
      <c r="O4" s="60">
        <f t="shared" si="6"/>
        <v>72.873</v>
      </c>
      <c r="P4" s="61">
        <f t="shared" si="7"/>
        <v>656.857</v>
      </c>
      <c r="Q4" s="62">
        <f t="shared" si="12"/>
        <v>0.4611885387</v>
      </c>
      <c r="R4" s="63" t="str">
        <f t="shared" si="8"/>
        <v>No</v>
      </c>
      <c r="S4" s="64">
        <f t="shared" si="9"/>
        <v>-0.1415807608</v>
      </c>
      <c r="T4" s="38">
        <f>IFERROR(__xludf.DUMMYFUNCTION("GOOGLEFINANCE(C4,""pe"")"),56.68)</f>
        <v>56.68</v>
      </c>
      <c r="U4" s="38">
        <f>IFERROR(__xludf.DUMMYFUNCTION("GOOGLEFINANCE(C4,""marketcap"")"),2.8494769873E10)</f>
        <v>28494769873</v>
      </c>
      <c r="V4" s="38">
        <f>IFERROR(__xludf.DUMMYFUNCTION("GOOGLEFINANCE(C4,""eps"")"),3.8)</f>
        <v>3.8</v>
      </c>
      <c r="W4" s="38">
        <f>IFERROR(__xludf.DUMMYFUNCTION("GOOGLEFINANCE(C4,""high52"")"),233.99)</f>
        <v>233.99</v>
      </c>
      <c r="X4" s="65">
        <f t="shared" si="10"/>
        <v>0.5740843626</v>
      </c>
      <c r="Y4" s="38">
        <f>IFERROR(__xludf.DUMMYFUNCTION("GOOGLEFINANCE(C4,""low52"")"),148.01)</f>
        <v>148.01</v>
      </c>
      <c r="Z4" s="65">
        <f t="shared" si="11"/>
        <v>0.9075738126</v>
      </c>
      <c r="AA4" s="66">
        <f>IFERROR(__xludf.DUMMYFUNCTION("GOOGLEFINANCE(C4,""volumeavg"")"),2931461.0)</f>
        <v>2931461</v>
      </c>
      <c r="AB4" s="66">
        <f>IFERROR(__xludf.DUMMYFUNCTION("GOOGLEFINANCE(C4,""volume"")"),492296.0)</f>
        <v>492296</v>
      </c>
      <c r="AC4" s="8" t="s">
        <v>57</v>
      </c>
      <c r="AD4" s="8" t="s">
        <v>58</v>
      </c>
      <c r="AE4" s="44"/>
    </row>
    <row r="5">
      <c r="A5" s="51" t="s">
        <v>59</v>
      </c>
      <c r="B5" s="52">
        <v>500477.0</v>
      </c>
      <c r="C5" s="51" t="s">
        <v>60</v>
      </c>
      <c r="D5" s="51" t="s">
        <v>61</v>
      </c>
      <c r="E5" s="51" t="s">
        <v>48</v>
      </c>
      <c r="F5" s="53">
        <v>122.0</v>
      </c>
      <c r="G5" s="54">
        <f>IFERROR(__xludf.DUMMYFUNCTION("GOOGLEFINANCE(C5)"),209.78)</f>
        <v>209.78</v>
      </c>
      <c r="H5" s="55">
        <v>67.04</v>
      </c>
      <c r="I5" s="56">
        <f t="shared" si="1"/>
        <v>8178.88</v>
      </c>
      <c r="J5" s="56">
        <f t="shared" si="2"/>
        <v>25593.16</v>
      </c>
      <c r="K5" s="67">
        <f t="shared" si="3"/>
        <v>17414.28</v>
      </c>
      <c r="L5" s="68">
        <f t="shared" si="4"/>
        <v>2.129176611</v>
      </c>
      <c r="M5" s="26">
        <v>1.0</v>
      </c>
      <c r="N5" s="60">
        <f t="shared" si="5"/>
        <v>68.2004878</v>
      </c>
      <c r="O5" s="60">
        <f t="shared" si="6"/>
        <v>141.5795122</v>
      </c>
      <c r="P5" s="61">
        <f t="shared" si="7"/>
        <v>17273.70049</v>
      </c>
      <c r="Q5" s="62">
        <f t="shared" si="12"/>
        <v>2.059172798</v>
      </c>
      <c r="R5" s="63" t="str">
        <f t="shared" si="8"/>
        <v>No</v>
      </c>
      <c r="S5" s="64">
        <f t="shared" si="9"/>
        <v>-0.07000381249</v>
      </c>
      <c r="T5" s="38">
        <f>IFERROR(__xludf.DUMMYFUNCTION("GOOGLEFINANCE(C5,""pe"")"),37.28)</f>
        <v>37.28</v>
      </c>
      <c r="U5" s="38">
        <f>IFERROR(__xludf.DUMMYFUNCTION("GOOGLEFINANCE(C5,""marketcap"")"),1.232628717451E12)</f>
        <v>1232628717451</v>
      </c>
      <c r="V5" s="38">
        <f>IFERROR(__xludf.DUMMYFUNCTION("GOOGLEFINANCE(C5,""eps"")"),5.63)</f>
        <v>5.63</v>
      </c>
      <c r="W5" s="38">
        <f>IFERROR(__xludf.DUMMYFUNCTION("GOOGLEFINANCE(C5,""high52"")"),215.42)</f>
        <v>215.42</v>
      </c>
      <c r="X5" s="65">
        <f t="shared" si="10"/>
        <v>0.3112060162</v>
      </c>
      <c r="Y5" s="38">
        <f>IFERROR(__xludf.DUMMYFUNCTION("GOOGLEFINANCE(C5,""low52"")"),95.93)</f>
        <v>95.93</v>
      </c>
      <c r="Z5" s="65">
        <f t="shared" si="11"/>
        <v>0.6988429063</v>
      </c>
      <c r="AA5" s="66">
        <f>IFERROR(__xludf.DUMMYFUNCTION("GOOGLEFINANCE(C5,""volumeavg"")"),1.6145546E7)</f>
        <v>16145546</v>
      </c>
      <c r="AB5" s="66">
        <f>IFERROR(__xludf.DUMMYFUNCTION("GOOGLEFINANCE(C5,""volume"")"),6583081.0)</f>
        <v>6583081</v>
      </c>
      <c r="AC5" s="8" t="s">
        <v>62</v>
      </c>
      <c r="AD5" s="8" t="s">
        <v>58</v>
      </c>
      <c r="AE5" s="14"/>
    </row>
    <row r="6">
      <c r="A6" s="51" t="s">
        <v>63</v>
      </c>
      <c r="B6" s="52">
        <v>532493.0</v>
      </c>
      <c r="C6" s="51" t="s">
        <v>64</v>
      </c>
      <c r="D6" s="51" t="s">
        <v>65</v>
      </c>
      <c r="E6" s="51" t="s">
        <v>48</v>
      </c>
      <c r="F6" s="53">
        <v>8.0</v>
      </c>
      <c r="G6" s="54">
        <f>IFERROR(__xludf.DUMMYFUNCTION("GOOGLEFINANCE(C6)"),917.5)</f>
        <v>917.5</v>
      </c>
      <c r="H6" s="55">
        <v>729.25</v>
      </c>
      <c r="I6" s="56">
        <f t="shared" si="1"/>
        <v>5834</v>
      </c>
      <c r="J6" s="56">
        <f t="shared" si="2"/>
        <v>7340</v>
      </c>
      <c r="K6" s="67">
        <f t="shared" si="3"/>
        <v>1506</v>
      </c>
      <c r="L6" s="68">
        <f t="shared" si="4"/>
        <v>0.2581419266</v>
      </c>
      <c r="M6" s="26">
        <v>1.0</v>
      </c>
      <c r="N6" s="60">
        <f t="shared" si="5"/>
        <v>750.1666667</v>
      </c>
      <c r="O6" s="60">
        <f t="shared" si="6"/>
        <v>167.3333333</v>
      </c>
      <c r="P6" s="61">
        <f t="shared" si="7"/>
        <v>1339.666667</v>
      </c>
      <c r="Q6" s="62">
        <f t="shared" si="12"/>
        <v>0.1984250413</v>
      </c>
      <c r="R6" s="63" t="str">
        <f t="shared" si="8"/>
        <v>No</v>
      </c>
      <c r="S6" s="64">
        <f t="shared" si="9"/>
        <v>-0.05971688529</v>
      </c>
      <c r="T6" s="38">
        <f>IFERROR(__xludf.DUMMYFUNCTION("GOOGLEFINANCE(C6,""pe"")"),54.34)</f>
        <v>54.34</v>
      </c>
      <c r="U6" s="38">
        <f>IFERROR(__xludf.DUMMYFUNCTION("GOOGLEFINANCE(C6,""marketcap"")"),8.7036091825E10)</f>
        <v>87036091825</v>
      </c>
      <c r="V6" s="38">
        <f>IFERROR(__xludf.DUMMYFUNCTION("GOOGLEFINANCE(C6,""eps"")"),16.88)</f>
        <v>16.88</v>
      </c>
      <c r="W6" s="38">
        <f>IFERROR(__xludf.DUMMYFUNCTION("GOOGLEFINANCE(C6,""high52"")"),1195.9)</f>
        <v>1195.9</v>
      </c>
      <c r="X6" s="65">
        <f t="shared" si="10"/>
        <v>0.6097917886</v>
      </c>
      <c r="Y6" s="38">
        <f>IFERROR(__xludf.DUMMYFUNCTION("GOOGLEFINANCE(C6,""low52"")"),584.2)</f>
        <v>584.2</v>
      </c>
      <c r="Z6" s="65">
        <f t="shared" si="11"/>
        <v>1.248288257</v>
      </c>
      <c r="AA6" s="66">
        <f>IFERROR(__xludf.DUMMYFUNCTION("GOOGLEFINANCE(C6,""volumeavg"")"),202607.0)</f>
        <v>202607</v>
      </c>
      <c r="AB6" s="66">
        <f>IFERROR(__xludf.DUMMYFUNCTION("GOOGLEFINANCE(C6,""volume"")"),113356.0)</f>
        <v>113356</v>
      </c>
      <c r="AC6" s="8" t="s">
        <v>57</v>
      </c>
      <c r="AD6" s="8" t="s">
        <v>58</v>
      </c>
      <c r="AE6" s="14"/>
    </row>
    <row r="7">
      <c r="A7" s="51" t="s">
        <v>66</v>
      </c>
      <c r="B7" s="52">
        <v>532395.0</v>
      </c>
      <c r="C7" s="51" t="s">
        <v>67</v>
      </c>
      <c r="D7" s="51" t="s">
        <v>68</v>
      </c>
      <c r="E7" s="51" t="s">
        <v>48</v>
      </c>
      <c r="F7" s="53">
        <v>1.0</v>
      </c>
      <c r="G7" s="54">
        <f>IFERROR(__xludf.DUMMYFUNCTION("GOOGLEFINANCE(C7)"),1472.4)</f>
        <v>1472.4</v>
      </c>
      <c r="H7" s="55">
        <v>478.5</v>
      </c>
      <c r="I7" s="56">
        <f t="shared" si="1"/>
        <v>478.5</v>
      </c>
      <c r="J7" s="56">
        <f t="shared" si="2"/>
        <v>1472.4</v>
      </c>
      <c r="K7" s="67">
        <f t="shared" si="3"/>
        <v>993.9</v>
      </c>
      <c r="L7" s="68">
        <f t="shared" si="4"/>
        <v>2.077115987</v>
      </c>
      <c r="M7" s="26">
        <v>1.0</v>
      </c>
      <c r="N7" s="60">
        <f t="shared" si="5"/>
        <v>975.45</v>
      </c>
      <c r="O7" s="60">
        <f t="shared" si="6"/>
        <v>496.95</v>
      </c>
      <c r="P7" s="61">
        <f t="shared" si="7"/>
        <v>497.95</v>
      </c>
      <c r="Q7" s="62">
        <f t="shared" si="12"/>
        <v>0.2552411707</v>
      </c>
      <c r="R7" s="63" t="str">
        <f t="shared" si="8"/>
        <v>No</v>
      </c>
      <c r="S7" s="64">
        <f t="shared" si="9"/>
        <v>-1.821874817</v>
      </c>
      <c r="T7" s="38">
        <f>IFERROR(__xludf.DUMMYFUNCTION("GOOGLEFINANCE(C7,""pe"")"),63.71)</f>
        <v>63.71</v>
      </c>
      <c r="U7" s="38">
        <f>IFERROR(__xludf.DUMMYFUNCTION("GOOGLEFINANCE(C7,""marketcap"")"),6.2696142255E10)</f>
        <v>62696142255</v>
      </c>
      <c r="V7" s="38">
        <f>IFERROR(__xludf.DUMMYFUNCTION("GOOGLEFINANCE(C7,""eps"")"),23.14)</f>
        <v>23.14</v>
      </c>
      <c r="W7" s="38">
        <f>IFERROR(__xludf.DUMMYFUNCTION("GOOGLEFINANCE(C7,""high52"")"),1779.2)</f>
        <v>1779.2</v>
      </c>
      <c r="X7" s="65">
        <f t="shared" si="10"/>
        <v>0.2689410971</v>
      </c>
      <c r="Y7" s="38">
        <f>IFERROR(__xludf.DUMMYFUNCTION("GOOGLEFINANCE(C7,""low52"")"),663.0)</f>
        <v>663</v>
      </c>
      <c r="Z7" s="65">
        <f t="shared" si="11"/>
        <v>0.721719457</v>
      </c>
      <c r="AA7" s="66">
        <f>IFERROR(__xludf.DUMMYFUNCTION("GOOGLEFINANCE(C7,""volumeavg"")"),131418.0)</f>
        <v>131418</v>
      </c>
      <c r="AB7" s="66">
        <f>IFERROR(__xludf.DUMMYFUNCTION("GOOGLEFINANCE(C7,""volume"")"),192126.0)</f>
        <v>192126</v>
      </c>
      <c r="AC7" s="8" t="s">
        <v>57</v>
      </c>
      <c r="AD7" s="8" t="s">
        <v>58</v>
      </c>
      <c r="AE7" s="14"/>
    </row>
    <row r="8">
      <c r="A8" s="51" t="s">
        <v>69</v>
      </c>
      <c r="B8" s="52">
        <v>541143.0</v>
      </c>
      <c r="C8" s="51" t="s">
        <v>70</v>
      </c>
      <c r="D8" s="51" t="s">
        <v>71</v>
      </c>
      <c r="E8" s="51" t="s">
        <v>48</v>
      </c>
      <c r="F8" s="53">
        <v>12.0</v>
      </c>
      <c r="G8" s="54">
        <f>IFERROR(__xludf.DUMMYFUNCTION("GOOGLEFINANCE(C8)"),1245.0)</f>
        <v>1245</v>
      </c>
      <c r="H8" s="55">
        <v>1107.0</v>
      </c>
      <c r="I8" s="56">
        <f t="shared" si="1"/>
        <v>13284</v>
      </c>
      <c r="J8" s="56">
        <f t="shared" si="2"/>
        <v>14940</v>
      </c>
      <c r="K8" s="67">
        <f t="shared" si="3"/>
        <v>1656</v>
      </c>
      <c r="L8" s="68">
        <f t="shared" si="4"/>
        <v>0.1246612466</v>
      </c>
      <c r="M8" s="26">
        <v>1.0</v>
      </c>
      <c r="N8" s="60">
        <f t="shared" si="5"/>
        <v>1117.615385</v>
      </c>
      <c r="O8" s="60">
        <f t="shared" si="6"/>
        <v>127.3846154</v>
      </c>
      <c r="P8" s="61">
        <f t="shared" si="7"/>
        <v>1529.615385</v>
      </c>
      <c r="Q8" s="62">
        <f t="shared" si="12"/>
        <v>0.1052801559</v>
      </c>
      <c r="R8" s="63" t="str">
        <f t="shared" si="8"/>
        <v>No</v>
      </c>
      <c r="S8" s="64">
        <f t="shared" si="9"/>
        <v>-0.01938109074</v>
      </c>
      <c r="T8" s="38">
        <f>IFERROR(__xludf.DUMMYFUNCTION("GOOGLEFINANCE(C8,""pe"")"),78.65)</f>
        <v>78.65</v>
      </c>
      <c r="U8" s="38">
        <f>IFERROR(__xludf.DUMMYFUNCTION("GOOGLEFINANCE(C8,""marketcap"")"),4.56626888351E11)</f>
        <v>456626888351</v>
      </c>
      <c r="V8" s="38">
        <f>IFERROR(__xludf.DUMMYFUNCTION("GOOGLEFINANCE(C8,""eps"")"),15.83)</f>
        <v>15.83</v>
      </c>
      <c r="W8" s="38">
        <f>IFERROR(__xludf.DUMMYFUNCTION("GOOGLEFINANCE(C8,""high52"")"),2096.6)</f>
        <v>2096.6</v>
      </c>
      <c r="X8" s="65">
        <f t="shared" si="10"/>
        <v>0.5279977106</v>
      </c>
      <c r="Y8" s="38">
        <f>IFERROR(__xludf.DUMMYFUNCTION("GOOGLEFINANCE(C8,""low52"")"),907.0)</f>
        <v>907</v>
      </c>
      <c r="Z8" s="65">
        <f t="shared" si="11"/>
        <v>1.220507166</v>
      </c>
      <c r="AA8" s="66">
        <f>IFERROR(__xludf.DUMMYFUNCTION("GOOGLEFINANCE(C8,""volumeavg"")"),1528256.0)</f>
        <v>1528256</v>
      </c>
      <c r="AB8" s="66">
        <f>IFERROR(__xludf.DUMMYFUNCTION("GOOGLEFINANCE(C8,""volume"")"),661203.0)</f>
        <v>661203</v>
      </c>
      <c r="AC8" s="8" t="s">
        <v>57</v>
      </c>
      <c r="AD8" s="8" t="s">
        <v>58</v>
      </c>
      <c r="AE8" s="14"/>
    </row>
    <row r="9">
      <c r="A9" s="51" t="s">
        <v>72</v>
      </c>
      <c r="B9" s="52">
        <v>500049.0</v>
      </c>
      <c r="C9" s="51" t="s">
        <v>73</v>
      </c>
      <c r="D9" s="51" t="s">
        <v>74</v>
      </c>
      <c r="E9" s="51" t="s">
        <v>48</v>
      </c>
      <c r="F9" s="53">
        <v>10.0</v>
      </c>
      <c r="G9" s="54">
        <f>IFERROR(__xludf.DUMMYFUNCTION("GOOGLEFINANCE(C9)"),431.15)</f>
        <v>431.15</v>
      </c>
      <c r="H9" s="55">
        <v>208.43</v>
      </c>
      <c r="I9" s="56">
        <f t="shared" si="1"/>
        <v>2084.3</v>
      </c>
      <c r="J9" s="56">
        <f t="shared" si="2"/>
        <v>4311.5</v>
      </c>
      <c r="K9" s="67">
        <f t="shared" si="3"/>
        <v>2227.2</v>
      </c>
      <c r="L9" s="68">
        <f t="shared" si="4"/>
        <v>1.068560188</v>
      </c>
      <c r="M9" s="26">
        <v>1.0</v>
      </c>
      <c r="N9" s="60">
        <f t="shared" si="5"/>
        <v>228.6772727</v>
      </c>
      <c r="O9" s="60">
        <f t="shared" si="6"/>
        <v>202.4727273</v>
      </c>
      <c r="P9" s="61">
        <f t="shared" si="7"/>
        <v>2025.727273</v>
      </c>
      <c r="Q9" s="62">
        <f t="shared" si="12"/>
        <v>0.8053140681</v>
      </c>
      <c r="R9" s="63" t="str">
        <f t="shared" si="8"/>
        <v>No</v>
      </c>
      <c r="S9" s="64">
        <f t="shared" si="9"/>
        <v>-0.2632461199</v>
      </c>
      <c r="T9" s="38">
        <f>IFERROR(__xludf.DUMMYFUNCTION("GOOGLEFINANCE(C9,""pe"")"),52.84)</f>
        <v>52.84</v>
      </c>
      <c r="U9" s="38">
        <f>IFERROR(__xludf.DUMMYFUNCTION("GOOGLEFINANCE(C9,""marketcap"")"),3.15197636283E12)</f>
        <v>3151976362830</v>
      </c>
      <c r="V9" s="38">
        <f>IFERROR(__xludf.DUMMYFUNCTION("GOOGLEFINANCE(C9,""eps"")"),8.16)</f>
        <v>8.16</v>
      </c>
      <c r="W9" s="38">
        <f>IFERROR(__xludf.DUMMYFUNCTION("GOOGLEFINANCE(C9,""high52"")"),461.65)</f>
        <v>461.65</v>
      </c>
      <c r="X9" s="65">
        <f t="shared" si="10"/>
        <v>0.4514892234</v>
      </c>
      <c r="Y9" s="38">
        <f>IFERROR(__xludf.DUMMYFUNCTION("GOOGLEFINANCE(C9,""low52"")"),243.5)</f>
        <v>243.5</v>
      </c>
      <c r="Z9" s="65">
        <f t="shared" si="11"/>
        <v>0.8559753593</v>
      </c>
      <c r="AA9" s="66">
        <f>IFERROR(__xludf.DUMMYFUNCTION("GOOGLEFINANCE(C9,""volumeavg"")"),1.837715E7)</f>
        <v>18377150</v>
      </c>
      <c r="AB9" s="66">
        <f>IFERROR(__xludf.DUMMYFUNCTION("GOOGLEFINANCE(C9,""volume"")"),6166968.0)</f>
        <v>6166968</v>
      </c>
      <c r="AC9" s="8" t="s">
        <v>57</v>
      </c>
      <c r="AD9" s="8" t="s">
        <v>58</v>
      </c>
      <c r="AE9" s="14"/>
    </row>
    <row r="10">
      <c r="A10" s="51" t="s">
        <v>75</v>
      </c>
      <c r="B10" s="52">
        <v>544162.0</v>
      </c>
      <c r="C10" s="51" t="s">
        <v>76</v>
      </c>
      <c r="D10" s="51" t="s">
        <v>77</v>
      </c>
      <c r="E10" s="51" t="s">
        <v>48</v>
      </c>
      <c r="F10" s="53">
        <v>26.0</v>
      </c>
      <c r="G10" s="54">
        <f>IFERROR(__xludf.DUMMYFUNCTION("GOOGLEFINANCE(C10)"),1662.6)</f>
        <v>1662.6</v>
      </c>
      <c r="H10" s="55">
        <v>570.0</v>
      </c>
      <c r="I10" s="56">
        <f t="shared" si="1"/>
        <v>14820</v>
      </c>
      <c r="J10" s="56">
        <f t="shared" si="2"/>
        <v>43227.6</v>
      </c>
      <c r="K10" s="67">
        <f t="shared" si="3"/>
        <v>28407.6</v>
      </c>
      <c r="L10" s="68">
        <f t="shared" si="4"/>
        <v>1.916842105</v>
      </c>
      <c r="M10" s="26">
        <v>1.0</v>
      </c>
      <c r="N10" s="60">
        <f t="shared" si="5"/>
        <v>610.4666667</v>
      </c>
      <c r="O10" s="60">
        <f t="shared" si="6"/>
        <v>1052.133333</v>
      </c>
      <c r="P10" s="61">
        <f t="shared" si="7"/>
        <v>27356.46667</v>
      </c>
      <c r="Q10" s="62">
        <f t="shared" si="12"/>
        <v>1.659717925</v>
      </c>
      <c r="R10" s="63" t="str">
        <f t="shared" si="8"/>
        <v>No</v>
      </c>
      <c r="S10" s="64">
        <f t="shared" si="9"/>
        <v>-0.2571241805</v>
      </c>
      <c r="T10" s="38">
        <f>IFERROR(__xludf.DUMMYFUNCTION("GOOGLEFINANCE(C10,""pe"")"),47.46)</f>
        <v>47.46</v>
      </c>
      <c r="U10" s="38">
        <f>IFERROR(__xludf.DUMMYFUNCTION("GOOGLEFINANCE(C10,""marketcap"")"),8.32099809165E11)</f>
        <v>832099809165</v>
      </c>
      <c r="V10" s="38">
        <f>IFERROR(__xludf.DUMMYFUNCTION("GOOGLEFINANCE(C10,""eps"")"),35.09)</f>
        <v>35.09</v>
      </c>
      <c r="W10" s="38">
        <f>IFERROR(__xludf.DUMMYFUNCTION("GOOGLEFINANCE(C10,""high52"")"),2052.9)</f>
        <v>2052.9</v>
      </c>
      <c r="X10" s="65">
        <f t="shared" si="10"/>
        <v>0.2776559988</v>
      </c>
      <c r="Y10" s="38">
        <f>IFERROR(__xludf.DUMMYFUNCTION("GOOGLEFINANCE(C10,""low52"")"),1234.0)</f>
        <v>1234</v>
      </c>
      <c r="Z10" s="65">
        <f t="shared" si="11"/>
        <v>0.4619124797</v>
      </c>
      <c r="AA10" s="66">
        <f>IFERROR(__xludf.DUMMYFUNCTION("GOOGLEFINANCE(C10,""volumeavg"")"),189016.0)</f>
        <v>189016</v>
      </c>
      <c r="AB10" s="66">
        <f>IFERROR(__xludf.DUMMYFUNCTION("GOOGLEFINANCE(C10,""volume"")"),24443.0)</f>
        <v>24443</v>
      </c>
      <c r="AC10" s="8" t="s">
        <v>78</v>
      </c>
      <c r="AD10" s="8" t="s">
        <v>58</v>
      </c>
      <c r="AE10" s="14"/>
    </row>
    <row r="11">
      <c r="A11" s="51" t="s">
        <v>79</v>
      </c>
      <c r="B11" s="52">
        <v>500093.0</v>
      </c>
      <c r="C11" s="51" t="s">
        <v>80</v>
      </c>
      <c r="D11" s="51" t="s">
        <v>81</v>
      </c>
      <c r="E11" s="51" t="s">
        <v>48</v>
      </c>
      <c r="F11" s="53">
        <v>5.0</v>
      </c>
      <c r="G11" s="54">
        <f>IFERROR(__xludf.DUMMYFUNCTION("GOOGLEFINANCE(C11)"),715.7)</f>
        <v>715.7</v>
      </c>
      <c r="H11" s="55">
        <v>633.8</v>
      </c>
      <c r="I11" s="56">
        <f t="shared" si="1"/>
        <v>3169</v>
      </c>
      <c r="J11" s="56">
        <f t="shared" si="2"/>
        <v>3578.5</v>
      </c>
      <c r="K11" s="67">
        <f t="shared" si="3"/>
        <v>409.5</v>
      </c>
      <c r="L11" s="68">
        <f t="shared" si="4"/>
        <v>0.1292205743</v>
      </c>
      <c r="M11" s="26">
        <v>1.0</v>
      </c>
      <c r="N11" s="60">
        <f t="shared" si="5"/>
        <v>647.45</v>
      </c>
      <c r="O11" s="60">
        <f t="shared" si="6"/>
        <v>68.25</v>
      </c>
      <c r="P11" s="61">
        <f t="shared" si="7"/>
        <v>342.25</v>
      </c>
      <c r="Q11" s="62">
        <f t="shared" si="12"/>
        <v>0.08810204134</v>
      </c>
      <c r="R11" s="63" t="str">
        <f t="shared" si="8"/>
        <v>No</v>
      </c>
      <c r="S11" s="64">
        <f t="shared" si="9"/>
        <v>-0.04111853297</v>
      </c>
      <c r="T11" s="38">
        <f>IFERROR(__xludf.DUMMYFUNCTION("GOOGLEFINANCE(C11,""pe"")"),99.75)</f>
        <v>99.75</v>
      </c>
      <c r="U11" s="38">
        <f>IFERROR(__xludf.DUMMYFUNCTION("GOOGLEFINANCE(C11,""marketcap"")"),1.127629832E12)</f>
        <v>1127629832000</v>
      </c>
      <c r="V11" s="38">
        <f>IFERROR(__xludf.DUMMYFUNCTION("GOOGLEFINANCE(C11,""eps"")"),7.17)</f>
        <v>7.17</v>
      </c>
      <c r="W11" s="38">
        <f>IFERROR(__xludf.DUMMYFUNCTION("GOOGLEFINANCE(C11,""high52"")"),797.55)</f>
        <v>797.55</v>
      </c>
      <c r="X11" s="65">
        <f t="shared" si="10"/>
        <v>0.7946837189</v>
      </c>
      <c r="Y11" s="38">
        <f>IFERROR(__xludf.DUMMYFUNCTION("GOOGLEFINANCE(C11,""low52"")"),517.7)</f>
        <v>517.7</v>
      </c>
      <c r="Z11" s="65">
        <f t="shared" si="11"/>
        <v>1.224261155</v>
      </c>
      <c r="AA11" s="66">
        <f>IFERROR(__xludf.DUMMYFUNCTION("GOOGLEFINANCE(C11,""volumeavg"")"),4211897.0)</f>
        <v>4211897</v>
      </c>
      <c r="AB11" s="66">
        <f>IFERROR(__xludf.DUMMYFUNCTION("GOOGLEFINANCE(C11,""volume"")"),853767.0)</f>
        <v>853767</v>
      </c>
      <c r="AC11" s="8" t="s">
        <v>78</v>
      </c>
      <c r="AD11" s="8" t="s">
        <v>58</v>
      </c>
      <c r="AE11" s="14"/>
    </row>
    <row r="12">
      <c r="A12" s="51" t="s">
        <v>82</v>
      </c>
      <c r="B12" s="52">
        <v>540678.0</v>
      </c>
      <c r="C12" s="51" t="s">
        <v>83</v>
      </c>
      <c r="D12" s="51" t="s">
        <v>84</v>
      </c>
      <c r="E12" s="51" t="s">
        <v>48</v>
      </c>
      <c r="F12" s="53">
        <v>13.0</v>
      </c>
      <c r="G12" s="54">
        <f>IFERROR(__xludf.DUMMYFUNCTION("GOOGLEFINANCE(C12)"),1486.0)</f>
        <v>1486</v>
      </c>
      <c r="H12" s="55">
        <v>1624.87</v>
      </c>
      <c r="I12" s="56">
        <f t="shared" si="1"/>
        <v>21123.31</v>
      </c>
      <c r="J12" s="56">
        <f t="shared" si="2"/>
        <v>19318</v>
      </c>
      <c r="K12" s="67">
        <f t="shared" si="3"/>
        <v>-1805.31</v>
      </c>
      <c r="L12" s="68">
        <f t="shared" si="4"/>
        <v>-0.08546529876</v>
      </c>
      <c r="M12" s="26">
        <v>1.0</v>
      </c>
      <c r="N12" s="60">
        <f t="shared" si="5"/>
        <v>1614.950714</v>
      </c>
      <c r="O12" s="60">
        <f t="shared" si="6"/>
        <v>-128.9507143</v>
      </c>
      <c r="P12" s="61">
        <f t="shared" si="7"/>
        <v>-1675.359286</v>
      </c>
      <c r="Q12" s="62">
        <f t="shared" si="12"/>
        <v>-0.07410041641</v>
      </c>
      <c r="R12" s="63" t="str">
        <f t="shared" si="8"/>
        <v>Yes</v>
      </c>
      <c r="S12" s="64">
        <f t="shared" si="9"/>
        <v>0.01136488235</v>
      </c>
      <c r="T12" s="38">
        <f>IFERROR(__xludf.DUMMYFUNCTION("GOOGLEFINANCE(C12,""pe"")"),53.74)</f>
        <v>53.74</v>
      </c>
      <c r="U12" s="38">
        <f>IFERROR(__xludf.DUMMYFUNCTION("GOOGLEFINANCE(C12,""marketcap"")"),3.90990523494E11)</f>
        <v>390990523494</v>
      </c>
      <c r="V12" s="38">
        <f>IFERROR(__xludf.DUMMYFUNCTION("GOOGLEFINANCE(C12,""eps"")"),27.65)</f>
        <v>27.65</v>
      </c>
      <c r="W12" s="38">
        <f>IFERROR(__xludf.DUMMYFUNCTION("GOOGLEFINANCE(C12,""high52"")"),2545.0)</f>
        <v>2545</v>
      </c>
      <c r="X12" s="65">
        <f t="shared" si="10"/>
        <v>0.6384557957</v>
      </c>
      <c r="Y12" s="38">
        <f>IFERROR(__xludf.DUMMYFUNCTION("GOOGLEFINANCE(C12,""low52"")"),1199.6)</f>
        <v>1199.6</v>
      </c>
      <c r="Z12" s="65">
        <f t="shared" si="11"/>
        <v>1.354509837</v>
      </c>
      <c r="AA12" s="66">
        <f>IFERROR(__xludf.DUMMYFUNCTION("GOOGLEFINANCE(C12,""volumeavg"")"),873791.0)</f>
        <v>873791</v>
      </c>
      <c r="AB12" s="66">
        <f>IFERROR(__xludf.DUMMYFUNCTION("GOOGLEFINANCE(C12,""volume"")"),212737.0)</f>
        <v>212737</v>
      </c>
      <c r="AC12" s="8" t="s">
        <v>57</v>
      </c>
      <c r="AD12" s="8" t="s">
        <v>58</v>
      </c>
      <c r="AE12" s="14"/>
    </row>
    <row r="13">
      <c r="A13" s="51" t="s">
        <v>85</v>
      </c>
      <c r="B13" s="52">
        <v>538057.0</v>
      </c>
      <c r="C13" s="51" t="s">
        <v>86</v>
      </c>
      <c r="D13" s="51" t="s">
        <v>87</v>
      </c>
      <c r="E13" s="51" t="s">
        <v>88</v>
      </c>
      <c r="F13" s="53">
        <v>23.0</v>
      </c>
      <c r="G13" s="54">
        <f>IFERROR(__xludf.DUMMYFUNCTION("GOOGLEFINANCE(C13)"),101.74)</f>
        <v>101.74</v>
      </c>
      <c r="H13" s="55">
        <v>95.89</v>
      </c>
      <c r="I13" s="56">
        <f t="shared" si="1"/>
        <v>2205.47</v>
      </c>
      <c r="J13" s="56">
        <f t="shared" si="2"/>
        <v>2340.02</v>
      </c>
      <c r="K13" s="67">
        <f t="shared" si="3"/>
        <v>134.55</v>
      </c>
      <c r="L13" s="68">
        <f t="shared" si="4"/>
        <v>0.06100740432</v>
      </c>
      <c r="M13" s="26">
        <v>1.0</v>
      </c>
      <c r="N13" s="60">
        <f t="shared" si="5"/>
        <v>96.13375</v>
      </c>
      <c r="O13" s="60">
        <f t="shared" si="6"/>
        <v>5.60625</v>
      </c>
      <c r="P13" s="61">
        <f t="shared" si="7"/>
        <v>129.94375</v>
      </c>
      <c r="Q13" s="62">
        <f t="shared" si="12"/>
        <v>0.05632072937</v>
      </c>
      <c r="R13" s="63" t="str">
        <f t="shared" si="8"/>
        <v>No</v>
      </c>
      <c r="S13" s="64">
        <f t="shared" si="9"/>
        <v>-0.004686674952</v>
      </c>
      <c r="T13" s="38" t="str">
        <f>IFERROR(__xludf.DUMMYFUNCTION("GOOGLEFINANCE(C13,""pe"")"),"#N/A")</f>
        <v>#N/A</v>
      </c>
      <c r="U13" s="38" t="str">
        <f>IFERROR(__xludf.DUMMYFUNCTION("GOOGLEFINANCE(C13,""marketcap"")"),"#N/A")</f>
        <v>#N/A</v>
      </c>
      <c r="V13" s="38" t="str">
        <f>IFERROR(__xludf.DUMMYFUNCTION("GOOGLEFINANCE(C13,""eps"")"),"#N/A")</f>
        <v>#N/A</v>
      </c>
      <c r="W13" s="38">
        <f>IFERROR(__xludf.DUMMYFUNCTION("GOOGLEFINANCE(C13,""high52"")"),105.0)</f>
        <v>105</v>
      </c>
      <c r="X13" s="65">
        <f t="shared" si="10"/>
        <v>0.9132380952</v>
      </c>
      <c r="Y13" s="38">
        <f>IFERROR(__xludf.DUMMYFUNCTION("GOOGLEFINANCE(C13,""low52"")"),74.9)</f>
        <v>74.9</v>
      </c>
      <c r="Z13" s="65">
        <f t="shared" si="11"/>
        <v>1.28024032</v>
      </c>
      <c r="AA13" s="66">
        <f>IFERROR(__xludf.DUMMYFUNCTION("GOOGLEFINANCE(C13,""volumeavg"")"),3146129.0)</f>
        <v>3146129</v>
      </c>
      <c r="AB13" s="66">
        <f>IFERROR(__xludf.DUMMYFUNCTION("GOOGLEFINANCE(C13,""volume"")"),2196305.0)</f>
        <v>2196305</v>
      </c>
      <c r="AC13" s="8" t="s">
        <v>89</v>
      </c>
      <c r="AD13" s="8" t="s">
        <v>58</v>
      </c>
      <c r="AE13" s="14"/>
    </row>
    <row r="14">
      <c r="A14" s="51" t="s">
        <v>90</v>
      </c>
      <c r="B14" s="52">
        <v>523618.0</v>
      </c>
      <c r="C14" s="51" t="s">
        <v>91</v>
      </c>
      <c r="D14" s="51" t="s">
        <v>92</v>
      </c>
      <c r="E14" s="51" t="s">
        <v>48</v>
      </c>
      <c r="F14" s="53">
        <v>3.0</v>
      </c>
      <c r="G14" s="54">
        <f>IFERROR(__xludf.DUMMYFUNCTION("GOOGLEFINANCE(C14)"),913.8)</f>
        <v>913.8</v>
      </c>
      <c r="H14" s="55">
        <v>791.08</v>
      </c>
      <c r="I14" s="56">
        <f t="shared" si="1"/>
        <v>2373.24</v>
      </c>
      <c r="J14" s="56">
        <f t="shared" si="2"/>
        <v>2741.4</v>
      </c>
      <c r="K14" s="67">
        <f t="shared" si="3"/>
        <v>368.16</v>
      </c>
      <c r="L14" s="68">
        <f t="shared" si="4"/>
        <v>0.1551296961</v>
      </c>
      <c r="M14" s="26">
        <v>1.0</v>
      </c>
      <c r="N14" s="60">
        <f t="shared" si="5"/>
        <v>821.76</v>
      </c>
      <c r="O14" s="60">
        <f t="shared" si="6"/>
        <v>92.04</v>
      </c>
      <c r="P14" s="61">
        <f t="shared" si="7"/>
        <v>277.12</v>
      </c>
      <c r="Q14" s="62">
        <f t="shared" si="12"/>
        <v>0.08430685358</v>
      </c>
      <c r="R14" s="63" t="str">
        <f t="shared" si="8"/>
        <v>No</v>
      </c>
      <c r="S14" s="64">
        <f t="shared" si="9"/>
        <v>-0.07082284253</v>
      </c>
      <c r="T14" s="38" t="str">
        <f>IFERROR(__xludf.DUMMYFUNCTION("GOOGLEFINANCE(C14,""pe"")"),"#N/A")</f>
        <v>#N/A</v>
      </c>
      <c r="U14" s="38">
        <f>IFERROR(__xludf.DUMMYFUNCTION("GOOGLEFINANCE(C14,""marketcap"")"),2.5569600341E10)</f>
        <v>25569600341</v>
      </c>
      <c r="V14" s="38">
        <f>IFERROR(__xludf.DUMMYFUNCTION("GOOGLEFINANCE(C14,""eps"")"),-21.7)</f>
        <v>-21.7</v>
      </c>
      <c r="W14" s="38">
        <f>IFERROR(__xludf.DUMMYFUNCTION("GOOGLEFINANCE(C14,""high52"")"),1245.0)</f>
        <v>1245</v>
      </c>
      <c r="X14" s="65">
        <f t="shared" si="10"/>
        <v>0.6354056225</v>
      </c>
      <c r="Y14" s="38">
        <f>IFERROR(__xludf.DUMMYFUNCTION("GOOGLEFINANCE(C14,""low52"")"),495.0)</f>
        <v>495</v>
      </c>
      <c r="Z14" s="65">
        <f t="shared" si="11"/>
        <v>1.598141414</v>
      </c>
      <c r="AA14" s="66">
        <f>IFERROR(__xludf.DUMMYFUNCTION("GOOGLEFINANCE(C14,""volumeavg"")"),587846.0)</f>
        <v>587846</v>
      </c>
      <c r="AB14" s="66">
        <f>IFERROR(__xludf.DUMMYFUNCTION("GOOGLEFINANCE(C14,""volume"")"),72276.0)</f>
        <v>72276</v>
      </c>
      <c r="AC14" s="8" t="s">
        <v>93</v>
      </c>
      <c r="AD14" s="8" t="s">
        <v>58</v>
      </c>
      <c r="AE14" s="14"/>
    </row>
    <row r="15">
      <c r="A15" s="51" t="s">
        <v>94</v>
      </c>
      <c r="B15" s="52">
        <v>542011.0</v>
      </c>
      <c r="C15" s="51" t="s">
        <v>95</v>
      </c>
      <c r="D15" s="51" t="s">
        <v>96</v>
      </c>
      <c r="E15" s="51" t="s">
        <v>48</v>
      </c>
      <c r="F15" s="53">
        <v>2.0</v>
      </c>
      <c r="G15" s="54">
        <f>IFERROR(__xludf.DUMMYFUNCTION("GOOGLEFINANCE(C15)"),2399.6)</f>
        <v>2399.6</v>
      </c>
      <c r="H15" s="55">
        <v>1218.5</v>
      </c>
      <c r="I15" s="56">
        <f t="shared" si="1"/>
        <v>2437</v>
      </c>
      <c r="J15" s="56">
        <f t="shared" si="2"/>
        <v>4799.2</v>
      </c>
      <c r="K15" s="67">
        <f t="shared" si="3"/>
        <v>2362.2</v>
      </c>
      <c r="L15" s="68">
        <f t="shared" si="4"/>
        <v>0.9693065244</v>
      </c>
      <c r="M15" s="26">
        <v>1.0</v>
      </c>
      <c r="N15" s="60">
        <f t="shared" si="5"/>
        <v>1612.2</v>
      </c>
      <c r="O15" s="60">
        <f t="shared" si="6"/>
        <v>787.4</v>
      </c>
      <c r="P15" s="61">
        <f t="shared" si="7"/>
        <v>1575.8</v>
      </c>
      <c r="Q15" s="62">
        <f t="shared" si="12"/>
        <v>0.3258073854</v>
      </c>
      <c r="R15" s="63" t="str">
        <f t="shared" si="8"/>
        <v>No</v>
      </c>
      <c r="S15" s="64">
        <f t="shared" si="9"/>
        <v>-0.6434991391</v>
      </c>
      <c r="T15" s="38">
        <f>IFERROR(__xludf.DUMMYFUNCTION("GOOGLEFINANCE(C15,""pe"")"),39.87)</f>
        <v>39.87</v>
      </c>
      <c r="U15" s="38">
        <f>IFERROR(__xludf.DUMMYFUNCTION("GOOGLEFINANCE(C15,""marketcap"")"),2.74706401565E11)</f>
        <v>274706401565</v>
      </c>
      <c r="V15" s="38">
        <f>IFERROR(__xludf.DUMMYFUNCTION("GOOGLEFINANCE(C15,""eps"")"),60.15)</f>
        <v>60.15</v>
      </c>
      <c r="W15" s="38">
        <f>IFERROR(__xludf.DUMMYFUNCTION("GOOGLEFINANCE(C15,""high52"")"),3538.4)</f>
        <v>3538.4</v>
      </c>
      <c r="X15" s="65">
        <f t="shared" si="10"/>
        <v>0.3443646846</v>
      </c>
      <c r="Y15" s="38">
        <f>IFERROR(__xludf.DUMMYFUNCTION("GOOGLEFINANCE(C15,""low52"")"),1184.9)</f>
        <v>1184.9</v>
      </c>
      <c r="Z15" s="65">
        <f t="shared" si="11"/>
        <v>1.028356823</v>
      </c>
      <c r="AA15" s="66">
        <f>IFERROR(__xludf.DUMMYFUNCTION("GOOGLEFINANCE(C15,""volumeavg"")"),1083030.0)</f>
        <v>1083030</v>
      </c>
      <c r="AB15" s="66">
        <f>IFERROR(__xludf.DUMMYFUNCTION("GOOGLEFINANCE(C15,""volume"")"),248602.0)</f>
        <v>248602</v>
      </c>
      <c r="AC15" s="8" t="s">
        <v>57</v>
      </c>
      <c r="AD15" s="8" t="s">
        <v>58</v>
      </c>
      <c r="AE15" s="14"/>
    </row>
    <row r="16">
      <c r="A16" s="51" t="s">
        <v>97</v>
      </c>
      <c r="B16" s="52">
        <v>533263.0</v>
      </c>
      <c r="C16" s="51" t="s">
        <v>97</v>
      </c>
      <c r="D16" s="51" t="s">
        <v>98</v>
      </c>
      <c r="E16" s="51" t="s">
        <v>48</v>
      </c>
      <c r="F16" s="53">
        <v>93.0</v>
      </c>
      <c r="G16" s="54">
        <f>IFERROR(__xludf.DUMMYFUNCTION("GOOGLEFINANCE(C16)"),9.77)</f>
        <v>9.77</v>
      </c>
      <c r="H16" s="55">
        <v>11.87</v>
      </c>
      <c r="I16" s="56">
        <f t="shared" si="1"/>
        <v>1103.91</v>
      </c>
      <c r="J16" s="56">
        <f t="shared" si="2"/>
        <v>908.61</v>
      </c>
      <c r="K16" s="67">
        <f t="shared" si="3"/>
        <v>-195.3</v>
      </c>
      <c r="L16" s="68">
        <f t="shared" si="4"/>
        <v>-0.1769165965</v>
      </c>
      <c r="M16" s="26">
        <v>1.0</v>
      </c>
      <c r="N16" s="60">
        <f t="shared" si="5"/>
        <v>11.84765957</v>
      </c>
      <c r="O16" s="60">
        <f t="shared" si="6"/>
        <v>-2.077659574</v>
      </c>
      <c r="P16" s="61">
        <f t="shared" si="7"/>
        <v>-192.2223404</v>
      </c>
      <c r="Q16" s="62">
        <f t="shared" si="12"/>
        <v>-0.1726010527</v>
      </c>
      <c r="R16" s="63" t="str">
        <f t="shared" si="8"/>
        <v>Yes</v>
      </c>
      <c r="S16" s="64">
        <f t="shared" si="9"/>
        <v>0.004315543713</v>
      </c>
      <c r="T16" s="38">
        <f>IFERROR(__xludf.DUMMYFUNCTION("GOOGLEFINANCE(C16,""pe"")"),16.79)</f>
        <v>16.79</v>
      </c>
      <c r="U16" s="38">
        <f>IFERROR(__xludf.DUMMYFUNCTION("GOOGLEFINANCE(C16,""marketcap"")"),1.1472242866E10)</f>
        <v>11472242866</v>
      </c>
      <c r="V16" s="38">
        <f>IFERROR(__xludf.DUMMYFUNCTION("GOOGLEFINANCE(C16,""eps"")"),0.58)</f>
        <v>0.58</v>
      </c>
      <c r="W16" s="38">
        <f>IFERROR(__xludf.DUMMYFUNCTION("GOOGLEFINANCE(C16,""high52"")"),15.81)</f>
        <v>15.81</v>
      </c>
      <c r="X16" s="65">
        <f t="shared" si="10"/>
        <v>0.7507906388</v>
      </c>
      <c r="Y16" s="38">
        <f>IFERROR(__xludf.DUMMYFUNCTION("GOOGLEFINANCE(C16,""low52"")"),9.68)</f>
        <v>9.68</v>
      </c>
      <c r="Z16" s="65">
        <f t="shared" si="11"/>
        <v>1.226239669</v>
      </c>
      <c r="AA16" s="66">
        <f>IFERROR(__xludf.DUMMYFUNCTION("GOOGLEFINANCE(C16,""volumeavg"")"),2969181.0)</f>
        <v>2969181</v>
      </c>
      <c r="AB16" s="66">
        <f>IFERROR(__xludf.DUMMYFUNCTION("GOOGLEFINANCE(C16,""volume"")"),1402112.0)</f>
        <v>1402112</v>
      </c>
      <c r="AC16" s="8" t="s">
        <v>49</v>
      </c>
      <c r="AD16" s="8" t="s">
        <v>58</v>
      </c>
      <c r="AE16" s="14"/>
    </row>
    <row r="17">
      <c r="A17" s="51" t="s">
        <v>99</v>
      </c>
      <c r="B17" s="52">
        <v>541154.0</v>
      </c>
      <c r="C17" s="51" t="s">
        <v>100</v>
      </c>
      <c r="D17" s="51" t="s">
        <v>101</v>
      </c>
      <c r="E17" s="51" t="s">
        <v>48</v>
      </c>
      <c r="F17" s="53">
        <v>3.0</v>
      </c>
      <c r="G17" s="54">
        <f>IFERROR(__xludf.DUMMYFUNCTION("GOOGLEFINANCE(C17)"),3957.1)</f>
        <v>3957.1</v>
      </c>
      <c r="H17" s="55">
        <v>4388.33</v>
      </c>
      <c r="I17" s="56">
        <f t="shared" si="1"/>
        <v>13164.99</v>
      </c>
      <c r="J17" s="56">
        <f t="shared" si="2"/>
        <v>11871.3</v>
      </c>
      <c r="K17" s="67">
        <f t="shared" si="3"/>
        <v>-1293.69</v>
      </c>
      <c r="L17" s="68">
        <f t="shared" si="4"/>
        <v>-0.09826745026</v>
      </c>
      <c r="M17" s="26">
        <v>1.0</v>
      </c>
      <c r="N17" s="60">
        <f t="shared" si="5"/>
        <v>4280.5225</v>
      </c>
      <c r="O17" s="60">
        <f t="shared" si="6"/>
        <v>-323.4225</v>
      </c>
      <c r="P17" s="61">
        <f t="shared" si="7"/>
        <v>-969.2675</v>
      </c>
      <c r="Q17" s="62">
        <f t="shared" si="12"/>
        <v>-0.05660918147</v>
      </c>
      <c r="R17" s="63" t="str">
        <f t="shared" si="8"/>
        <v>Yes</v>
      </c>
      <c r="S17" s="64">
        <f t="shared" si="9"/>
        <v>0.04165826879</v>
      </c>
      <c r="T17" s="38">
        <f>IFERROR(__xludf.DUMMYFUNCTION("GOOGLEFINANCE(C17,""pe"")"),29.77)</f>
        <v>29.77</v>
      </c>
      <c r="U17" s="38">
        <f>IFERROR(__xludf.DUMMYFUNCTION("GOOGLEFINANCE(C17,""marketcap"")"),2.646342675E12)</f>
        <v>2646342675000</v>
      </c>
      <c r="V17" s="38">
        <f>IFERROR(__xludf.DUMMYFUNCTION("GOOGLEFINANCE(C17,""eps"")"),133.03)</f>
        <v>133.03</v>
      </c>
      <c r="W17" s="38">
        <f>IFERROR(__xludf.DUMMYFUNCTION("GOOGLEFINANCE(C17,""high52"")"),5165.0)</f>
        <v>5165</v>
      </c>
      <c r="X17" s="65">
        <f t="shared" si="10"/>
        <v>0.8496282672</v>
      </c>
      <c r="Y17" s="38">
        <f>IFERROR(__xludf.DUMMYFUNCTION("GOOGLEFINANCE(C17,""low52"")"),3046.05)</f>
        <v>3046.05</v>
      </c>
      <c r="Z17" s="65">
        <f t="shared" si="11"/>
        <v>1.440662497</v>
      </c>
      <c r="AA17" s="66">
        <f>IFERROR(__xludf.DUMMYFUNCTION("GOOGLEFINANCE(C17,""volumeavg"")"),1651741.0)</f>
        <v>1651741</v>
      </c>
      <c r="AB17" s="66">
        <f>IFERROR(__xludf.DUMMYFUNCTION("GOOGLEFINANCE(C17,""volume"")"),943077.0)</f>
        <v>943077</v>
      </c>
      <c r="AC17" s="8" t="s">
        <v>57</v>
      </c>
      <c r="AD17" s="8" t="s">
        <v>58</v>
      </c>
      <c r="AE17" s="14"/>
    </row>
    <row r="18">
      <c r="A18" s="51" t="s">
        <v>102</v>
      </c>
      <c r="B18" s="52">
        <v>533162.0</v>
      </c>
      <c r="C18" s="51" t="s">
        <v>103</v>
      </c>
      <c r="D18" s="51" t="s">
        <v>104</v>
      </c>
      <c r="E18" s="51" t="s">
        <v>48</v>
      </c>
      <c r="F18" s="53">
        <v>5.0</v>
      </c>
      <c r="G18" s="54">
        <f>IFERROR(__xludf.DUMMYFUNCTION("GOOGLEFINANCE(C18)"),10.76)</f>
        <v>10.76</v>
      </c>
      <c r="H18" s="55">
        <v>24.99</v>
      </c>
      <c r="I18" s="56">
        <f t="shared" si="1"/>
        <v>124.95</v>
      </c>
      <c r="J18" s="56">
        <f t="shared" si="2"/>
        <v>53.8</v>
      </c>
      <c r="K18" s="67">
        <f t="shared" si="3"/>
        <v>-71.15</v>
      </c>
      <c r="L18" s="68">
        <f t="shared" si="4"/>
        <v>-0.5694277711</v>
      </c>
      <c r="M18" s="26">
        <v>1.0</v>
      </c>
      <c r="N18" s="60">
        <f t="shared" si="5"/>
        <v>22.61833333</v>
      </c>
      <c r="O18" s="60">
        <f t="shared" si="6"/>
        <v>-11.85833333</v>
      </c>
      <c r="P18" s="61">
        <f t="shared" si="7"/>
        <v>-58.29166667</v>
      </c>
      <c r="Q18" s="62">
        <f t="shared" si="12"/>
        <v>-0.429531108</v>
      </c>
      <c r="R18" s="63" t="str">
        <f t="shared" si="8"/>
        <v>Yes</v>
      </c>
      <c r="S18" s="64">
        <f t="shared" si="9"/>
        <v>0.1398966631</v>
      </c>
      <c r="T18" s="38">
        <f>IFERROR(__xludf.DUMMYFUNCTION("GOOGLEFINANCE(C18,""pe"")"),18.23)</f>
        <v>18.23</v>
      </c>
      <c r="U18" s="38">
        <f>IFERROR(__xludf.DUMMYFUNCTION("GOOGLEFINANCE(C18,""marketcap"")"),1.9046319445E10)</f>
        <v>19046319445</v>
      </c>
      <c r="V18" s="38">
        <f>IFERROR(__xludf.DUMMYFUNCTION("GOOGLEFINANCE(C18,""eps"")"),0.59)</f>
        <v>0.59</v>
      </c>
      <c r="W18" s="38">
        <f>IFERROR(__xludf.DUMMYFUNCTION("GOOGLEFINANCE(C18,""high52"")"),17.98)</f>
        <v>17.98</v>
      </c>
      <c r="X18" s="65">
        <f t="shared" si="10"/>
        <v>1.389877642</v>
      </c>
      <c r="Y18" s="38">
        <f>IFERROR(__xludf.DUMMYFUNCTION("GOOGLEFINANCE(C18,""low52"")"),9.91)</f>
        <v>9.91</v>
      </c>
      <c r="Z18" s="65">
        <f t="shared" si="11"/>
        <v>2.521695257</v>
      </c>
      <c r="AA18" s="66">
        <f>IFERROR(__xludf.DUMMYFUNCTION("GOOGLEFINANCE(C18,""volumeavg"")"),2609507.0)</f>
        <v>2609507</v>
      </c>
      <c r="AB18" s="66">
        <f>IFERROR(__xludf.DUMMYFUNCTION("GOOGLEFINANCE(C18,""volume"")"),1237608.0)</f>
        <v>1237608</v>
      </c>
      <c r="AC18" s="8" t="s">
        <v>89</v>
      </c>
      <c r="AD18" s="8" t="s">
        <v>50</v>
      </c>
      <c r="AE18" s="14"/>
    </row>
    <row r="19">
      <c r="A19" s="51" t="s">
        <v>105</v>
      </c>
      <c r="B19" s="52">
        <v>517271.0</v>
      </c>
      <c r="C19" s="51" t="s">
        <v>106</v>
      </c>
      <c r="D19" s="51" t="s">
        <v>107</v>
      </c>
      <c r="E19" s="51" t="s">
        <v>48</v>
      </c>
      <c r="F19" s="53">
        <v>4.0</v>
      </c>
      <c r="G19" s="54">
        <f>IFERROR(__xludf.DUMMYFUNCTION("GOOGLEFINANCE(C19)"),698.85)</f>
        <v>698.85</v>
      </c>
      <c r="H19" s="55">
        <v>568.75</v>
      </c>
      <c r="I19" s="56">
        <f t="shared" si="1"/>
        <v>2275</v>
      </c>
      <c r="J19" s="56">
        <f t="shared" si="2"/>
        <v>2795.4</v>
      </c>
      <c r="K19" s="67">
        <f t="shared" si="3"/>
        <v>520.4</v>
      </c>
      <c r="L19" s="68">
        <f t="shared" si="4"/>
        <v>0.2287472527</v>
      </c>
      <c r="M19" s="26">
        <v>1.0</v>
      </c>
      <c r="N19" s="60">
        <f t="shared" si="5"/>
        <v>594.77</v>
      </c>
      <c r="O19" s="60">
        <f t="shared" si="6"/>
        <v>104.08</v>
      </c>
      <c r="P19" s="61">
        <f t="shared" si="7"/>
        <v>417.32</v>
      </c>
      <c r="Q19" s="62">
        <f t="shared" si="12"/>
        <v>0.1403298754</v>
      </c>
      <c r="R19" s="63" t="str">
        <f t="shared" si="8"/>
        <v>No</v>
      </c>
      <c r="S19" s="64">
        <f t="shared" si="9"/>
        <v>-0.08841737733</v>
      </c>
      <c r="T19" s="38">
        <f>IFERROR(__xludf.DUMMYFUNCTION("GOOGLEFINANCE(C19,""pe"")"),55.29)</f>
        <v>55.29</v>
      </c>
      <c r="U19" s="38">
        <f>IFERROR(__xludf.DUMMYFUNCTION("GOOGLEFINANCE(C19,""marketcap"")"),1.937052606E11)</f>
        <v>193705260600</v>
      </c>
      <c r="V19" s="38">
        <f>IFERROR(__xludf.DUMMYFUNCTION("GOOGLEFINANCE(C19,""eps"")"),11.81)</f>
        <v>11.81</v>
      </c>
      <c r="W19" s="38">
        <f>IFERROR(__xludf.DUMMYFUNCTION("GOOGLEFINANCE(C19,""high52"")"),1122.0)</f>
        <v>1122</v>
      </c>
      <c r="X19" s="65">
        <f t="shared" si="10"/>
        <v>0.5069073084</v>
      </c>
      <c r="Y19" s="38">
        <f>IFERROR(__xludf.DUMMYFUNCTION("GOOGLEFINANCE(C19,""low52"")"),405.0)</f>
        <v>405</v>
      </c>
      <c r="Z19" s="65">
        <f t="shared" si="11"/>
        <v>1.404320988</v>
      </c>
      <c r="AA19" s="66">
        <f>IFERROR(__xludf.DUMMYFUNCTION("GOOGLEFINANCE(C19,""volumeavg"")"),2134989.0)</f>
        <v>2134989</v>
      </c>
      <c r="AB19" s="66">
        <f>IFERROR(__xludf.DUMMYFUNCTION("GOOGLEFINANCE(C19,""volume"")"),520973.0)</f>
        <v>520973</v>
      </c>
      <c r="AC19" s="8" t="s">
        <v>78</v>
      </c>
      <c r="AD19" s="8" t="s">
        <v>58</v>
      </c>
      <c r="AE19" s="14"/>
    </row>
    <row r="20">
      <c r="A20" s="51" t="s">
        <v>108</v>
      </c>
      <c r="B20" s="52">
        <v>540787.0</v>
      </c>
      <c r="C20" s="51" t="s">
        <v>109</v>
      </c>
      <c r="D20" s="51" t="s">
        <v>110</v>
      </c>
      <c r="E20" s="51" t="s">
        <v>88</v>
      </c>
      <c r="F20" s="53">
        <v>18.0</v>
      </c>
      <c r="G20" s="54">
        <f>IFERROR(__xludf.DUMMYFUNCTION("GOOGLEFINANCE(C20)"),126.26)</f>
        <v>126.26</v>
      </c>
      <c r="H20" s="55">
        <v>109.91</v>
      </c>
      <c r="I20" s="56">
        <f t="shared" si="1"/>
        <v>1978.38</v>
      </c>
      <c r="J20" s="56">
        <f t="shared" si="2"/>
        <v>2272.68</v>
      </c>
      <c r="K20" s="67">
        <f t="shared" si="3"/>
        <v>294.3</v>
      </c>
      <c r="L20" s="68">
        <f t="shared" si="4"/>
        <v>0.1487580748</v>
      </c>
      <c r="M20" s="26">
        <v>1.0</v>
      </c>
      <c r="N20" s="60">
        <f t="shared" si="5"/>
        <v>110.7705263</v>
      </c>
      <c r="O20" s="60">
        <f t="shared" si="6"/>
        <v>15.48947368</v>
      </c>
      <c r="P20" s="61">
        <f t="shared" si="7"/>
        <v>279.8105263</v>
      </c>
      <c r="Q20" s="62">
        <f t="shared" si="12"/>
        <v>0.132949353</v>
      </c>
      <c r="R20" s="63" t="str">
        <f t="shared" si="8"/>
        <v>No</v>
      </c>
      <c r="S20" s="64">
        <f t="shared" si="9"/>
        <v>-0.01580872178</v>
      </c>
      <c r="T20" s="38" t="str">
        <f>IFERROR(__xludf.DUMMYFUNCTION("GOOGLEFINANCE(C20,""pe"")"),"#N/A")</f>
        <v>#N/A</v>
      </c>
      <c r="U20" s="38" t="str">
        <f>IFERROR(__xludf.DUMMYFUNCTION("GOOGLEFINANCE(C20,""marketcap"")"),"#N/A")</f>
        <v>#N/A</v>
      </c>
      <c r="V20" s="38" t="str">
        <f>IFERROR(__xludf.DUMMYFUNCTION("GOOGLEFINANCE(C20,""eps"")"),"#N/A")</f>
        <v>#N/A</v>
      </c>
      <c r="W20" s="38">
        <f>IFERROR(__xludf.DUMMYFUNCTION("GOOGLEFINANCE(C20,""high52"")"),129.98)</f>
        <v>129.98</v>
      </c>
      <c r="X20" s="65">
        <f t="shared" si="10"/>
        <v>0.8455916295</v>
      </c>
      <c r="Y20" s="38">
        <f>IFERROR(__xludf.DUMMYFUNCTION("GOOGLEFINANCE(C20,""low52"")"),93.02)</f>
        <v>93.02</v>
      </c>
      <c r="Z20" s="65">
        <f t="shared" si="11"/>
        <v>1.181573855</v>
      </c>
      <c r="AA20" s="66">
        <f>IFERROR(__xludf.DUMMYFUNCTION("GOOGLEFINANCE(C20,""volumeavg"")"),627414.0)</f>
        <v>627414</v>
      </c>
      <c r="AB20" s="66">
        <f>IFERROR(__xludf.DUMMYFUNCTION("GOOGLEFINANCE(C20,""volume"")"),208997.0)</f>
        <v>208997</v>
      </c>
      <c r="AC20" s="8" t="s">
        <v>89</v>
      </c>
      <c r="AD20" s="8" t="s">
        <v>58</v>
      </c>
      <c r="AE20" s="14"/>
    </row>
    <row r="21">
      <c r="A21" s="51" t="s">
        <v>111</v>
      </c>
      <c r="B21" s="52">
        <v>533244.0</v>
      </c>
      <c r="C21" s="51" t="s">
        <v>112</v>
      </c>
      <c r="D21" s="51" t="s">
        <v>113</v>
      </c>
      <c r="E21" s="51" t="s">
        <v>88</v>
      </c>
      <c r="F21" s="53">
        <v>28.0</v>
      </c>
      <c r="G21" s="54">
        <f>IFERROR(__xludf.DUMMYFUNCTION("GOOGLEFINANCE(C21)"),135.87)</f>
        <v>135.87</v>
      </c>
      <c r="H21" s="55">
        <v>61.14</v>
      </c>
      <c r="I21" s="56">
        <f t="shared" si="1"/>
        <v>1711.92</v>
      </c>
      <c r="J21" s="56">
        <f t="shared" si="2"/>
        <v>3804.36</v>
      </c>
      <c r="K21" s="67">
        <f t="shared" si="3"/>
        <v>2092.44</v>
      </c>
      <c r="L21" s="68">
        <f t="shared" si="4"/>
        <v>1.222276742</v>
      </c>
      <c r="M21" s="26">
        <v>1.0</v>
      </c>
      <c r="N21" s="60">
        <f t="shared" si="5"/>
        <v>63.71689655</v>
      </c>
      <c r="O21" s="60">
        <f t="shared" si="6"/>
        <v>72.15310345</v>
      </c>
      <c r="P21" s="61">
        <f t="shared" si="7"/>
        <v>2021.286897</v>
      </c>
      <c r="Q21" s="62">
        <f t="shared" si="12"/>
        <v>1.093894272</v>
      </c>
      <c r="R21" s="63" t="str">
        <f t="shared" si="8"/>
        <v>No</v>
      </c>
      <c r="S21" s="64">
        <f t="shared" si="9"/>
        <v>-0.1283824701</v>
      </c>
      <c r="T21" s="38" t="str">
        <f>IFERROR(__xludf.DUMMYFUNCTION("GOOGLEFINANCE(C21,""pe"")"),"#N/A")</f>
        <v>#N/A</v>
      </c>
      <c r="U21" s="38" t="str">
        <f>IFERROR(__xludf.DUMMYFUNCTION("GOOGLEFINANCE(C21,""marketcap"")"),"#N/A")</f>
        <v>#N/A</v>
      </c>
      <c r="V21" s="38" t="str">
        <f>IFERROR(__xludf.DUMMYFUNCTION("GOOGLEFINANCE(C21,""eps"")"),"#N/A")</f>
        <v>#N/A</v>
      </c>
      <c r="W21" s="38">
        <f>IFERROR(__xludf.DUMMYFUNCTION("GOOGLEFINANCE(C21,""high52"")"),158.0)</f>
        <v>158</v>
      </c>
      <c r="X21" s="65">
        <f t="shared" si="10"/>
        <v>0.3869620253</v>
      </c>
      <c r="Y21" s="38">
        <f>IFERROR(__xludf.DUMMYFUNCTION("GOOGLEFINANCE(C21,""low52"")"),69.71)</f>
        <v>69.71</v>
      </c>
      <c r="Z21" s="65">
        <f t="shared" si="11"/>
        <v>0.8770621145</v>
      </c>
      <c r="AA21" s="66">
        <f>IFERROR(__xludf.DUMMYFUNCTION("GOOGLEFINANCE(C21,""volumeavg"")"),1.9770733E7)</f>
        <v>19770733</v>
      </c>
      <c r="AB21" s="66">
        <f>IFERROR(__xludf.DUMMYFUNCTION("GOOGLEFINANCE(C21,""volume"")"),4881148.0)</f>
        <v>4881148</v>
      </c>
      <c r="AC21" s="8" t="s">
        <v>89</v>
      </c>
      <c r="AD21" s="8" t="s">
        <v>58</v>
      </c>
      <c r="AE21" s="14"/>
    </row>
    <row r="22">
      <c r="A22" s="51" t="s">
        <v>114</v>
      </c>
      <c r="B22" s="52">
        <v>539437.0</v>
      </c>
      <c r="C22" s="51" t="s">
        <v>115</v>
      </c>
      <c r="D22" s="51" t="s">
        <v>116</v>
      </c>
      <c r="E22" s="51" t="s">
        <v>48</v>
      </c>
      <c r="F22" s="53">
        <v>53.0</v>
      </c>
      <c r="G22" s="54">
        <f>IFERROR(__xludf.DUMMYFUNCTION("GOOGLEFINANCE(C22)"),68.73)</f>
        <v>68.73</v>
      </c>
      <c r="H22" s="55">
        <v>69.96</v>
      </c>
      <c r="I22" s="56">
        <f t="shared" si="1"/>
        <v>3707.88</v>
      </c>
      <c r="J22" s="56">
        <f t="shared" si="2"/>
        <v>3642.69</v>
      </c>
      <c r="K22" s="67">
        <f t="shared" si="3"/>
        <v>-65.19</v>
      </c>
      <c r="L22" s="68">
        <f t="shared" si="4"/>
        <v>-0.01758147513</v>
      </c>
      <c r="M22" s="26">
        <v>1.0</v>
      </c>
      <c r="N22" s="60">
        <f t="shared" si="5"/>
        <v>69.93722222</v>
      </c>
      <c r="O22" s="60">
        <f t="shared" si="6"/>
        <v>-1.207222222</v>
      </c>
      <c r="P22" s="61">
        <f t="shared" si="7"/>
        <v>-62.98277778</v>
      </c>
      <c r="Q22" s="62">
        <f t="shared" si="12"/>
        <v>-0.01667706694</v>
      </c>
      <c r="R22" s="63" t="str">
        <f t="shared" si="8"/>
        <v>Yes</v>
      </c>
      <c r="S22" s="64">
        <f t="shared" si="9"/>
        <v>0.0009044081882</v>
      </c>
      <c r="T22" s="38">
        <f>IFERROR(__xludf.DUMMYFUNCTION("GOOGLEFINANCE(C22,""pe"")"),33.45)</f>
        <v>33.45</v>
      </c>
      <c r="U22" s="38">
        <f>IFERROR(__xludf.DUMMYFUNCTION("GOOGLEFINANCE(C22,""marketcap"")"),5.03565401602E11)</f>
        <v>503565401602</v>
      </c>
      <c r="V22" s="38">
        <f>IFERROR(__xludf.DUMMYFUNCTION("GOOGLEFINANCE(C22,""eps"")"),2.06)</f>
        <v>2.06</v>
      </c>
      <c r="W22" s="38">
        <f>IFERROR(__xludf.DUMMYFUNCTION("GOOGLEFINANCE(C22,""high52"")"),87.0)</f>
        <v>87</v>
      </c>
      <c r="X22" s="65">
        <f t="shared" si="10"/>
        <v>0.804137931</v>
      </c>
      <c r="Y22" s="38">
        <f>IFERROR(__xludf.DUMMYFUNCTION("GOOGLEFINANCE(C22,""low52"")"),52.46)</f>
        <v>52.46</v>
      </c>
      <c r="Z22" s="65">
        <f t="shared" si="11"/>
        <v>1.333587495</v>
      </c>
      <c r="AA22" s="66">
        <f>IFERROR(__xludf.DUMMYFUNCTION("GOOGLEFINANCE(C22,""volumeavg"")"),4.1817099E7)</f>
        <v>41817099</v>
      </c>
      <c r="AB22" s="66">
        <f>IFERROR(__xludf.DUMMYFUNCTION("GOOGLEFINANCE(C22,""volume"")"),1.41406091E8)</f>
        <v>141406091</v>
      </c>
      <c r="AC22" s="8" t="s">
        <v>78</v>
      </c>
      <c r="AD22" s="8" t="s">
        <v>58</v>
      </c>
      <c r="AE22" s="14"/>
    </row>
    <row r="23">
      <c r="A23" s="51" t="s">
        <v>117</v>
      </c>
      <c r="B23" s="52">
        <v>542830.0</v>
      </c>
      <c r="C23" s="51" t="s">
        <v>118</v>
      </c>
      <c r="D23" s="51" t="s">
        <v>119</v>
      </c>
      <c r="E23" s="51" t="s">
        <v>48</v>
      </c>
      <c r="F23" s="53">
        <v>4.0</v>
      </c>
      <c r="G23" s="54">
        <f>IFERROR(__xludf.DUMMYFUNCTION("GOOGLEFINANCE(C23)"),630.15)</f>
        <v>630.15</v>
      </c>
      <c r="H23" s="55">
        <v>866.23</v>
      </c>
      <c r="I23" s="56">
        <f t="shared" si="1"/>
        <v>3464.92</v>
      </c>
      <c r="J23" s="56">
        <f t="shared" si="2"/>
        <v>2520.6</v>
      </c>
      <c r="K23" s="67">
        <f t="shared" si="3"/>
        <v>-944.32</v>
      </c>
      <c r="L23" s="68">
        <f t="shared" si="4"/>
        <v>-0.2725373169</v>
      </c>
      <c r="M23" s="26">
        <v>1.0</v>
      </c>
      <c r="N23" s="60">
        <f t="shared" si="5"/>
        <v>819.014</v>
      </c>
      <c r="O23" s="60">
        <f t="shared" si="6"/>
        <v>-188.864</v>
      </c>
      <c r="P23" s="61">
        <f t="shared" si="7"/>
        <v>-754.456</v>
      </c>
      <c r="Q23" s="62">
        <f t="shared" si="12"/>
        <v>-0.1842351901</v>
      </c>
      <c r="R23" s="63" t="str">
        <f t="shared" si="8"/>
        <v>Yes</v>
      </c>
      <c r="S23" s="64">
        <f t="shared" si="9"/>
        <v>0.08830212676</v>
      </c>
      <c r="T23" s="38">
        <f>IFERROR(__xludf.DUMMYFUNCTION("GOOGLEFINANCE(C23,""pe"")"),35.37)</f>
        <v>35.37</v>
      </c>
      <c r="U23" s="38">
        <f>IFERROR(__xludf.DUMMYFUNCTION("GOOGLEFINANCE(C23,""marketcap"")"),5.04119956516E11)</f>
        <v>504119956516</v>
      </c>
      <c r="V23" s="38">
        <f>IFERROR(__xludf.DUMMYFUNCTION("GOOGLEFINANCE(C23,""eps"")"),17.82)</f>
        <v>17.82</v>
      </c>
      <c r="W23" s="38">
        <f>IFERROR(__xludf.DUMMYFUNCTION("GOOGLEFINANCE(C23,""high52"")"),820.25)</f>
        <v>820.25</v>
      </c>
      <c r="X23" s="65">
        <f t="shared" si="10"/>
        <v>1.05605608</v>
      </c>
      <c r="Y23" s="38">
        <f>IFERROR(__xludf.DUMMYFUNCTION("GOOGLEFINANCE(C23,""low52"")"),596.0)</f>
        <v>596</v>
      </c>
      <c r="Z23" s="65">
        <f t="shared" si="11"/>
        <v>1.45340604</v>
      </c>
      <c r="AA23" s="66">
        <f>IFERROR(__xludf.DUMMYFUNCTION("GOOGLEFINANCE(C23,""volumeavg"")"),1643006.0)</f>
        <v>1643006</v>
      </c>
      <c r="AB23" s="66">
        <f>IFERROR(__xludf.DUMMYFUNCTION("GOOGLEFINANCE(C23,""volume"")"),1330692.0)</f>
        <v>1330692</v>
      </c>
      <c r="AC23" s="8" t="s">
        <v>93</v>
      </c>
      <c r="AD23" s="8" t="s">
        <v>58</v>
      </c>
      <c r="AE23" s="14"/>
    </row>
    <row r="24">
      <c r="A24" s="51" t="s">
        <v>120</v>
      </c>
      <c r="B24" s="52">
        <v>543257.0</v>
      </c>
      <c r="C24" s="51" t="s">
        <v>121</v>
      </c>
      <c r="D24" s="51" t="s">
        <v>122</v>
      </c>
      <c r="E24" s="51" t="s">
        <v>48</v>
      </c>
      <c r="F24" s="53">
        <v>24.0</v>
      </c>
      <c r="G24" s="54">
        <f>IFERROR(__xludf.DUMMYFUNCTION("GOOGLEFINANCE(C24)"),110.06)</f>
        <v>110.06</v>
      </c>
      <c r="H24" s="55">
        <v>151.1</v>
      </c>
      <c r="I24" s="56">
        <f t="shared" si="1"/>
        <v>3626.4</v>
      </c>
      <c r="J24" s="56">
        <f t="shared" si="2"/>
        <v>2641.44</v>
      </c>
      <c r="K24" s="67">
        <f t="shared" si="3"/>
        <v>-984.96</v>
      </c>
      <c r="L24" s="68">
        <f t="shared" si="4"/>
        <v>-0.2716082065</v>
      </c>
      <c r="M24" s="26">
        <v>1.0</v>
      </c>
      <c r="N24" s="60">
        <f t="shared" si="5"/>
        <v>149.4584</v>
      </c>
      <c r="O24" s="60">
        <f t="shared" si="6"/>
        <v>-39.3984</v>
      </c>
      <c r="P24" s="61">
        <f t="shared" si="7"/>
        <v>-944.5616</v>
      </c>
      <c r="Q24" s="62">
        <f t="shared" si="12"/>
        <v>-0.2527958549</v>
      </c>
      <c r="R24" s="63" t="str">
        <f t="shared" si="8"/>
        <v>Yes</v>
      </c>
      <c r="S24" s="64">
        <f t="shared" si="9"/>
        <v>0.01881235159</v>
      </c>
      <c r="T24" s="38">
        <f>IFERROR(__xludf.DUMMYFUNCTION("GOOGLEFINANCE(C24,""pe"")"),20.51)</f>
        <v>20.51</v>
      </c>
      <c r="U24" s="38">
        <f>IFERROR(__xludf.DUMMYFUNCTION("GOOGLEFINANCE(C24,""marketcap"")"),1.438189565381E12)</f>
        <v>1438189565381</v>
      </c>
      <c r="V24" s="38">
        <f>IFERROR(__xludf.DUMMYFUNCTION("GOOGLEFINANCE(C24,""eps"")"),5.37)</f>
        <v>5.37</v>
      </c>
      <c r="W24" s="38">
        <f>IFERROR(__xludf.DUMMYFUNCTION("GOOGLEFINANCE(C24,""high52"")"),148.95)</f>
        <v>148.95</v>
      </c>
      <c r="X24" s="65">
        <f t="shared" si="10"/>
        <v>1.014434374</v>
      </c>
      <c r="Y24" s="38">
        <f>IFERROR(__xludf.DUMMYFUNCTION("GOOGLEFINANCE(C24,""low52"")"),108.04)</f>
        <v>108.04</v>
      </c>
      <c r="Z24" s="65">
        <f t="shared" si="11"/>
        <v>1.39855609</v>
      </c>
      <c r="AA24" s="66">
        <f>IFERROR(__xludf.DUMMYFUNCTION("GOOGLEFINANCE(C24,""volumeavg"")"),1.4246528E7)</f>
        <v>14246528</v>
      </c>
      <c r="AB24" s="66">
        <f>IFERROR(__xludf.DUMMYFUNCTION("GOOGLEFINANCE(C24,""volume"")"),6343574.0)</f>
        <v>6343574</v>
      </c>
      <c r="AC24" s="8" t="s">
        <v>93</v>
      </c>
      <c r="AD24" s="8" t="s">
        <v>58</v>
      </c>
      <c r="AE24" s="14"/>
    </row>
    <row r="25">
      <c r="A25" s="51" t="s">
        <v>123</v>
      </c>
      <c r="B25" s="52">
        <v>541956.0</v>
      </c>
      <c r="C25" s="51" t="s">
        <v>11</v>
      </c>
      <c r="D25" s="51" t="s">
        <v>124</v>
      </c>
      <c r="E25" s="51" t="s">
        <v>48</v>
      </c>
      <c r="F25" s="53">
        <v>10.0</v>
      </c>
      <c r="G25" s="54">
        <f>IFERROR(__xludf.DUMMYFUNCTION("GOOGLEFINANCE(C25)"),147.31)</f>
        <v>147.31</v>
      </c>
      <c r="H25" s="55">
        <v>207.6</v>
      </c>
      <c r="I25" s="56">
        <f t="shared" si="1"/>
        <v>2076</v>
      </c>
      <c r="J25" s="56">
        <f t="shared" si="2"/>
        <v>1473.1</v>
      </c>
      <c r="K25" s="67">
        <f t="shared" si="3"/>
        <v>-602.9</v>
      </c>
      <c r="L25" s="68">
        <f t="shared" si="4"/>
        <v>-0.2904142582</v>
      </c>
      <c r="M25" s="26">
        <v>1.0</v>
      </c>
      <c r="N25" s="60">
        <f t="shared" si="5"/>
        <v>202.1190909</v>
      </c>
      <c r="O25" s="60">
        <f t="shared" si="6"/>
        <v>-54.80909091</v>
      </c>
      <c r="P25" s="61">
        <f t="shared" si="7"/>
        <v>-547.0909091</v>
      </c>
      <c r="Q25" s="62">
        <f t="shared" si="12"/>
        <v>-0.2460704576</v>
      </c>
      <c r="R25" s="63" t="str">
        <f t="shared" si="8"/>
        <v>Yes</v>
      </c>
      <c r="S25" s="64">
        <f t="shared" si="9"/>
        <v>0.04434380059</v>
      </c>
      <c r="T25" s="38">
        <f>IFERROR(__xludf.DUMMYFUNCTION("GOOGLEFINANCE(C25,""pe"")"),22.54)</f>
        <v>22.54</v>
      </c>
      <c r="U25" s="38">
        <f>IFERROR(__xludf.DUMMYFUNCTION("GOOGLEFINANCE(C25,""marketcap"")"),1.38613223196E11)</f>
        <v>138613223196</v>
      </c>
      <c r="V25" s="38">
        <f>IFERROR(__xludf.DUMMYFUNCTION("GOOGLEFINANCE(C25,""eps"")"),6.53)</f>
        <v>6.53</v>
      </c>
      <c r="W25" s="38">
        <f>IFERROR(__xludf.DUMMYFUNCTION("GOOGLEFINANCE(C25,""high52"")"),225.52)</f>
        <v>225.52</v>
      </c>
      <c r="X25" s="65">
        <f t="shared" si="10"/>
        <v>0.9205391983</v>
      </c>
      <c r="Y25" s="38">
        <f>IFERROR(__xludf.DUMMYFUNCTION("GOOGLEFINANCE(C25,""low52"")"),134.24)</f>
        <v>134.24</v>
      </c>
      <c r="Z25" s="65">
        <f t="shared" si="11"/>
        <v>1.546483909</v>
      </c>
      <c r="AA25" s="66">
        <f>IFERROR(__xludf.DUMMYFUNCTION("GOOGLEFINANCE(C25,""volumeavg"")"),2632347.0)</f>
        <v>2632347</v>
      </c>
      <c r="AB25" s="66">
        <f>IFERROR(__xludf.DUMMYFUNCTION("GOOGLEFINANCE(C25,""volume"")"),545536.0)</f>
        <v>545536</v>
      </c>
      <c r="AC25" s="8" t="s">
        <v>93</v>
      </c>
      <c r="AD25" s="8" t="s">
        <v>58</v>
      </c>
      <c r="AE25" s="14"/>
    </row>
    <row r="26">
      <c r="A26" s="51" t="s">
        <v>125</v>
      </c>
      <c r="B26" s="52">
        <v>532894.0</v>
      </c>
      <c r="C26" s="51" t="s">
        <v>15</v>
      </c>
      <c r="D26" s="51" t="s">
        <v>126</v>
      </c>
      <c r="E26" s="51" t="s">
        <v>48</v>
      </c>
      <c r="F26" s="53">
        <v>106.0</v>
      </c>
      <c r="G26" s="54">
        <f>IFERROR(__xludf.DUMMYFUNCTION("GOOGLEFINANCE(C26)"),9.71)</f>
        <v>9.71</v>
      </c>
      <c r="H26" s="55">
        <v>21.96</v>
      </c>
      <c r="I26" s="56">
        <f t="shared" si="1"/>
        <v>2327.76</v>
      </c>
      <c r="J26" s="56">
        <f t="shared" si="2"/>
        <v>1029.26</v>
      </c>
      <c r="K26" s="67">
        <f t="shared" si="3"/>
        <v>-1298.5</v>
      </c>
      <c r="L26" s="68">
        <f t="shared" si="4"/>
        <v>-0.5578324226</v>
      </c>
      <c r="M26" s="26">
        <v>1.0</v>
      </c>
      <c r="N26" s="60">
        <f t="shared" si="5"/>
        <v>21.84551402</v>
      </c>
      <c r="O26" s="60">
        <f t="shared" si="6"/>
        <v>-12.13551402</v>
      </c>
      <c r="P26" s="61">
        <f t="shared" si="7"/>
        <v>-1285.364486</v>
      </c>
      <c r="Q26" s="62">
        <f t="shared" si="12"/>
        <v>-0.5498956076</v>
      </c>
      <c r="R26" s="63" t="str">
        <f t="shared" si="8"/>
        <v>Yes</v>
      </c>
      <c r="S26" s="64">
        <f t="shared" si="9"/>
        <v>0.00793681495</v>
      </c>
      <c r="T26" s="38">
        <f>IFERROR(__xludf.DUMMYFUNCTION("GOOGLEFINANCE(C26,""pe"")"),41.36)</f>
        <v>41.36</v>
      </c>
      <c r="U26" s="38">
        <f>IFERROR(__xludf.DUMMYFUNCTION("GOOGLEFINANCE(C26,""marketcap"")"),1.563330397E9)</f>
        <v>1563330397</v>
      </c>
      <c r="V26" s="38">
        <f>IFERROR(__xludf.DUMMYFUNCTION("GOOGLEFINANCE(C26,""eps"")"),0.23)</f>
        <v>0.23</v>
      </c>
      <c r="W26" s="38">
        <f>IFERROR(__xludf.DUMMYFUNCTION("GOOGLEFINANCE(C26,""high52"")"),23.69)</f>
        <v>23.69</v>
      </c>
      <c r="X26" s="65">
        <f t="shared" si="10"/>
        <v>0.9269734065</v>
      </c>
      <c r="Y26" s="38">
        <f>IFERROR(__xludf.DUMMYFUNCTION("GOOGLEFINANCE(C26,""low52"")"),9.61)</f>
        <v>9.61</v>
      </c>
      <c r="Z26" s="65">
        <f t="shared" si="11"/>
        <v>2.285119667</v>
      </c>
      <c r="AA26" s="66">
        <f>IFERROR(__xludf.DUMMYFUNCTION("GOOGLEFINANCE(C26,""volumeavg"")"),1437899.0)</f>
        <v>1437899</v>
      </c>
      <c r="AB26" s="66">
        <f>IFERROR(__xludf.DUMMYFUNCTION("GOOGLEFINANCE(C26,""volume"")"),326049.0)</f>
        <v>326049</v>
      </c>
      <c r="AC26" s="8" t="s">
        <v>49</v>
      </c>
      <c r="AD26" s="8" t="s">
        <v>58</v>
      </c>
      <c r="AE26" s="14"/>
    </row>
    <row r="27">
      <c r="A27" s="51" t="s">
        <v>127</v>
      </c>
      <c r="B27" s="52">
        <v>542651.0</v>
      </c>
      <c r="C27" s="51" t="s">
        <v>10</v>
      </c>
      <c r="D27" s="51" t="s">
        <v>128</v>
      </c>
      <c r="E27" s="51" t="s">
        <v>48</v>
      </c>
      <c r="F27" s="53">
        <v>7.0</v>
      </c>
      <c r="G27" s="54">
        <f>IFERROR(__xludf.DUMMYFUNCTION("GOOGLEFINANCE(C27)"),772.9)</f>
        <v>772.9</v>
      </c>
      <c r="H27" s="55">
        <v>1296.71</v>
      </c>
      <c r="I27" s="56">
        <f t="shared" si="1"/>
        <v>9076.97</v>
      </c>
      <c r="J27" s="56">
        <f t="shared" si="2"/>
        <v>5410.3</v>
      </c>
      <c r="K27" s="67">
        <f t="shared" si="3"/>
        <v>-3666.67</v>
      </c>
      <c r="L27" s="68">
        <f t="shared" si="4"/>
        <v>-0.4039530813</v>
      </c>
      <c r="M27" s="26">
        <v>1.0</v>
      </c>
      <c r="N27" s="60">
        <f t="shared" si="5"/>
        <v>1231.23375</v>
      </c>
      <c r="O27" s="60">
        <f t="shared" si="6"/>
        <v>-458.33375</v>
      </c>
      <c r="P27" s="61">
        <f t="shared" si="7"/>
        <v>-3207.33625</v>
      </c>
      <c r="Q27" s="62">
        <f t="shared" si="12"/>
        <v>-0.325622191</v>
      </c>
      <c r="R27" s="63" t="str">
        <f t="shared" si="8"/>
        <v>Yes</v>
      </c>
      <c r="S27" s="64">
        <f t="shared" si="9"/>
        <v>0.07833089031</v>
      </c>
      <c r="T27" s="38">
        <f>IFERROR(__xludf.DUMMYFUNCTION("GOOGLEFINANCE(C27,""pe"")"),29.43)</f>
        <v>29.43</v>
      </c>
      <c r="U27" s="38">
        <f>IFERROR(__xludf.DUMMYFUNCTION("GOOGLEFINANCE(C27,""marketcap"")"),2.100508458E11)</f>
        <v>210050845800</v>
      </c>
      <c r="V27" s="38">
        <f>IFERROR(__xludf.DUMMYFUNCTION("GOOGLEFINANCE(C27,""eps"")"),26.27)</f>
        <v>26.27</v>
      </c>
      <c r="W27" s="38">
        <f>IFERROR(__xludf.DUMMYFUNCTION("GOOGLEFINANCE(C27,""high52"")"),1434.5)</f>
        <v>1434.5</v>
      </c>
      <c r="X27" s="65">
        <f t="shared" si="10"/>
        <v>0.9039456257</v>
      </c>
      <c r="Y27" s="38">
        <f>IFERROR(__xludf.DUMMYFUNCTION("GOOGLEFINANCE(C27,""low52"")"),772.1)</f>
        <v>772.1</v>
      </c>
      <c r="Z27" s="65">
        <f t="shared" si="11"/>
        <v>1.679458619</v>
      </c>
      <c r="AA27" s="66">
        <f>IFERROR(__xludf.DUMMYFUNCTION("GOOGLEFINANCE(C27,""volumeavg"")"),1252629.0)</f>
        <v>1252629</v>
      </c>
      <c r="AB27" s="66">
        <f>IFERROR(__xludf.DUMMYFUNCTION("GOOGLEFINANCE(C27,""volume"")"),1265431.0)</f>
        <v>1265431</v>
      </c>
      <c r="AC27" s="8" t="s">
        <v>78</v>
      </c>
      <c r="AD27" s="8" t="s">
        <v>58</v>
      </c>
      <c r="AE27" s="14"/>
    </row>
    <row r="28">
      <c r="A28" s="51" t="s">
        <v>129</v>
      </c>
      <c r="B28" s="52">
        <v>540005.0</v>
      </c>
      <c r="C28" s="51" t="s">
        <v>130</v>
      </c>
      <c r="D28" s="51" t="s">
        <v>131</v>
      </c>
      <c r="E28" s="51" t="s">
        <v>48</v>
      </c>
      <c r="F28" s="53">
        <v>1.0</v>
      </c>
      <c r="G28" s="54">
        <f>IFERROR(__xludf.DUMMYFUNCTION("GOOGLEFINANCE(C28)"),4530.5)</f>
        <v>4530.5</v>
      </c>
      <c r="H28" s="55">
        <v>4815.0</v>
      </c>
      <c r="I28" s="56">
        <f t="shared" si="1"/>
        <v>4815</v>
      </c>
      <c r="J28" s="56">
        <f t="shared" si="2"/>
        <v>4530.5</v>
      </c>
      <c r="K28" s="67">
        <f t="shared" si="3"/>
        <v>-284.5</v>
      </c>
      <c r="L28" s="68">
        <f t="shared" si="4"/>
        <v>-0.05908618899</v>
      </c>
      <c r="M28" s="26">
        <v>1.0</v>
      </c>
      <c r="N28" s="60">
        <f t="shared" si="5"/>
        <v>4672.75</v>
      </c>
      <c r="O28" s="60">
        <f t="shared" si="6"/>
        <v>-142.25</v>
      </c>
      <c r="P28" s="61">
        <f t="shared" si="7"/>
        <v>-141.25</v>
      </c>
      <c r="Q28" s="62">
        <f t="shared" si="12"/>
        <v>-0.0151142261</v>
      </c>
      <c r="R28" s="63" t="str">
        <f t="shared" si="8"/>
        <v>Yes</v>
      </c>
      <c r="S28" s="64">
        <f t="shared" si="9"/>
        <v>0.04397196289</v>
      </c>
      <c r="T28" s="38">
        <f>IFERROR(__xludf.DUMMYFUNCTION("GOOGLEFINANCE(C28,""pe"")"),34.69)</f>
        <v>34.69</v>
      </c>
      <c r="U28" s="38">
        <f>IFERROR(__xludf.DUMMYFUNCTION("GOOGLEFINANCE(C28,""marketcap"")"),1.449271E12)</f>
        <v>1449271000000</v>
      </c>
      <c r="V28" s="38">
        <f>IFERROR(__xludf.DUMMYFUNCTION("GOOGLEFINANCE(C28,""eps"")"),145.92)</f>
        <v>145.92</v>
      </c>
      <c r="W28" s="38">
        <f>IFERROR(__xludf.DUMMYFUNCTION("GOOGLEFINANCE(C28,""high52"")"),6429.5)</f>
        <v>6429.5</v>
      </c>
      <c r="X28" s="65">
        <f t="shared" si="10"/>
        <v>0.7488918267</v>
      </c>
      <c r="Y28" s="38">
        <f>IFERROR(__xludf.DUMMYFUNCTION("GOOGLEFINANCE(C28,""low52"")"),3802.0)</f>
        <v>3802</v>
      </c>
      <c r="Z28" s="65">
        <f t="shared" si="11"/>
        <v>1.266438716</v>
      </c>
      <c r="AA28" s="66">
        <f>IFERROR(__xludf.DUMMYFUNCTION("GOOGLEFINANCE(C28,""volumeavg"")"),365487.0)</f>
        <v>365487</v>
      </c>
      <c r="AB28" s="66">
        <f>IFERROR(__xludf.DUMMYFUNCTION("GOOGLEFINANCE(C28,""volume"")"),415582.0)</f>
        <v>415582</v>
      </c>
      <c r="AC28" s="8" t="s">
        <v>78</v>
      </c>
      <c r="AD28" s="8" t="s">
        <v>58</v>
      </c>
    </row>
    <row r="29">
      <c r="A29" s="51" t="s">
        <v>132</v>
      </c>
      <c r="B29" s="52">
        <v>500510.0</v>
      </c>
      <c r="C29" s="51" t="s">
        <v>133</v>
      </c>
      <c r="D29" s="51" t="s">
        <v>134</v>
      </c>
      <c r="E29" s="51" t="s">
        <v>48</v>
      </c>
      <c r="F29" s="53">
        <v>2.0</v>
      </c>
      <c r="G29" s="54">
        <f>IFERROR(__xludf.DUMMYFUNCTION("GOOGLEFINANCE(C29)"),4276.0)</f>
        <v>4276</v>
      </c>
      <c r="H29" s="55">
        <v>3373.0</v>
      </c>
      <c r="I29" s="56">
        <f t="shared" si="1"/>
        <v>6746</v>
      </c>
      <c r="J29" s="56">
        <f t="shared" si="2"/>
        <v>8552</v>
      </c>
      <c r="K29" s="67">
        <f t="shared" si="3"/>
        <v>1806</v>
      </c>
      <c r="L29" s="68">
        <f t="shared" si="4"/>
        <v>0.267714201</v>
      </c>
      <c r="M29" s="26">
        <v>1.0</v>
      </c>
      <c r="N29" s="60">
        <f t="shared" si="5"/>
        <v>3674</v>
      </c>
      <c r="O29" s="60">
        <f t="shared" si="6"/>
        <v>602</v>
      </c>
      <c r="P29" s="61">
        <f t="shared" si="7"/>
        <v>1205</v>
      </c>
      <c r="Q29" s="62">
        <f t="shared" si="12"/>
        <v>0.1093268009</v>
      </c>
      <c r="R29" s="63" t="str">
        <f t="shared" si="8"/>
        <v>No</v>
      </c>
      <c r="S29" s="64">
        <f t="shared" si="9"/>
        <v>-0.1583874001</v>
      </c>
      <c r="T29" s="38">
        <f>IFERROR(__xludf.DUMMYFUNCTION("GOOGLEFINANCE(C29,""pe"")"),36.16)</f>
        <v>36.16</v>
      </c>
      <c r="U29" s="38">
        <f>IFERROR(__xludf.DUMMYFUNCTION("GOOGLEFINANCE(C29,""marketcap"")"),5.885689358937E12)</f>
        <v>5885689358937</v>
      </c>
      <c r="V29" s="38">
        <f>IFERROR(__xludf.DUMMYFUNCTION("GOOGLEFINANCE(C29,""eps"")"),118.13)</f>
        <v>118.13</v>
      </c>
      <c r="W29" s="38">
        <f>IFERROR(__xludf.DUMMYFUNCTION("GOOGLEFINANCE(C29,""high52"")"),4440.0)</f>
        <v>4440</v>
      </c>
      <c r="X29" s="65">
        <f t="shared" si="10"/>
        <v>0.7596846847</v>
      </c>
      <c r="Y29" s="38">
        <f>IFERROR(__xludf.DUMMYFUNCTION("GOOGLEFINANCE(C29,""low52"")"),2965.3)</f>
        <v>2965.3</v>
      </c>
      <c r="Z29" s="65">
        <f t="shared" si="11"/>
        <v>1.137490305</v>
      </c>
      <c r="AA29" s="66">
        <f>IFERROR(__xludf.DUMMYFUNCTION("GOOGLEFINANCE(C29,""volumeavg"")"),2043190.0)</f>
        <v>2043190</v>
      </c>
      <c r="AB29" s="66">
        <f>IFERROR(__xludf.DUMMYFUNCTION("GOOGLEFINANCE(C29,""volume"")"),1994533.0)</f>
        <v>1994533</v>
      </c>
      <c r="AC29" s="8" t="s">
        <v>57</v>
      </c>
      <c r="AD29" s="8" t="s">
        <v>58</v>
      </c>
    </row>
    <row r="30">
      <c r="A30" s="51" t="s">
        <v>135</v>
      </c>
      <c r="B30" s="52">
        <v>544192.0</v>
      </c>
      <c r="C30" s="51" t="s">
        <v>136</v>
      </c>
      <c r="D30" s="51" t="s">
        <v>137</v>
      </c>
      <c r="E30" s="51" t="s">
        <v>48</v>
      </c>
      <c r="F30" s="53">
        <v>13.0</v>
      </c>
      <c r="G30" s="54">
        <f>IFERROR(__xludf.DUMMYFUNCTION("GOOGLEFINANCE(C30)"),165.41)</f>
        <v>165.41</v>
      </c>
      <c r="H30" s="55">
        <v>149.31</v>
      </c>
      <c r="I30" s="56">
        <f t="shared" si="1"/>
        <v>1941.03</v>
      </c>
      <c r="J30" s="56">
        <f t="shared" si="2"/>
        <v>2150.33</v>
      </c>
      <c r="K30" s="67">
        <f t="shared" si="3"/>
        <v>209.3</v>
      </c>
      <c r="L30" s="68">
        <f t="shared" si="4"/>
        <v>0.1078293483</v>
      </c>
      <c r="M30" s="26">
        <v>1.0</v>
      </c>
      <c r="N30" s="60">
        <f t="shared" si="5"/>
        <v>150.46</v>
      </c>
      <c r="O30" s="60">
        <f t="shared" si="6"/>
        <v>14.95</v>
      </c>
      <c r="P30" s="61">
        <f t="shared" si="7"/>
        <v>195.35</v>
      </c>
      <c r="Q30" s="62">
        <f t="shared" si="12"/>
        <v>0.09273940867</v>
      </c>
      <c r="R30" s="63" t="str">
        <f t="shared" si="8"/>
        <v>No</v>
      </c>
      <c r="S30" s="64">
        <f t="shared" si="9"/>
        <v>-0.01508993967</v>
      </c>
      <c r="T30" s="38">
        <f>IFERROR(__xludf.DUMMYFUNCTION("GOOGLEFINANCE(C30,""pe"")"),117.61)</f>
        <v>117.61</v>
      </c>
      <c r="U30" s="38">
        <f>IFERROR(__xludf.DUMMYFUNCTION("GOOGLEFINANCE(C30,""marketcap"")"),7.2654127778E10)</f>
        <v>72654127778</v>
      </c>
      <c r="V30" s="38">
        <f>IFERROR(__xludf.DUMMYFUNCTION("GOOGLEFINANCE(C30,""eps"")"),1.41)</f>
        <v>1.41</v>
      </c>
      <c r="W30" s="38">
        <f>IFERROR(__xludf.DUMMYFUNCTION("GOOGLEFINANCE(C30,""high52"")"),339.15)</f>
        <v>339.15</v>
      </c>
      <c r="X30" s="65">
        <f t="shared" si="10"/>
        <v>0.440247678</v>
      </c>
      <c r="Y30" s="38">
        <f>IFERROR(__xludf.DUMMYFUNCTION("GOOGLEFINANCE(C30,""low52"")"),117.0)</f>
        <v>117</v>
      </c>
      <c r="Z30" s="65">
        <f t="shared" si="11"/>
        <v>1.276153846</v>
      </c>
      <c r="AA30" s="66">
        <f>IFERROR(__xludf.DUMMYFUNCTION("GOOGLEFINANCE(C30,""volumeavg"")"),3045595.0)</f>
        <v>3045595</v>
      </c>
      <c r="AB30" s="66">
        <f>IFERROR(__xludf.DUMMYFUNCTION("GOOGLEFINANCE(C30,""volume"")"),2364174.0)</f>
        <v>2364174</v>
      </c>
      <c r="AC30" s="8" t="s">
        <v>78</v>
      </c>
      <c r="AD30" s="8" t="s">
        <v>58</v>
      </c>
    </row>
    <row r="31">
      <c r="A31" s="51" t="s">
        <v>138</v>
      </c>
      <c r="B31" s="52">
        <v>500520.0</v>
      </c>
      <c r="C31" s="51" t="s">
        <v>139</v>
      </c>
      <c r="D31" s="51" t="s">
        <v>140</v>
      </c>
      <c r="E31" s="51" t="s">
        <v>48</v>
      </c>
      <c r="F31" s="53">
        <v>2.0</v>
      </c>
      <c r="G31" s="54">
        <f>IFERROR(__xludf.DUMMYFUNCTION("GOOGLEFINANCE(C31)"),3421.0)</f>
        <v>3421</v>
      </c>
      <c r="H31" s="55">
        <v>1151.9</v>
      </c>
      <c r="I31" s="56">
        <f t="shared" si="1"/>
        <v>2303.8</v>
      </c>
      <c r="J31" s="56">
        <f t="shared" si="2"/>
        <v>6842</v>
      </c>
      <c r="K31" s="67">
        <f t="shared" si="3"/>
        <v>4538.2</v>
      </c>
      <c r="L31" s="68">
        <f t="shared" si="4"/>
        <v>1.969875857</v>
      </c>
      <c r="M31" s="26">
        <v>1.0</v>
      </c>
      <c r="N31" s="60">
        <f t="shared" si="5"/>
        <v>1908.266667</v>
      </c>
      <c r="O31" s="60">
        <f t="shared" si="6"/>
        <v>1512.733333</v>
      </c>
      <c r="P31" s="61">
        <f t="shared" si="7"/>
        <v>3026.466667</v>
      </c>
      <c r="Q31" s="62">
        <f t="shared" si="12"/>
        <v>0.5286589342</v>
      </c>
      <c r="R31" s="63" t="str">
        <f t="shared" si="8"/>
        <v>No</v>
      </c>
      <c r="S31" s="64">
        <f t="shared" si="9"/>
        <v>-1.441216923</v>
      </c>
      <c r="T31" s="38">
        <f>IFERROR(__xludf.DUMMYFUNCTION("GOOGLEFINANCE(C31,""pe"")"),24.43)</f>
        <v>24.43</v>
      </c>
      <c r="U31" s="38">
        <f>IFERROR(__xludf.DUMMYFUNCTION("GOOGLEFINANCE(C31,""marketcap"")"),4.108135348433E12)</f>
        <v>4108135348433</v>
      </c>
      <c r="V31" s="38">
        <f>IFERROR(__xludf.DUMMYFUNCTION("GOOGLEFINANCE(C31,""eps"")"),140.08)</f>
        <v>140.08</v>
      </c>
      <c r="W31" s="38">
        <f>IFERROR(__xludf.DUMMYFUNCTION("GOOGLEFINANCE(C31,""high52"")"),3839.9)</f>
        <v>3839.9</v>
      </c>
      <c r="X31" s="65">
        <f t="shared" si="10"/>
        <v>0.2999817704</v>
      </c>
      <c r="Y31" s="38">
        <f>IFERROR(__xludf.DUMMYFUNCTION("GOOGLEFINANCE(C31,""low52"")"),2425.0)</f>
        <v>2425</v>
      </c>
      <c r="Z31" s="65">
        <f t="shared" si="11"/>
        <v>0.4750103093</v>
      </c>
      <c r="AA31" s="66">
        <f>IFERROR(__xludf.DUMMYFUNCTION("GOOGLEFINANCE(C31,""volumeavg"")"),2464736.0)</f>
        <v>2464736</v>
      </c>
      <c r="AB31" s="66">
        <f>IFERROR(__xludf.DUMMYFUNCTION("GOOGLEFINANCE(C31,""volume"")"),641895.0)</f>
        <v>641895</v>
      </c>
      <c r="AC31" s="8" t="s">
        <v>62</v>
      </c>
      <c r="AD31" s="8" t="s">
        <v>58</v>
      </c>
    </row>
    <row r="32">
      <c r="A32" s="51" t="s">
        <v>141</v>
      </c>
      <c r="B32" s="52">
        <v>543465.0</v>
      </c>
      <c r="C32" s="51" t="s">
        <v>142</v>
      </c>
      <c r="D32" s="51" t="s">
        <v>143</v>
      </c>
      <c r="E32" s="51" t="s">
        <v>88</v>
      </c>
      <c r="F32" s="53">
        <v>6.0</v>
      </c>
      <c r="G32" s="54">
        <f>IFERROR(__xludf.DUMMYFUNCTION("GOOGLEFINANCE(C32)"),63.49)</f>
        <v>63.49</v>
      </c>
      <c r="H32" s="55">
        <v>71.67</v>
      </c>
      <c r="I32" s="56">
        <f t="shared" si="1"/>
        <v>430.02</v>
      </c>
      <c r="J32" s="56">
        <f t="shared" si="2"/>
        <v>380.94</v>
      </c>
      <c r="K32" s="67">
        <f t="shared" si="3"/>
        <v>-49.08</v>
      </c>
      <c r="L32" s="68">
        <f t="shared" si="4"/>
        <v>-0.1141342263</v>
      </c>
      <c r="M32" s="26">
        <v>1.0</v>
      </c>
      <c r="N32" s="60">
        <f t="shared" si="5"/>
        <v>70.50142857</v>
      </c>
      <c r="O32" s="60">
        <f t="shared" si="6"/>
        <v>-7.011428571</v>
      </c>
      <c r="P32" s="61">
        <f t="shared" si="7"/>
        <v>-41.06857143</v>
      </c>
      <c r="Q32" s="62">
        <f t="shared" si="12"/>
        <v>-0.08321730346</v>
      </c>
      <c r="R32" s="63" t="str">
        <f t="shared" si="8"/>
        <v>Yes</v>
      </c>
      <c r="S32" s="64">
        <f t="shared" si="9"/>
        <v>0.03091692286</v>
      </c>
      <c r="T32" s="38" t="str">
        <f>IFERROR(__xludf.DUMMYFUNCTION("GOOGLEFINANCE(C32,""pe"")"),"#N/A")</f>
        <v>#N/A</v>
      </c>
      <c r="U32" s="38" t="str">
        <f>IFERROR(__xludf.DUMMYFUNCTION("GOOGLEFINANCE(C32,""marketcap"")"),"#N/A")</f>
        <v>#N/A</v>
      </c>
      <c r="V32" s="38" t="str">
        <f>IFERROR(__xludf.DUMMYFUNCTION("GOOGLEFINANCE(C32,""eps"")"),"#N/A")</f>
        <v>#N/A</v>
      </c>
      <c r="W32" s="38">
        <f>IFERROR(__xludf.DUMMYFUNCTION("GOOGLEFINANCE(C32,""high52"")"),66.37)</f>
        <v>66.37</v>
      </c>
      <c r="X32" s="65">
        <f t="shared" si="10"/>
        <v>1.079855356</v>
      </c>
      <c r="Y32" s="38">
        <f>IFERROR(__xludf.DUMMYFUNCTION("GOOGLEFINANCE(C32,""low52"")"),51.21)</f>
        <v>51.21</v>
      </c>
      <c r="Z32" s="65">
        <f t="shared" si="11"/>
        <v>1.399531342</v>
      </c>
      <c r="AA32" s="66">
        <f>IFERROR(__xludf.DUMMYFUNCTION("GOOGLEFINANCE(C32,""volumeavg"")"),73541.0)</f>
        <v>73541</v>
      </c>
      <c r="AB32" s="66">
        <f>IFERROR(__xludf.DUMMYFUNCTION("GOOGLEFINANCE(C32,""volume"")"),17729.0)</f>
        <v>17729</v>
      </c>
      <c r="AC32" s="8" t="s">
        <v>89</v>
      </c>
      <c r="AD32" s="8" t="s">
        <v>58</v>
      </c>
    </row>
    <row r="33">
      <c r="A33" s="51" t="s">
        <v>144</v>
      </c>
      <c r="B33" s="52">
        <v>533098.0</v>
      </c>
      <c r="C33" s="51" t="s">
        <v>144</v>
      </c>
      <c r="D33" s="51" t="s">
        <v>145</v>
      </c>
      <c r="E33" s="51" t="s">
        <v>48</v>
      </c>
      <c r="F33" s="53">
        <v>58.0</v>
      </c>
      <c r="G33" s="54">
        <f>IFERROR(__xludf.DUMMYFUNCTION("GOOGLEFINANCE(C33)"),74.72)</f>
        <v>74.72</v>
      </c>
      <c r="H33" s="55">
        <v>90.88</v>
      </c>
      <c r="I33" s="56">
        <f t="shared" si="1"/>
        <v>5271.04</v>
      </c>
      <c r="J33" s="56">
        <f t="shared" si="2"/>
        <v>4333.76</v>
      </c>
      <c r="K33" s="67">
        <f t="shared" si="3"/>
        <v>-937.28</v>
      </c>
      <c r="L33" s="68">
        <f t="shared" si="4"/>
        <v>-0.1778169014</v>
      </c>
      <c r="M33" s="26">
        <v>1.0</v>
      </c>
      <c r="N33" s="60">
        <f t="shared" si="5"/>
        <v>90.60610169</v>
      </c>
      <c r="O33" s="60">
        <f t="shared" si="6"/>
        <v>-15.88610169</v>
      </c>
      <c r="P33" s="61">
        <f t="shared" si="7"/>
        <v>-920.3938983</v>
      </c>
      <c r="Q33" s="62">
        <f t="shared" si="12"/>
        <v>-0.1721726936</v>
      </c>
      <c r="R33" s="63" t="str">
        <f t="shared" si="8"/>
        <v>Yes</v>
      </c>
      <c r="S33" s="64">
        <f t="shared" si="9"/>
        <v>0.005644207852</v>
      </c>
      <c r="T33" s="38">
        <f>IFERROR(__xludf.DUMMYFUNCTION("GOOGLEFINANCE(C33,""pe"")"),23.76)</f>
        <v>23.76</v>
      </c>
      <c r="U33" s="38">
        <f>IFERROR(__xludf.DUMMYFUNCTION("GOOGLEFINANCE(C33,""marketcap"")"),7.51368274654E11)</f>
        <v>751368274654</v>
      </c>
      <c r="V33" s="38">
        <f>IFERROR(__xludf.DUMMYFUNCTION("GOOGLEFINANCE(C33,""eps"")"),3.15)</f>
        <v>3.15</v>
      </c>
      <c r="W33" s="38">
        <f>IFERROR(__xludf.DUMMYFUNCTION("GOOGLEFINANCE(C33,""high52"")"),92.34)</f>
        <v>92.34</v>
      </c>
      <c r="X33" s="65">
        <f t="shared" si="10"/>
        <v>0.9841888672</v>
      </c>
      <c r="Y33" s="38">
        <f>IFERROR(__xludf.DUMMYFUNCTION("GOOGLEFINANCE(C33,""low52"")"),71.0)</f>
        <v>71</v>
      </c>
      <c r="Z33" s="65">
        <f t="shared" si="11"/>
        <v>1.28</v>
      </c>
      <c r="AA33" s="66">
        <f>IFERROR(__xludf.DUMMYFUNCTION("GOOGLEFINANCE(C33,""volumeavg"")"),1.5043452E7)</f>
        <v>15043452</v>
      </c>
      <c r="AB33" s="66">
        <f>IFERROR(__xludf.DUMMYFUNCTION("GOOGLEFINANCE(C33,""volume"")"),4933720.0)</f>
        <v>4933720</v>
      </c>
      <c r="AC33" s="8" t="s">
        <v>49</v>
      </c>
      <c r="AD33" s="8" t="s">
        <v>58</v>
      </c>
    </row>
    <row r="34">
      <c r="A34" s="51" t="s">
        <v>146</v>
      </c>
      <c r="B34" s="52">
        <v>544289.0</v>
      </c>
      <c r="C34" s="51" t="s">
        <v>14</v>
      </c>
      <c r="D34" s="51" t="s">
        <v>147</v>
      </c>
      <c r="E34" s="51" t="s">
        <v>48</v>
      </c>
      <c r="F34" s="53">
        <v>51.0</v>
      </c>
      <c r="G34" s="54">
        <f>IFERROR(__xludf.DUMMYFUNCTION("GOOGLEFINANCE(C34)"),89.71)</f>
        <v>89.71</v>
      </c>
      <c r="H34" s="55">
        <v>112.72</v>
      </c>
      <c r="I34" s="56">
        <f t="shared" si="1"/>
        <v>5748.72</v>
      </c>
      <c r="J34" s="56">
        <f t="shared" si="2"/>
        <v>4575.21</v>
      </c>
      <c r="K34" s="67">
        <f t="shared" si="3"/>
        <v>-1173.51</v>
      </c>
      <c r="L34" s="68">
        <f t="shared" si="4"/>
        <v>-0.2041341377</v>
      </c>
      <c r="M34" s="26">
        <v>1.0</v>
      </c>
      <c r="N34" s="60">
        <f t="shared" si="5"/>
        <v>112.2775</v>
      </c>
      <c r="O34" s="60">
        <f t="shared" si="6"/>
        <v>-22.5675</v>
      </c>
      <c r="P34" s="61">
        <f t="shared" si="7"/>
        <v>-1149.9425</v>
      </c>
      <c r="Q34" s="62">
        <f t="shared" si="12"/>
        <v>-0.1969609124</v>
      </c>
      <c r="R34" s="63" t="str">
        <f t="shared" si="8"/>
        <v>Yes</v>
      </c>
      <c r="S34" s="64">
        <f t="shared" si="9"/>
        <v>0.007173225249</v>
      </c>
      <c r="T34" s="38">
        <f>IFERROR(__xludf.DUMMYFUNCTION("GOOGLEFINANCE(C34,""pe"")"),137.39)</f>
        <v>137.39</v>
      </c>
      <c r="U34" s="38">
        <f>IFERROR(__xludf.DUMMYFUNCTION("GOOGLEFINANCE(C34,""marketcap"")"),7.55925966875E11)</f>
        <v>755925966875</v>
      </c>
      <c r="V34" s="38">
        <f>IFERROR(__xludf.DUMMYFUNCTION("GOOGLEFINANCE(C34,""eps"")"),0.65)</f>
        <v>0.65</v>
      </c>
      <c r="W34" s="38">
        <f>IFERROR(__xludf.DUMMYFUNCTION("GOOGLEFINANCE(C34,""high52"")"),117.64)</f>
        <v>117.64</v>
      </c>
      <c r="X34" s="65">
        <f t="shared" si="10"/>
        <v>0.9581774906</v>
      </c>
      <c r="Y34" s="38">
        <f>IFERROR(__xludf.DUMMYFUNCTION("GOOGLEFINANCE(C34,""low52"")"),84.05)</f>
        <v>84.05</v>
      </c>
      <c r="Z34" s="65">
        <f t="shared" si="11"/>
        <v>1.341106484</v>
      </c>
      <c r="AA34" s="66">
        <f>IFERROR(__xludf.DUMMYFUNCTION("GOOGLEFINANCE(C34,""volumeavg"")"),3423668.0)</f>
        <v>3423668</v>
      </c>
      <c r="AB34" s="66">
        <f>IFERROR(__xludf.DUMMYFUNCTION("GOOGLEFINANCE(C34,""volume"")"),1874950.0)</f>
        <v>1874950</v>
      </c>
      <c r="AC34" s="8" t="s">
        <v>49</v>
      </c>
      <c r="AD34" s="8" t="s">
        <v>58</v>
      </c>
    </row>
    <row r="35">
      <c r="A35" s="51" t="s">
        <v>148</v>
      </c>
      <c r="B35" s="52">
        <v>532439.0</v>
      </c>
      <c r="C35" s="51" t="s">
        <v>13</v>
      </c>
      <c r="D35" s="51" t="s">
        <v>149</v>
      </c>
      <c r="E35" s="51" t="s">
        <v>48</v>
      </c>
      <c r="F35" s="53">
        <v>7.0</v>
      </c>
      <c r="G35" s="54">
        <f>IFERROR(__xludf.DUMMYFUNCTION("GOOGLEFINANCE(C35)"),1016.1)</f>
        <v>1016.1</v>
      </c>
      <c r="H35" s="55">
        <v>1493.29</v>
      </c>
      <c r="I35" s="56">
        <f t="shared" si="1"/>
        <v>10453.03</v>
      </c>
      <c r="J35" s="56">
        <f t="shared" si="2"/>
        <v>7112.7</v>
      </c>
      <c r="K35" s="67">
        <f t="shared" si="3"/>
        <v>-3340.33</v>
      </c>
      <c r="L35" s="68">
        <f t="shared" si="4"/>
        <v>-0.3195561478</v>
      </c>
      <c r="M35" s="26">
        <v>1.0</v>
      </c>
      <c r="N35" s="60">
        <f t="shared" si="5"/>
        <v>1433.64125</v>
      </c>
      <c r="O35" s="60">
        <f t="shared" si="6"/>
        <v>-417.54125</v>
      </c>
      <c r="P35" s="61">
        <f t="shared" si="7"/>
        <v>-2921.78875</v>
      </c>
      <c r="Q35" s="62">
        <f t="shared" si="12"/>
        <v>-0.2547524311</v>
      </c>
      <c r="R35" s="63" t="str">
        <f t="shared" si="8"/>
        <v>Yes</v>
      </c>
      <c r="S35" s="64">
        <f t="shared" si="9"/>
        <v>0.06480371674</v>
      </c>
      <c r="T35" s="38">
        <f>IFERROR(__xludf.DUMMYFUNCTION("GOOGLEFINANCE(C35,""pe"")"),58.33)</f>
        <v>58.33</v>
      </c>
      <c r="U35" s="38">
        <f>IFERROR(__xludf.DUMMYFUNCTION("GOOGLEFINANCE(C35,""marketcap"")"),8.347610241E10)</f>
        <v>83476102410</v>
      </c>
      <c r="V35" s="38">
        <f>IFERROR(__xludf.DUMMYFUNCTION("GOOGLEFINANCE(C35,""eps"")"),17.42)</f>
        <v>17.42</v>
      </c>
      <c r="W35" s="38">
        <f>IFERROR(__xludf.DUMMYFUNCTION("GOOGLEFINANCE(C35,""high52"")"),1714.2)</f>
        <v>1714.2</v>
      </c>
      <c r="X35" s="65">
        <f t="shared" si="10"/>
        <v>0.8711293898</v>
      </c>
      <c r="Y35" s="38">
        <f>IFERROR(__xludf.DUMMYFUNCTION("GOOGLEFINANCE(C35,""low52"")"),965.1)</f>
        <v>965.1</v>
      </c>
      <c r="Z35" s="65">
        <f t="shared" si="11"/>
        <v>1.547290436</v>
      </c>
      <c r="AA35" s="66">
        <f>IFERROR(__xludf.DUMMYFUNCTION("GOOGLEFINANCE(C35,""volumeavg"")"),395158.0)</f>
        <v>395158</v>
      </c>
      <c r="AB35" s="66">
        <f>IFERROR(__xludf.DUMMYFUNCTION("GOOGLEFINANCE(C35,""volume"")"),268232.0)</f>
        <v>268232</v>
      </c>
      <c r="AC35" s="8" t="s">
        <v>62</v>
      </c>
      <c r="AD35" s="8" t="s">
        <v>58</v>
      </c>
    </row>
    <row r="36">
      <c r="A36" s="51" t="s">
        <v>150</v>
      </c>
      <c r="B36" s="52">
        <v>544238.0</v>
      </c>
      <c r="C36" s="51" t="s">
        <v>151</v>
      </c>
      <c r="D36" s="51" t="s">
        <v>152</v>
      </c>
      <c r="E36" s="51" t="s">
        <v>48</v>
      </c>
      <c r="F36" s="53">
        <v>1.0</v>
      </c>
      <c r="G36" s="54">
        <f>IFERROR(__xludf.DUMMYFUNCTION("GOOGLEFINANCE(C36)"),764.45)</f>
        <v>764.45</v>
      </c>
      <c r="H36" s="55">
        <v>835.0</v>
      </c>
      <c r="I36" s="56">
        <f t="shared" si="1"/>
        <v>835</v>
      </c>
      <c r="J36" s="56">
        <f t="shared" si="2"/>
        <v>764.45</v>
      </c>
      <c r="K36" s="67">
        <f t="shared" si="3"/>
        <v>-70.55</v>
      </c>
      <c r="L36" s="68">
        <f t="shared" si="4"/>
        <v>-0.08449101796</v>
      </c>
      <c r="M36" s="26">
        <v>1.0</v>
      </c>
      <c r="N36" s="60">
        <f t="shared" si="5"/>
        <v>799.725</v>
      </c>
      <c r="O36" s="60">
        <f t="shared" si="6"/>
        <v>-35.275</v>
      </c>
      <c r="P36" s="61">
        <f t="shared" si="7"/>
        <v>-34.275</v>
      </c>
      <c r="Q36" s="62">
        <f t="shared" si="12"/>
        <v>-0.0214292413</v>
      </c>
      <c r="R36" s="63" t="str">
        <f t="shared" si="8"/>
        <v>Yes</v>
      </c>
      <c r="S36" s="64">
        <f t="shared" si="9"/>
        <v>0.06306177666</v>
      </c>
      <c r="T36" s="38">
        <f>IFERROR(__xludf.DUMMYFUNCTION("GOOGLEFINANCE(C36,""pe"")"),27.1)</f>
        <v>27.1</v>
      </c>
      <c r="U36" s="38">
        <f>IFERROR(__xludf.DUMMYFUNCTION("GOOGLEFINANCE(C36,""marketcap"")"),3.43452568354E11)</f>
        <v>343452568354</v>
      </c>
      <c r="V36" s="38">
        <f>IFERROR(__xludf.DUMMYFUNCTION("GOOGLEFINANCE(C36,""eps"")"),28.21)</f>
        <v>28.21</v>
      </c>
      <c r="W36" s="38">
        <f>IFERROR(__xludf.DUMMYFUNCTION("GOOGLEFINANCE(C36,""high52"")"),1163.9)</f>
        <v>1163.9</v>
      </c>
      <c r="X36" s="65">
        <f t="shared" si="10"/>
        <v>0.7174155855</v>
      </c>
      <c r="Y36" s="38">
        <f>IFERROR(__xludf.DUMMYFUNCTION("GOOGLEFINANCE(C36,""low52"")"),660.0)</f>
        <v>660</v>
      </c>
      <c r="Z36" s="65">
        <f t="shared" si="11"/>
        <v>1.265151515</v>
      </c>
      <c r="AA36" s="66">
        <f>IFERROR(__xludf.DUMMYFUNCTION("GOOGLEFINANCE(C36,""volumeavg"")"),1936503.0)</f>
        <v>1936503</v>
      </c>
      <c r="AB36" s="66">
        <f>IFERROR(__xludf.DUMMYFUNCTION("GOOGLEFINANCE(C36,""volume"")"),430393.0)</f>
        <v>430393</v>
      </c>
      <c r="AC36" s="8" t="s">
        <v>49</v>
      </c>
      <c r="AD36" s="8" t="s">
        <v>58</v>
      </c>
    </row>
    <row r="37">
      <c r="A37" s="51" t="s">
        <v>153</v>
      </c>
      <c r="B37" s="52">
        <v>543265.0</v>
      </c>
      <c r="C37" s="51" t="s">
        <v>154</v>
      </c>
      <c r="D37" s="51" t="s">
        <v>155</v>
      </c>
      <c r="E37" s="51" t="s">
        <v>48</v>
      </c>
      <c r="F37" s="53">
        <v>21.0</v>
      </c>
      <c r="G37" s="54">
        <f>IFERROR(__xludf.DUMMYFUNCTION("GOOGLEFINANCE(C37)"),323.0)</f>
        <v>323</v>
      </c>
      <c r="H37" s="55">
        <v>450.55</v>
      </c>
      <c r="I37" s="56">
        <f t="shared" si="1"/>
        <v>9461.55</v>
      </c>
      <c r="J37" s="56">
        <f t="shared" si="2"/>
        <v>6783</v>
      </c>
      <c r="K37" s="67">
        <f t="shared" si="3"/>
        <v>-2678.55</v>
      </c>
      <c r="L37" s="68">
        <f t="shared" si="4"/>
        <v>-0.2830984352</v>
      </c>
      <c r="M37" s="26">
        <v>1.0</v>
      </c>
      <c r="N37" s="60">
        <f t="shared" si="5"/>
        <v>444.7522727</v>
      </c>
      <c r="O37" s="60">
        <f t="shared" si="6"/>
        <v>-121.7522727</v>
      </c>
      <c r="P37" s="61">
        <f t="shared" si="7"/>
        <v>-2555.797727</v>
      </c>
      <c r="Q37" s="62">
        <f t="shared" si="12"/>
        <v>-0.2612074881</v>
      </c>
      <c r="R37" s="63" t="str">
        <f t="shared" si="8"/>
        <v>Yes</v>
      </c>
      <c r="S37" s="64">
        <f t="shared" si="9"/>
        <v>0.02189094719</v>
      </c>
      <c r="T37" s="38">
        <f>IFERROR(__xludf.DUMMYFUNCTION("GOOGLEFINANCE(C37,""pe"")"),32.61)</f>
        <v>32.61</v>
      </c>
      <c r="U37" s="38">
        <f>IFERROR(__xludf.DUMMYFUNCTION("GOOGLEFINANCE(C37,""marketcap"")"),1.03598911602E11)</f>
        <v>103598911602</v>
      </c>
      <c r="V37" s="38">
        <f>IFERROR(__xludf.DUMMYFUNCTION("GOOGLEFINANCE(C37,""eps"")"),9.9)</f>
        <v>9.9</v>
      </c>
      <c r="W37" s="38">
        <f>IFERROR(__xludf.DUMMYFUNCTION("GOOGLEFINANCE(C37,""high52"")"),478.95)</f>
        <v>478.95</v>
      </c>
      <c r="X37" s="65">
        <f t="shared" si="10"/>
        <v>0.9407036225</v>
      </c>
      <c r="Y37" s="38">
        <f>IFERROR(__xludf.DUMMYFUNCTION("GOOGLEFINANCE(C37,""low52"")"),265.5)</f>
        <v>265.5</v>
      </c>
      <c r="Z37" s="65">
        <f t="shared" si="11"/>
        <v>1.696986817</v>
      </c>
      <c r="AA37" s="66">
        <f>IFERROR(__xludf.DUMMYFUNCTION("GOOGLEFINANCE(C37,""volumeavg"")"),1417446.0)</f>
        <v>1417446</v>
      </c>
      <c r="AB37" s="66">
        <f>IFERROR(__xludf.DUMMYFUNCTION("GOOGLEFINANCE(C37,""volume"")"),511216.0)</f>
        <v>511216</v>
      </c>
      <c r="AC37" s="8" t="s">
        <v>93</v>
      </c>
      <c r="AD37" s="8" t="s">
        <v>58</v>
      </c>
    </row>
    <row r="38">
      <c r="A38" s="51" t="s">
        <v>156</v>
      </c>
      <c r="B38" s="52">
        <v>542649.0</v>
      </c>
      <c r="C38" s="51" t="s">
        <v>156</v>
      </c>
      <c r="D38" s="51" t="s">
        <v>157</v>
      </c>
      <c r="E38" s="51" t="s">
        <v>48</v>
      </c>
      <c r="F38" s="53">
        <v>14.0</v>
      </c>
      <c r="G38" s="54">
        <f>IFERROR(__xludf.DUMMYFUNCTION("GOOGLEFINANCE(C37)"),323.0)</f>
        <v>323</v>
      </c>
      <c r="H38" s="55">
        <v>467.18</v>
      </c>
      <c r="I38" s="56">
        <f t="shared" si="1"/>
        <v>6540.52</v>
      </c>
      <c r="J38" s="56">
        <f t="shared" si="2"/>
        <v>4522</v>
      </c>
      <c r="K38" s="67">
        <f t="shared" si="3"/>
        <v>-2018.52</v>
      </c>
      <c r="L38" s="68">
        <f t="shared" si="4"/>
        <v>-0.3086176634</v>
      </c>
      <c r="M38" s="26">
        <v>1.0</v>
      </c>
      <c r="N38" s="60">
        <f t="shared" si="5"/>
        <v>457.568</v>
      </c>
      <c r="O38" s="60">
        <f t="shared" si="6"/>
        <v>-134.568</v>
      </c>
      <c r="P38" s="61">
        <f t="shared" si="7"/>
        <v>-1882.952</v>
      </c>
      <c r="Q38" s="62">
        <f t="shared" si="12"/>
        <v>-0.2743420286</v>
      </c>
      <c r="R38" s="63" t="str">
        <f t="shared" si="8"/>
        <v>Yes</v>
      </c>
      <c r="S38" s="64">
        <f t="shared" si="9"/>
        <v>0.03427563485</v>
      </c>
      <c r="T38" s="38" t="str">
        <f>IFERROR(__xludf.DUMMYFUNCTION("GOOGLEFINANCE(C38,""pe"")"),"#N/A")</f>
        <v>#N/A</v>
      </c>
      <c r="U38" s="38" t="str">
        <f>IFERROR(__xludf.DUMMYFUNCTION("GOOGLEFINANCE(C38,""marketcap"")"),"#N/A")</f>
        <v>#N/A</v>
      </c>
      <c r="V38" s="38" t="str">
        <f>IFERROR(__xludf.DUMMYFUNCTION("GOOGLEFINANCE(C38,""eps"")"),"#N/A")</f>
        <v>#N/A</v>
      </c>
      <c r="W38" s="38">
        <f>IFERROR(__xludf.DUMMYFUNCTION("GOOGLEFINANCE(C38,""high52"")"),75.05)</f>
        <v>75.05</v>
      </c>
      <c r="X38" s="65">
        <f t="shared" si="10"/>
        <v>6.224916722</v>
      </c>
      <c r="Y38" s="38">
        <f>IFERROR(__xludf.DUMMYFUNCTION("GOOGLEFINANCE(C38,""low52"")"),24.49)</f>
        <v>24.49</v>
      </c>
      <c r="Z38" s="65">
        <f t="shared" si="11"/>
        <v>19.0763577</v>
      </c>
      <c r="AA38" s="66">
        <f>IFERROR(__xludf.DUMMYFUNCTION("GOOGLEFINANCE(C38,""volumeavg"")"),46893.0)</f>
        <v>46893</v>
      </c>
      <c r="AB38" s="66">
        <f>IFERROR(__xludf.DUMMYFUNCTION("GOOGLEFINANCE(C38,""volume"")"),0.0)</f>
        <v>0</v>
      </c>
      <c r="AC38" s="8" t="s">
        <v>93</v>
      </c>
      <c r="AD38" s="8" t="s">
        <v>58</v>
      </c>
    </row>
    <row r="39">
      <c r="A39" s="51" t="s">
        <v>158</v>
      </c>
      <c r="B39" s="52">
        <v>532795.0</v>
      </c>
      <c r="C39" s="51" t="s">
        <v>159</v>
      </c>
      <c r="D39" s="51" t="s">
        <v>160</v>
      </c>
      <c r="E39" s="51" t="s">
        <v>48</v>
      </c>
      <c r="F39" s="53">
        <v>100.0</v>
      </c>
      <c r="G39" s="54">
        <f>IFERROR(__xludf.DUMMYFUNCTION("GOOGLEFINANCE(C39)"),0.37)</f>
        <v>0.37</v>
      </c>
      <c r="H39" s="55">
        <v>0.83</v>
      </c>
      <c r="I39" s="56">
        <f t="shared" si="1"/>
        <v>83</v>
      </c>
      <c r="J39" s="56">
        <f t="shared" si="2"/>
        <v>37</v>
      </c>
      <c r="K39" s="67">
        <f t="shared" si="3"/>
        <v>-46</v>
      </c>
      <c r="L39" s="68">
        <f t="shared" si="4"/>
        <v>-0.5542168675</v>
      </c>
      <c r="M39" s="26">
        <v>1.0</v>
      </c>
      <c r="N39" s="60">
        <f t="shared" si="5"/>
        <v>0.8254455446</v>
      </c>
      <c r="O39" s="60">
        <f t="shared" si="6"/>
        <v>-0.4554455446</v>
      </c>
      <c r="P39" s="61">
        <f t="shared" si="7"/>
        <v>-44.54455446</v>
      </c>
      <c r="Q39" s="62">
        <f t="shared" si="12"/>
        <v>-0.5342995617</v>
      </c>
      <c r="R39" s="63" t="str">
        <f t="shared" si="8"/>
        <v>Yes</v>
      </c>
      <c r="S39" s="64">
        <f t="shared" si="9"/>
        <v>0.01991730581</v>
      </c>
      <c r="T39" s="38" t="str">
        <f>IFERROR(__xludf.DUMMYFUNCTION("GOOGLEFINANCE(C39,""pe"")"),"#N/A")</f>
        <v>#N/A</v>
      </c>
      <c r="U39" s="38">
        <f>IFERROR(__xludf.DUMMYFUNCTION("GOOGLEFINANCE(C39,""marketcap"")"),3.4010097E8)</f>
        <v>340100970</v>
      </c>
      <c r="V39" s="38">
        <f>IFERROR(__xludf.DUMMYFUNCTION("GOOGLEFINANCE(C39,""eps"")"),-2.48)</f>
        <v>-2.48</v>
      </c>
      <c r="W39" s="38">
        <f>IFERROR(__xludf.DUMMYFUNCTION("GOOGLEFINANCE(C39,""high52"")"),0.64)</f>
        <v>0.64</v>
      </c>
      <c r="X39" s="65">
        <f t="shared" si="10"/>
        <v>1.296875</v>
      </c>
      <c r="Y39" s="38">
        <f>IFERROR(__xludf.DUMMYFUNCTION("GOOGLEFINANCE(C39,""low52"")"),0.31)</f>
        <v>0.31</v>
      </c>
      <c r="Z39" s="65">
        <f t="shared" si="11"/>
        <v>2.677419355</v>
      </c>
      <c r="AA39" s="66">
        <f>IFERROR(__xludf.DUMMYFUNCTION("GOOGLEFINANCE(C39,""volumeavg"")"),555827.0)</f>
        <v>555827</v>
      </c>
      <c r="AB39" s="66">
        <f>IFERROR(__xludf.DUMMYFUNCTION("GOOGLEFINANCE(C39,""volume"")"),64395.0)</f>
        <v>64395</v>
      </c>
      <c r="AC39" s="8" t="s">
        <v>89</v>
      </c>
      <c r="AD39" s="8" t="s">
        <v>50</v>
      </c>
    </row>
    <row r="40">
      <c r="A40" s="51" t="s">
        <v>161</v>
      </c>
      <c r="B40" s="52">
        <v>533206.0</v>
      </c>
      <c r="C40" s="51" t="s">
        <v>161</v>
      </c>
      <c r="D40" s="51" t="s">
        <v>162</v>
      </c>
      <c r="E40" s="51" t="s">
        <v>48</v>
      </c>
      <c r="F40" s="53">
        <v>97.0</v>
      </c>
      <c r="G40" s="54">
        <f>IFERROR(__xludf.DUMMYFUNCTION("GOOGLEFINANCE(C40)"),73.62)</f>
        <v>73.62</v>
      </c>
      <c r="H40" s="55">
        <v>129.74</v>
      </c>
      <c r="I40" s="56">
        <f t="shared" si="1"/>
        <v>12584.78</v>
      </c>
      <c r="J40" s="56">
        <f t="shared" si="2"/>
        <v>7141.14</v>
      </c>
      <c r="K40" s="67">
        <f t="shared" si="3"/>
        <v>-5443.64</v>
      </c>
      <c r="L40" s="68">
        <f t="shared" si="4"/>
        <v>-0.4325574225</v>
      </c>
      <c r="M40" s="26">
        <v>1.0</v>
      </c>
      <c r="N40" s="60">
        <f t="shared" si="5"/>
        <v>129.1673469</v>
      </c>
      <c r="O40" s="60">
        <f t="shared" si="6"/>
        <v>-55.54734694</v>
      </c>
      <c r="P40" s="61">
        <f t="shared" si="7"/>
        <v>-5387.092653</v>
      </c>
      <c r="Q40" s="62">
        <f t="shared" si="12"/>
        <v>-0.4255745318</v>
      </c>
      <c r="R40" s="63" t="str">
        <f t="shared" si="8"/>
        <v>Yes</v>
      </c>
      <c r="S40" s="64">
        <f t="shared" si="9"/>
        <v>0.006982890759</v>
      </c>
      <c r="T40" s="38">
        <f>IFERROR(__xludf.DUMMYFUNCTION("GOOGLEFINANCE(C40,""pe"")"),45.36)</f>
        <v>45.36</v>
      </c>
      <c r="U40" s="38">
        <f>IFERROR(__xludf.DUMMYFUNCTION("GOOGLEFINANCE(C40,""marketcap"")"),2.89429407746E11)</f>
        <v>289429407746</v>
      </c>
      <c r="V40" s="38">
        <f>IFERROR(__xludf.DUMMYFUNCTION("GOOGLEFINANCE(C40,""eps"")"),1.62)</f>
        <v>1.62</v>
      </c>
      <c r="W40" s="38">
        <f>IFERROR(__xludf.DUMMYFUNCTION("GOOGLEFINANCE(C40,""high52"")"),107.5)</f>
        <v>107.5</v>
      </c>
      <c r="X40" s="65">
        <f t="shared" si="10"/>
        <v>1.206883721</v>
      </c>
      <c r="Y40" s="38">
        <f>IFERROR(__xludf.DUMMYFUNCTION("GOOGLEFINANCE(C40,""low52"")"),68.13)</f>
        <v>68.13</v>
      </c>
      <c r="Z40" s="65">
        <f t="shared" si="11"/>
        <v>1.904300602</v>
      </c>
      <c r="AA40" s="66">
        <f>IFERROR(__xludf.DUMMYFUNCTION("GOOGLEFINANCE(C40,""volumeavg"")"),6934991.0)</f>
        <v>6934991</v>
      </c>
      <c r="AB40" s="66">
        <f>IFERROR(__xludf.DUMMYFUNCTION("GOOGLEFINANCE(C40,""volume"")"),2418898.0)</f>
        <v>2418898</v>
      </c>
      <c r="AC40" s="8" t="s">
        <v>49</v>
      </c>
      <c r="AD40" s="8" t="s">
        <v>58</v>
      </c>
    </row>
    <row r="41">
      <c r="A41" s="51" t="s">
        <v>163</v>
      </c>
      <c r="B41" s="52">
        <v>500408.0</v>
      </c>
      <c r="C41" s="51" t="s">
        <v>164</v>
      </c>
      <c r="D41" s="51" t="s">
        <v>165</v>
      </c>
      <c r="E41" s="51" t="s">
        <v>48</v>
      </c>
      <c r="F41" s="53">
        <v>2.0</v>
      </c>
      <c r="G41" s="54">
        <f>IFERROR(__xludf.DUMMYFUNCTION("GOOGLEFINANCE(C41)"),4466.0)</f>
        <v>4466</v>
      </c>
      <c r="H41" s="55">
        <v>6554.38</v>
      </c>
      <c r="I41" s="56">
        <f t="shared" si="1"/>
        <v>13108.76</v>
      </c>
      <c r="J41" s="56">
        <f t="shared" si="2"/>
        <v>8932</v>
      </c>
      <c r="K41" s="67">
        <f t="shared" si="3"/>
        <v>-4176.76</v>
      </c>
      <c r="L41" s="68">
        <f t="shared" si="4"/>
        <v>-0.3186235769</v>
      </c>
      <c r="M41" s="26">
        <v>1.0</v>
      </c>
      <c r="N41" s="60">
        <f t="shared" si="5"/>
        <v>5858.253333</v>
      </c>
      <c r="O41" s="60">
        <f t="shared" si="6"/>
        <v>-1392.253333</v>
      </c>
      <c r="P41" s="61">
        <f t="shared" si="7"/>
        <v>-2783.506667</v>
      </c>
      <c r="Q41" s="62">
        <f t="shared" si="12"/>
        <v>-0.1583809205</v>
      </c>
      <c r="R41" s="63" t="str">
        <f t="shared" si="8"/>
        <v>Yes</v>
      </c>
      <c r="S41" s="64">
        <f t="shared" si="9"/>
        <v>0.1602426564</v>
      </c>
      <c r="T41" s="38">
        <f>IFERROR(__xludf.DUMMYFUNCTION("GOOGLEFINANCE(C41,""pe"")"),47.89)</f>
        <v>47.89</v>
      </c>
      <c r="U41" s="38">
        <f>IFERROR(__xludf.DUMMYFUNCTION("GOOGLEFINANCE(C41,""marketcap"")"),2.7822497787E11)</f>
        <v>278224977870</v>
      </c>
      <c r="V41" s="38">
        <f>IFERROR(__xludf.DUMMYFUNCTION("GOOGLEFINANCE(C41,""eps"")"),93.19)</f>
        <v>93.19</v>
      </c>
      <c r="W41" s="38">
        <f>IFERROR(__xludf.DUMMYFUNCTION("GOOGLEFINANCE(C41,""high52"")"),6735.0)</f>
        <v>6735</v>
      </c>
      <c r="X41" s="65">
        <f t="shared" si="10"/>
        <v>0.9731818857</v>
      </c>
      <c r="Y41" s="38">
        <f>IFERROR(__xludf.DUMMYFUNCTION("GOOGLEFINANCE(C41,""low52"")"),4455.5)</f>
        <v>4455.5</v>
      </c>
      <c r="Z41" s="65">
        <f t="shared" si="11"/>
        <v>1.471076198</v>
      </c>
      <c r="AA41" s="66">
        <f>IFERROR(__xludf.DUMMYFUNCTION("GOOGLEFINANCE(C41,""volumeavg"")"),289195.0)</f>
        <v>289195</v>
      </c>
      <c r="AB41" s="66">
        <f>IFERROR(__xludf.DUMMYFUNCTION("GOOGLEFINANCE(C41,""volume"")"),280835.0)</f>
        <v>280835</v>
      </c>
      <c r="AC41" s="8" t="s">
        <v>78</v>
      </c>
      <c r="AD41" s="8" t="s">
        <v>58</v>
      </c>
    </row>
    <row r="42">
      <c r="A42" s="51" t="s">
        <v>166</v>
      </c>
      <c r="B42" s="52">
        <v>500570.0</v>
      </c>
      <c r="C42" s="51" t="s">
        <v>167</v>
      </c>
      <c r="D42" s="51" t="s">
        <v>168</v>
      </c>
      <c r="E42" s="51" t="s">
        <v>48</v>
      </c>
      <c r="F42" s="53">
        <v>39.0</v>
      </c>
      <c r="G42" s="54">
        <f>IFERROR(__xludf.DUMMYFUNCTION("GOOGLEFINANCE(C42)"),376.05)</f>
        <v>376.05</v>
      </c>
      <c r="H42" s="55">
        <v>607.2</v>
      </c>
      <c r="I42" s="56">
        <f t="shared" si="1"/>
        <v>23680.8</v>
      </c>
      <c r="J42" s="56">
        <f t="shared" si="2"/>
        <v>14665.95</v>
      </c>
      <c r="K42" s="67">
        <f t="shared" si="3"/>
        <v>-9014.85</v>
      </c>
      <c r="L42" s="68">
        <f t="shared" si="4"/>
        <v>-0.3806818182</v>
      </c>
      <c r="M42" s="26">
        <v>1.0</v>
      </c>
      <c r="N42" s="60">
        <f t="shared" si="5"/>
        <v>601.42125</v>
      </c>
      <c r="O42" s="60">
        <f t="shared" si="6"/>
        <v>-225.37125</v>
      </c>
      <c r="P42" s="61">
        <f t="shared" si="7"/>
        <v>-8788.47875</v>
      </c>
      <c r="Q42" s="62">
        <f t="shared" si="12"/>
        <v>-0.3653212598</v>
      </c>
      <c r="R42" s="63" t="str">
        <f t="shared" si="8"/>
        <v>Yes</v>
      </c>
      <c r="S42" s="64">
        <f t="shared" si="9"/>
        <v>0.01536055833</v>
      </c>
      <c r="T42" s="38" t="str">
        <f>IFERROR(__xludf.DUMMYFUNCTION("GOOGLEFINANCE(C42,""pe"")"),"#N/A")</f>
        <v>#N/A</v>
      </c>
      <c r="U42" s="38">
        <f>IFERROR(__xludf.DUMMYFUNCTION("GOOGLEFINANCE(C42,""marketcap"")"),1.391939E12)</f>
        <v>1391939000000</v>
      </c>
      <c r="V42" s="38" t="str">
        <f>IFERROR(__xludf.DUMMYFUNCTION("GOOGLEFINANCE(C42,""eps"")"),"#N/A")</f>
        <v>#N/A</v>
      </c>
      <c r="W42" s="38">
        <f>IFERROR(__xludf.DUMMYFUNCTION("GOOGLEFINANCE(C42,""high52"")"),419.0)</f>
        <v>419</v>
      </c>
      <c r="X42" s="65">
        <f t="shared" si="10"/>
        <v>1.449164678</v>
      </c>
      <c r="Y42" s="38">
        <f>IFERROR(__xludf.DUMMYFUNCTION("GOOGLEFINANCE(C42,""low52"")"),335.6)</f>
        <v>335.6</v>
      </c>
      <c r="Z42" s="65">
        <f t="shared" si="11"/>
        <v>1.809296782</v>
      </c>
      <c r="AA42" s="66">
        <f>IFERROR(__xludf.DUMMYFUNCTION("GOOGLEFINANCE(C42,""volumeavg"")"),1.0118969E7)</f>
        <v>10118969</v>
      </c>
      <c r="AB42" s="66">
        <f>IFERROR(__xludf.DUMMYFUNCTION("GOOGLEFINANCE(C42,""volume"")"),4199625.0)</f>
        <v>4199625</v>
      </c>
      <c r="AC42" s="8" t="s">
        <v>62</v>
      </c>
      <c r="AD42" s="8" t="s">
        <v>58</v>
      </c>
    </row>
    <row r="43">
      <c r="A43" s="51" t="s">
        <v>169</v>
      </c>
      <c r="B43" s="52">
        <v>544569.0</v>
      </c>
      <c r="C43" s="51" t="s">
        <v>170</v>
      </c>
      <c r="D43" s="51" t="s">
        <v>171</v>
      </c>
      <c r="E43" s="51" t="s">
        <v>48</v>
      </c>
      <c r="F43" s="53">
        <v>39.0</v>
      </c>
      <c r="G43" s="54">
        <f>IFERROR(__xludf.DUMMYFUNCTION("GOOGLEFINANCE(C43)"),476.5)</f>
        <v>476.5</v>
      </c>
      <c r="H43" s="55">
        <v>274.71</v>
      </c>
      <c r="I43" s="56">
        <f t="shared" si="1"/>
        <v>10713.69</v>
      </c>
      <c r="J43" s="56">
        <f t="shared" si="2"/>
        <v>18583.5</v>
      </c>
      <c r="K43" s="67">
        <f t="shared" si="3"/>
        <v>7869.81</v>
      </c>
      <c r="L43" s="68">
        <f t="shared" si="4"/>
        <v>0.7345564413</v>
      </c>
      <c r="M43" s="26">
        <v>1.0</v>
      </c>
      <c r="N43" s="60">
        <f t="shared" si="5"/>
        <v>279.75475</v>
      </c>
      <c r="O43" s="60">
        <f t="shared" si="6"/>
        <v>196.74525</v>
      </c>
      <c r="P43" s="61">
        <f t="shared" si="7"/>
        <v>7674.06475</v>
      </c>
      <c r="Q43" s="62">
        <f t="shared" si="12"/>
        <v>0.6857850269</v>
      </c>
      <c r="R43" s="63" t="str">
        <f t="shared" si="8"/>
        <v>No</v>
      </c>
      <c r="S43" s="64">
        <f t="shared" si="9"/>
        <v>-0.04877141445</v>
      </c>
      <c r="T43" s="38">
        <f>IFERROR(__xludf.DUMMYFUNCTION("GOOGLEFINANCE(C43,""pe"")"),68.16)</f>
        <v>68.16</v>
      </c>
      <c r="U43" s="38">
        <f>IFERROR(__xludf.DUMMYFUNCTION("GOOGLEFINANCE(C43,""marketcap"")"),1.752970341736E12)</f>
        <v>1752970341736</v>
      </c>
      <c r="V43" s="38">
        <f>IFERROR(__xludf.DUMMYFUNCTION("GOOGLEFINANCE(C43,""eps"")"),6.99)</f>
        <v>6.99</v>
      </c>
      <c r="W43" s="38">
        <f>IFERROR(__xludf.DUMMYFUNCTION("GOOGLEFINANCE(C43,""high52"")"),500.0)</f>
        <v>500</v>
      </c>
      <c r="X43" s="65">
        <f t="shared" si="10"/>
        <v>0.54942</v>
      </c>
      <c r="Y43" s="38">
        <f>IFERROR(__xludf.DUMMYFUNCTION("GOOGLEFINANCE(C43,""low52"")"),306.3)</f>
        <v>306.3</v>
      </c>
      <c r="Z43" s="65">
        <f t="shared" si="11"/>
        <v>0.8968658178</v>
      </c>
      <c r="AA43" s="66">
        <f>IFERROR(__xludf.DUMMYFUNCTION("GOOGLEFINANCE(C43,""volumeavg"")"),9398829.0)</f>
        <v>9398829</v>
      </c>
      <c r="AB43" s="66">
        <f>IFERROR(__xludf.DUMMYFUNCTION("GOOGLEFINANCE(C43,""volume"")"),4746397.0)</f>
        <v>4746397</v>
      </c>
      <c r="AC43" s="8" t="s">
        <v>62</v>
      </c>
      <c r="AD43" s="8" t="s">
        <v>58</v>
      </c>
    </row>
    <row r="44">
      <c r="A44" s="51" t="s">
        <v>172</v>
      </c>
      <c r="B44" s="52">
        <v>500400.0</v>
      </c>
      <c r="C44" s="51" t="s">
        <v>173</v>
      </c>
      <c r="D44" s="51" t="s">
        <v>174</v>
      </c>
      <c r="E44" s="51" t="s">
        <v>48</v>
      </c>
      <c r="F44" s="53">
        <v>22.0</v>
      </c>
      <c r="G44" s="54">
        <f>IFERROR(__xludf.DUMMYFUNCTION("GOOGLEFINANCE(C44)"),374.0)</f>
        <v>374</v>
      </c>
      <c r="H44" s="55">
        <v>403.84</v>
      </c>
      <c r="I44" s="56">
        <f t="shared" si="1"/>
        <v>8884.48</v>
      </c>
      <c r="J44" s="56">
        <f t="shared" si="2"/>
        <v>8228</v>
      </c>
      <c r="K44" s="67">
        <f t="shared" si="3"/>
        <v>-656.48</v>
      </c>
      <c r="L44" s="68">
        <f t="shared" si="4"/>
        <v>-0.07389064976</v>
      </c>
      <c r="M44" s="26">
        <v>1.0</v>
      </c>
      <c r="N44" s="60">
        <f t="shared" si="5"/>
        <v>402.5426087</v>
      </c>
      <c r="O44" s="60">
        <f t="shared" si="6"/>
        <v>-28.5426087</v>
      </c>
      <c r="P44" s="61">
        <f t="shared" si="7"/>
        <v>-626.9373913</v>
      </c>
      <c r="Q44" s="62">
        <f t="shared" si="12"/>
        <v>-0.06771493715</v>
      </c>
      <c r="R44" s="63" t="str">
        <f t="shared" si="8"/>
        <v>Yes</v>
      </c>
      <c r="S44" s="64">
        <f t="shared" si="9"/>
        <v>0.006175712612</v>
      </c>
      <c r="T44" s="38">
        <f>IFERROR(__xludf.DUMMYFUNCTION("GOOGLEFINANCE(C44,""pe"")"),31.51)</f>
        <v>31.51</v>
      </c>
      <c r="U44" s="38">
        <f>IFERROR(__xludf.DUMMYFUNCTION("GOOGLEFINANCE(C44,""marketcap"")"),1.194736858697E12)</f>
        <v>1194736858697</v>
      </c>
      <c r="V44" s="38">
        <f>IFERROR(__xludf.DUMMYFUNCTION("GOOGLEFINANCE(C44,""eps"")"),11.86)</f>
        <v>11.86</v>
      </c>
      <c r="W44" s="38">
        <f>IFERROR(__xludf.DUMMYFUNCTION("GOOGLEFINANCE(C44,""high52"")"),416.8)</f>
        <v>416.8</v>
      </c>
      <c r="X44" s="65">
        <f t="shared" si="10"/>
        <v>0.9689059501</v>
      </c>
      <c r="Y44" s="38">
        <f>IFERROR(__xludf.DUMMYFUNCTION("GOOGLEFINANCE(C44,""low52"")"),331.85)</f>
        <v>331.85</v>
      </c>
      <c r="Z44" s="65">
        <f t="shared" si="11"/>
        <v>1.216935362</v>
      </c>
      <c r="AA44" s="66">
        <f>IFERROR(__xludf.DUMMYFUNCTION("GOOGLEFINANCE(C44,""volumeavg"")"),3466170.0)</f>
        <v>3466170</v>
      </c>
      <c r="AB44" s="66">
        <f>IFERROR(__xludf.DUMMYFUNCTION("GOOGLEFINANCE(C44,""volume"")"),1062273.0)</f>
        <v>1062273</v>
      </c>
      <c r="AC44" s="8" t="s">
        <v>49</v>
      </c>
      <c r="AD44" s="8" t="s">
        <v>58</v>
      </c>
    </row>
    <row r="45">
      <c r="A45" s="51" t="s">
        <v>175</v>
      </c>
      <c r="B45" s="52">
        <v>500470.0</v>
      </c>
      <c r="C45" s="51" t="s">
        <v>176</v>
      </c>
      <c r="D45" s="51" t="s">
        <v>177</v>
      </c>
      <c r="E45" s="51" t="s">
        <v>48</v>
      </c>
      <c r="F45" s="53">
        <v>61.0</v>
      </c>
      <c r="G45" s="54">
        <f>IFERROR(__xludf.DUMMYFUNCTION("GOOGLEFINANCE(C45)"),207.92)</f>
        <v>207.92</v>
      </c>
      <c r="H45" s="55">
        <v>135.76</v>
      </c>
      <c r="I45" s="56">
        <f t="shared" si="1"/>
        <v>8281.36</v>
      </c>
      <c r="J45" s="56">
        <f t="shared" si="2"/>
        <v>12683.12</v>
      </c>
      <c r="K45" s="67">
        <f t="shared" si="3"/>
        <v>4401.76</v>
      </c>
      <c r="L45" s="68">
        <f t="shared" si="4"/>
        <v>0.5315262227</v>
      </c>
      <c r="M45" s="26">
        <v>1.0</v>
      </c>
      <c r="N45" s="60">
        <f t="shared" si="5"/>
        <v>136.923871</v>
      </c>
      <c r="O45" s="60">
        <f t="shared" si="6"/>
        <v>70.99612903</v>
      </c>
      <c r="P45" s="61">
        <f t="shared" si="7"/>
        <v>4331.763871</v>
      </c>
      <c r="Q45" s="62">
        <f t="shared" si="12"/>
        <v>0.5102628104</v>
      </c>
      <c r="R45" s="63" t="str">
        <f t="shared" si="8"/>
        <v>No</v>
      </c>
      <c r="S45" s="64">
        <f t="shared" si="9"/>
        <v>-0.02126341236</v>
      </c>
      <c r="T45" s="38">
        <f>IFERROR(__xludf.DUMMYFUNCTION("GOOGLEFINANCE(C45,""pe"")"),28.24)</f>
        <v>28.24</v>
      </c>
      <c r="U45" s="38">
        <f>IFERROR(__xludf.DUMMYFUNCTION("GOOGLEFINANCE(C45,""marketcap"")"),2.594951320145E12)</f>
        <v>2594951320145</v>
      </c>
      <c r="V45" s="38">
        <f>IFERROR(__xludf.DUMMYFUNCTION("GOOGLEFINANCE(C45,""eps"")"),7.36)</f>
        <v>7.36</v>
      </c>
      <c r="W45" s="38">
        <f>IFERROR(__xludf.DUMMYFUNCTION("GOOGLEFINANCE(C45,""high52"")"),211.39)</f>
        <v>211.39</v>
      </c>
      <c r="X45" s="65">
        <f t="shared" si="10"/>
        <v>0.6422252708</v>
      </c>
      <c r="Y45" s="38">
        <f>IFERROR(__xludf.DUMMYFUNCTION("GOOGLEFINANCE(C45,""low52"")"),125.3)</f>
        <v>125.3</v>
      </c>
      <c r="Z45" s="65">
        <f t="shared" si="11"/>
        <v>1.083479649</v>
      </c>
      <c r="AA45" s="66">
        <f>IFERROR(__xludf.DUMMYFUNCTION("GOOGLEFINANCE(C45,""volumeavg"")"),3.1703022E7)</f>
        <v>31703022</v>
      </c>
      <c r="AB45" s="66">
        <f>IFERROR(__xludf.DUMMYFUNCTION("GOOGLEFINANCE(C45,""volume"")"),8904177.0)</f>
        <v>8904177</v>
      </c>
      <c r="AC45" s="8" t="s">
        <v>89</v>
      </c>
      <c r="AD45" s="8" t="s">
        <v>58</v>
      </c>
    </row>
    <row r="46">
      <c r="A46" s="51" t="s">
        <v>178</v>
      </c>
      <c r="B46" s="52">
        <v>544028.0</v>
      </c>
      <c r="C46" s="51" t="s">
        <v>179</v>
      </c>
      <c r="D46" s="51" t="s">
        <v>180</v>
      </c>
      <c r="E46" s="51" t="s">
        <v>48</v>
      </c>
      <c r="F46" s="53">
        <v>27.0</v>
      </c>
      <c r="G46" s="54">
        <f>IFERROR(__xludf.DUMMYFUNCTION("GOOGLEFINANCE(C46)"),571.95)</f>
        <v>571.95</v>
      </c>
      <c r="H46" s="55">
        <v>972.16</v>
      </c>
      <c r="I46" s="56">
        <f t="shared" si="1"/>
        <v>26248.32</v>
      </c>
      <c r="J46" s="56">
        <f t="shared" si="2"/>
        <v>15442.65</v>
      </c>
      <c r="K46" s="67">
        <f t="shared" si="3"/>
        <v>-10805.67</v>
      </c>
      <c r="L46" s="68">
        <f t="shared" si="4"/>
        <v>-0.4116709184</v>
      </c>
      <c r="M46" s="26">
        <v>1.0</v>
      </c>
      <c r="N46" s="60">
        <f t="shared" si="5"/>
        <v>957.8667857</v>
      </c>
      <c r="O46" s="60">
        <f t="shared" si="6"/>
        <v>-385.9167857</v>
      </c>
      <c r="P46" s="61">
        <f t="shared" si="7"/>
        <v>-10418.75321</v>
      </c>
      <c r="Q46" s="62">
        <f t="shared" si="12"/>
        <v>-0.3884656349</v>
      </c>
      <c r="R46" s="63" t="str">
        <f t="shared" si="8"/>
        <v>Yes</v>
      </c>
      <c r="S46" s="64">
        <f t="shared" si="9"/>
        <v>0.02320528345</v>
      </c>
      <c r="T46" s="38">
        <f>IFERROR(__xludf.DUMMYFUNCTION("GOOGLEFINANCE(C46,""pe"")"),43.75)</f>
        <v>43.75</v>
      </c>
      <c r="U46" s="38">
        <f>IFERROR(__xludf.DUMMYFUNCTION("GOOGLEFINANCE(C46,""marketcap"")"),2.32240307956E11)</f>
        <v>232240307956</v>
      </c>
      <c r="V46" s="38">
        <f>IFERROR(__xludf.DUMMYFUNCTION("GOOGLEFINANCE(C46,""eps"")"),13.08)</f>
        <v>13.08</v>
      </c>
      <c r="W46" s="38">
        <f>IFERROR(__xludf.DUMMYFUNCTION("GOOGLEFINANCE(C46,""high52"")"),797.0)</f>
        <v>797</v>
      </c>
      <c r="X46" s="65">
        <f t="shared" si="10"/>
        <v>1.219774153</v>
      </c>
      <c r="Y46" s="38">
        <f>IFERROR(__xludf.DUMMYFUNCTION("GOOGLEFINANCE(C46,""low52"")"),571.6)</f>
        <v>571.6</v>
      </c>
      <c r="Z46" s="65">
        <f t="shared" si="11"/>
        <v>1.700769769</v>
      </c>
      <c r="AA46" s="66">
        <f>IFERROR(__xludf.DUMMYFUNCTION("GOOGLEFINANCE(C46,""volumeavg"")"),1006762.0)</f>
        <v>1006762</v>
      </c>
      <c r="AB46" s="66">
        <f>IFERROR(__xludf.DUMMYFUNCTION("GOOGLEFINANCE(C46,""volume"")"),947179.0)</f>
        <v>947179</v>
      </c>
      <c r="AC46" s="8" t="s">
        <v>78</v>
      </c>
      <c r="AD46" s="8" t="s">
        <v>58</v>
      </c>
    </row>
    <row r="47">
      <c r="A47" s="51" t="s">
        <v>181</v>
      </c>
      <c r="B47" s="52">
        <v>532540.0</v>
      </c>
      <c r="C47" s="51" t="s">
        <v>182</v>
      </c>
      <c r="D47" s="51" t="s">
        <v>183</v>
      </c>
      <c r="E47" s="51" t="s">
        <v>48</v>
      </c>
      <c r="F47" s="53">
        <v>6.0</v>
      </c>
      <c r="G47" s="54">
        <f>IFERROR(__xludf.DUMMYFUNCTION("GOOGLEFINANCE(C47)"),2570.1)</f>
        <v>2570.1</v>
      </c>
      <c r="H47" s="55">
        <v>3240.88</v>
      </c>
      <c r="I47" s="56">
        <f t="shared" si="1"/>
        <v>19445.28</v>
      </c>
      <c r="J47" s="56">
        <f t="shared" si="2"/>
        <v>15420.6</v>
      </c>
      <c r="K47" s="67">
        <f t="shared" si="3"/>
        <v>-4024.68</v>
      </c>
      <c r="L47" s="68">
        <f t="shared" si="4"/>
        <v>-0.2069746489</v>
      </c>
      <c r="M47" s="26">
        <v>1.0</v>
      </c>
      <c r="N47" s="60">
        <f t="shared" si="5"/>
        <v>3145.054286</v>
      </c>
      <c r="O47" s="60">
        <f t="shared" si="6"/>
        <v>-574.9542857</v>
      </c>
      <c r="P47" s="61">
        <f t="shared" si="7"/>
        <v>-3448.725714</v>
      </c>
      <c r="Q47" s="62">
        <f t="shared" si="12"/>
        <v>-0.1566507466</v>
      </c>
      <c r="R47" s="63" t="str">
        <f t="shared" si="8"/>
        <v>Yes</v>
      </c>
      <c r="S47" s="64">
        <f t="shared" si="9"/>
        <v>0.05032390223</v>
      </c>
      <c r="T47" s="38">
        <f>IFERROR(__xludf.DUMMYFUNCTION("GOOGLEFINANCE(C47,""pe"")"),19.48)</f>
        <v>19.48</v>
      </c>
      <c r="U47" s="38">
        <f>IFERROR(__xludf.DUMMYFUNCTION("GOOGLEFINANCE(C47,""marketcap"")"),9.3039107205E12)</f>
        <v>9303910720500</v>
      </c>
      <c r="V47" s="38">
        <f>IFERROR(__xludf.DUMMYFUNCTION("GOOGLEFINANCE(C47,""eps"")"),131.88)</f>
        <v>131.88</v>
      </c>
      <c r="W47" s="38">
        <f>IFERROR(__xludf.DUMMYFUNCTION("GOOGLEFINANCE(C47,""high52"")"),3763.2)</f>
        <v>3763.2</v>
      </c>
      <c r="X47" s="65">
        <f t="shared" si="10"/>
        <v>0.8612032313</v>
      </c>
      <c r="Y47" s="38">
        <f>IFERROR(__xludf.DUMMYFUNCTION("GOOGLEFINANCE(C47,""low52"")"),2570.0)</f>
        <v>2570</v>
      </c>
      <c r="Z47" s="65">
        <f t="shared" si="11"/>
        <v>1.261042802</v>
      </c>
      <c r="AA47" s="66">
        <f>IFERROR(__xludf.DUMMYFUNCTION("GOOGLEFINANCE(C47,""volumeavg"")"),3922558.0)</f>
        <v>3922558</v>
      </c>
      <c r="AB47" s="66">
        <f>IFERROR(__xludf.DUMMYFUNCTION("GOOGLEFINANCE(C47,""volume"")"),4446828.0)</f>
        <v>4446828</v>
      </c>
      <c r="AC47" s="8" t="s">
        <v>78</v>
      </c>
      <c r="AD47" s="8" t="s">
        <v>58</v>
      </c>
    </row>
    <row r="48">
      <c r="A48" s="51" t="s">
        <v>184</v>
      </c>
      <c r="B48" s="52">
        <v>533326.0</v>
      </c>
      <c r="C48" s="51" t="s">
        <v>12</v>
      </c>
      <c r="D48" s="51" t="s">
        <v>185</v>
      </c>
      <c r="E48" s="51" t="s">
        <v>48</v>
      </c>
      <c r="F48" s="53">
        <v>54.0</v>
      </c>
      <c r="G48" s="54">
        <f>IFERROR(__xludf.DUMMYFUNCTION("GOOGLEFINANCE(C48)"),107.5)</f>
        <v>107.5</v>
      </c>
      <c r="H48" s="55">
        <v>216.8</v>
      </c>
      <c r="I48" s="56">
        <f t="shared" si="1"/>
        <v>11707.2</v>
      </c>
      <c r="J48" s="56">
        <f t="shared" si="2"/>
        <v>5805</v>
      </c>
      <c r="K48" s="67">
        <f t="shared" si="3"/>
        <v>-5902.2</v>
      </c>
      <c r="L48" s="68">
        <f t="shared" si="4"/>
        <v>-0.5041512915</v>
      </c>
      <c r="M48" s="26">
        <v>1.0</v>
      </c>
      <c r="N48" s="60">
        <f t="shared" si="5"/>
        <v>214.8127273</v>
      </c>
      <c r="O48" s="60">
        <f t="shared" si="6"/>
        <v>-107.3127273</v>
      </c>
      <c r="P48" s="61">
        <f t="shared" si="7"/>
        <v>-5793.887273</v>
      </c>
      <c r="Q48" s="62">
        <f t="shared" si="12"/>
        <v>-0.4903964783</v>
      </c>
      <c r="R48" s="63" t="str">
        <f t="shared" si="8"/>
        <v>Yes</v>
      </c>
      <c r="S48" s="64">
        <f t="shared" si="9"/>
        <v>0.01375481317</v>
      </c>
      <c r="T48" s="38">
        <f>IFERROR(__xludf.DUMMYFUNCTION("GOOGLEFINANCE(C48,""pe"")"),24.43)</f>
        <v>24.43</v>
      </c>
      <c r="U48" s="38">
        <f>IFERROR(__xludf.DUMMYFUNCTION("GOOGLEFINANCE(C48,""marketcap"")"),4.373793375E10)</f>
        <v>43737933750</v>
      </c>
      <c r="V48" s="38">
        <f>IFERROR(__xludf.DUMMYFUNCTION("GOOGLEFINANCE(C48,""eps"")"),4.4)</f>
        <v>4.4</v>
      </c>
      <c r="W48" s="38">
        <f>IFERROR(__xludf.DUMMYFUNCTION("GOOGLEFINANCE(C48,""high52"")"),189.0)</f>
        <v>189</v>
      </c>
      <c r="X48" s="65">
        <f t="shared" si="10"/>
        <v>1.147089947</v>
      </c>
      <c r="Y48" s="38">
        <f>IFERROR(__xludf.DUMMYFUNCTION("GOOGLEFINANCE(C48,""low52"")"),107.45)</f>
        <v>107.45</v>
      </c>
      <c r="Z48" s="65">
        <f t="shared" si="11"/>
        <v>2.017682643</v>
      </c>
      <c r="AA48" s="66">
        <f>IFERROR(__xludf.DUMMYFUNCTION("GOOGLEFINANCE(C48,""volumeavg"")"),2570580.0)</f>
        <v>2570580</v>
      </c>
      <c r="AB48" s="66">
        <f>IFERROR(__xludf.DUMMYFUNCTION("GOOGLEFINANCE(C48,""volume"")"),964798.0)</f>
        <v>964798</v>
      </c>
      <c r="AC48" s="8" t="s">
        <v>93</v>
      </c>
      <c r="AD48" s="8" t="s">
        <v>58</v>
      </c>
    </row>
    <row r="49">
      <c r="A49" s="51" t="s">
        <v>186</v>
      </c>
      <c r="B49" s="52">
        <v>544277.0</v>
      </c>
      <c r="C49" s="51" t="s">
        <v>187</v>
      </c>
      <c r="D49" s="51" t="s">
        <v>188</v>
      </c>
      <c r="E49" s="51" t="s">
        <v>48</v>
      </c>
      <c r="F49" s="53">
        <v>9.0</v>
      </c>
      <c r="G49" s="54">
        <f>IFERROR(__xludf.DUMMYFUNCTION("GOOGLEFINANCE(C49)"),2979.8)</f>
        <v>2979.8</v>
      </c>
      <c r="H49" s="55">
        <v>1503.0</v>
      </c>
      <c r="I49" s="56">
        <f t="shared" si="1"/>
        <v>13527</v>
      </c>
      <c r="J49" s="56">
        <f t="shared" si="2"/>
        <v>26818.2</v>
      </c>
      <c r="K49" s="67">
        <f t="shared" si="3"/>
        <v>13291.2</v>
      </c>
      <c r="L49" s="68">
        <f t="shared" si="4"/>
        <v>0.9825681969</v>
      </c>
      <c r="M49" s="26">
        <v>1.0</v>
      </c>
      <c r="N49" s="60">
        <f t="shared" si="5"/>
        <v>1650.68</v>
      </c>
      <c r="O49" s="60">
        <f t="shared" si="6"/>
        <v>1329.12</v>
      </c>
      <c r="P49" s="61">
        <f t="shared" si="7"/>
        <v>11963.08</v>
      </c>
      <c r="Q49" s="62">
        <f t="shared" si="12"/>
        <v>0.7247364722</v>
      </c>
      <c r="R49" s="63" t="str">
        <f t="shared" si="8"/>
        <v>No</v>
      </c>
      <c r="S49" s="64">
        <f t="shared" si="9"/>
        <v>-0.2578317247</v>
      </c>
      <c r="T49" s="38">
        <f>IFERROR(__xludf.DUMMYFUNCTION("GOOGLEFINANCE(C49,""pe"")"),26.34)</f>
        <v>26.34</v>
      </c>
      <c r="U49" s="38">
        <f>IFERROR(__xludf.DUMMYFUNCTION("GOOGLEFINANCE(C49,""marketcap"")"),8.57543829214E11)</f>
        <v>857543829214</v>
      </c>
      <c r="V49" s="38">
        <f>IFERROR(__xludf.DUMMYFUNCTION("GOOGLEFINANCE(C49,""eps"")"),113.15)</f>
        <v>113.15</v>
      </c>
      <c r="W49" s="38">
        <f>IFERROR(__xludf.DUMMYFUNCTION("GOOGLEFINANCE(C49,""high52"")"),3865.0)</f>
        <v>3865</v>
      </c>
      <c r="X49" s="65">
        <f t="shared" si="10"/>
        <v>0.3888745149</v>
      </c>
      <c r="Y49" s="38">
        <f>IFERROR(__xludf.DUMMYFUNCTION("GOOGLEFINANCE(C49,""low52"")"),1863.0)</f>
        <v>1863</v>
      </c>
      <c r="Z49" s="65">
        <f t="shared" si="11"/>
        <v>0.806763285</v>
      </c>
      <c r="AA49" s="66">
        <f>IFERROR(__xludf.DUMMYFUNCTION("GOOGLEFINANCE(C49,""volumeavg"")"),1665590.0)</f>
        <v>1665590</v>
      </c>
      <c r="AB49" s="66">
        <f>IFERROR(__xludf.DUMMYFUNCTION("GOOGLEFINANCE(C49,""volume"")"),1412109.0)</f>
        <v>1412109</v>
      </c>
      <c r="AC49" s="8" t="s">
        <v>49</v>
      </c>
      <c r="AD49" s="8" t="s">
        <v>58</v>
      </c>
    </row>
    <row r="50">
      <c r="A50" s="51" t="s">
        <v>189</v>
      </c>
      <c r="B50" s="52">
        <v>507685.0</v>
      </c>
      <c r="C50" s="51" t="s">
        <v>190</v>
      </c>
      <c r="D50" s="51" t="s">
        <v>191</v>
      </c>
      <c r="E50" s="51" t="s">
        <v>48</v>
      </c>
      <c r="F50" s="53">
        <v>10.0</v>
      </c>
      <c r="G50" s="54">
        <f>IFERROR(__xludf.DUMMYFUNCTION("GOOGLEFINANCE(C50)"),199.7)</f>
        <v>199.7</v>
      </c>
      <c r="H50" s="55">
        <v>223.1</v>
      </c>
      <c r="I50" s="56">
        <f t="shared" si="1"/>
        <v>2231</v>
      </c>
      <c r="J50" s="56">
        <f t="shared" si="2"/>
        <v>1997</v>
      </c>
      <c r="K50" s="67">
        <f t="shared" si="3"/>
        <v>-234</v>
      </c>
      <c r="L50" s="68">
        <f t="shared" si="4"/>
        <v>-0.1048857015</v>
      </c>
      <c r="M50" s="26">
        <v>1.0</v>
      </c>
      <c r="N50" s="60">
        <f t="shared" si="5"/>
        <v>220.9727273</v>
      </c>
      <c r="O50" s="60">
        <f t="shared" si="6"/>
        <v>-21.27272727</v>
      </c>
      <c r="P50" s="61">
        <f t="shared" si="7"/>
        <v>-211.7272727</v>
      </c>
      <c r="Q50" s="62">
        <f t="shared" si="12"/>
        <v>-0.0871054728</v>
      </c>
      <c r="R50" s="63" t="str">
        <f t="shared" si="8"/>
        <v>Yes</v>
      </c>
      <c r="S50" s="64">
        <f t="shared" si="9"/>
        <v>0.01778022868</v>
      </c>
      <c r="T50" s="38">
        <f>IFERROR(__xludf.DUMMYFUNCTION("GOOGLEFINANCE(C50,""pe"")"),15.81)</f>
        <v>15.81</v>
      </c>
      <c r="U50" s="38">
        <f>IFERROR(__xludf.DUMMYFUNCTION("GOOGLEFINANCE(C50,""marketcap"")"),2.091772165949E12)</f>
        <v>2091772165949</v>
      </c>
      <c r="V50" s="38">
        <f>IFERROR(__xludf.DUMMYFUNCTION("GOOGLEFINANCE(C50,""eps"")"),12.63)</f>
        <v>12.63</v>
      </c>
      <c r="W50" s="38">
        <f>IFERROR(__xludf.DUMMYFUNCTION("GOOGLEFINANCE(C50,""high52"")"),303.3)</f>
        <v>303.3</v>
      </c>
      <c r="X50" s="65">
        <f t="shared" si="10"/>
        <v>0.7355753379</v>
      </c>
      <c r="Y50" s="38">
        <f>IFERROR(__xludf.DUMMYFUNCTION("GOOGLEFINANCE(C50,""low52"")"),199.59)</f>
        <v>199.59</v>
      </c>
      <c r="Z50" s="65">
        <f t="shared" si="11"/>
        <v>1.117791473</v>
      </c>
      <c r="AA50" s="66">
        <f>IFERROR(__xludf.DUMMYFUNCTION("GOOGLEFINANCE(C50,""volumeavg"")"),1.6564188E7)</f>
        <v>16564188</v>
      </c>
      <c r="AB50" s="66">
        <f>IFERROR(__xludf.DUMMYFUNCTION("GOOGLEFINANCE(C50,""volume"")"),1.5529886E7)</f>
        <v>15529886</v>
      </c>
      <c r="AC50" s="8" t="s">
        <v>78</v>
      </c>
      <c r="AD50" s="8" t="s">
        <v>58</v>
      </c>
    </row>
    <row r="51">
      <c r="A51" s="69" t="s">
        <v>192</v>
      </c>
      <c r="B51" s="70">
        <v>543320.0</v>
      </c>
      <c r="C51" s="69" t="s">
        <v>193</v>
      </c>
      <c r="D51" s="69" t="s">
        <v>194</v>
      </c>
      <c r="E51" s="69" t="s">
        <v>48</v>
      </c>
      <c r="F51" s="71">
        <v>33.0</v>
      </c>
      <c r="G51" s="72">
        <f>IFERROR(__xludf.DUMMYFUNCTION("GOOGLEFINANCE(C51)"),254.75)</f>
        <v>254.75</v>
      </c>
      <c r="H51" s="73">
        <v>246.62</v>
      </c>
      <c r="I51" s="74">
        <f t="shared" si="1"/>
        <v>8138.46</v>
      </c>
      <c r="J51" s="74">
        <f t="shared" si="2"/>
        <v>8406.75</v>
      </c>
      <c r="K51" s="75">
        <f t="shared" si="3"/>
        <v>268.29</v>
      </c>
      <c r="L51" s="76">
        <f t="shared" si="4"/>
        <v>0.03296569621</v>
      </c>
      <c r="M51" s="26">
        <v>1.0</v>
      </c>
      <c r="N51" s="60">
        <f t="shared" si="5"/>
        <v>246.8591176</v>
      </c>
      <c r="O51" s="60">
        <f t="shared" si="6"/>
        <v>7.890882353</v>
      </c>
      <c r="P51" s="61">
        <f t="shared" si="7"/>
        <v>261.3991176</v>
      </c>
      <c r="Q51" s="62">
        <f t="shared" si="12"/>
        <v>0.03114411741</v>
      </c>
      <c r="R51" s="63" t="str">
        <f t="shared" si="8"/>
        <v>No</v>
      </c>
      <c r="S51" s="64">
        <f t="shared" si="9"/>
        <v>-0.001821578808</v>
      </c>
      <c r="T51" s="38">
        <f>IFERROR(__xludf.DUMMYFUNCTION("GOOGLEFINANCE(C51,""pe"")"),1013.92)</f>
        <v>1013.92</v>
      </c>
      <c r="U51" s="38">
        <f>IFERROR(__xludf.DUMMYFUNCTION("GOOGLEFINANCE(C51,""marketcap"")"),2.31202616825E12)</f>
        <v>2312026168250</v>
      </c>
      <c r="V51" s="38">
        <f>IFERROR(__xludf.DUMMYFUNCTION("GOOGLEFINANCE(C51,""eps"")"),0.25)</f>
        <v>0.25</v>
      </c>
      <c r="W51" s="38">
        <f>IFERROR(__xludf.DUMMYFUNCTION("GOOGLEFINANCE(C51,""high52"")"),368.45)</f>
        <v>368.45</v>
      </c>
      <c r="X51" s="65">
        <f t="shared" si="10"/>
        <v>0.6693445515</v>
      </c>
      <c r="Y51" s="38">
        <f>IFERROR(__xludf.DUMMYFUNCTION("GOOGLEFINANCE(C51,""low52"")"),209.86)</f>
        <v>209.86</v>
      </c>
      <c r="Z51" s="65">
        <f t="shared" si="11"/>
        <v>1.175164395</v>
      </c>
      <c r="AA51" s="66">
        <f>IFERROR(__xludf.DUMMYFUNCTION("GOOGLEFINANCE(C51,""volumeavg"")"),5.2870907E7)</f>
        <v>52870907</v>
      </c>
      <c r="AB51" s="66">
        <f>IFERROR(__xludf.DUMMYFUNCTION("GOOGLEFINANCE(C51,""volume"")"),4.2917304E7)</f>
        <v>42917304</v>
      </c>
      <c r="AC51" s="8" t="s">
        <v>78</v>
      </c>
      <c r="AD51" s="8" t="s">
        <v>58</v>
      </c>
    </row>
    <row r="52">
      <c r="A52" s="77" t="s">
        <v>195</v>
      </c>
      <c r="B52" s="78"/>
      <c r="C52" s="78"/>
      <c r="D52" s="78"/>
      <c r="E52" s="79"/>
      <c r="F52" s="80"/>
      <c r="G52" s="81"/>
      <c r="H52" s="82"/>
      <c r="I52" s="83">
        <f t="array" ref="I52">SUMPRODUCT((E2:E51={"Equity","ETF"})*I2:I51)</f>
        <v>337846.59</v>
      </c>
      <c r="J52" s="84">
        <f t="array" ref="J52">SUMPRODUCT((E2:E51={"Equity","ETF"})*(ISNUMBER(J2:J51))*IFERROR(J2:J51,0))
</f>
        <v>367119.72</v>
      </c>
      <c r="K52" s="85">
        <f t="shared" si="3"/>
        <v>29273.13</v>
      </c>
      <c r="L52" s="86">
        <f t="shared" si="4"/>
        <v>0.08664622011</v>
      </c>
      <c r="M52" s="87"/>
      <c r="Q52" s="88"/>
      <c r="S52" s="87"/>
      <c r="T52" s="87"/>
      <c r="U52" s="87"/>
      <c r="V52" s="87"/>
      <c r="W52" s="87"/>
      <c r="X52" s="42"/>
      <c r="Y52" s="87"/>
      <c r="Z52" s="42"/>
      <c r="AA52" s="88"/>
      <c r="AB52" s="88"/>
      <c r="AC52" s="88"/>
      <c r="AD52" s="88"/>
      <c r="AE52" s="88"/>
    </row>
    <row r="53">
      <c r="A53" s="50"/>
      <c r="B53" s="89"/>
      <c r="D53" s="90"/>
      <c r="F53" s="90"/>
      <c r="G53" s="42"/>
      <c r="H53" s="90"/>
      <c r="M53" s="42"/>
      <c r="S53" s="42"/>
      <c r="T53" s="42"/>
      <c r="U53" s="42"/>
      <c r="V53" s="42"/>
      <c r="W53" s="42"/>
      <c r="X53" s="42"/>
      <c r="Y53" s="42"/>
      <c r="Z53" s="42"/>
    </row>
    <row r="54">
      <c r="A54" s="50"/>
      <c r="B54" s="89"/>
      <c r="D54" s="90"/>
      <c r="F54" s="90"/>
      <c r="G54" s="42"/>
      <c r="H54" s="90"/>
      <c r="M54" s="42"/>
      <c r="S54" s="42"/>
      <c r="T54" s="42"/>
      <c r="U54" s="42"/>
      <c r="V54" s="42"/>
      <c r="W54" s="42"/>
      <c r="X54" s="42"/>
      <c r="Y54" s="42"/>
      <c r="Z54" s="42"/>
    </row>
    <row r="55">
      <c r="A55" s="50"/>
      <c r="B55" s="89"/>
      <c r="D55" s="90"/>
      <c r="F55" s="90"/>
      <c r="G55" s="42"/>
      <c r="H55" s="90"/>
      <c r="M55" s="42"/>
      <c r="S55" s="42"/>
      <c r="T55" s="42"/>
      <c r="U55" s="42"/>
      <c r="V55" s="42"/>
      <c r="W55" s="42"/>
      <c r="X55" s="42"/>
      <c r="Y55" s="42"/>
      <c r="Z55" s="42"/>
    </row>
    <row r="56">
      <c r="A56" s="50"/>
      <c r="B56" s="89"/>
      <c r="D56" s="90"/>
      <c r="F56" s="90"/>
      <c r="G56" s="42"/>
      <c r="H56" s="90"/>
      <c r="M56" s="42"/>
      <c r="S56" s="42"/>
      <c r="T56" s="42"/>
      <c r="U56" s="42"/>
      <c r="V56" s="42"/>
      <c r="W56" s="42"/>
      <c r="X56" s="42"/>
      <c r="Y56" s="42"/>
      <c r="Z56" s="42"/>
    </row>
    <row r="57">
      <c r="A57" s="50"/>
      <c r="B57" s="89"/>
      <c r="D57" s="90"/>
      <c r="F57" s="90"/>
      <c r="G57" s="42"/>
      <c r="H57" s="90"/>
      <c r="M57" s="42"/>
      <c r="S57" s="42"/>
      <c r="T57" s="42"/>
      <c r="U57" s="42"/>
      <c r="V57" s="42"/>
      <c r="W57" s="42"/>
      <c r="X57" s="42"/>
      <c r="Y57" s="42"/>
      <c r="Z57" s="42"/>
    </row>
    <row r="58">
      <c r="A58" s="50"/>
      <c r="B58" s="89"/>
      <c r="D58" s="90"/>
      <c r="F58" s="90"/>
      <c r="G58" s="42"/>
      <c r="H58" s="90"/>
      <c r="M58" s="42"/>
      <c r="S58" s="42"/>
      <c r="T58" s="42"/>
      <c r="U58" s="42"/>
      <c r="V58" s="42"/>
      <c r="W58" s="42"/>
      <c r="X58" s="42"/>
      <c r="Y58" s="42"/>
      <c r="Z58" s="42"/>
    </row>
    <row r="59">
      <c r="A59" s="50"/>
      <c r="B59" s="89"/>
      <c r="D59" s="90"/>
      <c r="F59" s="90"/>
      <c r="G59" s="42"/>
      <c r="H59" s="90"/>
      <c r="M59" s="42"/>
      <c r="S59" s="42"/>
      <c r="T59" s="42"/>
      <c r="U59" s="42"/>
      <c r="V59" s="42"/>
      <c r="W59" s="42"/>
      <c r="X59" s="42"/>
      <c r="Y59" s="42"/>
      <c r="Z59" s="42"/>
    </row>
    <row r="60">
      <c r="A60" s="50"/>
      <c r="B60" s="89"/>
      <c r="D60" s="90"/>
      <c r="F60" s="90"/>
      <c r="G60" s="42"/>
      <c r="H60" s="90"/>
      <c r="M60" s="42"/>
      <c r="S60" s="42"/>
      <c r="T60" s="42"/>
      <c r="U60" s="42"/>
      <c r="V60" s="42"/>
      <c r="W60" s="42"/>
      <c r="X60" s="42"/>
      <c r="Y60" s="42"/>
      <c r="Z60" s="42"/>
    </row>
    <row r="61">
      <c r="A61" s="50"/>
      <c r="B61" s="89"/>
      <c r="D61" s="90"/>
      <c r="F61" s="90"/>
      <c r="G61" s="42"/>
      <c r="H61" s="90"/>
      <c r="M61" s="42"/>
      <c r="S61" s="42"/>
      <c r="T61" s="42"/>
      <c r="U61" s="42"/>
      <c r="V61" s="42"/>
      <c r="W61" s="42"/>
      <c r="X61" s="42"/>
      <c r="Y61" s="42"/>
      <c r="Z61" s="42"/>
    </row>
    <row r="62">
      <c r="A62" s="50"/>
      <c r="B62" s="89"/>
      <c r="D62" s="90"/>
      <c r="F62" s="90"/>
      <c r="G62" s="42"/>
      <c r="H62" s="90"/>
      <c r="M62" s="42"/>
      <c r="S62" s="42"/>
      <c r="T62" s="42"/>
      <c r="U62" s="42"/>
      <c r="V62" s="42"/>
      <c r="W62" s="42"/>
      <c r="X62" s="42"/>
      <c r="Y62" s="42"/>
      <c r="Z62" s="42"/>
    </row>
    <row r="63">
      <c r="A63" s="50"/>
      <c r="B63" s="89"/>
      <c r="D63" s="90"/>
      <c r="F63" s="90"/>
      <c r="G63" s="42"/>
      <c r="H63" s="90"/>
      <c r="M63" s="42"/>
      <c r="S63" s="42"/>
      <c r="T63" s="42"/>
      <c r="U63" s="42"/>
      <c r="V63" s="42"/>
      <c r="W63" s="42"/>
      <c r="X63" s="42"/>
      <c r="Y63" s="42"/>
      <c r="Z63" s="42"/>
    </row>
    <row r="64">
      <c r="A64" s="50"/>
      <c r="B64" s="89"/>
      <c r="D64" s="90"/>
      <c r="F64" s="90"/>
      <c r="G64" s="42"/>
      <c r="H64" s="90"/>
      <c r="M64" s="42"/>
      <c r="S64" s="42"/>
      <c r="T64" s="42"/>
      <c r="U64" s="42"/>
      <c r="V64" s="42"/>
      <c r="W64" s="42"/>
      <c r="X64" s="42"/>
      <c r="Y64" s="42"/>
      <c r="Z64" s="42"/>
    </row>
    <row r="65">
      <c r="A65" s="50"/>
      <c r="B65" s="89"/>
      <c r="D65" s="90"/>
      <c r="F65" s="90"/>
      <c r="G65" s="42"/>
      <c r="H65" s="90"/>
      <c r="M65" s="42"/>
      <c r="S65" s="42"/>
      <c r="T65" s="42"/>
      <c r="U65" s="42"/>
      <c r="V65" s="42"/>
      <c r="W65" s="42"/>
      <c r="X65" s="42"/>
      <c r="Y65" s="42"/>
      <c r="Z65" s="42"/>
    </row>
    <row r="66">
      <c r="A66" s="50"/>
      <c r="B66" s="89"/>
      <c r="D66" s="90"/>
      <c r="F66" s="90"/>
      <c r="G66" s="42"/>
      <c r="H66" s="90"/>
      <c r="M66" s="42"/>
      <c r="S66" s="42"/>
      <c r="T66" s="42"/>
      <c r="U66" s="42"/>
      <c r="V66" s="42"/>
      <c r="W66" s="42"/>
      <c r="X66" s="42"/>
      <c r="Y66" s="42"/>
      <c r="Z66" s="42"/>
    </row>
    <row r="67">
      <c r="A67" s="50"/>
      <c r="B67" s="89"/>
      <c r="D67" s="90"/>
      <c r="F67" s="90"/>
      <c r="G67" s="42"/>
      <c r="H67" s="90"/>
      <c r="M67" s="42"/>
      <c r="S67" s="42"/>
      <c r="T67" s="42"/>
      <c r="U67" s="42"/>
      <c r="V67" s="42"/>
      <c r="W67" s="42"/>
      <c r="X67" s="42"/>
      <c r="Y67" s="42"/>
      <c r="Z67" s="42"/>
    </row>
    <row r="68">
      <c r="A68" s="50"/>
      <c r="B68" s="89"/>
      <c r="D68" s="90"/>
      <c r="F68" s="90"/>
      <c r="G68" s="42"/>
      <c r="H68" s="90"/>
      <c r="M68" s="42"/>
      <c r="S68" s="42"/>
      <c r="T68" s="42"/>
      <c r="U68" s="42"/>
      <c r="V68" s="42"/>
      <c r="W68" s="42"/>
      <c r="X68" s="42"/>
      <c r="Y68" s="42"/>
      <c r="Z68" s="42"/>
    </row>
    <row r="69">
      <c r="A69" s="50"/>
      <c r="B69" s="89"/>
      <c r="D69" s="90"/>
      <c r="F69" s="90"/>
      <c r="G69" s="42"/>
      <c r="H69" s="90"/>
      <c r="M69" s="42"/>
      <c r="S69" s="42"/>
      <c r="T69" s="42"/>
      <c r="U69" s="42"/>
      <c r="V69" s="42"/>
      <c r="W69" s="42"/>
      <c r="X69" s="42"/>
      <c r="Y69" s="42"/>
      <c r="Z69" s="42"/>
    </row>
    <row r="70">
      <c r="A70" s="50"/>
      <c r="B70" s="89"/>
      <c r="D70" s="90"/>
      <c r="F70" s="90"/>
      <c r="G70" s="42"/>
      <c r="H70" s="90"/>
      <c r="M70" s="42"/>
      <c r="S70" s="42"/>
      <c r="T70" s="42"/>
      <c r="U70" s="42"/>
      <c r="V70" s="42"/>
      <c r="W70" s="42"/>
      <c r="X70" s="42"/>
      <c r="Y70" s="42"/>
      <c r="Z70" s="42"/>
    </row>
    <row r="71">
      <c r="A71" s="50"/>
      <c r="B71" s="89"/>
      <c r="D71" s="90"/>
      <c r="F71" s="90"/>
      <c r="G71" s="42"/>
      <c r="H71" s="90"/>
      <c r="M71" s="42"/>
      <c r="S71" s="42"/>
      <c r="T71" s="42"/>
      <c r="U71" s="42"/>
      <c r="V71" s="42"/>
      <c r="W71" s="42"/>
      <c r="X71" s="42"/>
      <c r="Y71" s="42"/>
      <c r="Z71" s="42"/>
    </row>
    <row r="72">
      <c r="A72" s="50"/>
      <c r="B72" s="89"/>
      <c r="D72" s="90"/>
      <c r="F72" s="90"/>
      <c r="G72" s="42"/>
      <c r="H72" s="90"/>
      <c r="M72" s="42"/>
      <c r="S72" s="42"/>
      <c r="T72" s="42"/>
      <c r="U72" s="42"/>
      <c r="V72" s="42"/>
      <c r="W72" s="42"/>
      <c r="X72" s="42"/>
      <c r="Y72" s="42"/>
      <c r="Z72" s="42"/>
    </row>
    <row r="73">
      <c r="A73" s="50"/>
      <c r="B73" s="89"/>
      <c r="D73" s="90"/>
      <c r="F73" s="90"/>
      <c r="G73" s="42"/>
      <c r="H73" s="90"/>
      <c r="M73" s="42"/>
      <c r="S73" s="42"/>
      <c r="T73" s="42"/>
      <c r="U73" s="42"/>
      <c r="V73" s="42"/>
      <c r="W73" s="42"/>
      <c r="X73" s="42"/>
      <c r="Y73" s="42"/>
      <c r="Z73" s="42"/>
    </row>
    <row r="74">
      <c r="A74" s="50"/>
      <c r="B74" s="89"/>
      <c r="D74" s="90"/>
      <c r="F74" s="90"/>
      <c r="G74" s="42"/>
      <c r="H74" s="90"/>
      <c r="M74" s="42"/>
      <c r="S74" s="42"/>
      <c r="T74" s="42"/>
      <c r="U74" s="42"/>
      <c r="V74" s="42"/>
      <c r="W74" s="42"/>
      <c r="X74" s="42"/>
      <c r="Y74" s="42"/>
      <c r="Z74" s="42"/>
    </row>
    <row r="75">
      <c r="A75" s="50"/>
      <c r="B75" s="89"/>
      <c r="D75" s="90"/>
      <c r="F75" s="90"/>
      <c r="G75" s="42"/>
      <c r="H75" s="90"/>
      <c r="M75" s="42"/>
      <c r="S75" s="42"/>
      <c r="T75" s="42"/>
      <c r="U75" s="42"/>
      <c r="V75" s="42"/>
      <c r="W75" s="42"/>
      <c r="X75" s="42"/>
      <c r="Y75" s="42"/>
      <c r="Z75" s="42"/>
    </row>
    <row r="76">
      <c r="A76" s="50"/>
      <c r="B76" s="89"/>
      <c r="D76" s="90"/>
      <c r="F76" s="90"/>
      <c r="G76" s="42"/>
      <c r="H76" s="90"/>
      <c r="M76" s="42"/>
      <c r="S76" s="42"/>
      <c r="T76" s="42"/>
      <c r="U76" s="42"/>
      <c r="V76" s="42"/>
      <c r="W76" s="42"/>
      <c r="X76" s="42"/>
      <c r="Y76" s="42"/>
      <c r="Z76" s="42"/>
    </row>
    <row r="77">
      <c r="A77" s="50"/>
      <c r="B77" s="89"/>
      <c r="D77" s="90"/>
      <c r="F77" s="90"/>
      <c r="G77" s="42"/>
      <c r="H77" s="90"/>
      <c r="M77" s="42"/>
      <c r="S77" s="42"/>
      <c r="T77" s="42"/>
      <c r="U77" s="42"/>
      <c r="V77" s="42"/>
      <c r="W77" s="42"/>
      <c r="X77" s="42"/>
      <c r="Y77" s="42"/>
      <c r="Z77" s="42"/>
    </row>
    <row r="78">
      <c r="A78" s="50"/>
      <c r="B78" s="89"/>
      <c r="D78" s="90"/>
      <c r="F78" s="90"/>
      <c r="G78" s="42"/>
      <c r="H78" s="90"/>
      <c r="M78" s="42"/>
      <c r="S78" s="42"/>
      <c r="T78" s="42"/>
      <c r="U78" s="42"/>
      <c r="V78" s="42"/>
      <c r="W78" s="42"/>
      <c r="X78" s="42"/>
      <c r="Y78" s="42"/>
      <c r="Z78" s="42"/>
    </row>
    <row r="79">
      <c r="A79" s="50"/>
      <c r="B79" s="89"/>
      <c r="D79" s="90"/>
      <c r="F79" s="90"/>
      <c r="G79" s="42"/>
      <c r="H79" s="90"/>
      <c r="M79" s="42"/>
      <c r="S79" s="42"/>
      <c r="T79" s="42"/>
      <c r="U79" s="42"/>
      <c r="V79" s="42"/>
      <c r="W79" s="42"/>
      <c r="X79" s="42"/>
      <c r="Y79" s="42"/>
      <c r="Z79" s="42"/>
    </row>
    <row r="80">
      <c r="A80" s="50"/>
      <c r="B80" s="89"/>
      <c r="D80" s="90"/>
      <c r="F80" s="90"/>
      <c r="G80" s="42"/>
      <c r="H80" s="90"/>
      <c r="M80" s="42"/>
      <c r="S80" s="42"/>
      <c r="T80" s="42"/>
      <c r="U80" s="42"/>
      <c r="V80" s="42"/>
      <c r="W80" s="42"/>
      <c r="X80" s="42"/>
      <c r="Y80" s="42"/>
      <c r="Z80" s="42"/>
    </row>
    <row r="81">
      <c r="A81" s="50"/>
      <c r="B81" s="89"/>
      <c r="D81" s="90"/>
      <c r="F81" s="90"/>
      <c r="G81" s="42"/>
      <c r="H81" s="90"/>
      <c r="M81" s="42"/>
      <c r="S81" s="42"/>
      <c r="T81" s="42"/>
      <c r="U81" s="42"/>
      <c r="V81" s="42"/>
      <c r="W81" s="42"/>
      <c r="X81" s="42"/>
      <c r="Y81" s="42"/>
      <c r="Z81" s="42"/>
    </row>
    <row r="82">
      <c r="A82" s="50"/>
      <c r="B82" s="89"/>
      <c r="D82" s="90"/>
      <c r="F82" s="90"/>
      <c r="G82" s="42"/>
      <c r="H82" s="90"/>
      <c r="M82" s="42"/>
      <c r="S82" s="42"/>
      <c r="T82" s="42"/>
      <c r="U82" s="42"/>
      <c r="V82" s="42"/>
      <c r="W82" s="42"/>
      <c r="X82" s="42"/>
      <c r="Y82" s="42"/>
      <c r="Z82" s="42"/>
    </row>
    <row r="83">
      <c r="A83" s="50"/>
      <c r="B83" s="89"/>
      <c r="D83" s="90"/>
      <c r="F83" s="90"/>
      <c r="G83" s="42"/>
      <c r="H83" s="90"/>
      <c r="M83" s="42"/>
      <c r="S83" s="42"/>
      <c r="T83" s="42"/>
      <c r="U83" s="42"/>
      <c r="V83" s="42"/>
      <c r="W83" s="42"/>
      <c r="X83" s="42"/>
      <c r="Y83" s="42"/>
      <c r="Z83" s="42"/>
    </row>
    <row r="84">
      <c r="A84" s="50"/>
      <c r="B84" s="89"/>
      <c r="D84" s="90"/>
      <c r="F84" s="90"/>
      <c r="G84" s="42"/>
      <c r="H84" s="90"/>
      <c r="M84" s="42"/>
      <c r="S84" s="42"/>
      <c r="T84" s="42"/>
      <c r="U84" s="42"/>
      <c r="V84" s="42"/>
      <c r="W84" s="42"/>
      <c r="X84" s="42"/>
      <c r="Y84" s="42"/>
      <c r="Z84" s="42"/>
    </row>
    <row r="85">
      <c r="A85" s="50"/>
      <c r="B85" s="89"/>
      <c r="D85" s="90"/>
      <c r="F85" s="90"/>
      <c r="G85" s="42"/>
      <c r="H85" s="90"/>
      <c r="M85" s="42"/>
      <c r="S85" s="42"/>
      <c r="T85" s="42"/>
      <c r="U85" s="42"/>
      <c r="V85" s="42"/>
      <c r="W85" s="42"/>
      <c r="X85" s="42"/>
      <c r="Y85" s="42"/>
      <c r="Z85" s="42"/>
    </row>
    <row r="86">
      <c r="A86" s="50"/>
      <c r="B86" s="89"/>
      <c r="D86" s="90"/>
      <c r="F86" s="90"/>
      <c r="G86" s="42"/>
      <c r="H86" s="90"/>
      <c r="M86" s="42"/>
      <c r="S86" s="42"/>
      <c r="T86" s="42"/>
      <c r="U86" s="42"/>
      <c r="V86" s="42"/>
      <c r="W86" s="42"/>
      <c r="X86" s="42"/>
      <c r="Y86" s="42"/>
      <c r="Z86" s="42"/>
    </row>
    <row r="87">
      <c r="A87" s="50"/>
      <c r="B87" s="89"/>
      <c r="D87" s="90"/>
      <c r="F87" s="90"/>
      <c r="G87" s="42"/>
      <c r="H87" s="90"/>
      <c r="M87" s="42"/>
      <c r="S87" s="42"/>
      <c r="T87" s="42"/>
      <c r="U87" s="42"/>
      <c r="V87" s="42"/>
      <c r="W87" s="42"/>
      <c r="X87" s="42"/>
      <c r="Y87" s="42"/>
      <c r="Z87" s="42"/>
    </row>
    <row r="88">
      <c r="A88" s="50"/>
      <c r="B88" s="89"/>
      <c r="D88" s="90"/>
      <c r="F88" s="90"/>
      <c r="G88" s="42"/>
      <c r="H88" s="90"/>
      <c r="M88" s="42"/>
      <c r="S88" s="42"/>
      <c r="T88" s="42"/>
      <c r="U88" s="42"/>
      <c r="V88" s="42"/>
      <c r="W88" s="42"/>
      <c r="X88" s="42"/>
      <c r="Y88" s="42"/>
      <c r="Z88" s="42"/>
    </row>
    <row r="89">
      <c r="A89" s="50"/>
      <c r="B89" s="89"/>
      <c r="D89" s="90"/>
      <c r="F89" s="90"/>
      <c r="G89" s="42"/>
      <c r="H89" s="90"/>
      <c r="M89" s="42"/>
      <c r="S89" s="42"/>
      <c r="T89" s="42"/>
      <c r="U89" s="42"/>
      <c r="V89" s="42"/>
      <c r="W89" s="42"/>
      <c r="X89" s="42"/>
      <c r="Y89" s="42"/>
      <c r="Z89" s="42"/>
    </row>
    <row r="90">
      <c r="A90" s="50"/>
      <c r="B90" s="89"/>
      <c r="D90" s="90"/>
      <c r="F90" s="90"/>
      <c r="G90" s="42"/>
      <c r="H90" s="90"/>
      <c r="M90" s="42"/>
      <c r="S90" s="42"/>
      <c r="T90" s="42"/>
      <c r="U90" s="42"/>
      <c r="V90" s="42"/>
      <c r="W90" s="42"/>
      <c r="X90" s="42"/>
      <c r="Y90" s="42"/>
      <c r="Z90" s="42"/>
    </row>
    <row r="91">
      <c r="A91" s="50"/>
      <c r="B91" s="89"/>
      <c r="D91" s="90"/>
      <c r="F91" s="90"/>
      <c r="G91" s="42"/>
      <c r="H91" s="90"/>
      <c r="M91" s="42"/>
      <c r="S91" s="42"/>
      <c r="T91" s="42"/>
      <c r="U91" s="42"/>
      <c r="V91" s="42"/>
      <c r="W91" s="42"/>
      <c r="X91" s="42"/>
      <c r="Y91" s="42"/>
      <c r="Z91" s="42"/>
    </row>
    <row r="92">
      <c r="A92" s="50"/>
      <c r="B92" s="89"/>
      <c r="D92" s="90"/>
      <c r="F92" s="90"/>
      <c r="G92" s="42"/>
      <c r="H92" s="90"/>
      <c r="M92" s="42"/>
      <c r="S92" s="42"/>
      <c r="T92" s="42"/>
      <c r="U92" s="42"/>
      <c r="V92" s="42"/>
      <c r="W92" s="42"/>
      <c r="X92" s="42"/>
      <c r="Y92" s="42"/>
      <c r="Z92" s="42"/>
    </row>
    <row r="93">
      <c r="A93" s="50"/>
      <c r="B93" s="89"/>
      <c r="D93" s="90"/>
      <c r="F93" s="90"/>
      <c r="G93" s="42"/>
      <c r="H93" s="90"/>
      <c r="M93" s="42"/>
      <c r="S93" s="42"/>
      <c r="T93" s="42"/>
      <c r="U93" s="42"/>
      <c r="V93" s="42"/>
      <c r="W93" s="42"/>
      <c r="X93" s="42"/>
      <c r="Y93" s="42"/>
      <c r="Z93" s="42"/>
    </row>
    <row r="94">
      <c r="A94" s="50"/>
      <c r="B94" s="89"/>
      <c r="D94" s="90"/>
      <c r="F94" s="90"/>
      <c r="G94" s="42"/>
      <c r="H94" s="90"/>
      <c r="M94" s="42"/>
      <c r="S94" s="42"/>
      <c r="T94" s="42"/>
      <c r="U94" s="42"/>
      <c r="V94" s="42"/>
      <c r="W94" s="42"/>
      <c r="X94" s="42"/>
      <c r="Y94" s="42"/>
      <c r="Z94" s="42"/>
    </row>
    <row r="95">
      <c r="A95" s="50"/>
      <c r="B95" s="89"/>
      <c r="D95" s="90"/>
      <c r="F95" s="90"/>
      <c r="G95" s="42"/>
      <c r="H95" s="90"/>
      <c r="M95" s="42"/>
      <c r="S95" s="42"/>
      <c r="T95" s="42"/>
      <c r="U95" s="42"/>
      <c r="V95" s="42"/>
      <c r="W95" s="42"/>
      <c r="X95" s="42"/>
      <c r="Y95" s="42"/>
      <c r="Z95" s="42"/>
    </row>
    <row r="96">
      <c r="A96" s="50"/>
      <c r="B96" s="89"/>
      <c r="D96" s="90"/>
      <c r="F96" s="90"/>
      <c r="G96" s="42"/>
      <c r="H96" s="90"/>
      <c r="M96" s="42"/>
      <c r="S96" s="42"/>
      <c r="T96" s="42"/>
      <c r="U96" s="42"/>
      <c r="V96" s="42"/>
      <c r="W96" s="42"/>
      <c r="X96" s="42"/>
      <c r="Y96" s="42"/>
      <c r="Z96" s="42"/>
    </row>
    <row r="97">
      <c r="A97" s="50"/>
      <c r="B97" s="89"/>
      <c r="D97" s="90"/>
      <c r="F97" s="90"/>
      <c r="G97" s="42"/>
      <c r="H97" s="90"/>
      <c r="M97" s="42"/>
      <c r="S97" s="42"/>
      <c r="T97" s="42"/>
      <c r="U97" s="42"/>
      <c r="V97" s="42"/>
      <c r="W97" s="42"/>
      <c r="X97" s="42"/>
      <c r="Y97" s="42"/>
      <c r="Z97" s="42"/>
    </row>
    <row r="98">
      <c r="A98" s="50"/>
      <c r="B98" s="89"/>
      <c r="D98" s="90"/>
      <c r="F98" s="90"/>
      <c r="G98" s="42"/>
      <c r="H98" s="90"/>
      <c r="M98" s="42"/>
      <c r="S98" s="42"/>
      <c r="T98" s="42"/>
      <c r="U98" s="42"/>
      <c r="V98" s="42"/>
      <c r="W98" s="42"/>
      <c r="X98" s="42"/>
      <c r="Y98" s="42"/>
      <c r="Z98" s="42"/>
    </row>
    <row r="99">
      <c r="A99" s="50"/>
      <c r="B99" s="89"/>
      <c r="D99" s="90"/>
      <c r="F99" s="90"/>
      <c r="G99" s="42"/>
      <c r="H99" s="90"/>
      <c r="M99" s="42"/>
      <c r="S99" s="42"/>
      <c r="T99" s="42"/>
      <c r="U99" s="42"/>
      <c r="V99" s="42"/>
      <c r="W99" s="42"/>
      <c r="X99" s="42"/>
      <c r="Y99" s="42"/>
      <c r="Z99" s="42"/>
    </row>
    <row r="100">
      <c r="A100" s="50"/>
      <c r="B100" s="89"/>
      <c r="D100" s="90"/>
      <c r="F100" s="90"/>
      <c r="G100" s="42"/>
      <c r="H100" s="90"/>
      <c r="M100" s="42"/>
      <c r="S100" s="42"/>
      <c r="T100" s="42"/>
      <c r="U100" s="42"/>
      <c r="V100" s="42"/>
      <c r="W100" s="42"/>
      <c r="X100" s="42"/>
      <c r="Y100" s="42"/>
      <c r="Z100" s="42"/>
    </row>
    <row r="101">
      <c r="A101" s="50"/>
      <c r="B101" s="89"/>
      <c r="D101" s="90"/>
      <c r="F101" s="90"/>
      <c r="G101" s="42"/>
      <c r="H101" s="90"/>
      <c r="M101" s="42"/>
      <c r="S101" s="42"/>
      <c r="T101" s="42"/>
      <c r="U101" s="42"/>
      <c r="V101" s="42"/>
      <c r="W101" s="42"/>
      <c r="X101" s="42"/>
      <c r="Y101" s="42"/>
      <c r="Z101" s="42"/>
    </row>
    <row r="102">
      <c r="A102" s="50"/>
      <c r="B102" s="89"/>
      <c r="D102" s="90"/>
      <c r="F102" s="90"/>
      <c r="G102" s="42"/>
      <c r="H102" s="90"/>
      <c r="M102" s="42"/>
      <c r="S102" s="42"/>
      <c r="T102" s="42"/>
      <c r="U102" s="42"/>
      <c r="V102" s="42"/>
      <c r="W102" s="42"/>
      <c r="X102" s="42"/>
      <c r="Y102" s="42"/>
      <c r="Z102" s="42"/>
    </row>
    <row r="103">
      <c r="A103" s="50"/>
      <c r="B103" s="89"/>
      <c r="D103" s="90"/>
      <c r="F103" s="90"/>
      <c r="G103" s="42"/>
      <c r="H103" s="90"/>
      <c r="M103" s="42"/>
      <c r="S103" s="42"/>
      <c r="T103" s="42"/>
      <c r="U103" s="42"/>
      <c r="V103" s="42"/>
      <c r="W103" s="42"/>
      <c r="X103" s="42"/>
      <c r="Y103" s="42"/>
      <c r="Z103" s="42"/>
    </row>
    <row r="104">
      <c r="A104" s="50"/>
      <c r="B104" s="89"/>
      <c r="D104" s="90"/>
      <c r="F104" s="90"/>
      <c r="G104" s="42"/>
      <c r="H104" s="90"/>
      <c r="M104" s="42"/>
      <c r="S104" s="42"/>
      <c r="T104" s="42"/>
      <c r="U104" s="42"/>
      <c r="V104" s="42"/>
      <c r="W104" s="42"/>
      <c r="X104" s="42"/>
      <c r="Y104" s="42"/>
      <c r="Z104" s="42"/>
    </row>
    <row r="105">
      <c r="A105" s="50"/>
      <c r="B105" s="89"/>
      <c r="D105" s="90"/>
      <c r="F105" s="90"/>
      <c r="G105" s="42"/>
      <c r="H105" s="90"/>
      <c r="M105" s="42"/>
      <c r="S105" s="42"/>
      <c r="T105" s="42"/>
      <c r="U105" s="42"/>
      <c r="V105" s="42"/>
      <c r="W105" s="42"/>
      <c r="X105" s="42"/>
      <c r="Y105" s="42"/>
      <c r="Z105" s="42"/>
    </row>
    <row r="106">
      <c r="A106" s="50"/>
      <c r="B106" s="89"/>
      <c r="D106" s="90"/>
      <c r="F106" s="90"/>
      <c r="G106" s="42"/>
      <c r="H106" s="90"/>
      <c r="M106" s="42"/>
      <c r="S106" s="42"/>
      <c r="T106" s="42"/>
      <c r="U106" s="42"/>
      <c r="V106" s="42"/>
      <c r="W106" s="42"/>
      <c r="X106" s="42"/>
      <c r="Y106" s="42"/>
      <c r="Z106" s="42"/>
    </row>
    <row r="107">
      <c r="A107" s="50"/>
      <c r="B107" s="89"/>
      <c r="D107" s="90"/>
      <c r="F107" s="90"/>
      <c r="G107" s="42"/>
      <c r="H107" s="90"/>
      <c r="M107" s="42"/>
      <c r="S107" s="42"/>
      <c r="T107" s="42"/>
      <c r="U107" s="42"/>
      <c r="V107" s="42"/>
      <c r="W107" s="42"/>
      <c r="X107" s="42"/>
      <c r="Y107" s="42"/>
      <c r="Z107" s="42"/>
    </row>
    <row r="108">
      <c r="A108" s="50"/>
      <c r="B108" s="89"/>
      <c r="D108" s="90"/>
      <c r="F108" s="90"/>
      <c r="G108" s="42"/>
      <c r="H108" s="90"/>
      <c r="M108" s="42"/>
      <c r="S108" s="42"/>
      <c r="T108" s="42"/>
      <c r="U108" s="42"/>
      <c r="V108" s="42"/>
      <c r="W108" s="42"/>
      <c r="X108" s="42"/>
      <c r="Y108" s="42"/>
      <c r="Z108" s="42"/>
    </row>
    <row r="109">
      <c r="A109" s="50"/>
      <c r="B109" s="89"/>
      <c r="D109" s="90"/>
      <c r="F109" s="90"/>
      <c r="G109" s="42"/>
      <c r="H109" s="90"/>
      <c r="M109" s="42"/>
      <c r="S109" s="42"/>
      <c r="T109" s="42"/>
      <c r="U109" s="42"/>
      <c r="V109" s="42"/>
      <c r="W109" s="42"/>
      <c r="X109" s="42"/>
      <c r="Y109" s="42"/>
      <c r="Z109" s="42"/>
    </row>
    <row r="110">
      <c r="A110" s="50"/>
      <c r="B110" s="89"/>
      <c r="D110" s="90"/>
      <c r="F110" s="90"/>
      <c r="G110" s="42"/>
      <c r="H110" s="90"/>
      <c r="M110" s="42"/>
      <c r="S110" s="42"/>
      <c r="T110" s="42"/>
      <c r="U110" s="42"/>
      <c r="V110" s="42"/>
      <c r="W110" s="42"/>
      <c r="X110" s="42"/>
      <c r="Y110" s="42"/>
      <c r="Z110" s="42"/>
    </row>
    <row r="111">
      <c r="A111" s="50"/>
      <c r="B111" s="89"/>
      <c r="D111" s="90"/>
      <c r="F111" s="90"/>
      <c r="G111" s="42"/>
      <c r="H111" s="90"/>
      <c r="M111" s="42"/>
      <c r="S111" s="42"/>
      <c r="T111" s="42"/>
      <c r="U111" s="42"/>
      <c r="V111" s="42"/>
      <c r="W111" s="42"/>
      <c r="X111" s="42"/>
      <c r="Y111" s="42"/>
      <c r="Z111" s="42"/>
    </row>
    <row r="112">
      <c r="A112" s="50"/>
      <c r="B112" s="89"/>
      <c r="D112" s="90"/>
      <c r="F112" s="90"/>
      <c r="G112" s="42"/>
      <c r="H112" s="90"/>
      <c r="M112" s="42"/>
      <c r="S112" s="42"/>
      <c r="T112" s="42"/>
      <c r="U112" s="42"/>
      <c r="V112" s="42"/>
      <c r="W112" s="42"/>
      <c r="X112" s="42"/>
      <c r="Y112" s="42"/>
      <c r="Z112" s="42"/>
    </row>
    <row r="113">
      <c r="A113" s="50"/>
      <c r="B113" s="89"/>
      <c r="D113" s="90"/>
      <c r="F113" s="90"/>
      <c r="G113" s="42"/>
      <c r="H113" s="90"/>
      <c r="M113" s="42"/>
      <c r="S113" s="42"/>
      <c r="T113" s="42"/>
      <c r="U113" s="42"/>
      <c r="V113" s="42"/>
      <c r="W113" s="42"/>
      <c r="X113" s="42"/>
      <c r="Y113" s="42"/>
      <c r="Z113" s="42"/>
    </row>
    <row r="114">
      <c r="A114" s="50"/>
      <c r="B114" s="89"/>
      <c r="D114" s="90"/>
      <c r="F114" s="90"/>
      <c r="G114" s="42"/>
      <c r="H114" s="90"/>
      <c r="M114" s="42"/>
      <c r="S114" s="42"/>
      <c r="T114" s="42"/>
      <c r="U114" s="42"/>
      <c r="V114" s="42"/>
      <c r="W114" s="42"/>
      <c r="X114" s="42"/>
      <c r="Y114" s="42"/>
      <c r="Z114" s="42"/>
    </row>
    <row r="115">
      <c r="A115" s="50"/>
      <c r="B115" s="89"/>
      <c r="D115" s="90"/>
      <c r="F115" s="90"/>
      <c r="G115" s="42"/>
      <c r="H115" s="90"/>
      <c r="M115" s="42"/>
      <c r="S115" s="42"/>
      <c r="T115" s="42"/>
      <c r="U115" s="42"/>
      <c r="V115" s="42"/>
      <c r="W115" s="42"/>
      <c r="X115" s="42"/>
      <c r="Y115" s="42"/>
      <c r="Z115" s="42"/>
    </row>
    <row r="116">
      <c r="A116" s="50"/>
      <c r="B116" s="89"/>
      <c r="D116" s="90"/>
      <c r="F116" s="90"/>
      <c r="G116" s="42"/>
      <c r="H116" s="90"/>
      <c r="M116" s="42"/>
      <c r="S116" s="42"/>
      <c r="T116" s="42"/>
      <c r="U116" s="42"/>
      <c r="V116" s="42"/>
      <c r="W116" s="42"/>
      <c r="X116" s="42"/>
      <c r="Y116" s="42"/>
      <c r="Z116" s="42"/>
    </row>
    <row r="117">
      <c r="A117" s="50"/>
      <c r="B117" s="89"/>
      <c r="D117" s="90"/>
      <c r="F117" s="90"/>
      <c r="G117" s="42"/>
      <c r="H117" s="90"/>
      <c r="M117" s="42"/>
      <c r="S117" s="42"/>
      <c r="T117" s="42"/>
      <c r="U117" s="42"/>
      <c r="V117" s="42"/>
      <c r="W117" s="42"/>
      <c r="X117" s="42"/>
      <c r="Y117" s="42"/>
      <c r="Z117" s="42"/>
    </row>
    <row r="118">
      <c r="A118" s="50"/>
      <c r="B118" s="89"/>
      <c r="D118" s="90"/>
      <c r="F118" s="90"/>
      <c r="G118" s="42"/>
      <c r="H118" s="90"/>
      <c r="M118" s="42"/>
      <c r="S118" s="42"/>
      <c r="T118" s="42"/>
      <c r="U118" s="42"/>
      <c r="V118" s="42"/>
      <c r="W118" s="42"/>
      <c r="X118" s="42"/>
      <c r="Y118" s="42"/>
      <c r="Z118" s="42"/>
    </row>
    <row r="119">
      <c r="A119" s="50"/>
      <c r="B119" s="89"/>
      <c r="D119" s="90"/>
      <c r="F119" s="90"/>
      <c r="G119" s="42"/>
      <c r="H119" s="90"/>
      <c r="M119" s="42"/>
      <c r="S119" s="42"/>
      <c r="T119" s="42"/>
      <c r="U119" s="42"/>
      <c r="V119" s="42"/>
      <c r="W119" s="42"/>
      <c r="X119" s="42"/>
      <c r="Y119" s="42"/>
      <c r="Z119" s="42"/>
    </row>
    <row r="120">
      <c r="A120" s="50"/>
      <c r="B120" s="89"/>
      <c r="D120" s="90"/>
      <c r="F120" s="90"/>
      <c r="G120" s="42"/>
      <c r="H120" s="90"/>
      <c r="M120" s="42"/>
      <c r="S120" s="42"/>
      <c r="T120" s="42"/>
      <c r="U120" s="42"/>
      <c r="V120" s="42"/>
      <c r="W120" s="42"/>
      <c r="X120" s="42"/>
      <c r="Y120" s="42"/>
      <c r="Z120" s="42"/>
    </row>
    <row r="121">
      <c r="A121" s="50"/>
      <c r="B121" s="89"/>
      <c r="D121" s="90"/>
      <c r="F121" s="90"/>
      <c r="G121" s="42"/>
      <c r="H121" s="90"/>
      <c r="M121" s="42"/>
      <c r="S121" s="42"/>
      <c r="T121" s="42"/>
      <c r="U121" s="42"/>
      <c r="V121" s="42"/>
      <c r="W121" s="42"/>
      <c r="X121" s="42"/>
      <c r="Y121" s="42"/>
      <c r="Z121" s="42"/>
    </row>
    <row r="122">
      <c r="A122" s="50"/>
      <c r="B122" s="89"/>
      <c r="D122" s="90"/>
      <c r="F122" s="90"/>
      <c r="G122" s="42"/>
      <c r="H122" s="90"/>
      <c r="M122" s="42"/>
      <c r="S122" s="42"/>
      <c r="T122" s="42"/>
      <c r="U122" s="42"/>
      <c r="V122" s="42"/>
      <c r="W122" s="42"/>
      <c r="X122" s="42"/>
      <c r="Y122" s="42"/>
      <c r="Z122" s="42"/>
    </row>
    <row r="123">
      <c r="A123" s="50"/>
      <c r="B123" s="89"/>
      <c r="D123" s="90"/>
      <c r="F123" s="90"/>
      <c r="G123" s="42"/>
      <c r="H123" s="90"/>
      <c r="M123" s="42"/>
      <c r="S123" s="42"/>
      <c r="T123" s="42"/>
      <c r="U123" s="42"/>
      <c r="V123" s="42"/>
      <c r="W123" s="42"/>
      <c r="X123" s="42"/>
      <c r="Y123" s="42"/>
      <c r="Z123" s="42"/>
    </row>
    <row r="124">
      <c r="A124" s="50"/>
      <c r="B124" s="89"/>
      <c r="D124" s="90"/>
      <c r="F124" s="90"/>
      <c r="G124" s="42"/>
      <c r="H124" s="90"/>
      <c r="M124" s="42"/>
      <c r="S124" s="42"/>
      <c r="T124" s="42"/>
      <c r="U124" s="42"/>
      <c r="V124" s="42"/>
      <c r="W124" s="42"/>
      <c r="X124" s="42"/>
      <c r="Y124" s="42"/>
      <c r="Z124" s="42"/>
    </row>
    <row r="125">
      <c r="A125" s="50"/>
      <c r="B125" s="89"/>
      <c r="D125" s="90"/>
      <c r="F125" s="90"/>
      <c r="G125" s="42"/>
      <c r="H125" s="90"/>
      <c r="M125" s="42"/>
      <c r="S125" s="42"/>
      <c r="T125" s="42"/>
      <c r="U125" s="42"/>
      <c r="V125" s="42"/>
      <c r="W125" s="42"/>
      <c r="X125" s="42"/>
      <c r="Y125" s="42"/>
      <c r="Z125" s="42"/>
    </row>
    <row r="126">
      <c r="A126" s="50"/>
      <c r="B126" s="89"/>
      <c r="D126" s="90"/>
      <c r="F126" s="90"/>
      <c r="G126" s="42"/>
      <c r="H126" s="90"/>
      <c r="M126" s="42"/>
      <c r="S126" s="42"/>
      <c r="T126" s="42"/>
      <c r="U126" s="42"/>
      <c r="V126" s="42"/>
      <c r="W126" s="42"/>
      <c r="X126" s="42"/>
      <c r="Y126" s="42"/>
      <c r="Z126" s="42"/>
    </row>
    <row r="127">
      <c r="A127" s="50"/>
      <c r="B127" s="89"/>
      <c r="D127" s="90"/>
      <c r="F127" s="90"/>
      <c r="G127" s="42"/>
      <c r="H127" s="90"/>
      <c r="M127" s="42"/>
      <c r="S127" s="42"/>
      <c r="T127" s="42"/>
      <c r="U127" s="42"/>
      <c r="V127" s="42"/>
      <c r="W127" s="42"/>
      <c r="X127" s="42"/>
      <c r="Y127" s="42"/>
      <c r="Z127" s="42"/>
    </row>
    <row r="128">
      <c r="A128" s="50"/>
      <c r="B128" s="89"/>
      <c r="D128" s="90"/>
      <c r="F128" s="90"/>
      <c r="G128" s="42"/>
      <c r="H128" s="90"/>
      <c r="M128" s="42"/>
      <c r="S128" s="42"/>
      <c r="T128" s="42"/>
      <c r="U128" s="42"/>
      <c r="V128" s="42"/>
      <c r="W128" s="42"/>
      <c r="X128" s="42"/>
      <c r="Y128" s="42"/>
      <c r="Z128" s="42"/>
    </row>
    <row r="129">
      <c r="A129" s="50"/>
      <c r="B129" s="89"/>
      <c r="D129" s="90"/>
      <c r="F129" s="90"/>
      <c r="G129" s="42"/>
      <c r="H129" s="90"/>
      <c r="M129" s="42"/>
      <c r="S129" s="42"/>
      <c r="T129" s="42"/>
      <c r="U129" s="42"/>
      <c r="V129" s="42"/>
      <c r="W129" s="42"/>
      <c r="X129" s="42"/>
      <c r="Y129" s="42"/>
      <c r="Z129" s="42"/>
    </row>
    <row r="130">
      <c r="A130" s="50"/>
      <c r="B130" s="89"/>
      <c r="D130" s="90"/>
      <c r="F130" s="90"/>
      <c r="G130" s="42"/>
      <c r="H130" s="90"/>
      <c r="M130" s="42"/>
      <c r="S130" s="42"/>
      <c r="T130" s="42"/>
      <c r="U130" s="42"/>
      <c r="V130" s="42"/>
      <c r="W130" s="42"/>
      <c r="X130" s="42"/>
      <c r="Y130" s="42"/>
      <c r="Z130" s="42"/>
    </row>
    <row r="131">
      <c r="A131" s="50"/>
      <c r="B131" s="89"/>
      <c r="D131" s="90"/>
      <c r="F131" s="90"/>
      <c r="G131" s="42"/>
      <c r="H131" s="90"/>
      <c r="M131" s="42"/>
      <c r="S131" s="42"/>
      <c r="T131" s="42"/>
      <c r="U131" s="42"/>
      <c r="V131" s="42"/>
      <c r="W131" s="42"/>
      <c r="X131" s="42"/>
      <c r="Y131" s="42"/>
      <c r="Z131" s="42"/>
    </row>
    <row r="132">
      <c r="A132" s="50"/>
      <c r="B132" s="89"/>
      <c r="D132" s="90"/>
      <c r="F132" s="90"/>
      <c r="G132" s="42"/>
      <c r="H132" s="90"/>
      <c r="M132" s="42"/>
      <c r="S132" s="42"/>
      <c r="T132" s="42"/>
      <c r="U132" s="42"/>
      <c r="V132" s="42"/>
      <c r="W132" s="42"/>
      <c r="X132" s="42"/>
      <c r="Y132" s="42"/>
      <c r="Z132" s="42"/>
    </row>
    <row r="133">
      <c r="A133" s="50"/>
      <c r="B133" s="89"/>
      <c r="D133" s="90"/>
      <c r="F133" s="90"/>
      <c r="G133" s="42"/>
      <c r="H133" s="90"/>
      <c r="M133" s="42"/>
      <c r="S133" s="42"/>
      <c r="T133" s="42"/>
      <c r="U133" s="42"/>
      <c r="V133" s="42"/>
      <c r="W133" s="42"/>
      <c r="X133" s="42"/>
      <c r="Y133" s="42"/>
      <c r="Z133" s="42"/>
    </row>
    <row r="134">
      <c r="A134" s="50"/>
      <c r="B134" s="89"/>
      <c r="D134" s="90"/>
      <c r="F134" s="90"/>
      <c r="G134" s="42"/>
      <c r="H134" s="90"/>
      <c r="M134" s="42"/>
      <c r="S134" s="42"/>
      <c r="T134" s="42"/>
      <c r="U134" s="42"/>
      <c r="V134" s="42"/>
      <c r="W134" s="42"/>
      <c r="X134" s="42"/>
      <c r="Y134" s="42"/>
      <c r="Z134" s="42"/>
    </row>
    <row r="135">
      <c r="A135" s="50"/>
      <c r="B135" s="89"/>
      <c r="D135" s="90"/>
      <c r="F135" s="90"/>
      <c r="G135" s="42"/>
      <c r="H135" s="90"/>
      <c r="M135" s="42"/>
      <c r="S135" s="42"/>
      <c r="T135" s="42"/>
      <c r="U135" s="42"/>
      <c r="V135" s="42"/>
      <c r="W135" s="42"/>
      <c r="X135" s="42"/>
      <c r="Y135" s="42"/>
      <c r="Z135" s="42"/>
    </row>
    <row r="136">
      <c r="A136" s="50"/>
      <c r="B136" s="89"/>
      <c r="D136" s="90"/>
      <c r="F136" s="90"/>
      <c r="G136" s="42"/>
      <c r="H136" s="90"/>
      <c r="M136" s="42"/>
      <c r="S136" s="42"/>
      <c r="T136" s="42"/>
      <c r="U136" s="42"/>
      <c r="V136" s="42"/>
      <c r="W136" s="42"/>
      <c r="X136" s="42"/>
      <c r="Y136" s="42"/>
      <c r="Z136" s="42"/>
    </row>
    <row r="137">
      <c r="A137" s="50"/>
      <c r="B137" s="89"/>
      <c r="D137" s="90"/>
      <c r="F137" s="90"/>
      <c r="G137" s="42"/>
      <c r="H137" s="90"/>
      <c r="M137" s="42"/>
      <c r="S137" s="42"/>
      <c r="T137" s="42"/>
      <c r="U137" s="42"/>
      <c r="V137" s="42"/>
      <c r="W137" s="42"/>
      <c r="X137" s="42"/>
      <c r="Y137" s="42"/>
      <c r="Z137" s="42"/>
    </row>
    <row r="138">
      <c r="A138" s="50"/>
      <c r="B138" s="89"/>
      <c r="D138" s="90"/>
      <c r="F138" s="90"/>
      <c r="G138" s="42"/>
      <c r="H138" s="90"/>
      <c r="M138" s="42"/>
      <c r="S138" s="42"/>
      <c r="T138" s="42"/>
      <c r="U138" s="42"/>
      <c r="V138" s="42"/>
      <c r="W138" s="42"/>
      <c r="X138" s="42"/>
      <c r="Y138" s="42"/>
      <c r="Z138" s="42"/>
    </row>
    <row r="139">
      <c r="A139" s="50"/>
      <c r="B139" s="89"/>
      <c r="D139" s="90"/>
      <c r="F139" s="90"/>
      <c r="G139" s="42"/>
      <c r="H139" s="90"/>
      <c r="M139" s="42"/>
      <c r="S139" s="42"/>
      <c r="T139" s="42"/>
      <c r="U139" s="42"/>
      <c r="V139" s="42"/>
      <c r="W139" s="42"/>
      <c r="X139" s="42"/>
      <c r="Y139" s="42"/>
      <c r="Z139" s="42"/>
    </row>
    <row r="140">
      <c r="A140" s="50"/>
      <c r="B140" s="89"/>
      <c r="D140" s="90"/>
      <c r="F140" s="90"/>
      <c r="G140" s="42"/>
      <c r="H140" s="90"/>
      <c r="M140" s="42"/>
      <c r="S140" s="42"/>
      <c r="T140" s="42"/>
      <c r="U140" s="42"/>
      <c r="V140" s="42"/>
      <c r="W140" s="42"/>
      <c r="X140" s="42"/>
      <c r="Y140" s="42"/>
      <c r="Z140" s="42"/>
    </row>
    <row r="141">
      <c r="A141" s="50"/>
      <c r="B141" s="89"/>
      <c r="D141" s="90"/>
      <c r="F141" s="90"/>
      <c r="G141" s="42"/>
      <c r="H141" s="90"/>
      <c r="M141" s="42"/>
      <c r="S141" s="42"/>
      <c r="T141" s="42"/>
      <c r="U141" s="42"/>
      <c r="V141" s="42"/>
      <c r="W141" s="42"/>
      <c r="X141" s="42"/>
      <c r="Y141" s="42"/>
      <c r="Z141" s="42"/>
    </row>
    <row r="142">
      <c r="A142" s="50"/>
      <c r="B142" s="89"/>
      <c r="D142" s="90"/>
      <c r="F142" s="90"/>
      <c r="G142" s="42"/>
      <c r="H142" s="90"/>
      <c r="M142" s="42"/>
      <c r="S142" s="42"/>
      <c r="T142" s="42"/>
      <c r="U142" s="42"/>
      <c r="V142" s="42"/>
      <c r="W142" s="42"/>
      <c r="X142" s="42"/>
      <c r="Y142" s="42"/>
      <c r="Z142" s="42"/>
    </row>
    <row r="143">
      <c r="A143" s="50"/>
      <c r="B143" s="89"/>
      <c r="D143" s="90"/>
      <c r="F143" s="90"/>
      <c r="G143" s="42"/>
      <c r="H143" s="90"/>
      <c r="M143" s="42"/>
      <c r="S143" s="42"/>
      <c r="T143" s="42"/>
      <c r="U143" s="42"/>
      <c r="V143" s="42"/>
      <c r="W143" s="42"/>
      <c r="X143" s="42"/>
      <c r="Y143" s="42"/>
      <c r="Z143" s="42"/>
    </row>
    <row r="144">
      <c r="A144" s="50"/>
      <c r="B144" s="89"/>
      <c r="D144" s="90"/>
      <c r="F144" s="90"/>
      <c r="G144" s="42"/>
      <c r="H144" s="90"/>
      <c r="M144" s="42"/>
      <c r="S144" s="42"/>
      <c r="T144" s="42"/>
      <c r="U144" s="42"/>
      <c r="V144" s="42"/>
      <c r="W144" s="42"/>
      <c r="X144" s="42"/>
      <c r="Y144" s="42"/>
      <c r="Z144" s="42"/>
    </row>
    <row r="145">
      <c r="A145" s="50"/>
      <c r="B145" s="89"/>
      <c r="D145" s="90"/>
      <c r="F145" s="90"/>
      <c r="G145" s="42"/>
      <c r="H145" s="90"/>
      <c r="M145" s="42"/>
      <c r="S145" s="42"/>
      <c r="T145" s="42"/>
      <c r="U145" s="42"/>
      <c r="V145" s="42"/>
      <c r="W145" s="42"/>
      <c r="X145" s="42"/>
      <c r="Y145" s="42"/>
      <c r="Z145" s="42"/>
    </row>
    <row r="146">
      <c r="A146" s="50"/>
      <c r="B146" s="89"/>
      <c r="D146" s="90"/>
      <c r="F146" s="90"/>
      <c r="G146" s="42"/>
      <c r="H146" s="90"/>
      <c r="M146" s="42"/>
      <c r="S146" s="42"/>
      <c r="T146" s="42"/>
      <c r="U146" s="42"/>
      <c r="V146" s="42"/>
      <c r="W146" s="42"/>
      <c r="X146" s="42"/>
      <c r="Y146" s="42"/>
      <c r="Z146" s="42"/>
    </row>
    <row r="147">
      <c r="A147" s="50"/>
      <c r="B147" s="89"/>
      <c r="D147" s="90"/>
      <c r="F147" s="90"/>
      <c r="G147" s="42"/>
      <c r="H147" s="90"/>
      <c r="M147" s="42"/>
      <c r="S147" s="42"/>
      <c r="T147" s="42"/>
      <c r="U147" s="42"/>
      <c r="V147" s="42"/>
      <c r="W147" s="42"/>
      <c r="X147" s="42"/>
      <c r="Y147" s="42"/>
      <c r="Z147" s="42"/>
    </row>
    <row r="148">
      <c r="A148" s="50"/>
      <c r="B148" s="89"/>
      <c r="D148" s="90"/>
      <c r="F148" s="90"/>
      <c r="G148" s="42"/>
      <c r="H148" s="90"/>
      <c r="M148" s="42"/>
      <c r="S148" s="42"/>
      <c r="T148" s="42"/>
      <c r="U148" s="42"/>
      <c r="V148" s="42"/>
      <c r="W148" s="42"/>
      <c r="X148" s="42"/>
      <c r="Y148" s="42"/>
      <c r="Z148" s="42"/>
    </row>
    <row r="149">
      <c r="A149" s="50"/>
      <c r="B149" s="89"/>
      <c r="D149" s="90"/>
      <c r="F149" s="90"/>
      <c r="G149" s="42"/>
      <c r="H149" s="90"/>
      <c r="M149" s="42"/>
      <c r="S149" s="42"/>
      <c r="T149" s="42"/>
      <c r="U149" s="42"/>
      <c r="V149" s="42"/>
      <c r="W149" s="42"/>
      <c r="X149" s="42"/>
      <c r="Y149" s="42"/>
      <c r="Z149" s="42"/>
    </row>
    <row r="150">
      <c r="A150" s="50"/>
      <c r="B150" s="89"/>
      <c r="D150" s="90"/>
      <c r="F150" s="90"/>
      <c r="G150" s="42"/>
      <c r="H150" s="90"/>
      <c r="M150" s="42"/>
      <c r="S150" s="42"/>
      <c r="T150" s="42"/>
      <c r="U150" s="42"/>
      <c r="V150" s="42"/>
      <c r="W150" s="42"/>
      <c r="X150" s="42"/>
      <c r="Y150" s="42"/>
      <c r="Z150" s="42"/>
    </row>
    <row r="151">
      <c r="A151" s="50"/>
      <c r="B151" s="89"/>
      <c r="D151" s="90"/>
      <c r="F151" s="90"/>
      <c r="G151" s="42"/>
      <c r="H151" s="90"/>
      <c r="M151" s="42"/>
      <c r="S151" s="42"/>
      <c r="T151" s="42"/>
      <c r="U151" s="42"/>
      <c r="V151" s="42"/>
      <c r="W151" s="42"/>
      <c r="X151" s="42"/>
      <c r="Y151" s="42"/>
      <c r="Z151" s="42"/>
    </row>
    <row r="152">
      <c r="A152" s="50"/>
      <c r="B152" s="89"/>
      <c r="D152" s="90"/>
      <c r="F152" s="90"/>
      <c r="G152" s="42"/>
      <c r="H152" s="90"/>
      <c r="M152" s="42"/>
      <c r="S152" s="42"/>
      <c r="T152" s="42"/>
      <c r="U152" s="42"/>
      <c r="V152" s="42"/>
      <c r="W152" s="42"/>
      <c r="X152" s="42"/>
      <c r="Y152" s="42"/>
      <c r="Z152" s="42"/>
    </row>
    <row r="153">
      <c r="A153" s="50"/>
      <c r="B153" s="89"/>
      <c r="D153" s="90"/>
      <c r="F153" s="90"/>
      <c r="G153" s="42"/>
      <c r="H153" s="90"/>
      <c r="M153" s="42"/>
      <c r="S153" s="42"/>
      <c r="T153" s="42"/>
      <c r="U153" s="42"/>
      <c r="V153" s="42"/>
      <c r="W153" s="42"/>
      <c r="X153" s="42"/>
      <c r="Y153" s="42"/>
      <c r="Z153" s="42"/>
    </row>
    <row r="154">
      <c r="A154" s="50"/>
      <c r="B154" s="89"/>
      <c r="D154" s="90"/>
      <c r="F154" s="90"/>
      <c r="G154" s="42"/>
      <c r="H154" s="90"/>
      <c r="M154" s="42"/>
      <c r="S154" s="42"/>
      <c r="T154" s="42"/>
      <c r="U154" s="42"/>
      <c r="V154" s="42"/>
      <c r="W154" s="42"/>
      <c r="X154" s="42"/>
      <c r="Y154" s="42"/>
      <c r="Z154" s="42"/>
    </row>
    <row r="155">
      <c r="A155" s="50"/>
      <c r="B155" s="89"/>
      <c r="D155" s="90"/>
      <c r="F155" s="90"/>
      <c r="G155" s="42"/>
      <c r="H155" s="90"/>
      <c r="M155" s="42"/>
      <c r="S155" s="42"/>
      <c r="T155" s="42"/>
      <c r="U155" s="42"/>
      <c r="V155" s="42"/>
      <c r="W155" s="42"/>
      <c r="X155" s="42"/>
      <c r="Y155" s="42"/>
      <c r="Z155" s="42"/>
    </row>
    <row r="156">
      <c r="A156" s="50"/>
      <c r="B156" s="89"/>
      <c r="D156" s="90"/>
      <c r="F156" s="90"/>
      <c r="G156" s="42"/>
      <c r="H156" s="90"/>
      <c r="M156" s="42"/>
      <c r="S156" s="42"/>
      <c r="T156" s="42"/>
      <c r="U156" s="42"/>
      <c r="V156" s="42"/>
      <c r="W156" s="42"/>
      <c r="X156" s="42"/>
      <c r="Y156" s="42"/>
      <c r="Z156" s="42"/>
    </row>
    <row r="157">
      <c r="A157" s="50"/>
      <c r="B157" s="89"/>
      <c r="D157" s="90"/>
      <c r="F157" s="90"/>
      <c r="G157" s="42"/>
      <c r="H157" s="90"/>
      <c r="M157" s="42"/>
      <c r="S157" s="42"/>
      <c r="T157" s="42"/>
      <c r="U157" s="42"/>
      <c r="V157" s="42"/>
      <c r="W157" s="42"/>
      <c r="X157" s="42"/>
      <c r="Y157" s="42"/>
      <c r="Z157" s="42"/>
    </row>
    <row r="158">
      <c r="A158" s="50"/>
      <c r="B158" s="89"/>
      <c r="D158" s="90"/>
      <c r="F158" s="90"/>
      <c r="G158" s="42"/>
      <c r="H158" s="90"/>
      <c r="M158" s="42"/>
      <c r="S158" s="42"/>
      <c r="T158" s="42"/>
      <c r="U158" s="42"/>
      <c r="V158" s="42"/>
      <c r="W158" s="42"/>
      <c r="X158" s="42"/>
      <c r="Y158" s="42"/>
      <c r="Z158" s="42"/>
    </row>
    <row r="159">
      <c r="A159" s="50"/>
      <c r="B159" s="89"/>
      <c r="D159" s="90"/>
      <c r="F159" s="90"/>
      <c r="G159" s="42"/>
      <c r="H159" s="90"/>
      <c r="M159" s="42"/>
      <c r="S159" s="42"/>
      <c r="T159" s="42"/>
      <c r="U159" s="42"/>
      <c r="V159" s="42"/>
      <c r="W159" s="42"/>
      <c r="X159" s="42"/>
      <c r="Y159" s="42"/>
      <c r="Z159" s="42"/>
    </row>
    <row r="160">
      <c r="A160" s="50"/>
      <c r="B160" s="89"/>
      <c r="D160" s="90"/>
      <c r="F160" s="90"/>
      <c r="G160" s="42"/>
      <c r="H160" s="90"/>
      <c r="M160" s="42"/>
      <c r="S160" s="42"/>
      <c r="T160" s="42"/>
      <c r="U160" s="42"/>
      <c r="V160" s="42"/>
      <c r="W160" s="42"/>
      <c r="X160" s="42"/>
      <c r="Y160" s="42"/>
      <c r="Z160" s="42"/>
    </row>
    <row r="161">
      <c r="A161" s="50"/>
      <c r="B161" s="89"/>
      <c r="D161" s="90"/>
      <c r="F161" s="90"/>
      <c r="G161" s="42"/>
      <c r="H161" s="90"/>
      <c r="M161" s="42"/>
      <c r="S161" s="42"/>
      <c r="T161" s="42"/>
      <c r="U161" s="42"/>
      <c r="V161" s="42"/>
      <c r="W161" s="42"/>
      <c r="X161" s="42"/>
      <c r="Y161" s="42"/>
      <c r="Z161" s="42"/>
    </row>
    <row r="162">
      <c r="A162" s="50"/>
      <c r="B162" s="89"/>
      <c r="D162" s="90"/>
      <c r="F162" s="90"/>
      <c r="G162" s="42"/>
      <c r="H162" s="90"/>
      <c r="M162" s="42"/>
      <c r="S162" s="42"/>
      <c r="T162" s="42"/>
      <c r="U162" s="42"/>
      <c r="V162" s="42"/>
      <c r="W162" s="42"/>
      <c r="X162" s="42"/>
      <c r="Y162" s="42"/>
      <c r="Z162" s="42"/>
    </row>
    <row r="163">
      <c r="A163" s="50"/>
      <c r="B163" s="89"/>
      <c r="D163" s="90"/>
      <c r="F163" s="90"/>
      <c r="G163" s="42"/>
      <c r="H163" s="90"/>
      <c r="M163" s="42"/>
      <c r="S163" s="42"/>
      <c r="T163" s="42"/>
      <c r="U163" s="42"/>
      <c r="V163" s="42"/>
      <c r="W163" s="42"/>
      <c r="X163" s="42"/>
      <c r="Y163" s="42"/>
      <c r="Z163" s="42"/>
    </row>
    <row r="164">
      <c r="A164" s="50"/>
      <c r="B164" s="89"/>
      <c r="D164" s="90"/>
      <c r="F164" s="90"/>
      <c r="G164" s="42"/>
      <c r="H164" s="90"/>
      <c r="M164" s="42"/>
      <c r="S164" s="42"/>
      <c r="T164" s="42"/>
      <c r="U164" s="42"/>
      <c r="V164" s="42"/>
      <c r="W164" s="42"/>
      <c r="X164" s="42"/>
      <c r="Y164" s="42"/>
      <c r="Z164" s="42"/>
    </row>
    <row r="165">
      <c r="A165" s="50"/>
      <c r="B165" s="89"/>
      <c r="D165" s="90"/>
      <c r="F165" s="90"/>
      <c r="G165" s="42"/>
      <c r="H165" s="90"/>
      <c r="M165" s="42"/>
      <c r="S165" s="42"/>
      <c r="T165" s="42"/>
      <c r="U165" s="42"/>
      <c r="V165" s="42"/>
      <c r="W165" s="42"/>
      <c r="X165" s="42"/>
      <c r="Y165" s="42"/>
      <c r="Z165" s="42"/>
    </row>
    <row r="166">
      <c r="A166" s="50"/>
      <c r="B166" s="89"/>
      <c r="D166" s="90"/>
      <c r="F166" s="90"/>
      <c r="G166" s="42"/>
      <c r="H166" s="90"/>
      <c r="M166" s="42"/>
      <c r="S166" s="42"/>
      <c r="T166" s="42"/>
      <c r="U166" s="42"/>
      <c r="V166" s="42"/>
      <c r="W166" s="42"/>
      <c r="X166" s="42"/>
      <c r="Y166" s="42"/>
      <c r="Z166" s="42"/>
    </row>
    <row r="167">
      <c r="A167" s="50"/>
      <c r="B167" s="89"/>
      <c r="D167" s="90"/>
      <c r="F167" s="90"/>
      <c r="G167" s="42"/>
      <c r="H167" s="90"/>
      <c r="M167" s="42"/>
      <c r="S167" s="42"/>
      <c r="T167" s="42"/>
      <c r="U167" s="42"/>
      <c r="V167" s="42"/>
      <c r="W167" s="42"/>
      <c r="X167" s="42"/>
      <c r="Y167" s="42"/>
      <c r="Z167" s="42"/>
    </row>
    <row r="168">
      <c r="A168" s="50"/>
      <c r="B168" s="89"/>
      <c r="D168" s="90"/>
      <c r="F168" s="90"/>
      <c r="G168" s="42"/>
      <c r="H168" s="90"/>
      <c r="M168" s="42"/>
      <c r="S168" s="42"/>
      <c r="T168" s="42"/>
      <c r="U168" s="42"/>
      <c r="V168" s="42"/>
      <c r="W168" s="42"/>
      <c r="X168" s="42"/>
      <c r="Y168" s="42"/>
      <c r="Z168" s="42"/>
    </row>
    <row r="169">
      <c r="A169" s="50"/>
      <c r="B169" s="89"/>
      <c r="D169" s="90"/>
      <c r="F169" s="90"/>
      <c r="G169" s="42"/>
      <c r="H169" s="90"/>
      <c r="M169" s="42"/>
      <c r="S169" s="42"/>
      <c r="T169" s="42"/>
      <c r="U169" s="42"/>
      <c r="V169" s="42"/>
      <c r="W169" s="42"/>
      <c r="X169" s="42"/>
      <c r="Y169" s="42"/>
      <c r="Z169" s="42"/>
    </row>
    <row r="170">
      <c r="A170" s="50"/>
      <c r="B170" s="89"/>
      <c r="D170" s="90"/>
      <c r="F170" s="90"/>
      <c r="G170" s="42"/>
      <c r="H170" s="90"/>
      <c r="M170" s="42"/>
      <c r="S170" s="42"/>
      <c r="T170" s="42"/>
      <c r="U170" s="42"/>
      <c r="V170" s="42"/>
      <c r="W170" s="42"/>
      <c r="X170" s="42"/>
      <c r="Y170" s="42"/>
      <c r="Z170" s="42"/>
    </row>
    <row r="171">
      <c r="A171" s="50"/>
      <c r="B171" s="89"/>
      <c r="D171" s="90"/>
      <c r="F171" s="90"/>
      <c r="G171" s="42"/>
      <c r="H171" s="90"/>
      <c r="M171" s="42"/>
      <c r="S171" s="42"/>
      <c r="T171" s="42"/>
      <c r="U171" s="42"/>
      <c r="V171" s="42"/>
      <c r="W171" s="42"/>
      <c r="X171" s="42"/>
      <c r="Y171" s="42"/>
      <c r="Z171" s="42"/>
    </row>
    <row r="172">
      <c r="A172" s="50"/>
      <c r="B172" s="89"/>
      <c r="D172" s="90"/>
      <c r="F172" s="90"/>
      <c r="G172" s="42"/>
      <c r="H172" s="90"/>
      <c r="M172" s="42"/>
      <c r="S172" s="42"/>
      <c r="T172" s="42"/>
      <c r="U172" s="42"/>
      <c r="V172" s="42"/>
      <c r="W172" s="42"/>
      <c r="X172" s="42"/>
      <c r="Y172" s="42"/>
      <c r="Z172" s="42"/>
    </row>
    <row r="173">
      <c r="A173" s="50"/>
      <c r="B173" s="89"/>
      <c r="D173" s="90"/>
      <c r="F173" s="90"/>
      <c r="G173" s="42"/>
      <c r="H173" s="90"/>
      <c r="M173" s="42"/>
      <c r="S173" s="42"/>
      <c r="T173" s="42"/>
      <c r="U173" s="42"/>
      <c r="V173" s="42"/>
      <c r="W173" s="42"/>
      <c r="X173" s="42"/>
      <c r="Y173" s="42"/>
      <c r="Z173" s="42"/>
    </row>
    <row r="174">
      <c r="A174" s="50"/>
      <c r="B174" s="89"/>
      <c r="D174" s="90"/>
      <c r="F174" s="90"/>
      <c r="G174" s="42"/>
      <c r="H174" s="90"/>
      <c r="M174" s="42"/>
      <c r="S174" s="42"/>
      <c r="T174" s="42"/>
      <c r="U174" s="42"/>
      <c r="V174" s="42"/>
      <c r="W174" s="42"/>
      <c r="X174" s="42"/>
      <c r="Y174" s="42"/>
      <c r="Z174" s="42"/>
    </row>
    <row r="175">
      <c r="A175" s="50"/>
      <c r="B175" s="89"/>
      <c r="D175" s="90"/>
      <c r="F175" s="90"/>
      <c r="G175" s="42"/>
      <c r="H175" s="90"/>
      <c r="M175" s="42"/>
      <c r="S175" s="42"/>
      <c r="T175" s="42"/>
      <c r="U175" s="42"/>
      <c r="V175" s="42"/>
      <c r="W175" s="42"/>
      <c r="X175" s="42"/>
      <c r="Y175" s="42"/>
      <c r="Z175" s="42"/>
    </row>
    <row r="176">
      <c r="A176" s="50"/>
      <c r="B176" s="89"/>
      <c r="D176" s="90"/>
      <c r="F176" s="90"/>
      <c r="G176" s="42"/>
      <c r="H176" s="90"/>
      <c r="M176" s="42"/>
      <c r="S176" s="42"/>
      <c r="T176" s="42"/>
      <c r="U176" s="42"/>
      <c r="V176" s="42"/>
      <c r="W176" s="42"/>
      <c r="X176" s="42"/>
      <c r="Y176" s="42"/>
      <c r="Z176" s="42"/>
    </row>
    <row r="177">
      <c r="A177" s="50"/>
      <c r="B177" s="89"/>
      <c r="D177" s="90"/>
      <c r="F177" s="90"/>
      <c r="G177" s="42"/>
      <c r="H177" s="90"/>
      <c r="M177" s="42"/>
      <c r="S177" s="42"/>
      <c r="T177" s="42"/>
      <c r="U177" s="42"/>
      <c r="V177" s="42"/>
      <c r="W177" s="42"/>
      <c r="X177" s="42"/>
      <c r="Y177" s="42"/>
      <c r="Z177" s="42"/>
    </row>
    <row r="178">
      <c r="A178" s="50"/>
      <c r="B178" s="89"/>
      <c r="D178" s="90"/>
      <c r="F178" s="90"/>
      <c r="G178" s="42"/>
      <c r="H178" s="90"/>
      <c r="M178" s="42"/>
      <c r="S178" s="42"/>
      <c r="T178" s="42"/>
      <c r="U178" s="42"/>
      <c r="V178" s="42"/>
      <c r="W178" s="42"/>
      <c r="X178" s="42"/>
      <c r="Y178" s="42"/>
      <c r="Z178" s="42"/>
    </row>
    <row r="179">
      <c r="A179" s="50"/>
      <c r="B179" s="89"/>
      <c r="D179" s="90"/>
      <c r="F179" s="90"/>
      <c r="G179" s="42"/>
      <c r="H179" s="90"/>
      <c r="M179" s="42"/>
      <c r="S179" s="42"/>
      <c r="T179" s="42"/>
      <c r="U179" s="42"/>
      <c r="V179" s="42"/>
      <c r="W179" s="42"/>
      <c r="X179" s="42"/>
      <c r="Y179" s="42"/>
      <c r="Z179" s="42"/>
    </row>
    <row r="180">
      <c r="A180" s="50"/>
      <c r="B180" s="89"/>
      <c r="D180" s="90"/>
      <c r="F180" s="90"/>
      <c r="G180" s="42"/>
      <c r="H180" s="90"/>
      <c r="M180" s="42"/>
      <c r="S180" s="42"/>
      <c r="T180" s="42"/>
      <c r="U180" s="42"/>
      <c r="V180" s="42"/>
      <c r="W180" s="42"/>
      <c r="X180" s="42"/>
      <c r="Y180" s="42"/>
      <c r="Z180" s="42"/>
    </row>
    <row r="181">
      <c r="A181" s="50"/>
      <c r="B181" s="89"/>
      <c r="D181" s="90"/>
      <c r="F181" s="90"/>
      <c r="G181" s="42"/>
      <c r="H181" s="90"/>
      <c r="M181" s="42"/>
      <c r="S181" s="42"/>
      <c r="T181" s="42"/>
      <c r="U181" s="42"/>
      <c r="V181" s="42"/>
      <c r="W181" s="42"/>
      <c r="X181" s="42"/>
      <c r="Y181" s="42"/>
      <c r="Z181" s="42"/>
    </row>
    <row r="182">
      <c r="A182" s="50"/>
      <c r="B182" s="89"/>
      <c r="D182" s="90"/>
      <c r="F182" s="90"/>
      <c r="G182" s="42"/>
      <c r="H182" s="90"/>
      <c r="M182" s="42"/>
      <c r="S182" s="42"/>
      <c r="T182" s="42"/>
      <c r="U182" s="42"/>
      <c r="V182" s="42"/>
      <c r="W182" s="42"/>
      <c r="X182" s="42"/>
      <c r="Y182" s="42"/>
      <c r="Z182" s="42"/>
    </row>
    <row r="183">
      <c r="A183" s="50"/>
      <c r="B183" s="89"/>
      <c r="D183" s="90"/>
      <c r="F183" s="90"/>
      <c r="G183" s="42"/>
      <c r="H183" s="90"/>
      <c r="M183" s="42"/>
      <c r="S183" s="42"/>
      <c r="T183" s="42"/>
      <c r="U183" s="42"/>
      <c r="V183" s="42"/>
      <c r="W183" s="42"/>
      <c r="X183" s="42"/>
      <c r="Y183" s="42"/>
      <c r="Z183" s="42"/>
    </row>
    <row r="184">
      <c r="A184" s="50"/>
      <c r="B184" s="89"/>
      <c r="D184" s="90"/>
      <c r="F184" s="90"/>
      <c r="G184" s="42"/>
      <c r="H184" s="90"/>
      <c r="M184" s="42"/>
      <c r="S184" s="42"/>
      <c r="T184" s="42"/>
      <c r="U184" s="42"/>
      <c r="V184" s="42"/>
      <c r="W184" s="42"/>
      <c r="X184" s="42"/>
      <c r="Y184" s="42"/>
      <c r="Z184" s="42"/>
    </row>
    <row r="185">
      <c r="A185" s="50"/>
      <c r="B185" s="89"/>
      <c r="D185" s="90"/>
      <c r="F185" s="90"/>
      <c r="G185" s="42"/>
      <c r="H185" s="90"/>
      <c r="M185" s="42"/>
      <c r="S185" s="42"/>
      <c r="T185" s="42"/>
      <c r="U185" s="42"/>
      <c r="V185" s="42"/>
      <c r="W185" s="42"/>
      <c r="X185" s="42"/>
      <c r="Y185" s="42"/>
      <c r="Z185" s="42"/>
    </row>
    <row r="186">
      <c r="A186" s="50"/>
      <c r="B186" s="89"/>
      <c r="D186" s="90"/>
      <c r="F186" s="90"/>
      <c r="G186" s="42"/>
      <c r="H186" s="90"/>
      <c r="M186" s="42"/>
      <c r="S186" s="42"/>
      <c r="T186" s="42"/>
      <c r="U186" s="42"/>
      <c r="V186" s="42"/>
      <c r="W186" s="42"/>
      <c r="X186" s="42"/>
      <c r="Y186" s="42"/>
      <c r="Z186" s="42"/>
    </row>
    <row r="187">
      <c r="A187" s="50"/>
      <c r="B187" s="89"/>
      <c r="D187" s="90"/>
      <c r="F187" s="90"/>
      <c r="G187" s="42"/>
      <c r="H187" s="90"/>
      <c r="M187" s="42"/>
      <c r="S187" s="42"/>
      <c r="T187" s="42"/>
      <c r="U187" s="42"/>
      <c r="V187" s="42"/>
      <c r="W187" s="42"/>
      <c r="X187" s="42"/>
      <c r="Y187" s="42"/>
      <c r="Z187" s="42"/>
    </row>
    <row r="188">
      <c r="A188" s="50"/>
      <c r="B188" s="89"/>
      <c r="D188" s="90"/>
      <c r="F188" s="90"/>
      <c r="G188" s="42"/>
      <c r="H188" s="90"/>
      <c r="M188" s="42"/>
      <c r="S188" s="42"/>
      <c r="T188" s="42"/>
      <c r="U188" s="42"/>
      <c r="V188" s="42"/>
      <c r="W188" s="42"/>
      <c r="X188" s="42"/>
      <c r="Y188" s="42"/>
      <c r="Z188" s="42"/>
    </row>
    <row r="189">
      <c r="A189" s="50"/>
      <c r="B189" s="89"/>
      <c r="D189" s="90"/>
      <c r="F189" s="90"/>
      <c r="G189" s="42"/>
      <c r="H189" s="90"/>
      <c r="M189" s="42"/>
      <c r="S189" s="42"/>
      <c r="T189" s="42"/>
      <c r="U189" s="42"/>
      <c r="V189" s="42"/>
      <c r="W189" s="42"/>
      <c r="X189" s="42"/>
      <c r="Y189" s="42"/>
      <c r="Z189" s="42"/>
    </row>
    <row r="190">
      <c r="A190" s="50"/>
      <c r="B190" s="89"/>
      <c r="D190" s="90"/>
      <c r="F190" s="90"/>
      <c r="G190" s="42"/>
      <c r="H190" s="90"/>
      <c r="M190" s="42"/>
      <c r="S190" s="42"/>
      <c r="T190" s="42"/>
      <c r="U190" s="42"/>
      <c r="V190" s="42"/>
      <c r="W190" s="42"/>
      <c r="X190" s="42"/>
      <c r="Y190" s="42"/>
      <c r="Z190" s="42"/>
    </row>
    <row r="191">
      <c r="A191" s="50"/>
      <c r="B191" s="89"/>
      <c r="D191" s="90"/>
      <c r="F191" s="90"/>
      <c r="G191" s="42"/>
      <c r="H191" s="90"/>
      <c r="M191" s="42"/>
      <c r="S191" s="42"/>
      <c r="T191" s="42"/>
      <c r="U191" s="42"/>
      <c r="V191" s="42"/>
      <c r="W191" s="42"/>
      <c r="X191" s="42"/>
      <c r="Y191" s="42"/>
      <c r="Z191" s="42"/>
    </row>
    <row r="192">
      <c r="A192" s="50"/>
      <c r="B192" s="89"/>
      <c r="D192" s="90"/>
      <c r="F192" s="90"/>
      <c r="G192" s="42"/>
      <c r="H192" s="90"/>
      <c r="M192" s="42"/>
      <c r="S192" s="42"/>
      <c r="T192" s="42"/>
      <c r="U192" s="42"/>
      <c r="V192" s="42"/>
      <c r="W192" s="42"/>
      <c r="X192" s="42"/>
      <c r="Y192" s="42"/>
      <c r="Z192" s="42"/>
    </row>
    <row r="193">
      <c r="A193" s="50"/>
      <c r="B193" s="89"/>
      <c r="D193" s="90"/>
      <c r="F193" s="90"/>
      <c r="G193" s="42"/>
      <c r="H193" s="90"/>
      <c r="M193" s="42"/>
      <c r="S193" s="42"/>
      <c r="T193" s="42"/>
      <c r="U193" s="42"/>
      <c r="V193" s="42"/>
      <c r="W193" s="42"/>
      <c r="X193" s="42"/>
      <c r="Y193" s="42"/>
      <c r="Z193" s="42"/>
    </row>
    <row r="194">
      <c r="A194" s="50"/>
      <c r="B194" s="89"/>
      <c r="D194" s="90"/>
      <c r="F194" s="90"/>
      <c r="G194" s="42"/>
      <c r="H194" s="90"/>
      <c r="M194" s="42"/>
      <c r="S194" s="42"/>
      <c r="T194" s="42"/>
      <c r="U194" s="42"/>
      <c r="V194" s="42"/>
      <c r="W194" s="42"/>
      <c r="X194" s="42"/>
      <c r="Y194" s="42"/>
      <c r="Z194" s="42"/>
    </row>
    <row r="195">
      <c r="A195" s="50"/>
      <c r="B195" s="89"/>
      <c r="D195" s="90"/>
      <c r="F195" s="90"/>
      <c r="G195" s="42"/>
      <c r="H195" s="90"/>
      <c r="M195" s="42"/>
      <c r="S195" s="42"/>
      <c r="T195" s="42"/>
      <c r="U195" s="42"/>
      <c r="V195" s="42"/>
      <c r="W195" s="42"/>
      <c r="X195" s="42"/>
      <c r="Y195" s="42"/>
      <c r="Z195" s="42"/>
    </row>
    <row r="196">
      <c r="A196" s="50"/>
      <c r="B196" s="89"/>
      <c r="D196" s="90"/>
      <c r="F196" s="90"/>
      <c r="G196" s="42"/>
      <c r="H196" s="90"/>
      <c r="M196" s="42"/>
      <c r="S196" s="42"/>
      <c r="T196" s="42"/>
      <c r="U196" s="42"/>
      <c r="V196" s="42"/>
      <c r="W196" s="42"/>
      <c r="X196" s="42"/>
      <c r="Y196" s="42"/>
      <c r="Z196" s="42"/>
    </row>
    <row r="197">
      <c r="A197" s="50"/>
      <c r="B197" s="89"/>
      <c r="D197" s="90"/>
      <c r="F197" s="90"/>
      <c r="G197" s="42"/>
      <c r="H197" s="90"/>
      <c r="M197" s="42"/>
      <c r="S197" s="42"/>
      <c r="T197" s="42"/>
      <c r="U197" s="42"/>
      <c r="V197" s="42"/>
      <c r="W197" s="42"/>
      <c r="X197" s="42"/>
      <c r="Y197" s="42"/>
      <c r="Z197" s="42"/>
    </row>
    <row r="198">
      <c r="A198" s="50"/>
      <c r="B198" s="89"/>
      <c r="D198" s="90"/>
      <c r="F198" s="90"/>
      <c r="G198" s="42"/>
      <c r="H198" s="90"/>
      <c r="M198" s="42"/>
      <c r="S198" s="42"/>
      <c r="T198" s="42"/>
      <c r="U198" s="42"/>
      <c r="V198" s="42"/>
      <c r="W198" s="42"/>
      <c r="X198" s="42"/>
      <c r="Y198" s="42"/>
      <c r="Z198" s="42"/>
    </row>
    <row r="199">
      <c r="A199" s="50"/>
      <c r="B199" s="89"/>
      <c r="D199" s="90"/>
      <c r="F199" s="90"/>
      <c r="G199" s="42"/>
      <c r="H199" s="90"/>
      <c r="M199" s="42"/>
      <c r="S199" s="42"/>
      <c r="T199" s="42"/>
      <c r="U199" s="42"/>
      <c r="V199" s="42"/>
      <c r="W199" s="42"/>
      <c r="X199" s="42"/>
      <c r="Y199" s="42"/>
      <c r="Z199" s="42"/>
    </row>
    <row r="200">
      <c r="A200" s="50"/>
      <c r="B200" s="89"/>
      <c r="D200" s="90"/>
      <c r="F200" s="90"/>
      <c r="G200" s="42"/>
      <c r="H200" s="90"/>
      <c r="M200" s="42"/>
      <c r="S200" s="42"/>
      <c r="T200" s="42"/>
      <c r="U200" s="42"/>
      <c r="V200" s="42"/>
      <c r="W200" s="42"/>
      <c r="X200" s="42"/>
      <c r="Y200" s="42"/>
      <c r="Z200" s="42"/>
    </row>
    <row r="201">
      <c r="A201" s="50"/>
      <c r="B201" s="89"/>
      <c r="D201" s="90"/>
      <c r="F201" s="90"/>
      <c r="G201" s="42"/>
      <c r="H201" s="90"/>
      <c r="M201" s="42"/>
      <c r="S201" s="42"/>
      <c r="T201" s="42"/>
      <c r="U201" s="42"/>
      <c r="V201" s="42"/>
      <c r="W201" s="42"/>
      <c r="X201" s="42"/>
      <c r="Y201" s="42"/>
      <c r="Z201" s="42"/>
    </row>
    <row r="202">
      <c r="A202" s="50"/>
      <c r="B202" s="89"/>
      <c r="D202" s="90"/>
      <c r="F202" s="90"/>
      <c r="G202" s="42"/>
      <c r="H202" s="90"/>
      <c r="M202" s="42"/>
      <c r="S202" s="42"/>
      <c r="T202" s="42"/>
      <c r="U202" s="42"/>
      <c r="V202" s="42"/>
      <c r="W202" s="42"/>
      <c r="X202" s="42"/>
      <c r="Y202" s="42"/>
      <c r="Z202" s="42"/>
    </row>
    <row r="203">
      <c r="A203" s="50"/>
      <c r="B203" s="89"/>
      <c r="D203" s="90"/>
      <c r="F203" s="90"/>
      <c r="G203" s="42"/>
      <c r="H203" s="90"/>
      <c r="M203" s="42"/>
      <c r="S203" s="42"/>
      <c r="T203" s="42"/>
      <c r="U203" s="42"/>
      <c r="V203" s="42"/>
      <c r="W203" s="42"/>
      <c r="X203" s="42"/>
      <c r="Y203" s="42"/>
      <c r="Z203" s="42"/>
    </row>
    <row r="204">
      <c r="A204" s="50"/>
      <c r="B204" s="89"/>
      <c r="D204" s="90"/>
      <c r="F204" s="90"/>
      <c r="G204" s="42"/>
      <c r="H204" s="90"/>
      <c r="M204" s="42"/>
      <c r="S204" s="42"/>
      <c r="T204" s="42"/>
      <c r="U204" s="42"/>
      <c r="V204" s="42"/>
      <c r="W204" s="42"/>
      <c r="X204" s="42"/>
      <c r="Y204" s="42"/>
      <c r="Z204" s="42"/>
    </row>
    <row r="205">
      <c r="A205" s="50"/>
      <c r="B205" s="89"/>
      <c r="D205" s="90"/>
      <c r="F205" s="90"/>
      <c r="G205" s="42"/>
      <c r="H205" s="90"/>
      <c r="M205" s="42"/>
      <c r="S205" s="42"/>
      <c r="T205" s="42"/>
      <c r="U205" s="42"/>
      <c r="V205" s="42"/>
      <c r="W205" s="42"/>
      <c r="X205" s="42"/>
      <c r="Y205" s="42"/>
      <c r="Z205" s="42"/>
    </row>
    <row r="206">
      <c r="A206" s="50"/>
      <c r="B206" s="89"/>
      <c r="D206" s="90"/>
      <c r="F206" s="90"/>
      <c r="G206" s="42"/>
      <c r="H206" s="90"/>
      <c r="M206" s="42"/>
      <c r="S206" s="42"/>
      <c r="T206" s="42"/>
      <c r="U206" s="42"/>
      <c r="V206" s="42"/>
      <c r="W206" s="42"/>
      <c r="X206" s="42"/>
      <c r="Y206" s="42"/>
      <c r="Z206" s="42"/>
    </row>
    <row r="207">
      <c r="A207" s="50"/>
      <c r="B207" s="89"/>
      <c r="D207" s="90"/>
      <c r="F207" s="90"/>
      <c r="G207" s="42"/>
      <c r="H207" s="90"/>
      <c r="M207" s="42"/>
      <c r="S207" s="42"/>
      <c r="T207" s="42"/>
      <c r="U207" s="42"/>
      <c r="V207" s="42"/>
      <c r="W207" s="42"/>
      <c r="X207" s="42"/>
      <c r="Y207" s="42"/>
      <c r="Z207" s="42"/>
    </row>
    <row r="208">
      <c r="A208" s="50"/>
      <c r="B208" s="89"/>
      <c r="D208" s="90"/>
      <c r="F208" s="90"/>
      <c r="G208" s="42"/>
      <c r="H208" s="90"/>
      <c r="M208" s="42"/>
      <c r="S208" s="42"/>
      <c r="T208" s="42"/>
      <c r="U208" s="42"/>
      <c r="V208" s="42"/>
      <c r="W208" s="42"/>
      <c r="X208" s="42"/>
      <c r="Y208" s="42"/>
      <c r="Z208" s="42"/>
    </row>
    <row r="209">
      <c r="A209" s="50"/>
      <c r="B209" s="89"/>
      <c r="D209" s="90"/>
      <c r="F209" s="90"/>
      <c r="G209" s="42"/>
      <c r="H209" s="90"/>
      <c r="M209" s="42"/>
      <c r="S209" s="42"/>
      <c r="T209" s="42"/>
      <c r="U209" s="42"/>
      <c r="V209" s="42"/>
      <c r="W209" s="42"/>
      <c r="X209" s="42"/>
      <c r="Y209" s="42"/>
      <c r="Z209" s="42"/>
    </row>
    <row r="210">
      <c r="A210" s="50"/>
      <c r="B210" s="89"/>
      <c r="D210" s="90"/>
      <c r="F210" s="90"/>
      <c r="G210" s="42"/>
      <c r="H210" s="90"/>
      <c r="M210" s="42"/>
      <c r="S210" s="42"/>
      <c r="T210" s="42"/>
      <c r="U210" s="42"/>
      <c r="V210" s="42"/>
      <c r="W210" s="42"/>
      <c r="X210" s="42"/>
      <c r="Y210" s="42"/>
      <c r="Z210" s="42"/>
    </row>
    <row r="211">
      <c r="A211" s="50"/>
      <c r="B211" s="89"/>
      <c r="D211" s="90"/>
      <c r="F211" s="90"/>
      <c r="G211" s="42"/>
      <c r="H211" s="90"/>
      <c r="M211" s="42"/>
      <c r="S211" s="42"/>
      <c r="T211" s="42"/>
      <c r="U211" s="42"/>
      <c r="V211" s="42"/>
      <c r="W211" s="42"/>
      <c r="X211" s="42"/>
      <c r="Y211" s="42"/>
      <c r="Z211" s="42"/>
    </row>
    <row r="212">
      <c r="A212" s="50"/>
      <c r="B212" s="89"/>
      <c r="D212" s="90"/>
      <c r="F212" s="90"/>
      <c r="G212" s="42"/>
      <c r="H212" s="90"/>
      <c r="M212" s="42"/>
      <c r="S212" s="42"/>
      <c r="T212" s="42"/>
      <c r="U212" s="42"/>
      <c r="V212" s="42"/>
      <c r="W212" s="42"/>
      <c r="X212" s="42"/>
      <c r="Y212" s="42"/>
      <c r="Z212" s="42"/>
    </row>
    <row r="213">
      <c r="A213" s="50"/>
      <c r="B213" s="89"/>
      <c r="D213" s="90"/>
      <c r="F213" s="90"/>
      <c r="G213" s="42"/>
      <c r="H213" s="90"/>
      <c r="M213" s="42"/>
      <c r="S213" s="42"/>
      <c r="T213" s="42"/>
      <c r="U213" s="42"/>
      <c r="V213" s="42"/>
      <c r="W213" s="42"/>
      <c r="X213" s="42"/>
      <c r="Y213" s="42"/>
      <c r="Z213" s="42"/>
    </row>
    <row r="214">
      <c r="A214" s="50"/>
      <c r="B214" s="89"/>
      <c r="D214" s="90"/>
      <c r="F214" s="90"/>
      <c r="G214" s="42"/>
      <c r="H214" s="90"/>
      <c r="M214" s="42"/>
      <c r="S214" s="42"/>
      <c r="T214" s="42"/>
      <c r="U214" s="42"/>
      <c r="V214" s="42"/>
      <c r="W214" s="42"/>
      <c r="X214" s="42"/>
      <c r="Y214" s="42"/>
      <c r="Z214" s="42"/>
    </row>
    <row r="215">
      <c r="A215" s="50"/>
      <c r="B215" s="89"/>
      <c r="D215" s="90"/>
      <c r="F215" s="90"/>
      <c r="G215" s="42"/>
      <c r="H215" s="90"/>
      <c r="M215" s="42"/>
      <c r="S215" s="42"/>
      <c r="T215" s="42"/>
      <c r="U215" s="42"/>
      <c r="V215" s="42"/>
      <c r="W215" s="42"/>
      <c r="X215" s="42"/>
      <c r="Y215" s="42"/>
      <c r="Z215" s="42"/>
    </row>
    <row r="216">
      <c r="A216" s="50"/>
      <c r="B216" s="89"/>
      <c r="D216" s="90"/>
      <c r="F216" s="90"/>
      <c r="G216" s="42"/>
      <c r="H216" s="90"/>
      <c r="M216" s="42"/>
      <c r="S216" s="42"/>
      <c r="T216" s="42"/>
      <c r="U216" s="42"/>
      <c r="V216" s="42"/>
      <c r="W216" s="42"/>
      <c r="X216" s="42"/>
      <c r="Y216" s="42"/>
      <c r="Z216" s="42"/>
    </row>
    <row r="217">
      <c r="A217" s="50"/>
      <c r="B217" s="89"/>
      <c r="D217" s="90"/>
      <c r="F217" s="90"/>
      <c r="G217" s="42"/>
      <c r="H217" s="90"/>
      <c r="M217" s="42"/>
      <c r="S217" s="42"/>
      <c r="T217" s="42"/>
      <c r="U217" s="42"/>
      <c r="V217" s="42"/>
      <c r="W217" s="42"/>
      <c r="X217" s="42"/>
      <c r="Y217" s="42"/>
      <c r="Z217" s="42"/>
    </row>
    <row r="218">
      <c r="A218" s="50"/>
      <c r="B218" s="89"/>
      <c r="D218" s="90"/>
      <c r="F218" s="90"/>
      <c r="G218" s="42"/>
      <c r="H218" s="90"/>
      <c r="M218" s="42"/>
      <c r="S218" s="42"/>
      <c r="T218" s="42"/>
      <c r="U218" s="42"/>
      <c r="V218" s="42"/>
      <c r="W218" s="42"/>
      <c r="X218" s="42"/>
      <c r="Y218" s="42"/>
      <c r="Z218" s="42"/>
    </row>
    <row r="219">
      <c r="A219" s="50"/>
      <c r="B219" s="89"/>
      <c r="D219" s="90"/>
      <c r="F219" s="90"/>
      <c r="G219" s="42"/>
      <c r="H219" s="90"/>
      <c r="M219" s="42"/>
      <c r="S219" s="42"/>
      <c r="T219" s="42"/>
      <c r="U219" s="42"/>
      <c r="V219" s="42"/>
      <c r="W219" s="42"/>
      <c r="X219" s="42"/>
      <c r="Y219" s="42"/>
      <c r="Z219" s="42"/>
    </row>
    <row r="220">
      <c r="A220" s="50"/>
      <c r="B220" s="89"/>
      <c r="D220" s="90"/>
      <c r="F220" s="90"/>
      <c r="G220" s="42"/>
      <c r="H220" s="90"/>
      <c r="M220" s="42"/>
      <c r="S220" s="42"/>
      <c r="T220" s="42"/>
      <c r="U220" s="42"/>
      <c r="V220" s="42"/>
      <c r="W220" s="42"/>
      <c r="X220" s="42"/>
      <c r="Y220" s="42"/>
      <c r="Z220" s="42"/>
    </row>
    <row r="221">
      <c r="A221" s="50"/>
      <c r="B221" s="89"/>
      <c r="D221" s="90"/>
      <c r="F221" s="90"/>
      <c r="G221" s="42"/>
      <c r="H221" s="90"/>
      <c r="M221" s="42"/>
      <c r="S221" s="42"/>
      <c r="T221" s="42"/>
      <c r="U221" s="42"/>
      <c r="V221" s="42"/>
      <c r="W221" s="42"/>
      <c r="X221" s="42"/>
      <c r="Y221" s="42"/>
      <c r="Z221" s="42"/>
    </row>
    <row r="222">
      <c r="A222" s="50"/>
      <c r="B222" s="89"/>
      <c r="D222" s="90"/>
      <c r="F222" s="90"/>
      <c r="G222" s="42"/>
      <c r="H222" s="90"/>
      <c r="M222" s="42"/>
      <c r="S222" s="42"/>
      <c r="T222" s="42"/>
      <c r="U222" s="42"/>
      <c r="V222" s="42"/>
      <c r="W222" s="42"/>
      <c r="X222" s="42"/>
      <c r="Y222" s="42"/>
      <c r="Z222" s="42"/>
    </row>
    <row r="223">
      <c r="A223" s="50"/>
      <c r="B223" s="89"/>
      <c r="D223" s="90"/>
      <c r="F223" s="90"/>
      <c r="G223" s="42"/>
      <c r="H223" s="90"/>
      <c r="M223" s="42"/>
      <c r="S223" s="42"/>
      <c r="T223" s="42"/>
      <c r="U223" s="42"/>
      <c r="V223" s="42"/>
      <c r="W223" s="42"/>
      <c r="X223" s="42"/>
      <c r="Y223" s="42"/>
      <c r="Z223" s="42"/>
    </row>
    <row r="224">
      <c r="A224" s="50"/>
      <c r="B224" s="89"/>
      <c r="D224" s="90"/>
      <c r="F224" s="90"/>
      <c r="G224" s="42"/>
      <c r="H224" s="90"/>
      <c r="M224" s="42"/>
      <c r="S224" s="42"/>
      <c r="T224" s="42"/>
      <c r="U224" s="42"/>
      <c r="V224" s="42"/>
      <c r="W224" s="42"/>
      <c r="X224" s="42"/>
      <c r="Y224" s="42"/>
      <c r="Z224" s="42"/>
    </row>
    <row r="225">
      <c r="A225" s="50"/>
      <c r="B225" s="89"/>
      <c r="D225" s="90"/>
      <c r="F225" s="90"/>
      <c r="G225" s="42"/>
      <c r="H225" s="90"/>
      <c r="M225" s="42"/>
      <c r="S225" s="42"/>
      <c r="T225" s="42"/>
      <c r="U225" s="42"/>
      <c r="V225" s="42"/>
      <c r="W225" s="42"/>
      <c r="X225" s="42"/>
      <c r="Y225" s="42"/>
      <c r="Z225" s="42"/>
    </row>
    <row r="226">
      <c r="A226" s="50"/>
      <c r="B226" s="89"/>
      <c r="D226" s="90"/>
      <c r="F226" s="90"/>
      <c r="G226" s="42"/>
      <c r="H226" s="90"/>
      <c r="M226" s="42"/>
      <c r="S226" s="42"/>
      <c r="T226" s="42"/>
      <c r="U226" s="42"/>
      <c r="V226" s="42"/>
      <c r="W226" s="42"/>
      <c r="X226" s="42"/>
      <c r="Y226" s="42"/>
      <c r="Z226" s="42"/>
    </row>
    <row r="227">
      <c r="A227" s="50"/>
      <c r="B227" s="89"/>
      <c r="D227" s="90"/>
      <c r="F227" s="90"/>
      <c r="G227" s="42"/>
      <c r="H227" s="90"/>
      <c r="M227" s="42"/>
      <c r="S227" s="42"/>
      <c r="T227" s="42"/>
      <c r="U227" s="42"/>
      <c r="V227" s="42"/>
      <c r="W227" s="42"/>
      <c r="X227" s="42"/>
      <c r="Y227" s="42"/>
      <c r="Z227" s="42"/>
    </row>
    <row r="228">
      <c r="A228" s="50"/>
      <c r="B228" s="89"/>
      <c r="D228" s="90"/>
      <c r="F228" s="90"/>
      <c r="G228" s="42"/>
      <c r="H228" s="90"/>
      <c r="M228" s="42"/>
      <c r="S228" s="42"/>
      <c r="T228" s="42"/>
      <c r="U228" s="42"/>
      <c r="V228" s="42"/>
      <c r="W228" s="42"/>
      <c r="X228" s="42"/>
      <c r="Y228" s="42"/>
      <c r="Z228" s="42"/>
    </row>
    <row r="229">
      <c r="A229" s="50"/>
      <c r="B229" s="89"/>
      <c r="D229" s="90"/>
      <c r="F229" s="90"/>
      <c r="G229" s="42"/>
      <c r="H229" s="90"/>
      <c r="M229" s="42"/>
      <c r="S229" s="42"/>
      <c r="T229" s="42"/>
      <c r="U229" s="42"/>
      <c r="V229" s="42"/>
      <c r="W229" s="42"/>
      <c r="X229" s="42"/>
      <c r="Y229" s="42"/>
      <c r="Z229" s="42"/>
    </row>
    <row r="230">
      <c r="A230" s="50"/>
      <c r="B230" s="89"/>
      <c r="D230" s="90"/>
      <c r="F230" s="90"/>
      <c r="G230" s="42"/>
      <c r="H230" s="90"/>
      <c r="M230" s="42"/>
      <c r="S230" s="42"/>
      <c r="T230" s="42"/>
      <c r="U230" s="42"/>
      <c r="V230" s="42"/>
      <c r="W230" s="42"/>
      <c r="X230" s="42"/>
      <c r="Y230" s="42"/>
      <c r="Z230" s="42"/>
    </row>
    <row r="231">
      <c r="A231" s="50"/>
      <c r="B231" s="89"/>
      <c r="D231" s="90"/>
      <c r="F231" s="90"/>
      <c r="G231" s="42"/>
      <c r="H231" s="90"/>
      <c r="M231" s="42"/>
      <c r="S231" s="42"/>
      <c r="T231" s="42"/>
      <c r="U231" s="42"/>
      <c r="V231" s="42"/>
      <c r="W231" s="42"/>
      <c r="X231" s="42"/>
      <c r="Y231" s="42"/>
      <c r="Z231" s="42"/>
    </row>
    <row r="232">
      <c r="A232" s="50"/>
      <c r="B232" s="89"/>
      <c r="D232" s="90"/>
      <c r="F232" s="90"/>
      <c r="G232" s="42"/>
      <c r="H232" s="90"/>
      <c r="M232" s="42"/>
      <c r="S232" s="42"/>
      <c r="T232" s="42"/>
      <c r="U232" s="42"/>
      <c r="V232" s="42"/>
      <c r="W232" s="42"/>
      <c r="X232" s="42"/>
      <c r="Y232" s="42"/>
      <c r="Z232" s="42"/>
    </row>
    <row r="233">
      <c r="A233" s="50"/>
      <c r="B233" s="89"/>
      <c r="D233" s="90"/>
      <c r="F233" s="90"/>
      <c r="G233" s="42"/>
      <c r="H233" s="90"/>
      <c r="M233" s="42"/>
      <c r="S233" s="42"/>
      <c r="T233" s="42"/>
      <c r="U233" s="42"/>
      <c r="V233" s="42"/>
      <c r="W233" s="42"/>
      <c r="X233" s="42"/>
      <c r="Y233" s="42"/>
      <c r="Z233" s="42"/>
    </row>
    <row r="234">
      <c r="A234" s="50"/>
      <c r="B234" s="89"/>
      <c r="D234" s="90"/>
      <c r="F234" s="90"/>
      <c r="G234" s="42"/>
      <c r="H234" s="90"/>
      <c r="M234" s="42"/>
      <c r="S234" s="42"/>
      <c r="T234" s="42"/>
      <c r="U234" s="42"/>
      <c r="V234" s="42"/>
      <c r="W234" s="42"/>
      <c r="X234" s="42"/>
      <c r="Y234" s="42"/>
      <c r="Z234" s="42"/>
    </row>
    <row r="235">
      <c r="A235" s="50"/>
      <c r="B235" s="89"/>
      <c r="D235" s="90"/>
      <c r="F235" s="90"/>
      <c r="G235" s="42"/>
      <c r="H235" s="90"/>
      <c r="M235" s="42"/>
      <c r="S235" s="42"/>
      <c r="T235" s="42"/>
      <c r="U235" s="42"/>
      <c r="V235" s="42"/>
      <c r="W235" s="42"/>
      <c r="X235" s="42"/>
      <c r="Y235" s="42"/>
      <c r="Z235" s="42"/>
    </row>
    <row r="236">
      <c r="A236" s="50"/>
      <c r="B236" s="89"/>
      <c r="D236" s="90"/>
      <c r="F236" s="90"/>
      <c r="G236" s="42"/>
      <c r="H236" s="90"/>
      <c r="M236" s="42"/>
      <c r="S236" s="42"/>
      <c r="T236" s="42"/>
      <c r="U236" s="42"/>
      <c r="V236" s="42"/>
      <c r="W236" s="42"/>
      <c r="X236" s="42"/>
      <c r="Y236" s="42"/>
      <c r="Z236" s="42"/>
    </row>
    <row r="237">
      <c r="A237" s="50"/>
      <c r="B237" s="89"/>
      <c r="D237" s="90"/>
      <c r="F237" s="90"/>
      <c r="G237" s="42"/>
      <c r="H237" s="90"/>
      <c r="M237" s="42"/>
      <c r="S237" s="42"/>
      <c r="T237" s="42"/>
      <c r="U237" s="42"/>
      <c r="V237" s="42"/>
      <c r="W237" s="42"/>
      <c r="X237" s="42"/>
      <c r="Y237" s="42"/>
      <c r="Z237" s="42"/>
    </row>
    <row r="238">
      <c r="A238" s="50"/>
      <c r="B238" s="89"/>
      <c r="D238" s="90"/>
      <c r="F238" s="90"/>
      <c r="G238" s="42"/>
      <c r="H238" s="90"/>
      <c r="M238" s="42"/>
      <c r="S238" s="42"/>
      <c r="T238" s="42"/>
      <c r="U238" s="42"/>
      <c r="V238" s="42"/>
      <c r="W238" s="42"/>
      <c r="X238" s="42"/>
      <c r="Y238" s="42"/>
      <c r="Z238" s="42"/>
    </row>
    <row r="239">
      <c r="A239" s="50"/>
      <c r="B239" s="89"/>
      <c r="D239" s="90"/>
      <c r="F239" s="90"/>
      <c r="G239" s="42"/>
      <c r="H239" s="90"/>
      <c r="M239" s="42"/>
      <c r="S239" s="42"/>
      <c r="T239" s="42"/>
      <c r="U239" s="42"/>
      <c r="V239" s="42"/>
      <c r="W239" s="42"/>
      <c r="X239" s="42"/>
      <c r="Y239" s="42"/>
      <c r="Z239" s="42"/>
    </row>
    <row r="240">
      <c r="A240" s="50"/>
      <c r="B240" s="89"/>
      <c r="D240" s="90"/>
      <c r="F240" s="90"/>
      <c r="G240" s="42"/>
      <c r="H240" s="90"/>
      <c r="M240" s="42"/>
      <c r="S240" s="42"/>
      <c r="T240" s="42"/>
      <c r="U240" s="42"/>
      <c r="V240" s="42"/>
      <c r="W240" s="42"/>
      <c r="X240" s="42"/>
      <c r="Y240" s="42"/>
      <c r="Z240" s="42"/>
    </row>
    <row r="241">
      <c r="A241" s="50"/>
      <c r="B241" s="89"/>
      <c r="D241" s="90"/>
      <c r="F241" s="90"/>
      <c r="G241" s="42"/>
      <c r="H241" s="90"/>
      <c r="M241" s="42"/>
      <c r="S241" s="42"/>
      <c r="T241" s="42"/>
      <c r="U241" s="42"/>
      <c r="V241" s="42"/>
      <c r="W241" s="42"/>
      <c r="X241" s="42"/>
      <c r="Y241" s="42"/>
      <c r="Z241" s="42"/>
    </row>
    <row r="242">
      <c r="A242" s="50"/>
      <c r="B242" s="89"/>
      <c r="D242" s="90"/>
      <c r="F242" s="90"/>
      <c r="G242" s="42"/>
      <c r="H242" s="90"/>
      <c r="M242" s="42"/>
      <c r="S242" s="42"/>
      <c r="T242" s="42"/>
      <c r="U242" s="42"/>
      <c r="V242" s="42"/>
      <c r="W242" s="42"/>
      <c r="X242" s="42"/>
      <c r="Y242" s="42"/>
      <c r="Z242" s="42"/>
    </row>
    <row r="243">
      <c r="A243" s="50"/>
      <c r="B243" s="89"/>
      <c r="D243" s="90"/>
      <c r="F243" s="90"/>
      <c r="G243" s="42"/>
      <c r="H243" s="90"/>
      <c r="M243" s="42"/>
      <c r="S243" s="42"/>
      <c r="T243" s="42"/>
      <c r="U243" s="42"/>
      <c r="V243" s="42"/>
      <c r="W243" s="42"/>
      <c r="X243" s="42"/>
      <c r="Y243" s="42"/>
      <c r="Z243" s="42"/>
    </row>
    <row r="244">
      <c r="A244" s="50"/>
      <c r="B244" s="89"/>
      <c r="D244" s="90"/>
      <c r="F244" s="90"/>
      <c r="G244" s="42"/>
      <c r="H244" s="90"/>
      <c r="M244" s="42"/>
      <c r="S244" s="42"/>
      <c r="T244" s="42"/>
      <c r="U244" s="42"/>
      <c r="V244" s="42"/>
      <c r="W244" s="42"/>
      <c r="X244" s="42"/>
      <c r="Y244" s="42"/>
      <c r="Z244" s="42"/>
    </row>
    <row r="245">
      <c r="A245" s="50"/>
      <c r="B245" s="89"/>
      <c r="D245" s="90"/>
      <c r="F245" s="90"/>
      <c r="G245" s="42"/>
      <c r="H245" s="90"/>
      <c r="M245" s="42"/>
      <c r="S245" s="42"/>
      <c r="T245" s="42"/>
      <c r="U245" s="42"/>
      <c r="V245" s="42"/>
      <c r="W245" s="42"/>
      <c r="X245" s="42"/>
      <c r="Y245" s="42"/>
      <c r="Z245" s="42"/>
    </row>
    <row r="246">
      <c r="A246" s="50"/>
      <c r="B246" s="89"/>
      <c r="D246" s="90"/>
      <c r="F246" s="90"/>
      <c r="G246" s="42"/>
      <c r="H246" s="90"/>
      <c r="M246" s="42"/>
      <c r="S246" s="42"/>
      <c r="T246" s="42"/>
      <c r="U246" s="42"/>
      <c r="V246" s="42"/>
      <c r="W246" s="42"/>
      <c r="X246" s="42"/>
      <c r="Y246" s="42"/>
      <c r="Z246" s="42"/>
    </row>
    <row r="247">
      <c r="A247" s="50"/>
      <c r="B247" s="89"/>
      <c r="D247" s="90"/>
      <c r="F247" s="90"/>
      <c r="G247" s="42"/>
      <c r="H247" s="90"/>
      <c r="M247" s="42"/>
      <c r="S247" s="42"/>
      <c r="T247" s="42"/>
      <c r="U247" s="42"/>
      <c r="V247" s="42"/>
      <c r="W247" s="42"/>
      <c r="X247" s="42"/>
      <c r="Y247" s="42"/>
      <c r="Z247" s="42"/>
    </row>
    <row r="248">
      <c r="A248" s="50"/>
      <c r="B248" s="89"/>
      <c r="D248" s="90"/>
      <c r="F248" s="90"/>
      <c r="G248" s="42"/>
      <c r="H248" s="90"/>
      <c r="M248" s="42"/>
      <c r="S248" s="42"/>
      <c r="T248" s="42"/>
      <c r="U248" s="42"/>
      <c r="V248" s="42"/>
      <c r="W248" s="42"/>
      <c r="X248" s="42"/>
      <c r="Y248" s="42"/>
      <c r="Z248" s="42"/>
    </row>
    <row r="249">
      <c r="A249" s="50"/>
      <c r="B249" s="89"/>
      <c r="D249" s="90"/>
      <c r="F249" s="90"/>
      <c r="G249" s="42"/>
      <c r="H249" s="90"/>
      <c r="M249" s="42"/>
      <c r="S249" s="42"/>
      <c r="T249" s="42"/>
      <c r="U249" s="42"/>
      <c r="V249" s="42"/>
      <c r="W249" s="42"/>
      <c r="X249" s="42"/>
      <c r="Y249" s="42"/>
      <c r="Z249" s="42"/>
    </row>
    <row r="250">
      <c r="A250" s="50"/>
      <c r="B250" s="89"/>
      <c r="D250" s="90"/>
      <c r="F250" s="90"/>
      <c r="G250" s="42"/>
      <c r="H250" s="90"/>
      <c r="M250" s="42"/>
      <c r="S250" s="42"/>
      <c r="T250" s="42"/>
      <c r="U250" s="42"/>
      <c r="V250" s="42"/>
      <c r="W250" s="42"/>
      <c r="X250" s="42"/>
      <c r="Y250" s="42"/>
      <c r="Z250" s="42"/>
    </row>
    <row r="251">
      <c r="A251" s="50"/>
      <c r="B251" s="89"/>
      <c r="D251" s="90"/>
      <c r="F251" s="90"/>
      <c r="G251" s="42"/>
      <c r="H251" s="90"/>
      <c r="M251" s="42"/>
      <c r="S251" s="42"/>
      <c r="T251" s="42"/>
      <c r="U251" s="42"/>
      <c r="V251" s="42"/>
      <c r="W251" s="42"/>
      <c r="X251" s="42"/>
      <c r="Y251" s="42"/>
      <c r="Z251" s="42"/>
    </row>
    <row r="252">
      <c r="A252" s="50"/>
      <c r="B252" s="89"/>
      <c r="D252" s="90"/>
      <c r="F252" s="90"/>
      <c r="G252" s="42"/>
      <c r="H252" s="90"/>
      <c r="M252" s="42"/>
      <c r="S252" s="42"/>
      <c r="T252" s="42"/>
      <c r="U252" s="42"/>
      <c r="V252" s="42"/>
      <c r="W252" s="42"/>
      <c r="X252" s="42"/>
      <c r="Y252" s="42"/>
      <c r="Z252" s="42"/>
    </row>
    <row r="253">
      <c r="A253" s="50"/>
      <c r="B253" s="89"/>
      <c r="D253" s="90"/>
      <c r="F253" s="90"/>
      <c r="G253" s="42"/>
      <c r="H253" s="90"/>
      <c r="M253" s="42"/>
      <c r="S253" s="42"/>
      <c r="T253" s="42"/>
      <c r="U253" s="42"/>
      <c r="V253" s="42"/>
      <c r="W253" s="42"/>
      <c r="X253" s="42"/>
      <c r="Y253" s="42"/>
      <c r="Z253" s="42"/>
    </row>
    <row r="254">
      <c r="A254" s="50"/>
      <c r="B254" s="89"/>
      <c r="D254" s="90"/>
      <c r="F254" s="90"/>
      <c r="G254" s="42"/>
      <c r="H254" s="90"/>
      <c r="M254" s="42"/>
      <c r="S254" s="42"/>
      <c r="T254" s="42"/>
      <c r="U254" s="42"/>
      <c r="V254" s="42"/>
      <c r="W254" s="42"/>
      <c r="X254" s="42"/>
      <c r="Y254" s="42"/>
      <c r="Z254" s="42"/>
    </row>
    <row r="255">
      <c r="A255" s="50"/>
      <c r="B255" s="89"/>
      <c r="D255" s="90"/>
      <c r="F255" s="90"/>
      <c r="G255" s="42"/>
      <c r="H255" s="90"/>
      <c r="M255" s="42"/>
      <c r="S255" s="42"/>
      <c r="T255" s="42"/>
      <c r="U255" s="42"/>
      <c r="V255" s="42"/>
      <c r="W255" s="42"/>
      <c r="X255" s="42"/>
      <c r="Y255" s="42"/>
      <c r="Z255" s="42"/>
    </row>
    <row r="256">
      <c r="A256" s="50"/>
      <c r="B256" s="89"/>
      <c r="D256" s="90"/>
      <c r="F256" s="90"/>
      <c r="G256" s="42"/>
      <c r="H256" s="90"/>
      <c r="M256" s="42"/>
      <c r="S256" s="42"/>
      <c r="T256" s="42"/>
      <c r="U256" s="42"/>
      <c r="V256" s="42"/>
      <c r="W256" s="42"/>
      <c r="X256" s="42"/>
      <c r="Y256" s="42"/>
      <c r="Z256" s="42"/>
    </row>
    <row r="257">
      <c r="A257" s="50"/>
      <c r="B257" s="89"/>
      <c r="D257" s="90"/>
      <c r="F257" s="90"/>
      <c r="G257" s="42"/>
      <c r="H257" s="90"/>
      <c r="M257" s="42"/>
      <c r="S257" s="42"/>
      <c r="T257" s="42"/>
      <c r="U257" s="42"/>
      <c r="V257" s="42"/>
      <c r="W257" s="42"/>
      <c r="X257" s="42"/>
      <c r="Y257" s="42"/>
      <c r="Z257" s="42"/>
    </row>
    <row r="258">
      <c r="A258" s="50"/>
      <c r="B258" s="89"/>
      <c r="D258" s="90"/>
      <c r="F258" s="90"/>
      <c r="G258" s="42"/>
      <c r="H258" s="90"/>
      <c r="M258" s="42"/>
      <c r="S258" s="42"/>
      <c r="T258" s="42"/>
      <c r="U258" s="42"/>
      <c r="V258" s="42"/>
      <c r="W258" s="42"/>
      <c r="X258" s="42"/>
      <c r="Y258" s="42"/>
      <c r="Z258" s="42"/>
    </row>
    <row r="259">
      <c r="A259" s="50"/>
      <c r="B259" s="89"/>
      <c r="D259" s="90"/>
      <c r="F259" s="90"/>
      <c r="G259" s="42"/>
      <c r="H259" s="90"/>
      <c r="M259" s="42"/>
      <c r="S259" s="42"/>
      <c r="T259" s="42"/>
      <c r="U259" s="42"/>
      <c r="V259" s="42"/>
      <c r="W259" s="42"/>
      <c r="X259" s="42"/>
      <c r="Y259" s="42"/>
      <c r="Z259" s="42"/>
    </row>
    <row r="260">
      <c r="A260" s="50"/>
      <c r="B260" s="89"/>
      <c r="D260" s="90"/>
      <c r="F260" s="90"/>
      <c r="G260" s="42"/>
      <c r="H260" s="90"/>
      <c r="M260" s="42"/>
      <c r="S260" s="42"/>
      <c r="T260" s="42"/>
      <c r="U260" s="42"/>
      <c r="V260" s="42"/>
      <c r="W260" s="42"/>
      <c r="X260" s="42"/>
      <c r="Y260" s="42"/>
      <c r="Z260" s="42"/>
    </row>
    <row r="261">
      <c r="A261" s="50"/>
      <c r="B261" s="89"/>
      <c r="D261" s="90"/>
      <c r="F261" s="90"/>
      <c r="G261" s="42"/>
      <c r="H261" s="90"/>
      <c r="M261" s="42"/>
      <c r="S261" s="42"/>
      <c r="T261" s="42"/>
      <c r="U261" s="42"/>
      <c r="V261" s="42"/>
      <c r="W261" s="42"/>
      <c r="X261" s="42"/>
      <c r="Y261" s="42"/>
      <c r="Z261" s="42"/>
    </row>
    <row r="262">
      <c r="A262" s="50"/>
      <c r="B262" s="89"/>
      <c r="D262" s="90"/>
      <c r="F262" s="90"/>
      <c r="G262" s="42"/>
      <c r="H262" s="90"/>
      <c r="M262" s="42"/>
      <c r="S262" s="42"/>
      <c r="T262" s="42"/>
      <c r="U262" s="42"/>
      <c r="V262" s="42"/>
      <c r="W262" s="42"/>
      <c r="X262" s="42"/>
      <c r="Y262" s="42"/>
      <c r="Z262" s="42"/>
    </row>
    <row r="263">
      <c r="A263" s="50"/>
      <c r="B263" s="89"/>
      <c r="D263" s="90"/>
      <c r="F263" s="90"/>
      <c r="G263" s="42"/>
      <c r="H263" s="90"/>
      <c r="M263" s="42"/>
      <c r="S263" s="42"/>
      <c r="T263" s="42"/>
      <c r="U263" s="42"/>
      <c r="V263" s="42"/>
      <c r="W263" s="42"/>
      <c r="X263" s="42"/>
      <c r="Y263" s="42"/>
      <c r="Z263" s="42"/>
    </row>
    <row r="264">
      <c r="A264" s="50"/>
      <c r="B264" s="89"/>
      <c r="D264" s="90"/>
      <c r="F264" s="90"/>
      <c r="G264" s="42"/>
      <c r="H264" s="90"/>
      <c r="M264" s="42"/>
      <c r="S264" s="42"/>
      <c r="T264" s="42"/>
      <c r="U264" s="42"/>
      <c r="V264" s="42"/>
      <c r="W264" s="42"/>
      <c r="X264" s="42"/>
      <c r="Y264" s="42"/>
      <c r="Z264" s="42"/>
    </row>
    <row r="265">
      <c r="A265" s="50"/>
      <c r="B265" s="89"/>
      <c r="D265" s="90"/>
      <c r="F265" s="90"/>
      <c r="G265" s="42"/>
      <c r="H265" s="90"/>
      <c r="M265" s="42"/>
      <c r="S265" s="42"/>
      <c r="T265" s="42"/>
      <c r="U265" s="42"/>
      <c r="V265" s="42"/>
      <c r="W265" s="42"/>
      <c r="X265" s="42"/>
      <c r="Y265" s="42"/>
      <c r="Z265" s="42"/>
    </row>
    <row r="266">
      <c r="A266" s="50"/>
      <c r="B266" s="89"/>
      <c r="D266" s="90"/>
      <c r="F266" s="90"/>
      <c r="G266" s="42"/>
      <c r="H266" s="90"/>
      <c r="M266" s="42"/>
      <c r="S266" s="42"/>
      <c r="T266" s="42"/>
      <c r="U266" s="42"/>
      <c r="V266" s="42"/>
      <c r="W266" s="42"/>
      <c r="X266" s="42"/>
      <c r="Y266" s="42"/>
      <c r="Z266" s="42"/>
    </row>
    <row r="267">
      <c r="A267" s="50"/>
      <c r="B267" s="89"/>
      <c r="D267" s="90"/>
      <c r="F267" s="90"/>
      <c r="G267" s="42"/>
      <c r="H267" s="90"/>
      <c r="M267" s="42"/>
      <c r="S267" s="42"/>
      <c r="T267" s="42"/>
      <c r="U267" s="42"/>
      <c r="V267" s="42"/>
      <c r="W267" s="42"/>
      <c r="X267" s="42"/>
      <c r="Y267" s="42"/>
      <c r="Z267" s="42"/>
    </row>
    <row r="268">
      <c r="A268" s="50"/>
      <c r="B268" s="89"/>
      <c r="D268" s="90"/>
      <c r="F268" s="90"/>
      <c r="G268" s="42"/>
      <c r="H268" s="90"/>
      <c r="M268" s="42"/>
      <c r="S268" s="42"/>
      <c r="T268" s="42"/>
      <c r="U268" s="42"/>
      <c r="V268" s="42"/>
      <c r="W268" s="42"/>
      <c r="X268" s="42"/>
      <c r="Y268" s="42"/>
      <c r="Z268" s="42"/>
    </row>
    <row r="269">
      <c r="A269" s="50"/>
      <c r="B269" s="89"/>
      <c r="D269" s="90"/>
      <c r="F269" s="90"/>
      <c r="G269" s="42"/>
      <c r="H269" s="90"/>
      <c r="M269" s="42"/>
      <c r="S269" s="42"/>
      <c r="T269" s="42"/>
      <c r="U269" s="42"/>
      <c r="V269" s="42"/>
      <c r="W269" s="42"/>
      <c r="X269" s="42"/>
      <c r="Y269" s="42"/>
      <c r="Z269" s="42"/>
    </row>
    <row r="270">
      <c r="A270" s="50"/>
      <c r="B270" s="89"/>
      <c r="D270" s="90"/>
      <c r="F270" s="90"/>
      <c r="G270" s="42"/>
      <c r="H270" s="90"/>
      <c r="M270" s="42"/>
      <c r="S270" s="42"/>
      <c r="T270" s="42"/>
      <c r="U270" s="42"/>
      <c r="V270" s="42"/>
      <c r="W270" s="42"/>
      <c r="X270" s="42"/>
      <c r="Y270" s="42"/>
      <c r="Z270" s="42"/>
    </row>
    <row r="271">
      <c r="A271" s="50"/>
      <c r="B271" s="89"/>
      <c r="D271" s="90"/>
      <c r="F271" s="90"/>
      <c r="G271" s="42"/>
      <c r="H271" s="90"/>
      <c r="M271" s="42"/>
      <c r="S271" s="42"/>
      <c r="T271" s="42"/>
      <c r="U271" s="42"/>
      <c r="V271" s="42"/>
      <c r="W271" s="42"/>
      <c r="X271" s="42"/>
      <c r="Y271" s="42"/>
      <c r="Z271" s="42"/>
    </row>
    <row r="272">
      <c r="A272" s="50"/>
      <c r="B272" s="89"/>
      <c r="D272" s="90"/>
      <c r="F272" s="90"/>
      <c r="G272" s="42"/>
      <c r="H272" s="90"/>
      <c r="M272" s="42"/>
      <c r="S272" s="42"/>
      <c r="T272" s="42"/>
      <c r="U272" s="42"/>
      <c r="V272" s="42"/>
      <c r="W272" s="42"/>
      <c r="X272" s="42"/>
      <c r="Y272" s="42"/>
      <c r="Z272" s="42"/>
    </row>
    <row r="273">
      <c r="A273" s="50"/>
      <c r="B273" s="89"/>
      <c r="D273" s="90"/>
      <c r="F273" s="90"/>
      <c r="G273" s="42"/>
      <c r="H273" s="90"/>
      <c r="M273" s="42"/>
      <c r="S273" s="42"/>
      <c r="T273" s="42"/>
      <c r="U273" s="42"/>
      <c r="V273" s="42"/>
      <c r="W273" s="42"/>
      <c r="X273" s="42"/>
      <c r="Y273" s="42"/>
      <c r="Z273" s="42"/>
    </row>
    <row r="274">
      <c r="A274" s="50"/>
      <c r="B274" s="89"/>
      <c r="D274" s="90"/>
      <c r="F274" s="90"/>
      <c r="G274" s="42"/>
      <c r="H274" s="90"/>
      <c r="M274" s="42"/>
      <c r="S274" s="42"/>
      <c r="T274" s="42"/>
      <c r="U274" s="42"/>
      <c r="V274" s="42"/>
      <c r="W274" s="42"/>
      <c r="X274" s="42"/>
      <c r="Y274" s="42"/>
      <c r="Z274" s="42"/>
    </row>
    <row r="275">
      <c r="A275" s="50"/>
      <c r="B275" s="89"/>
      <c r="D275" s="90"/>
      <c r="F275" s="90"/>
      <c r="G275" s="42"/>
      <c r="H275" s="90"/>
      <c r="M275" s="42"/>
      <c r="S275" s="42"/>
      <c r="T275" s="42"/>
      <c r="U275" s="42"/>
      <c r="V275" s="42"/>
      <c r="W275" s="42"/>
      <c r="X275" s="42"/>
      <c r="Y275" s="42"/>
      <c r="Z275" s="42"/>
    </row>
    <row r="276">
      <c r="A276" s="50"/>
      <c r="B276" s="89"/>
      <c r="D276" s="90"/>
      <c r="F276" s="90"/>
      <c r="G276" s="42"/>
      <c r="H276" s="90"/>
      <c r="M276" s="42"/>
      <c r="S276" s="42"/>
      <c r="T276" s="42"/>
      <c r="U276" s="42"/>
      <c r="V276" s="42"/>
      <c r="W276" s="42"/>
      <c r="X276" s="42"/>
      <c r="Y276" s="42"/>
      <c r="Z276" s="42"/>
    </row>
    <row r="277">
      <c r="A277" s="50"/>
      <c r="B277" s="89"/>
      <c r="D277" s="90"/>
      <c r="F277" s="90"/>
      <c r="G277" s="42"/>
      <c r="H277" s="90"/>
      <c r="M277" s="42"/>
      <c r="S277" s="42"/>
      <c r="T277" s="42"/>
      <c r="U277" s="42"/>
      <c r="V277" s="42"/>
      <c r="W277" s="42"/>
      <c r="X277" s="42"/>
      <c r="Y277" s="42"/>
      <c r="Z277" s="42"/>
    </row>
    <row r="278">
      <c r="A278" s="50"/>
      <c r="B278" s="89"/>
      <c r="D278" s="90"/>
      <c r="F278" s="90"/>
      <c r="G278" s="42"/>
      <c r="H278" s="90"/>
      <c r="M278" s="42"/>
      <c r="S278" s="42"/>
      <c r="T278" s="42"/>
      <c r="U278" s="42"/>
      <c r="V278" s="42"/>
      <c r="W278" s="42"/>
      <c r="X278" s="42"/>
      <c r="Y278" s="42"/>
      <c r="Z278" s="42"/>
    </row>
    <row r="279">
      <c r="A279" s="50"/>
      <c r="B279" s="89"/>
      <c r="D279" s="90"/>
      <c r="F279" s="90"/>
      <c r="G279" s="42"/>
      <c r="H279" s="90"/>
      <c r="M279" s="42"/>
      <c r="S279" s="42"/>
      <c r="T279" s="42"/>
      <c r="U279" s="42"/>
      <c r="V279" s="42"/>
      <c r="W279" s="42"/>
      <c r="X279" s="42"/>
      <c r="Y279" s="42"/>
      <c r="Z279" s="42"/>
    </row>
    <row r="280">
      <c r="A280" s="50"/>
      <c r="B280" s="89"/>
      <c r="D280" s="90"/>
      <c r="F280" s="90"/>
      <c r="G280" s="42"/>
      <c r="H280" s="90"/>
      <c r="M280" s="42"/>
      <c r="S280" s="42"/>
      <c r="T280" s="42"/>
      <c r="U280" s="42"/>
      <c r="V280" s="42"/>
      <c r="W280" s="42"/>
      <c r="X280" s="42"/>
      <c r="Y280" s="42"/>
      <c r="Z280" s="42"/>
    </row>
    <row r="281">
      <c r="A281" s="50"/>
      <c r="B281" s="89"/>
      <c r="D281" s="90"/>
      <c r="F281" s="90"/>
      <c r="G281" s="42"/>
      <c r="H281" s="90"/>
      <c r="M281" s="42"/>
      <c r="S281" s="42"/>
      <c r="T281" s="42"/>
      <c r="U281" s="42"/>
      <c r="V281" s="42"/>
      <c r="W281" s="42"/>
      <c r="X281" s="42"/>
      <c r="Y281" s="42"/>
      <c r="Z281" s="42"/>
    </row>
    <row r="282">
      <c r="A282" s="50"/>
      <c r="B282" s="89"/>
      <c r="D282" s="90"/>
      <c r="F282" s="90"/>
      <c r="G282" s="42"/>
      <c r="H282" s="90"/>
      <c r="M282" s="42"/>
      <c r="S282" s="42"/>
      <c r="T282" s="42"/>
      <c r="U282" s="42"/>
      <c r="V282" s="42"/>
      <c r="W282" s="42"/>
      <c r="X282" s="42"/>
      <c r="Y282" s="42"/>
      <c r="Z282" s="42"/>
    </row>
    <row r="283">
      <c r="A283" s="50"/>
      <c r="B283" s="89"/>
      <c r="D283" s="90"/>
      <c r="F283" s="90"/>
      <c r="G283" s="42"/>
      <c r="H283" s="90"/>
      <c r="M283" s="42"/>
      <c r="S283" s="42"/>
      <c r="T283" s="42"/>
      <c r="U283" s="42"/>
      <c r="V283" s="42"/>
      <c r="W283" s="42"/>
      <c r="X283" s="42"/>
      <c r="Y283" s="42"/>
      <c r="Z283" s="42"/>
    </row>
    <row r="284">
      <c r="A284" s="50"/>
      <c r="B284" s="89"/>
      <c r="D284" s="90"/>
      <c r="F284" s="90"/>
      <c r="G284" s="42"/>
      <c r="H284" s="90"/>
      <c r="M284" s="42"/>
      <c r="S284" s="42"/>
      <c r="T284" s="42"/>
      <c r="U284" s="42"/>
      <c r="V284" s="42"/>
      <c r="W284" s="42"/>
      <c r="X284" s="42"/>
      <c r="Y284" s="42"/>
      <c r="Z284" s="42"/>
    </row>
    <row r="285">
      <c r="A285" s="50"/>
      <c r="B285" s="89"/>
      <c r="D285" s="90"/>
      <c r="F285" s="90"/>
      <c r="G285" s="42"/>
      <c r="H285" s="90"/>
      <c r="M285" s="42"/>
      <c r="S285" s="42"/>
      <c r="T285" s="42"/>
      <c r="U285" s="42"/>
      <c r="V285" s="42"/>
      <c r="W285" s="42"/>
      <c r="X285" s="42"/>
      <c r="Y285" s="42"/>
      <c r="Z285" s="42"/>
    </row>
    <row r="286">
      <c r="A286" s="50"/>
      <c r="B286" s="89"/>
      <c r="D286" s="90"/>
      <c r="F286" s="90"/>
      <c r="G286" s="42"/>
      <c r="H286" s="90"/>
      <c r="M286" s="42"/>
      <c r="S286" s="42"/>
      <c r="T286" s="42"/>
      <c r="U286" s="42"/>
      <c r="V286" s="42"/>
      <c r="W286" s="42"/>
      <c r="X286" s="42"/>
      <c r="Y286" s="42"/>
      <c r="Z286" s="42"/>
    </row>
    <row r="287">
      <c r="A287" s="50"/>
      <c r="B287" s="89"/>
      <c r="D287" s="90"/>
      <c r="F287" s="90"/>
      <c r="G287" s="42"/>
      <c r="H287" s="90"/>
      <c r="M287" s="42"/>
      <c r="S287" s="42"/>
      <c r="T287" s="42"/>
      <c r="U287" s="42"/>
      <c r="V287" s="42"/>
      <c r="W287" s="42"/>
      <c r="X287" s="42"/>
      <c r="Y287" s="42"/>
      <c r="Z287" s="42"/>
    </row>
    <row r="288">
      <c r="A288" s="50"/>
      <c r="B288" s="89"/>
      <c r="D288" s="90"/>
      <c r="F288" s="90"/>
      <c r="G288" s="42"/>
      <c r="H288" s="90"/>
      <c r="M288" s="42"/>
      <c r="S288" s="42"/>
      <c r="T288" s="42"/>
      <c r="U288" s="42"/>
      <c r="V288" s="42"/>
      <c r="W288" s="42"/>
      <c r="X288" s="42"/>
      <c r="Y288" s="42"/>
      <c r="Z288" s="42"/>
    </row>
    <row r="289">
      <c r="A289" s="50"/>
      <c r="B289" s="89"/>
      <c r="D289" s="90"/>
      <c r="F289" s="90"/>
      <c r="G289" s="42"/>
      <c r="H289" s="90"/>
      <c r="M289" s="42"/>
      <c r="S289" s="42"/>
      <c r="T289" s="42"/>
      <c r="U289" s="42"/>
      <c r="V289" s="42"/>
      <c r="W289" s="42"/>
      <c r="X289" s="42"/>
      <c r="Y289" s="42"/>
      <c r="Z289" s="42"/>
    </row>
    <row r="290">
      <c r="A290" s="50"/>
      <c r="B290" s="89"/>
      <c r="D290" s="90"/>
      <c r="F290" s="90"/>
      <c r="G290" s="42"/>
      <c r="H290" s="90"/>
      <c r="M290" s="42"/>
      <c r="S290" s="42"/>
      <c r="T290" s="42"/>
      <c r="U290" s="42"/>
      <c r="V290" s="42"/>
      <c r="W290" s="42"/>
      <c r="X290" s="42"/>
      <c r="Y290" s="42"/>
      <c r="Z290" s="42"/>
    </row>
    <row r="291">
      <c r="A291" s="50"/>
      <c r="B291" s="89"/>
      <c r="D291" s="90"/>
      <c r="F291" s="90"/>
      <c r="G291" s="42"/>
      <c r="H291" s="90"/>
      <c r="M291" s="42"/>
      <c r="S291" s="42"/>
      <c r="T291" s="42"/>
      <c r="U291" s="42"/>
      <c r="V291" s="42"/>
      <c r="W291" s="42"/>
      <c r="X291" s="42"/>
      <c r="Y291" s="42"/>
      <c r="Z291" s="42"/>
    </row>
    <row r="292">
      <c r="A292" s="50"/>
      <c r="B292" s="89"/>
      <c r="D292" s="90"/>
      <c r="F292" s="90"/>
      <c r="G292" s="42"/>
      <c r="H292" s="90"/>
      <c r="M292" s="42"/>
      <c r="S292" s="42"/>
      <c r="T292" s="42"/>
      <c r="U292" s="42"/>
      <c r="V292" s="42"/>
      <c r="W292" s="42"/>
      <c r="X292" s="42"/>
      <c r="Y292" s="42"/>
      <c r="Z292" s="42"/>
    </row>
    <row r="293">
      <c r="A293" s="50"/>
      <c r="B293" s="89"/>
      <c r="D293" s="90"/>
      <c r="F293" s="90"/>
      <c r="G293" s="42"/>
      <c r="H293" s="90"/>
      <c r="M293" s="42"/>
      <c r="S293" s="42"/>
      <c r="T293" s="42"/>
      <c r="U293" s="42"/>
      <c r="V293" s="42"/>
      <c r="W293" s="42"/>
      <c r="X293" s="42"/>
      <c r="Y293" s="42"/>
      <c r="Z293" s="42"/>
    </row>
    <row r="294">
      <c r="A294" s="50"/>
      <c r="B294" s="89"/>
      <c r="D294" s="90"/>
      <c r="F294" s="90"/>
      <c r="G294" s="42"/>
      <c r="H294" s="90"/>
      <c r="M294" s="42"/>
      <c r="S294" s="42"/>
      <c r="T294" s="42"/>
      <c r="U294" s="42"/>
      <c r="V294" s="42"/>
      <c r="W294" s="42"/>
      <c r="X294" s="42"/>
      <c r="Y294" s="42"/>
      <c r="Z294" s="42"/>
    </row>
    <row r="295">
      <c r="A295" s="50"/>
      <c r="B295" s="89"/>
      <c r="D295" s="90"/>
      <c r="F295" s="90"/>
      <c r="G295" s="42"/>
      <c r="H295" s="90"/>
      <c r="M295" s="42"/>
      <c r="S295" s="42"/>
      <c r="T295" s="42"/>
      <c r="U295" s="42"/>
      <c r="V295" s="42"/>
      <c r="W295" s="42"/>
      <c r="X295" s="42"/>
      <c r="Y295" s="42"/>
      <c r="Z295" s="42"/>
    </row>
    <row r="296">
      <c r="A296" s="50"/>
      <c r="B296" s="89"/>
      <c r="D296" s="90"/>
      <c r="F296" s="90"/>
      <c r="G296" s="42"/>
      <c r="H296" s="90"/>
      <c r="M296" s="42"/>
      <c r="S296" s="42"/>
      <c r="T296" s="42"/>
      <c r="U296" s="42"/>
      <c r="V296" s="42"/>
      <c r="W296" s="42"/>
      <c r="X296" s="42"/>
      <c r="Y296" s="42"/>
      <c r="Z296" s="42"/>
    </row>
    <row r="297">
      <c r="A297" s="50"/>
      <c r="B297" s="89"/>
      <c r="D297" s="90"/>
      <c r="F297" s="90"/>
      <c r="G297" s="42"/>
      <c r="H297" s="90"/>
      <c r="M297" s="42"/>
      <c r="S297" s="42"/>
      <c r="T297" s="42"/>
      <c r="U297" s="42"/>
      <c r="V297" s="42"/>
      <c r="W297" s="42"/>
      <c r="X297" s="42"/>
      <c r="Y297" s="42"/>
      <c r="Z297" s="42"/>
    </row>
    <row r="298">
      <c r="A298" s="50"/>
      <c r="B298" s="89"/>
      <c r="D298" s="90"/>
      <c r="F298" s="90"/>
      <c r="G298" s="42"/>
      <c r="H298" s="90"/>
      <c r="M298" s="42"/>
      <c r="S298" s="42"/>
      <c r="T298" s="42"/>
      <c r="U298" s="42"/>
      <c r="V298" s="42"/>
      <c r="W298" s="42"/>
      <c r="X298" s="42"/>
      <c r="Y298" s="42"/>
      <c r="Z298" s="42"/>
    </row>
    <row r="299">
      <c r="A299" s="50"/>
      <c r="B299" s="89"/>
      <c r="D299" s="90"/>
      <c r="F299" s="90"/>
      <c r="G299" s="42"/>
      <c r="H299" s="90"/>
      <c r="M299" s="42"/>
      <c r="S299" s="42"/>
      <c r="T299" s="42"/>
      <c r="U299" s="42"/>
      <c r="V299" s="42"/>
      <c r="W299" s="42"/>
      <c r="X299" s="42"/>
      <c r="Y299" s="42"/>
      <c r="Z299" s="42"/>
    </row>
    <row r="300">
      <c r="A300" s="50"/>
      <c r="B300" s="89"/>
      <c r="D300" s="90"/>
      <c r="F300" s="90"/>
      <c r="G300" s="42"/>
      <c r="H300" s="90"/>
      <c r="M300" s="42"/>
      <c r="S300" s="42"/>
      <c r="T300" s="42"/>
      <c r="U300" s="42"/>
      <c r="V300" s="42"/>
      <c r="W300" s="42"/>
      <c r="X300" s="42"/>
      <c r="Y300" s="42"/>
      <c r="Z300" s="42"/>
    </row>
    <row r="301">
      <c r="A301" s="50"/>
      <c r="B301" s="89"/>
      <c r="D301" s="90"/>
      <c r="F301" s="90"/>
      <c r="G301" s="42"/>
      <c r="H301" s="90"/>
      <c r="M301" s="42"/>
      <c r="S301" s="42"/>
      <c r="T301" s="42"/>
      <c r="U301" s="42"/>
      <c r="V301" s="42"/>
      <c r="W301" s="42"/>
      <c r="X301" s="42"/>
      <c r="Y301" s="42"/>
      <c r="Z301" s="42"/>
    </row>
    <row r="302">
      <c r="A302" s="50"/>
      <c r="B302" s="89"/>
      <c r="D302" s="90"/>
      <c r="F302" s="90"/>
      <c r="G302" s="42"/>
      <c r="H302" s="90"/>
      <c r="M302" s="42"/>
      <c r="S302" s="42"/>
      <c r="T302" s="42"/>
      <c r="U302" s="42"/>
      <c r="V302" s="42"/>
      <c r="W302" s="42"/>
      <c r="X302" s="42"/>
      <c r="Y302" s="42"/>
      <c r="Z302" s="42"/>
    </row>
    <row r="303">
      <c r="A303" s="50"/>
      <c r="B303" s="89"/>
      <c r="D303" s="90"/>
      <c r="F303" s="90"/>
      <c r="G303" s="42"/>
      <c r="H303" s="90"/>
      <c r="M303" s="42"/>
      <c r="S303" s="42"/>
      <c r="T303" s="42"/>
      <c r="U303" s="42"/>
      <c r="V303" s="42"/>
      <c r="W303" s="42"/>
      <c r="X303" s="42"/>
      <c r="Y303" s="42"/>
      <c r="Z303" s="42"/>
    </row>
    <row r="304">
      <c r="A304" s="50"/>
      <c r="B304" s="89"/>
      <c r="D304" s="90"/>
      <c r="F304" s="90"/>
      <c r="G304" s="42"/>
      <c r="H304" s="90"/>
      <c r="M304" s="42"/>
      <c r="S304" s="42"/>
      <c r="T304" s="42"/>
      <c r="U304" s="42"/>
      <c r="V304" s="42"/>
      <c r="W304" s="42"/>
      <c r="X304" s="42"/>
      <c r="Y304" s="42"/>
      <c r="Z304" s="42"/>
    </row>
    <row r="305">
      <c r="A305" s="50"/>
      <c r="B305" s="89"/>
      <c r="D305" s="90"/>
      <c r="F305" s="90"/>
      <c r="G305" s="42"/>
      <c r="H305" s="90"/>
      <c r="M305" s="42"/>
      <c r="S305" s="42"/>
      <c r="T305" s="42"/>
      <c r="U305" s="42"/>
      <c r="V305" s="42"/>
      <c r="W305" s="42"/>
      <c r="X305" s="42"/>
      <c r="Y305" s="42"/>
      <c r="Z305" s="42"/>
    </row>
    <row r="306">
      <c r="A306" s="50"/>
      <c r="B306" s="89"/>
      <c r="D306" s="90"/>
      <c r="F306" s="90"/>
      <c r="G306" s="42"/>
      <c r="H306" s="90"/>
      <c r="M306" s="42"/>
      <c r="S306" s="42"/>
      <c r="T306" s="42"/>
      <c r="U306" s="42"/>
      <c r="V306" s="42"/>
      <c r="W306" s="42"/>
      <c r="X306" s="42"/>
      <c r="Y306" s="42"/>
      <c r="Z306" s="42"/>
    </row>
    <row r="307">
      <c r="A307" s="50"/>
      <c r="B307" s="89"/>
      <c r="D307" s="90"/>
      <c r="F307" s="90"/>
      <c r="G307" s="42"/>
      <c r="H307" s="90"/>
      <c r="M307" s="42"/>
      <c r="S307" s="42"/>
      <c r="T307" s="42"/>
      <c r="U307" s="42"/>
      <c r="V307" s="42"/>
      <c r="W307" s="42"/>
      <c r="X307" s="42"/>
      <c r="Y307" s="42"/>
      <c r="Z307" s="42"/>
    </row>
    <row r="308">
      <c r="A308" s="50"/>
      <c r="B308" s="89"/>
      <c r="D308" s="90"/>
      <c r="F308" s="90"/>
      <c r="G308" s="42"/>
      <c r="H308" s="90"/>
      <c r="M308" s="42"/>
      <c r="S308" s="42"/>
      <c r="T308" s="42"/>
      <c r="U308" s="42"/>
      <c r="V308" s="42"/>
      <c r="W308" s="42"/>
      <c r="X308" s="42"/>
      <c r="Y308" s="42"/>
      <c r="Z308" s="42"/>
    </row>
    <row r="309">
      <c r="A309" s="50"/>
      <c r="B309" s="89"/>
      <c r="D309" s="90"/>
      <c r="F309" s="90"/>
      <c r="G309" s="42"/>
      <c r="H309" s="90"/>
      <c r="M309" s="42"/>
      <c r="S309" s="42"/>
      <c r="T309" s="42"/>
      <c r="U309" s="42"/>
      <c r="V309" s="42"/>
      <c r="W309" s="42"/>
      <c r="X309" s="42"/>
      <c r="Y309" s="42"/>
      <c r="Z309" s="42"/>
    </row>
    <row r="310">
      <c r="A310" s="50"/>
      <c r="B310" s="89"/>
      <c r="D310" s="90"/>
      <c r="F310" s="90"/>
      <c r="G310" s="42"/>
      <c r="H310" s="90"/>
      <c r="M310" s="42"/>
      <c r="S310" s="42"/>
      <c r="T310" s="42"/>
      <c r="U310" s="42"/>
      <c r="V310" s="42"/>
      <c r="W310" s="42"/>
      <c r="X310" s="42"/>
      <c r="Y310" s="42"/>
      <c r="Z310" s="42"/>
    </row>
    <row r="311">
      <c r="A311" s="50"/>
      <c r="B311" s="89"/>
      <c r="D311" s="90"/>
      <c r="F311" s="90"/>
      <c r="G311" s="42"/>
      <c r="H311" s="90"/>
      <c r="M311" s="42"/>
      <c r="S311" s="42"/>
      <c r="T311" s="42"/>
      <c r="U311" s="42"/>
      <c r="V311" s="42"/>
      <c r="W311" s="42"/>
      <c r="X311" s="42"/>
      <c r="Y311" s="42"/>
      <c r="Z311" s="42"/>
    </row>
    <row r="312">
      <c r="A312" s="50"/>
      <c r="B312" s="89"/>
      <c r="D312" s="90"/>
      <c r="F312" s="90"/>
      <c r="G312" s="42"/>
      <c r="H312" s="90"/>
      <c r="M312" s="42"/>
      <c r="S312" s="42"/>
      <c r="T312" s="42"/>
      <c r="U312" s="42"/>
      <c r="V312" s="42"/>
      <c r="W312" s="42"/>
      <c r="X312" s="42"/>
      <c r="Y312" s="42"/>
      <c r="Z312" s="42"/>
    </row>
    <row r="313">
      <c r="A313" s="50"/>
      <c r="B313" s="89"/>
      <c r="D313" s="90"/>
      <c r="F313" s="90"/>
      <c r="G313" s="42"/>
      <c r="H313" s="90"/>
      <c r="M313" s="42"/>
      <c r="S313" s="42"/>
      <c r="T313" s="42"/>
      <c r="U313" s="42"/>
      <c r="V313" s="42"/>
      <c r="W313" s="42"/>
      <c r="X313" s="42"/>
      <c r="Y313" s="42"/>
      <c r="Z313" s="42"/>
    </row>
    <row r="314">
      <c r="A314" s="50"/>
      <c r="B314" s="89"/>
      <c r="D314" s="90"/>
      <c r="F314" s="90"/>
      <c r="G314" s="42"/>
      <c r="H314" s="90"/>
      <c r="M314" s="42"/>
      <c r="S314" s="42"/>
      <c r="T314" s="42"/>
      <c r="U314" s="42"/>
      <c r="V314" s="42"/>
      <c r="W314" s="42"/>
      <c r="X314" s="42"/>
      <c r="Y314" s="42"/>
      <c r="Z314" s="42"/>
    </row>
    <row r="315">
      <c r="A315" s="50"/>
      <c r="B315" s="89"/>
      <c r="D315" s="90"/>
      <c r="F315" s="90"/>
      <c r="G315" s="42"/>
      <c r="H315" s="90"/>
      <c r="M315" s="42"/>
      <c r="S315" s="42"/>
      <c r="T315" s="42"/>
      <c r="U315" s="42"/>
      <c r="V315" s="42"/>
      <c r="W315" s="42"/>
      <c r="X315" s="42"/>
      <c r="Y315" s="42"/>
      <c r="Z315" s="42"/>
    </row>
    <row r="316">
      <c r="A316" s="50"/>
      <c r="B316" s="89"/>
      <c r="D316" s="90"/>
      <c r="F316" s="90"/>
      <c r="G316" s="42"/>
      <c r="H316" s="90"/>
      <c r="M316" s="42"/>
      <c r="S316" s="42"/>
      <c r="T316" s="42"/>
      <c r="U316" s="42"/>
      <c r="V316" s="42"/>
      <c r="W316" s="42"/>
      <c r="X316" s="42"/>
      <c r="Y316" s="42"/>
      <c r="Z316" s="42"/>
    </row>
    <row r="317">
      <c r="A317" s="50"/>
      <c r="B317" s="89"/>
      <c r="D317" s="90"/>
      <c r="F317" s="90"/>
      <c r="G317" s="42"/>
      <c r="H317" s="90"/>
      <c r="M317" s="42"/>
      <c r="S317" s="42"/>
      <c r="T317" s="42"/>
      <c r="U317" s="42"/>
      <c r="V317" s="42"/>
      <c r="W317" s="42"/>
      <c r="X317" s="42"/>
      <c r="Y317" s="42"/>
      <c r="Z317" s="42"/>
    </row>
    <row r="318">
      <c r="A318" s="50"/>
      <c r="B318" s="89"/>
      <c r="D318" s="90"/>
      <c r="F318" s="90"/>
      <c r="G318" s="42"/>
      <c r="H318" s="90"/>
      <c r="M318" s="42"/>
      <c r="S318" s="42"/>
      <c r="T318" s="42"/>
      <c r="U318" s="42"/>
      <c r="V318" s="42"/>
      <c r="W318" s="42"/>
      <c r="X318" s="42"/>
      <c r="Y318" s="42"/>
      <c r="Z318" s="42"/>
    </row>
    <row r="319">
      <c r="A319" s="50"/>
      <c r="B319" s="89"/>
      <c r="D319" s="90"/>
      <c r="F319" s="90"/>
      <c r="G319" s="42"/>
      <c r="H319" s="90"/>
      <c r="M319" s="42"/>
      <c r="S319" s="42"/>
      <c r="T319" s="42"/>
      <c r="U319" s="42"/>
      <c r="V319" s="42"/>
      <c r="W319" s="42"/>
      <c r="X319" s="42"/>
      <c r="Y319" s="42"/>
      <c r="Z319" s="42"/>
    </row>
    <row r="320">
      <c r="A320" s="50"/>
      <c r="B320" s="89"/>
      <c r="D320" s="90"/>
      <c r="F320" s="90"/>
      <c r="G320" s="42"/>
      <c r="H320" s="90"/>
      <c r="M320" s="42"/>
      <c r="S320" s="42"/>
      <c r="T320" s="42"/>
      <c r="U320" s="42"/>
      <c r="V320" s="42"/>
      <c r="W320" s="42"/>
      <c r="X320" s="42"/>
      <c r="Y320" s="42"/>
      <c r="Z320" s="42"/>
    </row>
    <row r="321">
      <c r="A321" s="50"/>
      <c r="B321" s="89"/>
      <c r="D321" s="90"/>
      <c r="F321" s="90"/>
      <c r="G321" s="42"/>
      <c r="H321" s="90"/>
      <c r="M321" s="42"/>
      <c r="S321" s="42"/>
      <c r="T321" s="42"/>
      <c r="U321" s="42"/>
      <c r="V321" s="42"/>
      <c r="W321" s="42"/>
      <c r="X321" s="42"/>
      <c r="Y321" s="42"/>
      <c r="Z321" s="42"/>
    </row>
    <row r="322">
      <c r="A322" s="50"/>
      <c r="B322" s="89"/>
      <c r="D322" s="90"/>
      <c r="F322" s="90"/>
      <c r="G322" s="42"/>
      <c r="H322" s="90"/>
      <c r="M322" s="42"/>
      <c r="S322" s="42"/>
      <c r="T322" s="42"/>
      <c r="U322" s="42"/>
      <c r="V322" s="42"/>
      <c r="W322" s="42"/>
      <c r="X322" s="42"/>
      <c r="Y322" s="42"/>
      <c r="Z322" s="42"/>
    </row>
    <row r="323">
      <c r="A323" s="50"/>
      <c r="B323" s="89"/>
      <c r="D323" s="90"/>
      <c r="F323" s="90"/>
      <c r="G323" s="42"/>
      <c r="H323" s="90"/>
      <c r="M323" s="42"/>
      <c r="S323" s="42"/>
      <c r="T323" s="42"/>
      <c r="U323" s="42"/>
      <c r="V323" s="42"/>
      <c r="W323" s="42"/>
      <c r="X323" s="42"/>
      <c r="Y323" s="42"/>
      <c r="Z323" s="42"/>
    </row>
    <row r="324">
      <c r="A324" s="50"/>
      <c r="B324" s="89"/>
      <c r="D324" s="90"/>
      <c r="F324" s="90"/>
      <c r="G324" s="42"/>
      <c r="H324" s="90"/>
      <c r="M324" s="42"/>
      <c r="S324" s="42"/>
      <c r="T324" s="42"/>
      <c r="U324" s="42"/>
      <c r="V324" s="42"/>
      <c r="W324" s="42"/>
      <c r="X324" s="42"/>
      <c r="Y324" s="42"/>
      <c r="Z324" s="42"/>
    </row>
    <row r="325">
      <c r="A325" s="50"/>
      <c r="B325" s="89"/>
      <c r="D325" s="90"/>
      <c r="F325" s="90"/>
      <c r="G325" s="42"/>
      <c r="H325" s="90"/>
      <c r="M325" s="42"/>
      <c r="S325" s="42"/>
      <c r="T325" s="42"/>
      <c r="U325" s="42"/>
      <c r="V325" s="42"/>
      <c r="W325" s="42"/>
      <c r="X325" s="42"/>
      <c r="Y325" s="42"/>
      <c r="Z325" s="42"/>
    </row>
    <row r="326">
      <c r="A326" s="50"/>
      <c r="B326" s="89"/>
      <c r="D326" s="90"/>
      <c r="F326" s="90"/>
      <c r="G326" s="42"/>
      <c r="H326" s="90"/>
      <c r="M326" s="42"/>
      <c r="S326" s="42"/>
      <c r="T326" s="42"/>
      <c r="U326" s="42"/>
      <c r="V326" s="42"/>
      <c r="W326" s="42"/>
      <c r="X326" s="42"/>
      <c r="Y326" s="42"/>
      <c r="Z326" s="42"/>
    </row>
    <row r="327">
      <c r="A327" s="50"/>
      <c r="B327" s="89"/>
      <c r="D327" s="90"/>
      <c r="F327" s="90"/>
      <c r="G327" s="42"/>
      <c r="H327" s="90"/>
      <c r="M327" s="42"/>
      <c r="S327" s="42"/>
      <c r="T327" s="42"/>
      <c r="U327" s="42"/>
      <c r="V327" s="42"/>
      <c r="W327" s="42"/>
      <c r="X327" s="42"/>
      <c r="Y327" s="42"/>
      <c r="Z327" s="42"/>
    </row>
    <row r="328">
      <c r="A328" s="50"/>
      <c r="B328" s="89"/>
      <c r="D328" s="90"/>
      <c r="F328" s="90"/>
      <c r="G328" s="42"/>
      <c r="H328" s="90"/>
      <c r="M328" s="42"/>
      <c r="S328" s="42"/>
      <c r="T328" s="42"/>
      <c r="U328" s="42"/>
      <c r="V328" s="42"/>
      <c r="W328" s="42"/>
      <c r="X328" s="42"/>
      <c r="Y328" s="42"/>
      <c r="Z328" s="42"/>
    </row>
    <row r="329">
      <c r="A329" s="50"/>
      <c r="B329" s="89"/>
      <c r="D329" s="90"/>
      <c r="F329" s="90"/>
      <c r="G329" s="42"/>
      <c r="H329" s="90"/>
      <c r="M329" s="42"/>
      <c r="S329" s="42"/>
      <c r="T329" s="42"/>
      <c r="U329" s="42"/>
      <c r="V329" s="42"/>
      <c r="W329" s="42"/>
      <c r="X329" s="42"/>
      <c r="Y329" s="42"/>
      <c r="Z329" s="42"/>
    </row>
    <row r="330">
      <c r="A330" s="50"/>
      <c r="B330" s="89"/>
      <c r="D330" s="90"/>
      <c r="F330" s="90"/>
      <c r="G330" s="42"/>
      <c r="H330" s="90"/>
      <c r="M330" s="42"/>
      <c r="S330" s="42"/>
      <c r="T330" s="42"/>
      <c r="U330" s="42"/>
      <c r="V330" s="42"/>
      <c r="W330" s="42"/>
      <c r="X330" s="42"/>
      <c r="Y330" s="42"/>
      <c r="Z330" s="42"/>
    </row>
    <row r="331">
      <c r="A331" s="50"/>
      <c r="B331" s="89"/>
      <c r="D331" s="90"/>
      <c r="F331" s="90"/>
      <c r="G331" s="42"/>
      <c r="H331" s="90"/>
      <c r="M331" s="42"/>
      <c r="S331" s="42"/>
      <c r="T331" s="42"/>
      <c r="U331" s="42"/>
      <c r="V331" s="42"/>
      <c r="W331" s="42"/>
      <c r="X331" s="42"/>
      <c r="Y331" s="42"/>
      <c r="Z331" s="42"/>
    </row>
    <row r="332">
      <c r="A332" s="50"/>
      <c r="B332" s="89"/>
      <c r="D332" s="90"/>
      <c r="F332" s="90"/>
      <c r="G332" s="42"/>
      <c r="H332" s="90"/>
      <c r="M332" s="42"/>
      <c r="S332" s="42"/>
      <c r="T332" s="42"/>
      <c r="U332" s="42"/>
      <c r="V332" s="42"/>
      <c r="W332" s="42"/>
      <c r="X332" s="42"/>
      <c r="Y332" s="42"/>
      <c r="Z332" s="42"/>
    </row>
    <row r="333">
      <c r="A333" s="50"/>
      <c r="B333" s="89"/>
      <c r="D333" s="90"/>
      <c r="F333" s="90"/>
      <c r="G333" s="42"/>
      <c r="H333" s="90"/>
      <c r="M333" s="42"/>
      <c r="S333" s="42"/>
      <c r="T333" s="42"/>
      <c r="U333" s="42"/>
      <c r="V333" s="42"/>
      <c r="W333" s="42"/>
      <c r="X333" s="42"/>
      <c r="Y333" s="42"/>
      <c r="Z333" s="42"/>
    </row>
    <row r="334">
      <c r="A334" s="50"/>
      <c r="B334" s="89"/>
      <c r="D334" s="90"/>
      <c r="F334" s="90"/>
      <c r="G334" s="42"/>
      <c r="H334" s="90"/>
      <c r="M334" s="42"/>
      <c r="S334" s="42"/>
      <c r="T334" s="42"/>
      <c r="U334" s="42"/>
      <c r="V334" s="42"/>
      <c r="W334" s="42"/>
      <c r="X334" s="42"/>
      <c r="Y334" s="42"/>
      <c r="Z334" s="42"/>
    </row>
    <row r="335">
      <c r="A335" s="50"/>
      <c r="B335" s="89"/>
      <c r="D335" s="90"/>
      <c r="F335" s="90"/>
      <c r="G335" s="42"/>
      <c r="H335" s="90"/>
      <c r="M335" s="42"/>
      <c r="S335" s="42"/>
      <c r="T335" s="42"/>
      <c r="U335" s="42"/>
      <c r="V335" s="42"/>
      <c r="W335" s="42"/>
      <c r="X335" s="42"/>
      <c r="Y335" s="42"/>
      <c r="Z335" s="42"/>
    </row>
    <row r="336">
      <c r="A336" s="50"/>
      <c r="B336" s="89"/>
      <c r="D336" s="90"/>
      <c r="F336" s="90"/>
      <c r="G336" s="42"/>
      <c r="H336" s="90"/>
      <c r="M336" s="42"/>
      <c r="S336" s="42"/>
      <c r="T336" s="42"/>
      <c r="U336" s="42"/>
      <c r="V336" s="42"/>
      <c r="W336" s="42"/>
      <c r="X336" s="42"/>
      <c r="Y336" s="42"/>
      <c r="Z336" s="42"/>
    </row>
    <row r="337">
      <c r="A337" s="50"/>
      <c r="B337" s="89"/>
      <c r="D337" s="90"/>
      <c r="F337" s="90"/>
      <c r="G337" s="42"/>
      <c r="H337" s="90"/>
      <c r="M337" s="42"/>
      <c r="S337" s="42"/>
      <c r="T337" s="42"/>
      <c r="U337" s="42"/>
      <c r="V337" s="42"/>
      <c r="W337" s="42"/>
      <c r="X337" s="42"/>
      <c r="Y337" s="42"/>
      <c r="Z337" s="42"/>
    </row>
    <row r="338">
      <c r="A338" s="50"/>
      <c r="B338" s="89"/>
      <c r="D338" s="90"/>
      <c r="F338" s="90"/>
      <c r="G338" s="42"/>
      <c r="H338" s="90"/>
      <c r="M338" s="42"/>
      <c r="S338" s="42"/>
      <c r="T338" s="42"/>
      <c r="U338" s="42"/>
      <c r="V338" s="42"/>
      <c r="W338" s="42"/>
      <c r="X338" s="42"/>
      <c r="Y338" s="42"/>
      <c r="Z338" s="42"/>
    </row>
    <row r="339">
      <c r="A339" s="50"/>
      <c r="B339" s="89"/>
      <c r="D339" s="90"/>
      <c r="F339" s="90"/>
      <c r="G339" s="42"/>
      <c r="H339" s="90"/>
      <c r="M339" s="42"/>
      <c r="S339" s="42"/>
      <c r="T339" s="42"/>
      <c r="U339" s="42"/>
      <c r="V339" s="42"/>
      <c r="W339" s="42"/>
      <c r="X339" s="42"/>
      <c r="Y339" s="42"/>
      <c r="Z339" s="42"/>
    </row>
    <row r="340">
      <c r="A340" s="50"/>
      <c r="B340" s="89"/>
      <c r="D340" s="90"/>
      <c r="F340" s="90"/>
      <c r="G340" s="42"/>
      <c r="H340" s="90"/>
      <c r="M340" s="42"/>
      <c r="S340" s="42"/>
      <c r="T340" s="42"/>
      <c r="U340" s="42"/>
      <c r="V340" s="42"/>
      <c r="W340" s="42"/>
      <c r="X340" s="42"/>
      <c r="Y340" s="42"/>
      <c r="Z340" s="42"/>
    </row>
    <row r="341">
      <c r="A341" s="50"/>
      <c r="B341" s="89"/>
      <c r="D341" s="90"/>
      <c r="F341" s="90"/>
      <c r="G341" s="42"/>
      <c r="H341" s="90"/>
      <c r="M341" s="42"/>
      <c r="S341" s="42"/>
      <c r="T341" s="42"/>
      <c r="U341" s="42"/>
      <c r="V341" s="42"/>
      <c r="W341" s="42"/>
      <c r="X341" s="42"/>
      <c r="Y341" s="42"/>
      <c r="Z341" s="42"/>
    </row>
    <row r="342">
      <c r="A342" s="50"/>
      <c r="B342" s="89"/>
      <c r="D342" s="90"/>
      <c r="F342" s="90"/>
      <c r="G342" s="42"/>
      <c r="H342" s="90"/>
      <c r="M342" s="42"/>
      <c r="S342" s="42"/>
      <c r="T342" s="42"/>
      <c r="U342" s="42"/>
      <c r="V342" s="42"/>
      <c r="W342" s="42"/>
      <c r="X342" s="42"/>
      <c r="Y342" s="42"/>
      <c r="Z342" s="42"/>
    </row>
    <row r="343">
      <c r="A343" s="50"/>
      <c r="B343" s="89"/>
      <c r="D343" s="90"/>
      <c r="F343" s="90"/>
      <c r="G343" s="42"/>
      <c r="H343" s="90"/>
      <c r="M343" s="42"/>
      <c r="S343" s="42"/>
      <c r="T343" s="42"/>
      <c r="U343" s="42"/>
      <c r="V343" s="42"/>
      <c r="W343" s="42"/>
      <c r="X343" s="42"/>
      <c r="Y343" s="42"/>
      <c r="Z343" s="42"/>
    </row>
    <row r="344">
      <c r="A344" s="50"/>
      <c r="B344" s="89"/>
      <c r="D344" s="90"/>
      <c r="F344" s="90"/>
      <c r="G344" s="42"/>
      <c r="H344" s="90"/>
      <c r="M344" s="42"/>
      <c r="S344" s="42"/>
      <c r="T344" s="42"/>
      <c r="U344" s="42"/>
      <c r="V344" s="42"/>
      <c r="W344" s="42"/>
      <c r="X344" s="42"/>
      <c r="Y344" s="42"/>
      <c r="Z344" s="42"/>
    </row>
    <row r="345">
      <c r="A345" s="50"/>
      <c r="B345" s="89"/>
      <c r="D345" s="90"/>
      <c r="F345" s="90"/>
      <c r="G345" s="42"/>
      <c r="H345" s="90"/>
      <c r="M345" s="42"/>
      <c r="S345" s="42"/>
      <c r="T345" s="42"/>
      <c r="U345" s="42"/>
      <c r="V345" s="42"/>
      <c r="W345" s="42"/>
      <c r="X345" s="42"/>
      <c r="Y345" s="42"/>
      <c r="Z345" s="42"/>
    </row>
    <row r="346">
      <c r="A346" s="50"/>
      <c r="B346" s="89"/>
      <c r="D346" s="90"/>
      <c r="F346" s="90"/>
      <c r="G346" s="42"/>
      <c r="H346" s="90"/>
      <c r="M346" s="42"/>
      <c r="S346" s="42"/>
      <c r="T346" s="42"/>
      <c r="U346" s="42"/>
      <c r="V346" s="42"/>
      <c r="W346" s="42"/>
      <c r="X346" s="42"/>
      <c r="Y346" s="42"/>
      <c r="Z346" s="42"/>
    </row>
    <row r="347">
      <c r="A347" s="50"/>
      <c r="B347" s="89"/>
      <c r="D347" s="90"/>
      <c r="F347" s="90"/>
      <c r="G347" s="42"/>
      <c r="H347" s="90"/>
      <c r="M347" s="42"/>
      <c r="S347" s="42"/>
      <c r="T347" s="42"/>
      <c r="U347" s="42"/>
      <c r="V347" s="42"/>
      <c r="W347" s="42"/>
      <c r="X347" s="42"/>
      <c r="Y347" s="42"/>
      <c r="Z347" s="42"/>
    </row>
    <row r="348">
      <c r="A348" s="50"/>
      <c r="B348" s="89"/>
      <c r="D348" s="90"/>
      <c r="F348" s="90"/>
      <c r="G348" s="42"/>
      <c r="H348" s="90"/>
      <c r="M348" s="42"/>
      <c r="S348" s="42"/>
      <c r="T348" s="42"/>
      <c r="U348" s="42"/>
      <c r="V348" s="42"/>
      <c r="W348" s="42"/>
      <c r="X348" s="42"/>
      <c r="Y348" s="42"/>
      <c r="Z348" s="42"/>
    </row>
    <row r="349">
      <c r="A349" s="50"/>
      <c r="B349" s="89"/>
      <c r="D349" s="90"/>
      <c r="F349" s="90"/>
      <c r="G349" s="42"/>
      <c r="H349" s="90"/>
      <c r="M349" s="42"/>
      <c r="S349" s="42"/>
      <c r="T349" s="42"/>
      <c r="U349" s="42"/>
      <c r="V349" s="42"/>
      <c r="W349" s="42"/>
      <c r="X349" s="42"/>
      <c r="Y349" s="42"/>
      <c r="Z349" s="42"/>
    </row>
    <row r="350">
      <c r="A350" s="50"/>
      <c r="B350" s="89"/>
      <c r="D350" s="90"/>
      <c r="F350" s="90"/>
      <c r="G350" s="42"/>
      <c r="H350" s="90"/>
      <c r="M350" s="42"/>
      <c r="S350" s="42"/>
      <c r="T350" s="42"/>
      <c r="U350" s="42"/>
      <c r="V350" s="42"/>
      <c r="W350" s="42"/>
      <c r="X350" s="42"/>
      <c r="Y350" s="42"/>
      <c r="Z350" s="42"/>
    </row>
    <row r="351">
      <c r="A351" s="50"/>
      <c r="B351" s="89"/>
      <c r="D351" s="90"/>
      <c r="F351" s="90"/>
      <c r="G351" s="42"/>
      <c r="H351" s="90"/>
      <c r="M351" s="42"/>
      <c r="S351" s="42"/>
      <c r="T351" s="42"/>
      <c r="U351" s="42"/>
      <c r="V351" s="42"/>
      <c r="W351" s="42"/>
      <c r="X351" s="42"/>
      <c r="Y351" s="42"/>
      <c r="Z351" s="42"/>
    </row>
    <row r="352">
      <c r="A352" s="50"/>
      <c r="B352" s="89"/>
      <c r="D352" s="90"/>
      <c r="F352" s="90"/>
      <c r="G352" s="42"/>
      <c r="H352" s="90"/>
      <c r="M352" s="42"/>
      <c r="S352" s="42"/>
      <c r="T352" s="42"/>
      <c r="U352" s="42"/>
      <c r="V352" s="42"/>
      <c r="W352" s="42"/>
      <c r="X352" s="42"/>
      <c r="Y352" s="42"/>
      <c r="Z352" s="42"/>
    </row>
    <row r="353">
      <c r="A353" s="50"/>
      <c r="B353" s="89"/>
      <c r="D353" s="90"/>
      <c r="F353" s="90"/>
      <c r="G353" s="42"/>
      <c r="H353" s="90"/>
      <c r="M353" s="42"/>
      <c r="S353" s="42"/>
      <c r="T353" s="42"/>
      <c r="U353" s="42"/>
      <c r="V353" s="42"/>
      <c r="W353" s="42"/>
      <c r="X353" s="42"/>
      <c r="Y353" s="42"/>
      <c r="Z353" s="42"/>
    </row>
    <row r="354">
      <c r="A354" s="50"/>
      <c r="B354" s="89"/>
      <c r="D354" s="90"/>
      <c r="F354" s="90"/>
      <c r="G354" s="42"/>
      <c r="H354" s="90"/>
      <c r="M354" s="42"/>
      <c r="S354" s="42"/>
      <c r="T354" s="42"/>
      <c r="U354" s="42"/>
      <c r="V354" s="42"/>
      <c r="W354" s="42"/>
      <c r="X354" s="42"/>
      <c r="Y354" s="42"/>
      <c r="Z354" s="42"/>
    </row>
    <row r="355">
      <c r="A355" s="50"/>
      <c r="B355" s="89"/>
      <c r="D355" s="90"/>
      <c r="F355" s="90"/>
      <c r="G355" s="42"/>
      <c r="H355" s="90"/>
      <c r="M355" s="42"/>
      <c r="S355" s="42"/>
      <c r="T355" s="42"/>
      <c r="U355" s="42"/>
      <c r="V355" s="42"/>
      <c r="W355" s="42"/>
      <c r="X355" s="42"/>
      <c r="Y355" s="42"/>
      <c r="Z355" s="42"/>
    </row>
    <row r="356">
      <c r="A356" s="50"/>
      <c r="B356" s="89"/>
      <c r="D356" s="90"/>
      <c r="F356" s="90"/>
      <c r="G356" s="42"/>
      <c r="H356" s="90"/>
      <c r="M356" s="42"/>
      <c r="S356" s="42"/>
      <c r="T356" s="42"/>
      <c r="U356" s="42"/>
      <c r="V356" s="42"/>
      <c r="W356" s="42"/>
      <c r="X356" s="42"/>
      <c r="Y356" s="42"/>
      <c r="Z356" s="42"/>
    </row>
    <row r="357">
      <c r="A357" s="50"/>
      <c r="B357" s="89"/>
      <c r="D357" s="90"/>
      <c r="F357" s="90"/>
      <c r="G357" s="42"/>
      <c r="H357" s="90"/>
      <c r="M357" s="42"/>
      <c r="S357" s="42"/>
      <c r="T357" s="42"/>
      <c r="U357" s="42"/>
      <c r="V357" s="42"/>
      <c r="W357" s="42"/>
      <c r="X357" s="42"/>
      <c r="Y357" s="42"/>
      <c r="Z357" s="42"/>
    </row>
    <row r="358">
      <c r="A358" s="50"/>
      <c r="B358" s="89"/>
      <c r="D358" s="90"/>
      <c r="F358" s="90"/>
      <c r="G358" s="42"/>
      <c r="H358" s="90"/>
      <c r="M358" s="42"/>
      <c r="S358" s="42"/>
      <c r="T358" s="42"/>
      <c r="U358" s="42"/>
      <c r="V358" s="42"/>
      <c r="W358" s="42"/>
      <c r="X358" s="42"/>
      <c r="Y358" s="42"/>
      <c r="Z358" s="42"/>
    </row>
    <row r="359">
      <c r="A359" s="50"/>
      <c r="B359" s="89"/>
      <c r="D359" s="90"/>
      <c r="F359" s="90"/>
      <c r="G359" s="42"/>
      <c r="H359" s="90"/>
      <c r="M359" s="42"/>
      <c r="S359" s="42"/>
      <c r="T359" s="42"/>
      <c r="U359" s="42"/>
      <c r="V359" s="42"/>
      <c r="W359" s="42"/>
      <c r="X359" s="42"/>
      <c r="Y359" s="42"/>
      <c r="Z359" s="42"/>
    </row>
    <row r="360">
      <c r="A360" s="50"/>
      <c r="B360" s="89"/>
      <c r="D360" s="90"/>
      <c r="F360" s="90"/>
      <c r="G360" s="42"/>
      <c r="H360" s="90"/>
      <c r="M360" s="42"/>
      <c r="S360" s="42"/>
      <c r="T360" s="42"/>
      <c r="U360" s="42"/>
      <c r="V360" s="42"/>
      <c r="W360" s="42"/>
      <c r="X360" s="42"/>
      <c r="Y360" s="42"/>
      <c r="Z360" s="42"/>
    </row>
    <row r="361">
      <c r="A361" s="50"/>
      <c r="B361" s="89"/>
      <c r="D361" s="90"/>
      <c r="F361" s="90"/>
      <c r="G361" s="42"/>
      <c r="H361" s="90"/>
      <c r="M361" s="42"/>
      <c r="S361" s="42"/>
      <c r="T361" s="42"/>
      <c r="U361" s="42"/>
      <c r="V361" s="42"/>
      <c r="W361" s="42"/>
      <c r="X361" s="42"/>
      <c r="Y361" s="42"/>
      <c r="Z361" s="42"/>
    </row>
    <row r="362">
      <c r="A362" s="50"/>
      <c r="B362" s="89"/>
      <c r="D362" s="90"/>
      <c r="F362" s="90"/>
      <c r="G362" s="42"/>
      <c r="H362" s="90"/>
      <c r="M362" s="42"/>
      <c r="S362" s="42"/>
      <c r="T362" s="42"/>
      <c r="U362" s="42"/>
      <c r="V362" s="42"/>
      <c r="W362" s="42"/>
      <c r="X362" s="42"/>
      <c r="Y362" s="42"/>
      <c r="Z362" s="42"/>
    </row>
    <row r="363">
      <c r="A363" s="50"/>
      <c r="B363" s="89"/>
      <c r="D363" s="90"/>
      <c r="F363" s="90"/>
      <c r="G363" s="42"/>
      <c r="H363" s="90"/>
      <c r="M363" s="42"/>
      <c r="S363" s="42"/>
      <c r="T363" s="42"/>
      <c r="U363" s="42"/>
      <c r="V363" s="42"/>
      <c r="W363" s="42"/>
      <c r="X363" s="42"/>
      <c r="Y363" s="42"/>
      <c r="Z363" s="42"/>
    </row>
    <row r="364">
      <c r="A364" s="50"/>
      <c r="B364" s="89"/>
      <c r="D364" s="90"/>
      <c r="F364" s="90"/>
      <c r="G364" s="42"/>
      <c r="H364" s="90"/>
      <c r="M364" s="42"/>
      <c r="S364" s="42"/>
      <c r="T364" s="42"/>
      <c r="U364" s="42"/>
      <c r="V364" s="42"/>
      <c r="W364" s="42"/>
      <c r="X364" s="42"/>
      <c r="Y364" s="42"/>
      <c r="Z364" s="42"/>
    </row>
    <row r="365">
      <c r="A365" s="50"/>
      <c r="B365" s="89"/>
      <c r="D365" s="90"/>
      <c r="F365" s="90"/>
      <c r="G365" s="42"/>
      <c r="H365" s="90"/>
      <c r="M365" s="42"/>
      <c r="S365" s="42"/>
      <c r="T365" s="42"/>
      <c r="U365" s="42"/>
      <c r="V365" s="42"/>
      <c r="W365" s="42"/>
      <c r="X365" s="42"/>
      <c r="Y365" s="42"/>
      <c r="Z365" s="42"/>
    </row>
    <row r="366">
      <c r="A366" s="50"/>
      <c r="B366" s="89"/>
      <c r="D366" s="90"/>
      <c r="F366" s="90"/>
      <c r="G366" s="42"/>
      <c r="H366" s="90"/>
      <c r="M366" s="42"/>
      <c r="S366" s="42"/>
      <c r="T366" s="42"/>
      <c r="U366" s="42"/>
      <c r="V366" s="42"/>
      <c r="W366" s="42"/>
      <c r="X366" s="42"/>
      <c r="Y366" s="42"/>
      <c r="Z366" s="42"/>
    </row>
    <row r="367">
      <c r="A367" s="50"/>
      <c r="B367" s="89"/>
      <c r="D367" s="90"/>
      <c r="F367" s="90"/>
      <c r="G367" s="42"/>
      <c r="H367" s="90"/>
      <c r="M367" s="42"/>
      <c r="S367" s="42"/>
      <c r="T367" s="42"/>
      <c r="U367" s="42"/>
      <c r="V367" s="42"/>
      <c r="W367" s="42"/>
      <c r="X367" s="42"/>
      <c r="Y367" s="42"/>
      <c r="Z367" s="42"/>
    </row>
    <row r="368">
      <c r="A368" s="50"/>
      <c r="B368" s="89"/>
      <c r="D368" s="90"/>
      <c r="F368" s="90"/>
      <c r="G368" s="42"/>
      <c r="H368" s="90"/>
      <c r="M368" s="42"/>
      <c r="S368" s="42"/>
      <c r="T368" s="42"/>
      <c r="U368" s="42"/>
      <c r="V368" s="42"/>
      <c r="W368" s="42"/>
      <c r="X368" s="42"/>
      <c r="Y368" s="42"/>
      <c r="Z368" s="42"/>
    </row>
    <row r="369">
      <c r="A369" s="50"/>
      <c r="B369" s="89"/>
      <c r="D369" s="90"/>
      <c r="F369" s="90"/>
      <c r="G369" s="42"/>
      <c r="H369" s="90"/>
      <c r="M369" s="42"/>
      <c r="S369" s="42"/>
      <c r="T369" s="42"/>
      <c r="U369" s="42"/>
      <c r="V369" s="42"/>
      <c r="W369" s="42"/>
      <c r="X369" s="42"/>
      <c r="Y369" s="42"/>
      <c r="Z369" s="42"/>
    </row>
    <row r="370">
      <c r="A370" s="50"/>
      <c r="B370" s="89"/>
      <c r="D370" s="90"/>
      <c r="F370" s="90"/>
      <c r="G370" s="42"/>
      <c r="H370" s="90"/>
      <c r="M370" s="42"/>
      <c r="S370" s="42"/>
      <c r="T370" s="42"/>
      <c r="U370" s="42"/>
      <c r="V370" s="42"/>
      <c r="W370" s="42"/>
      <c r="X370" s="42"/>
      <c r="Y370" s="42"/>
      <c r="Z370" s="42"/>
    </row>
    <row r="371">
      <c r="A371" s="50"/>
      <c r="B371" s="89"/>
      <c r="D371" s="90"/>
      <c r="F371" s="90"/>
      <c r="G371" s="42"/>
      <c r="H371" s="90"/>
      <c r="M371" s="42"/>
      <c r="S371" s="42"/>
      <c r="T371" s="42"/>
      <c r="U371" s="42"/>
      <c r="V371" s="42"/>
      <c r="W371" s="42"/>
      <c r="X371" s="42"/>
      <c r="Y371" s="42"/>
      <c r="Z371" s="42"/>
    </row>
    <row r="372">
      <c r="A372" s="50"/>
      <c r="B372" s="89"/>
      <c r="D372" s="90"/>
      <c r="F372" s="90"/>
      <c r="G372" s="42"/>
      <c r="H372" s="90"/>
      <c r="M372" s="42"/>
      <c r="S372" s="42"/>
      <c r="T372" s="42"/>
      <c r="U372" s="42"/>
      <c r="V372" s="42"/>
      <c r="W372" s="42"/>
      <c r="X372" s="42"/>
      <c r="Y372" s="42"/>
      <c r="Z372" s="42"/>
    </row>
    <row r="373">
      <c r="A373" s="50"/>
      <c r="B373" s="89"/>
      <c r="D373" s="90"/>
      <c r="F373" s="90"/>
      <c r="G373" s="42"/>
      <c r="H373" s="90"/>
      <c r="M373" s="42"/>
      <c r="S373" s="42"/>
      <c r="T373" s="42"/>
      <c r="U373" s="42"/>
      <c r="V373" s="42"/>
      <c r="W373" s="42"/>
      <c r="X373" s="42"/>
      <c r="Y373" s="42"/>
      <c r="Z373" s="42"/>
    </row>
    <row r="374">
      <c r="A374" s="50"/>
      <c r="B374" s="89"/>
      <c r="D374" s="90"/>
      <c r="F374" s="90"/>
      <c r="G374" s="42"/>
      <c r="H374" s="90"/>
      <c r="M374" s="42"/>
      <c r="S374" s="42"/>
      <c r="T374" s="42"/>
      <c r="U374" s="42"/>
      <c r="V374" s="42"/>
      <c r="W374" s="42"/>
      <c r="X374" s="42"/>
      <c r="Y374" s="42"/>
      <c r="Z374" s="42"/>
    </row>
    <row r="375">
      <c r="A375" s="50"/>
      <c r="B375" s="89"/>
      <c r="D375" s="90"/>
      <c r="F375" s="90"/>
      <c r="G375" s="42"/>
      <c r="H375" s="90"/>
      <c r="M375" s="42"/>
      <c r="S375" s="42"/>
      <c r="T375" s="42"/>
      <c r="U375" s="42"/>
      <c r="V375" s="42"/>
      <c r="W375" s="42"/>
      <c r="X375" s="42"/>
      <c r="Y375" s="42"/>
      <c r="Z375" s="42"/>
    </row>
    <row r="376">
      <c r="A376" s="50"/>
      <c r="B376" s="89"/>
      <c r="D376" s="90"/>
      <c r="F376" s="90"/>
      <c r="G376" s="42"/>
      <c r="H376" s="90"/>
      <c r="M376" s="42"/>
      <c r="S376" s="42"/>
      <c r="T376" s="42"/>
      <c r="U376" s="42"/>
      <c r="V376" s="42"/>
      <c r="W376" s="42"/>
      <c r="X376" s="42"/>
      <c r="Y376" s="42"/>
      <c r="Z376" s="42"/>
    </row>
    <row r="377">
      <c r="A377" s="50"/>
      <c r="B377" s="89"/>
      <c r="D377" s="90"/>
      <c r="F377" s="90"/>
      <c r="G377" s="42"/>
      <c r="H377" s="90"/>
      <c r="M377" s="42"/>
      <c r="S377" s="42"/>
      <c r="T377" s="42"/>
      <c r="U377" s="42"/>
      <c r="V377" s="42"/>
      <c r="W377" s="42"/>
      <c r="X377" s="42"/>
      <c r="Y377" s="42"/>
      <c r="Z377" s="42"/>
    </row>
    <row r="378">
      <c r="A378" s="50"/>
      <c r="B378" s="89"/>
      <c r="D378" s="90"/>
      <c r="F378" s="90"/>
      <c r="G378" s="42"/>
      <c r="H378" s="90"/>
      <c r="M378" s="42"/>
      <c r="S378" s="42"/>
      <c r="T378" s="42"/>
      <c r="U378" s="42"/>
      <c r="V378" s="42"/>
      <c r="W378" s="42"/>
      <c r="X378" s="42"/>
      <c r="Y378" s="42"/>
      <c r="Z378" s="42"/>
    </row>
    <row r="379">
      <c r="A379" s="50"/>
      <c r="B379" s="89"/>
      <c r="D379" s="90"/>
      <c r="F379" s="90"/>
      <c r="G379" s="42"/>
      <c r="H379" s="90"/>
      <c r="M379" s="42"/>
      <c r="S379" s="42"/>
      <c r="T379" s="42"/>
      <c r="U379" s="42"/>
      <c r="V379" s="42"/>
      <c r="W379" s="42"/>
      <c r="X379" s="42"/>
      <c r="Y379" s="42"/>
      <c r="Z379" s="42"/>
    </row>
    <row r="380">
      <c r="A380" s="50"/>
      <c r="B380" s="89"/>
      <c r="D380" s="90"/>
      <c r="F380" s="90"/>
      <c r="G380" s="42"/>
      <c r="H380" s="90"/>
      <c r="M380" s="42"/>
      <c r="S380" s="42"/>
      <c r="T380" s="42"/>
      <c r="U380" s="42"/>
      <c r="V380" s="42"/>
      <c r="W380" s="42"/>
      <c r="X380" s="42"/>
      <c r="Y380" s="42"/>
      <c r="Z380" s="42"/>
    </row>
    <row r="381">
      <c r="A381" s="50"/>
      <c r="B381" s="89"/>
      <c r="D381" s="90"/>
      <c r="F381" s="90"/>
      <c r="G381" s="42"/>
      <c r="H381" s="90"/>
      <c r="M381" s="42"/>
      <c r="S381" s="42"/>
      <c r="T381" s="42"/>
      <c r="U381" s="42"/>
      <c r="V381" s="42"/>
      <c r="W381" s="42"/>
      <c r="X381" s="42"/>
      <c r="Y381" s="42"/>
      <c r="Z381" s="42"/>
    </row>
    <row r="382">
      <c r="A382" s="50"/>
      <c r="B382" s="89"/>
      <c r="D382" s="90"/>
      <c r="F382" s="90"/>
      <c r="G382" s="42"/>
      <c r="H382" s="90"/>
      <c r="M382" s="42"/>
      <c r="S382" s="42"/>
      <c r="T382" s="42"/>
      <c r="U382" s="42"/>
      <c r="V382" s="42"/>
      <c r="W382" s="42"/>
      <c r="X382" s="42"/>
      <c r="Y382" s="42"/>
      <c r="Z382" s="42"/>
    </row>
    <row r="383">
      <c r="A383" s="50"/>
      <c r="B383" s="89"/>
      <c r="D383" s="90"/>
      <c r="F383" s="90"/>
      <c r="G383" s="42"/>
      <c r="H383" s="90"/>
      <c r="M383" s="42"/>
      <c r="S383" s="42"/>
      <c r="T383" s="42"/>
      <c r="U383" s="42"/>
      <c r="V383" s="42"/>
      <c r="W383" s="42"/>
      <c r="X383" s="42"/>
      <c r="Y383" s="42"/>
      <c r="Z383" s="42"/>
    </row>
    <row r="384">
      <c r="A384" s="50"/>
      <c r="B384" s="89"/>
      <c r="D384" s="90"/>
      <c r="F384" s="90"/>
      <c r="G384" s="42"/>
      <c r="H384" s="90"/>
      <c r="M384" s="42"/>
      <c r="S384" s="42"/>
      <c r="T384" s="42"/>
      <c r="U384" s="42"/>
      <c r="V384" s="42"/>
      <c r="W384" s="42"/>
      <c r="X384" s="42"/>
      <c r="Y384" s="42"/>
      <c r="Z384" s="42"/>
    </row>
    <row r="385">
      <c r="A385" s="50"/>
      <c r="B385" s="89"/>
      <c r="D385" s="90"/>
      <c r="F385" s="90"/>
      <c r="G385" s="42"/>
      <c r="H385" s="90"/>
      <c r="M385" s="42"/>
      <c r="S385" s="42"/>
      <c r="T385" s="42"/>
      <c r="U385" s="42"/>
      <c r="V385" s="42"/>
      <c r="W385" s="42"/>
      <c r="X385" s="42"/>
      <c r="Y385" s="42"/>
      <c r="Z385" s="42"/>
    </row>
    <row r="386">
      <c r="A386" s="50"/>
      <c r="B386" s="89"/>
      <c r="D386" s="90"/>
      <c r="F386" s="90"/>
      <c r="G386" s="42"/>
      <c r="H386" s="90"/>
      <c r="M386" s="42"/>
      <c r="S386" s="42"/>
      <c r="T386" s="42"/>
      <c r="U386" s="42"/>
      <c r="V386" s="42"/>
      <c r="W386" s="42"/>
      <c r="X386" s="42"/>
      <c r="Y386" s="42"/>
      <c r="Z386" s="42"/>
    </row>
    <row r="387">
      <c r="A387" s="50"/>
      <c r="B387" s="89"/>
      <c r="D387" s="90"/>
      <c r="F387" s="90"/>
      <c r="G387" s="42"/>
      <c r="H387" s="90"/>
      <c r="M387" s="42"/>
      <c r="S387" s="42"/>
      <c r="T387" s="42"/>
      <c r="U387" s="42"/>
      <c r="V387" s="42"/>
      <c r="W387" s="42"/>
      <c r="X387" s="42"/>
      <c r="Y387" s="42"/>
      <c r="Z387" s="42"/>
    </row>
    <row r="388">
      <c r="A388" s="50"/>
      <c r="B388" s="89"/>
      <c r="D388" s="90"/>
      <c r="F388" s="90"/>
      <c r="G388" s="42"/>
      <c r="H388" s="90"/>
      <c r="M388" s="42"/>
      <c r="S388" s="42"/>
      <c r="T388" s="42"/>
      <c r="U388" s="42"/>
      <c r="V388" s="42"/>
      <c r="W388" s="42"/>
      <c r="X388" s="42"/>
      <c r="Y388" s="42"/>
      <c r="Z388" s="42"/>
    </row>
    <row r="389">
      <c r="A389" s="50"/>
      <c r="B389" s="89"/>
      <c r="D389" s="90"/>
      <c r="F389" s="90"/>
      <c r="G389" s="42"/>
      <c r="H389" s="90"/>
      <c r="M389" s="42"/>
      <c r="S389" s="42"/>
      <c r="T389" s="42"/>
      <c r="U389" s="42"/>
      <c r="V389" s="42"/>
      <c r="W389" s="42"/>
      <c r="X389" s="42"/>
      <c r="Y389" s="42"/>
      <c r="Z389" s="42"/>
    </row>
    <row r="390">
      <c r="A390" s="50"/>
      <c r="B390" s="89"/>
      <c r="D390" s="90"/>
      <c r="F390" s="90"/>
      <c r="G390" s="42"/>
      <c r="H390" s="90"/>
      <c r="M390" s="42"/>
      <c r="S390" s="42"/>
      <c r="T390" s="42"/>
      <c r="U390" s="42"/>
      <c r="V390" s="42"/>
      <c r="W390" s="42"/>
      <c r="X390" s="42"/>
      <c r="Y390" s="42"/>
      <c r="Z390" s="42"/>
    </row>
    <row r="391">
      <c r="A391" s="50"/>
      <c r="B391" s="89"/>
      <c r="D391" s="90"/>
      <c r="F391" s="90"/>
      <c r="G391" s="42"/>
      <c r="H391" s="90"/>
      <c r="M391" s="42"/>
      <c r="S391" s="42"/>
      <c r="T391" s="42"/>
      <c r="U391" s="42"/>
      <c r="V391" s="42"/>
      <c r="W391" s="42"/>
      <c r="X391" s="42"/>
      <c r="Y391" s="42"/>
      <c r="Z391" s="42"/>
    </row>
    <row r="392">
      <c r="A392" s="50"/>
      <c r="B392" s="89"/>
      <c r="D392" s="90"/>
      <c r="F392" s="90"/>
      <c r="G392" s="42"/>
      <c r="H392" s="90"/>
      <c r="M392" s="42"/>
      <c r="S392" s="42"/>
      <c r="T392" s="42"/>
      <c r="U392" s="42"/>
      <c r="V392" s="42"/>
      <c r="W392" s="42"/>
      <c r="X392" s="42"/>
      <c r="Y392" s="42"/>
      <c r="Z392" s="42"/>
    </row>
    <row r="393">
      <c r="A393" s="50"/>
      <c r="B393" s="89"/>
      <c r="D393" s="90"/>
      <c r="F393" s="90"/>
      <c r="G393" s="42"/>
      <c r="H393" s="90"/>
      <c r="M393" s="42"/>
      <c r="S393" s="42"/>
      <c r="T393" s="42"/>
      <c r="U393" s="42"/>
      <c r="V393" s="42"/>
      <c r="W393" s="42"/>
      <c r="X393" s="42"/>
      <c r="Y393" s="42"/>
      <c r="Z393" s="42"/>
    </row>
    <row r="394">
      <c r="A394" s="50"/>
      <c r="B394" s="89"/>
      <c r="D394" s="90"/>
      <c r="F394" s="90"/>
      <c r="G394" s="42"/>
      <c r="H394" s="90"/>
      <c r="M394" s="42"/>
      <c r="S394" s="42"/>
      <c r="T394" s="42"/>
      <c r="U394" s="42"/>
      <c r="V394" s="42"/>
      <c r="W394" s="42"/>
      <c r="X394" s="42"/>
      <c r="Y394" s="42"/>
      <c r="Z394" s="42"/>
    </row>
    <row r="395">
      <c r="A395" s="50"/>
      <c r="B395" s="89"/>
      <c r="D395" s="90"/>
      <c r="F395" s="90"/>
      <c r="G395" s="42"/>
      <c r="H395" s="90"/>
      <c r="M395" s="42"/>
      <c r="S395" s="42"/>
      <c r="T395" s="42"/>
      <c r="U395" s="42"/>
      <c r="V395" s="42"/>
      <c r="W395" s="42"/>
      <c r="X395" s="42"/>
      <c r="Y395" s="42"/>
      <c r="Z395" s="42"/>
    </row>
    <row r="396">
      <c r="A396" s="50"/>
      <c r="B396" s="89"/>
      <c r="D396" s="90"/>
      <c r="F396" s="90"/>
      <c r="G396" s="42"/>
      <c r="H396" s="90"/>
      <c r="M396" s="42"/>
      <c r="S396" s="42"/>
      <c r="T396" s="42"/>
      <c r="U396" s="42"/>
      <c r="V396" s="42"/>
      <c r="W396" s="42"/>
      <c r="X396" s="42"/>
      <c r="Y396" s="42"/>
      <c r="Z396" s="42"/>
    </row>
    <row r="397">
      <c r="A397" s="50"/>
      <c r="B397" s="89"/>
      <c r="D397" s="90"/>
      <c r="F397" s="90"/>
      <c r="G397" s="42"/>
      <c r="H397" s="90"/>
      <c r="M397" s="42"/>
      <c r="S397" s="42"/>
      <c r="T397" s="42"/>
      <c r="U397" s="42"/>
      <c r="V397" s="42"/>
      <c r="W397" s="42"/>
      <c r="X397" s="42"/>
      <c r="Y397" s="42"/>
      <c r="Z397" s="42"/>
    </row>
    <row r="398">
      <c r="A398" s="50"/>
      <c r="B398" s="89"/>
      <c r="D398" s="90"/>
      <c r="F398" s="90"/>
      <c r="G398" s="42"/>
      <c r="H398" s="90"/>
      <c r="M398" s="42"/>
      <c r="S398" s="42"/>
      <c r="T398" s="42"/>
      <c r="U398" s="42"/>
      <c r="V398" s="42"/>
      <c r="W398" s="42"/>
      <c r="X398" s="42"/>
      <c r="Y398" s="42"/>
      <c r="Z398" s="42"/>
    </row>
    <row r="399">
      <c r="A399" s="50"/>
      <c r="B399" s="89"/>
      <c r="D399" s="90"/>
      <c r="F399" s="90"/>
      <c r="G399" s="42"/>
      <c r="H399" s="90"/>
      <c r="M399" s="42"/>
      <c r="S399" s="42"/>
      <c r="T399" s="42"/>
      <c r="U399" s="42"/>
      <c r="V399" s="42"/>
      <c r="W399" s="42"/>
      <c r="X399" s="42"/>
      <c r="Y399" s="42"/>
      <c r="Z399" s="42"/>
    </row>
    <row r="400">
      <c r="A400" s="50"/>
      <c r="B400" s="89"/>
      <c r="D400" s="90"/>
      <c r="F400" s="90"/>
      <c r="G400" s="42"/>
      <c r="H400" s="90"/>
      <c r="M400" s="42"/>
      <c r="S400" s="42"/>
      <c r="T400" s="42"/>
      <c r="U400" s="42"/>
      <c r="V400" s="42"/>
      <c r="W400" s="42"/>
      <c r="X400" s="42"/>
      <c r="Y400" s="42"/>
      <c r="Z400" s="42"/>
    </row>
    <row r="401">
      <c r="A401" s="50"/>
      <c r="B401" s="89"/>
      <c r="D401" s="90"/>
      <c r="F401" s="90"/>
      <c r="G401" s="42"/>
      <c r="H401" s="90"/>
      <c r="M401" s="42"/>
      <c r="S401" s="42"/>
      <c r="T401" s="42"/>
      <c r="U401" s="42"/>
      <c r="V401" s="42"/>
      <c r="W401" s="42"/>
      <c r="X401" s="42"/>
      <c r="Y401" s="42"/>
      <c r="Z401" s="42"/>
    </row>
    <row r="402">
      <c r="A402" s="50"/>
      <c r="B402" s="89"/>
      <c r="D402" s="90"/>
      <c r="F402" s="90"/>
      <c r="G402" s="42"/>
      <c r="H402" s="90"/>
      <c r="M402" s="42"/>
      <c r="S402" s="42"/>
      <c r="T402" s="42"/>
      <c r="U402" s="42"/>
      <c r="V402" s="42"/>
      <c r="W402" s="42"/>
      <c r="X402" s="42"/>
      <c r="Y402" s="42"/>
      <c r="Z402" s="42"/>
    </row>
    <row r="403">
      <c r="A403" s="50"/>
      <c r="B403" s="89"/>
      <c r="D403" s="90"/>
      <c r="F403" s="90"/>
      <c r="G403" s="42"/>
      <c r="H403" s="90"/>
      <c r="M403" s="42"/>
      <c r="S403" s="42"/>
      <c r="T403" s="42"/>
      <c r="U403" s="42"/>
      <c r="V403" s="42"/>
      <c r="W403" s="42"/>
      <c r="X403" s="42"/>
      <c r="Y403" s="42"/>
      <c r="Z403" s="42"/>
    </row>
    <row r="404">
      <c r="A404" s="50"/>
      <c r="B404" s="89"/>
      <c r="D404" s="90"/>
      <c r="F404" s="90"/>
      <c r="G404" s="42"/>
      <c r="H404" s="90"/>
      <c r="M404" s="42"/>
      <c r="S404" s="42"/>
      <c r="T404" s="42"/>
      <c r="U404" s="42"/>
      <c r="V404" s="42"/>
      <c r="W404" s="42"/>
      <c r="X404" s="42"/>
      <c r="Y404" s="42"/>
      <c r="Z404" s="42"/>
    </row>
    <row r="405">
      <c r="A405" s="50"/>
      <c r="B405" s="89"/>
      <c r="D405" s="90"/>
      <c r="F405" s="90"/>
      <c r="G405" s="42"/>
      <c r="H405" s="90"/>
      <c r="M405" s="42"/>
      <c r="S405" s="42"/>
      <c r="T405" s="42"/>
      <c r="U405" s="42"/>
      <c r="V405" s="42"/>
      <c r="W405" s="42"/>
      <c r="X405" s="42"/>
      <c r="Y405" s="42"/>
      <c r="Z405" s="42"/>
    </row>
    <row r="406">
      <c r="A406" s="50"/>
      <c r="B406" s="89"/>
      <c r="D406" s="90"/>
      <c r="F406" s="90"/>
      <c r="G406" s="42"/>
      <c r="H406" s="90"/>
      <c r="M406" s="42"/>
      <c r="S406" s="42"/>
      <c r="T406" s="42"/>
      <c r="U406" s="42"/>
      <c r="V406" s="42"/>
      <c r="W406" s="42"/>
      <c r="X406" s="42"/>
      <c r="Y406" s="42"/>
      <c r="Z406" s="42"/>
    </row>
    <row r="407">
      <c r="A407" s="50"/>
      <c r="B407" s="89"/>
      <c r="D407" s="90"/>
      <c r="F407" s="90"/>
      <c r="G407" s="42"/>
      <c r="H407" s="90"/>
      <c r="M407" s="42"/>
      <c r="S407" s="42"/>
      <c r="T407" s="42"/>
      <c r="U407" s="42"/>
      <c r="V407" s="42"/>
      <c r="W407" s="42"/>
      <c r="X407" s="42"/>
      <c r="Y407" s="42"/>
      <c r="Z407" s="42"/>
    </row>
    <row r="408">
      <c r="A408" s="50"/>
      <c r="B408" s="89"/>
      <c r="D408" s="90"/>
      <c r="F408" s="90"/>
      <c r="G408" s="42"/>
      <c r="H408" s="90"/>
      <c r="M408" s="42"/>
      <c r="S408" s="42"/>
      <c r="T408" s="42"/>
      <c r="U408" s="42"/>
      <c r="V408" s="42"/>
      <c r="W408" s="42"/>
      <c r="X408" s="42"/>
      <c r="Y408" s="42"/>
      <c r="Z408" s="42"/>
    </row>
    <row r="409">
      <c r="A409" s="50"/>
      <c r="B409" s="89"/>
      <c r="D409" s="90"/>
      <c r="F409" s="90"/>
      <c r="G409" s="42"/>
      <c r="H409" s="90"/>
      <c r="M409" s="42"/>
      <c r="S409" s="42"/>
      <c r="T409" s="42"/>
      <c r="U409" s="42"/>
      <c r="V409" s="42"/>
      <c r="W409" s="42"/>
      <c r="X409" s="42"/>
      <c r="Y409" s="42"/>
      <c r="Z409" s="42"/>
    </row>
    <row r="410">
      <c r="A410" s="50"/>
      <c r="B410" s="89"/>
      <c r="D410" s="90"/>
      <c r="F410" s="90"/>
      <c r="G410" s="42"/>
      <c r="H410" s="90"/>
      <c r="M410" s="42"/>
      <c r="S410" s="42"/>
      <c r="T410" s="42"/>
      <c r="U410" s="42"/>
      <c r="V410" s="42"/>
      <c r="W410" s="42"/>
      <c r="X410" s="42"/>
      <c r="Y410" s="42"/>
      <c r="Z410" s="42"/>
    </row>
    <row r="411">
      <c r="A411" s="50"/>
      <c r="B411" s="89"/>
      <c r="D411" s="90"/>
      <c r="F411" s="90"/>
      <c r="G411" s="42"/>
      <c r="H411" s="90"/>
      <c r="M411" s="42"/>
      <c r="S411" s="42"/>
      <c r="T411" s="42"/>
      <c r="U411" s="42"/>
      <c r="V411" s="42"/>
      <c r="W411" s="42"/>
      <c r="X411" s="42"/>
      <c r="Y411" s="42"/>
      <c r="Z411" s="42"/>
    </row>
    <row r="412">
      <c r="A412" s="50"/>
      <c r="B412" s="89"/>
      <c r="D412" s="90"/>
      <c r="F412" s="90"/>
      <c r="G412" s="42"/>
      <c r="H412" s="90"/>
      <c r="M412" s="42"/>
      <c r="S412" s="42"/>
      <c r="T412" s="42"/>
      <c r="U412" s="42"/>
      <c r="V412" s="42"/>
      <c r="W412" s="42"/>
      <c r="X412" s="42"/>
      <c r="Y412" s="42"/>
      <c r="Z412" s="42"/>
    </row>
    <row r="413">
      <c r="A413" s="50"/>
      <c r="B413" s="89"/>
      <c r="D413" s="90"/>
      <c r="F413" s="90"/>
      <c r="G413" s="42"/>
      <c r="H413" s="90"/>
      <c r="M413" s="42"/>
      <c r="S413" s="42"/>
      <c r="T413" s="42"/>
      <c r="U413" s="42"/>
      <c r="V413" s="42"/>
      <c r="W413" s="42"/>
      <c r="X413" s="42"/>
      <c r="Y413" s="42"/>
      <c r="Z413" s="42"/>
    </row>
    <row r="414">
      <c r="A414" s="50"/>
      <c r="B414" s="89"/>
      <c r="D414" s="90"/>
      <c r="F414" s="90"/>
      <c r="G414" s="42"/>
      <c r="H414" s="90"/>
      <c r="M414" s="42"/>
      <c r="S414" s="42"/>
      <c r="T414" s="42"/>
      <c r="U414" s="42"/>
      <c r="V414" s="42"/>
      <c r="W414" s="42"/>
      <c r="X414" s="42"/>
      <c r="Y414" s="42"/>
      <c r="Z414" s="42"/>
    </row>
    <row r="415">
      <c r="A415" s="50"/>
      <c r="B415" s="89"/>
      <c r="D415" s="90"/>
      <c r="F415" s="90"/>
      <c r="G415" s="42"/>
      <c r="H415" s="90"/>
      <c r="M415" s="42"/>
      <c r="S415" s="42"/>
      <c r="T415" s="42"/>
      <c r="U415" s="42"/>
      <c r="V415" s="42"/>
      <c r="W415" s="42"/>
      <c r="X415" s="42"/>
      <c r="Y415" s="42"/>
      <c r="Z415" s="42"/>
    </row>
    <row r="416">
      <c r="A416" s="50"/>
      <c r="B416" s="89"/>
      <c r="D416" s="90"/>
      <c r="F416" s="90"/>
      <c r="G416" s="42"/>
      <c r="H416" s="90"/>
      <c r="M416" s="42"/>
      <c r="S416" s="42"/>
      <c r="T416" s="42"/>
      <c r="U416" s="42"/>
      <c r="V416" s="42"/>
      <c r="W416" s="42"/>
      <c r="X416" s="42"/>
      <c r="Y416" s="42"/>
      <c r="Z416" s="42"/>
    </row>
    <row r="417">
      <c r="A417" s="50"/>
      <c r="B417" s="89"/>
      <c r="D417" s="90"/>
      <c r="F417" s="90"/>
      <c r="G417" s="42"/>
      <c r="H417" s="90"/>
      <c r="M417" s="42"/>
      <c r="S417" s="42"/>
      <c r="T417" s="42"/>
      <c r="U417" s="42"/>
      <c r="V417" s="42"/>
      <c r="W417" s="42"/>
      <c r="X417" s="42"/>
      <c r="Y417" s="42"/>
      <c r="Z417" s="42"/>
    </row>
    <row r="418">
      <c r="A418" s="50"/>
      <c r="B418" s="89"/>
      <c r="D418" s="90"/>
      <c r="F418" s="90"/>
      <c r="G418" s="42"/>
      <c r="H418" s="90"/>
      <c r="M418" s="42"/>
      <c r="S418" s="42"/>
      <c r="T418" s="42"/>
      <c r="U418" s="42"/>
      <c r="V418" s="42"/>
      <c r="W418" s="42"/>
      <c r="X418" s="42"/>
      <c r="Y418" s="42"/>
      <c r="Z418" s="42"/>
    </row>
    <row r="419">
      <c r="A419" s="50"/>
      <c r="B419" s="89"/>
      <c r="D419" s="90"/>
      <c r="F419" s="90"/>
      <c r="G419" s="42"/>
      <c r="H419" s="90"/>
      <c r="M419" s="42"/>
      <c r="S419" s="42"/>
      <c r="T419" s="42"/>
      <c r="U419" s="42"/>
      <c r="V419" s="42"/>
      <c r="W419" s="42"/>
      <c r="X419" s="42"/>
      <c r="Y419" s="42"/>
      <c r="Z419" s="42"/>
    </row>
    <row r="420">
      <c r="A420" s="50"/>
      <c r="B420" s="89"/>
      <c r="D420" s="90"/>
      <c r="F420" s="90"/>
      <c r="G420" s="42"/>
      <c r="H420" s="90"/>
      <c r="M420" s="42"/>
      <c r="S420" s="42"/>
      <c r="T420" s="42"/>
      <c r="U420" s="42"/>
      <c r="V420" s="42"/>
      <c r="W420" s="42"/>
      <c r="X420" s="42"/>
      <c r="Y420" s="42"/>
      <c r="Z420" s="42"/>
    </row>
    <row r="421">
      <c r="A421" s="50"/>
      <c r="B421" s="89"/>
      <c r="D421" s="90"/>
      <c r="F421" s="90"/>
      <c r="G421" s="42"/>
      <c r="H421" s="90"/>
      <c r="M421" s="42"/>
      <c r="S421" s="42"/>
      <c r="T421" s="42"/>
      <c r="U421" s="42"/>
      <c r="V421" s="42"/>
      <c r="W421" s="42"/>
      <c r="X421" s="42"/>
      <c r="Y421" s="42"/>
      <c r="Z421" s="42"/>
    </row>
    <row r="422">
      <c r="A422" s="50"/>
      <c r="B422" s="89"/>
      <c r="D422" s="90"/>
      <c r="F422" s="90"/>
      <c r="G422" s="42"/>
      <c r="H422" s="90"/>
      <c r="M422" s="42"/>
      <c r="S422" s="42"/>
      <c r="T422" s="42"/>
      <c r="U422" s="42"/>
      <c r="V422" s="42"/>
      <c r="W422" s="42"/>
      <c r="X422" s="42"/>
      <c r="Y422" s="42"/>
      <c r="Z422" s="42"/>
    </row>
    <row r="423">
      <c r="A423" s="50"/>
      <c r="B423" s="89"/>
      <c r="D423" s="90"/>
      <c r="F423" s="90"/>
      <c r="G423" s="42"/>
      <c r="H423" s="90"/>
      <c r="M423" s="42"/>
      <c r="S423" s="42"/>
      <c r="T423" s="42"/>
      <c r="U423" s="42"/>
      <c r="V423" s="42"/>
      <c r="W423" s="42"/>
      <c r="X423" s="42"/>
      <c r="Y423" s="42"/>
      <c r="Z423" s="42"/>
    </row>
    <row r="424">
      <c r="A424" s="50"/>
      <c r="B424" s="89"/>
      <c r="D424" s="90"/>
      <c r="F424" s="90"/>
      <c r="G424" s="42"/>
      <c r="H424" s="90"/>
      <c r="M424" s="42"/>
      <c r="S424" s="42"/>
      <c r="T424" s="42"/>
      <c r="U424" s="42"/>
      <c r="V424" s="42"/>
      <c r="W424" s="42"/>
      <c r="X424" s="42"/>
      <c r="Y424" s="42"/>
      <c r="Z424" s="42"/>
    </row>
    <row r="425">
      <c r="A425" s="50"/>
      <c r="B425" s="89"/>
      <c r="D425" s="90"/>
      <c r="F425" s="90"/>
      <c r="G425" s="42"/>
      <c r="H425" s="90"/>
      <c r="M425" s="42"/>
      <c r="S425" s="42"/>
      <c r="T425" s="42"/>
      <c r="U425" s="42"/>
      <c r="V425" s="42"/>
      <c r="W425" s="42"/>
      <c r="X425" s="42"/>
      <c r="Y425" s="42"/>
      <c r="Z425" s="42"/>
    </row>
    <row r="426">
      <c r="A426" s="50"/>
      <c r="B426" s="89"/>
      <c r="D426" s="90"/>
      <c r="F426" s="90"/>
      <c r="G426" s="42"/>
      <c r="H426" s="90"/>
      <c r="M426" s="42"/>
      <c r="S426" s="42"/>
      <c r="T426" s="42"/>
      <c r="U426" s="42"/>
      <c r="V426" s="42"/>
      <c r="W426" s="42"/>
      <c r="X426" s="42"/>
      <c r="Y426" s="42"/>
      <c r="Z426" s="42"/>
    </row>
    <row r="427">
      <c r="A427" s="50"/>
      <c r="B427" s="89"/>
      <c r="D427" s="90"/>
      <c r="F427" s="90"/>
      <c r="G427" s="42"/>
      <c r="H427" s="90"/>
      <c r="M427" s="42"/>
      <c r="S427" s="42"/>
      <c r="T427" s="42"/>
      <c r="U427" s="42"/>
      <c r="V427" s="42"/>
      <c r="W427" s="42"/>
      <c r="X427" s="42"/>
      <c r="Y427" s="42"/>
      <c r="Z427" s="42"/>
    </row>
    <row r="428">
      <c r="A428" s="50"/>
      <c r="B428" s="89"/>
      <c r="D428" s="90"/>
      <c r="F428" s="90"/>
      <c r="G428" s="42"/>
      <c r="H428" s="90"/>
      <c r="M428" s="42"/>
      <c r="S428" s="42"/>
      <c r="T428" s="42"/>
      <c r="U428" s="42"/>
      <c r="V428" s="42"/>
      <c r="W428" s="42"/>
      <c r="X428" s="42"/>
      <c r="Y428" s="42"/>
      <c r="Z428" s="42"/>
    </row>
    <row r="429">
      <c r="A429" s="50"/>
      <c r="B429" s="89"/>
      <c r="D429" s="90"/>
      <c r="F429" s="90"/>
      <c r="G429" s="42"/>
      <c r="H429" s="90"/>
      <c r="M429" s="42"/>
      <c r="S429" s="42"/>
      <c r="T429" s="42"/>
      <c r="U429" s="42"/>
      <c r="V429" s="42"/>
      <c r="W429" s="42"/>
      <c r="X429" s="42"/>
      <c r="Y429" s="42"/>
      <c r="Z429" s="42"/>
    </row>
    <row r="430">
      <c r="A430" s="50"/>
      <c r="B430" s="89"/>
      <c r="D430" s="90"/>
      <c r="F430" s="90"/>
      <c r="G430" s="42"/>
      <c r="H430" s="90"/>
      <c r="M430" s="42"/>
      <c r="S430" s="42"/>
      <c r="T430" s="42"/>
      <c r="U430" s="42"/>
      <c r="V430" s="42"/>
      <c r="W430" s="42"/>
      <c r="X430" s="42"/>
      <c r="Y430" s="42"/>
      <c r="Z430" s="42"/>
    </row>
    <row r="431">
      <c r="A431" s="50"/>
      <c r="B431" s="89"/>
      <c r="D431" s="90"/>
      <c r="F431" s="90"/>
      <c r="G431" s="42"/>
      <c r="H431" s="90"/>
      <c r="M431" s="42"/>
      <c r="S431" s="42"/>
      <c r="T431" s="42"/>
      <c r="U431" s="42"/>
      <c r="V431" s="42"/>
      <c r="W431" s="42"/>
      <c r="X431" s="42"/>
      <c r="Y431" s="42"/>
      <c r="Z431" s="42"/>
    </row>
    <row r="432">
      <c r="A432" s="50"/>
      <c r="B432" s="89"/>
      <c r="D432" s="90"/>
      <c r="F432" s="90"/>
      <c r="G432" s="42"/>
      <c r="H432" s="90"/>
      <c r="M432" s="42"/>
      <c r="S432" s="42"/>
      <c r="T432" s="42"/>
      <c r="U432" s="42"/>
      <c r="V432" s="42"/>
      <c r="W432" s="42"/>
      <c r="X432" s="42"/>
      <c r="Y432" s="42"/>
      <c r="Z432" s="42"/>
    </row>
    <row r="433">
      <c r="A433" s="50"/>
      <c r="B433" s="89"/>
      <c r="D433" s="90"/>
      <c r="F433" s="90"/>
      <c r="G433" s="42"/>
      <c r="H433" s="90"/>
      <c r="M433" s="42"/>
      <c r="S433" s="42"/>
      <c r="T433" s="42"/>
      <c r="U433" s="42"/>
      <c r="V433" s="42"/>
      <c r="W433" s="42"/>
      <c r="X433" s="42"/>
      <c r="Y433" s="42"/>
      <c r="Z433" s="42"/>
    </row>
    <row r="434">
      <c r="A434" s="50"/>
      <c r="B434" s="89"/>
      <c r="D434" s="90"/>
      <c r="F434" s="90"/>
      <c r="G434" s="42"/>
      <c r="H434" s="90"/>
      <c r="M434" s="42"/>
      <c r="S434" s="42"/>
      <c r="T434" s="42"/>
      <c r="U434" s="42"/>
      <c r="V434" s="42"/>
      <c r="W434" s="42"/>
      <c r="X434" s="42"/>
      <c r="Y434" s="42"/>
      <c r="Z434" s="42"/>
    </row>
    <row r="435">
      <c r="A435" s="50"/>
      <c r="B435" s="89"/>
      <c r="D435" s="90"/>
      <c r="F435" s="90"/>
      <c r="G435" s="42"/>
      <c r="H435" s="90"/>
      <c r="M435" s="42"/>
      <c r="S435" s="42"/>
      <c r="T435" s="42"/>
      <c r="U435" s="42"/>
      <c r="V435" s="42"/>
      <c r="W435" s="42"/>
      <c r="X435" s="42"/>
      <c r="Y435" s="42"/>
      <c r="Z435" s="42"/>
    </row>
    <row r="436">
      <c r="A436" s="50"/>
      <c r="B436" s="89"/>
      <c r="D436" s="90"/>
      <c r="F436" s="90"/>
      <c r="G436" s="42"/>
      <c r="H436" s="90"/>
      <c r="M436" s="42"/>
      <c r="S436" s="42"/>
      <c r="T436" s="42"/>
      <c r="U436" s="42"/>
      <c r="V436" s="42"/>
      <c r="W436" s="42"/>
      <c r="X436" s="42"/>
      <c r="Y436" s="42"/>
      <c r="Z436" s="42"/>
    </row>
    <row r="437">
      <c r="A437" s="50"/>
      <c r="B437" s="89"/>
      <c r="D437" s="90"/>
      <c r="F437" s="90"/>
      <c r="G437" s="42"/>
      <c r="H437" s="90"/>
      <c r="M437" s="42"/>
      <c r="S437" s="42"/>
      <c r="T437" s="42"/>
      <c r="U437" s="42"/>
      <c r="V437" s="42"/>
      <c r="W437" s="42"/>
      <c r="X437" s="42"/>
      <c r="Y437" s="42"/>
      <c r="Z437" s="42"/>
    </row>
    <row r="438">
      <c r="A438" s="50"/>
      <c r="B438" s="89"/>
      <c r="D438" s="90"/>
      <c r="F438" s="90"/>
      <c r="G438" s="42"/>
      <c r="H438" s="90"/>
      <c r="M438" s="42"/>
      <c r="S438" s="42"/>
      <c r="T438" s="42"/>
      <c r="U438" s="42"/>
      <c r="V438" s="42"/>
      <c r="W438" s="42"/>
      <c r="X438" s="42"/>
      <c r="Y438" s="42"/>
      <c r="Z438" s="42"/>
    </row>
    <row r="439">
      <c r="A439" s="50"/>
      <c r="B439" s="89"/>
      <c r="D439" s="90"/>
      <c r="F439" s="90"/>
      <c r="G439" s="42"/>
      <c r="H439" s="90"/>
      <c r="M439" s="42"/>
      <c r="S439" s="42"/>
      <c r="T439" s="42"/>
      <c r="U439" s="42"/>
      <c r="V439" s="42"/>
      <c r="W439" s="42"/>
      <c r="X439" s="42"/>
      <c r="Y439" s="42"/>
      <c r="Z439" s="42"/>
    </row>
    <row r="440">
      <c r="A440" s="50"/>
      <c r="B440" s="89"/>
      <c r="D440" s="90"/>
      <c r="F440" s="90"/>
      <c r="G440" s="42"/>
      <c r="H440" s="90"/>
      <c r="M440" s="42"/>
      <c r="S440" s="42"/>
      <c r="T440" s="42"/>
      <c r="U440" s="42"/>
      <c r="V440" s="42"/>
      <c r="W440" s="42"/>
      <c r="X440" s="42"/>
      <c r="Y440" s="42"/>
      <c r="Z440" s="42"/>
    </row>
    <row r="441">
      <c r="A441" s="50"/>
      <c r="B441" s="89"/>
      <c r="D441" s="90"/>
      <c r="F441" s="90"/>
      <c r="G441" s="42"/>
      <c r="H441" s="90"/>
      <c r="M441" s="42"/>
      <c r="S441" s="42"/>
      <c r="T441" s="42"/>
      <c r="U441" s="42"/>
      <c r="V441" s="42"/>
      <c r="W441" s="42"/>
      <c r="X441" s="42"/>
      <c r="Y441" s="42"/>
      <c r="Z441" s="42"/>
    </row>
    <row r="442">
      <c r="A442" s="50"/>
      <c r="B442" s="89"/>
      <c r="D442" s="90"/>
      <c r="F442" s="90"/>
      <c r="G442" s="42"/>
      <c r="H442" s="90"/>
      <c r="M442" s="42"/>
      <c r="S442" s="42"/>
      <c r="T442" s="42"/>
      <c r="U442" s="42"/>
      <c r="V442" s="42"/>
      <c r="W442" s="42"/>
      <c r="X442" s="42"/>
      <c r="Y442" s="42"/>
      <c r="Z442" s="42"/>
    </row>
    <row r="443">
      <c r="A443" s="50"/>
      <c r="B443" s="89"/>
      <c r="D443" s="90"/>
      <c r="F443" s="90"/>
      <c r="G443" s="42"/>
      <c r="H443" s="90"/>
      <c r="M443" s="42"/>
      <c r="S443" s="42"/>
      <c r="T443" s="42"/>
      <c r="U443" s="42"/>
      <c r="V443" s="42"/>
      <c r="W443" s="42"/>
      <c r="X443" s="42"/>
      <c r="Y443" s="42"/>
      <c r="Z443" s="42"/>
    </row>
    <row r="444">
      <c r="A444" s="50"/>
      <c r="B444" s="89"/>
      <c r="D444" s="90"/>
      <c r="F444" s="90"/>
      <c r="G444" s="42"/>
      <c r="H444" s="90"/>
      <c r="M444" s="42"/>
      <c r="S444" s="42"/>
      <c r="T444" s="42"/>
      <c r="U444" s="42"/>
      <c r="V444" s="42"/>
      <c r="W444" s="42"/>
      <c r="X444" s="42"/>
      <c r="Y444" s="42"/>
      <c r="Z444" s="42"/>
    </row>
    <row r="445">
      <c r="A445" s="50"/>
      <c r="B445" s="89"/>
      <c r="D445" s="90"/>
      <c r="F445" s="90"/>
      <c r="G445" s="42"/>
      <c r="H445" s="90"/>
      <c r="M445" s="42"/>
      <c r="S445" s="42"/>
      <c r="T445" s="42"/>
      <c r="U445" s="42"/>
      <c r="V445" s="42"/>
      <c r="W445" s="42"/>
      <c r="X445" s="42"/>
      <c r="Y445" s="42"/>
      <c r="Z445" s="42"/>
    </row>
    <row r="446">
      <c r="A446" s="50"/>
      <c r="B446" s="89"/>
      <c r="D446" s="90"/>
      <c r="F446" s="90"/>
      <c r="G446" s="42"/>
      <c r="H446" s="90"/>
      <c r="M446" s="42"/>
      <c r="S446" s="42"/>
      <c r="T446" s="42"/>
      <c r="U446" s="42"/>
      <c r="V446" s="42"/>
      <c r="W446" s="42"/>
      <c r="X446" s="42"/>
      <c r="Y446" s="42"/>
      <c r="Z446" s="42"/>
    </row>
    <row r="447">
      <c r="A447" s="50"/>
      <c r="B447" s="89"/>
      <c r="D447" s="90"/>
      <c r="F447" s="90"/>
      <c r="G447" s="42"/>
      <c r="H447" s="90"/>
      <c r="M447" s="42"/>
      <c r="S447" s="42"/>
      <c r="T447" s="42"/>
      <c r="U447" s="42"/>
      <c r="V447" s="42"/>
      <c r="W447" s="42"/>
      <c r="X447" s="42"/>
      <c r="Y447" s="42"/>
      <c r="Z447" s="42"/>
    </row>
    <row r="448">
      <c r="A448" s="50"/>
      <c r="B448" s="89"/>
      <c r="D448" s="90"/>
      <c r="F448" s="90"/>
      <c r="G448" s="42"/>
      <c r="H448" s="90"/>
      <c r="M448" s="42"/>
      <c r="S448" s="42"/>
      <c r="T448" s="42"/>
      <c r="U448" s="42"/>
      <c r="V448" s="42"/>
      <c r="W448" s="42"/>
      <c r="X448" s="42"/>
      <c r="Y448" s="42"/>
      <c r="Z448" s="42"/>
    </row>
    <row r="449">
      <c r="A449" s="50"/>
      <c r="B449" s="89"/>
      <c r="D449" s="90"/>
      <c r="F449" s="90"/>
      <c r="G449" s="42"/>
      <c r="H449" s="90"/>
      <c r="M449" s="42"/>
      <c r="S449" s="42"/>
      <c r="T449" s="42"/>
      <c r="U449" s="42"/>
      <c r="V449" s="42"/>
      <c r="W449" s="42"/>
      <c r="X449" s="42"/>
      <c r="Y449" s="42"/>
      <c r="Z449" s="42"/>
    </row>
    <row r="450">
      <c r="A450" s="50"/>
      <c r="B450" s="89"/>
      <c r="D450" s="90"/>
      <c r="F450" s="90"/>
      <c r="G450" s="42"/>
      <c r="H450" s="90"/>
      <c r="M450" s="42"/>
      <c r="S450" s="42"/>
      <c r="T450" s="42"/>
      <c r="U450" s="42"/>
      <c r="V450" s="42"/>
      <c r="W450" s="42"/>
      <c r="X450" s="42"/>
      <c r="Y450" s="42"/>
      <c r="Z450" s="42"/>
    </row>
    <row r="451">
      <c r="A451" s="50"/>
      <c r="B451" s="89"/>
      <c r="D451" s="90"/>
      <c r="F451" s="90"/>
      <c r="G451" s="42"/>
      <c r="H451" s="90"/>
      <c r="M451" s="42"/>
      <c r="S451" s="42"/>
      <c r="T451" s="42"/>
      <c r="U451" s="42"/>
      <c r="V451" s="42"/>
      <c r="W451" s="42"/>
      <c r="X451" s="42"/>
      <c r="Y451" s="42"/>
      <c r="Z451" s="42"/>
    </row>
    <row r="452">
      <c r="A452" s="50"/>
      <c r="B452" s="89"/>
      <c r="D452" s="90"/>
      <c r="F452" s="90"/>
      <c r="G452" s="42"/>
      <c r="H452" s="90"/>
      <c r="M452" s="42"/>
      <c r="S452" s="42"/>
      <c r="T452" s="42"/>
      <c r="U452" s="42"/>
      <c r="V452" s="42"/>
      <c r="W452" s="42"/>
      <c r="X452" s="42"/>
      <c r="Y452" s="42"/>
      <c r="Z452" s="42"/>
    </row>
    <row r="453">
      <c r="A453" s="50"/>
      <c r="B453" s="89"/>
      <c r="D453" s="90"/>
      <c r="F453" s="90"/>
      <c r="G453" s="42"/>
      <c r="H453" s="90"/>
      <c r="M453" s="42"/>
      <c r="S453" s="42"/>
      <c r="T453" s="42"/>
      <c r="U453" s="42"/>
      <c r="V453" s="42"/>
      <c r="W453" s="42"/>
      <c r="X453" s="42"/>
      <c r="Y453" s="42"/>
      <c r="Z453" s="42"/>
    </row>
    <row r="454">
      <c r="A454" s="50"/>
      <c r="B454" s="89"/>
      <c r="D454" s="90"/>
      <c r="F454" s="90"/>
      <c r="G454" s="42"/>
      <c r="H454" s="90"/>
      <c r="M454" s="42"/>
      <c r="S454" s="42"/>
      <c r="T454" s="42"/>
      <c r="U454" s="42"/>
      <c r="V454" s="42"/>
      <c r="W454" s="42"/>
      <c r="X454" s="42"/>
      <c r="Y454" s="42"/>
      <c r="Z454" s="42"/>
    </row>
    <row r="455">
      <c r="A455" s="50"/>
      <c r="B455" s="89"/>
      <c r="D455" s="90"/>
      <c r="F455" s="90"/>
      <c r="G455" s="42"/>
      <c r="H455" s="90"/>
      <c r="M455" s="42"/>
      <c r="S455" s="42"/>
      <c r="T455" s="42"/>
      <c r="U455" s="42"/>
      <c r="V455" s="42"/>
      <c r="W455" s="42"/>
      <c r="X455" s="42"/>
      <c r="Y455" s="42"/>
      <c r="Z455" s="42"/>
    </row>
    <row r="456">
      <c r="A456" s="50"/>
      <c r="B456" s="89"/>
      <c r="D456" s="90"/>
      <c r="F456" s="90"/>
      <c r="G456" s="42"/>
      <c r="H456" s="90"/>
      <c r="M456" s="42"/>
      <c r="S456" s="42"/>
      <c r="T456" s="42"/>
      <c r="U456" s="42"/>
      <c r="V456" s="42"/>
      <c r="W456" s="42"/>
      <c r="X456" s="42"/>
      <c r="Y456" s="42"/>
      <c r="Z456" s="42"/>
    </row>
    <row r="457">
      <c r="A457" s="50"/>
      <c r="B457" s="89"/>
      <c r="D457" s="90"/>
      <c r="F457" s="90"/>
      <c r="G457" s="42"/>
      <c r="H457" s="90"/>
      <c r="M457" s="42"/>
      <c r="S457" s="42"/>
      <c r="T457" s="42"/>
      <c r="U457" s="42"/>
      <c r="V457" s="42"/>
      <c r="W457" s="42"/>
      <c r="X457" s="42"/>
      <c r="Y457" s="42"/>
      <c r="Z457" s="42"/>
    </row>
    <row r="458">
      <c r="A458" s="50"/>
      <c r="B458" s="89"/>
      <c r="D458" s="90"/>
      <c r="F458" s="90"/>
      <c r="G458" s="42"/>
      <c r="H458" s="90"/>
      <c r="M458" s="42"/>
      <c r="S458" s="42"/>
      <c r="T458" s="42"/>
      <c r="U458" s="42"/>
      <c r="V458" s="42"/>
      <c r="W458" s="42"/>
      <c r="X458" s="42"/>
      <c r="Y458" s="42"/>
      <c r="Z458" s="42"/>
    </row>
    <row r="459">
      <c r="A459" s="50"/>
      <c r="B459" s="89"/>
      <c r="D459" s="90"/>
      <c r="F459" s="90"/>
      <c r="G459" s="42"/>
      <c r="H459" s="90"/>
      <c r="M459" s="42"/>
      <c r="S459" s="42"/>
      <c r="T459" s="42"/>
      <c r="U459" s="42"/>
      <c r="V459" s="42"/>
      <c r="W459" s="42"/>
      <c r="X459" s="42"/>
      <c r="Y459" s="42"/>
      <c r="Z459" s="42"/>
    </row>
    <row r="460">
      <c r="A460" s="50"/>
      <c r="B460" s="89"/>
      <c r="D460" s="90"/>
      <c r="F460" s="90"/>
      <c r="G460" s="42"/>
      <c r="H460" s="90"/>
      <c r="M460" s="42"/>
      <c r="S460" s="42"/>
      <c r="T460" s="42"/>
      <c r="U460" s="42"/>
      <c r="V460" s="42"/>
      <c r="W460" s="42"/>
      <c r="X460" s="42"/>
      <c r="Y460" s="42"/>
      <c r="Z460" s="42"/>
    </row>
    <row r="461">
      <c r="A461" s="50"/>
      <c r="B461" s="89"/>
      <c r="D461" s="90"/>
      <c r="F461" s="90"/>
      <c r="G461" s="42"/>
      <c r="H461" s="90"/>
      <c r="M461" s="42"/>
      <c r="S461" s="42"/>
      <c r="T461" s="42"/>
      <c r="U461" s="42"/>
      <c r="V461" s="42"/>
      <c r="W461" s="42"/>
      <c r="X461" s="42"/>
      <c r="Y461" s="42"/>
      <c r="Z461" s="42"/>
    </row>
    <row r="462">
      <c r="A462" s="50"/>
      <c r="B462" s="89"/>
      <c r="D462" s="90"/>
      <c r="F462" s="90"/>
      <c r="G462" s="42"/>
      <c r="H462" s="90"/>
      <c r="M462" s="42"/>
      <c r="S462" s="42"/>
      <c r="T462" s="42"/>
      <c r="U462" s="42"/>
      <c r="V462" s="42"/>
      <c r="W462" s="42"/>
      <c r="X462" s="42"/>
      <c r="Y462" s="42"/>
      <c r="Z462" s="42"/>
    </row>
    <row r="463">
      <c r="A463" s="50"/>
      <c r="B463" s="89"/>
      <c r="D463" s="90"/>
      <c r="F463" s="90"/>
      <c r="G463" s="42"/>
      <c r="H463" s="90"/>
      <c r="M463" s="42"/>
      <c r="S463" s="42"/>
      <c r="T463" s="42"/>
      <c r="U463" s="42"/>
      <c r="V463" s="42"/>
      <c r="W463" s="42"/>
      <c r="X463" s="42"/>
      <c r="Y463" s="42"/>
      <c r="Z463" s="42"/>
    </row>
    <row r="464">
      <c r="A464" s="50"/>
      <c r="B464" s="89"/>
      <c r="D464" s="90"/>
      <c r="F464" s="90"/>
      <c r="G464" s="42"/>
      <c r="H464" s="90"/>
      <c r="M464" s="42"/>
      <c r="S464" s="42"/>
      <c r="T464" s="42"/>
      <c r="U464" s="42"/>
      <c r="V464" s="42"/>
      <c r="W464" s="42"/>
      <c r="X464" s="42"/>
      <c r="Y464" s="42"/>
      <c r="Z464" s="42"/>
    </row>
    <row r="465">
      <c r="A465" s="50"/>
      <c r="B465" s="89"/>
      <c r="D465" s="90"/>
      <c r="F465" s="90"/>
      <c r="G465" s="42"/>
      <c r="H465" s="90"/>
      <c r="M465" s="42"/>
      <c r="S465" s="42"/>
      <c r="T465" s="42"/>
      <c r="U465" s="42"/>
      <c r="V465" s="42"/>
      <c r="W465" s="42"/>
      <c r="X465" s="42"/>
      <c r="Y465" s="42"/>
      <c r="Z465" s="42"/>
    </row>
    <row r="466">
      <c r="A466" s="50"/>
      <c r="B466" s="89"/>
      <c r="D466" s="90"/>
      <c r="F466" s="90"/>
      <c r="G466" s="42"/>
      <c r="H466" s="90"/>
      <c r="M466" s="42"/>
      <c r="S466" s="42"/>
      <c r="T466" s="42"/>
      <c r="U466" s="42"/>
      <c r="V466" s="42"/>
      <c r="W466" s="42"/>
      <c r="X466" s="42"/>
      <c r="Y466" s="42"/>
      <c r="Z466" s="42"/>
    </row>
    <row r="467">
      <c r="A467" s="50"/>
      <c r="B467" s="89"/>
      <c r="D467" s="90"/>
      <c r="F467" s="90"/>
      <c r="G467" s="42"/>
      <c r="H467" s="90"/>
      <c r="M467" s="42"/>
      <c r="S467" s="42"/>
      <c r="T467" s="42"/>
      <c r="U467" s="42"/>
      <c r="V467" s="42"/>
      <c r="W467" s="42"/>
      <c r="X467" s="42"/>
      <c r="Y467" s="42"/>
      <c r="Z467" s="42"/>
    </row>
    <row r="468">
      <c r="A468" s="50"/>
      <c r="B468" s="89"/>
      <c r="D468" s="90"/>
      <c r="F468" s="90"/>
      <c r="G468" s="42"/>
      <c r="H468" s="90"/>
      <c r="M468" s="42"/>
      <c r="S468" s="42"/>
      <c r="T468" s="42"/>
      <c r="U468" s="42"/>
      <c r="V468" s="42"/>
      <c r="W468" s="42"/>
      <c r="X468" s="42"/>
      <c r="Y468" s="42"/>
      <c r="Z468" s="42"/>
    </row>
    <row r="469">
      <c r="A469" s="50"/>
      <c r="B469" s="89"/>
      <c r="D469" s="90"/>
      <c r="F469" s="90"/>
      <c r="G469" s="42"/>
      <c r="H469" s="90"/>
      <c r="M469" s="42"/>
      <c r="S469" s="42"/>
      <c r="T469" s="42"/>
      <c r="U469" s="42"/>
      <c r="V469" s="42"/>
      <c r="W469" s="42"/>
      <c r="X469" s="42"/>
      <c r="Y469" s="42"/>
      <c r="Z469" s="42"/>
    </row>
    <row r="470">
      <c r="A470" s="50"/>
      <c r="B470" s="89"/>
      <c r="D470" s="90"/>
      <c r="F470" s="90"/>
      <c r="G470" s="42"/>
      <c r="H470" s="90"/>
      <c r="M470" s="42"/>
      <c r="S470" s="42"/>
      <c r="T470" s="42"/>
      <c r="U470" s="42"/>
      <c r="V470" s="42"/>
      <c r="W470" s="42"/>
      <c r="X470" s="42"/>
      <c r="Y470" s="42"/>
      <c r="Z470" s="42"/>
    </row>
    <row r="471">
      <c r="A471" s="50"/>
      <c r="B471" s="89"/>
      <c r="D471" s="90"/>
      <c r="F471" s="90"/>
      <c r="G471" s="42"/>
      <c r="H471" s="90"/>
      <c r="M471" s="42"/>
      <c r="S471" s="42"/>
      <c r="T471" s="42"/>
      <c r="U471" s="42"/>
      <c r="V471" s="42"/>
      <c r="W471" s="42"/>
      <c r="X471" s="42"/>
      <c r="Y471" s="42"/>
      <c r="Z471" s="42"/>
    </row>
    <row r="472">
      <c r="A472" s="50"/>
      <c r="B472" s="89"/>
      <c r="D472" s="90"/>
      <c r="F472" s="90"/>
      <c r="G472" s="42"/>
      <c r="H472" s="90"/>
      <c r="M472" s="42"/>
      <c r="S472" s="42"/>
      <c r="T472" s="42"/>
      <c r="U472" s="42"/>
      <c r="V472" s="42"/>
      <c r="W472" s="42"/>
      <c r="X472" s="42"/>
      <c r="Y472" s="42"/>
      <c r="Z472" s="42"/>
    </row>
    <row r="473">
      <c r="A473" s="50"/>
      <c r="B473" s="89"/>
      <c r="D473" s="90"/>
      <c r="F473" s="90"/>
      <c r="G473" s="42"/>
      <c r="H473" s="90"/>
      <c r="M473" s="42"/>
      <c r="S473" s="42"/>
      <c r="T473" s="42"/>
      <c r="U473" s="42"/>
      <c r="V473" s="42"/>
      <c r="W473" s="42"/>
      <c r="X473" s="42"/>
      <c r="Y473" s="42"/>
      <c r="Z473" s="42"/>
    </row>
    <row r="474">
      <c r="A474" s="50"/>
      <c r="B474" s="89"/>
      <c r="D474" s="90"/>
      <c r="F474" s="90"/>
      <c r="G474" s="42"/>
      <c r="H474" s="90"/>
      <c r="M474" s="42"/>
      <c r="S474" s="42"/>
      <c r="T474" s="42"/>
      <c r="U474" s="42"/>
      <c r="V474" s="42"/>
      <c r="W474" s="42"/>
      <c r="X474" s="42"/>
      <c r="Y474" s="42"/>
      <c r="Z474" s="42"/>
    </row>
    <row r="475">
      <c r="A475" s="50"/>
      <c r="B475" s="89"/>
      <c r="D475" s="90"/>
      <c r="F475" s="90"/>
      <c r="G475" s="42"/>
      <c r="H475" s="90"/>
      <c r="M475" s="42"/>
      <c r="S475" s="42"/>
      <c r="T475" s="42"/>
      <c r="U475" s="42"/>
      <c r="V475" s="42"/>
      <c r="W475" s="42"/>
      <c r="X475" s="42"/>
      <c r="Y475" s="42"/>
      <c r="Z475" s="42"/>
    </row>
    <row r="476">
      <c r="A476" s="50"/>
      <c r="B476" s="89"/>
      <c r="D476" s="90"/>
      <c r="F476" s="90"/>
      <c r="G476" s="42"/>
      <c r="H476" s="90"/>
      <c r="M476" s="42"/>
      <c r="S476" s="42"/>
      <c r="T476" s="42"/>
      <c r="U476" s="42"/>
      <c r="V476" s="42"/>
      <c r="W476" s="42"/>
      <c r="X476" s="42"/>
      <c r="Y476" s="42"/>
      <c r="Z476" s="42"/>
    </row>
    <row r="477">
      <c r="A477" s="50"/>
      <c r="B477" s="89"/>
      <c r="D477" s="90"/>
      <c r="F477" s="90"/>
      <c r="G477" s="42"/>
      <c r="H477" s="90"/>
      <c r="M477" s="42"/>
      <c r="S477" s="42"/>
      <c r="T477" s="42"/>
      <c r="U477" s="42"/>
      <c r="V477" s="42"/>
      <c r="W477" s="42"/>
      <c r="X477" s="42"/>
      <c r="Y477" s="42"/>
      <c r="Z477" s="42"/>
    </row>
    <row r="478">
      <c r="A478" s="50"/>
      <c r="B478" s="89"/>
      <c r="D478" s="90"/>
      <c r="F478" s="90"/>
      <c r="G478" s="42"/>
      <c r="H478" s="90"/>
      <c r="M478" s="42"/>
      <c r="S478" s="42"/>
      <c r="T478" s="42"/>
      <c r="U478" s="42"/>
      <c r="V478" s="42"/>
      <c r="W478" s="42"/>
      <c r="X478" s="42"/>
      <c r="Y478" s="42"/>
      <c r="Z478" s="42"/>
    </row>
    <row r="479">
      <c r="A479" s="50"/>
      <c r="B479" s="89"/>
      <c r="D479" s="90"/>
      <c r="F479" s="90"/>
      <c r="G479" s="42"/>
      <c r="H479" s="90"/>
      <c r="M479" s="42"/>
      <c r="S479" s="42"/>
      <c r="T479" s="42"/>
      <c r="U479" s="42"/>
      <c r="V479" s="42"/>
      <c r="W479" s="42"/>
      <c r="X479" s="42"/>
      <c r="Y479" s="42"/>
      <c r="Z479" s="42"/>
    </row>
    <row r="480">
      <c r="A480" s="50"/>
      <c r="B480" s="89"/>
      <c r="D480" s="90"/>
      <c r="F480" s="90"/>
      <c r="G480" s="42"/>
      <c r="H480" s="90"/>
      <c r="M480" s="42"/>
      <c r="S480" s="42"/>
      <c r="T480" s="42"/>
      <c r="U480" s="42"/>
      <c r="V480" s="42"/>
      <c r="W480" s="42"/>
      <c r="X480" s="42"/>
      <c r="Y480" s="42"/>
      <c r="Z480" s="42"/>
    </row>
    <row r="481">
      <c r="A481" s="50"/>
      <c r="B481" s="89"/>
      <c r="D481" s="90"/>
      <c r="F481" s="90"/>
      <c r="G481" s="42"/>
      <c r="H481" s="90"/>
      <c r="M481" s="42"/>
      <c r="S481" s="42"/>
      <c r="T481" s="42"/>
      <c r="U481" s="42"/>
      <c r="V481" s="42"/>
      <c r="W481" s="42"/>
      <c r="X481" s="42"/>
      <c r="Y481" s="42"/>
      <c r="Z481" s="42"/>
    </row>
    <row r="482">
      <c r="A482" s="50"/>
      <c r="B482" s="89"/>
      <c r="D482" s="90"/>
      <c r="F482" s="90"/>
      <c r="G482" s="42"/>
      <c r="H482" s="90"/>
      <c r="M482" s="42"/>
      <c r="S482" s="42"/>
      <c r="T482" s="42"/>
      <c r="U482" s="42"/>
      <c r="V482" s="42"/>
      <c r="W482" s="42"/>
      <c r="X482" s="42"/>
      <c r="Y482" s="42"/>
      <c r="Z482" s="42"/>
    </row>
    <row r="483">
      <c r="A483" s="50"/>
      <c r="B483" s="89"/>
      <c r="D483" s="90"/>
      <c r="F483" s="90"/>
      <c r="G483" s="42"/>
      <c r="H483" s="90"/>
      <c r="M483" s="42"/>
      <c r="S483" s="42"/>
      <c r="T483" s="42"/>
      <c r="U483" s="42"/>
      <c r="V483" s="42"/>
      <c r="W483" s="42"/>
      <c r="X483" s="42"/>
      <c r="Y483" s="42"/>
      <c r="Z483" s="42"/>
    </row>
    <row r="484">
      <c r="A484" s="50"/>
      <c r="B484" s="89"/>
      <c r="D484" s="90"/>
      <c r="F484" s="90"/>
      <c r="G484" s="42"/>
      <c r="H484" s="90"/>
      <c r="M484" s="42"/>
      <c r="S484" s="42"/>
      <c r="T484" s="42"/>
      <c r="U484" s="42"/>
      <c r="V484" s="42"/>
      <c r="W484" s="42"/>
      <c r="X484" s="42"/>
      <c r="Y484" s="42"/>
      <c r="Z484" s="42"/>
    </row>
    <row r="485">
      <c r="A485" s="50"/>
      <c r="B485" s="89"/>
      <c r="D485" s="90"/>
      <c r="F485" s="90"/>
      <c r="G485" s="42"/>
      <c r="H485" s="90"/>
      <c r="M485" s="42"/>
      <c r="S485" s="42"/>
      <c r="T485" s="42"/>
      <c r="U485" s="42"/>
      <c r="V485" s="42"/>
      <c r="W485" s="42"/>
      <c r="X485" s="42"/>
      <c r="Y485" s="42"/>
      <c r="Z485" s="42"/>
    </row>
    <row r="486">
      <c r="A486" s="50"/>
      <c r="B486" s="89"/>
      <c r="D486" s="90"/>
      <c r="F486" s="90"/>
      <c r="G486" s="42"/>
      <c r="H486" s="90"/>
      <c r="M486" s="42"/>
      <c r="S486" s="42"/>
      <c r="T486" s="42"/>
      <c r="U486" s="42"/>
      <c r="V486" s="42"/>
      <c r="W486" s="42"/>
      <c r="X486" s="42"/>
      <c r="Y486" s="42"/>
      <c r="Z486" s="42"/>
    </row>
    <row r="487">
      <c r="A487" s="50"/>
      <c r="B487" s="89"/>
      <c r="D487" s="90"/>
      <c r="F487" s="90"/>
      <c r="G487" s="42"/>
      <c r="H487" s="90"/>
      <c r="M487" s="42"/>
      <c r="S487" s="42"/>
      <c r="T487" s="42"/>
      <c r="U487" s="42"/>
      <c r="V487" s="42"/>
      <c r="W487" s="42"/>
      <c r="X487" s="42"/>
      <c r="Y487" s="42"/>
      <c r="Z487" s="42"/>
    </row>
    <row r="488">
      <c r="A488" s="50"/>
      <c r="B488" s="89"/>
      <c r="D488" s="90"/>
      <c r="F488" s="90"/>
      <c r="G488" s="42"/>
      <c r="H488" s="90"/>
      <c r="M488" s="42"/>
      <c r="S488" s="42"/>
      <c r="T488" s="42"/>
      <c r="U488" s="42"/>
      <c r="V488" s="42"/>
      <c r="W488" s="42"/>
      <c r="X488" s="42"/>
      <c r="Y488" s="42"/>
      <c r="Z488" s="42"/>
    </row>
    <row r="489">
      <c r="A489" s="50"/>
      <c r="B489" s="89"/>
      <c r="D489" s="90"/>
      <c r="F489" s="90"/>
      <c r="G489" s="42"/>
      <c r="H489" s="90"/>
      <c r="M489" s="42"/>
      <c r="S489" s="42"/>
      <c r="T489" s="42"/>
      <c r="U489" s="42"/>
      <c r="V489" s="42"/>
      <c r="W489" s="42"/>
      <c r="X489" s="42"/>
      <c r="Y489" s="42"/>
      <c r="Z489" s="42"/>
    </row>
    <row r="490">
      <c r="A490" s="50"/>
      <c r="B490" s="89"/>
      <c r="D490" s="90"/>
      <c r="F490" s="90"/>
      <c r="G490" s="42"/>
      <c r="H490" s="90"/>
      <c r="M490" s="42"/>
      <c r="S490" s="42"/>
      <c r="T490" s="42"/>
      <c r="U490" s="42"/>
      <c r="V490" s="42"/>
      <c r="W490" s="42"/>
      <c r="X490" s="42"/>
      <c r="Y490" s="42"/>
      <c r="Z490" s="42"/>
    </row>
    <row r="491">
      <c r="A491" s="50"/>
      <c r="B491" s="89"/>
      <c r="D491" s="90"/>
      <c r="F491" s="90"/>
      <c r="G491" s="42"/>
      <c r="H491" s="90"/>
      <c r="M491" s="42"/>
      <c r="S491" s="42"/>
      <c r="T491" s="42"/>
      <c r="U491" s="42"/>
      <c r="V491" s="42"/>
      <c r="W491" s="42"/>
      <c r="X491" s="42"/>
      <c r="Y491" s="42"/>
      <c r="Z491" s="42"/>
    </row>
    <row r="492">
      <c r="A492" s="50"/>
      <c r="B492" s="89"/>
      <c r="D492" s="90"/>
      <c r="F492" s="90"/>
      <c r="G492" s="42"/>
      <c r="H492" s="90"/>
      <c r="M492" s="42"/>
      <c r="S492" s="42"/>
      <c r="T492" s="42"/>
      <c r="U492" s="42"/>
      <c r="V492" s="42"/>
      <c r="W492" s="42"/>
      <c r="X492" s="42"/>
      <c r="Y492" s="42"/>
      <c r="Z492" s="42"/>
    </row>
    <row r="493">
      <c r="A493" s="50"/>
      <c r="B493" s="89"/>
      <c r="D493" s="90"/>
      <c r="F493" s="90"/>
      <c r="G493" s="42"/>
      <c r="H493" s="90"/>
      <c r="M493" s="42"/>
      <c r="S493" s="42"/>
      <c r="T493" s="42"/>
      <c r="U493" s="42"/>
      <c r="V493" s="42"/>
      <c r="W493" s="42"/>
      <c r="X493" s="42"/>
      <c r="Y493" s="42"/>
      <c r="Z493" s="42"/>
    </row>
    <row r="494">
      <c r="A494" s="50"/>
      <c r="B494" s="89"/>
      <c r="D494" s="90"/>
      <c r="F494" s="90"/>
      <c r="G494" s="42"/>
      <c r="H494" s="90"/>
      <c r="M494" s="42"/>
      <c r="S494" s="42"/>
      <c r="T494" s="42"/>
      <c r="U494" s="42"/>
      <c r="V494" s="42"/>
      <c r="W494" s="42"/>
      <c r="X494" s="42"/>
      <c r="Y494" s="42"/>
      <c r="Z494" s="42"/>
    </row>
    <row r="495">
      <c r="A495" s="50"/>
      <c r="B495" s="89"/>
      <c r="D495" s="90"/>
      <c r="F495" s="90"/>
      <c r="G495" s="42"/>
      <c r="H495" s="90"/>
      <c r="M495" s="42"/>
      <c r="S495" s="42"/>
      <c r="T495" s="42"/>
      <c r="U495" s="42"/>
      <c r="V495" s="42"/>
      <c r="W495" s="42"/>
      <c r="X495" s="42"/>
      <c r="Y495" s="42"/>
      <c r="Z495" s="42"/>
    </row>
    <row r="496">
      <c r="A496" s="50"/>
      <c r="B496" s="89"/>
      <c r="D496" s="90"/>
      <c r="F496" s="90"/>
      <c r="G496" s="42"/>
      <c r="H496" s="90"/>
      <c r="M496" s="42"/>
      <c r="S496" s="42"/>
      <c r="T496" s="42"/>
      <c r="U496" s="42"/>
      <c r="V496" s="42"/>
      <c r="W496" s="42"/>
      <c r="X496" s="42"/>
      <c r="Y496" s="42"/>
      <c r="Z496" s="42"/>
    </row>
    <row r="497">
      <c r="A497" s="50"/>
      <c r="B497" s="89"/>
      <c r="D497" s="90"/>
      <c r="F497" s="90"/>
      <c r="G497" s="42"/>
      <c r="H497" s="90"/>
      <c r="M497" s="42"/>
      <c r="S497" s="42"/>
      <c r="T497" s="42"/>
      <c r="U497" s="42"/>
      <c r="V497" s="42"/>
      <c r="W497" s="42"/>
      <c r="X497" s="42"/>
      <c r="Y497" s="42"/>
      <c r="Z497" s="42"/>
    </row>
    <row r="498">
      <c r="A498" s="50"/>
      <c r="B498" s="89"/>
      <c r="D498" s="90"/>
      <c r="F498" s="90"/>
      <c r="G498" s="42"/>
      <c r="H498" s="90"/>
      <c r="M498" s="42"/>
      <c r="S498" s="42"/>
      <c r="T498" s="42"/>
      <c r="U498" s="42"/>
      <c r="V498" s="42"/>
      <c r="W498" s="42"/>
      <c r="X498" s="42"/>
      <c r="Y498" s="42"/>
      <c r="Z498" s="42"/>
    </row>
    <row r="499">
      <c r="A499" s="50"/>
      <c r="B499" s="89"/>
      <c r="D499" s="90"/>
      <c r="F499" s="90"/>
      <c r="G499" s="42"/>
      <c r="H499" s="90"/>
      <c r="M499" s="42"/>
      <c r="S499" s="42"/>
      <c r="T499" s="42"/>
      <c r="U499" s="42"/>
      <c r="V499" s="42"/>
      <c r="W499" s="42"/>
      <c r="X499" s="42"/>
      <c r="Y499" s="42"/>
      <c r="Z499" s="42"/>
    </row>
    <row r="500">
      <c r="A500" s="50"/>
      <c r="B500" s="89"/>
      <c r="D500" s="90"/>
      <c r="F500" s="90"/>
      <c r="G500" s="42"/>
      <c r="H500" s="90"/>
      <c r="M500" s="42"/>
      <c r="S500" s="42"/>
      <c r="T500" s="42"/>
      <c r="U500" s="42"/>
      <c r="V500" s="42"/>
      <c r="W500" s="42"/>
      <c r="X500" s="42"/>
      <c r="Y500" s="42"/>
      <c r="Z500" s="42"/>
    </row>
    <row r="501">
      <c r="A501" s="50"/>
      <c r="B501" s="89"/>
      <c r="D501" s="90"/>
      <c r="F501" s="90"/>
      <c r="G501" s="42"/>
      <c r="H501" s="90"/>
      <c r="M501" s="42"/>
      <c r="S501" s="42"/>
      <c r="T501" s="42"/>
      <c r="U501" s="42"/>
      <c r="V501" s="42"/>
      <c r="W501" s="42"/>
      <c r="X501" s="42"/>
      <c r="Y501" s="42"/>
      <c r="Z501" s="42"/>
    </row>
    <row r="502">
      <c r="A502" s="50"/>
      <c r="B502" s="89"/>
      <c r="D502" s="90"/>
      <c r="F502" s="90"/>
      <c r="G502" s="42"/>
      <c r="H502" s="90"/>
      <c r="M502" s="42"/>
      <c r="S502" s="42"/>
      <c r="T502" s="42"/>
      <c r="U502" s="42"/>
      <c r="V502" s="42"/>
      <c r="W502" s="42"/>
      <c r="X502" s="42"/>
      <c r="Y502" s="42"/>
      <c r="Z502" s="42"/>
    </row>
    <row r="503">
      <c r="A503" s="50"/>
      <c r="B503" s="89"/>
      <c r="D503" s="90"/>
      <c r="F503" s="90"/>
      <c r="G503" s="42"/>
      <c r="H503" s="90"/>
      <c r="M503" s="42"/>
      <c r="S503" s="42"/>
      <c r="T503" s="42"/>
      <c r="U503" s="42"/>
      <c r="V503" s="42"/>
      <c r="W503" s="42"/>
      <c r="X503" s="42"/>
      <c r="Y503" s="42"/>
      <c r="Z503" s="42"/>
    </row>
    <row r="504">
      <c r="A504" s="50"/>
      <c r="B504" s="89"/>
      <c r="D504" s="90"/>
      <c r="F504" s="90"/>
      <c r="G504" s="42"/>
      <c r="H504" s="90"/>
      <c r="M504" s="42"/>
      <c r="S504" s="42"/>
      <c r="T504" s="42"/>
      <c r="U504" s="42"/>
      <c r="V504" s="42"/>
      <c r="W504" s="42"/>
      <c r="X504" s="42"/>
      <c r="Y504" s="42"/>
      <c r="Z504" s="42"/>
    </row>
    <row r="505">
      <c r="A505" s="50"/>
      <c r="B505" s="89"/>
      <c r="D505" s="90"/>
      <c r="F505" s="90"/>
      <c r="G505" s="42"/>
      <c r="H505" s="90"/>
      <c r="M505" s="42"/>
      <c r="S505" s="42"/>
      <c r="T505" s="42"/>
      <c r="U505" s="42"/>
      <c r="V505" s="42"/>
      <c r="W505" s="42"/>
      <c r="X505" s="42"/>
      <c r="Y505" s="42"/>
      <c r="Z505" s="42"/>
    </row>
    <row r="506">
      <c r="A506" s="50"/>
      <c r="B506" s="89"/>
      <c r="D506" s="90"/>
      <c r="F506" s="90"/>
      <c r="G506" s="42"/>
      <c r="H506" s="90"/>
      <c r="M506" s="42"/>
      <c r="S506" s="42"/>
      <c r="T506" s="42"/>
      <c r="U506" s="42"/>
      <c r="V506" s="42"/>
      <c r="W506" s="42"/>
      <c r="X506" s="42"/>
      <c r="Y506" s="42"/>
      <c r="Z506" s="42"/>
    </row>
    <row r="507">
      <c r="A507" s="50"/>
      <c r="B507" s="89"/>
      <c r="D507" s="90"/>
      <c r="F507" s="90"/>
      <c r="G507" s="42"/>
      <c r="H507" s="90"/>
      <c r="M507" s="42"/>
      <c r="S507" s="42"/>
      <c r="T507" s="42"/>
      <c r="U507" s="42"/>
      <c r="V507" s="42"/>
      <c r="W507" s="42"/>
      <c r="X507" s="42"/>
      <c r="Y507" s="42"/>
      <c r="Z507" s="42"/>
    </row>
    <row r="508">
      <c r="A508" s="50"/>
      <c r="B508" s="89"/>
      <c r="D508" s="90"/>
      <c r="F508" s="90"/>
      <c r="G508" s="42"/>
      <c r="H508" s="90"/>
      <c r="M508" s="42"/>
      <c r="S508" s="42"/>
      <c r="T508" s="42"/>
      <c r="U508" s="42"/>
      <c r="V508" s="42"/>
      <c r="W508" s="42"/>
      <c r="X508" s="42"/>
      <c r="Y508" s="42"/>
      <c r="Z508" s="42"/>
    </row>
    <row r="509">
      <c r="A509" s="50"/>
      <c r="B509" s="89"/>
      <c r="D509" s="90"/>
      <c r="F509" s="90"/>
      <c r="G509" s="42"/>
      <c r="H509" s="90"/>
      <c r="M509" s="42"/>
      <c r="S509" s="42"/>
      <c r="T509" s="42"/>
      <c r="U509" s="42"/>
      <c r="V509" s="42"/>
      <c r="W509" s="42"/>
      <c r="X509" s="42"/>
      <c r="Y509" s="42"/>
      <c r="Z509" s="42"/>
    </row>
    <row r="510">
      <c r="A510" s="50"/>
      <c r="B510" s="89"/>
      <c r="D510" s="90"/>
      <c r="F510" s="90"/>
      <c r="G510" s="42"/>
      <c r="H510" s="90"/>
      <c r="M510" s="42"/>
      <c r="S510" s="42"/>
      <c r="T510" s="42"/>
      <c r="U510" s="42"/>
      <c r="V510" s="42"/>
      <c r="W510" s="42"/>
      <c r="X510" s="42"/>
      <c r="Y510" s="42"/>
      <c r="Z510" s="42"/>
    </row>
    <row r="511">
      <c r="A511" s="50"/>
      <c r="B511" s="89"/>
      <c r="D511" s="90"/>
      <c r="F511" s="90"/>
      <c r="G511" s="42"/>
      <c r="H511" s="90"/>
      <c r="M511" s="42"/>
      <c r="S511" s="42"/>
      <c r="T511" s="42"/>
      <c r="U511" s="42"/>
      <c r="V511" s="42"/>
      <c r="W511" s="42"/>
      <c r="X511" s="42"/>
      <c r="Y511" s="42"/>
      <c r="Z511" s="42"/>
    </row>
    <row r="512">
      <c r="A512" s="50"/>
      <c r="B512" s="89"/>
      <c r="D512" s="90"/>
      <c r="F512" s="90"/>
      <c r="G512" s="42"/>
      <c r="H512" s="90"/>
      <c r="M512" s="42"/>
      <c r="S512" s="42"/>
      <c r="T512" s="42"/>
      <c r="U512" s="42"/>
      <c r="V512" s="42"/>
      <c r="W512" s="42"/>
      <c r="X512" s="42"/>
      <c r="Y512" s="42"/>
      <c r="Z512" s="42"/>
    </row>
    <row r="513">
      <c r="A513" s="50"/>
      <c r="B513" s="89"/>
      <c r="D513" s="90"/>
      <c r="F513" s="90"/>
      <c r="G513" s="42"/>
      <c r="H513" s="90"/>
      <c r="M513" s="42"/>
      <c r="S513" s="42"/>
      <c r="T513" s="42"/>
      <c r="U513" s="42"/>
      <c r="V513" s="42"/>
      <c r="W513" s="42"/>
      <c r="X513" s="42"/>
      <c r="Y513" s="42"/>
      <c r="Z513" s="42"/>
    </row>
    <row r="514">
      <c r="A514" s="50"/>
      <c r="B514" s="89"/>
      <c r="D514" s="90"/>
      <c r="F514" s="90"/>
      <c r="G514" s="42"/>
      <c r="H514" s="90"/>
      <c r="M514" s="42"/>
      <c r="S514" s="42"/>
      <c r="T514" s="42"/>
      <c r="U514" s="42"/>
      <c r="V514" s="42"/>
      <c r="W514" s="42"/>
      <c r="X514" s="42"/>
      <c r="Y514" s="42"/>
      <c r="Z514" s="42"/>
    </row>
    <row r="515">
      <c r="A515" s="50"/>
      <c r="B515" s="89"/>
      <c r="D515" s="90"/>
      <c r="F515" s="90"/>
      <c r="G515" s="42"/>
      <c r="H515" s="90"/>
      <c r="M515" s="42"/>
      <c r="S515" s="42"/>
      <c r="T515" s="42"/>
      <c r="U515" s="42"/>
      <c r="V515" s="42"/>
      <c r="W515" s="42"/>
      <c r="X515" s="42"/>
      <c r="Y515" s="42"/>
      <c r="Z515" s="42"/>
    </row>
    <row r="516">
      <c r="A516" s="50"/>
      <c r="B516" s="89"/>
      <c r="D516" s="90"/>
      <c r="F516" s="90"/>
      <c r="G516" s="42"/>
      <c r="H516" s="90"/>
      <c r="M516" s="42"/>
      <c r="S516" s="42"/>
      <c r="T516" s="42"/>
      <c r="U516" s="42"/>
      <c r="V516" s="42"/>
      <c r="W516" s="42"/>
      <c r="X516" s="42"/>
      <c r="Y516" s="42"/>
      <c r="Z516" s="42"/>
    </row>
    <row r="517">
      <c r="A517" s="50"/>
      <c r="B517" s="89"/>
      <c r="D517" s="90"/>
      <c r="F517" s="90"/>
      <c r="G517" s="42"/>
      <c r="H517" s="90"/>
      <c r="M517" s="42"/>
      <c r="S517" s="42"/>
      <c r="T517" s="42"/>
      <c r="U517" s="42"/>
      <c r="V517" s="42"/>
      <c r="W517" s="42"/>
      <c r="X517" s="42"/>
      <c r="Y517" s="42"/>
      <c r="Z517" s="42"/>
    </row>
    <row r="518">
      <c r="A518" s="50"/>
      <c r="B518" s="89"/>
      <c r="D518" s="90"/>
      <c r="F518" s="90"/>
      <c r="G518" s="42"/>
      <c r="H518" s="90"/>
      <c r="M518" s="42"/>
      <c r="S518" s="42"/>
      <c r="T518" s="42"/>
      <c r="U518" s="42"/>
      <c r="V518" s="42"/>
      <c r="W518" s="42"/>
      <c r="X518" s="42"/>
      <c r="Y518" s="42"/>
      <c r="Z518" s="42"/>
    </row>
    <row r="519">
      <c r="A519" s="50"/>
      <c r="B519" s="89"/>
      <c r="D519" s="90"/>
      <c r="F519" s="90"/>
      <c r="G519" s="42"/>
      <c r="H519" s="90"/>
      <c r="M519" s="42"/>
      <c r="S519" s="42"/>
      <c r="T519" s="42"/>
      <c r="U519" s="42"/>
      <c r="V519" s="42"/>
      <c r="W519" s="42"/>
      <c r="X519" s="42"/>
      <c r="Y519" s="42"/>
      <c r="Z519" s="42"/>
    </row>
    <row r="520">
      <c r="A520" s="50"/>
      <c r="B520" s="89"/>
      <c r="D520" s="90"/>
      <c r="F520" s="90"/>
      <c r="G520" s="42"/>
      <c r="H520" s="90"/>
      <c r="M520" s="42"/>
      <c r="S520" s="42"/>
      <c r="T520" s="42"/>
      <c r="U520" s="42"/>
      <c r="V520" s="42"/>
      <c r="W520" s="42"/>
      <c r="X520" s="42"/>
      <c r="Y520" s="42"/>
      <c r="Z520" s="42"/>
    </row>
    <row r="521">
      <c r="A521" s="50"/>
      <c r="B521" s="89"/>
      <c r="D521" s="90"/>
      <c r="F521" s="90"/>
      <c r="G521" s="42"/>
      <c r="H521" s="90"/>
      <c r="M521" s="42"/>
      <c r="S521" s="42"/>
      <c r="T521" s="42"/>
      <c r="U521" s="42"/>
      <c r="V521" s="42"/>
      <c r="W521" s="42"/>
      <c r="X521" s="42"/>
      <c r="Y521" s="42"/>
      <c r="Z521" s="42"/>
    </row>
    <row r="522">
      <c r="A522" s="50"/>
      <c r="B522" s="89"/>
      <c r="D522" s="90"/>
      <c r="F522" s="90"/>
      <c r="G522" s="42"/>
      <c r="H522" s="90"/>
      <c r="M522" s="42"/>
      <c r="S522" s="42"/>
      <c r="T522" s="42"/>
      <c r="U522" s="42"/>
      <c r="V522" s="42"/>
      <c r="W522" s="42"/>
      <c r="X522" s="42"/>
      <c r="Y522" s="42"/>
      <c r="Z522" s="42"/>
    </row>
    <row r="523">
      <c r="A523" s="50"/>
      <c r="B523" s="89"/>
      <c r="D523" s="90"/>
      <c r="F523" s="90"/>
      <c r="G523" s="42"/>
      <c r="H523" s="90"/>
      <c r="M523" s="42"/>
      <c r="S523" s="42"/>
      <c r="T523" s="42"/>
      <c r="U523" s="42"/>
      <c r="V523" s="42"/>
      <c r="W523" s="42"/>
      <c r="X523" s="42"/>
      <c r="Y523" s="42"/>
      <c r="Z523" s="42"/>
    </row>
    <row r="524">
      <c r="A524" s="50"/>
      <c r="B524" s="89"/>
      <c r="D524" s="90"/>
      <c r="F524" s="90"/>
      <c r="G524" s="42"/>
      <c r="H524" s="90"/>
      <c r="M524" s="42"/>
      <c r="S524" s="42"/>
      <c r="T524" s="42"/>
      <c r="U524" s="42"/>
      <c r="V524" s="42"/>
      <c r="W524" s="42"/>
      <c r="X524" s="42"/>
      <c r="Y524" s="42"/>
      <c r="Z524" s="42"/>
    </row>
    <row r="525">
      <c r="A525" s="50"/>
      <c r="B525" s="89"/>
      <c r="D525" s="90"/>
      <c r="F525" s="90"/>
      <c r="G525" s="42"/>
      <c r="H525" s="90"/>
      <c r="M525" s="42"/>
      <c r="S525" s="42"/>
      <c r="T525" s="42"/>
      <c r="U525" s="42"/>
      <c r="V525" s="42"/>
      <c r="W525" s="42"/>
      <c r="X525" s="42"/>
      <c r="Y525" s="42"/>
      <c r="Z525" s="42"/>
    </row>
    <row r="526">
      <c r="A526" s="50"/>
      <c r="B526" s="89"/>
      <c r="D526" s="90"/>
      <c r="F526" s="90"/>
      <c r="G526" s="42"/>
      <c r="H526" s="90"/>
      <c r="M526" s="42"/>
      <c r="S526" s="42"/>
      <c r="T526" s="42"/>
      <c r="U526" s="42"/>
      <c r="V526" s="42"/>
      <c r="W526" s="42"/>
      <c r="X526" s="42"/>
      <c r="Y526" s="42"/>
      <c r="Z526" s="42"/>
    </row>
    <row r="527">
      <c r="A527" s="50"/>
      <c r="B527" s="89"/>
      <c r="D527" s="90"/>
      <c r="F527" s="90"/>
      <c r="G527" s="42"/>
      <c r="H527" s="90"/>
      <c r="M527" s="42"/>
      <c r="S527" s="42"/>
      <c r="T527" s="42"/>
      <c r="U527" s="42"/>
      <c r="V527" s="42"/>
      <c r="W527" s="42"/>
      <c r="X527" s="42"/>
      <c r="Y527" s="42"/>
      <c r="Z527" s="42"/>
    </row>
    <row r="528">
      <c r="A528" s="50"/>
      <c r="B528" s="89"/>
      <c r="D528" s="90"/>
      <c r="F528" s="90"/>
      <c r="G528" s="42"/>
      <c r="H528" s="90"/>
      <c r="M528" s="42"/>
      <c r="S528" s="42"/>
      <c r="T528" s="42"/>
      <c r="U528" s="42"/>
      <c r="V528" s="42"/>
      <c r="W528" s="42"/>
      <c r="X528" s="42"/>
      <c r="Y528" s="42"/>
      <c r="Z528" s="42"/>
    </row>
    <row r="529">
      <c r="A529" s="50"/>
      <c r="B529" s="89"/>
      <c r="D529" s="90"/>
      <c r="F529" s="90"/>
      <c r="G529" s="42"/>
      <c r="H529" s="90"/>
      <c r="M529" s="42"/>
      <c r="S529" s="42"/>
      <c r="T529" s="42"/>
      <c r="U529" s="42"/>
      <c r="V529" s="42"/>
      <c r="W529" s="42"/>
      <c r="X529" s="42"/>
      <c r="Y529" s="42"/>
      <c r="Z529" s="42"/>
    </row>
    <row r="530">
      <c r="A530" s="50"/>
      <c r="B530" s="89"/>
      <c r="D530" s="90"/>
      <c r="F530" s="90"/>
      <c r="G530" s="42"/>
      <c r="H530" s="90"/>
      <c r="M530" s="42"/>
      <c r="S530" s="42"/>
      <c r="T530" s="42"/>
      <c r="U530" s="42"/>
      <c r="V530" s="42"/>
      <c r="W530" s="42"/>
      <c r="X530" s="42"/>
      <c r="Y530" s="42"/>
      <c r="Z530" s="42"/>
    </row>
    <row r="531">
      <c r="A531" s="50"/>
      <c r="B531" s="89"/>
      <c r="D531" s="90"/>
      <c r="F531" s="90"/>
      <c r="G531" s="42"/>
      <c r="H531" s="90"/>
      <c r="M531" s="42"/>
      <c r="S531" s="42"/>
      <c r="T531" s="42"/>
      <c r="U531" s="42"/>
      <c r="V531" s="42"/>
      <c r="W531" s="42"/>
      <c r="X531" s="42"/>
      <c r="Y531" s="42"/>
      <c r="Z531" s="42"/>
    </row>
    <row r="532">
      <c r="A532" s="50"/>
      <c r="B532" s="89"/>
      <c r="D532" s="90"/>
      <c r="F532" s="90"/>
      <c r="G532" s="42"/>
      <c r="H532" s="90"/>
      <c r="M532" s="42"/>
      <c r="S532" s="42"/>
      <c r="T532" s="42"/>
      <c r="U532" s="42"/>
      <c r="V532" s="42"/>
      <c r="W532" s="42"/>
      <c r="X532" s="42"/>
      <c r="Y532" s="42"/>
      <c r="Z532" s="42"/>
    </row>
    <row r="533">
      <c r="A533" s="50"/>
      <c r="B533" s="89"/>
      <c r="D533" s="90"/>
      <c r="F533" s="90"/>
      <c r="G533" s="42"/>
      <c r="H533" s="90"/>
      <c r="M533" s="42"/>
      <c r="S533" s="42"/>
      <c r="T533" s="42"/>
      <c r="U533" s="42"/>
      <c r="V533" s="42"/>
      <c r="W533" s="42"/>
      <c r="X533" s="42"/>
      <c r="Y533" s="42"/>
      <c r="Z533" s="42"/>
    </row>
    <row r="534">
      <c r="A534" s="50"/>
      <c r="B534" s="89"/>
      <c r="D534" s="90"/>
      <c r="F534" s="90"/>
      <c r="G534" s="42"/>
      <c r="H534" s="90"/>
      <c r="M534" s="42"/>
      <c r="S534" s="42"/>
      <c r="T534" s="42"/>
      <c r="U534" s="42"/>
      <c r="V534" s="42"/>
      <c r="W534" s="42"/>
      <c r="X534" s="42"/>
      <c r="Y534" s="42"/>
      <c r="Z534" s="42"/>
    </row>
    <row r="535">
      <c r="A535" s="50"/>
      <c r="B535" s="89"/>
      <c r="D535" s="90"/>
      <c r="F535" s="90"/>
      <c r="G535" s="42"/>
      <c r="H535" s="90"/>
      <c r="M535" s="42"/>
      <c r="S535" s="42"/>
      <c r="T535" s="42"/>
      <c r="U535" s="42"/>
      <c r="V535" s="42"/>
      <c r="W535" s="42"/>
      <c r="X535" s="42"/>
      <c r="Y535" s="42"/>
      <c r="Z535" s="42"/>
    </row>
    <row r="536">
      <c r="A536" s="50"/>
      <c r="B536" s="89"/>
      <c r="D536" s="90"/>
      <c r="F536" s="90"/>
      <c r="G536" s="42"/>
      <c r="H536" s="90"/>
      <c r="M536" s="42"/>
      <c r="S536" s="42"/>
      <c r="T536" s="42"/>
      <c r="U536" s="42"/>
      <c r="V536" s="42"/>
      <c r="W536" s="42"/>
      <c r="X536" s="42"/>
      <c r="Y536" s="42"/>
      <c r="Z536" s="42"/>
    </row>
    <row r="537">
      <c r="A537" s="50"/>
      <c r="B537" s="89"/>
      <c r="D537" s="90"/>
      <c r="F537" s="90"/>
      <c r="G537" s="42"/>
      <c r="H537" s="90"/>
      <c r="M537" s="42"/>
      <c r="S537" s="42"/>
      <c r="T537" s="42"/>
      <c r="U537" s="42"/>
      <c r="V537" s="42"/>
      <c r="W537" s="42"/>
      <c r="X537" s="42"/>
      <c r="Y537" s="42"/>
      <c r="Z537" s="42"/>
    </row>
    <row r="538">
      <c r="A538" s="50"/>
      <c r="B538" s="89"/>
      <c r="D538" s="90"/>
      <c r="F538" s="90"/>
      <c r="G538" s="42"/>
      <c r="H538" s="90"/>
      <c r="M538" s="42"/>
      <c r="S538" s="42"/>
      <c r="T538" s="42"/>
      <c r="U538" s="42"/>
      <c r="V538" s="42"/>
      <c r="W538" s="42"/>
      <c r="X538" s="42"/>
      <c r="Y538" s="42"/>
      <c r="Z538" s="42"/>
    </row>
    <row r="539">
      <c r="A539" s="50"/>
      <c r="B539" s="89"/>
      <c r="D539" s="90"/>
      <c r="F539" s="90"/>
      <c r="G539" s="42"/>
      <c r="H539" s="90"/>
      <c r="M539" s="42"/>
      <c r="S539" s="42"/>
      <c r="T539" s="42"/>
      <c r="U539" s="42"/>
      <c r="V539" s="42"/>
      <c r="W539" s="42"/>
      <c r="X539" s="42"/>
      <c r="Y539" s="42"/>
      <c r="Z539" s="42"/>
    </row>
    <row r="540">
      <c r="A540" s="50"/>
      <c r="B540" s="89"/>
      <c r="D540" s="90"/>
      <c r="F540" s="90"/>
      <c r="G540" s="42"/>
      <c r="H540" s="90"/>
      <c r="M540" s="42"/>
      <c r="S540" s="42"/>
      <c r="T540" s="42"/>
      <c r="U540" s="42"/>
      <c r="V540" s="42"/>
      <c r="W540" s="42"/>
      <c r="X540" s="42"/>
      <c r="Y540" s="42"/>
      <c r="Z540" s="42"/>
    </row>
    <row r="541">
      <c r="A541" s="50"/>
      <c r="B541" s="89"/>
      <c r="D541" s="90"/>
      <c r="F541" s="90"/>
      <c r="G541" s="42"/>
      <c r="H541" s="90"/>
      <c r="M541" s="42"/>
      <c r="S541" s="42"/>
      <c r="T541" s="42"/>
      <c r="U541" s="42"/>
      <c r="V541" s="42"/>
      <c r="W541" s="42"/>
      <c r="X541" s="42"/>
      <c r="Y541" s="42"/>
      <c r="Z541" s="42"/>
    </row>
    <row r="542">
      <c r="A542" s="50"/>
      <c r="B542" s="89"/>
      <c r="D542" s="90"/>
      <c r="F542" s="90"/>
      <c r="G542" s="42"/>
      <c r="H542" s="90"/>
      <c r="M542" s="42"/>
      <c r="S542" s="42"/>
      <c r="T542" s="42"/>
      <c r="U542" s="42"/>
      <c r="V542" s="42"/>
      <c r="W542" s="42"/>
      <c r="X542" s="42"/>
      <c r="Y542" s="42"/>
      <c r="Z542" s="42"/>
    </row>
    <row r="543">
      <c r="A543" s="50"/>
      <c r="B543" s="89"/>
      <c r="D543" s="90"/>
      <c r="F543" s="90"/>
      <c r="G543" s="42"/>
      <c r="H543" s="90"/>
      <c r="M543" s="42"/>
      <c r="S543" s="42"/>
      <c r="T543" s="42"/>
      <c r="U543" s="42"/>
      <c r="V543" s="42"/>
      <c r="W543" s="42"/>
      <c r="X543" s="42"/>
      <c r="Y543" s="42"/>
      <c r="Z543" s="42"/>
    </row>
    <row r="544">
      <c r="A544" s="50"/>
      <c r="B544" s="89"/>
      <c r="D544" s="90"/>
      <c r="F544" s="90"/>
      <c r="G544" s="42"/>
      <c r="H544" s="90"/>
      <c r="M544" s="42"/>
      <c r="S544" s="42"/>
      <c r="T544" s="42"/>
      <c r="U544" s="42"/>
      <c r="V544" s="42"/>
      <c r="W544" s="42"/>
      <c r="X544" s="42"/>
      <c r="Y544" s="42"/>
      <c r="Z544" s="42"/>
    </row>
    <row r="545">
      <c r="A545" s="50"/>
      <c r="B545" s="89"/>
      <c r="D545" s="90"/>
      <c r="F545" s="90"/>
      <c r="G545" s="42"/>
      <c r="H545" s="90"/>
      <c r="M545" s="42"/>
      <c r="S545" s="42"/>
      <c r="T545" s="42"/>
      <c r="U545" s="42"/>
      <c r="V545" s="42"/>
      <c r="W545" s="42"/>
      <c r="X545" s="42"/>
      <c r="Y545" s="42"/>
      <c r="Z545" s="42"/>
    </row>
    <row r="546">
      <c r="A546" s="50"/>
      <c r="B546" s="89"/>
      <c r="D546" s="90"/>
      <c r="F546" s="90"/>
      <c r="G546" s="42"/>
      <c r="H546" s="90"/>
      <c r="M546" s="42"/>
      <c r="S546" s="42"/>
      <c r="T546" s="42"/>
      <c r="U546" s="42"/>
      <c r="V546" s="42"/>
      <c r="W546" s="42"/>
      <c r="X546" s="42"/>
      <c r="Y546" s="42"/>
      <c r="Z546" s="42"/>
    </row>
    <row r="547">
      <c r="A547" s="50"/>
      <c r="B547" s="89"/>
      <c r="D547" s="90"/>
      <c r="F547" s="90"/>
      <c r="G547" s="42"/>
      <c r="H547" s="90"/>
      <c r="M547" s="42"/>
      <c r="S547" s="42"/>
      <c r="T547" s="42"/>
      <c r="U547" s="42"/>
      <c r="V547" s="42"/>
      <c r="W547" s="42"/>
      <c r="X547" s="42"/>
      <c r="Y547" s="42"/>
      <c r="Z547" s="42"/>
    </row>
    <row r="548">
      <c r="A548" s="50"/>
      <c r="B548" s="89"/>
      <c r="D548" s="90"/>
      <c r="F548" s="90"/>
      <c r="G548" s="42"/>
      <c r="H548" s="90"/>
      <c r="M548" s="42"/>
      <c r="S548" s="42"/>
      <c r="T548" s="42"/>
      <c r="U548" s="42"/>
      <c r="V548" s="42"/>
      <c r="W548" s="42"/>
      <c r="X548" s="42"/>
      <c r="Y548" s="42"/>
      <c r="Z548" s="42"/>
    </row>
    <row r="549">
      <c r="A549" s="50"/>
      <c r="B549" s="89"/>
      <c r="D549" s="90"/>
      <c r="F549" s="90"/>
      <c r="G549" s="42"/>
      <c r="H549" s="90"/>
      <c r="M549" s="42"/>
      <c r="S549" s="42"/>
      <c r="T549" s="42"/>
      <c r="U549" s="42"/>
      <c r="V549" s="42"/>
      <c r="W549" s="42"/>
      <c r="X549" s="42"/>
      <c r="Y549" s="42"/>
      <c r="Z549" s="42"/>
    </row>
    <row r="550">
      <c r="A550" s="50"/>
      <c r="B550" s="89"/>
      <c r="D550" s="90"/>
      <c r="F550" s="90"/>
      <c r="G550" s="42"/>
      <c r="H550" s="90"/>
      <c r="M550" s="42"/>
      <c r="S550" s="42"/>
      <c r="T550" s="42"/>
      <c r="U550" s="42"/>
      <c r="V550" s="42"/>
      <c r="W550" s="42"/>
      <c r="X550" s="42"/>
      <c r="Y550" s="42"/>
      <c r="Z550" s="42"/>
    </row>
    <row r="551">
      <c r="A551" s="50"/>
      <c r="B551" s="89"/>
      <c r="D551" s="90"/>
      <c r="F551" s="90"/>
      <c r="G551" s="42"/>
      <c r="H551" s="90"/>
      <c r="M551" s="42"/>
      <c r="S551" s="42"/>
      <c r="T551" s="42"/>
      <c r="U551" s="42"/>
      <c r="V551" s="42"/>
      <c r="W551" s="42"/>
      <c r="X551" s="42"/>
      <c r="Y551" s="42"/>
      <c r="Z551" s="42"/>
    </row>
    <row r="552">
      <c r="A552" s="50"/>
      <c r="B552" s="89"/>
      <c r="D552" s="90"/>
      <c r="F552" s="90"/>
      <c r="G552" s="42"/>
      <c r="H552" s="90"/>
      <c r="M552" s="42"/>
      <c r="S552" s="42"/>
      <c r="T552" s="42"/>
      <c r="U552" s="42"/>
      <c r="V552" s="42"/>
      <c r="W552" s="42"/>
      <c r="X552" s="42"/>
      <c r="Y552" s="42"/>
      <c r="Z552" s="42"/>
    </row>
    <row r="553">
      <c r="A553" s="50"/>
      <c r="B553" s="89"/>
      <c r="D553" s="90"/>
      <c r="F553" s="90"/>
      <c r="G553" s="42"/>
      <c r="H553" s="90"/>
      <c r="M553" s="42"/>
      <c r="S553" s="42"/>
      <c r="T553" s="42"/>
      <c r="U553" s="42"/>
      <c r="V553" s="42"/>
      <c r="W553" s="42"/>
      <c r="X553" s="42"/>
      <c r="Y553" s="42"/>
      <c r="Z553" s="42"/>
    </row>
    <row r="554">
      <c r="A554" s="50"/>
      <c r="B554" s="89"/>
      <c r="D554" s="90"/>
      <c r="F554" s="90"/>
      <c r="G554" s="42"/>
      <c r="H554" s="90"/>
      <c r="M554" s="42"/>
      <c r="S554" s="42"/>
      <c r="T554" s="42"/>
      <c r="U554" s="42"/>
      <c r="V554" s="42"/>
      <c r="W554" s="42"/>
      <c r="X554" s="42"/>
      <c r="Y554" s="42"/>
      <c r="Z554" s="42"/>
    </row>
    <row r="555">
      <c r="A555" s="50"/>
      <c r="B555" s="89"/>
      <c r="D555" s="90"/>
      <c r="F555" s="90"/>
      <c r="G555" s="42"/>
      <c r="H555" s="90"/>
      <c r="M555" s="42"/>
      <c r="S555" s="42"/>
      <c r="T555" s="42"/>
      <c r="U555" s="42"/>
      <c r="V555" s="42"/>
      <c r="W555" s="42"/>
      <c r="X555" s="42"/>
      <c r="Y555" s="42"/>
      <c r="Z555" s="42"/>
    </row>
    <row r="556">
      <c r="A556" s="50"/>
      <c r="B556" s="89"/>
      <c r="D556" s="90"/>
      <c r="F556" s="90"/>
      <c r="G556" s="42"/>
      <c r="H556" s="90"/>
      <c r="M556" s="42"/>
      <c r="S556" s="42"/>
      <c r="T556" s="42"/>
      <c r="U556" s="42"/>
      <c r="V556" s="42"/>
      <c r="W556" s="42"/>
      <c r="X556" s="42"/>
      <c r="Y556" s="42"/>
      <c r="Z556" s="42"/>
    </row>
    <row r="557">
      <c r="A557" s="50"/>
      <c r="B557" s="89"/>
      <c r="D557" s="90"/>
      <c r="F557" s="90"/>
      <c r="G557" s="42"/>
      <c r="H557" s="90"/>
      <c r="M557" s="42"/>
      <c r="S557" s="42"/>
      <c r="T557" s="42"/>
      <c r="U557" s="42"/>
      <c r="V557" s="42"/>
      <c r="W557" s="42"/>
      <c r="X557" s="42"/>
      <c r="Y557" s="42"/>
      <c r="Z557" s="42"/>
    </row>
    <row r="558">
      <c r="A558" s="50"/>
      <c r="B558" s="89"/>
      <c r="D558" s="90"/>
      <c r="F558" s="90"/>
      <c r="G558" s="42"/>
      <c r="H558" s="90"/>
      <c r="M558" s="42"/>
      <c r="S558" s="42"/>
      <c r="T558" s="42"/>
      <c r="U558" s="42"/>
      <c r="V558" s="42"/>
      <c r="W558" s="42"/>
      <c r="X558" s="42"/>
      <c r="Y558" s="42"/>
      <c r="Z558" s="42"/>
    </row>
    <row r="559">
      <c r="A559" s="50"/>
      <c r="B559" s="89"/>
      <c r="D559" s="90"/>
      <c r="F559" s="90"/>
      <c r="G559" s="42"/>
      <c r="H559" s="90"/>
      <c r="M559" s="42"/>
      <c r="S559" s="42"/>
      <c r="T559" s="42"/>
      <c r="U559" s="42"/>
      <c r="V559" s="42"/>
      <c r="W559" s="42"/>
      <c r="X559" s="42"/>
      <c r="Y559" s="42"/>
      <c r="Z559" s="42"/>
    </row>
    <row r="560">
      <c r="A560" s="50"/>
      <c r="B560" s="89"/>
      <c r="D560" s="90"/>
      <c r="F560" s="90"/>
      <c r="G560" s="42"/>
      <c r="H560" s="90"/>
      <c r="M560" s="42"/>
      <c r="S560" s="42"/>
      <c r="T560" s="42"/>
      <c r="U560" s="42"/>
      <c r="V560" s="42"/>
      <c r="W560" s="42"/>
      <c r="X560" s="42"/>
      <c r="Y560" s="42"/>
      <c r="Z560" s="42"/>
    </row>
    <row r="561">
      <c r="A561" s="50"/>
      <c r="B561" s="89"/>
      <c r="D561" s="90"/>
      <c r="F561" s="90"/>
      <c r="G561" s="42"/>
      <c r="H561" s="90"/>
      <c r="M561" s="42"/>
      <c r="S561" s="42"/>
      <c r="T561" s="42"/>
      <c r="U561" s="42"/>
      <c r="V561" s="42"/>
      <c r="W561" s="42"/>
      <c r="X561" s="42"/>
      <c r="Y561" s="42"/>
      <c r="Z561" s="42"/>
    </row>
    <row r="562">
      <c r="A562" s="50"/>
      <c r="B562" s="89"/>
      <c r="D562" s="90"/>
      <c r="F562" s="90"/>
      <c r="G562" s="42"/>
      <c r="H562" s="90"/>
      <c r="M562" s="42"/>
      <c r="S562" s="42"/>
      <c r="T562" s="42"/>
      <c r="U562" s="42"/>
      <c r="V562" s="42"/>
      <c r="W562" s="42"/>
      <c r="X562" s="42"/>
      <c r="Y562" s="42"/>
      <c r="Z562" s="42"/>
    </row>
    <row r="563">
      <c r="A563" s="50"/>
      <c r="B563" s="89"/>
      <c r="D563" s="90"/>
      <c r="F563" s="90"/>
      <c r="G563" s="42"/>
      <c r="H563" s="90"/>
      <c r="M563" s="42"/>
      <c r="S563" s="42"/>
      <c r="T563" s="42"/>
      <c r="U563" s="42"/>
      <c r="V563" s="42"/>
      <c r="W563" s="42"/>
      <c r="X563" s="42"/>
      <c r="Y563" s="42"/>
      <c r="Z563" s="42"/>
    </row>
    <row r="564">
      <c r="A564" s="50"/>
      <c r="B564" s="89"/>
      <c r="D564" s="90"/>
      <c r="F564" s="90"/>
      <c r="G564" s="42"/>
      <c r="H564" s="90"/>
      <c r="M564" s="42"/>
      <c r="S564" s="42"/>
      <c r="T564" s="42"/>
      <c r="U564" s="42"/>
      <c r="V564" s="42"/>
      <c r="W564" s="42"/>
      <c r="X564" s="42"/>
      <c r="Y564" s="42"/>
      <c r="Z564" s="42"/>
    </row>
    <row r="565">
      <c r="A565" s="50"/>
      <c r="B565" s="89"/>
      <c r="D565" s="90"/>
      <c r="F565" s="90"/>
      <c r="G565" s="42"/>
      <c r="H565" s="90"/>
      <c r="M565" s="42"/>
      <c r="S565" s="42"/>
      <c r="T565" s="42"/>
      <c r="U565" s="42"/>
      <c r="V565" s="42"/>
      <c r="W565" s="42"/>
      <c r="X565" s="42"/>
      <c r="Y565" s="42"/>
      <c r="Z565" s="42"/>
    </row>
    <row r="566">
      <c r="A566" s="50"/>
      <c r="B566" s="89"/>
      <c r="D566" s="90"/>
      <c r="F566" s="90"/>
      <c r="G566" s="42"/>
      <c r="H566" s="90"/>
      <c r="M566" s="42"/>
      <c r="S566" s="42"/>
      <c r="T566" s="42"/>
      <c r="U566" s="42"/>
      <c r="V566" s="42"/>
      <c r="W566" s="42"/>
      <c r="X566" s="42"/>
      <c r="Y566" s="42"/>
      <c r="Z566" s="42"/>
    </row>
    <row r="567">
      <c r="A567" s="50"/>
      <c r="B567" s="89"/>
      <c r="D567" s="90"/>
      <c r="F567" s="90"/>
      <c r="G567" s="42"/>
      <c r="H567" s="90"/>
      <c r="M567" s="42"/>
      <c r="S567" s="42"/>
      <c r="T567" s="42"/>
      <c r="U567" s="42"/>
      <c r="V567" s="42"/>
      <c r="W567" s="42"/>
      <c r="X567" s="42"/>
      <c r="Y567" s="42"/>
      <c r="Z567" s="42"/>
    </row>
    <row r="568">
      <c r="A568" s="50"/>
      <c r="B568" s="89"/>
      <c r="D568" s="90"/>
      <c r="F568" s="90"/>
      <c r="G568" s="42"/>
      <c r="H568" s="90"/>
      <c r="M568" s="42"/>
      <c r="S568" s="42"/>
      <c r="T568" s="42"/>
      <c r="U568" s="42"/>
      <c r="V568" s="42"/>
      <c r="W568" s="42"/>
      <c r="X568" s="42"/>
      <c r="Y568" s="42"/>
      <c r="Z568" s="42"/>
    </row>
    <row r="569">
      <c r="A569" s="50"/>
      <c r="B569" s="89"/>
      <c r="D569" s="90"/>
      <c r="F569" s="90"/>
      <c r="G569" s="42"/>
      <c r="H569" s="90"/>
      <c r="M569" s="42"/>
      <c r="S569" s="42"/>
      <c r="T569" s="42"/>
      <c r="U569" s="42"/>
      <c r="V569" s="42"/>
      <c r="W569" s="42"/>
      <c r="X569" s="42"/>
      <c r="Y569" s="42"/>
      <c r="Z569" s="42"/>
    </row>
    <row r="570">
      <c r="A570" s="50"/>
      <c r="B570" s="89"/>
      <c r="D570" s="90"/>
      <c r="F570" s="90"/>
      <c r="G570" s="42"/>
      <c r="H570" s="90"/>
      <c r="M570" s="42"/>
      <c r="S570" s="42"/>
      <c r="T570" s="42"/>
      <c r="U570" s="42"/>
      <c r="V570" s="42"/>
      <c r="W570" s="42"/>
      <c r="X570" s="42"/>
      <c r="Y570" s="42"/>
      <c r="Z570" s="42"/>
    </row>
    <row r="571">
      <c r="A571" s="50"/>
      <c r="B571" s="89"/>
      <c r="D571" s="90"/>
      <c r="F571" s="90"/>
      <c r="G571" s="42"/>
      <c r="H571" s="90"/>
      <c r="M571" s="42"/>
      <c r="S571" s="42"/>
      <c r="T571" s="42"/>
      <c r="U571" s="42"/>
      <c r="V571" s="42"/>
      <c r="W571" s="42"/>
      <c r="X571" s="42"/>
      <c r="Y571" s="42"/>
      <c r="Z571" s="42"/>
    </row>
    <row r="572">
      <c r="A572" s="50"/>
      <c r="B572" s="89"/>
      <c r="D572" s="90"/>
      <c r="F572" s="90"/>
      <c r="G572" s="42"/>
      <c r="H572" s="90"/>
      <c r="M572" s="42"/>
      <c r="S572" s="42"/>
      <c r="T572" s="42"/>
      <c r="U572" s="42"/>
      <c r="V572" s="42"/>
      <c r="W572" s="42"/>
      <c r="X572" s="42"/>
      <c r="Y572" s="42"/>
      <c r="Z572" s="42"/>
    </row>
    <row r="573">
      <c r="A573" s="50"/>
      <c r="B573" s="89"/>
      <c r="D573" s="90"/>
      <c r="F573" s="90"/>
      <c r="G573" s="42"/>
      <c r="H573" s="90"/>
      <c r="M573" s="42"/>
      <c r="S573" s="42"/>
      <c r="T573" s="42"/>
      <c r="U573" s="42"/>
      <c r="V573" s="42"/>
      <c r="W573" s="42"/>
      <c r="X573" s="42"/>
      <c r="Y573" s="42"/>
      <c r="Z573" s="42"/>
    </row>
    <row r="574">
      <c r="A574" s="50"/>
      <c r="B574" s="89"/>
      <c r="D574" s="90"/>
      <c r="F574" s="90"/>
      <c r="G574" s="42"/>
      <c r="H574" s="90"/>
      <c r="M574" s="42"/>
      <c r="S574" s="42"/>
      <c r="T574" s="42"/>
      <c r="U574" s="42"/>
      <c r="V574" s="42"/>
      <c r="W574" s="42"/>
      <c r="X574" s="42"/>
      <c r="Y574" s="42"/>
      <c r="Z574" s="42"/>
    </row>
    <row r="575">
      <c r="A575" s="50"/>
      <c r="B575" s="89"/>
      <c r="D575" s="90"/>
      <c r="F575" s="90"/>
      <c r="G575" s="42"/>
      <c r="H575" s="90"/>
      <c r="M575" s="42"/>
      <c r="S575" s="42"/>
      <c r="T575" s="42"/>
      <c r="U575" s="42"/>
      <c r="V575" s="42"/>
      <c r="W575" s="42"/>
      <c r="X575" s="42"/>
      <c r="Y575" s="42"/>
      <c r="Z575" s="42"/>
    </row>
    <row r="576">
      <c r="A576" s="50"/>
      <c r="B576" s="89"/>
      <c r="D576" s="90"/>
      <c r="F576" s="90"/>
      <c r="G576" s="42"/>
      <c r="H576" s="90"/>
      <c r="M576" s="42"/>
      <c r="S576" s="42"/>
      <c r="T576" s="42"/>
      <c r="U576" s="42"/>
      <c r="V576" s="42"/>
      <c r="W576" s="42"/>
      <c r="X576" s="42"/>
      <c r="Y576" s="42"/>
      <c r="Z576" s="42"/>
    </row>
    <row r="577">
      <c r="A577" s="50"/>
      <c r="B577" s="89"/>
      <c r="D577" s="90"/>
      <c r="F577" s="90"/>
      <c r="G577" s="42"/>
      <c r="H577" s="90"/>
      <c r="M577" s="42"/>
      <c r="S577" s="42"/>
      <c r="T577" s="42"/>
      <c r="U577" s="42"/>
      <c r="V577" s="42"/>
      <c r="W577" s="42"/>
      <c r="X577" s="42"/>
      <c r="Y577" s="42"/>
      <c r="Z577" s="42"/>
    </row>
    <row r="578">
      <c r="A578" s="50"/>
      <c r="B578" s="89"/>
      <c r="D578" s="90"/>
      <c r="F578" s="90"/>
      <c r="G578" s="42"/>
      <c r="H578" s="90"/>
      <c r="M578" s="42"/>
      <c r="S578" s="42"/>
      <c r="T578" s="42"/>
      <c r="U578" s="42"/>
      <c r="V578" s="42"/>
      <c r="W578" s="42"/>
      <c r="X578" s="42"/>
      <c r="Y578" s="42"/>
      <c r="Z578" s="42"/>
    </row>
    <row r="579">
      <c r="A579" s="50"/>
      <c r="B579" s="89"/>
      <c r="D579" s="90"/>
      <c r="F579" s="90"/>
      <c r="G579" s="42"/>
      <c r="H579" s="90"/>
      <c r="M579" s="42"/>
      <c r="S579" s="42"/>
      <c r="T579" s="42"/>
      <c r="U579" s="42"/>
      <c r="V579" s="42"/>
      <c r="W579" s="42"/>
      <c r="X579" s="42"/>
      <c r="Y579" s="42"/>
      <c r="Z579" s="42"/>
    </row>
    <row r="580">
      <c r="A580" s="50"/>
      <c r="B580" s="89"/>
      <c r="D580" s="90"/>
      <c r="F580" s="90"/>
      <c r="G580" s="42"/>
      <c r="H580" s="90"/>
      <c r="M580" s="42"/>
      <c r="S580" s="42"/>
      <c r="T580" s="42"/>
      <c r="U580" s="42"/>
      <c r="V580" s="42"/>
      <c r="W580" s="42"/>
      <c r="X580" s="42"/>
      <c r="Y580" s="42"/>
      <c r="Z580" s="42"/>
    </row>
    <row r="581">
      <c r="A581" s="50"/>
      <c r="B581" s="89"/>
      <c r="D581" s="90"/>
      <c r="F581" s="90"/>
      <c r="G581" s="42"/>
      <c r="H581" s="90"/>
      <c r="M581" s="42"/>
      <c r="S581" s="42"/>
      <c r="T581" s="42"/>
      <c r="U581" s="42"/>
      <c r="V581" s="42"/>
      <c r="W581" s="42"/>
      <c r="X581" s="42"/>
      <c r="Y581" s="42"/>
      <c r="Z581" s="42"/>
    </row>
    <row r="582">
      <c r="A582" s="50"/>
      <c r="B582" s="89"/>
      <c r="D582" s="90"/>
      <c r="F582" s="90"/>
      <c r="G582" s="42"/>
      <c r="H582" s="90"/>
      <c r="M582" s="42"/>
      <c r="S582" s="42"/>
      <c r="T582" s="42"/>
      <c r="U582" s="42"/>
      <c r="V582" s="42"/>
      <c r="W582" s="42"/>
      <c r="X582" s="42"/>
      <c r="Y582" s="42"/>
      <c r="Z582" s="42"/>
    </row>
    <row r="583">
      <c r="A583" s="50"/>
      <c r="B583" s="89"/>
      <c r="D583" s="90"/>
      <c r="F583" s="90"/>
      <c r="G583" s="42"/>
      <c r="H583" s="90"/>
      <c r="M583" s="42"/>
      <c r="S583" s="42"/>
      <c r="T583" s="42"/>
      <c r="U583" s="42"/>
      <c r="V583" s="42"/>
      <c r="W583" s="42"/>
      <c r="X583" s="42"/>
      <c r="Y583" s="42"/>
      <c r="Z583" s="42"/>
    </row>
    <row r="584">
      <c r="A584" s="50"/>
      <c r="B584" s="89"/>
      <c r="D584" s="90"/>
      <c r="F584" s="90"/>
      <c r="G584" s="42"/>
      <c r="H584" s="90"/>
      <c r="M584" s="42"/>
      <c r="S584" s="42"/>
      <c r="T584" s="42"/>
      <c r="U584" s="42"/>
      <c r="V584" s="42"/>
      <c r="W584" s="42"/>
      <c r="X584" s="42"/>
      <c r="Y584" s="42"/>
      <c r="Z584" s="42"/>
    </row>
    <row r="585">
      <c r="A585" s="50"/>
      <c r="B585" s="89"/>
      <c r="D585" s="90"/>
      <c r="F585" s="90"/>
      <c r="G585" s="42"/>
      <c r="H585" s="90"/>
      <c r="M585" s="42"/>
      <c r="S585" s="42"/>
      <c r="T585" s="42"/>
      <c r="U585" s="42"/>
      <c r="V585" s="42"/>
      <c r="W585" s="42"/>
      <c r="X585" s="42"/>
      <c r="Y585" s="42"/>
      <c r="Z585" s="42"/>
    </row>
    <row r="586">
      <c r="A586" s="50"/>
      <c r="B586" s="89"/>
      <c r="D586" s="90"/>
      <c r="F586" s="90"/>
      <c r="G586" s="42"/>
      <c r="H586" s="90"/>
      <c r="M586" s="42"/>
      <c r="S586" s="42"/>
      <c r="T586" s="42"/>
      <c r="U586" s="42"/>
      <c r="V586" s="42"/>
      <c r="W586" s="42"/>
      <c r="X586" s="42"/>
      <c r="Y586" s="42"/>
      <c r="Z586" s="42"/>
    </row>
    <row r="587">
      <c r="A587" s="50"/>
      <c r="B587" s="89"/>
      <c r="D587" s="90"/>
      <c r="F587" s="90"/>
      <c r="G587" s="42"/>
      <c r="H587" s="90"/>
      <c r="M587" s="42"/>
      <c r="S587" s="42"/>
      <c r="T587" s="42"/>
      <c r="U587" s="42"/>
      <c r="V587" s="42"/>
      <c r="W587" s="42"/>
      <c r="X587" s="42"/>
      <c r="Y587" s="42"/>
      <c r="Z587" s="42"/>
    </row>
    <row r="588">
      <c r="A588" s="50"/>
      <c r="B588" s="89"/>
      <c r="D588" s="90"/>
      <c r="F588" s="90"/>
      <c r="G588" s="42"/>
      <c r="H588" s="90"/>
      <c r="M588" s="42"/>
      <c r="S588" s="42"/>
      <c r="T588" s="42"/>
      <c r="U588" s="42"/>
      <c r="V588" s="42"/>
      <c r="W588" s="42"/>
      <c r="X588" s="42"/>
      <c r="Y588" s="42"/>
      <c r="Z588" s="42"/>
    </row>
    <row r="589">
      <c r="A589" s="50"/>
      <c r="B589" s="89"/>
      <c r="D589" s="90"/>
      <c r="F589" s="90"/>
      <c r="G589" s="42"/>
      <c r="H589" s="90"/>
      <c r="M589" s="42"/>
      <c r="S589" s="42"/>
      <c r="T589" s="42"/>
      <c r="U589" s="42"/>
      <c r="V589" s="42"/>
      <c r="W589" s="42"/>
      <c r="X589" s="42"/>
      <c r="Y589" s="42"/>
      <c r="Z589" s="42"/>
    </row>
    <row r="590">
      <c r="A590" s="50"/>
      <c r="B590" s="89"/>
      <c r="D590" s="90"/>
      <c r="F590" s="90"/>
      <c r="G590" s="42"/>
      <c r="H590" s="90"/>
      <c r="M590" s="42"/>
      <c r="S590" s="42"/>
      <c r="T590" s="42"/>
      <c r="U590" s="42"/>
      <c r="V590" s="42"/>
      <c r="W590" s="42"/>
      <c r="X590" s="42"/>
      <c r="Y590" s="42"/>
      <c r="Z590" s="42"/>
    </row>
    <row r="591">
      <c r="A591" s="50"/>
      <c r="B591" s="89"/>
      <c r="D591" s="90"/>
      <c r="F591" s="90"/>
      <c r="G591" s="42"/>
      <c r="H591" s="90"/>
      <c r="M591" s="42"/>
      <c r="S591" s="42"/>
      <c r="T591" s="42"/>
      <c r="U591" s="42"/>
      <c r="V591" s="42"/>
      <c r="W591" s="42"/>
      <c r="X591" s="42"/>
      <c r="Y591" s="42"/>
      <c r="Z591" s="42"/>
    </row>
    <row r="592">
      <c r="A592" s="50"/>
      <c r="B592" s="89"/>
      <c r="D592" s="90"/>
      <c r="F592" s="90"/>
      <c r="G592" s="42"/>
      <c r="H592" s="90"/>
      <c r="M592" s="42"/>
      <c r="S592" s="42"/>
      <c r="T592" s="42"/>
      <c r="U592" s="42"/>
      <c r="V592" s="42"/>
      <c r="W592" s="42"/>
      <c r="X592" s="42"/>
      <c r="Y592" s="42"/>
      <c r="Z592" s="42"/>
    </row>
    <row r="593">
      <c r="A593" s="50"/>
      <c r="B593" s="89"/>
      <c r="D593" s="90"/>
      <c r="F593" s="90"/>
      <c r="G593" s="42"/>
      <c r="H593" s="90"/>
      <c r="M593" s="42"/>
      <c r="S593" s="42"/>
      <c r="T593" s="42"/>
      <c r="U593" s="42"/>
      <c r="V593" s="42"/>
      <c r="W593" s="42"/>
      <c r="X593" s="42"/>
      <c r="Y593" s="42"/>
      <c r="Z593" s="42"/>
    </row>
    <row r="594">
      <c r="A594" s="50"/>
      <c r="B594" s="89"/>
      <c r="D594" s="90"/>
      <c r="F594" s="90"/>
      <c r="G594" s="42"/>
      <c r="H594" s="90"/>
      <c r="M594" s="42"/>
      <c r="S594" s="42"/>
      <c r="T594" s="42"/>
      <c r="U594" s="42"/>
      <c r="V594" s="42"/>
      <c r="W594" s="42"/>
      <c r="X594" s="42"/>
      <c r="Y594" s="42"/>
      <c r="Z594" s="42"/>
    </row>
    <row r="595">
      <c r="A595" s="50"/>
      <c r="B595" s="89"/>
      <c r="D595" s="90"/>
      <c r="F595" s="90"/>
      <c r="G595" s="42"/>
      <c r="H595" s="90"/>
      <c r="M595" s="42"/>
      <c r="S595" s="42"/>
      <c r="T595" s="42"/>
      <c r="U595" s="42"/>
      <c r="V595" s="42"/>
      <c r="W595" s="42"/>
      <c r="X595" s="42"/>
      <c r="Y595" s="42"/>
      <c r="Z595" s="42"/>
    </row>
    <row r="596">
      <c r="A596" s="50"/>
      <c r="B596" s="89"/>
      <c r="D596" s="90"/>
      <c r="F596" s="90"/>
      <c r="G596" s="42"/>
      <c r="H596" s="90"/>
      <c r="M596" s="42"/>
      <c r="S596" s="42"/>
      <c r="T596" s="42"/>
      <c r="U596" s="42"/>
      <c r="V596" s="42"/>
      <c r="W596" s="42"/>
      <c r="X596" s="42"/>
      <c r="Y596" s="42"/>
      <c r="Z596" s="42"/>
    </row>
    <row r="597">
      <c r="A597" s="50"/>
      <c r="B597" s="89"/>
      <c r="D597" s="90"/>
      <c r="F597" s="90"/>
      <c r="G597" s="42"/>
      <c r="H597" s="90"/>
      <c r="M597" s="42"/>
      <c r="S597" s="42"/>
      <c r="T597" s="42"/>
      <c r="U597" s="42"/>
      <c r="V597" s="42"/>
      <c r="W597" s="42"/>
      <c r="X597" s="42"/>
      <c r="Y597" s="42"/>
      <c r="Z597" s="42"/>
    </row>
    <row r="598">
      <c r="A598" s="50"/>
      <c r="B598" s="89"/>
      <c r="D598" s="90"/>
      <c r="F598" s="90"/>
      <c r="G598" s="42"/>
      <c r="H598" s="90"/>
      <c r="M598" s="42"/>
      <c r="S598" s="42"/>
      <c r="T598" s="42"/>
      <c r="U598" s="42"/>
      <c r="V598" s="42"/>
      <c r="W598" s="42"/>
      <c r="X598" s="42"/>
      <c r="Y598" s="42"/>
      <c r="Z598" s="42"/>
    </row>
    <row r="599">
      <c r="A599" s="50"/>
      <c r="B599" s="89"/>
      <c r="D599" s="90"/>
      <c r="F599" s="90"/>
      <c r="G599" s="42"/>
      <c r="H599" s="90"/>
      <c r="M599" s="42"/>
      <c r="S599" s="42"/>
      <c r="T599" s="42"/>
      <c r="U599" s="42"/>
      <c r="V599" s="42"/>
      <c r="W599" s="42"/>
      <c r="X599" s="42"/>
      <c r="Y599" s="42"/>
      <c r="Z599" s="42"/>
    </row>
    <row r="600">
      <c r="A600" s="50"/>
      <c r="B600" s="89"/>
      <c r="D600" s="90"/>
      <c r="F600" s="90"/>
      <c r="G600" s="42"/>
      <c r="H600" s="90"/>
      <c r="M600" s="42"/>
      <c r="S600" s="42"/>
      <c r="T600" s="42"/>
      <c r="U600" s="42"/>
      <c r="V600" s="42"/>
      <c r="W600" s="42"/>
      <c r="X600" s="42"/>
      <c r="Y600" s="42"/>
      <c r="Z600" s="42"/>
    </row>
    <row r="601">
      <c r="A601" s="50"/>
      <c r="B601" s="89"/>
      <c r="D601" s="90"/>
      <c r="F601" s="90"/>
      <c r="G601" s="42"/>
      <c r="H601" s="90"/>
      <c r="M601" s="42"/>
      <c r="S601" s="42"/>
      <c r="T601" s="42"/>
      <c r="U601" s="42"/>
      <c r="V601" s="42"/>
      <c r="W601" s="42"/>
      <c r="X601" s="42"/>
      <c r="Y601" s="42"/>
      <c r="Z601" s="42"/>
    </row>
    <row r="602">
      <c r="A602" s="50"/>
      <c r="B602" s="89"/>
      <c r="D602" s="90"/>
      <c r="F602" s="90"/>
      <c r="G602" s="42"/>
      <c r="H602" s="90"/>
      <c r="M602" s="42"/>
      <c r="S602" s="42"/>
      <c r="T602" s="42"/>
      <c r="U602" s="42"/>
      <c r="V602" s="42"/>
      <c r="W602" s="42"/>
      <c r="X602" s="42"/>
      <c r="Y602" s="42"/>
      <c r="Z602" s="42"/>
    </row>
    <row r="603">
      <c r="A603" s="50"/>
      <c r="B603" s="89"/>
      <c r="D603" s="90"/>
      <c r="F603" s="90"/>
      <c r="G603" s="42"/>
      <c r="H603" s="90"/>
      <c r="M603" s="42"/>
      <c r="S603" s="42"/>
      <c r="T603" s="42"/>
      <c r="U603" s="42"/>
      <c r="V603" s="42"/>
      <c r="W603" s="42"/>
      <c r="X603" s="42"/>
      <c r="Y603" s="42"/>
      <c r="Z603" s="42"/>
    </row>
    <row r="604">
      <c r="A604" s="50"/>
      <c r="B604" s="89"/>
      <c r="D604" s="90"/>
      <c r="F604" s="90"/>
      <c r="G604" s="42"/>
      <c r="H604" s="90"/>
      <c r="M604" s="42"/>
      <c r="S604" s="42"/>
      <c r="T604" s="42"/>
      <c r="U604" s="42"/>
      <c r="V604" s="42"/>
      <c r="W604" s="42"/>
      <c r="X604" s="42"/>
      <c r="Y604" s="42"/>
      <c r="Z604" s="42"/>
    </row>
    <row r="605">
      <c r="A605" s="50"/>
      <c r="B605" s="89"/>
      <c r="D605" s="90"/>
      <c r="F605" s="90"/>
      <c r="G605" s="42"/>
      <c r="H605" s="90"/>
      <c r="M605" s="42"/>
      <c r="S605" s="42"/>
      <c r="T605" s="42"/>
      <c r="U605" s="42"/>
      <c r="V605" s="42"/>
      <c r="W605" s="42"/>
      <c r="X605" s="42"/>
      <c r="Y605" s="42"/>
      <c r="Z605" s="42"/>
    </row>
    <row r="606">
      <c r="A606" s="50"/>
      <c r="B606" s="89"/>
      <c r="D606" s="90"/>
      <c r="F606" s="90"/>
      <c r="G606" s="42"/>
      <c r="H606" s="90"/>
      <c r="M606" s="42"/>
      <c r="S606" s="42"/>
      <c r="T606" s="42"/>
      <c r="U606" s="42"/>
      <c r="V606" s="42"/>
      <c r="W606" s="42"/>
      <c r="X606" s="42"/>
      <c r="Y606" s="42"/>
      <c r="Z606" s="42"/>
    </row>
    <row r="607">
      <c r="A607" s="50"/>
      <c r="B607" s="89"/>
      <c r="D607" s="90"/>
      <c r="F607" s="90"/>
      <c r="G607" s="42"/>
      <c r="H607" s="90"/>
      <c r="M607" s="42"/>
      <c r="S607" s="42"/>
      <c r="T607" s="42"/>
      <c r="U607" s="42"/>
      <c r="V607" s="42"/>
      <c r="W607" s="42"/>
      <c r="X607" s="42"/>
      <c r="Y607" s="42"/>
      <c r="Z607" s="42"/>
    </row>
    <row r="608">
      <c r="A608" s="50"/>
      <c r="B608" s="89"/>
      <c r="D608" s="90"/>
      <c r="F608" s="90"/>
      <c r="G608" s="42"/>
      <c r="H608" s="90"/>
      <c r="M608" s="42"/>
      <c r="S608" s="42"/>
      <c r="T608" s="42"/>
      <c r="U608" s="42"/>
      <c r="V608" s="42"/>
      <c r="W608" s="42"/>
      <c r="X608" s="42"/>
      <c r="Y608" s="42"/>
      <c r="Z608" s="42"/>
    </row>
    <row r="609">
      <c r="A609" s="50"/>
      <c r="B609" s="89"/>
      <c r="D609" s="90"/>
      <c r="F609" s="90"/>
      <c r="G609" s="42"/>
      <c r="H609" s="90"/>
      <c r="M609" s="42"/>
      <c r="S609" s="42"/>
      <c r="T609" s="42"/>
      <c r="U609" s="42"/>
      <c r="V609" s="42"/>
      <c r="W609" s="42"/>
      <c r="X609" s="42"/>
      <c r="Y609" s="42"/>
      <c r="Z609" s="42"/>
    </row>
    <row r="610">
      <c r="A610" s="50"/>
      <c r="B610" s="89"/>
      <c r="D610" s="90"/>
      <c r="F610" s="90"/>
      <c r="G610" s="42"/>
      <c r="H610" s="90"/>
      <c r="M610" s="42"/>
      <c r="S610" s="42"/>
      <c r="T610" s="42"/>
      <c r="U610" s="42"/>
      <c r="V610" s="42"/>
      <c r="W610" s="42"/>
      <c r="X610" s="42"/>
      <c r="Y610" s="42"/>
      <c r="Z610" s="42"/>
    </row>
    <row r="611">
      <c r="A611" s="50"/>
      <c r="B611" s="89"/>
      <c r="D611" s="90"/>
      <c r="F611" s="90"/>
      <c r="G611" s="42"/>
      <c r="H611" s="90"/>
      <c r="M611" s="42"/>
      <c r="S611" s="42"/>
      <c r="T611" s="42"/>
      <c r="U611" s="42"/>
      <c r="V611" s="42"/>
      <c r="W611" s="42"/>
      <c r="X611" s="42"/>
      <c r="Y611" s="42"/>
      <c r="Z611" s="42"/>
    </row>
    <row r="612">
      <c r="A612" s="50"/>
      <c r="B612" s="89"/>
      <c r="D612" s="90"/>
      <c r="F612" s="90"/>
      <c r="G612" s="42"/>
      <c r="H612" s="90"/>
      <c r="M612" s="42"/>
      <c r="S612" s="42"/>
      <c r="T612" s="42"/>
      <c r="U612" s="42"/>
      <c r="V612" s="42"/>
      <c r="W612" s="42"/>
      <c r="X612" s="42"/>
      <c r="Y612" s="42"/>
      <c r="Z612" s="42"/>
    </row>
    <row r="613">
      <c r="A613" s="50"/>
      <c r="B613" s="89"/>
      <c r="D613" s="90"/>
      <c r="F613" s="90"/>
      <c r="G613" s="42"/>
      <c r="H613" s="90"/>
      <c r="M613" s="42"/>
      <c r="S613" s="42"/>
      <c r="T613" s="42"/>
      <c r="U613" s="42"/>
      <c r="V613" s="42"/>
      <c r="W613" s="42"/>
      <c r="X613" s="42"/>
      <c r="Y613" s="42"/>
      <c r="Z613" s="42"/>
    </row>
    <row r="614">
      <c r="A614" s="50"/>
      <c r="B614" s="89"/>
      <c r="D614" s="90"/>
      <c r="F614" s="90"/>
      <c r="G614" s="42"/>
      <c r="H614" s="90"/>
      <c r="M614" s="42"/>
      <c r="S614" s="42"/>
      <c r="T614" s="42"/>
      <c r="U614" s="42"/>
      <c r="V614" s="42"/>
      <c r="W614" s="42"/>
      <c r="X614" s="42"/>
      <c r="Y614" s="42"/>
      <c r="Z614" s="42"/>
    </row>
    <row r="615">
      <c r="A615" s="50"/>
      <c r="B615" s="89"/>
      <c r="D615" s="90"/>
      <c r="F615" s="90"/>
      <c r="G615" s="42"/>
      <c r="H615" s="90"/>
      <c r="M615" s="42"/>
      <c r="S615" s="42"/>
      <c r="T615" s="42"/>
      <c r="U615" s="42"/>
      <c r="V615" s="42"/>
      <c r="W615" s="42"/>
      <c r="X615" s="42"/>
      <c r="Y615" s="42"/>
      <c r="Z615" s="42"/>
    </row>
    <row r="616">
      <c r="A616" s="50"/>
      <c r="B616" s="89"/>
      <c r="D616" s="90"/>
      <c r="F616" s="90"/>
      <c r="G616" s="42"/>
      <c r="H616" s="90"/>
      <c r="M616" s="42"/>
      <c r="S616" s="42"/>
      <c r="T616" s="42"/>
      <c r="U616" s="42"/>
      <c r="V616" s="42"/>
      <c r="W616" s="42"/>
      <c r="X616" s="42"/>
      <c r="Y616" s="42"/>
      <c r="Z616" s="42"/>
    </row>
    <row r="617">
      <c r="A617" s="50"/>
      <c r="B617" s="89"/>
      <c r="D617" s="90"/>
      <c r="F617" s="90"/>
      <c r="G617" s="42"/>
      <c r="H617" s="90"/>
      <c r="M617" s="42"/>
      <c r="S617" s="42"/>
      <c r="T617" s="42"/>
      <c r="U617" s="42"/>
      <c r="V617" s="42"/>
      <c r="W617" s="42"/>
      <c r="X617" s="42"/>
      <c r="Y617" s="42"/>
      <c r="Z617" s="42"/>
    </row>
    <row r="618">
      <c r="A618" s="50"/>
      <c r="B618" s="89"/>
      <c r="D618" s="90"/>
      <c r="F618" s="90"/>
      <c r="G618" s="42"/>
      <c r="H618" s="90"/>
      <c r="M618" s="42"/>
      <c r="S618" s="42"/>
      <c r="T618" s="42"/>
      <c r="U618" s="42"/>
      <c r="V618" s="42"/>
      <c r="W618" s="42"/>
      <c r="X618" s="42"/>
      <c r="Y618" s="42"/>
      <c r="Z618" s="42"/>
    </row>
    <row r="619">
      <c r="A619" s="50"/>
      <c r="B619" s="89"/>
      <c r="D619" s="90"/>
      <c r="F619" s="90"/>
      <c r="G619" s="42"/>
      <c r="H619" s="90"/>
      <c r="M619" s="42"/>
      <c r="S619" s="42"/>
      <c r="T619" s="42"/>
      <c r="U619" s="42"/>
      <c r="V619" s="42"/>
      <c r="W619" s="42"/>
      <c r="X619" s="42"/>
      <c r="Y619" s="42"/>
      <c r="Z619" s="42"/>
    </row>
    <row r="620">
      <c r="A620" s="50"/>
      <c r="B620" s="89"/>
      <c r="D620" s="90"/>
      <c r="F620" s="90"/>
      <c r="G620" s="42"/>
      <c r="H620" s="90"/>
      <c r="M620" s="42"/>
      <c r="S620" s="42"/>
      <c r="T620" s="42"/>
      <c r="U620" s="42"/>
      <c r="V620" s="42"/>
      <c r="W620" s="42"/>
      <c r="X620" s="42"/>
      <c r="Y620" s="42"/>
      <c r="Z620" s="42"/>
    </row>
    <row r="621">
      <c r="A621" s="50"/>
      <c r="B621" s="89"/>
      <c r="D621" s="90"/>
      <c r="F621" s="90"/>
      <c r="G621" s="42"/>
      <c r="H621" s="90"/>
      <c r="M621" s="42"/>
      <c r="S621" s="42"/>
      <c r="T621" s="42"/>
      <c r="U621" s="42"/>
      <c r="V621" s="42"/>
      <c r="W621" s="42"/>
      <c r="X621" s="42"/>
      <c r="Y621" s="42"/>
      <c r="Z621" s="42"/>
    </row>
    <row r="622">
      <c r="A622" s="50"/>
      <c r="B622" s="89"/>
      <c r="D622" s="90"/>
      <c r="F622" s="90"/>
      <c r="G622" s="42"/>
      <c r="H622" s="90"/>
      <c r="M622" s="42"/>
      <c r="S622" s="42"/>
      <c r="T622" s="42"/>
      <c r="U622" s="42"/>
      <c r="V622" s="42"/>
      <c r="W622" s="42"/>
      <c r="X622" s="42"/>
      <c r="Y622" s="42"/>
      <c r="Z622" s="42"/>
    </row>
    <row r="623">
      <c r="A623" s="50"/>
      <c r="B623" s="89"/>
      <c r="D623" s="90"/>
      <c r="F623" s="90"/>
      <c r="G623" s="42"/>
      <c r="H623" s="90"/>
      <c r="M623" s="42"/>
      <c r="S623" s="42"/>
      <c r="T623" s="42"/>
      <c r="U623" s="42"/>
      <c r="V623" s="42"/>
      <c r="W623" s="42"/>
      <c r="X623" s="42"/>
      <c r="Y623" s="42"/>
      <c r="Z623" s="42"/>
    </row>
    <row r="624">
      <c r="A624" s="50"/>
      <c r="B624" s="89"/>
      <c r="D624" s="90"/>
      <c r="F624" s="90"/>
      <c r="G624" s="42"/>
      <c r="H624" s="90"/>
      <c r="M624" s="42"/>
      <c r="S624" s="42"/>
      <c r="T624" s="42"/>
      <c r="U624" s="42"/>
      <c r="V624" s="42"/>
      <c r="W624" s="42"/>
      <c r="X624" s="42"/>
      <c r="Y624" s="42"/>
      <c r="Z624" s="42"/>
    </row>
    <row r="625">
      <c r="A625" s="50"/>
      <c r="B625" s="89"/>
      <c r="D625" s="90"/>
      <c r="F625" s="90"/>
      <c r="G625" s="42"/>
      <c r="H625" s="90"/>
      <c r="M625" s="42"/>
      <c r="S625" s="42"/>
      <c r="T625" s="42"/>
      <c r="U625" s="42"/>
      <c r="V625" s="42"/>
      <c r="W625" s="42"/>
      <c r="X625" s="42"/>
      <c r="Y625" s="42"/>
      <c r="Z625" s="42"/>
    </row>
    <row r="626">
      <c r="A626" s="50"/>
      <c r="B626" s="89"/>
      <c r="D626" s="90"/>
      <c r="F626" s="90"/>
      <c r="G626" s="42"/>
      <c r="H626" s="90"/>
      <c r="M626" s="42"/>
      <c r="S626" s="42"/>
      <c r="T626" s="42"/>
      <c r="U626" s="42"/>
      <c r="V626" s="42"/>
      <c r="W626" s="42"/>
      <c r="X626" s="42"/>
      <c r="Y626" s="42"/>
      <c r="Z626" s="42"/>
    </row>
    <row r="627">
      <c r="A627" s="50"/>
      <c r="B627" s="89"/>
      <c r="D627" s="90"/>
      <c r="F627" s="90"/>
      <c r="G627" s="42"/>
      <c r="H627" s="90"/>
      <c r="M627" s="42"/>
      <c r="S627" s="42"/>
      <c r="T627" s="42"/>
      <c r="U627" s="42"/>
      <c r="V627" s="42"/>
      <c r="W627" s="42"/>
      <c r="X627" s="42"/>
      <c r="Y627" s="42"/>
      <c r="Z627" s="42"/>
    </row>
    <row r="628">
      <c r="A628" s="50"/>
      <c r="B628" s="89"/>
      <c r="D628" s="90"/>
      <c r="F628" s="90"/>
      <c r="G628" s="42"/>
      <c r="H628" s="90"/>
      <c r="M628" s="42"/>
      <c r="S628" s="42"/>
      <c r="T628" s="42"/>
      <c r="U628" s="42"/>
      <c r="V628" s="42"/>
      <c r="W628" s="42"/>
      <c r="X628" s="42"/>
      <c r="Y628" s="42"/>
      <c r="Z628" s="42"/>
    </row>
    <row r="629">
      <c r="A629" s="50"/>
      <c r="B629" s="89"/>
      <c r="D629" s="90"/>
      <c r="F629" s="90"/>
      <c r="G629" s="42"/>
      <c r="H629" s="90"/>
      <c r="M629" s="42"/>
      <c r="S629" s="42"/>
      <c r="T629" s="42"/>
      <c r="U629" s="42"/>
      <c r="V629" s="42"/>
      <c r="W629" s="42"/>
      <c r="X629" s="42"/>
      <c r="Y629" s="42"/>
      <c r="Z629" s="42"/>
    </row>
    <row r="630">
      <c r="A630" s="50"/>
      <c r="B630" s="89"/>
      <c r="D630" s="90"/>
      <c r="F630" s="90"/>
      <c r="G630" s="42"/>
      <c r="H630" s="90"/>
      <c r="M630" s="42"/>
      <c r="S630" s="42"/>
      <c r="T630" s="42"/>
      <c r="U630" s="42"/>
      <c r="V630" s="42"/>
      <c r="W630" s="42"/>
      <c r="X630" s="42"/>
      <c r="Y630" s="42"/>
      <c r="Z630" s="42"/>
    </row>
    <row r="631">
      <c r="A631" s="50"/>
      <c r="B631" s="89"/>
      <c r="D631" s="90"/>
      <c r="F631" s="90"/>
      <c r="G631" s="42"/>
      <c r="H631" s="90"/>
      <c r="M631" s="42"/>
      <c r="S631" s="42"/>
      <c r="T631" s="42"/>
      <c r="U631" s="42"/>
      <c r="V631" s="42"/>
      <c r="W631" s="42"/>
      <c r="X631" s="42"/>
      <c r="Y631" s="42"/>
      <c r="Z631" s="42"/>
    </row>
    <row r="632">
      <c r="A632" s="50"/>
      <c r="B632" s="89"/>
      <c r="D632" s="90"/>
      <c r="F632" s="90"/>
      <c r="G632" s="42"/>
      <c r="H632" s="90"/>
      <c r="M632" s="42"/>
      <c r="S632" s="42"/>
      <c r="T632" s="42"/>
      <c r="U632" s="42"/>
      <c r="V632" s="42"/>
      <c r="W632" s="42"/>
      <c r="X632" s="42"/>
      <c r="Y632" s="42"/>
      <c r="Z632" s="42"/>
    </row>
    <row r="633">
      <c r="A633" s="50"/>
      <c r="B633" s="89"/>
      <c r="D633" s="90"/>
      <c r="F633" s="90"/>
      <c r="G633" s="42"/>
      <c r="H633" s="90"/>
      <c r="M633" s="42"/>
      <c r="S633" s="42"/>
      <c r="T633" s="42"/>
      <c r="U633" s="42"/>
      <c r="V633" s="42"/>
      <c r="W633" s="42"/>
      <c r="X633" s="42"/>
      <c r="Y633" s="42"/>
      <c r="Z633" s="42"/>
    </row>
    <row r="634">
      <c r="A634" s="50"/>
      <c r="B634" s="89"/>
      <c r="D634" s="90"/>
      <c r="F634" s="90"/>
      <c r="G634" s="42"/>
      <c r="H634" s="90"/>
      <c r="M634" s="42"/>
      <c r="S634" s="42"/>
      <c r="T634" s="42"/>
      <c r="U634" s="42"/>
      <c r="V634" s="42"/>
      <c r="W634" s="42"/>
      <c r="X634" s="42"/>
      <c r="Y634" s="42"/>
      <c r="Z634" s="42"/>
    </row>
    <row r="635">
      <c r="A635" s="50"/>
      <c r="B635" s="89"/>
      <c r="D635" s="90"/>
      <c r="F635" s="90"/>
      <c r="G635" s="42"/>
      <c r="H635" s="90"/>
      <c r="M635" s="42"/>
      <c r="S635" s="42"/>
      <c r="T635" s="42"/>
      <c r="U635" s="42"/>
      <c r="V635" s="42"/>
      <c r="W635" s="42"/>
      <c r="X635" s="42"/>
      <c r="Y635" s="42"/>
      <c r="Z635" s="42"/>
    </row>
    <row r="636">
      <c r="A636" s="50"/>
      <c r="B636" s="89"/>
      <c r="D636" s="90"/>
      <c r="F636" s="90"/>
      <c r="G636" s="42"/>
      <c r="H636" s="90"/>
      <c r="M636" s="42"/>
      <c r="S636" s="42"/>
      <c r="T636" s="42"/>
      <c r="U636" s="42"/>
      <c r="V636" s="42"/>
      <c r="W636" s="42"/>
      <c r="X636" s="42"/>
      <c r="Y636" s="42"/>
      <c r="Z636" s="42"/>
    </row>
    <row r="637">
      <c r="A637" s="50"/>
      <c r="B637" s="89"/>
      <c r="D637" s="90"/>
      <c r="F637" s="90"/>
      <c r="G637" s="42"/>
      <c r="H637" s="90"/>
      <c r="M637" s="42"/>
      <c r="S637" s="42"/>
      <c r="T637" s="42"/>
      <c r="U637" s="42"/>
      <c r="V637" s="42"/>
      <c r="W637" s="42"/>
      <c r="X637" s="42"/>
      <c r="Y637" s="42"/>
      <c r="Z637" s="42"/>
    </row>
    <row r="638">
      <c r="A638" s="50"/>
      <c r="B638" s="89"/>
      <c r="D638" s="90"/>
      <c r="F638" s="90"/>
      <c r="G638" s="42"/>
      <c r="H638" s="90"/>
      <c r="M638" s="42"/>
      <c r="S638" s="42"/>
      <c r="T638" s="42"/>
      <c r="U638" s="42"/>
      <c r="V638" s="42"/>
      <c r="W638" s="42"/>
      <c r="X638" s="42"/>
      <c r="Y638" s="42"/>
      <c r="Z638" s="42"/>
    </row>
    <row r="639">
      <c r="A639" s="50"/>
      <c r="B639" s="89"/>
      <c r="D639" s="90"/>
      <c r="F639" s="90"/>
      <c r="G639" s="42"/>
      <c r="H639" s="90"/>
      <c r="M639" s="42"/>
      <c r="S639" s="42"/>
      <c r="T639" s="42"/>
      <c r="U639" s="42"/>
      <c r="V639" s="42"/>
      <c r="W639" s="42"/>
      <c r="X639" s="42"/>
      <c r="Y639" s="42"/>
      <c r="Z639" s="42"/>
    </row>
    <row r="640">
      <c r="A640" s="50"/>
      <c r="B640" s="89"/>
      <c r="D640" s="90"/>
      <c r="F640" s="90"/>
      <c r="G640" s="42"/>
      <c r="H640" s="90"/>
      <c r="M640" s="42"/>
      <c r="S640" s="42"/>
      <c r="T640" s="42"/>
      <c r="U640" s="42"/>
      <c r="V640" s="42"/>
      <c r="W640" s="42"/>
      <c r="X640" s="42"/>
      <c r="Y640" s="42"/>
      <c r="Z640" s="42"/>
    </row>
    <row r="641">
      <c r="A641" s="50"/>
      <c r="B641" s="89"/>
      <c r="D641" s="90"/>
      <c r="F641" s="90"/>
      <c r="G641" s="42"/>
      <c r="H641" s="90"/>
      <c r="M641" s="42"/>
      <c r="S641" s="42"/>
      <c r="T641" s="42"/>
      <c r="U641" s="42"/>
      <c r="V641" s="42"/>
      <c r="W641" s="42"/>
      <c r="X641" s="42"/>
      <c r="Y641" s="42"/>
      <c r="Z641" s="42"/>
    </row>
    <row r="642">
      <c r="A642" s="50"/>
      <c r="B642" s="89"/>
      <c r="D642" s="90"/>
      <c r="F642" s="90"/>
      <c r="G642" s="42"/>
      <c r="H642" s="90"/>
      <c r="M642" s="42"/>
      <c r="S642" s="42"/>
      <c r="T642" s="42"/>
      <c r="U642" s="42"/>
      <c r="V642" s="42"/>
      <c r="W642" s="42"/>
      <c r="X642" s="42"/>
      <c r="Y642" s="42"/>
      <c r="Z642" s="42"/>
    </row>
    <row r="643">
      <c r="A643" s="50"/>
      <c r="B643" s="89"/>
      <c r="D643" s="90"/>
      <c r="F643" s="90"/>
      <c r="G643" s="42"/>
      <c r="H643" s="90"/>
      <c r="M643" s="42"/>
      <c r="S643" s="42"/>
      <c r="T643" s="42"/>
      <c r="U643" s="42"/>
      <c r="V643" s="42"/>
      <c r="W643" s="42"/>
      <c r="X643" s="42"/>
      <c r="Y643" s="42"/>
      <c r="Z643" s="42"/>
    </row>
    <row r="644">
      <c r="A644" s="50"/>
      <c r="B644" s="89"/>
      <c r="D644" s="90"/>
      <c r="F644" s="90"/>
      <c r="G644" s="42"/>
      <c r="H644" s="90"/>
      <c r="M644" s="42"/>
      <c r="S644" s="42"/>
      <c r="T644" s="42"/>
      <c r="U644" s="42"/>
      <c r="V644" s="42"/>
      <c r="W644" s="42"/>
      <c r="X644" s="42"/>
      <c r="Y644" s="42"/>
      <c r="Z644" s="42"/>
    </row>
    <row r="645">
      <c r="A645" s="50"/>
      <c r="B645" s="89"/>
      <c r="D645" s="90"/>
      <c r="F645" s="90"/>
      <c r="G645" s="42"/>
      <c r="H645" s="90"/>
      <c r="M645" s="42"/>
      <c r="S645" s="42"/>
      <c r="T645" s="42"/>
      <c r="U645" s="42"/>
      <c r="V645" s="42"/>
      <c r="W645" s="42"/>
      <c r="X645" s="42"/>
      <c r="Y645" s="42"/>
      <c r="Z645" s="42"/>
    </row>
    <row r="646">
      <c r="A646" s="50"/>
      <c r="B646" s="89"/>
      <c r="D646" s="90"/>
      <c r="F646" s="90"/>
      <c r="G646" s="42"/>
      <c r="H646" s="90"/>
      <c r="M646" s="42"/>
      <c r="S646" s="42"/>
      <c r="T646" s="42"/>
      <c r="U646" s="42"/>
      <c r="V646" s="42"/>
      <c r="W646" s="42"/>
      <c r="X646" s="42"/>
      <c r="Y646" s="42"/>
      <c r="Z646" s="42"/>
    </row>
    <row r="647">
      <c r="A647" s="50"/>
      <c r="B647" s="89"/>
      <c r="D647" s="90"/>
      <c r="F647" s="90"/>
      <c r="G647" s="42"/>
      <c r="H647" s="90"/>
      <c r="M647" s="42"/>
      <c r="S647" s="42"/>
      <c r="T647" s="42"/>
      <c r="U647" s="42"/>
      <c r="V647" s="42"/>
      <c r="W647" s="42"/>
      <c r="X647" s="42"/>
      <c r="Y647" s="42"/>
      <c r="Z647" s="42"/>
    </row>
    <row r="648">
      <c r="A648" s="50"/>
      <c r="B648" s="89"/>
      <c r="D648" s="90"/>
      <c r="F648" s="90"/>
      <c r="G648" s="42"/>
      <c r="H648" s="90"/>
      <c r="M648" s="42"/>
      <c r="S648" s="42"/>
      <c r="T648" s="42"/>
      <c r="U648" s="42"/>
      <c r="V648" s="42"/>
      <c r="W648" s="42"/>
      <c r="X648" s="42"/>
      <c r="Y648" s="42"/>
      <c r="Z648" s="42"/>
    </row>
    <row r="649">
      <c r="A649" s="50"/>
      <c r="B649" s="89"/>
      <c r="D649" s="90"/>
      <c r="F649" s="90"/>
      <c r="G649" s="42"/>
      <c r="H649" s="90"/>
      <c r="M649" s="42"/>
      <c r="S649" s="42"/>
      <c r="T649" s="42"/>
      <c r="U649" s="42"/>
      <c r="V649" s="42"/>
      <c r="W649" s="42"/>
      <c r="X649" s="42"/>
      <c r="Y649" s="42"/>
      <c r="Z649" s="42"/>
    </row>
    <row r="650">
      <c r="A650" s="50"/>
      <c r="B650" s="89"/>
      <c r="D650" s="90"/>
      <c r="F650" s="90"/>
      <c r="G650" s="42"/>
      <c r="H650" s="90"/>
      <c r="M650" s="42"/>
      <c r="S650" s="42"/>
      <c r="T650" s="42"/>
      <c r="U650" s="42"/>
      <c r="V650" s="42"/>
      <c r="W650" s="42"/>
      <c r="X650" s="42"/>
      <c r="Y650" s="42"/>
      <c r="Z650" s="42"/>
    </row>
    <row r="651">
      <c r="A651" s="50"/>
      <c r="B651" s="89"/>
      <c r="D651" s="90"/>
      <c r="F651" s="90"/>
      <c r="G651" s="42"/>
      <c r="H651" s="90"/>
      <c r="M651" s="42"/>
      <c r="S651" s="42"/>
      <c r="T651" s="42"/>
      <c r="U651" s="42"/>
      <c r="V651" s="42"/>
      <c r="W651" s="42"/>
      <c r="X651" s="42"/>
      <c r="Y651" s="42"/>
      <c r="Z651" s="42"/>
    </row>
    <row r="652">
      <c r="A652" s="50"/>
      <c r="B652" s="89"/>
      <c r="D652" s="90"/>
      <c r="F652" s="90"/>
      <c r="G652" s="42"/>
      <c r="H652" s="90"/>
      <c r="M652" s="42"/>
      <c r="S652" s="42"/>
      <c r="T652" s="42"/>
      <c r="U652" s="42"/>
      <c r="V652" s="42"/>
      <c r="W652" s="42"/>
      <c r="X652" s="42"/>
      <c r="Y652" s="42"/>
      <c r="Z652" s="42"/>
    </row>
    <row r="653">
      <c r="A653" s="50"/>
      <c r="B653" s="89"/>
      <c r="D653" s="90"/>
      <c r="F653" s="90"/>
      <c r="G653" s="42"/>
      <c r="H653" s="90"/>
      <c r="M653" s="42"/>
      <c r="S653" s="42"/>
      <c r="T653" s="42"/>
      <c r="U653" s="42"/>
      <c r="V653" s="42"/>
      <c r="W653" s="42"/>
      <c r="X653" s="42"/>
      <c r="Y653" s="42"/>
      <c r="Z653" s="42"/>
    </row>
    <row r="654">
      <c r="A654" s="50"/>
      <c r="B654" s="89"/>
      <c r="D654" s="90"/>
      <c r="F654" s="90"/>
      <c r="G654" s="42"/>
      <c r="H654" s="90"/>
      <c r="M654" s="42"/>
      <c r="S654" s="42"/>
      <c r="T654" s="42"/>
      <c r="U654" s="42"/>
      <c r="V654" s="42"/>
      <c r="W654" s="42"/>
      <c r="X654" s="42"/>
      <c r="Y654" s="42"/>
      <c r="Z654" s="42"/>
    </row>
    <row r="655">
      <c r="A655" s="50"/>
      <c r="B655" s="89"/>
      <c r="D655" s="90"/>
      <c r="F655" s="90"/>
      <c r="G655" s="42"/>
      <c r="H655" s="90"/>
      <c r="M655" s="42"/>
      <c r="S655" s="42"/>
      <c r="T655" s="42"/>
      <c r="U655" s="42"/>
      <c r="V655" s="42"/>
      <c r="W655" s="42"/>
      <c r="X655" s="42"/>
      <c r="Y655" s="42"/>
      <c r="Z655" s="42"/>
    </row>
    <row r="656">
      <c r="A656" s="50"/>
      <c r="B656" s="89"/>
      <c r="D656" s="90"/>
      <c r="F656" s="90"/>
      <c r="G656" s="42"/>
      <c r="H656" s="90"/>
      <c r="M656" s="42"/>
      <c r="S656" s="42"/>
      <c r="T656" s="42"/>
      <c r="U656" s="42"/>
      <c r="V656" s="42"/>
      <c r="W656" s="42"/>
      <c r="X656" s="42"/>
      <c r="Y656" s="42"/>
      <c r="Z656" s="42"/>
    </row>
    <row r="657">
      <c r="A657" s="50"/>
      <c r="B657" s="89"/>
      <c r="D657" s="90"/>
      <c r="F657" s="90"/>
      <c r="G657" s="42"/>
      <c r="H657" s="90"/>
      <c r="M657" s="42"/>
      <c r="S657" s="42"/>
      <c r="T657" s="42"/>
      <c r="U657" s="42"/>
      <c r="V657" s="42"/>
      <c r="W657" s="42"/>
      <c r="X657" s="42"/>
      <c r="Y657" s="42"/>
      <c r="Z657" s="42"/>
    </row>
    <row r="658">
      <c r="A658" s="50"/>
      <c r="B658" s="89"/>
      <c r="D658" s="90"/>
      <c r="F658" s="90"/>
      <c r="G658" s="42"/>
      <c r="H658" s="90"/>
      <c r="M658" s="42"/>
      <c r="S658" s="42"/>
      <c r="T658" s="42"/>
      <c r="U658" s="42"/>
      <c r="V658" s="42"/>
      <c r="W658" s="42"/>
      <c r="X658" s="42"/>
      <c r="Y658" s="42"/>
      <c r="Z658" s="42"/>
    </row>
    <row r="659">
      <c r="A659" s="50"/>
      <c r="B659" s="89"/>
      <c r="D659" s="90"/>
      <c r="F659" s="90"/>
      <c r="G659" s="42"/>
      <c r="H659" s="90"/>
      <c r="M659" s="42"/>
      <c r="S659" s="42"/>
      <c r="T659" s="42"/>
      <c r="U659" s="42"/>
      <c r="V659" s="42"/>
      <c r="W659" s="42"/>
      <c r="X659" s="42"/>
      <c r="Y659" s="42"/>
      <c r="Z659" s="42"/>
    </row>
    <row r="660">
      <c r="A660" s="50"/>
      <c r="B660" s="89"/>
      <c r="D660" s="90"/>
      <c r="F660" s="90"/>
      <c r="G660" s="42"/>
      <c r="H660" s="90"/>
      <c r="M660" s="42"/>
      <c r="S660" s="42"/>
      <c r="T660" s="42"/>
      <c r="U660" s="42"/>
      <c r="V660" s="42"/>
      <c r="W660" s="42"/>
      <c r="X660" s="42"/>
      <c r="Y660" s="42"/>
      <c r="Z660" s="42"/>
    </row>
    <row r="661">
      <c r="A661" s="50"/>
      <c r="B661" s="89"/>
      <c r="D661" s="90"/>
      <c r="F661" s="90"/>
      <c r="G661" s="42"/>
      <c r="H661" s="90"/>
      <c r="M661" s="42"/>
      <c r="S661" s="42"/>
      <c r="T661" s="42"/>
      <c r="U661" s="42"/>
      <c r="V661" s="42"/>
      <c r="W661" s="42"/>
      <c r="X661" s="42"/>
      <c r="Y661" s="42"/>
      <c r="Z661" s="42"/>
    </row>
    <row r="662">
      <c r="A662" s="50"/>
      <c r="B662" s="89"/>
      <c r="D662" s="90"/>
      <c r="F662" s="90"/>
      <c r="G662" s="42"/>
      <c r="H662" s="90"/>
      <c r="M662" s="42"/>
      <c r="S662" s="42"/>
      <c r="T662" s="42"/>
      <c r="U662" s="42"/>
      <c r="V662" s="42"/>
      <c r="W662" s="42"/>
      <c r="X662" s="42"/>
      <c r="Y662" s="42"/>
      <c r="Z662" s="42"/>
    </row>
    <row r="663">
      <c r="A663" s="50"/>
      <c r="B663" s="89"/>
      <c r="D663" s="90"/>
      <c r="F663" s="90"/>
      <c r="G663" s="42"/>
      <c r="H663" s="90"/>
      <c r="M663" s="42"/>
      <c r="S663" s="42"/>
      <c r="T663" s="42"/>
      <c r="U663" s="42"/>
      <c r="V663" s="42"/>
      <c r="W663" s="42"/>
      <c r="X663" s="42"/>
      <c r="Y663" s="42"/>
      <c r="Z663" s="42"/>
    </row>
    <row r="664">
      <c r="A664" s="50"/>
      <c r="B664" s="89"/>
      <c r="D664" s="90"/>
      <c r="F664" s="90"/>
      <c r="G664" s="42"/>
      <c r="H664" s="90"/>
      <c r="M664" s="42"/>
      <c r="S664" s="42"/>
      <c r="T664" s="42"/>
      <c r="U664" s="42"/>
      <c r="V664" s="42"/>
      <c r="W664" s="42"/>
      <c r="X664" s="42"/>
      <c r="Y664" s="42"/>
      <c r="Z664" s="42"/>
    </row>
    <row r="665">
      <c r="A665" s="50"/>
      <c r="B665" s="89"/>
      <c r="D665" s="90"/>
      <c r="F665" s="90"/>
      <c r="G665" s="42"/>
      <c r="H665" s="90"/>
      <c r="M665" s="42"/>
      <c r="S665" s="42"/>
      <c r="T665" s="42"/>
      <c r="U665" s="42"/>
      <c r="V665" s="42"/>
      <c r="W665" s="42"/>
      <c r="X665" s="42"/>
      <c r="Y665" s="42"/>
      <c r="Z665" s="42"/>
    </row>
    <row r="666">
      <c r="A666" s="50"/>
      <c r="B666" s="89"/>
      <c r="D666" s="90"/>
      <c r="F666" s="90"/>
      <c r="G666" s="42"/>
      <c r="H666" s="90"/>
      <c r="M666" s="42"/>
      <c r="S666" s="42"/>
      <c r="T666" s="42"/>
      <c r="U666" s="42"/>
      <c r="V666" s="42"/>
      <c r="W666" s="42"/>
      <c r="X666" s="42"/>
      <c r="Y666" s="42"/>
      <c r="Z666" s="42"/>
    </row>
    <row r="667">
      <c r="A667" s="50"/>
      <c r="B667" s="89"/>
      <c r="D667" s="90"/>
      <c r="F667" s="90"/>
      <c r="G667" s="42"/>
      <c r="H667" s="90"/>
      <c r="M667" s="42"/>
      <c r="S667" s="42"/>
      <c r="T667" s="42"/>
      <c r="U667" s="42"/>
      <c r="V667" s="42"/>
      <c r="W667" s="42"/>
      <c r="X667" s="42"/>
      <c r="Y667" s="42"/>
      <c r="Z667" s="42"/>
    </row>
    <row r="668">
      <c r="A668" s="50"/>
      <c r="B668" s="89"/>
      <c r="D668" s="90"/>
      <c r="F668" s="90"/>
      <c r="G668" s="42"/>
      <c r="H668" s="90"/>
      <c r="M668" s="42"/>
      <c r="S668" s="42"/>
      <c r="T668" s="42"/>
      <c r="U668" s="42"/>
      <c r="V668" s="42"/>
      <c r="W668" s="42"/>
      <c r="X668" s="42"/>
      <c r="Y668" s="42"/>
      <c r="Z668" s="42"/>
    </row>
    <row r="669">
      <c r="A669" s="50"/>
      <c r="B669" s="89"/>
      <c r="D669" s="90"/>
      <c r="F669" s="90"/>
      <c r="G669" s="42"/>
      <c r="H669" s="90"/>
      <c r="M669" s="42"/>
      <c r="S669" s="42"/>
      <c r="T669" s="42"/>
      <c r="U669" s="42"/>
      <c r="V669" s="42"/>
      <c r="W669" s="42"/>
      <c r="X669" s="42"/>
      <c r="Y669" s="42"/>
      <c r="Z669" s="42"/>
    </row>
    <row r="670">
      <c r="A670" s="50"/>
      <c r="B670" s="89"/>
      <c r="D670" s="90"/>
      <c r="F670" s="90"/>
      <c r="G670" s="42"/>
      <c r="H670" s="90"/>
      <c r="M670" s="42"/>
      <c r="S670" s="42"/>
      <c r="T670" s="42"/>
      <c r="U670" s="42"/>
      <c r="V670" s="42"/>
      <c r="W670" s="42"/>
      <c r="X670" s="42"/>
      <c r="Y670" s="42"/>
      <c r="Z670" s="42"/>
    </row>
    <row r="671">
      <c r="A671" s="50"/>
      <c r="B671" s="89"/>
      <c r="D671" s="90"/>
      <c r="F671" s="90"/>
      <c r="G671" s="42"/>
      <c r="H671" s="90"/>
      <c r="M671" s="42"/>
      <c r="S671" s="42"/>
      <c r="T671" s="42"/>
      <c r="U671" s="42"/>
      <c r="V671" s="42"/>
      <c r="W671" s="42"/>
      <c r="X671" s="42"/>
      <c r="Y671" s="42"/>
      <c r="Z671" s="42"/>
    </row>
    <row r="672">
      <c r="A672" s="50"/>
      <c r="B672" s="89"/>
      <c r="D672" s="90"/>
      <c r="F672" s="90"/>
      <c r="G672" s="42"/>
      <c r="H672" s="90"/>
      <c r="M672" s="42"/>
      <c r="S672" s="42"/>
      <c r="T672" s="42"/>
      <c r="U672" s="42"/>
      <c r="V672" s="42"/>
      <c r="W672" s="42"/>
      <c r="X672" s="42"/>
      <c r="Y672" s="42"/>
      <c r="Z672" s="42"/>
    </row>
    <row r="673">
      <c r="A673" s="50"/>
      <c r="B673" s="89"/>
      <c r="D673" s="90"/>
      <c r="F673" s="90"/>
      <c r="G673" s="42"/>
      <c r="H673" s="90"/>
      <c r="M673" s="42"/>
      <c r="S673" s="42"/>
      <c r="T673" s="42"/>
      <c r="U673" s="42"/>
      <c r="V673" s="42"/>
      <c r="W673" s="42"/>
      <c r="X673" s="42"/>
      <c r="Y673" s="42"/>
      <c r="Z673" s="42"/>
    </row>
    <row r="674">
      <c r="A674" s="50"/>
      <c r="B674" s="89"/>
      <c r="D674" s="90"/>
      <c r="F674" s="90"/>
      <c r="G674" s="42"/>
      <c r="H674" s="90"/>
      <c r="M674" s="42"/>
      <c r="S674" s="42"/>
      <c r="T674" s="42"/>
      <c r="U674" s="42"/>
      <c r="V674" s="42"/>
      <c r="W674" s="42"/>
      <c r="X674" s="42"/>
      <c r="Y674" s="42"/>
      <c r="Z674" s="42"/>
    </row>
    <row r="675">
      <c r="A675" s="50"/>
      <c r="B675" s="89"/>
      <c r="D675" s="90"/>
      <c r="F675" s="90"/>
      <c r="G675" s="42"/>
      <c r="H675" s="90"/>
      <c r="M675" s="42"/>
      <c r="S675" s="42"/>
      <c r="T675" s="42"/>
      <c r="U675" s="42"/>
      <c r="V675" s="42"/>
      <c r="W675" s="42"/>
      <c r="X675" s="42"/>
      <c r="Y675" s="42"/>
      <c r="Z675" s="42"/>
    </row>
    <row r="676">
      <c r="A676" s="50"/>
      <c r="B676" s="89"/>
      <c r="D676" s="90"/>
      <c r="F676" s="90"/>
      <c r="G676" s="42"/>
      <c r="H676" s="90"/>
      <c r="M676" s="42"/>
      <c r="S676" s="42"/>
      <c r="T676" s="42"/>
      <c r="U676" s="42"/>
      <c r="V676" s="42"/>
      <c r="W676" s="42"/>
      <c r="X676" s="42"/>
      <c r="Y676" s="42"/>
      <c r="Z676" s="42"/>
    </row>
    <row r="677">
      <c r="A677" s="50"/>
      <c r="B677" s="89"/>
      <c r="D677" s="90"/>
      <c r="F677" s="90"/>
      <c r="G677" s="42"/>
      <c r="H677" s="90"/>
      <c r="M677" s="42"/>
      <c r="S677" s="42"/>
      <c r="T677" s="42"/>
      <c r="U677" s="42"/>
      <c r="V677" s="42"/>
      <c r="W677" s="42"/>
      <c r="X677" s="42"/>
      <c r="Y677" s="42"/>
      <c r="Z677" s="42"/>
    </row>
    <row r="678">
      <c r="A678" s="50"/>
      <c r="B678" s="89"/>
      <c r="D678" s="90"/>
      <c r="F678" s="90"/>
      <c r="G678" s="42"/>
      <c r="H678" s="90"/>
      <c r="M678" s="42"/>
      <c r="S678" s="42"/>
      <c r="T678" s="42"/>
      <c r="U678" s="42"/>
      <c r="V678" s="42"/>
      <c r="W678" s="42"/>
      <c r="X678" s="42"/>
      <c r="Y678" s="42"/>
      <c r="Z678" s="42"/>
    </row>
    <row r="679">
      <c r="A679" s="50"/>
      <c r="B679" s="89"/>
      <c r="D679" s="90"/>
      <c r="F679" s="90"/>
      <c r="G679" s="42"/>
      <c r="H679" s="90"/>
      <c r="M679" s="42"/>
      <c r="S679" s="42"/>
      <c r="T679" s="42"/>
      <c r="U679" s="42"/>
      <c r="V679" s="42"/>
      <c r="W679" s="42"/>
      <c r="X679" s="42"/>
      <c r="Y679" s="42"/>
      <c r="Z679" s="42"/>
    </row>
    <row r="680">
      <c r="A680" s="50"/>
      <c r="B680" s="89"/>
      <c r="D680" s="90"/>
      <c r="F680" s="90"/>
      <c r="G680" s="42"/>
      <c r="H680" s="90"/>
      <c r="M680" s="42"/>
      <c r="S680" s="42"/>
      <c r="T680" s="42"/>
      <c r="U680" s="42"/>
      <c r="V680" s="42"/>
      <c r="W680" s="42"/>
      <c r="X680" s="42"/>
      <c r="Y680" s="42"/>
      <c r="Z680" s="42"/>
    </row>
    <row r="681">
      <c r="A681" s="50"/>
      <c r="B681" s="89"/>
      <c r="D681" s="90"/>
      <c r="F681" s="90"/>
      <c r="G681" s="42"/>
      <c r="H681" s="90"/>
      <c r="M681" s="42"/>
      <c r="S681" s="42"/>
      <c r="T681" s="42"/>
      <c r="U681" s="42"/>
      <c r="V681" s="42"/>
      <c r="W681" s="42"/>
      <c r="X681" s="42"/>
      <c r="Y681" s="42"/>
      <c r="Z681" s="42"/>
    </row>
    <row r="682">
      <c r="A682" s="50"/>
      <c r="B682" s="89"/>
      <c r="D682" s="90"/>
      <c r="F682" s="90"/>
      <c r="G682" s="42"/>
      <c r="H682" s="90"/>
      <c r="M682" s="42"/>
      <c r="S682" s="42"/>
      <c r="T682" s="42"/>
      <c r="U682" s="42"/>
      <c r="V682" s="42"/>
      <c r="W682" s="42"/>
      <c r="X682" s="42"/>
      <c r="Y682" s="42"/>
      <c r="Z682" s="42"/>
    </row>
    <row r="683">
      <c r="A683" s="50"/>
      <c r="B683" s="89"/>
      <c r="D683" s="90"/>
      <c r="F683" s="90"/>
      <c r="G683" s="42"/>
      <c r="H683" s="90"/>
      <c r="M683" s="42"/>
      <c r="S683" s="42"/>
      <c r="T683" s="42"/>
      <c r="U683" s="42"/>
      <c r="V683" s="42"/>
      <c r="W683" s="42"/>
      <c r="X683" s="42"/>
      <c r="Y683" s="42"/>
      <c r="Z683" s="42"/>
    </row>
    <row r="684">
      <c r="A684" s="50"/>
      <c r="B684" s="89"/>
      <c r="D684" s="90"/>
      <c r="F684" s="90"/>
      <c r="G684" s="42"/>
      <c r="H684" s="90"/>
      <c r="M684" s="42"/>
      <c r="S684" s="42"/>
      <c r="T684" s="42"/>
      <c r="U684" s="42"/>
      <c r="V684" s="42"/>
      <c r="W684" s="42"/>
      <c r="X684" s="42"/>
      <c r="Y684" s="42"/>
      <c r="Z684" s="42"/>
    </row>
    <row r="685">
      <c r="A685" s="50"/>
      <c r="B685" s="89"/>
      <c r="D685" s="90"/>
      <c r="F685" s="90"/>
      <c r="G685" s="42"/>
      <c r="H685" s="90"/>
      <c r="M685" s="42"/>
      <c r="S685" s="42"/>
      <c r="T685" s="42"/>
      <c r="U685" s="42"/>
      <c r="V685" s="42"/>
      <c r="W685" s="42"/>
      <c r="X685" s="42"/>
      <c r="Y685" s="42"/>
      <c r="Z685" s="42"/>
    </row>
    <row r="686">
      <c r="A686" s="50"/>
      <c r="B686" s="89"/>
      <c r="D686" s="90"/>
      <c r="F686" s="90"/>
      <c r="G686" s="42"/>
      <c r="H686" s="90"/>
      <c r="M686" s="42"/>
      <c r="S686" s="42"/>
      <c r="T686" s="42"/>
      <c r="U686" s="42"/>
      <c r="V686" s="42"/>
      <c r="W686" s="42"/>
      <c r="X686" s="42"/>
      <c r="Y686" s="42"/>
      <c r="Z686" s="42"/>
    </row>
    <row r="687">
      <c r="A687" s="50"/>
      <c r="B687" s="89"/>
      <c r="D687" s="90"/>
      <c r="F687" s="90"/>
      <c r="G687" s="42"/>
      <c r="H687" s="90"/>
      <c r="M687" s="42"/>
      <c r="S687" s="42"/>
      <c r="T687" s="42"/>
      <c r="U687" s="42"/>
      <c r="V687" s="42"/>
      <c r="W687" s="42"/>
      <c r="X687" s="42"/>
      <c r="Y687" s="42"/>
      <c r="Z687" s="42"/>
    </row>
    <row r="688">
      <c r="A688" s="50"/>
      <c r="B688" s="89"/>
      <c r="D688" s="90"/>
      <c r="F688" s="90"/>
      <c r="G688" s="42"/>
      <c r="H688" s="90"/>
      <c r="M688" s="42"/>
      <c r="S688" s="42"/>
      <c r="T688" s="42"/>
      <c r="U688" s="42"/>
      <c r="V688" s="42"/>
      <c r="W688" s="42"/>
      <c r="X688" s="42"/>
      <c r="Y688" s="42"/>
      <c r="Z688" s="42"/>
    </row>
    <row r="689">
      <c r="A689" s="50"/>
      <c r="B689" s="89"/>
      <c r="D689" s="90"/>
      <c r="F689" s="90"/>
      <c r="G689" s="42"/>
      <c r="H689" s="90"/>
      <c r="M689" s="42"/>
      <c r="S689" s="42"/>
      <c r="T689" s="42"/>
      <c r="U689" s="42"/>
      <c r="V689" s="42"/>
      <c r="W689" s="42"/>
      <c r="X689" s="42"/>
      <c r="Y689" s="42"/>
      <c r="Z689" s="42"/>
    </row>
    <row r="690">
      <c r="A690" s="50"/>
      <c r="B690" s="89"/>
      <c r="D690" s="90"/>
      <c r="F690" s="90"/>
      <c r="G690" s="42"/>
      <c r="H690" s="90"/>
      <c r="M690" s="42"/>
      <c r="S690" s="42"/>
      <c r="T690" s="42"/>
      <c r="U690" s="42"/>
      <c r="V690" s="42"/>
      <c r="W690" s="42"/>
      <c r="X690" s="42"/>
      <c r="Y690" s="42"/>
      <c r="Z690" s="42"/>
    </row>
    <row r="691">
      <c r="A691" s="50"/>
      <c r="B691" s="89"/>
      <c r="D691" s="90"/>
      <c r="F691" s="90"/>
      <c r="G691" s="42"/>
      <c r="H691" s="90"/>
      <c r="M691" s="42"/>
      <c r="S691" s="42"/>
      <c r="T691" s="42"/>
      <c r="U691" s="42"/>
      <c r="V691" s="42"/>
      <c r="W691" s="42"/>
      <c r="X691" s="42"/>
      <c r="Y691" s="42"/>
      <c r="Z691" s="42"/>
    </row>
    <row r="692">
      <c r="A692" s="50"/>
      <c r="B692" s="89"/>
      <c r="D692" s="90"/>
      <c r="F692" s="90"/>
      <c r="G692" s="42"/>
      <c r="H692" s="90"/>
      <c r="M692" s="42"/>
      <c r="S692" s="42"/>
      <c r="T692" s="42"/>
      <c r="U692" s="42"/>
      <c r="V692" s="42"/>
      <c r="W692" s="42"/>
      <c r="X692" s="42"/>
      <c r="Y692" s="42"/>
      <c r="Z692" s="42"/>
    </row>
    <row r="693">
      <c r="A693" s="50"/>
      <c r="B693" s="89"/>
      <c r="D693" s="90"/>
      <c r="F693" s="90"/>
      <c r="G693" s="42"/>
      <c r="H693" s="90"/>
      <c r="M693" s="42"/>
      <c r="S693" s="42"/>
      <c r="T693" s="42"/>
      <c r="U693" s="42"/>
      <c r="V693" s="42"/>
      <c r="W693" s="42"/>
      <c r="X693" s="42"/>
      <c r="Y693" s="42"/>
      <c r="Z693" s="42"/>
    </row>
    <row r="694">
      <c r="A694" s="50"/>
      <c r="B694" s="89"/>
      <c r="D694" s="90"/>
      <c r="F694" s="90"/>
      <c r="G694" s="42"/>
      <c r="H694" s="90"/>
      <c r="M694" s="42"/>
      <c r="S694" s="42"/>
      <c r="T694" s="42"/>
      <c r="U694" s="42"/>
      <c r="V694" s="42"/>
      <c r="W694" s="42"/>
      <c r="X694" s="42"/>
      <c r="Y694" s="42"/>
      <c r="Z694" s="42"/>
    </row>
    <row r="695">
      <c r="A695" s="50"/>
      <c r="B695" s="89"/>
      <c r="D695" s="90"/>
      <c r="F695" s="90"/>
      <c r="G695" s="42"/>
      <c r="H695" s="90"/>
      <c r="M695" s="42"/>
      <c r="S695" s="42"/>
      <c r="T695" s="42"/>
      <c r="U695" s="42"/>
      <c r="V695" s="42"/>
      <c r="W695" s="42"/>
      <c r="X695" s="42"/>
      <c r="Y695" s="42"/>
      <c r="Z695" s="42"/>
    </row>
    <row r="696">
      <c r="A696" s="50"/>
      <c r="B696" s="89"/>
      <c r="D696" s="90"/>
      <c r="F696" s="90"/>
      <c r="G696" s="42"/>
      <c r="H696" s="90"/>
      <c r="M696" s="42"/>
      <c r="S696" s="42"/>
      <c r="T696" s="42"/>
      <c r="U696" s="42"/>
      <c r="V696" s="42"/>
      <c r="W696" s="42"/>
      <c r="X696" s="42"/>
      <c r="Y696" s="42"/>
      <c r="Z696" s="42"/>
    </row>
    <row r="697">
      <c r="A697" s="50"/>
      <c r="B697" s="89"/>
      <c r="D697" s="90"/>
      <c r="F697" s="90"/>
      <c r="G697" s="42"/>
      <c r="H697" s="90"/>
      <c r="M697" s="42"/>
      <c r="S697" s="42"/>
      <c r="T697" s="42"/>
      <c r="U697" s="42"/>
      <c r="V697" s="42"/>
      <c r="W697" s="42"/>
      <c r="X697" s="42"/>
      <c r="Y697" s="42"/>
      <c r="Z697" s="42"/>
    </row>
    <row r="698">
      <c r="A698" s="50"/>
      <c r="B698" s="89"/>
      <c r="D698" s="90"/>
      <c r="F698" s="90"/>
      <c r="G698" s="42"/>
      <c r="H698" s="90"/>
      <c r="M698" s="42"/>
      <c r="S698" s="42"/>
      <c r="T698" s="42"/>
      <c r="U698" s="42"/>
      <c r="V698" s="42"/>
      <c r="W698" s="42"/>
      <c r="X698" s="42"/>
      <c r="Y698" s="42"/>
      <c r="Z698" s="42"/>
    </row>
    <row r="699">
      <c r="A699" s="50"/>
      <c r="B699" s="89"/>
      <c r="D699" s="90"/>
      <c r="F699" s="90"/>
      <c r="G699" s="42"/>
      <c r="H699" s="90"/>
      <c r="M699" s="42"/>
      <c r="S699" s="42"/>
      <c r="T699" s="42"/>
      <c r="U699" s="42"/>
      <c r="V699" s="42"/>
      <c r="W699" s="42"/>
      <c r="X699" s="42"/>
      <c r="Y699" s="42"/>
      <c r="Z699" s="42"/>
    </row>
    <row r="700">
      <c r="A700" s="50"/>
      <c r="B700" s="89"/>
      <c r="D700" s="90"/>
      <c r="F700" s="90"/>
      <c r="G700" s="42"/>
      <c r="H700" s="90"/>
      <c r="M700" s="42"/>
      <c r="S700" s="42"/>
      <c r="T700" s="42"/>
      <c r="U700" s="42"/>
      <c r="V700" s="42"/>
      <c r="W700" s="42"/>
      <c r="X700" s="42"/>
      <c r="Y700" s="42"/>
      <c r="Z700" s="42"/>
    </row>
    <row r="701">
      <c r="A701" s="50"/>
      <c r="B701" s="89"/>
      <c r="D701" s="90"/>
      <c r="F701" s="90"/>
      <c r="G701" s="42"/>
      <c r="H701" s="90"/>
      <c r="M701" s="42"/>
      <c r="S701" s="42"/>
      <c r="T701" s="42"/>
      <c r="U701" s="42"/>
      <c r="V701" s="42"/>
      <c r="W701" s="42"/>
      <c r="X701" s="42"/>
      <c r="Y701" s="42"/>
      <c r="Z701" s="42"/>
    </row>
    <row r="702">
      <c r="A702" s="50"/>
      <c r="B702" s="89"/>
      <c r="D702" s="90"/>
      <c r="F702" s="90"/>
      <c r="G702" s="42"/>
      <c r="H702" s="90"/>
      <c r="M702" s="42"/>
      <c r="S702" s="42"/>
      <c r="T702" s="42"/>
      <c r="U702" s="42"/>
      <c r="V702" s="42"/>
      <c r="W702" s="42"/>
      <c r="X702" s="42"/>
      <c r="Y702" s="42"/>
      <c r="Z702" s="42"/>
    </row>
    <row r="703">
      <c r="A703" s="50"/>
      <c r="B703" s="89"/>
      <c r="D703" s="90"/>
      <c r="F703" s="90"/>
      <c r="G703" s="42"/>
      <c r="H703" s="90"/>
      <c r="M703" s="42"/>
      <c r="S703" s="42"/>
      <c r="T703" s="42"/>
      <c r="U703" s="42"/>
      <c r="V703" s="42"/>
      <c r="W703" s="42"/>
      <c r="X703" s="42"/>
      <c r="Y703" s="42"/>
      <c r="Z703" s="42"/>
    </row>
    <row r="704">
      <c r="A704" s="50"/>
      <c r="B704" s="89"/>
      <c r="D704" s="90"/>
      <c r="F704" s="90"/>
      <c r="G704" s="42"/>
      <c r="H704" s="90"/>
      <c r="M704" s="42"/>
      <c r="S704" s="42"/>
      <c r="T704" s="42"/>
      <c r="U704" s="42"/>
      <c r="V704" s="42"/>
      <c r="W704" s="42"/>
      <c r="X704" s="42"/>
      <c r="Y704" s="42"/>
      <c r="Z704" s="42"/>
    </row>
    <row r="705">
      <c r="A705" s="50"/>
      <c r="B705" s="89"/>
      <c r="D705" s="90"/>
      <c r="F705" s="90"/>
      <c r="G705" s="42"/>
      <c r="H705" s="90"/>
      <c r="M705" s="42"/>
      <c r="S705" s="42"/>
      <c r="T705" s="42"/>
      <c r="U705" s="42"/>
      <c r="V705" s="42"/>
      <c r="W705" s="42"/>
      <c r="X705" s="42"/>
      <c r="Y705" s="42"/>
      <c r="Z705" s="42"/>
    </row>
    <row r="706">
      <c r="A706" s="50"/>
      <c r="B706" s="89"/>
      <c r="D706" s="90"/>
      <c r="F706" s="90"/>
      <c r="G706" s="42"/>
      <c r="H706" s="90"/>
      <c r="M706" s="42"/>
      <c r="S706" s="42"/>
      <c r="T706" s="42"/>
      <c r="U706" s="42"/>
      <c r="V706" s="42"/>
      <c r="W706" s="42"/>
      <c r="X706" s="42"/>
      <c r="Y706" s="42"/>
      <c r="Z706" s="42"/>
    </row>
    <row r="707">
      <c r="A707" s="50"/>
      <c r="B707" s="89"/>
      <c r="D707" s="90"/>
      <c r="F707" s="90"/>
      <c r="G707" s="42"/>
      <c r="H707" s="90"/>
      <c r="M707" s="42"/>
      <c r="S707" s="42"/>
      <c r="T707" s="42"/>
      <c r="U707" s="42"/>
      <c r="V707" s="42"/>
      <c r="W707" s="42"/>
      <c r="X707" s="42"/>
      <c r="Y707" s="42"/>
      <c r="Z707" s="42"/>
    </row>
    <row r="708">
      <c r="A708" s="50"/>
      <c r="B708" s="89"/>
      <c r="D708" s="90"/>
      <c r="F708" s="90"/>
      <c r="G708" s="42"/>
      <c r="H708" s="90"/>
      <c r="M708" s="42"/>
      <c r="S708" s="42"/>
      <c r="T708" s="42"/>
      <c r="U708" s="42"/>
      <c r="V708" s="42"/>
      <c r="W708" s="42"/>
      <c r="X708" s="42"/>
      <c r="Y708" s="42"/>
      <c r="Z708" s="42"/>
    </row>
    <row r="709">
      <c r="A709" s="50"/>
      <c r="B709" s="89"/>
      <c r="D709" s="90"/>
      <c r="F709" s="90"/>
      <c r="G709" s="42"/>
      <c r="H709" s="90"/>
      <c r="M709" s="42"/>
      <c r="S709" s="42"/>
      <c r="T709" s="42"/>
      <c r="U709" s="42"/>
      <c r="V709" s="42"/>
      <c r="W709" s="42"/>
      <c r="X709" s="42"/>
      <c r="Y709" s="42"/>
      <c r="Z709" s="42"/>
    </row>
    <row r="710">
      <c r="A710" s="50"/>
      <c r="B710" s="89"/>
      <c r="D710" s="90"/>
      <c r="F710" s="90"/>
      <c r="G710" s="42"/>
      <c r="H710" s="90"/>
      <c r="M710" s="42"/>
      <c r="S710" s="42"/>
      <c r="T710" s="42"/>
      <c r="U710" s="42"/>
      <c r="V710" s="42"/>
      <c r="W710" s="42"/>
      <c r="X710" s="42"/>
      <c r="Y710" s="42"/>
      <c r="Z710" s="42"/>
    </row>
    <row r="711">
      <c r="A711" s="50"/>
      <c r="B711" s="89"/>
      <c r="D711" s="90"/>
      <c r="F711" s="90"/>
      <c r="G711" s="42"/>
      <c r="H711" s="90"/>
      <c r="M711" s="42"/>
      <c r="S711" s="42"/>
      <c r="T711" s="42"/>
      <c r="U711" s="42"/>
      <c r="V711" s="42"/>
      <c r="W711" s="42"/>
      <c r="X711" s="42"/>
      <c r="Y711" s="42"/>
      <c r="Z711" s="42"/>
    </row>
    <row r="712">
      <c r="A712" s="50"/>
      <c r="B712" s="89"/>
      <c r="D712" s="90"/>
      <c r="F712" s="90"/>
      <c r="G712" s="42"/>
      <c r="H712" s="90"/>
      <c r="M712" s="42"/>
      <c r="S712" s="42"/>
      <c r="T712" s="42"/>
      <c r="U712" s="42"/>
      <c r="V712" s="42"/>
      <c r="W712" s="42"/>
      <c r="X712" s="42"/>
      <c r="Y712" s="42"/>
      <c r="Z712" s="42"/>
    </row>
    <row r="713">
      <c r="A713" s="50"/>
      <c r="B713" s="89"/>
      <c r="D713" s="90"/>
      <c r="F713" s="90"/>
      <c r="G713" s="42"/>
      <c r="H713" s="90"/>
      <c r="M713" s="42"/>
      <c r="S713" s="42"/>
      <c r="T713" s="42"/>
      <c r="U713" s="42"/>
      <c r="V713" s="42"/>
      <c r="W713" s="42"/>
      <c r="X713" s="42"/>
      <c r="Y713" s="42"/>
      <c r="Z713" s="42"/>
    </row>
    <row r="714">
      <c r="A714" s="50"/>
      <c r="B714" s="89"/>
      <c r="D714" s="90"/>
      <c r="F714" s="90"/>
      <c r="G714" s="42"/>
      <c r="H714" s="90"/>
      <c r="M714" s="42"/>
      <c r="S714" s="42"/>
      <c r="T714" s="42"/>
      <c r="U714" s="42"/>
      <c r="V714" s="42"/>
      <c r="W714" s="42"/>
      <c r="X714" s="42"/>
      <c r="Y714" s="42"/>
      <c r="Z714" s="42"/>
    </row>
    <row r="715">
      <c r="A715" s="50"/>
      <c r="B715" s="89"/>
      <c r="D715" s="90"/>
      <c r="F715" s="90"/>
      <c r="G715" s="42"/>
      <c r="H715" s="90"/>
      <c r="M715" s="42"/>
      <c r="S715" s="42"/>
      <c r="T715" s="42"/>
      <c r="U715" s="42"/>
      <c r="V715" s="42"/>
      <c r="W715" s="42"/>
      <c r="X715" s="42"/>
      <c r="Y715" s="42"/>
      <c r="Z715" s="42"/>
    </row>
    <row r="716">
      <c r="A716" s="50"/>
      <c r="B716" s="89"/>
      <c r="D716" s="90"/>
      <c r="F716" s="90"/>
      <c r="G716" s="42"/>
      <c r="H716" s="90"/>
      <c r="M716" s="42"/>
      <c r="S716" s="42"/>
      <c r="T716" s="42"/>
      <c r="U716" s="42"/>
      <c r="V716" s="42"/>
      <c r="W716" s="42"/>
      <c r="X716" s="42"/>
      <c r="Y716" s="42"/>
      <c r="Z716" s="42"/>
    </row>
    <row r="717">
      <c r="A717" s="50"/>
      <c r="B717" s="89"/>
      <c r="D717" s="90"/>
      <c r="F717" s="90"/>
      <c r="G717" s="42"/>
      <c r="H717" s="90"/>
      <c r="M717" s="42"/>
      <c r="S717" s="42"/>
      <c r="T717" s="42"/>
      <c r="U717" s="42"/>
      <c r="V717" s="42"/>
      <c r="W717" s="42"/>
      <c r="X717" s="42"/>
      <c r="Y717" s="42"/>
      <c r="Z717" s="42"/>
    </row>
    <row r="718">
      <c r="A718" s="50"/>
      <c r="B718" s="89"/>
      <c r="D718" s="90"/>
      <c r="F718" s="90"/>
      <c r="G718" s="42"/>
      <c r="H718" s="90"/>
      <c r="M718" s="42"/>
      <c r="S718" s="42"/>
      <c r="T718" s="42"/>
      <c r="U718" s="42"/>
      <c r="V718" s="42"/>
      <c r="W718" s="42"/>
      <c r="X718" s="42"/>
      <c r="Y718" s="42"/>
      <c r="Z718" s="42"/>
    </row>
    <row r="719">
      <c r="A719" s="50"/>
      <c r="B719" s="89"/>
      <c r="D719" s="90"/>
      <c r="F719" s="90"/>
      <c r="G719" s="42"/>
      <c r="H719" s="90"/>
      <c r="M719" s="42"/>
      <c r="S719" s="42"/>
      <c r="T719" s="42"/>
      <c r="U719" s="42"/>
      <c r="V719" s="42"/>
      <c r="W719" s="42"/>
      <c r="X719" s="42"/>
      <c r="Y719" s="42"/>
      <c r="Z719" s="42"/>
    </row>
    <row r="720">
      <c r="A720" s="50"/>
      <c r="B720" s="89"/>
      <c r="D720" s="90"/>
      <c r="F720" s="90"/>
      <c r="G720" s="42"/>
      <c r="H720" s="90"/>
      <c r="M720" s="42"/>
      <c r="S720" s="42"/>
      <c r="T720" s="42"/>
      <c r="U720" s="42"/>
      <c r="V720" s="42"/>
      <c r="W720" s="42"/>
      <c r="X720" s="42"/>
      <c r="Y720" s="42"/>
      <c r="Z720" s="42"/>
    </row>
    <row r="721">
      <c r="A721" s="50"/>
      <c r="B721" s="89"/>
      <c r="D721" s="90"/>
      <c r="F721" s="90"/>
      <c r="G721" s="42"/>
      <c r="H721" s="90"/>
      <c r="M721" s="42"/>
      <c r="S721" s="42"/>
      <c r="T721" s="42"/>
      <c r="U721" s="42"/>
      <c r="V721" s="42"/>
      <c r="W721" s="42"/>
      <c r="X721" s="42"/>
      <c r="Y721" s="42"/>
      <c r="Z721" s="42"/>
    </row>
    <row r="722">
      <c r="A722" s="50"/>
      <c r="B722" s="89"/>
      <c r="D722" s="90"/>
      <c r="F722" s="90"/>
      <c r="G722" s="42"/>
      <c r="H722" s="90"/>
      <c r="M722" s="42"/>
      <c r="S722" s="42"/>
      <c r="T722" s="42"/>
      <c r="U722" s="42"/>
      <c r="V722" s="42"/>
      <c r="W722" s="42"/>
      <c r="X722" s="42"/>
      <c r="Y722" s="42"/>
      <c r="Z722" s="42"/>
    </row>
    <row r="723">
      <c r="A723" s="50"/>
      <c r="B723" s="89"/>
      <c r="D723" s="90"/>
      <c r="F723" s="90"/>
      <c r="G723" s="42"/>
      <c r="H723" s="90"/>
      <c r="M723" s="42"/>
      <c r="S723" s="42"/>
      <c r="T723" s="42"/>
      <c r="U723" s="42"/>
      <c r="V723" s="42"/>
      <c r="W723" s="42"/>
      <c r="X723" s="42"/>
      <c r="Y723" s="42"/>
      <c r="Z723" s="42"/>
    </row>
    <row r="724">
      <c r="A724" s="50"/>
      <c r="B724" s="89"/>
      <c r="D724" s="90"/>
      <c r="F724" s="90"/>
      <c r="G724" s="42"/>
      <c r="H724" s="90"/>
      <c r="M724" s="42"/>
      <c r="S724" s="42"/>
      <c r="T724" s="42"/>
      <c r="U724" s="42"/>
      <c r="V724" s="42"/>
      <c r="W724" s="42"/>
      <c r="X724" s="42"/>
      <c r="Y724" s="42"/>
      <c r="Z724" s="42"/>
    </row>
    <row r="725">
      <c r="A725" s="50"/>
      <c r="B725" s="89"/>
      <c r="D725" s="90"/>
      <c r="F725" s="90"/>
      <c r="G725" s="42"/>
      <c r="H725" s="90"/>
      <c r="M725" s="42"/>
      <c r="S725" s="42"/>
      <c r="T725" s="42"/>
      <c r="U725" s="42"/>
      <c r="V725" s="42"/>
      <c r="W725" s="42"/>
      <c r="X725" s="42"/>
      <c r="Y725" s="42"/>
      <c r="Z725" s="42"/>
    </row>
    <row r="726">
      <c r="A726" s="50"/>
      <c r="B726" s="89"/>
      <c r="D726" s="90"/>
      <c r="F726" s="90"/>
      <c r="G726" s="42"/>
      <c r="H726" s="90"/>
      <c r="M726" s="42"/>
      <c r="S726" s="42"/>
      <c r="T726" s="42"/>
      <c r="U726" s="42"/>
      <c r="V726" s="42"/>
      <c r="W726" s="42"/>
      <c r="X726" s="42"/>
      <c r="Y726" s="42"/>
      <c r="Z726" s="42"/>
    </row>
    <row r="727">
      <c r="A727" s="50"/>
      <c r="B727" s="89"/>
      <c r="D727" s="90"/>
      <c r="F727" s="90"/>
      <c r="G727" s="42"/>
      <c r="H727" s="90"/>
      <c r="M727" s="42"/>
      <c r="S727" s="42"/>
      <c r="T727" s="42"/>
      <c r="U727" s="42"/>
      <c r="V727" s="42"/>
      <c r="W727" s="42"/>
      <c r="X727" s="42"/>
      <c r="Y727" s="42"/>
      <c r="Z727" s="42"/>
    </row>
    <row r="728">
      <c r="A728" s="50"/>
      <c r="B728" s="89"/>
      <c r="D728" s="90"/>
      <c r="F728" s="90"/>
      <c r="G728" s="42"/>
      <c r="H728" s="90"/>
      <c r="M728" s="42"/>
      <c r="S728" s="42"/>
      <c r="T728" s="42"/>
      <c r="U728" s="42"/>
      <c r="V728" s="42"/>
      <c r="W728" s="42"/>
      <c r="X728" s="42"/>
      <c r="Y728" s="42"/>
      <c r="Z728" s="42"/>
    </row>
    <row r="729">
      <c r="A729" s="50"/>
      <c r="B729" s="89"/>
      <c r="D729" s="90"/>
      <c r="F729" s="90"/>
      <c r="G729" s="42"/>
      <c r="H729" s="90"/>
      <c r="M729" s="42"/>
      <c r="S729" s="42"/>
      <c r="T729" s="42"/>
      <c r="U729" s="42"/>
      <c r="V729" s="42"/>
      <c r="W729" s="42"/>
      <c r="X729" s="42"/>
      <c r="Y729" s="42"/>
      <c r="Z729" s="42"/>
    </row>
    <row r="730">
      <c r="A730" s="50"/>
      <c r="B730" s="89"/>
      <c r="D730" s="90"/>
      <c r="F730" s="90"/>
      <c r="G730" s="42"/>
      <c r="H730" s="90"/>
      <c r="M730" s="42"/>
      <c r="S730" s="42"/>
      <c r="T730" s="42"/>
      <c r="U730" s="42"/>
      <c r="V730" s="42"/>
      <c r="W730" s="42"/>
      <c r="X730" s="42"/>
      <c r="Y730" s="42"/>
      <c r="Z730" s="42"/>
    </row>
    <row r="731">
      <c r="A731" s="50"/>
      <c r="B731" s="89"/>
      <c r="D731" s="90"/>
      <c r="F731" s="90"/>
      <c r="G731" s="42"/>
      <c r="H731" s="90"/>
      <c r="M731" s="42"/>
      <c r="S731" s="42"/>
      <c r="T731" s="42"/>
      <c r="U731" s="42"/>
      <c r="V731" s="42"/>
      <c r="W731" s="42"/>
      <c r="X731" s="42"/>
      <c r="Y731" s="42"/>
      <c r="Z731" s="42"/>
    </row>
    <row r="732">
      <c r="A732" s="50"/>
      <c r="B732" s="89"/>
      <c r="D732" s="90"/>
      <c r="F732" s="90"/>
      <c r="G732" s="42"/>
      <c r="H732" s="90"/>
      <c r="M732" s="42"/>
      <c r="S732" s="42"/>
      <c r="T732" s="42"/>
      <c r="U732" s="42"/>
      <c r="V732" s="42"/>
      <c r="W732" s="42"/>
      <c r="X732" s="42"/>
      <c r="Y732" s="42"/>
      <c r="Z732" s="42"/>
    </row>
    <row r="733">
      <c r="A733" s="50"/>
      <c r="B733" s="89"/>
      <c r="D733" s="90"/>
      <c r="F733" s="90"/>
      <c r="G733" s="42"/>
      <c r="H733" s="90"/>
      <c r="M733" s="42"/>
      <c r="S733" s="42"/>
      <c r="T733" s="42"/>
      <c r="U733" s="42"/>
      <c r="V733" s="42"/>
      <c r="W733" s="42"/>
      <c r="X733" s="42"/>
      <c r="Y733" s="42"/>
      <c r="Z733" s="42"/>
    </row>
    <row r="734">
      <c r="A734" s="50"/>
      <c r="B734" s="89"/>
      <c r="D734" s="90"/>
      <c r="F734" s="90"/>
      <c r="G734" s="42"/>
      <c r="H734" s="90"/>
      <c r="M734" s="42"/>
      <c r="S734" s="42"/>
      <c r="T734" s="42"/>
      <c r="U734" s="42"/>
      <c r="V734" s="42"/>
      <c r="W734" s="42"/>
      <c r="X734" s="42"/>
      <c r="Y734" s="42"/>
      <c r="Z734" s="42"/>
    </row>
    <row r="735">
      <c r="A735" s="50"/>
      <c r="B735" s="89"/>
      <c r="D735" s="90"/>
      <c r="F735" s="90"/>
      <c r="G735" s="42"/>
      <c r="H735" s="90"/>
      <c r="M735" s="42"/>
      <c r="S735" s="42"/>
      <c r="T735" s="42"/>
      <c r="U735" s="42"/>
      <c r="V735" s="42"/>
      <c r="W735" s="42"/>
      <c r="X735" s="42"/>
      <c r="Y735" s="42"/>
      <c r="Z735" s="42"/>
    </row>
    <row r="736">
      <c r="A736" s="50"/>
      <c r="B736" s="89"/>
      <c r="D736" s="90"/>
      <c r="F736" s="90"/>
      <c r="G736" s="42"/>
      <c r="H736" s="90"/>
      <c r="M736" s="42"/>
      <c r="S736" s="42"/>
      <c r="T736" s="42"/>
      <c r="U736" s="42"/>
      <c r="V736" s="42"/>
      <c r="W736" s="42"/>
      <c r="X736" s="42"/>
      <c r="Y736" s="42"/>
      <c r="Z736" s="42"/>
    </row>
    <row r="737">
      <c r="A737" s="50"/>
      <c r="B737" s="89"/>
      <c r="D737" s="90"/>
      <c r="F737" s="90"/>
      <c r="G737" s="42"/>
      <c r="H737" s="90"/>
      <c r="M737" s="42"/>
      <c r="S737" s="42"/>
      <c r="T737" s="42"/>
      <c r="U737" s="42"/>
      <c r="V737" s="42"/>
      <c r="W737" s="42"/>
      <c r="X737" s="42"/>
      <c r="Y737" s="42"/>
      <c r="Z737" s="42"/>
    </row>
    <row r="738">
      <c r="A738" s="50"/>
      <c r="B738" s="89"/>
      <c r="D738" s="90"/>
      <c r="F738" s="90"/>
      <c r="G738" s="42"/>
      <c r="H738" s="90"/>
      <c r="M738" s="42"/>
      <c r="S738" s="42"/>
      <c r="T738" s="42"/>
      <c r="U738" s="42"/>
      <c r="V738" s="42"/>
      <c r="W738" s="42"/>
      <c r="X738" s="42"/>
      <c r="Y738" s="42"/>
      <c r="Z738" s="42"/>
    </row>
    <row r="739">
      <c r="A739" s="50"/>
      <c r="B739" s="89"/>
      <c r="D739" s="90"/>
      <c r="F739" s="90"/>
      <c r="G739" s="42"/>
      <c r="H739" s="90"/>
      <c r="M739" s="42"/>
      <c r="S739" s="42"/>
      <c r="T739" s="42"/>
      <c r="U739" s="42"/>
      <c r="V739" s="42"/>
      <c r="W739" s="42"/>
      <c r="X739" s="42"/>
      <c r="Y739" s="42"/>
      <c r="Z739" s="42"/>
    </row>
    <row r="740">
      <c r="A740" s="50"/>
      <c r="B740" s="89"/>
      <c r="D740" s="90"/>
      <c r="F740" s="90"/>
      <c r="G740" s="42"/>
      <c r="H740" s="90"/>
      <c r="M740" s="42"/>
      <c r="S740" s="42"/>
      <c r="T740" s="42"/>
      <c r="U740" s="42"/>
      <c r="V740" s="42"/>
      <c r="W740" s="42"/>
      <c r="X740" s="42"/>
      <c r="Y740" s="42"/>
      <c r="Z740" s="42"/>
    </row>
    <row r="741">
      <c r="A741" s="50"/>
      <c r="B741" s="89"/>
      <c r="D741" s="90"/>
      <c r="F741" s="90"/>
      <c r="G741" s="42"/>
      <c r="H741" s="90"/>
      <c r="M741" s="42"/>
      <c r="S741" s="42"/>
      <c r="T741" s="42"/>
      <c r="U741" s="42"/>
      <c r="V741" s="42"/>
      <c r="W741" s="42"/>
      <c r="X741" s="42"/>
      <c r="Y741" s="42"/>
      <c r="Z741" s="42"/>
    </row>
    <row r="742">
      <c r="A742" s="50"/>
      <c r="B742" s="89"/>
      <c r="D742" s="90"/>
      <c r="F742" s="90"/>
      <c r="G742" s="42"/>
      <c r="H742" s="90"/>
      <c r="M742" s="42"/>
      <c r="S742" s="42"/>
      <c r="T742" s="42"/>
      <c r="U742" s="42"/>
      <c r="V742" s="42"/>
      <c r="W742" s="42"/>
      <c r="X742" s="42"/>
      <c r="Y742" s="42"/>
      <c r="Z742" s="42"/>
    </row>
    <row r="743">
      <c r="A743" s="50"/>
      <c r="B743" s="89"/>
      <c r="D743" s="90"/>
      <c r="F743" s="90"/>
      <c r="G743" s="42"/>
      <c r="H743" s="90"/>
      <c r="M743" s="42"/>
      <c r="S743" s="42"/>
      <c r="T743" s="42"/>
      <c r="U743" s="42"/>
      <c r="V743" s="42"/>
      <c r="W743" s="42"/>
      <c r="X743" s="42"/>
      <c r="Y743" s="42"/>
      <c r="Z743" s="42"/>
    </row>
    <row r="744">
      <c r="A744" s="50"/>
      <c r="B744" s="89"/>
      <c r="D744" s="90"/>
      <c r="F744" s="90"/>
      <c r="G744" s="42"/>
      <c r="H744" s="90"/>
      <c r="M744" s="42"/>
      <c r="S744" s="42"/>
      <c r="T744" s="42"/>
      <c r="U744" s="42"/>
      <c r="V744" s="42"/>
      <c r="W744" s="42"/>
      <c r="X744" s="42"/>
      <c r="Y744" s="42"/>
      <c r="Z744" s="42"/>
    </row>
    <row r="745">
      <c r="A745" s="50"/>
      <c r="B745" s="89"/>
      <c r="D745" s="90"/>
      <c r="F745" s="90"/>
      <c r="G745" s="42"/>
      <c r="H745" s="90"/>
      <c r="M745" s="42"/>
      <c r="S745" s="42"/>
      <c r="T745" s="42"/>
      <c r="U745" s="42"/>
      <c r="V745" s="42"/>
      <c r="W745" s="42"/>
      <c r="X745" s="42"/>
      <c r="Y745" s="42"/>
      <c r="Z745" s="42"/>
    </row>
    <row r="746">
      <c r="A746" s="50"/>
      <c r="B746" s="89"/>
      <c r="D746" s="90"/>
      <c r="F746" s="90"/>
      <c r="G746" s="42"/>
      <c r="H746" s="90"/>
      <c r="M746" s="42"/>
      <c r="S746" s="42"/>
      <c r="T746" s="42"/>
      <c r="U746" s="42"/>
      <c r="V746" s="42"/>
      <c r="W746" s="42"/>
      <c r="X746" s="42"/>
      <c r="Y746" s="42"/>
      <c r="Z746" s="42"/>
    </row>
    <row r="747">
      <c r="A747" s="50"/>
      <c r="B747" s="89"/>
      <c r="D747" s="90"/>
      <c r="F747" s="90"/>
      <c r="G747" s="42"/>
      <c r="H747" s="90"/>
      <c r="M747" s="42"/>
      <c r="S747" s="42"/>
      <c r="T747" s="42"/>
      <c r="U747" s="42"/>
      <c r="V747" s="42"/>
      <c r="W747" s="42"/>
      <c r="X747" s="42"/>
      <c r="Y747" s="42"/>
      <c r="Z747" s="42"/>
    </row>
    <row r="748">
      <c r="A748" s="50"/>
      <c r="B748" s="89"/>
      <c r="D748" s="90"/>
      <c r="F748" s="90"/>
      <c r="G748" s="42"/>
      <c r="H748" s="90"/>
      <c r="M748" s="42"/>
      <c r="S748" s="42"/>
      <c r="T748" s="42"/>
      <c r="U748" s="42"/>
      <c r="V748" s="42"/>
      <c r="W748" s="42"/>
      <c r="X748" s="42"/>
      <c r="Y748" s="42"/>
      <c r="Z748" s="42"/>
    </row>
    <row r="749">
      <c r="A749" s="50"/>
      <c r="B749" s="89"/>
      <c r="D749" s="90"/>
      <c r="F749" s="90"/>
      <c r="G749" s="42"/>
      <c r="H749" s="90"/>
      <c r="M749" s="42"/>
      <c r="S749" s="42"/>
      <c r="T749" s="42"/>
      <c r="U749" s="42"/>
      <c r="V749" s="42"/>
      <c r="W749" s="42"/>
      <c r="X749" s="42"/>
      <c r="Y749" s="42"/>
      <c r="Z749" s="42"/>
    </row>
    <row r="750">
      <c r="A750" s="50"/>
      <c r="B750" s="89"/>
      <c r="D750" s="90"/>
      <c r="F750" s="90"/>
      <c r="G750" s="42"/>
      <c r="H750" s="90"/>
      <c r="M750" s="42"/>
      <c r="S750" s="42"/>
      <c r="T750" s="42"/>
      <c r="U750" s="42"/>
      <c r="V750" s="42"/>
      <c r="W750" s="42"/>
      <c r="X750" s="42"/>
      <c r="Y750" s="42"/>
      <c r="Z750" s="42"/>
    </row>
    <row r="751">
      <c r="A751" s="50"/>
      <c r="B751" s="89"/>
      <c r="D751" s="90"/>
      <c r="F751" s="90"/>
      <c r="G751" s="42"/>
      <c r="H751" s="90"/>
      <c r="M751" s="42"/>
      <c r="S751" s="42"/>
      <c r="T751" s="42"/>
      <c r="U751" s="42"/>
      <c r="V751" s="42"/>
      <c r="W751" s="42"/>
      <c r="X751" s="42"/>
      <c r="Y751" s="42"/>
      <c r="Z751" s="42"/>
    </row>
    <row r="752">
      <c r="A752" s="50"/>
      <c r="B752" s="89"/>
      <c r="D752" s="90"/>
      <c r="F752" s="90"/>
      <c r="G752" s="42"/>
      <c r="H752" s="90"/>
      <c r="M752" s="42"/>
      <c r="S752" s="42"/>
      <c r="T752" s="42"/>
      <c r="U752" s="42"/>
      <c r="V752" s="42"/>
      <c r="W752" s="42"/>
      <c r="X752" s="42"/>
      <c r="Y752" s="42"/>
      <c r="Z752" s="42"/>
    </row>
    <row r="753">
      <c r="A753" s="50"/>
      <c r="B753" s="89"/>
      <c r="D753" s="90"/>
      <c r="F753" s="90"/>
      <c r="G753" s="42"/>
      <c r="H753" s="90"/>
      <c r="M753" s="42"/>
      <c r="S753" s="42"/>
      <c r="T753" s="42"/>
      <c r="U753" s="42"/>
      <c r="V753" s="42"/>
      <c r="W753" s="42"/>
      <c r="X753" s="42"/>
      <c r="Y753" s="42"/>
      <c r="Z753" s="42"/>
    </row>
    <row r="754">
      <c r="A754" s="50"/>
      <c r="B754" s="89"/>
      <c r="D754" s="90"/>
      <c r="F754" s="90"/>
      <c r="G754" s="42"/>
      <c r="H754" s="90"/>
      <c r="M754" s="42"/>
      <c r="S754" s="42"/>
      <c r="T754" s="42"/>
      <c r="U754" s="42"/>
      <c r="V754" s="42"/>
      <c r="W754" s="42"/>
      <c r="X754" s="42"/>
      <c r="Y754" s="42"/>
      <c r="Z754" s="42"/>
    </row>
    <row r="755">
      <c r="A755" s="50"/>
      <c r="B755" s="89"/>
      <c r="D755" s="90"/>
      <c r="F755" s="90"/>
      <c r="G755" s="42"/>
      <c r="H755" s="90"/>
      <c r="M755" s="42"/>
      <c r="S755" s="42"/>
      <c r="T755" s="42"/>
      <c r="U755" s="42"/>
      <c r="V755" s="42"/>
      <c r="W755" s="42"/>
      <c r="X755" s="42"/>
      <c r="Y755" s="42"/>
      <c r="Z755" s="42"/>
    </row>
    <row r="756">
      <c r="A756" s="50"/>
      <c r="B756" s="89"/>
      <c r="D756" s="90"/>
      <c r="F756" s="90"/>
      <c r="G756" s="42"/>
      <c r="H756" s="90"/>
      <c r="M756" s="42"/>
      <c r="S756" s="42"/>
      <c r="T756" s="42"/>
      <c r="U756" s="42"/>
      <c r="V756" s="42"/>
      <c r="W756" s="42"/>
      <c r="X756" s="42"/>
      <c r="Y756" s="42"/>
      <c r="Z756" s="42"/>
    </row>
    <row r="757">
      <c r="A757" s="50"/>
      <c r="B757" s="89"/>
      <c r="D757" s="90"/>
      <c r="F757" s="90"/>
      <c r="G757" s="42"/>
      <c r="H757" s="90"/>
      <c r="M757" s="42"/>
      <c r="S757" s="42"/>
      <c r="T757" s="42"/>
      <c r="U757" s="42"/>
      <c r="V757" s="42"/>
      <c r="W757" s="42"/>
      <c r="X757" s="42"/>
      <c r="Y757" s="42"/>
      <c r="Z757" s="42"/>
    </row>
    <row r="758">
      <c r="A758" s="50"/>
      <c r="B758" s="89"/>
      <c r="D758" s="90"/>
      <c r="F758" s="90"/>
      <c r="G758" s="42"/>
      <c r="H758" s="90"/>
      <c r="M758" s="42"/>
      <c r="S758" s="42"/>
      <c r="T758" s="42"/>
      <c r="U758" s="42"/>
      <c r="V758" s="42"/>
      <c r="W758" s="42"/>
      <c r="X758" s="42"/>
      <c r="Y758" s="42"/>
      <c r="Z758" s="42"/>
    </row>
    <row r="759">
      <c r="A759" s="50"/>
      <c r="B759" s="89"/>
      <c r="D759" s="90"/>
      <c r="F759" s="90"/>
      <c r="G759" s="42"/>
      <c r="H759" s="90"/>
      <c r="M759" s="42"/>
      <c r="S759" s="42"/>
      <c r="T759" s="42"/>
      <c r="U759" s="42"/>
      <c r="V759" s="42"/>
      <c r="W759" s="42"/>
      <c r="X759" s="42"/>
      <c r="Y759" s="42"/>
      <c r="Z759" s="42"/>
    </row>
    <row r="760">
      <c r="A760" s="50"/>
      <c r="B760" s="89"/>
      <c r="D760" s="90"/>
      <c r="F760" s="90"/>
      <c r="G760" s="42"/>
      <c r="H760" s="90"/>
      <c r="M760" s="42"/>
      <c r="S760" s="42"/>
      <c r="T760" s="42"/>
      <c r="U760" s="42"/>
      <c r="V760" s="42"/>
      <c r="W760" s="42"/>
      <c r="X760" s="42"/>
      <c r="Y760" s="42"/>
      <c r="Z760" s="42"/>
    </row>
    <row r="761">
      <c r="A761" s="50"/>
      <c r="B761" s="89"/>
      <c r="D761" s="90"/>
      <c r="F761" s="90"/>
      <c r="G761" s="42"/>
      <c r="H761" s="90"/>
      <c r="M761" s="42"/>
      <c r="S761" s="42"/>
      <c r="T761" s="42"/>
      <c r="U761" s="42"/>
      <c r="V761" s="42"/>
      <c r="W761" s="42"/>
      <c r="X761" s="42"/>
      <c r="Y761" s="42"/>
      <c r="Z761" s="42"/>
    </row>
    <row r="762">
      <c r="A762" s="50"/>
      <c r="B762" s="89"/>
      <c r="D762" s="90"/>
      <c r="F762" s="90"/>
      <c r="G762" s="42"/>
      <c r="H762" s="90"/>
      <c r="M762" s="42"/>
      <c r="S762" s="42"/>
      <c r="T762" s="42"/>
      <c r="U762" s="42"/>
      <c r="V762" s="42"/>
      <c r="W762" s="42"/>
      <c r="X762" s="42"/>
      <c r="Y762" s="42"/>
      <c r="Z762" s="42"/>
    </row>
    <row r="763">
      <c r="A763" s="50"/>
      <c r="B763" s="89"/>
      <c r="D763" s="90"/>
      <c r="F763" s="90"/>
      <c r="G763" s="42"/>
      <c r="H763" s="90"/>
      <c r="M763" s="42"/>
      <c r="S763" s="42"/>
      <c r="T763" s="42"/>
      <c r="U763" s="42"/>
      <c r="V763" s="42"/>
      <c r="W763" s="42"/>
      <c r="X763" s="42"/>
      <c r="Y763" s="42"/>
      <c r="Z763" s="42"/>
    </row>
    <row r="764">
      <c r="A764" s="50"/>
      <c r="B764" s="89"/>
      <c r="D764" s="90"/>
      <c r="F764" s="90"/>
      <c r="G764" s="42"/>
      <c r="H764" s="90"/>
      <c r="M764" s="42"/>
      <c r="S764" s="42"/>
      <c r="T764" s="42"/>
      <c r="U764" s="42"/>
      <c r="V764" s="42"/>
      <c r="W764" s="42"/>
      <c r="X764" s="42"/>
      <c r="Y764" s="42"/>
      <c r="Z764" s="42"/>
    </row>
    <row r="765">
      <c r="A765" s="50"/>
      <c r="B765" s="89"/>
      <c r="D765" s="90"/>
      <c r="F765" s="90"/>
      <c r="G765" s="42"/>
      <c r="H765" s="90"/>
      <c r="M765" s="42"/>
      <c r="S765" s="42"/>
      <c r="T765" s="42"/>
      <c r="U765" s="42"/>
      <c r="V765" s="42"/>
      <c r="W765" s="42"/>
      <c r="X765" s="42"/>
      <c r="Y765" s="42"/>
      <c r="Z765" s="42"/>
    </row>
    <row r="766">
      <c r="A766" s="50"/>
      <c r="B766" s="89"/>
      <c r="D766" s="90"/>
      <c r="F766" s="90"/>
      <c r="G766" s="42"/>
      <c r="H766" s="90"/>
      <c r="M766" s="42"/>
      <c r="S766" s="42"/>
      <c r="T766" s="42"/>
      <c r="U766" s="42"/>
      <c r="V766" s="42"/>
      <c r="W766" s="42"/>
      <c r="X766" s="42"/>
      <c r="Y766" s="42"/>
      <c r="Z766" s="42"/>
    </row>
    <row r="767">
      <c r="A767" s="50"/>
      <c r="B767" s="89"/>
      <c r="D767" s="90"/>
      <c r="F767" s="90"/>
      <c r="G767" s="42"/>
      <c r="H767" s="90"/>
      <c r="M767" s="42"/>
      <c r="S767" s="42"/>
      <c r="T767" s="42"/>
      <c r="U767" s="42"/>
      <c r="V767" s="42"/>
      <c r="W767" s="42"/>
      <c r="X767" s="42"/>
      <c r="Y767" s="42"/>
      <c r="Z767" s="42"/>
    </row>
    <row r="768">
      <c r="A768" s="50"/>
      <c r="B768" s="89"/>
      <c r="D768" s="90"/>
      <c r="F768" s="90"/>
      <c r="G768" s="42"/>
      <c r="H768" s="90"/>
      <c r="M768" s="42"/>
      <c r="S768" s="42"/>
      <c r="T768" s="42"/>
      <c r="U768" s="42"/>
      <c r="V768" s="42"/>
      <c r="W768" s="42"/>
      <c r="X768" s="42"/>
      <c r="Y768" s="42"/>
      <c r="Z768" s="42"/>
    </row>
    <row r="769">
      <c r="A769" s="50"/>
      <c r="B769" s="89"/>
      <c r="D769" s="90"/>
      <c r="F769" s="90"/>
      <c r="G769" s="42"/>
      <c r="H769" s="90"/>
      <c r="M769" s="42"/>
      <c r="S769" s="42"/>
      <c r="T769" s="42"/>
      <c r="U769" s="42"/>
      <c r="V769" s="42"/>
      <c r="W769" s="42"/>
      <c r="X769" s="42"/>
      <c r="Y769" s="42"/>
      <c r="Z769" s="42"/>
    </row>
    <row r="770">
      <c r="A770" s="50"/>
      <c r="B770" s="89"/>
      <c r="D770" s="90"/>
      <c r="F770" s="90"/>
      <c r="G770" s="42"/>
      <c r="H770" s="90"/>
      <c r="M770" s="42"/>
      <c r="S770" s="42"/>
      <c r="T770" s="42"/>
      <c r="U770" s="42"/>
      <c r="V770" s="42"/>
      <c r="W770" s="42"/>
      <c r="X770" s="42"/>
      <c r="Y770" s="42"/>
      <c r="Z770" s="42"/>
    </row>
    <row r="771">
      <c r="A771" s="50"/>
      <c r="B771" s="89"/>
      <c r="D771" s="90"/>
      <c r="F771" s="90"/>
      <c r="G771" s="42"/>
      <c r="H771" s="90"/>
      <c r="M771" s="42"/>
      <c r="S771" s="42"/>
      <c r="T771" s="42"/>
      <c r="U771" s="42"/>
      <c r="V771" s="42"/>
      <c r="W771" s="42"/>
      <c r="X771" s="42"/>
      <c r="Y771" s="42"/>
      <c r="Z771" s="42"/>
    </row>
    <row r="772">
      <c r="A772" s="50"/>
      <c r="B772" s="89"/>
      <c r="D772" s="90"/>
      <c r="F772" s="90"/>
      <c r="G772" s="42"/>
      <c r="H772" s="90"/>
      <c r="M772" s="42"/>
      <c r="S772" s="42"/>
      <c r="T772" s="42"/>
      <c r="U772" s="42"/>
      <c r="V772" s="42"/>
      <c r="W772" s="42"/>
      <c r="X772" s="42"/>
      <c r="Y772" s="42"/>
      <c r="Z772" s="42"/>
    </row>
    <row r="773">
      <c r="A773" s="50"/>
      <c r="B773" s="89"/>
      <c r="D773" s="90"/>
      <c r="F773" s="90"/>
      <c r="G773" s="42"/>
      <c r="H773" s="90"/>
      <c r="M773" s="42"/>
      <c r="S773" s="42"/>
      <c r="T773" s="42"/>
      <c r="U773" s="42"/>
      <c r="V773" s="42"/>
      <c r="W773" s="42"/>
      <c r="X773" s="42"/>
      <c r="Y773" s="42"/>
      <c r="Z773" s="42"/>
    </row>
    <row r="774">
      <c r="A774" s="50"/>
      <c r="B774" s="89"/>
      <c r="D774" s="90"/>
      <c r="F774" s="90"/>
      <c r="G774" s="42"/>
      <c r="H774" s="90"/>
      <c r="M774" s="42"/>
      <c r="S774" s="42"/>
      <c r="T774" s="42"/>
      <c r="U774" s="42"/>
      <c r="V774" s="42"/>
      <c r="W774" s="42"/>
      <c r="X774" s="42"/>
      <c r="Y774" s="42"/>
      <c r="Z774" s="42"/>
    </row>
    <row r="775">
      <c r="A775" s="50"/>
      <c r="B775" s="89"/>
      <c r="D775" s="90"/>
      <c r="F775" s="90"/>
      <c r="G775" s="42"/>
      <c r="H775" s="90"/>
      <c r="M775" s="42"/>
      <c r="S775" s="42"/>
      <c r="T775" s="42"/>
      <c r="U775" s="42"/>
      <c r="V775" s="42"/>
      <c r="W775" s="42"/>
      <c r="X775" s="42"/>
      <c r="Y775" s="42"/>
      <c r="Z775" s="42"/>
    </row>
    <row r="776">
      <c r="A776" s="50"/>
      <c r="B776" s="89"/>
      <c r="D776" s="90"/>
      <c r="F776" s="90"/>
      <c r="G776" s="42"/>
      <c r="H776" s="90"/>
      <c r="M776" s="42"/>
      <c r="S776" s="42"/>
      <c r="T776" s="42"/>
      <c r="U776" s="42"/>
      <c r="V776" s="42"/>
      <c r="W776" s="42"/>
      <c r="X776" s="42"/>
      <c r="Y776" s="42"/>
      <c r="Z776" s="42"/>
    </row>
    <row r="777">
      <c r="A777" s="50"/>
      <c r="B777" s="89"/>
      <c r="D777" s="90"/>
      <c r="F777" s="90"/>
      <c r="G777" s="42"/>
      <c r="H777" s="90"/>
      <c r="M777" s="42"/>
      <c r="S777" s="42"/>
      <c r="T777" s="42"/>
      <c r="U777" s="42"/>
      <c r="V777" s="42"/>
      <c r="W777" s="42"/>
      <c r="X777" s="42"/>
      <c r="Y777" s="42"/>
      <c r="Z777" s="42"/>
    </row>
    <row r="778">
      <c r="A778" s="50"/>
      <c r="B778" s="89"/>
      <c r="D778" s="90"/>
      <c r="F778" s="90"/>
      <c r="G778" s="42"/>
      <c r="H778" s="90"/>
      <c r="M778" s="42"/>
      <c r="S778" s="42"/>
      <c r="T778" s="42"/>
      <c r="U778" s="42"/>
      <c r="V778" s="42"/>
      <c r="W778" s="42"/>
      <c r="X778" s="42"/>
      <c r="Y778" s="42"/>
      <c r="Z778" s="42"/>
    </row>
    <row r="779">
      <c r="A779" s="50"/>
      <c r="B779" s="89"/>
      <c r="D779" s="90"/>
      <c r="F779" s="90"/>
      <c r="G779" s="42"/>
      <c r="H779" s="90"/>
      <c r="M779" s="42"/>
      <c r="S779" s="42"/>
      <c r="T779" s="42"/>
      <c r="U779" s="42"/>
      <c r="V779" s="42"/>
      <c r="W779" s="42"/>
      <c r="X779" s="42"/>
      <c r="Y779" s="42"/>
      <c r="Z779" s="42"/>
    </row>
    <row r="780">
      <c r="A780" s="50"/>
      <c r="B780" s="89"/>
      <c r="D780" s="90"/>
      <c r="F780" s="90"/>
      <c r="G780" s="42"/>
      <c r="H780" s="90"/>
      <c r="M780" s="42"/>
      <c r="S780" s="42"/>
      <c r="T780" s="42"/>
      <c r="U780" s="42"/>
      <c r="V780" s="42"/>
      <c r="W780" s="42"/>
      <c r="X780" s="42"/>
      <c r="Y780" s="42"/>
      <c r="Z780" s="42"/>
    </row>
    <row r="781">
      <c r="A781" s="50"/>
      <c r="B781" s="89"/>
      <c r="D781" s="90"/>
      <c r="F781" s="90"/>
      <c r="G781" s="42"/>
      <c r="H781" s="90"/>
      <c r="M781" s="42"/>
      <c r="S781" s="42"/>
      <c r="T781" s="42"/>
      <c r="U781" s="42"/>
      <c r="V781" s="42"/>
      <c r="W781" s="42"/>
      <c r="X781" s="42"/>
      <c r="Y781" s="42"/>
      <c r="Z781" s="42"/>
    </row>
    <row r="782">
      <c r="A782" s="50"/>
      <c r="B782" s="89"/>
      <c r="D782" s="90"/>
      <c r="F782" s="90"/>
      <c r="G782" s="42"/>
      <c r="H782" s="90"/>
      <c r="M782" s="42"/>
      <c r="S782" s="42"/>
      <c r="T782" s="42"/>
      <c r="U782" s="42"/>
      <c r="V782" s="42"/>
      <c r="W782" s="42"/>
      <c r="X782" s="42"/>
      <c r="Y782" s="42"/>
      <c r="Z782" s="42"/>
    </row>
    <row r="783">
      <c r="A783" s="50"/>
      <c r="B783" s="89"/>
      <c r="D783" s="90"/>
      <c r="F783" s="90"/>
      <c r="G783" s="42"/>
      <c r="H783" s="90"/>
      <c r="M783" s="42"/>
      <c r="S783" s="42"/>
      <c r="T783" s="42"/>
      <c r="U783" s="42"/>
      <c r="V783" s="42"/>
      <c r="W783" s="42"/>
      <c r="X783" s="42"/>
      <c r="Y783" s="42"/>
      <c r="Z783" s="42"/>
    </row>
    <row r="784">
      <c r="A784" s="50"/>
      <c r="B784" s="89"/>
      <c r="D784" s="90"/>
      <c r="F784" s="90"/>
      <c r="G784" s="42"/>
      <c r="H784" s="90"/>
      <c r="M784" s="42"/>
      <c r="S784" s="42"/>
      <c r="T784" s="42"/>
      <c r="U784" s="42"/>
      <c r="V784" s="42"/>
      <c r="W784" s="42"/>
      <c r="X784" s="42"/>
      <c r="Y784" s="42"/>
      <c r="Z784" s="42"/>
    </row>
    <row r="785">
      <c r="A785" s="50"/>
      <c r="B785" s="89"/>
      <c r="D785" s="90"/>
      <c r="F785" s="90"/>
      <c r="G785" s="42"/>
      <c r="H785" s="90"/>
      <c r="M785" s="42"/>
      <c r="S785" s="42"/>
      <c r="T785" s="42"/>
      <c r="U785" s="42"/>
      <c r="V785" s="42"/>
      <c r="W785" s="42"/>
      <c r="X785" s="42"/>
      <c r="Y785" s="42"/>
      <c r="Z785" s="42"/>
    </row>
    <row r="786">
      <c r="A786" s="50"/>
      <c r="B786" s="89"/>
      <c r="D786" s="90"/>
      <c r="F786" s="90"/>
      <c r="G786" s="42"/>
      <c r="H786" s="90"/>
      <c r="M786" s="42"/>
      <c r="S786" s="42"/>
      <c r="T786" s="42"/>
      <c r="U786" s="42"/>
      <c r="V786" s="42"/>
      <c r="W786" s="42"/>
      <c r="X786" s="42"/>
      <c r="Y786" s="42"/>
      <c r="Z786" s="42"/>
    </row>
    <row r="787">
      <c r="A787" s="50"/>
      <c r="B787" s="89"/>
      <c r="D787" s="90"/>
      <c r="F787" s="90"/>
      <c r="G787" s="42"/>
      <c r="H787" s="90"/>
      <c r="M787" s="42"/>
      <c r="S787" s="42"/>
      <c r="T787" s="42"/>
      <c r="U787" s="42"/>
      <c r="V787" s="42"/>
      <c r="W787" s="42"/>
      <c r="X787" s="42"/>
      <c r="Y787" s="42"/>
      <c r="Z787" s="42"/>
    </row>
    <row r="788">
      <c r="A788" s="50"/>
      <c r="B788" s="89"/>
      <c r="D788" s="90"/>
      <c r="F788" s="90"/>
      <c r="G788" s="42"/>
      <c r="H788" s="90"/>
      <c r="M788" s="42"/>
      <c r="S788" s="42"/>
      <c r="T788" s="42"/>
      <c r="U788" s="42"/>
      <c r="V788" s="42"/>
      <c r="W788" s="42"/>
      <c r="X788" s="42"/>
      <c r="Y788" s="42"/>
      <c r="Z788" s="42"/>
    </row>
    <row r="789">
      <c r="A789" s="50"/>
      <c r="B789" s="89"/>
      <c r="D789" s="90"/>
      <c r="F789" s="90"/>
      <c r="G789" s="42"/>
      <c r="H789" s="90"/>
      <c r="M789" s="42"/>
      <c r="S789" s="42"/>
      <c r="T789" s="42"/>
      <c r="U789" s="42"/>
      <c r="V789" s="42"/>
      <c r="W789" s="42"/>
      <c r="X789" s="42"/>
      <c r="Y789" s="42"/>
      <c r="Z789" s="42"/>
    </row>
    <row r="790">
      <c r="A790" s="50"/>
      <c r="B790" s="89"/>
      <c r="D790" s="90"/>
      <c r="F790" s="90"/>
      <c r="G790" s="42"/>
      <c r="H790" s="90"/>
      <c r="M790" s="42"/>
      <c r="S790" s="42"/>
      <c r="T790" s="42"/>
      <c r="U790" s="42"/>
      <c r="V790" s="42"/>
      <c r="W790" s="42"/>
      <c r="X790" s="42"/>
      <c r="Y790" s="42"/>
      <c r="Z790" s="42"/>
    </row>
    <row r="791">
      <c r="A791" s="50"/>
      <c r="B791" s="89"/>
      <c r="D791" s="90"/>
      <c r="F791" s="90"/>
      <c r="G791" s="42"/>
      <c r="H791" s="90"/>
      <c r="M791" s="42"/>
      <c r="S791" s="42"/>
      <c r="T791" s="42"/>
      <c r="U791" s="42"/>
      <c r="V791" s="42"/>
      <c r="W791" s="42"/>
      <c r="X791" s="42"/>
      <c r="Y791" s="42"/>
      <c r="Z791" s="42"/>
    </row>
    <row r="792">
      <c r="A792" s="50"/>
      <c r="B792" s="89"/>
      <c r="D792" s="90"/>
      <c r="F792" s="90"/>
      <c r="G792" s="42"/>
      <c r="H792" s="90"/>
      <c r="M792" s="42"/>
      <c r="S792" s="42"/>
      <c r="T792" s="42"/>
      <c r="U792" s="42"/>
      <c r="V792" s="42"/>
      <c r="W792" s="42"/>
      <c r="X792" s="42"/>
      <c r="Y792" s="42"/>
      <c r="Z792" s="42"/>
    </row>
    <row r="793">
      <c r="A793" s="50"/>
      <c r="B793" s="89"/>
      <c r="D793" s="90"/>
      <c r="F793" s="90"/>
      <c r="G793" s="42"/>
      <c r="H793" s="90"/>
      <c r="M793" s="42"/>
      <c r="S793" s="42"/>
      <c r="T793" s="42"/>
      <c r="U793" s="42"/>
      <c r="V793" s="42"/>
      <c r="W793" s="42"/>
      <c r="X793" s="42"/>
      <c r="Y793" s="42"/>
      <c r="Z793" s="42"/>
    </row>
    <row r="794">
      <c r="A794" s="50"/>
      <c r="B794" s="89"/>
      <c r="D794" s="90"/>
      <c r="F794" s="90"/>
      <c r="G794" s="42"/>
      <c r="H794" s="90"/>
      <c r="M794" s="42"/>
      <c r="S794" s="42"/>
      <c r="T794" s="42"/>
      <c r="U794" s="42"/>
      <c r="V794" s="42"/>
      <c r="W794" s="42"/>
      <c r="X794" s="42"/>
      <c r="Y794" s="42"/>
      <c r="Z794" s="42"/>
    </row>
    <row r="795">
      <c r="A795" s="50"/>
      <c r="B795" s="89"/>
      <c r="D795" s="90"/>
      <c r="F795" s="90"/>
      <c r="G795" s="42"/>
      <c r="H795" s="90"/>
      <c r="M795" s="42"/>
      <c r="S795" s="42"/>
      <c r="T795" s="42"/>
      <c r="U795" s="42"/>
      <c r="V795" s="42"/>
      <c r="W795" s="42"/>
      <c r="X795" s="42"/>
      <c r="Y795" s="42"/>
      <c r="Z795" s="42"/>
    </row>
    <row r="796">
      <c r="A796" s="50"/>
      <c r="B796" s="89"/>
      <c r="D796" s="90"/>
      <c r="F796" s="90"/>
      <c r="G796" s="42"/>
      <c r="H796" s="90"/>
      <c r="M796" s="42"/>
      <c r="S796" s="42"/>
      <c r="T796" s="42"/>
      <c r="U796" s="42"/>
      <c r="V796" s="42"/>
      <c r="W796" s="42"/>
      <c r="X796" s="42"/>
      <c r="Y796" s="42"/>
      <c r="Z796" s="42"/>
    </row>
    <row r="797">
      <c r="A797" s="50"/>
      <c r="B797" s="89"/>
      <c r="D797" s="90"/>
      <c r="F797" s="90"/>
      <c r="G797" s="42"/>
      <c r="H797" s="90"/>
      <c r="M797" s="42"/>
      <c r="S797" s="42"/>
      <c r="T797" s="42"/>
      <c r="U797" s="42"/>
      <c r="V797" s="42"/>
      <c r="W797" s="42"/>
      <c r="X797" s="42"/>
      <c r="Y797" s="42"/>
      <c r="Z797" s="42"/>
    </row>
    <row r="798">
      <c r="A798" s="50"/>
      <c r="B798" s="89"/>
      <c r="D798" s="90"/>
      <c r="F798" s="90"/>
      <c r="G798" s="42"/>
      <c r="H798" s="90"/>
      <c r="M798" s="42"/>
      <c r="S798" s="42"/>
      <c r="T798" s="42"/>
      <c r="U798" s="42"/>
      <c r="V798" s="42"/>
      <c r="W798" s="42"/>
      <c r="X798" s="42"/>
      <c r="Y798" s="42"/>
      <c r="Z798" s="42"/>
    </row>
    <row r="799">
      <c r="A799" s="50"/>
      <c r="B799" s="89"/>
      <c r="D799" s="90"/>
      <c r="F799" s="90"/>
      <c r="G799" s="42"/>
      <c r="H799" s="90"/>
      <c r="M799" s="42"/>
      <c r="S799" s="42"/>
      <c r="T799" s="42"/>
      <c r="U799" s="42"/>
      <c r="V799" s="42"/>
      <c r="W799" s="42"/>
      <c r="X799" s="42"/>
      <c r="Y799" s="42"/>
      <c r="Z799" s="42"/>
    </row>
    <row r="800">
      <c r="A800" s="50"/>
      <c r="B800" s="89"/>
      <c r="D800" s="90"/>
      <c r="F800" s="90"/>
      <c r="G800" s="42"/>
      <c r="H800" s="90"/>
      <c r="M800" s="42"/>
      <c r="S800" s="42"/>
      <c r="T800" s="42"/>
      <c r="U800" s="42"/>
      <c r="V800" s="42"/>
      <c r="W800" s="42"/>
      <c r="X800" s="42"/>
      <c r="Y800" s="42"/>
      <c r="Z800" s="42"/>
    </row>
    <row r="801">
      <c r="A801" s="50"/>
      <c r="B801" s="89"/>
      <c r="D801" s="90"/>
      <c r="F801" s="90"/>
      <c r="G801" s="42"/>
      <c r="H801" s="90"/>
      <c r="M801" s="42"/>
      <c r="S801" s="42"/>
      <c r="T801" s="42"/>
      <c r="U801" s="42"/>
      <c r="V801" s="42"/>
      <c r="W801" s="42"/>
      <c r="X801" s="42"/>
      <c r="Y801" s="42"/>
      <c r="Z801" s="42"/>
    </row>
    <row r="802">
      <c r="A802" s="50"/>
      <c r="B802" s="89"/>
      <c r="D802" s="90"/>
      <c r="F802" s="90"/>
      <c r="G802" s="42"/>
      <c r="H802" s="90"/>
      <c r="M802" s="42"/>
      <c r="S802" s="42"/>
      <c r="T802" s="42"/>
      <c r="U802" s="42"/>
      <c r="V802" s="42"/>
      <c r="W802" s="42"/>
      <c r="X802" s="42"/>
      <c r="Y802" s="42"/>
      <c r="Z802" s="42"/>
    </row>
    <row r="803">
      <c r="A803" s="50"/>
      <c r="B803" s="89"/>
      <c r="D803" s="90"/>
      <c r="F803" s="90"/>
      <c r="G803" s="42"/>
      <c r="H803" s="90"/>
      <c r="M803" s="42"/>
      <c r="S803" s="42"/>
      <c r="T803" s="42"/>
      <c r="U803" s="42"/>
      <c r="V803" s="42"/>
      <c r="W803" s="42"/>
      <c r="X803" s="42"/>
      <c r="Y803" s="42"/>
      <c r="Z803" s="42"/>
    </row>
    <row r="804">
      <c r="A804" s="50"/>
      <c r="B804" s="89"/>
      <c r="D804" s="90"/>
      <c r="F804" s="90"/>
      <c r="G804" s="42"/>
      <c r="H804" s="90"/>
      <c r="M804" s="42"/>
      <c r="S804" s="42"/>
      <c r="T804" s="42"/>
      <c r="U804" s="42"/>
      <c r="V804" s="42"/>
      <c r="W804" s="42"/>
      <c r="X804" s="42"/>
      <c r="Y804" s="42"/>
      <c r="Z804" s="42"/>
    </row>
    <row r="805">
      <c r="A805" s="50"/>
      <c r="B805" s="89"/>
      <c r="D805" s="90"/>
      <c r="F805" s="90"/>
      <c r="G805" s="42"/>
      <c r="H805" s="90"/>
      <c r="M805" s="42"/>
      <c r="S805" s="42"/>
      <c r="T805" s="42"/>
      <c r="U805" s="42"/>
      <c r="V805" s="42"/>
      <c r="W805" s="42"/>
      <c r="X805" s="42"/>
      <c r="Y805" s="42"/>
      <c r="Z805" s="42"/>
    </row>
    <row r="806">
      <c r="A806" s="50"/>
      <c r="B806" s="89"/>
      <c r="D806" s="90"/>
      <c r="F806" s="90"/>
      <c r="G806" s="42"/>
      <c r="H806" s="90"/>
      <c r="M806" s="42"/>
      <c r="S806" s="42"/>
      <c r="T806" s="42"/>
      <c r="U806" s="42"/>
      <c r="V806" s="42"/>
      <c r="W806" s="42"/>
      <c r="X806" s="42"/>
      <c r="Y806" s="42"/>
      <c r="Z806" s="42"/>
    </row>
    <row r="807">
      <c r="A807" s="50"/>
      <c r="B807" s="89"/>
      <c r="D807" s="90"/>
      <c r="F807" s="90"/>
      <c r="G807" s="42"/>
      <c r="H807" s="90"/>
      <c r="M807" s="42"/>
      <c r="S807" s="42"/>
      <c r="T807" s="42"/>
      <c r="U807" s="42"/>
      <c r="V807" s="42"/>
      <c r="W807" s="42"/>
      <c r="X807" s="42"/>
      <c r="Y807" s="42"/>
      <c r="Z807" s="42"/>
    </row>
    <row r="808">
      <c r="A808" s="50"/>
      <c r="B808" s="89"/>
      <c r="D808" s="90"/>
      <c r="F808" s="90"/>
      <c r="G808" s="42"/>
      <c r="H808" s="90"/>
      <c r="M808" s="42"/>
      <c r="S808" s="42"/>
      <c r="T808" s="42"/>
      <c r="U808" s="42"/>
      <c r="V808" s="42"/>
      <c r="W808" s="42"/>
      <c r="X808" s="42"/>
      <c r="Y808" s="42"/>
      <c r="Z808" s="42"/>
    </row>
    <row r="809">
      <c r="A809" s="50"/>
      <c r="B809" s="89"/>
      <c r="D809" s="90"/>
      <c r="F809" s="90"/>
      <c r="G809" s="42"/>
      <c r="H809" s="90"/>
      <c r="M809" s="42"/>
      <c r="S809" s="42"/>
      <c r="T809" s="42"/>
      <c r="U809" s="42"/>
      <c r="V809" s="42"/>
      <c r="W809" s="42"/>
      <c r="X809" s="42"/>
      <c r="Y809" s="42"/>
      <c r="Z809" s="42"/>
    </row>
    <row r="810">
      <c r="A810" s="50"/>
      <c r="B810" s="89"/>
      <c r="D810" s="90"/>
      <c r="F810" s="90"/>
      <c r="G810" s="42"/>
      <c r="H810" s="90"/>
      <c r="M810" s="42"/>
      <c r="S810" s="42"/>
      <c r="T810" s="42"/>
      <c r="U810" s="42"/>
      <c r="V810" s="42"/>
      <c r="W810" s="42"/>
      <c r="X810" s="42"/>
      <c r="Y810" s="42"/>
      <c r="Z810" s="42"/>
    </row>
    <row r="811">
      <c r="A811" s="50"/>
      <c r="B811" s="89"/>
      <c r="D811" s="90"/>
      <c r="F811" s="90"/>
      <c r="G811" s="42"/>
      <c r="H811" s="90"/>
      <c r="M811" s="42"/>
      <c r="S811" s="42"/>
      <c r="T811" s="42"/>
      <c r="U811" s="42"/>
      <c r="V811" s="42"/>
      <c r="W811" s="42"/>
      <c r="X811" s="42"/>
      <c r="Y811" s="42"/>
      <c r="Z811" s="42"/>
    </row>
    <row r="812">
      <c r="A812" s="50"/>
      <c r="B812" s="89"/>
      <c r="D812" s="90"/>
      <c r="F812" s="90"/>
      <c r="G812" s="42"/>
      <c r="H812" s="90"/>
      <c r="M812" s="42"/>
      <c r="S812" s="42"/>
      <c r="T812" s="42"/>
      <c r="U812" s="42"/>
      <c r="V812" s="42"/>
      <c r="W812" s="42"/>
      <c r="X812" s="42"/>
      <c r="Y812" s="42"/>
      <c r="Z812" s="42"/>
    </row>
    <row r="813">
      <c r="A813" s="50"/>
      <c r="B813" s="89"/>
      <c r="D813" s="90"/>
      <c r="F813" s="90"/>
      <c r="G813" s="42"/>
      <c r="H813" s="90"/>
      <c r="M813" s="42"/>
      <c r="S813" s="42"/>
      <c r="T813" s="42"/>
      <c r="U813" s="42"/>
      <c r="V813" s="42"/>
      <c r="W813" s="42"/>
      <c r="X813" s="42"/>
      <c r="Y813" s="42"/>
      <c r="Z813" s="42"/>
    </row>
    <row r="814">
      <c r="A814" s="50"/>
      <c r="B814" s="89"/>
      <c r="D814" s="90"/>
      <c r="F814" s="90"/>
      <c r="G814" s="42"/>
      <c r="H814" s="90"/>
      <c r="M814" s="42"/>
      <c r="S814" s="42"/>
      <c r="T814" s="42"/>
      <c r="U814" s="42"/>
      <c r="V814" s="42"/>
      <c r="W814" s="42"/>
      <c r="X814" s="42"/>
      <c r="Y814" s="42"/>
      <c r="Z814" s="42"/>
    </row>
    <row r="815">
      <c r="A815" s="50"/>
      <c r="B815" s="89"/>
      <c r="D815" s="90"/>
      <c r="F815" s="90"/>
      <c r="G815" s="42"/>
      <c r="H815" s="90"/>
      <c r="M815" s="42"/>
      <c r="S815" s="42"/>
      <c r="T815" s="42"/>
      <c r="U815" s="42"/>
      <c r="V815" s="42"/>
      <c r="W815" s="42"/>
      <c r="X815" s="42"/>
      <c r="Y815" s="42"/>
      <c r="Z815" s="42"/>
    </row>
    <row r="816">
      <c r="A816" s="50"/>
      <c r="B816" s="89"/>
      <c r="D816" s="90"/>
      <c r="F816" s="90"/>
      <c r="G816" s="42"/>
      <c r="H816" s="90"/>
      <c r="M816" s="42"/>
      <c r="S816" s="42"/>
      <c r="T816" s="42"/>
      <c r="U816" s="42"/>
      <c r="V816" s="42"/>
      <c r="W816" s="42"/>
      <c r="X816" s="42"/>
      <c r="Y816" s="42"/>
      <c r="Z816" s="42"/>
    </row>
    <row r="817">
      <c r="A817" s="50"/>
      <c r="B817" s="89"/>
      <c r="D817" s="90"/>
      <c r="F817" s="90"/>
      <c r="G817" s="42"/>
      <c r="H817" s="90"/>
      <c r="M817" s="42"/>
      <c r="S817" s="42"/>
      <c r="T817" s="42"/>
      <c r="U817" s="42"/>
      <c r="V817" s="42"/>
      <c r="W817" s="42"/>
      <c r="X817" s="42"/>
      <c r="Y817" s="42"/>
      <c r="Z817" s="42"/>
    </row>
    <row r="818">
      <c r="A818" s="50"/>
      <c r="B818" s="89"/>
      <c r="D818" s="90"/>
      <c r="F818" s="90"/>
      <c r="G818" s="42"/>
      <c r="H818" s="90"/>
      <c r="M818" s="42"/>
      <c r="S818" s="42"/>
      <c r="T818" s="42"/>
      <c r="U818" s="42"/>
      <c r="V818" s="42"/>
      <c r="W818" s="42"/>
      <c r="X818" s="42"/>
      <c r="Y818" s="42"/>
      <c r="Z818" s="42"/>
    </row>
    <row r="819">
      <c r="A819" s="50"/>
      <c r="B819" s="89"/>
      <c r="D819" s="90"/>
      <c r="F819" s="90"/>
      <c r="G819" s="42"/>
      <c r="H819" s="90"/>
      <c r="M819" s="42"/>
      <c r="S819" s="42"/>
      <c r="T819" s="42"/>
      <c r="U819" s="42"/>
      <c r="V819" s="42"/>
      <c r="W819" s="42"/>
      <c r="X819" s="42"/>
      <c r="Y819" s="42"/>
      <c r="Z819" s="42"/>
    </row>
    <row r="820">
      <c r="A820" s="50"/>
      <c r="B820" s="89"/>
      <c r="D820" s="90"/>
      <c r="F820" s="90"/>
      <c r="G820" s="42"/>
      <c r="H820" s="90"/>
      <c r="M820" s="42"/>
      <c r="S820" s="42"/>
      <c r="T820" s="42"/>
      <c r="U820" s="42"/>
      <c r="V820" s="42"/>
      <c r="W820" s="42"/>
      <c r="X820" s="42"/>
      <c r="Y820" s="42"/>
      <c r="Z820" s="42"/>
    </row>
    <row r="821">
      <c r="A821" s="50"/>
      <c r="B821" s="89"/>
      <c r="D821" s="90"/>
      <c r="F821" s="90"/>
      <c r="G821" s="42"/>
      <c r="H821" s="90"/>
      <c r="M821" s="42"/>
      <c r="S821" s="42"/>
      <c r="T821" s="42"/>
      <c r="U821" s="42"/>
      <c r="V821" s="42"/>
      <c r="W821" s="42"/>
      <c r="X821" s="42"/>
      <c r="Y821" s="42"/>
      <c r="Z821" s="42"/>
    </row>
    <row r="822">
      <c r="A822" s="50"/>
      <c r="B822" s="89"/>
      <c r="D822" s="90"/>
      <c r="F822" s="90"/>
      <c r="G822" s="42"/>
      <c r="H822" s="90"/>
      <c r="M822" s="42"/>
      <c r="S822" s="42"/>
      <c r="T822" s="42"/>
      <c r="U822" s="42"/>
      <c r="V822" s="42"/>
      <c r="W822" s="42"/>
      <c r="X822" s="42"/>
      <c r="Y822" s="42"/>
      <c r="Z822" s="42"/>
    </row>
    <row r="823">
      <c r="A823" s="50"/>
      <c r="B823" s="89"/>
      <c r="D823" s="90"/>
      <c r="F823" s="90"/>
      <c r="G823" s="42"/>
      <c r="H823" s="90"/>
      <c r="M823" s="42"/>
      <c r="S823" s="42"/>
      <c r="T823" s="42"/>
      <c r="U823" s="42"/>
      <c r="V823" s="42"/>
      <c r="W823" s="42"/>
      <c r="X823" s="42"/>
      <c r="Y823" s="42"/>
      <c r="Z823" s="42"/>
    </row>
    <row r="824">
      <c r="A824" s="50"/>
      <c r="B824" s="89"/>
      <c r="D824" s="90"/>
      <c r="F824" s="90"/>
      <c r="G824" s="42"/>
      <c r="H824" s="90"/>
      <c r="M824" s="42"/>
      <c r="S824" s="42"/>
      <c r="T824" s="42"/>
      <c r="U824" s="42"/>
      <c r="V824" s="42"/>
      <c r="W824" s="42"/>
      <c r="X824" s="42"/>
      <c r="Y824" s="42"/>
      <c r="Z824" s="42"/>
    </row>
    <row r="825">
      <c r="A825" s="50"/>
      <c r="B825" s="89"/>
      <c r="D825" s="90"/>
      <c r="F825" s="90"/>
      <c r="G825" s="42"/>
      <c r="H825" s="90"/>
      <c r="M825" s="42"/>
      <c r="S825" s="42"/>
      <c r="T825" s="42"/>
      <c r="U825" s="42"/>
      <c r="V825" s="42"/>
      <c r="W825" s="42"/>
      <c r="X825" s="42"/>
      <c r="Y825" s="42"/>
      <c r="Z825" s="42"/>
    </row>
    <row r="826">
      <c r="A826" s="50"/>
      <c r="B826" s="89"/>
      <c r="D826" s="90"/>
      <c r="F826" s="90"/>
      <c r="G826" s="42"/>
      <c r="H826" s="90"/>
      <c r="M826" s="42"/>
      <c r="S826" s="42"/>
      <c r="T826" s="42"/>
      <c r="U826" s="42"/>
      <c r="V826" s="42"/>
      <c r="W826" s="42"/>
      <c r="X826" s="42"/>
      <c r="Y826" s="42"/>
      <c r="Z826" s="42"/>
    </row>
    <row r="827">
      <c r="A827" s="50"/>
      <c r="B827" s="89"/>
      <c r="D827" s="90"/>
      <c r="F827" s="90"/>
      <c r="G827" s="42"/>
      <c r="H827" s="90"/>
      <c r="M827" s="42"/>
      <c r="S827" s="42"/>
      <c r="T827" s="42"/>
      <c r="U827" s="42"/>
      <c r="V827" s="42"/>
      <c r="W827" s="42"/>
      <c r="X827" s="42"/>
      <c r="Y827" s="42"/>
      <c r="Z827" s="42"/>
    </row>
    <row r="828">
      <c r="A828" s="50"/>
      <c r="B828" s="89"/>
      <c r="D828" s="90"/>
      <c r="F828" s="90"/>
      <c r="G828" s="42"/>
      <c r="H828" s="90"/>
      <c r="M828" s="42"/>
      <c r="S828" s="42"/>
      <c r="T828" s="42"/>
      <c r="U828" s="42"/>
      <c r="V828" s="42"/>
      <c r="W828" s="42"/>
      <c r="X828" s="42"/>
      <c r="Y828" s="42"/>
      <c r="Z828" s="42"/>
    </row>
    <row r="829">
      <c r="A829" s="50"/>
      <c r="B829" s="89"/>
      <c r="D829" s="90"/>
      <c r="F829" s="90"/>
      <c r="G829" s="42"/>
      <c r="H829" s="90"/>
      <c r="M829" s="42"/>
      <c r="S829" s="42"/>
      <c r="T829" s="42"/>
      <c r="U829" s="42"/>
      <c r="V829" s="42"/>
      <c r="W829" s="42"/>
      <c r="X829" s="42"/>
      <c r="Y829" s="42"/>
      <c r="Z829" s="42"/>
    </row>
    <row r="830">
      <c r="A830" s="50"/>
      <c r="B830" s="89"/>
      <c r="D830" s="90"/>
      <c r="F830" s="90"/>
      <c r="G830" s="42"/>
      <c r="H830" s="90"/>
      <c r="M830" s="42"/>
      <c r="S830" s="42"/>
      <c r="T830" s="42"/>
      <c r="U830" s="42"/>
      <c r="V830" s="42"/>
      <c r="W830" s="42"/>
      <c r="X830" s="42"/>
      <c r="Y830" s="42"/>
      <c r="Z830" s="42"/>
    </row>
    <row r="831">
      <c r="A831" s="50"/>
      <c r="B831" s="89"/>
      <c r="D831" s="90"/>
      <c r="F831" s="90"/>
      <c r="G831" s="42"/>
      <c r="H831" s="90"/>
      <c r="M831" s="42"/>
      <c r="S831" s="42"/>
      <c r="T831" s="42"/>
      <c r="U831" s="42"/>
      <c r="V831" s="42"/>
      <c r="W831" s="42"/>
      <c r="X831" s="42"/>
      <c r="Y831" s="42"/>
      <c r="Z831" s="42"/>
    </row>
    <row r="832">
      <c r="A832" s="50"/>
      <c r="B832" s="89"/>
      <c r="D832" s="90"/>
      <c r="F832" s="90"/>
      <c r="G832" s="42"/>
      <c r="H832" s="90"/>
      <c r="M832" s="42"/>
      <c r="S832" s="42"/>
      <c r="T832" s="42"/>
      <c r="U832" s="42"/>
      <c r="V832" s="42"/>
      <c r="W832" s="42"/>
      <c r="X832" s="42"/>
      <c r="Y832" s="42"/>
      <c r="Z832" s="42"/>
    </row>
    <row r="833">
      <c r="A833" s="50"/>
      <c r="B833" s="89"/>
      <c r="D833" s="90"/>
      <c r="F833" s="90"/>
      <c r="G833" s="42"/>
      <c r="H833" s="90"/>
      <c r="M833" s="42"/>
      <c r="S833" s="42"/>
      <c r="T833" s="42"/>
      <c r="U833" s="42"/>
      <c r="V833" s="42"/>
      <c r="W833" s="42"/>
      <c r="X833" s="42"/>
      <c r="Y833" s="42"/>
      <c r="Z833" s="42"/>
    </row>
    <row r="834">
      <c r="A834" s="50"/>
      <c r="B834" s="89"/>
      <c r="D834" s="90"/>
      <c r="F834" s="90"/>
      <c r="G834" s="42"/>
      <c r="H834" s="90"/>
      <c r="M834" s="42"/>
      <c r="S834" s="42"/>
      <c r="T834" s="42"/>
      <c r="U834" s="42"/>
      <c r="V834" s="42"/>
      <c r="W834" s="42"/>
      <c r="X834" s="42"/>
      <c r="Y834" s="42"/>
      <c r="Z834" s="42"/>
    </row>
    <row r="835">
      <c r="A835" s="50"/>
      <c r="B835" s="89"/>
      <c r="D835" s="90"/>
      <c r="F835" s="90"/>
      <c r="G835" s="42"/>
      <c r="H835" s="90"/>
      <c r="M835" s="42"/>
      <c r="S835" s="42"/>
      <c r="T835" s="42"/>
      <c r="U835" s="42"/>
      <c r="V835" s="42"/>
      <c r="W835" s="42"/>
      <c r="X835" s="42"/>
      <c r="Y835" s="42"/>
      <c r="Z835" s="42"/>
    </row>
    <row r="836">
      <c r="A836" s="50"/>
      <c r="B836" s="89"/>
      <c r="D836" s="90"/>
      <c r="F836" s="90"/>
      <c r="G836" s="42"/>
      <c r="H836" s="90"/>
      <c r="M836" s="42"/>
      <c r="S836" s="42"/>
      <c r="T836" s="42"/>
      <c r="U836" s="42"/>
      <c r="V836" s="42"/>
      <c r="W836" s="42"/>
      <c r="X836" s="42"/>
      <c r="Y836" s="42"/>
      <c r="Z836" s="42"/>
    </row>
    <row r="837">
      <c r="A837" s="50"/>
      <c r="B837" s="89"/>
      <c r="D837" s="90"/>
      <c r="F837" s="90"/>
      <c r="G837" s="42"/>
      <c r="H837" s="90"/>
      <c r="M837" s="42"/>
      <c r="S837" s="42"/>
      <c r="T837" s="42"/>
      <c r="U837" s="42"/>
      <c r="V837" s="42"/>
      <c r="W837" s="42"/>
      <c r="X837" s="42"/>
      <c r="Y837" s="42"/>
      <c r="Z837" s="42"/>
    </row>
    <row r="838">
      <c r="A838" s="50"/>
      <c r="B838" s="89"/>
      <c r="D838" s="90"/>
      <c r="F838" s="90"/>
      <c r="G838" s="42"/>
      <c r="H838" s="90"/>
      <c r="M838" s="42"/>
      <c r="S838" s="42"/>
      <c r="T838" s="42"/>
      <c r="U838" s="42"/>
      <c r="V838" s="42"/>
      <c r="W838" s="42"/>
      <c r="X838" s="42"/>
      <c r="Y838" s="42"/>
      <c r="Z838" s="42"/>
    </row>
    <row r="839">
      <c r="A839" s="50"/>
      <c r="B839" s="89"/>
      <c r="D839" s="90"/>
      <c r="F839" s="90"/>
      <c r="G839" s="42"/>
      <c r="H839" s="90"/>
      <c r="M839" s="42"/>
      <c r="S839" s="42"/>
      <c r="T839" s="42"/>
      <c r="U839" s="42"/>
      <c r="V839" s="42"/>
      <c r="W839" s="42"/>
      <c r="X839" s="42"/>
      <c r="Y839" s="42"/>
      <c r="Z839" s="42"/>
    </row>
    <row r="840">
      <c r="A840" s="50"/>
      <c r="B840" s="89"/>
      <c r="D840" s="90"/>
      <c r="F840" s="90"/>
      <c r="G840" s="42"/>
      <c r="H840" s="90"/>
      <c r="M840" s="42"/>
      <c r="S840" s="42"/>
      <c r="T840" s="42"/>
      <c r="U840" s="42"/>
      <c r="V840" s="42"/>
      <c r="W840" s="42"/>
      <c r="X840" s="42"/>
      <c r="Y840" s="42"/>
      <c r="Z840" s="42"/>
    </row>
    <row r="841">
      <c r="A841" s="50"/>
      <c r="B841" s="89"/>
      <c r="D841" s="90"/>
      <c r="F841" s="90"/>
      <c r="G841" s="42"/>
      <c r="H841" s="90"/>
      <c r="M841" s="42"/>
      <c r="S841" s="42"/>
      <c r="T841" s="42"/>
      <c r="U841" s="42"/>
      <c r="V841" s="42"/>
      <c r="W841" s="42"/>
      <c r="X841" s="42"/>
      <c r="Y841" s="42"/>
      <c r="Z841" s="42"/>
    </row>
    <row r="842">
      <c r="A842" s="50"/>
      <c r="B842" s="89"/>
      <c r="D842" s="90"/>
      <c r="F842" s="90"/>
      <c r="G842" s="42"/>
      <c r="H842" s="90"/>
      <c r="M842" s="42"/>
      <c r="S842" s="42"/>
      <c r="T842" s="42"/>
      <c r="U842" s="42"/>
      <c r="V842" s="42"/>
      <c r="W842" s="42"/>
      <c r="X842" s="42"/>
      <c r="Y842" s="42"/>
      <c r="Z842" s="42"/>
    </row>
    <row r="843">
      <c r="A843" s="50"/>
      <c r="B843" s="89"/>
      <c r="D843" s="90"/>
      <c r="F843" s="90"/>
      <c r="G843" s="42"/>
      <c r="H843" s="90"/>
      <c r="M843" s="42"/>
      <c r="S843" s="42"/>
      <c r="T843" s="42"/>
      <c r="U843" s="42"/>
      <c r="V843" s="42"/>
      <c r="W843" s="42"/>
      <c r="X843" s="42"/>
      <c r="Y843" s="42"/>
      <c r="Z843" s="42"/>
    </row>
    <row r="844">
      <c r="A844" s="50"/>
      <c r="B844" s="89"/>
      <c r="D844" s="90"/>
      <c r="F844" s="90"/>
      <c r="G844" s="42"/>
      <c r="H844" s="90"/>
      <c r="M844" s="42"/>
      <c r="S844" s="42"/>
      <c r="T844" s="42"/>
      <c r="U844" s="42"/>
      <c r="V844" s="42"/>
      <c r="W844" s="42"/>
      <c r="X844" s="42"/>
      <c r="Y844" s="42"/>
      <c r="Z844" s="42"/>
    </row>
    <row r="845">
      <c r="A845" s="50"/>
      <c r="B845" s="89"/>
      <c r="D845" s="90"/>
      <c r="F845" s="90"/>
      <c r="G845" s="42"/>
      <c r="H845" s="90"/>
      <c r="M845" s="42"/>
      <c r="S845" s="42"/>
      <c r="T845" s="42"/>
      <c r="U845" s="42"/>
      <c r="V845" s="42"/>
      <c r="W845" s="42"/>
      <c r="X845" s="42"/>
      <c r="Y845" s="42"/>
      <c r="Z845" s="42"/>
    </row>
    <row r="846">
      <c r="A846" s="50"/>
      <c r="B846" s="89"/>
      <c r="D846" s="90"/>
      <c r="F846" s="90"/>
      <c r="G846" s="42"/>
      <c r="H846" s="90"/>
      <c r="M846" s="42"/>
      <c r="S846" s="42"/>
      <c r="T846" s="42"/>
      <c r="U846" s="42"/>
      <c r="V846" s="42"/>
      <c r="W846" s="42"/>
      <c r="X846" s="42"/>
      <c r="Y846" s="42"/>
      <c r="Z846" s="42"/>
    </row>
    <row r="847">
      <c r="A847" s="50"/>
      <c r="B847" s="89"/>
      <c r="D847" s="90"/>
      <c r="F847" s="90"/>
      <c r="G847" s="42"/>
      <c r="H847" s="90"/>
      <c r="M847" s="42"/>
      <c r="S847" s="42"/>
      <c r="T847" s="42"/>
      <c r="U847" s="42"/>
      <c r="V847" s="42"/>
      <c r="W847" s="42"/>
      <c r="X847" s="42"/>
      <c r="Y847" s="42"/>
      <c r="Z847" s="42"/>
    </row>
    <row r="848">
      <c r="A848" s="50"/>
      <c r="B848" s="89"/>
      <c r="D848" s="90"/>
      <c r="F848" s="90"/>
      <c r="G848" s="42"/>
      <c r="H848" s="90"/>
      <c r="M848" s="42"/>
      <c r="S848" s="42"/>
      <c r="T848" s="42"/>
      <c r="U848" s="42"/>
      <c r="V848" s="42"/>
      <c r="W848" s="42"/>
      <c r="X848" s="42"/>
      <c r="Y848" s="42"/>
      <c r="Z848" s="42"/>
    </row>
    <row r="849">
      <c r="A849" s="50"/>
      <c r="B849" s="89"/>
      <c r="D849" s="90"/>
      <c r="F849" s="90"/>
      <c r="G849" s="42"/>
      <c r="H849" s="90"/>
      <c r="M849" s="42"/>
      <c r="S849" s="42"/>
      <c r="T849" s="42"/>
      <c r="U849" s="42"/>
      <c r="V849" s="42"/>
      <c r="W849" s="42"/>
      <c r="X849" s="42"/>
      <c r="Y849" s="42"/>
      <c r="Z849" s="42"/>
    </row>
    <row r="850">
      <c r="A850" s="50"/>
      <c r="B850" s="89"/>
      <c r="D850" s="90"/>
      <c r="F850" s="90"/>
      <c r="G850" s="42"/>
      <c r="H850" s="90"/>
      <c r="M850" s="42"/>
      <c r="S850" s="42"/>
      <c r="T850" s="42"/>
      <c r="U850" s="42"/>
      <c r="V850" s="42"/>
      <c r="W850" s="42"/>
      <c r="X850" s="42"/>
      <c r="Y850" s="42"/>
      <c r="Z850" s="42"/>
    </row>
    <row r="851">
      <c r="A851" s="50"/>
      <c r="B851" s="89"/>
      <c r="D851" s="90"/>
      <c r="F851" s="90"/>
      <c r="G851" s="42"/>
      <c r="H851" s="90"/>
      <c r="M851" s="42"/>
      <c r="S851" s="42"/>
      <c r="T851" s="42"/>
      <c r="U851" s="42"/>
      <c r="V851" s="42"/>
      <c r="W851" s="42"/>
      <c r="X851" s="42"/>
      <c r="Y851" s="42"/>
      <c r="Z851" s="42"/>
    </row>
    <row r="852">
      <c r="A852" s="50"/>
      <c r="B852" s="89"/>
      <c r="D852" s="90"/>
      <c r="F852" s="90"/>
      <c r="G852" s="42"/>
      <c r="H852" s="90"/>
      <c r="M852" s="42"/>
      <c r="S852" s="42"/>
      <c r="T852" s="42"/>
      <c r="U852" s="42"/>
      <c r="V852" s="42"/>
      <c r="W852" s="42"/>
      <c r="X852" s="42"/>
      <c r="Y852" s="42"/>
      <c r="Z852" s="42"/>
    </row>
    <row r="853">
      <c r="A853" s="50"/>
      <c r="B853" s="89"/>
      <c r="D853" s="90"/>
      <c r="F853" s="90"/>
      <c r="G853" s="42"/>
      <c r="H853" s="90"/>
      <c r="M853" s="42"/>
      <c r="S853" s="42"/>
      <c r="T853" s="42"/>
      <c r="U853" s="42"/>
      <c r="V853" s="42"/>
      <c r="W853" s="42"/>
      <c r="X853" s="42"/>
      <c r="Y853" s="42"/>
      <c r="Z853" s="42"/>
    </row>
    <row r="854">
      <c r="A854" s="50"/>
      <c r="B854" s="89"/>
      <c r="D854" s="90"/>
      <c r="F854" s="90"/>
      <c r="G854" s="42"/>
      <c r="H854" s="90"/>
      <c r="M854" s="42"/>
      <c r="S854" s="42"/>
      <c r="T854" s="42"/>
      <c r="U854" s="42"/>
      <c r="V854" s="42"/>
      <c r="W854" s="42"/>
      <c r="X854" s="42"/>
      <c r="Y854" s="42"/>
      <c r="Z854" s="42"/>
    </row>
    <row r="855">
      <c r="A855" s="50"/>
      <c r="B855" s="89"/>
      <c r="D855" s="90"/>
      <c r="F855" s="90"/>
      <c r="G855" s="42"/>
      <c r="H855" s="90"/>
      <c r="M855" s="42"/>
      <c r="S855" s="42"/>
      <c r="T855" s="42"/>
      <c r="U855" s="42"/>
      <c r="V855" s="42"/>
      <c r="W855" s="42"/>
      <c r="X855" s="42"/>
      <c r="Y855" s="42"/>
      <c r="Z855" s="42"/>
    </row>
    <row r="856">
      <c r="A856" s="50"/>
      <c r="B856" s="89"/>
      <c r="D856" s="90"/>
      <c r="F856" s="90"/>
      <c r="G856" s="42"/>
      <c r="H856" s="90"/>
      <c r="M856" s="42"/>
      <c r="S856" s="42"/>
      <c r="T856" s="42"/>
      <c r="U856" s="42"/>
      <c r="V856" s="42"/>
      <c r="W856" s="42"/>
      <c r="X856" s="42"/>
      <c r="Y856" s="42"/>
      <c r="Z856" s="42"/>
    </row>
    <row r="857">
      <c r="A857" s="50"/>
      <c r="B857" s="89"/>
      <c r="D857" s="90"/>
      <c r="F857" s="90"/>
      <c r="G857" s="42"/>
      <c r="H857" s="90"/>
      <c r="M857" s="42"/>
      <c r="S857" s="42"/>
      <c r="T857" s="42"/>
      <c r="U857" s="42"/>
      <c r="V857" s="42"/>
      <c r="W857" s="42"/>
      <c r="X857" s="42"/>
      <c r="Y857" s="42"/>
      <c r="Z857" s="42"/>
    </row>
    <row r="858">
      <c r="A858" s="50"/>
      <c r="B858" s="89"/>
      <c r="D858" s="90"/>
      <c r="F858" s="90"/>
      <c r="G858" s="42"/>
      <c r="H858" s="90"/>
      <c r="M858" s="42"/>
      <c r="S858" s="42"/>
      <c r="T858" s="42"/>
      <c r="U858" s="42"/>
      <c r="V858" s="42"/>
      <c r="W858" s="42"/>
      <c r="X858" s="42"/>
      <c r="Y858" s="42"/>
      <c r="Z858" s="42"/>
    </row>
    <row r="859">
      <c r="A859" s="50"/>
      <c r="B859" s="89"/>
      <c r="D859" s="90"/>
      <c r="F859" s="90"/>
      <c r="G859" s="42"/>
      <c r="H859" s="90"/>
      <c r="M859" s="42"/>
      <c r="S859" s="42"/>
      <c r="T859" s="42"/>
      <c r="U859" s="42"/>
      <c r="V859" s="42"/>
      <c r="W859" s="42"/>
      <c r="X859" s="42"/>
      <c r="Y859" s="42"/>
      <c r="Z859" s="42"/>
    </row>
    <row r="860">
      <c r="A860" s="50"/>
      <c r="B860" s="89"/>
      <c r="D860" s="90"/>
      <c r="F860" s="90"/>
      <c r="G860" s="42"/>
      <c r="H860" s="90"/>
      <c r="M860" s="42"/>
      <c r="S860" s="42"/>
      <c r="T860" s="42"/>
      <c r="U860" s="42"/>
      <c r="V860" s="42"/>
      <c r="W860" s="42"/>
      <c r="X860" s="42"/>
      <c r="Y860" s="42"/>
      <c r="Z860" s="42"/>
    </row>
    <row r="861">
      <c r="A861" s="50"/>
      <c r="B861" s="89"/>
      <c r="D861" s="90"/>
      <c r="F861" s="90"/>
      <c r="G861" s="42"/>
      <c r="H861" s="90"/>
      <c r="M861" s="42"/>
      <c r="S861" s="42"/>
      <c r="T861" s="42"/>
      <c r="U861" s="42"/>
      <c r="V861" s="42"/>
      <c r="W861" s="42"/>
      <c r="X861" s="42"/>
      <c r="Y861" s="42"/>
      <c r="Z861" s="42"/>
    </row>
    <row r="862">
      <c r="A862" s="50"/>
      <c r="B862" s="89"/>
      <c r="D862" s="90"/>
      <c r="F862" s="90"/>
      <c r="G862" s="42"/>
      <c r="H862" s="90"/>
      <c r="M862" s="42"/>
      <c r="S862" s="42"/>
      <c r="T862" s="42"/>
      <c r="U862" s="42"/>
      <c r="V862" s="42"/>
      <c r="W862" s="42"/>
      <c r="X862" s="42"/>
      <c r="Y862" s="42"/>
      <c r="Z862" s="42"/>
    </row>
    <row r="863">
      <c r="A863" s="50"/>
      <c r="B863" s="89"/>
      <c r="D863" s="90"/>
      <c r="F863" s="90"/>
      <c r="G863" s="42"/>
      <c r="H863" s="90"/>
      <c r="M863" s="42"/>
      <c r="S863" s="42"/>
      <c r="T863" s="42"/>
      <c r="U863" s="42"/>
      <c r="V863" s="42"/>
      <c r="W863" s="42"/>
      <c r="X863" s="42"/>
      <c r="Y863" s="42"/>
      <c r="Z863" s="42"/>
    </row>
    <row r="864">
      <c r="A864" s="50"/>
      <c r="B864" s="89"/>
      <c r="D864" s="90"/>
      <c r="F864" s="90"/>
      <c r="G864" s="42"/>
      <c r="H864" s="90"/>
      <c r="M864" s="42"/>
      <c r="S864" s="42"/>
      <c r="T864" s="42"/>
      <c r="U864" s="42"/>
      <c r="V864" s="42"/>
      <c r="W864" s="42"/>
      <c r="X864" s="42"/>
      <c r="Y864" s="42"/>
      <c r="Z864" s="42"/>
    </row>
    <row r="865">
      <c r="A865" s="50"/>
      <c r="B865" s="89"/>
      <c r="D865" s="90"/>
      <c r="F865" s="90"/>
      <c r="G865" s="42"/>
      <c r="H865" s="90"/>
      <c r="M865" s="42"/>
      <c r="S865" s="42"/>
      <c r="T865" s="42"/>
      <c r="U865" s="42"/>
      <c r="V865" s="42"/>
      <c r="W865" s="42"/>
      <c r="X865" s="42"/>
      <c r="Y865" s="42"/>
      <c r="Z865" s="42"/>
    </row>
    <row r="866">
      <c r="A866" s="50"/>
      <c r="B866" s="89"/>
      <c r="D866" s="90"/>
      <c r="F866" s="90"/>
      <c r="G866" s="42"/>
      <c r="H866" s="90"/>
      <c r="M866" s="42"/>
      <c r="S866" s="42"/>
      <c r="T866" s="42"/>
      <c r="U866" s="42"/>
      <c r="V866" s="42"/>
      <c r="W866" s="42"/>
      <c r="X866" s="42"/>
      <c r="Y866" s="42"/>
      <c r="Z866" s="42"/>
    </row>
    <row r="867">
      <c r="A867" s="50"/>
      <c r="B867" s="89"/>
      <c r="D867" s="90"/>
      <c r="F867" s="90"/>
      <c r="G867" s="42"/>
      <c r="H867" s="90"/>
      <c r="M867" s="42"/>
      <c r="S867" s="42"/>
      <c r="T867" s="42"/>
      <c r="U867" s="42"/>
      <c r="V867" s="42"/>
      <c r="W867" s="42"/>
      <c r="X867" s="42"/>
      <c r="Y867" s="42"/>
      <c r="Z867" s="42"/>
    </row>
    <row r="868">
      <c r="A868" s="50"/>
      <c r="B868" s="89"/>
      <c r="D868" s="90"/>
      <c r="F868" s="90"/>
      <c r="G868" s="42"/>
      <c r="H868" s="90"/>
      <c r="M868" s="42"/>
      <c r="S868" s="42"/>
      <c r="T868" s="42"/>
      <c r="U868" s="42"/>
      <c r="V868" s="42"/>
      <c r="W868" s="42"/>
      <c r="X868" s="42"/>
      <c r="Y868" s="42"/>
      <c r="Z868" s="42"/>
    </row>
    <row r="869">
      <c r="A869" s="50"/>
      <c r="B869" s="89"/>
      <c r="D869" s="90"/>
      <c r="F869" s="90"/>
      <c r="G869" s="42"/>
      <c r="H869" s="90"/>
      <c r="M869" s="42"/>
      <c r="S869" s="42"/>
      <c r="T869" s="42"/>
      <c r="U869" s="42"/>
      <c r="V869" s="42"/>
      <c r="W869" s="42"/>
      <c r="X869" s="42"/>
      <c r="Y869" s="42"/>
      <c r="Z869" s="42"/>
    </row>
    <row r="870">
      <c r="A870" s="50"/>
      <c r="B870" s="89"/>
      <c r="D870" s="90"/>
      <c r="F870" s="90"/>
      <c r="G870" s="42"/>
      <c r="H870" s="90"/>
      <c r="M870" s="42"/>
      <c r="S870" s="42"/>
      <c r="T870" s="42"/>
      <c r="U870" s="42"/>
      <c r="V870" s="42"/>
      <c r="W870" s="42"/>
      <c r="X870" s="42"/>
      <c r="Y870" s="42"/>
      <c r="Z870" s="42"/>
    </row>
    <row r="871">
      <c r="A871" s="50"/>
      <c r="B871" s="89"/>
      <c r="D871" s="90"/>
      <c r="F871" s="90"/>
      <c r="G871" s="42"/>
      <c r="H871" s="90"/>
      <c r="M871" s="42"/>
      <c r="S871" s="42"/>
      <c r="T871" s="42"/>
      <c r="U871" s="42"/>
      <c r="V871" s="42"/>
      <c r="W871" s="42"/>
      <c r="X871" s="42"/>
      <c r="Y871" s="42"/>
      <c r="Z871" s="42"/>
    </row>
    <row r="872">
      <c r="A872" s="50"/>
      <c r="B872" s="89"/>
      <c r="D872" s="90"/>
      <c r="F872" s="90"/>
      <c r="G872" s="42"/>
      <c r="H872" s="90"/>
      <c r="M872" s="42"/>
      <c r="S872" s="42"/>
      <c r="T872" s="42"/>
      <c r="U872" s="42"/>
      <c r="V872" s="42"/>
      <c r="W872" s="42"/>
      <c r="X872" s="42"/>
      <c r="Y872" s="42"/>
      <c r="Z872" s="42"/>
    </row>
    <row r="873">
      <c r="A873" s="50"/>
      <c r="B873" s="89"/>
      <c r="D873" s="90"/>
      <c r="F873" s="90"/>
      <c r="G873" s="42"/>
      <c r="H873" s="90"/>
      <c r="M873" s="42"/>
      <c r="S873" s="42"/>
      <c r="T873" s="42"/>
      <c r="U873" s="42"/>
      <c r="V873" s="42"/>
      <c r="W873" s="42"/>
      <c r="X873" s="42"/>
      <c r="Y873" s="42"/>
      <c r="Z873" s="42"/>
    </row>
    <row r="874">
      <c r="A874" s="50"/>
      <c r="B874" s="89"/>
      <c r="D874" s="90"/>
      <c r="F874" s="90"/>
      <c r="G874" s="42"/>
      <c r="H874" s="90"/>
      <c r="M874" s="42"/>
      <c r="S874" s="42"/>
      <c r="T874" s="42"/>
      <c r="U874" s="42"/>
      <c r="V874" s="42"/>
      <c r="W874" s="42"/>
      <c r="X874" s="42"/>
      <c r="Y874" s="42"/>
      <c r="Z874" s="42"/>
    </row>
    <row r="875">
      <c r="A875" s="50"/>
      <c r="B875" s="89"/>
      <c r="D875" s="90"/>
      <c r="F875" s="90"/>
      <c r="G875" s="42"/>
      <c r="H875" s="90"/>
      <c r="M875" s="42"/>
      <c r="S875" s="42"/>
      <c r="T875" s="42"/>
      <c r="U875" s="42"/>
      <c r="V875" s="42"/>
      <c r="W875" s="42"/>
      <c r="X875" s="42"/>
      <c r="Y875" s="42"/>
      <c r="Z875" s="42"/>
    </row>
    <row r="876">
      <c r="A876" s="50"/>
      <c r="B876" s="89"/>
      <c r="D876" s="90"/>
      <c r="F876" s="90"/>
      <c r="G876" s="42"/>
      <c r="H876" s="90"/>
      <c r="M876" s="42"/>
      <c r="S876" s="42"/>
      <c r="T876" s="42"/>
      <c r="U876" s="42"/>
      <c r="V876" s="42"/>
      <c r="W876" s="42"/>
      <c r="X876" s="42"/>
      <c r="Y876" s="42"/>
      <c r="Z876" s="42"/>
    </row>
    <row r="877">
      <c r="A877" s="50"/>
      <c r="B877" s="89"/>
      <c r="D877" s="90"/>
      <c r="F877" s="90"/>
      <c r="G877" s="42"/>
      <c r="H877" s="90"/>
      <c r="M877" s="42"/>
      <c r="S877" s="42"/>
      <c r="T877" s="42"/>
      <c r="U877" s="42"/>
      <c r="V877" s="42"/>
      <c r="W877" s="42"/>
      <c r="X877" s="42"/>
      <c r="Y877" s="42"/>
      <c r="Z877" s="42"/>
    </row>
    <row r="878">
      <c r="A878" s="50"/>
      <c r="B878" s="89"/>
      <c r="D878" s="90"/>
      <c r="F878" s="90"/>
      <c r="G878" s="42"/>
      <c r="H878" s="90"/>
      <c r="M878" s="42"/>
      <c r="S878" s="42"/>
      <c r="T878" s="42"/>
      <c r="U878" s="42"/>
      <c r="V878" s="42"/>
      <c r="W878" s="42"/>
      <c r="X878" s="42"/>
      <c r="Y878" s="42"/>
      <c r="Z878" s="42"/>
    </row>
    <row r="879">
      <c r="A879" s="50"/>
      <c r="B879" s="89"/>
      <c r="D879" s="90"/>
      <c r="F879" s="90"/>
      <c r="G879" s="42"/>
      <c r="H879" s="90"/>
      <c r="M879" s="42"/>
      <c r="S879" s="42"/>
      <c r="T879" s="42"/>
      <c r="U879" s="42"/>
      <c r="V879" s="42"/>
      <c r="W879" s="42"/>
      <c r="X879" s="42"/>
      <c r="Y879" s="42"/>
      <c r="Z879" s="42"/>
    </row>
    <row r="880">
      <c r="A880" s="50"/>
      <c r="B880" s="89"/>
      <c r="D880" s="90"/>
      <c r="F880" s="90"/>
      <c r="G880" s="42"/>
      <c r="H880" s="90"/>
      <c r="M880" s="42"/>
      <c r="S880" s="42"/>
      <c r="T880" s="42"/>
      <c r="U880" s="42"/>
      <c r="V880" s="42"/>
      <c r="W880" s="42"/>
      <c r="X880" s="42"/>
      <c r="Y880" s="42"/>
      <c r="Z880" s="42"/>
    </row>
    <row r="881">
      <c r="A881" s="50"/>
      <c r="B881" s="89"/>
      <c r="D881" s="90"/>
      <c r="F881" s="90"/>
      <c r="G881" s="42"/>
      <c r="H881" s="90"/>
      <c r="M881" s="42"/>
      <c r="S881" s="42"/>
      <c r="T881" s="42"/>
      <c r="U881" s="42"/>
      <c r="V881" s="42"/>
      <c r="W881" s="42"/>
      <c r="X881" s="42"/>
      <c r="Y881" s="42"/>
      <c r="Z881" s="42"/>
    </row>
    <row r="882">
      <c r="A882" s="50"/>
      <c r="B882" s="89"/>
      <c r="D882" s="90"/>
      <c r="F882" s="90"/>
      <c r="G882" s="42"/>
      <c r="H882" s="90"/>
      <c r="M882" s="42"/>
      <c r="S882" s="42"/>
      <c r="T882" s="42"/>
      <c r="U882" s="42"/>
      <c r="V882" s="42"/>
      <c r="W882" s="42"/>
      <c r="X882" s="42"/>
      <c r="Y882" s="42"/>
      <c r="Z882" s="42"/>
    </row>
    <row r="883">
      <c r="A883" s="50"/>
      <c r="B883" s="89"/>
      <c r="D883" s="90"/>
      <c r="F883" s="90"/>
      <c r="G883" s="42"/>
      <c r="H883" s="90"/>
      <c r="M883" s="42"/>
      <c r="S883" s="42"/>
      <c r="T883" s="42"/>
      <c r="U883" s="42"/>
      <c r="V883" s="42"/>
      <c r="W883" s="42"/>
      <c r="X883" s="42"/>
      <c r="Y883" s="42"/>
      <c r="Z883" s="42"/>
    </row>
    <row r="884">
      <c r="A884" s="50"/>
      <c r="B884" s="89"/>
      <c r="D884" s="90"/>
      <c r="F884" s="90"/>
      <c r="G884" s="42"/>
      <c r="H884" s="90"/>
      <c r="M884" s="42"/>
      <c r="S884" s="42"/>
      <c r="T884" s="42"/>
      <c r="U884" s="42"/>
      <c r="V884" s="42"/>
      <c r="W884" s="42"/>
      <c r="X884" s="42"/>
      <c r="Y884" s="42"/>
      <c r="Z884" s="42"/>
    </row>
    <row r="885">
      <c r="A885" s="50"/>
      <c r="B885" s="89"/>
      <c r="D885" s="90"/>
      <c r="F885" s="90"/>
      <c r="G885" s="42"/>
      <c r="H885" s="90"/>
      <c r="M885" s="42"/>
      <c r="S885" s="42"/>
      <c r="T885" s="42"/>
      <c r="U885" s="42"/>
      <c r="V885" s="42"/>
      <c r="W885" s="42"/>
      <c r="X885" s="42"/>
      <c r="Y885" s="42"/>
      <c r="Z885" s="42"/>
    </row>
    <row r="886">
      <c r="A886" s="50"/>
      <c r="B886" s="89"/>
      <c r="D886" s="90"/>
      <c r="F886" s="90"/>
      <c r="G886" s="42"/>
      <c r="H886" s="90"/>
      <c r="M886" s="42"/>
      <c r="S886" s="42"/>
      <c r="T886" s="42"/>
      <c r="U886" s="42"/>
      <c r="V886" s="42"/>
      <c r="W886" s="42"/>
      <c r="X886" s="42"/>
      <c r="Y886" s="42"/>
      <c r="Z886" s="42"/>
    </row>
    <row r="887">
      <c r="A887" s="50"/>
      <c r="B887" s="89"/>
      <c r="D887" s="90"/>
      <c r="F887" s="90"/>
      <c r="G887" s="42"/>
      <c r="H887" s="90"/>
      <c r="M887" s="42"/>
      <c r="S887" s="42"/>
      <c r="T887" s="42"/>
      <c r="U887" s="42"/>
      <c r="V887" s="42"/>
      <c r="W887" s="42"/>
      <c r="X887" s="42"/>
      <c r="Y887" s="42"/>
      <c r="Z887" s="42"/>
    </row>
    <row r="888">
      <c r="A888" s="50"/>
      <c r="B888" s="89"/>
      <c r="D888" s="90"/>
      <c r="F888" s="90"/>
      <c r="G888" s="42"/>
      <c r="H888" s="90"/>
      <c r="M888" s="42"/>
      <c r="S888" s="42"/>
      <c r="T888" s="42"/>
      <c r="U888" s="42"/>
      <c r="V888" s="42"/>
      <c r="W888" s="42"/>
      <c r="X888" s="42"/>
      <c r="Y888" s="42"/>
      <c r="Z888" s="42"/>
    </row>
    <row r="889">
      <c r="A889" s="50"/>
      <c r="B889" s="89"/>
      <c r="D889" s="90"/>
      <c r="F889" s="90"/>
      <c r="G889" s="42"/>
      <c r="H889" s="90"/>
      <c r="M889" s="42"/>
      <c r="S889" s="42"/>
      <c r="T889" s="42"/>
      <c r="U889" s="42"/>
      <c r="V889" s="42"/>
      <c r="W889" s="42"/>
      <c r="X889" s="42"/>
      <c r="Y889" s="42"/>
      <c r="Z889" s="42"/>
    </row>
    <row r="890">
      <c r="A890" s="50"/>
      <c r="B890" s="89"/>
      <c r="D890" s="90"/>
      <c r="F890" s="90"/>
      <c r="G890" s="42"/>
      <c r="H890" s="90"/>
      <c r="M890" s="42"/>
      <c r="S890" s="42"/>
      <c r="T890" s="42"/>
      <c r="U890" s="42"/>
      <c r="V890" s="42"/>
      <c r="W890" s="42"/>
      <c r="X890" s="42"/>
      <c r="Y890" s="42"/>
      <c r="Z890" s="42"/>
    </row>
    <row r="891">
      <c r="A891" s="50"/>
      <c r="B891" s="89"/>
      <c r="D891" s="90"/>
      <c r="F891" s="90"/>
      <c r="G891" s="42"/>
      <c r="H891" s="90"/>
      <c r="M891" s="42"/>
      <c r="S891" s="42"/>
      <c r="T891" s="42"/>
      <c r="U891" s="42"/>
      <c r="V891" s="42"/>
      <c r="W891" s="42"/>
      <c r="X891" s="42"/>
      <c r="Y891" s="42"/>
      <c r="Z891" s="42"/>
    </row>
    <row r="892">
      <c r="A892" s="50"/>
      <c r="B892" s="89"/>
      <c r="D892" s="90"/>
      <c r="F892" s="90"/>
      <c r="G892" s="42"/>
      <c r="H892" s="90"/>
      <c r="M892" s="42"/>
      <c r="S892" s="42"/>
      <c r="T892" s="42"/>
      <c r="U892" s="42"/>
      <c r="V892" s="42"/>
      <c r="W892" s="42"/>
      <c r="X892" s="42"/>
      <c r="Y892" s="42"/>
      <c r="Z892" s="42"/>
    </row>
    <row r="893">
      <c r="A893" s="50"/>
      <c r="B893" s="89"/>
      <c r="D893" s="90"/>
      <c r="F893" s="90"/>
      <c r="G893" s="42"/>
      <c r="H893" s="90"/>
      <c r="M893" s="42"/>
      <c r="S893" s="42"/>
      <c r="T893" s="42"/>
      <c r="U893" s="42"/>
      <c r="V893" s="42"/>
      <c r="W893" s="42"/>
      <c r="X893" s="42"/>
      <c r="Y893" s="42"/>
      <c r="Z893" s="42"/>
    </row>
    <row r="894">
      <c r="A894" s="50"/>
      <c r="B894" s="89"/>
      <c r="D894" s="90"/>
      <c r="F894" s="90"/>
      <c r="G894" s="42"/>
      <c r="H894" s="90"/>
      <c r="M894" s="42"/>
      <c r="S894" s="42"/>
      <c r="T894" s="42"/>
      <c r="U894" s="42"/>
      <c r="V894" s="42"/>
      <c r="W894" s="42"/>
      <c r="X894" s="42"/>
      <c r="Y894" s="42"/>
      <c r="Z894" s="42"/>
    </row>
    <row r="895">
      <c r="A895" s="50"/>
      <c r="B895" s="89"/>
      <c r="D895" s="90"/>
      <c r="F895" s="90"/>
      <c r="G895" s="42"/>
      <c r="H895" s="90"/>
      <c r="M895" s="42"/>
      <c r="S895" s="42"/>
      <c r="T895" s="42"/>
      <c r="U895" s="42"/>
      <c r="V895" s="42"/>
      <c r="W895" s="42"/>
      <c r="X895" s="42"/>
      <c r="Y895" s="42"/>
      <c r="Z895" s="42"/>
    </row>
    <row r="896">
      <c r="A896" s="50"/>
      <c r="B896" s="89"/>
      <c r="D896" s="90"/>
      <c r="F896" s="90"/>
      <c r="G896" s="42"/>
      <c r="H896" s="90"/>
      <c r="M896" s="42"/>
      <c r="S896" s="42"/>
      <c r="T896" s="42"/>
      <c r="U896" s="42"/>
      <c r="V896" s="42"/>
      <c r="W896" s="42"/>
      <c r="X896" s="42"/>
      <c r="Y896" s="42"/>
      <c r="Z896" s="42"/>
    </row>
    <row r="897">
      <c r="A897" s="50"/>
      <c r="B897" s="89"/>
      <c r="D897" s="90"/>
      <c r="F897" s="90"/>
      <c r="G897" s="42"/>
      <c r="H897" s="90"/>
      <c r="M897" s="42"/>
      <c r="S897" s="42"/>
      <c r="T897" s="42"/>
      <c r="U897" s="42"/>
      <c r="V897" s="42"/>
      <c r="W897" s="42"/>
      <c r="X897" s="42"/>
      <c r="Y897" s="42"/>
      <c r="Z897" s="42"/>
    </row>
    <row r="898">
      <c r="A898" s="50"/>
      <c r="B898" s="89"/>
      <c r="D898" s="90"/>
      <c r="F898" s="90"/>
      <c r="G898" s="42"/>
      <c r="H898" s="90"/>
      <c r="M898" s="42"/>
      <c r="S898" s="42"/>
      <c r="T898" s="42"/>
      <c r="U898" s="42"/>
      <c r="V898" s="42"/>
      <c r="W898" s="42"/>
      <c r="X898" s="42"/>
      <c r="Y898" s="42"/>
      <c r="Z898" s="42"/>
    </row>
    <row r="899">
      <c r="A899" s="50"/>
      <c r="B899" s="89"/>
      <c r="D899" s="90"/>
      <c r="F899" s="90"/>
      <c r="G899" s="42"/>
      <c r="H899" s="90"/>
      <c r="M899" s="42"/>
      <c r="S899" s="42"/>
      <c r="T899" s="42"/>
      <c r="U899" s="42"/>
      <c r="V899" s="42"/>
      <c r="W899" s="42"/>
      <c r="X899" s="42"/>
      <c r="Y899" s="42"/>
      <c r="Z899" s="42"/>
    </row>
    <row r="900">
      <c r="A900" s="50"/>
      <c r="B900" s="89"/>
      <c r="D900" s="90"/>
      <c r="F900" s="90"/>
      <c r="G900" s="42"/>
      <c r="H900" s="90"/>
      <c r="M900" s="42"/>
      <c r="S900" s="42"/>
      <c r="T900" s="42"/>
      <c r="U900" s="42"/>
      <c r="V900" s="42"/>
      <c r="W900" s="42"/>
      <c r="X900" s="42"/>
      <c r="Y900" s="42"/>
      <c r="Z900" s="42"/>
    </row>
    <row r="901">
      <c r="A901" s="50"/>
      <c r="B901" s="89"/>
      <c r="D901" s="90"/>
      <c r="F901" s="90"/>
      <c r="G901" s="42"/>
      <c r="H901" s="90"/>
      <c r="M901" s="42"/>
      <c r="S901" s="42"/>
      <c r="T901" s="42"/>
      <c r="U901" s="42"/>
      <c r="V901" s="42"/>
      <c r="W901" s="42"/>
      <c r="X901" s="42"/>
      <c r="Y901" s="42"/>
      <c r="Z901" s="42"/>
    </row>
    <row r="902">
      <c r="A902" s="50"/>
      <c r="B902" s="89"/>
      <c r="D902" s="90"/>
      <c r="F902" s="90"/>
      <c r="G902" s="42"/>
      <c r="H902" s="90"/>
      <c r="M902" s="42"/>
      <c r="S902" s="42"/>
      <c r="T902" s="42"/>
      <c r="U902" s="42"/>
      <c r="V902" s="42"/>
      <c r="W902" s="42"/>
      <c r="X902" s="42"/>
      <c r="Y902" s="42"/>
      <c r="Z902" s="42"/>
    </row>
    <row r="903">
      <c r="A903" s="50"/>
      <c r="B903" s="89"/>
      <c r="D903" s="90"/>
      <c r="F903" s="90"/>
      <c r="G903" s="42"/>
      <c r="H903" s="90"/>
      <c r="M903" s="42"/>
      <c r="S903" s="42"/>
      <c r="T903" s="42"/>
      <c r="U903" s="42"/>
      <c r="V903" s="42"/>
      <c r="W903" s="42"/>
      <c r="X903" s="42"/>
      <c r="Y903" s="42"/>
      <c r="Z903" s="42"/>
    </row>
    <row r="904">
      <c r="A904" s="50"/>
      <c r="B904" s="89"/>
      <c r="D904" s="90"/>
      <c r="F904" s="90"/>
      <c r="G904" s="42"/>
      <c r="H904" s="90"/>
      <c r="M904" s="42"/>
      <c r="S904" s="42"/>
      <c r="T904" s="42"/>
      <c r="U904" s="42"/>
      <c r="V904" s="42"/>
      <c r="W904" s="42"/>
      <c r="X904" s="42"/>
      <c r="Y904" s="42"/>
      <c r="Z904" s="42"/>
    </row>
    <row r="905">
      <c r="A905" s="50"/>
      <c r="B905" s="89"/>
      <c r="D905" s="90"/>
      <c r="F905" s="90"/>
      <c r="G905" s="42"/>
      <c r="H905" s="90"/>
      <c r="M905" s="42"/>
      <c r="S905" s="42"/>
      <c r="T905" s="42"/>
      <c r="U905" s="42"/>
      <c r="V905" s="42"/>
      <c r="W905" s="42"/>
      <c r="X905" s="42"/>
      <c r="Y905" s="42"/>
      <c r="Z905" s="42"/>
    </row>
    <row r="906">
      <c r="A906" s="50"/>
      <c r="B906" s="89"/>
      <c r="D906" s="90"/>
      <c r="F906" s="90"/>
      <c r="G906" s="42"/>
      <c r="H906" s="90"/>
      <c r="M906" s="42"/>
      <c r="S906" s="42"/>
      <c r="T906" s="42"/>
      <c r="U906" s="42"/>
      <c r="V906" s="42"/>
      <c r="W906" s="42"/>
      <c r="X906" s="42"/>
      <c r="Y906" s="42"/>
      <c r="Z906" s="42"/>
    </row>
    <row r="907">
      <c r="A907" s="50"/>
      <c r="B907" s="89"/>
      <c r="D907" s="90"/>
      <c r="F907" s="90"/>
      <c r="G907" s="42"/>
      <c r="H907" s="90"/>
      <c r="M907" s="42"/>
      <c r="S907" s="42"/>
      <c r="T907" s="42"/>
      <c r="U907" s="42"/>
      <c r="V907" s="42"/>
      <c r="W907" s="42"/>
      <c r="X907" s="42"/>
      <c r="Y907" s="42"/>
      <c r="Z907" s="42"/>
    </row>
    <row r="908">
      <c r="A908" s="50"/>
      <c r="B908" s="89"/>
      <c r="D908" s="90"/>
      <c r="F908" s="90"/>
      <c r="G908" s="42"/>
      <c r="H908" s="90"/>
      <c r="M908" s="42"/>
      <c r="S908" s="42"/>
      <c r="T908" s="42"/>
      <c r="U908" s="42"/>
      <c r="V908" s="42"/>
      <c r="W908" s="42"/>
      <c r="X908" s="42"/>
      <c r="Y908" s="42"/>
      <c r="Z908" s="42"/>
    </row>
    <row r="909">
      <c r="A909" s="50"/>
      <c r="B909" s="89"/>
      <c r="D909" s="90"/>
      <c r="F909" s="90"/>
      <c r="G909" s="42"/>
      <c r="H909" s="90"/>
      <c r="M909" s="42"/>
      <c r="S909" s="42"/>
      <c r="T909" s="42"/>
      <c r="U909" s="42"/>
      <c r="V909" s="42"/>
      <c r="W909" s="42"/>
      <c r="X909" s="42"/>
      <c r="Y909" s="42"/>
      <c r="Z909" s="42"/>
    </row>
    <row r="910">
      <c r="A910" s="50"/>
      <c r="B910" s="89"/>
      <c r="D910" s="90"/>
      <c r="F910" s="90"/>
      <c r="G910" s="42"/>
      <c r="H910" s="90"/>
      <c r="M910" s="42"/>
      <c r="S910" s="42"/>
      <c r="T910" s="42"/>
      <c r="U910" s="42"/>
      <c r="V910" s="42"/>
      <c r="W910" s="42"/>
      <c r="X910" s="42"/>
      <c r="Y910" s="42"/>
      <c r="Z910" s="42"/>
    </row>
    <row r="911">
      <c r="A911" s="50"/>
      <c r="B911" s="89"/>
      <c r="D911" s="90"/>
      <c r="F911" s="90"/>
      <c r="G911" s="42"/>
      <c r="H911" s="90"/>
      <c r="M911" s="42"/>
      <c r="S911" s="42"/>
      <c r="T911" s="42"/>
      <c r="U911" s="42"/>
      <c r="V911" s="42"/>
      <c r="W911" s="42"/>
      <c r="X911" s="42"/>
      <c r="Y911" s="42"/>
      <c r="Z911" s="42"/>
    </row>
    <row r="912">
      <c r="A912" s="50"/>
      <c r="B912" s="89"/>
      <c r="D912" s="90"/>
      <c r="F912" s="90"/>
      <c r="G912" s="42"/>
      <c r="H912" s="90"/>
      <c r="M912" s="42"/>
      <c r="S912" s="42"/>
      <c r="T912" s="42"/>
      <c r="U912" s="42"/>
      <c r="V912" s="42"/>
      <c r="W912" s="42"/>
      <c r="X912" s="42"/>
      <c r="Y912" s="42"/>
      <c r="Z912" s="42"/>
    </row>
    <row r="913">
      <c r="A913" s="50"/>
      <c r="B913" s="89"/>
      <c r="D913" s="90"/>
      <c r="F913" s="90"/>
      <c r="G913" s="42"/>
      <c r="H913" s="90"/>
      <c r="M913" s="42"/>
      <c r="S913" s="42"/>
      <c r="T913" s="42"/>
      <c r="U913" s="42"/>
      <c r="V913" s="42"/>
      <c r="W913" s="42"/>
      <c r="X913" s="42"/>
      <c r="Y913" s="42"/>
      <c r="Z913" s="42"/>
    </row>
    <row r="914">
      <c r="A914" s="50"/>
      <c r="B914" s="89"/>
      <c r="D914" s="90"/>
      <c r="F914" s="90"/>
      <c r="G914" s="42"/>
      <c r="H914" s="90"/>
      <c r="M914" s="42"/>
      <c r="S914" s="42"/>
      <c r="T914" s="42"/>
      <c r="U914" s="42"/>
      <c r="V914" s="42"/>
      <c r="W914" s="42"/>
      <c r="X914" s="42"/>
      <c r="Y914" s="42"/>
      <c r="Z914" s="42"/>
    </row>
    <row r="915">
      <c r="A915" s="50"/>
      <c r="B915" s="89"/>
      <c r="D915" s="90"/>
      <c r="F915" s="90"/>
      <c r="G915" s="42"/>
      <c r="H915" s="90"/>
      <c r="M915" s="42"/>
      <c r="S915" s="42"/>
      <c r="T915" s="42"/>
      <c r="U915" s="42"/>
      <c r="V915" s="42"/>
      <c r="W915" s="42"/>
      <c r="X915" s="42"/>
      <c r="Y915" s="42"/>
      <c r="Z915" s="42"/>
    </row>
    <row r="916">
      <c r="A916" s="50"/>
      <c r="B916" s="89"/>
      <c r="D916" s="90"/>
      <c r="F916" s="90"/>
      <c r="G916" s="42"/>
      <c r="H916" s="90"/>
      <c r="M916" s="42"/>
      <c r="S916" s="42"/>
      <c r="T916" s="42"/>
      <c r="U916" s="42"/>
      <c r="V916" s="42"/>
      <c r="W916" s="42"/>
      <c r="X916" s="42"/>
      <c r="Y916" s="42"/>
      <c r="Z916" s="42"/>
    </row>
    <row r="917">
      <c r="A917" s="50"/>
      <c r="B917" s="89"/>
      <c r="D917" s="90"/>
      <c r="F917" s="90"/>
      <c r="G917" s="42"/>
      <c r="H917" s="90"/>
      <c r="M917" s="42"/>
      <c r="S917" s="42"/>
      <c r="T917" s="42"/>
      <c r="U917" s="42"/>
      <c r="V917" s="42"/>
      <c r="W917" s="42"/>
      <c r="X917" s="42"/>
      <c r="Y917" s="42"/>
      <c r="Z917" s="42"/>
    </row>
    <row r="918">
      <c r="A918" s="50"/>
      <c r="B918" s="89"/>
      <c r="D918" s="90"/>
      <c r="F918" s="90"/>
      <c r="G918" s="42"/>
      <c r="H918" s="90"/>
      <c r="M918" s="42"/>
      <c r="S918" s="42"/>
      <c r="T918" s="42"/>
      <c r="U918" s="42"/>
      <c r="V918" s="42"/>
      <c r="W918" s="42"/>
      <c r="X918" s="42"/>
      <c r="Y918" s="42"/>
      <c r="Z918" s="42"/>
    </row>
    <row r="919">
      <c r="A919" s="50"/>
      <c r="B919" s="89"/>
      <c r="D919" s="90"/>
      <c r="F919" s="90"/>
      <c r="G919" s="42"/>
      <c r="H919" s="90"/>
      <c r="M919" s="42"/>
      <c r="S919" s="42"/>
      <c r="T919" s="42"/>
      <c r="U919" s="42"/>
      <c r="V919" s="42"/>
      <c r="W919" s="42"/>
      <c r="X919" s="42"/>
      <c r="Y919" s="42"/>
      <c r="Z919" s="42"/>
    </row>
    <row r="920">
      <c r="A920" s="50"/>
      <c r="B920" s="89"/>
      <c r="D920" s="90"/>
      <c r="F920" s="90"/>
      <c r="G920" s="42"/>
      <c r="H920" s="90"/>
      <c r="M920" s="42"/>
      <c r="S920" s="42"/>
      <c r="T920" s="42"/>
      <c r="U920" s="42"/>
      <c r="V920" s="42"/>
      <c r="W920" s="42"/>
      <c r="X920" s="42"/>
      <c r="Y920" s="42"/>
      <c r="Z920" s="42"/>
    </row>
    <row r="921">
      <c r="A921" s="50"/>
      <c r="B921" s="89"/>
      <c r="D921" s="90"/>
      <c r="F921" s="90"/>
      <c r="G921" s="42"/>
      <c r="H921" s="90"/>
      <c r="M921" s="42"/>
      <c r="S921" s="42"/>
      <c r="T921" s="42"/>
      <c r="U921" s="42"/>
      <c r="V921" s="42"/>
      <c r="W921" s="42"/>
      <c r="X921" s="42"/>
      <c r="Y921" s="42"/>
      <c r="Z921" s="42"/>
    </row>
    <row r="922">
      <c r="A922" s="50"/>
      <c r="B922" s="89"/>
      <c r="D922" s="90"/>
      <c r="F922" s="90"/>
      <c r="G922" s="42"/>
      <c r="H922" s="90"/>
      <c r="M922" s="42"/>
      <c r="S922" s="42"/>
      <c r="T922" s="42"/>
      <c r="U922" s="42"/>
      <c r="V922" s="42"/>
      <c r="W922" s="42"/>
      <c r="X922" s="42"/>
      <c r="Y922" s="42"/>
      <c r="Z922" s="42"/>
    </row>
    <row r="923">
      <c r="A923" s="50"/>
      <c r="B923" s="89"/>
      <c r="D923" s="90"/>
      <c r="F923" s="90"/>
      <c r="G923" s="42"/>
      <c r="H923" s="90"/>
      <c r="M923" s="42"/>
      <c r="S923" s="42"/>
      <c r="T923" s="42"/>
      <c r="U923" s="42"/>
      <c r="V923" s="42"/>
      <c r="W923" s="42"/>
      <c r="X923" s="42"/>
      <c r="Y923" s="42"/>
      <c r="Z923" s="42"/>
    </row>
    <row r="924">
      <c r="A924" s="50"/>
      <c r="B924" s="89"/>
      <c r="D924" s="90"/>
      <c r="F924" s="90"/>
      <c r="G924" s="42"/>
      <c r="H924" s="90"/>
      <c r="M924" s="42"/>
      <c r="S924" s="42"/>
      <c r="T924" s="42"/>
      <c r="U924" s="42"/>
      <c r="V924" s="42"/>
      <c r="W924" s="42"/>
      <c r="X924" s="42"/>
      <c r="Y924" s="42"/>
      <c r="Z924" s="42"/>
    </row>
    <row r="925">
      <c r="A925" s="50"/>
      <c r="B925" s="89"/>
      <c r="D925" s="90"/>
      <c r="F925" s="90"/>
      <c r="G925" s="42"/>
      <c r="H925" s="90"/>
      <c r="M925" s="42"/>
      <c r="S925" s="42"/>
      <c r="T925" s="42"/>
      <c r="U925" s="42"/>
      <c r="V925" s="42"/>
      <c r="W925" s="42"/>
      <c r="X925" s="42"/>
      <c r="Y925" s="42"/>
      <c r="Z925" s="42"/>
    </row>
    <row r="926">
      <c r="A926" s="50"/>
      <c r="B926" s="89"/>
      <c r="D926" s="90"/>
      <c r="F926" s="90"/>
      <c r="G926" s="42"/>
      <c r="H926" s="90"/>
      <c r="M926" s="42"/>
      <c r="S926" s="42"/>
      <c r="T926" s="42"/>
      <c r="U926" s="42"/>
      <c r="V926" s="42"/>
      <c r="W926" s="42"/>
      <c r="X926" s="42"/>
      <c r="Y926" s="42"/>
      <c r="Z926" s="42"/>
    </row>
    <row r="927">
      <c r="A927" s="50"/>
      <c r="B927" s="89"/>
      <c r="D927" s="90"/>
      <c r="F927" s="90"/>
      <c r="G927" s="42"/>
      <c r="H927" s="90"/>
      <c r="M927" s="42"/>
      <c r="S927" s="42"/>
      <c r="T927" s="42"/>
      <c r="U927" s="42"/>
      <c r="V927" s="42"/>
      <c r="W927" s="42"/>
      <c r="X927" s="42"/>
      <c r="Y927" s="42"/>
      <c r="Z927" s="42"/>
    </row>
    <row r="928">
      <c r="A928" s="50"/>
      <c r="B928" s="89"/>
      <c r="D928" s="90"/>
      <c r="F928" s="90"/>
      <c r="G928" s="42"/>
      <c r="H928" s="90"/>
      <c r="M928" s="42"/>
      <c r="S928" s="42"/>
      <c r="T928" s="42"/>
      <c r="U928" s="42"/>
      <c r="V928" s="42"/>
      <c r="W928" s="42"/>
      <c r="X928" s="42"/>
      <c r="Y928" s="42"/>
      <c r="Z928" s="42"/>
    </row>
    <row r="929">
      <c r="A929" s="50"/>
      <c r="B929" s="89"/>
      <c r="D929" s="90"/>
      <c r="F929" s="90"/>
      <c r="G929" s="42"/>
      <c r="H929" s="90"/>
      <c r="M929" s="42"/>
      <c r="S929" s="42"/>
      <c r="T929" s="42"/>
      <c r="U929" s="42"/>
      <c r="V929" s="42"/>
      <c r="W929" s="42"/>
      <c r="X929" s="42"/>
      <c r="Y929" s="42"/>
      <c r="Z929" s="42"/>
    </row>
    <row r="930">
      <c r="A930" s="50"/>
      <c r="B930" s="89"/>
      <c r="D930" s="90"/>
      <c r="F930" s="90"/>
      <c r="G930" s="42"/>
      <c r="H930" s="90"/>
      <c r="M930" s="42"/>
      <c r="S930" s="42"/>
      <c r="T930" s="42"/>
      <c r="U930" s="42"/>
      <c r="V930" s="42"/>
      <c r="W930" s="42"/>
      <c r="X930" s="42"/>
      <c r="Y930" s="42"/>
      <c r="Z930" s="42"/>
    </row>
    <row r="931">
      <c r="A931" s="50"/>
      <c r="B931" s="89"/>
      <c r="D931" s="90"/>
      <c r="F931" s="90"/>
      <c r="G931" s="42"/>
      <c r="H931" s="90"/>
      <c r="M931" s="42"/>
      <c r="S931" s="42"/>
      <c r="T931" s="42"/>
      <c r="U931" s="42"/>
      <c r="V931" s="42"/>
      <c r="W931" s="42"/>
      <c r="X931" s="42"/>
      <c r="Y931" s="42"/>
      <c r="Z931" s="42"/>
    </row>
    <row r="932">
      <c r="A932" s="50"/>
      <c r="B932" s="89"/>
      <c r="D932" s="90"/>
      <c r="F932" s="90"/>
      <c r="G932" s="42"/>
      <c r="H932" s="90"/>
      <c r="M932" s="42"/>
      <c r="S932" s="42"/>
      <c r="T932" s="42"/>
      <c r="U932" s="42"/>
      <c r="V932" s="42"/>
      <c r="W932" s="42"/>
      <c r="X932" s="42"/>
      <c r="Y932" s="42"/>
      <c r="Z932" s="42"/>
    </row>
    <row r="933">
      <c r="A933" s="50"/>
      <c r="B933" s="89"/>
      <c r="D933" s="90"/>
      <c r="F933" s="90"/>
      <c r="G933" s="42"/>
      <c r="H933" s="90"/>
      <c r="M933" s="42"/>
      <c r="S933" s="42"/>
      <c r="T933" s="42"/>
      <c r="U933" s="42"/>
      <c r="V933" s="42"/>
      <c r="W933" s="42"/>
      <c r="X933" s="42"/>
      <c r="Y933" s="42"/>
      <c r="Z933" s="42"/>
    </row>
    <row r="934">
      <c r="A934" s="50"/>
      <c r="B934" s="89"/>
      <c r="D934" s="90"/>
      <c r="F934" s="90"/>
      <c r="G934" s="42"/>
      <c r="H934" s="90"/>
      <c r="M934" s="42"/>
      <c r="S934" s="42"/>
      <c r="T934" s="42"/>
      <c r="U934" s="42"/>
      <c r="V934" s="42"/>
      <c r="W934" s="42"/>
      <c r="X934" s="42"/>
      <c r="Y934" s="42"/>
      <c r="Z934" s="42"/>
    </row>
    <row r="935">
      <c r="A935" s="50"/>
      <c r="B935" s="89"/>
      <c r="D935" s="90"/>
      <c r="F935" s="90"/>
      <c r="G935" s="42"/>
      <c r="H935" s="90"/>
      <c r="M935" s="42"/>
      <c r="S935" s="42"/>
      <c r="T935" s="42"/>
      <c r="U935" s="42"/>
      <c r="V935" s="42"/>
      <c r="W935" s="42"/>
      <c r="X935" s="42"/>
      <c r="Y935" s="42"/>
      <c r="Z935" s="42"/>
    </row>
    <row r="936">
      <c r="A936" s="50"/>
      <c r="B936" s="89"/>
      <c r="D936" s="90"/>
      <c r="F936" s="90"/>
      <c r="G936" s="42"/>
      <c r="H936" s="90"/>
      <c r="M936" s="42"/>
      <c r="S936" s="42"/>
      <c r="T936" s="42"/>
      <c r="U936" s="42"/>
      <c r="V936" s="42"/>
      <c r="W936" s="42"/>
      <c r="X936" s="42"/>
      <c r="Y936" s="42"/>
      <c r="Z936" s="42"/>
    </row>
    <row r="937">
      <c r="A937" s="50"/>
      <c r="B937" s="89"/>
      <c r="D937" s="90"/>
      <c r="F937" s="90"/>
      <c r="G937" s="42"/>
      <c r="H937" s="90"/>
      <c r="M937" s="42"/>
      <c r="S937" s="42"/>
      <c r="T937" s="42"/>
      <c r="U937" s="42"/>
      <c r="V937" s="42"/>
      <c r="W937" s="42"/>
      <c r="X937" s="42"/>
      <c r="Y937" s="42"/>
      <c r="Z937" s="42"/>
    </row>
    <row r="938">
      <c r="A938" s="50"/>
      <c r="B938" s="89"/>
      <c r="D938" s="90"/>
      <c r="F938" s="90"/>
      <c r="G938" s="42"/>
      <c r="H938" s="90"/>
      <c r="M938" s="42"/>
      <c r="S938" s="42"/>
      <c r="T938" s="42"/>
      <c r="U938" s="42"/>
      <c r="V938" s="42"/>
      <c r="W938" s="42"/>
      <c r="X938" s="42"/>
      <c r="Y938" s="42"/>
      <c r="Z938" s="42"/>
    </row>
    <row r="939">
      <c r="A939" s="50"/>
      <c r="B939" s="89"/>
      <c r="D939" s="90"/>
      <c r="F939" s="90"/>
      <c r="G939" s="42"/>
      <c r="H939" s="90"/>
      <c r="M939" s="42"/>
      <c r="S939" s="42"/>
      <c r="T939" s="42"/>
      <c r="U939" s="42"/>
      <c r="V939" s="42"/>
      <c r="W939" s="42"/>
      <c r="X939" s="42"/>
      <c r="Y939" s="42"/>
      <c r="Z939" s="42"/>
    </row>
    <row r="940">
      <c r="A940" s="50"/>
      <c r="B940" s="89"/>
      <c r="D940" s="90"/>
      <c r="F940" s="90"/>
      <c r="G940" s="42"/>
      <c r="H940" s="90"/>
      <c r="M940" s="42"/>
      <c r="S940" s="42"/>
      <c r="T940" s="42"/>
      <c r="U940" s="42"/>
      <c r="V940" s="42"/>
      <c r="W940" s="42"/>
      <c r="X940" s="42"/>
      <c r="Y940" s="42"/>
      <c r="Z940" s="42"/>
    </row>
    <row r="941">
      <c r="A941" s="50"/>
      <c r="B941" s="89"/>
      <c r="D941" s="90"/>
      <c r="F941" s="90"/>
      <c r="G941" s="42"/>
      <c r="H941" s="90"/>
      <c r="M941" s="42"/>
      <c r="S941" s="42"/>
      <c r="T941" s="42"/>
      <c r="U941" s="42"/>
      <c r="V941" s="42"/>
      <c r="W941" s="42"/>
      <c r="X941" s="42"/>
      <c r="Y941" s="42"/>
      <c r="Z941" s="42"/>
    </row>
    <row r="942">
      <c r="A942" s="50"/>
      <c r="B942" s="89"/>
      <c r="D942" s="90"/>
      <c r="F942" s="90"/>
      <c r="G942" s="42"/>
      <c r="H942" s="90"/>
      <c r="M942" s="42"/>
      <c r="S942" s="42"/>
      <c r="T942" s="42"/>
      <c r="U942" s="42"/>
      <c r="V942" s="42"/>
      <c r="W942" s="42"/>
      <c r="X942" s="42"/>
      <c r="Y942" s="42"/>
      <c r="Z942" s="42"/>
    </row>
    <row r="943">
      <c r="A943" s="50"/>
      <c r="B943" s="89"/>
      <c r="D943" s="90"/>
      <c r="F943" s="90"/>
      <c r="G943" s="42"/>
      <c r="H943" s="90"/>
      <c r="M943" s="42"/>
      <c r="S943" s="42"/>
      <c r="T943" s="42"/>
      <c r="U943" s="42"/>
      <c r="V943" s="42"/>
      <c r="W943" s="42"/>
      <c r="X943" s="42"/>
      <c r="Y943" s="42"/>
      <c r="Z943" s="42"/>
    </row>
    <row r="944">
      <c r="A944" s="50"/>
      <c r="B944" s="89"/>
      <c r="D944" s="90"/>
      <c r="F944" s="90"/>
      <c r="G944" s="42"/>
      <c r="H944" s="90"/>
      <c r="M944" s="42"/>
      <c r="S944" s="42"/>
      <c r="T944" s="42"/>
      <c r="U944" s="42"/>
      <c r="V944" s="42"/>
      <c r="W944" s="42"/>
      <c r="X944" s="42"/>
      <c r="Y944" s="42"/>
      <c r="Z944" s="42"/>
    </row>
    <row r="945">
      <c r="A945" s="50"/>
      <c r="B945" s="89"/>
      <c r="D945" s="90"/>
      <c r="F945" s="90"/>
      <c r="G945" s="42"/>
      <c r="H945" s="90"/>
      <c r="M945" s="42"/>
      <c r="S945" s="42"/>
      <c r="T945" s="42"/>
      <c r="U945" s="42"/>
      <c r="V945" s="42"/>
      <c r="W945" s="42"/>
      <c r="X945" s="42"/>
      <c r="Y945" s="42"/>
      <c r="Z945" s="42"/>
    </row>
    <row r="946">
      <c r="A946" s="50"/>
      <c r="B946" s="89"/>
      <c r="D946" s="90"/>
      <c r="F946" s="90"/>
      <c r="G946" s="42"/>
      <c r="H946" s="90"/>
      <c r="M946" s="42"/>
      <c r="S946" s="42"/>
      <c r="T946" s="42"/>
      <c r="U946" s="42"/>
      <c r="V946" s="42"/>
      <c r="W946" s="42"/>
      <c r="X946" s="42"/>
      <c r="Y946" s="42"/>
      <c r="Z946" s="42"/>
    </row>
    <row r="947">
      <c r="A947" s="50"/>
      <c r="B947" s="89"/>
      <c r="D947" s="90"/>
      <c r="F947" s="90"/>
      <c r="G947" s="42"/>
      <c r="H947" s="90"/>
      <c r="M947" s="42"/>
      <c r="S947" s="42"/>
      <c r="T947" s="42"/>
      <c r="U947" s="42"/>
      <c r="V947" s="42"/>
      <c r="W947" s="42"/>
      <c r="X947" s="42"/>
      <c r="Y947" s="42"/>
      <c r="Z947" s="42"/>
    </row>
    <row r="948">
      <c r="A948" s="50"/>
      <c r="B948" s="89"/>
      <c r="D948" s="90"/>
      <c r="F948" s="90"/>
      <c r="G948" s="42"/>
      <c r="H948" s="90"/>
      <c r="M948" s="42"/>
      <c r="S948" s="42"/>
      <c r="T948" s="42"/>
      <c r="U948" s="42"/>
      <c r="V948" s="42"/>
      <c r="W948" s="42"/>
      <c r="X948" s="42"/>
      <c r="Y948" s="42"/>
      <c r="Z948" s="42"/>
    </row>
    <row r="949">
      <c r="A949" s="50"/>
      <c r="B949" s="89"/>
      <c r="D949" s="90"/>
      <c r="F949" s="90"/>
      <c r="G949" s="42"/>
      <c r="H949" s="90"/>
      <c r="M949" s="42"/>
      <c r="S949" s="42"/>
      <c r="T949" s="42"/>
      <c r="U949" s="42"/>
      <c r="V949" s="42"/>
      <c r="W949" s="42"/>
      <c r="X949" s="42"/>
      <c r="Y949" s="42"/>
      <c r="Z949" s="42"/>
    </row>
    <row r="950">
      <c r="A950" s="50"/>
      <c r="B950" s="89"/>
      <c r="D950" s="90"/>
      <c r="F950" s="90"/>
      <c r="G950" s="42"/>
      <c r="H950" s="90"/>
      <c r="M950" s="42"/>
      <c r="S950" s="42"/>
      <c r="T950" s="42"/>
      <c r="U950" s="42"/>
      <c r="V950" s="42"/>
      <c r="W950" s="42"/>
      <c r="X950" s="42"/>
      <c r="Y950" s="42"/>
      <c r="Z950" s="42"/>
    </row>
    <row r="951">
      <c r="A951" s="50"/>
      <c r="B951" s="89"/>
      <c r="D951" s="90"/>
      <c r="F951" s="90"/>
      <c r="G951" s="42"/>
      <c r="H951" s="90"/>
      <c r="M951" s="42"/>
      <c r="S951" s="42"/>
      <c r="T951" s="42"/>
      <c r="U951" s="42"/>
      <c r="V951" s="42"/>
      <c r="W951" s="42"/>
      <c r="X951" s="42"/>
      <c r="Y951" s="42"/>
      <c r="Z951" s="42"/>
    </row>
    <row r="952">
      <c r="A952" s="50"/>
      <c r="B952" s="89"/>
      <c r="D952" s="90"/>
      <c r="F952" s="90"/>
      <c r="G952" s="42"/>
      <c r="H952" s="90"/>
      <c r="M952" s="42"/>
      <c r="S952" s="42"/>
      <c r="T952" s="42"/>
      <c r="U952" s="42"/>
      <c r="V952" s="42"/>
      <c r="W952" s="42"/>
      <c r="X952" s="42"/>
      <c r="Y952" s="42"/>
      <c r="Z952" s="42"/>
    </row>
    <row r="953">
      <c r="A953" s="50"/>
      <c r="B953" s="89"/>
      <c r="D953" s="90"/>
      <c r="F953" s="90"/>
      <c r="G953" s="42"/>
      <c r="H953" s="90"/>
      <c r="M953" s="42"/>
      <c r="S953" s="42"/>
      <c r="T953" s="42"/>
      <c r="U953" s="42"/>
      <c r="V953" s="42"/>
      <c r="W953" s="42"/>
      <c r="X953" s="42"/>
      <c r="Y953" s="42"/>
      <c r="Z953" s="42"/>
    </row>
    <row r="954">
      <c r="A954" s="50"/>
      <c r="B954" s="89"/>
      <c r="D954" s="90"/>
      <c r="F954" s="90"/>
      <c r="G954" s="42"/>
      <c r="H954" s="90"/>
      <c r="M954" s="42"/>
      <c r="S954" s="42"/>
      <c r="T954" s="42"/>
      <c r="U954" s="42"/>
      <c r="V954" s="42"/>
      <c r="W954" s="42"/>
      <c r="X954" s="42"/>
      <c r="Y954" s="42"/>
      <c r="Z954" s="42"/>
    </row>
    <row r="955">
      <c r="A955" s="50"/>
      <c r="B955" s="89"/>
      <c r="D955" s="90"/>
      <c r="F955" s="90"/>
      <c r="G955" s="42"/>
      <c r="H955" s="90"/>
      <c r="M955" s="42"/>
      <c r="S955" s="42"/>
      <c r="T955" s="42"/>
      <c r="U955" s="42"/>
      <c r="V955" s="42"/>
      <c r="W955" s="42"/>
      <c r="X955" s="42"/>
      <c r="Y955" s="42"/>
      <c r="Z955" s="42"/>
    </row>
    <row r="956">
      <c r="A956" s="50"/>
      <c r="B956" s="89"/>
      <c r="D956" s="90"/>
      <c r="F956" s="90"/>
      <c r="G956" s="42"/>
      <c r="H956" s="90"/>
      <c r="M956" s="42"/>
      <c r="S956" s="42"/>
      <c r="T956" s="42"/>
      <c r="U956" s="42"/>
      <c r="V956" s="42"/>
      <c r="W956" s="42"/>
      <c r="X956" s="42"/>
      <c r="Y956" s="42"/>
      <c r="Z956" s="42"/>
    </row>
    <row r="957">
      <c r="A957" s="50"/>
      <c r="B957" s="89"/>
      <c r="D957" s="90"/>
      <c r="F957" s="90"/>
      <c r="G957" s="42"/>
      <c r="H957" s="90"/>
      <c r="M957" s="42"/>
      <c r="S957" s="42"/>
      <c r="T957" s="42"/>
      <c r="U957" s="42"/>
      <c r="V957" s="42"/>
      <c r="W957" s="42"/>
      <c r="X957" s="42"/>
      <c r="Y957" s="42"/>
      <c r="Z957" s="42"/>
    </row>
    <row r="958">
      <c r="A958" s="50"/>
      <c r="B958" s="89"/>
      <c r="D958" s="90"/>
      <c r="F958" s="90"/>
      <c r="G958" s="42"/>
      <c r="H958" s="90"/>
      <c r="M958" s="42"/>
      <c r="S958" s="42"/>
      <c r="T958" s="42"/>
      <c r="U958" s="42"/>
      <c r="V958" s="42"/>
      <c r="W958" s="42"/>
      <c r="X958" s="42"/>
      <c r="Y958" s="42"/>
      <c r="Z958" s="42"/>
    </row>
    <row r="959">
      <c r="A959" s="50"/>
      <c r="B959" s="89"/>
      <c r="D959" s="90"/>
      <c r="F959" s="90"/>
      <c r="G959" s="42"/>
      <c r="H959" s="90"/>
      <c r="M959" s="42"/>
      <c r="S959" s="42"/>
      <c r="T959" s="42"/>
      <c r="U959" s="42"/>
      <c r="V959" s="42"/>
      <c r="W959" s="42"/>
      <c r="X959" s="42"/>
      <c r="Y959" s="42"/>
      <c r="Z959" s="42"/>
    </row>
    <row r="960">
      <c r="A960" s="50"/>
      <c r="B960" s="89"/>
      <c r="D960" s="90"/>
      <c r="F960" s="90"/>
      <c r="G960" s="42"/>
      <c r="H960" s="90"/>
      <c r="M960" s="42"/>
      <c r="S960" s="42"/>
      <c r="T960" s="42"/>
      <c r="U960" s="42"/>
      <c r="V960" s="42"/>
      <c r="W960" s="42"/>
      <c r="X960" s="42"/>
      <c r="Y960" s="42"/>
      <c r="Z960" s="42"/>
    </row>
    <row r="961">
      <c r="A961" s="50"/>
      <c r="B961" s="89"/>
      <c r="D961" s="90"/>
      <c r="F961" s="90"/>
      <c r="G961" s="42"/>
      <c r="H961" s="90"/>
      <c r="M961" s="42"/>
      <c r="S961" s="42"/>
      <c r="T961" s="42"/>
      <c r="U961" s="42"/>
      <c r="V961" s="42"/>
      <c r="W961" s="42"/>
      <c r="X961" s="42"/>
      <c r="Y961" s="42"/>
      <c r="Z961" s="42"/>
    </row>
    <row r="962">
      <c r="A962" s="50"/>
      <c r="B962" s="89"/>
      <c r="D962" s="90"/>
      <c r="F962" s="90"/>
      <c r="G962" s="42"/>
      <c r="H962" s="90"/>
      <c r="M962" s="42"/>
      <c r="S962" s="42"/>
      <c r="T962" s="42"/>
      <c r="U962" s="42"/>
      <c r="V962" s="42"/>
      <c r="W962" s="42"/>
      <c r="X962" s="42"/>
      <c r="Y962" s="42"/>
      <c r="Z962" s="42"/>
    </row>
    <row r="963">
      <c r="A963" s="50"/>
      <c r="B963" s="89"/>
      <c r="D963" s="90"/>
      <c r="F963" s="90"/>
      <c r="G963" s="42"/>
      <c r="H963" s="90"/>
      <c r="M963" s="42"/>
      <c r="S963" s="42"/>
      <c r="T963" s="42"/>
      <c r="U963" s="42"/>
      <c r="V963" s="42"/>
      <c r="W963" s="42"/>
      <c r="X963" s="42"/>
      <c r="Y963" s="42"/>
      <c r="Z963" s="42"/>
    </row>
    <row r="964">
      <c r="A964" s="50"/>
      <c r="B964" s="89"/>
      <c r="D964" s="90"/>
      <c r="F964" s="90"/>
      <c r="G964" s="42"/>
      <c r="H964" s="90"/>
      <c r="M964" s="42"/>
      <c r="S964" s="42"/>
      <c r="T964" s="42"/>
      <c r="U964" s="42"/>
      <c r="V964" s="42"/>
      <c r="W964" s="42"/>
      <c r="X964" s="42"/>
      <c r="Y964" s="42"/>
      <c r="Z964" s="42"/>
    </row>
    <row r="965">
      <c r="A965" s="50"/>
      <c r="B965" s="89"/>
      <c r="D965" s="90"/>
      <c r="F965" s="90"/>
      <c r="G965" s="42"/>
      <c r="H965" s="90"/>
      <c r="M965" s="42"/>
      <c r="S965" s="42"/>
      <c r="T965" s="42"/>
      <c r="U965" s="42"/>
      <c r="V965" s="42"/>
      <c r="W965" s="42"/>
      <c r="X965" s="42"/>
      <c r="Y965" s="42"/>
      <c r="Z965" s="42"/>
    </row>
    <row r="966">
      <c r="A966" s="50"/>
      <c r="B966" s="89"/>
      <c r="D966" s="90"/>
      <c r="F966" s="90"/>
      <c r="G966" s="42"/>
      <c r="H966" s="90"/>
      <c r="M966" s="42"/>
      <c r="S966" s="42"/>
      <c r="T966" s="42"/>
      <c r="U966" s="42"/>
      <c r="V966" s="42"/>
      <c r="W966" s="42"/>
      <c r="X966" s="42"/>
      <c r="Y966" s="42"/>
      <c r="Z966" s="42"/>
    </row>
    <row r="967">
      <c r="A967" s="50"/>
      <c r="B967" s="89"/>
      <c r="D967" s="90"/>
      <c r="F967" s="90"/>
      <c r="G967" s="42"/>
      <c r="H967" s="90"/>
      <c r="M967" s="42"/>
      <c r="S967" s="42"/>
      <c r="T967" s="42"/>
      <c r="U967" s="42"/>
      <c r="V967" s="42"/>
      <c r="W967" s="42"/>
      <c r="X967" s="42"/>
      <c r="Y967" s="42"/>
      <c r="Z967" s="42"/>
    </row>
    <row r="968">
      <c r="A968" s="50"/>
      <c r="B968" s="89"/>
      <c r="D968" s="90"/>
      <c r="F968" s="90"/>
      <c r="G968" s="42"/>
      <c r="H968" s="90"/>
      <c r="M968" s="42"/>
      <c r="S968" s="42"/>
      <c r="T968" s="42"/>
      <c r="U968" s="42"/>
      <c r="V968" s="42"/>
      <c r="W968" s="42"/>
      <c r="X968" s="42"/>
      <c r="Y968" s="42"/>
      <c r="Z968" s="42"/>
    </row>
    <row r="969">
      <c r="A969" s="50"/>
      <c r="B969" s="89"/>
      <c r="D969" s="90"/>
      <c r="F969" s="90"/>
      <c r="G969" s="42"/>
      <c r="H969" s="90"/>
      <c r="M969" s="42"/>
      <c r="S969" s="42"/>
      <c r="T969" s="42"/>
      <c r="U969" s="42"/>
      <c r="V969" s="42"/>
      <c r="W969" s="42"/>
      <c r="X969" s="42"/>
      <c r="Y969" s="42"/>
      <c r="Z969" s="42"/>
    </row>
    <row r="970">
      <c r="A970" s="50"/>
      <c r="B970" s="89"/>
      <c r="D970" s="90"/>
      <c r="F970" s="90"/>
      <c r="G970" s="42"/>
      <c r="H970" s="90"/>
      <c r="M970" s="42"/>
      <c r="S970" s="42"/>
      <c r="T970" s="42"/>
      <c r="U970" s="42"/>
      <c r="V970" s="42"/>
      <c r="W970" s="42"/>
      <c r="X970" s="42"/>
      <c r="Y970" s="42"/>
      <c r="Z970" s="42"/>
    </row>
    <row r="971">
      <c r="A971" s="50"/>
      <c r="B971" s="89"/>
      <c r="D971" s="90"/>
      <c r="F971" s="90"/>
      <c r="G971" s="42"/>
      <c r="H971" s="90"/>
      <c r="M971" s="42"/>
      <c r="S971" s="42"/>
      <c r="T971" s="42"/>
      <c r="U971" s="42"/>
      <c r="V971" s="42"/>
      <c r="W971" s="42"/>
      <c r="X971" s="42"/>
      <c r="Y971" s="42"/>
      <c r="Z971" s="42"/>
    </row>
    <row r="972">
      <c r="A972" s="50"/>
      <c r="B972" s="89"/>
      <c r="D972" s="90"/>
      <c r="F972" s="90"/>
      <c r="G972" s="42"/>
      <c r="H972" s="90"/>
      <c r="M972" s="42"/>
      <c r="S972" s="42"/>
      <c r="T972" s="42"/>
      <c r="U972" s="42"/>
      <c r="V972" s="42"/>
      <c r="W972" s="42"/>
      <c r="X972" s="42"/>
      <c r="Y972" s="42"/>
      <c r="Z972" s="42"/>
    </row>
    <row r="973">
      <c r="A973" s="50"/>
      <c r="B973" s="89"/>
      <c r="D973" s="90"/>
      <c r="F973" s="90"/>
      <c r="G973" s="42"/>
      <c r="H973" s="90"/>
      <c r="M973" s="42"/>
      <c r="S973" s="42"/>
      <c r="T973" s="42"/>
      <c r="U973" s="42"/>
      <c r="V973" s="42"/>
      <c r="W973" s="42"/>
      <c r="X973" s="42"/>
      <c r="Y973" s="42"/>
      <c r="Z973" s="42"/>
    </row>
    <row r="974">
      <c r="A974" s="50"/>
      <c r="B974" s="89"/>
      <c r="D974" s="90"/>
      <c r="F974" s="90"/>
      <c r="G974" s="42"/>
      <c r="H974" s="90"/>
      <c r="M974" s="42"/>
      <c r="S974" s="42"/>
      <c r="T974" s="42"/>
      <c r="U974" s="42"/>
      <c r="V974" s="42"/>
      <c r="W974" s="42"/>
      <c r="X974" s="42"/>
      <c r="Y974" s="42"/>
      <c r="Z974" s="42"/>
    </row>
    <row r="975">
      <c r="A975" s="50"/>
      <c r="B975" s="89"/>
      <c r="D975" s="90"/>
      <c r="F975" s="90"/>
      <c r="G975" s="42"/>
      <c r="H975" s="90"/>
      <c r="M975" s="42"/>
      <c r="S975" s="42"/>
      <c r="T975" s="42"/>
      <c r="U975" s="42"/>
      <c r="V975" s="42"/>
      <c r="W975" s="42"/>
      <c r="X975" s="42"/>
      <c r="Y975" s="42"/>
      <c r="Z975" s="42"/>
    </row>
    <row r="976">
      <c r="A976" s="50"/>
      <c r="B976" s="89"/>
      <c r="D976" s="90"/>
      <c r="F976" s="90"/>
      <c r="G976" s="42"/>
      <c r="H976" s="90"/>
      <c r="M976" s="42"/>
      <c r="S976" s="42"/>
      <c r="T976" s="42"/>
      <c r="U976" s="42"/>
      <c r="V976" s="42"/>
      <c r="W976" s="42"/>
      <c r="X976" s="42"/>
      <c r="Y976" s="42"/>
      <c r="Z976" s="42"/>
    </row>
    <row r="977">
      <c r="A977" s="50"/>
      <c r="B977" s="89"/>
      <c r="D977" s="90"/>
      <c r="F977" s="90"/>
      <c r="G977" s="42"/>
      <c r="H977" s="90"/>
      <c r="M977" s="42"/>
      <c r="S977" s="42"/>
      <c r="T977" s="42"/>
      <c r="U977" s="42"/>
      <c r="V977" s="42"/>
      <c r="W977" s="42"/>
      <c r="X977" s="42"/>
      <c r="Y977" s="42"/>
      <c r="Z977" s="42"/>
    </row>
    <row r="978">
      <c r="A978" s="50"/>
      <c r="B978" s="89"/>
      <c r="D978" s="90"/>
      <c r="F978" s="90"/>
      <c r="G978" s="42"/>
      <c r="H978" s="90"/>
      <c r="M978" s="42"/>
      <c r="S978" s="42"/>
      <c r="T978" s="42"/>
      <c r="U978" s="42"/>
      <c r="V978" s="42"/>
      <c r="W978" s="42"/>
      <c r="X978" s="42"/>
      <c r="Y978" s="42"/>
      <c r="Z978" s="42"/>
    </row>
    <row r="979">
      <c r="A979" s="50"/>
      <c r="B979" s="89"/>
      <c r="D979" s="90"/>
      <c r="F979" s="90"/>
      <c r="G979" s="42"/>
      <c r="H979" s="90"/>
      <c r="M979" s="42"/>
      <c r="S979" s="42"/>
      <c r="T979" s="42"/>
      <c r="U979" s="42"/>
      <c r="V979" s="42"/>
      <c r="W979" s="42"/>
      <c r="X979" s="42"/>
      <c r="Y979" s="42"/>
      <c r="Z979" s="42"/>
    </row>
    <row r="980">
      <c r="A980" s="50"/>
      <c r="B980" s="89"/>
      <c r="D980" s="90"/>
      <c r="F980" s="90"/>
      <c r="G980" s="42"/>
      <c r="H980" s="90"/>
      <c r="M980" s="42"/>
      <c r="S980" s="42"/>
      <c r="T980" s="42"/>
      <c r="U980" s="42"/>
      <c r="V980" s="42"/>
      <c r="W980" s="42"/>
      <c r="X980" s="42"/>
      <c r="Y980" s="42"/>
      <c r="Z980" s="42"/>
    </row>
    <row r="981">
      <c r="A981" s="50"/>
      <c r="B981" s="89"/>
      <c r="D981" s="90"/>
      <c r="F981" s="90"/>
      <c r="G981" s="42"/>
      <c r="H981" s="90"/>
      <c r="M981" s="42"/>
      <c r="S981" s="42"/>
      <c r="T981" s="42"/>
      <c r="U981" s="42"/>
      <c r="V981" s="42"/>
      <c r="W981" s="42"/>
      <c r="X981" s="42"/>
      <c r="Y981" s="42"/>
      <c r="Z981" s="42"/>
    </row>
    <row r="982">
      <c r="A982" s="50"/>
      <c r="B982" s="89"/>
      <c r="D982" s="90"/>
      <c r="F982" s="90"/>
      <c r="G982" s="42"/>
      <c r="H982" s="90"/>
      <c r="M982" s="42"/>
      <c r="S982" s="42"/>
      <c r="T982" s="42"/>
      <c r="U982" s="42"/>
      <c r="V982" s="42"/>
      <c r="W982" s="42"/>
      <c r="X982" s="42"/>
      <c r="Y982" s="42"/>
      <c r="Z982" s="42"/>
    </row>
    <row r="983">
      <c r="A983" s="50"/>
      <c r="B983" s="89"/>
      <c r="D983" s="90"/>
      <c r="F983" s="90"/>
      <c r="G983" s="42"/>
      <c r="H983" s="90"/>
      <c r="M983" s="42"/>
      <c r="S983" s="42"/>
      <c r="T983" s="42"/>
      <c r="U983" s="42"/>
      <c r="V983" s="42"/>
      <c r="W983" s="42"/>
      <c r="X983" s="42"/>
      <c r="Y983" s="42"/>
      <c r="Z983" s="42"/>
    </row>
    <row r="984">
      <c r="A984" s="50"/>
      <c r="B984" s="89"/>
      <c r="D984" s="90"/>
      <c r="F984" s="90"/>
      <c r="G984" s="42"/>
      <c r="H984" s="90"/>
      <c r="M984" s="42"/>
      <c r="S984" s="42"/>
      <c r="T984" s="42"/>
      <c r="U984" s="42"/>
      <c r="V984" s="42"/>
      <c r="W984" s="42"/>
      <c r="X984" s="42"/>
      <c r="Y984" s="42"/>
      <c r="Z984" s="42"/>
    </row>
    <row r="985">
      <c r="A985" s="50"/>
      <c r="B985" s="89"/>
      <c r="D985" s="90"/>
      <c r="F985" s="90"/>
      <c r="G985" s="42"/>
      <c r="H985" s="90"/>
      <c r="M985" s="42"/>
      <c r="S985" s="42"/>
      <c r="T985" s="42"/>
      <c r="U985" s="42"/>
      <c r="V985" s="42"/>
      <c r="W985" s="42"/>
      <c r="X985" s="42"/>
      <c r="Y985" s="42"/>
      <c r="Z985" s="42"/>
    </row>
    <row r="986">
      <c r="A986" s="50"/>
      <c r="B986" s="89"/>
      <c r="D986" s="90"/>
      <c r="F986" s="90"/>
      <c r="G986" s="42"/>
      <c r="H986" s="90"/>
      <c r="M986" s="42"/>
      <c r="S986" s="42"/>
      <c r="T986" s="42"/>
      <c r="U986" s="42"/>
      <c r="V986" s="42"/>
      <c r="W986" s="42"/>
      <c r="X986" s="42"/>
      <c r="Y986" s="42"/>
      <c r="Z986" s="42"/>
    </row>
    <row r="987">
      <c r="A987" s="50"/>
      <c r="B987" s="89"/>
      <c r="D987" s="90"/>
      <c r="F987" s="90"/>
      <c r="G987" s="42"/>
      <c r="H987" s="90"/>
      <c r="M987" s="42"/>
      <c r="S987" s="42"/>
      <c r="T987" s="42"/>
      <c r="U987" s="42"/>
      <c r="V987" s="42"/>
      <c r="W987" s="42"/>
      <c r="X987" s="42"/>
      <c r="Y987" s="42"/>
      <c r="Z987" s="42"/>
    </row>
    <row r="988">
      <c r="A988" s="50"/>
      <c r="B988" s="89"/>
      <c r="D988" s="90"/>
      <c r="F988" s="90"/>
      <c r="G988" s="42"/>
      <c r="H988" s="90"/>
      <c r="M988" s="42"/>
      <c r="S988" s="42"/>
      <c r="T988" s="42"/>
      <c r="U988" s="42"/>
      <c r="V988" s="42"/>
      <c r="W988" s="42"/>
      <c r="X988" s="42"/>
      <c r="Y988" s="42"/>
      <c r="Z988" s="42"/>
    </row>
    <row r="989">
      <c r="A989" s="50"/>
      <c r="B989" s="89"/>
      <c r="D989" s="90"/>
      <c r="F989" s="90"/>
      <c r="G989" s="42"/>
      <c r="H989" s="90"/>
      <c r="M989" s="42"/>
      <c r="S989" s="42"/>
      <c r="T989" s="42"/>
      <c r="U989" s="42"/>
      <c r="V989" s="42"/>
      <c r="W989" s="42"/>
      <c r="X989" s="42"/>
      <c r="Y989" s="42"/>
      <c r="Z989" s="42"/>
    </row>
    <row r="990">
      <c r="A990" s="50"/>
      <c r="B990" s="89"/>
      <c r="D990" s="90"/>
      <c r="F990" s="90"/>
      <c r="G990" s="42"/>
      <c r="H990" s="90"/>
      <c r="M990" s="42"/>
      <c r="S990" s="42"/>
      <c r="T990" s="42"/>
      <c r="U990" s="42"/>
      <c r="V990" s="42"/>
      <c r="W990" s="42"/>
      <c r="X990" s="42"/>
      <c r="Y990" s="42"/>
      <c r="Z990" s="42"/>
    </row>
    <row r="991">
      <c r="A991" s="50"/>
      <c r="B991" s="89"/>
      <c r="D991" s="90"/>
      <c r="F991" s="90"/>
      <c r="G991" s="42"/>
      <c r="H991" s="90"/>
      <c r="M991" s="42"/>
      <c r="S991" s="42"/>
      <c r="T991" s="42"/>
      <c r="U991" s="42"/>
      <c r="V991" s="42"/>
      <c r="W991" s="42"/>
      <c r="X991" s="42"/>
      <c r="Y991" s="42"/>
      <c r="Z991" s="42"/>
    </row>
    <row r="992">
      <c r="A992" s="50"/>
      <c r="B992" s="89"/>
      <c r="D992" s="90"/>
      <c r="F992" s="90"/>
      <c r="G992" s="42"/>
      <c r="H992" s="90"/>
      <c r="M992" s="42"/>
      <c r="S992" s="42"/>
      <c r="T992" s="42"/>
      <c r="U992" s="42"/>
      <c r="V992" s="42"/>
      <c r="W992" s="42"/>
      <c r="X992" s="42"/>
      <c r="Y992" s="42"/>
      <c r="Z992" s="42"/>
    </row>
    <row r="993">
      <c r="A993" s="50"/>
      <c r="B993" s="89"/>
      <c r="D993" s="90"/>
      <c r="F993" s="90"/>
      <c r="G993" s="42"/>
      <c r="H993" s="90"/>
      <c r="M993" s="42"/>
      <c r="S993" s="42"/>
      <c r="T993" s="42"/>
      <c r="U993" s="42"/>
      <c r="V993" s="42"/>
      <c r="W993" s="42"/>
      <c r="X993" s="42"/>
      <c r="Y993" s="42"/>
      <c r="Z993" s="42"/>
    </row>
    <row r="994">
      <c r="A994" s="50"/>
      <c r="B994" s="89"/>
      <c r="D994" s="90"/>
      <c r="F994" s="90"/>
      <c r="G994" s="42"/>
      <c r="H994" s="90"/>
      <c r="M994" s="42"/>
      <c r="S994" s="42"/>
      <c r="T994" s="42"/>
      <c r="U994" s="42"/>
      <c r="V994" s="42"/>
      <c r="W994" s="42"/>
      <c r="X994" s="42"/>
      <c r="Y994" s="42"/>
      <c r="Z994" s="42"/>
    </row>
    <row r="995">
      <c r="A995" s="50"/>
      <c r="B995" s="89"/>
      <c r="D995" s="90"/>
      <c r="F995" s="90"/>
      <c r="G995" s="42"/>
      <c r="H995" s="90"/>
      <c r="M995" s="42"/>
      <c r="S995" s="42"/>
      <c r="T995" s="42"/>
      <c r="U995" s="42"/>
      <c r="V995" s="42"/>
      <c r="W995" s="42"/>
      <c r="X995" s="42"/>
      <c r="Y995" s="42"/>
      <c r="Z995" s="42"/>
    </row>
    <row r="996">
      <c r="A996" s="50"/>
      <c r="B996" s="89"/>
      <c r="D996" s="90"/>
      <c r="F996" s="90"/>
      <c r="G996" s="42"/>
      <c r="H996" s="90"/>
      <c r="M996" s="42"/>
      <c r="S996" s="42"/>
      <c r="T996" s="42"/>
      <c r="U996" s="42"/>
      <c r="V996" s="42"/>
      <c r="W996" s="42"/>
      <c r="X996" s="42"/>
      <c r="Y996" s="42"/>
      <c r="Z996" s="42"/>
    </row>
    <row r="997">
      <c r="A997" s="50"/>
      <c r="B997" s="89"/>
      <c r="D997" s="90"/>
      <c r="F997" s="90"/>
      <c r="G997" s="42"/>
      <c r="H997" s="90"/>
      <c r="M997" s="42"/>
      <c r="S997" s="42"/>
      <c r="T997" s="42"/>
      <c r="U997" s="42"/>
      <c r="V997" s="42"/>
      <c r="W997" s="42"/>
      <c r="X997" s="42"/>
      <c r="Y997" s="42"/>
      <c r="Z997" s="42"/>
    </row>
    <row r="998">
      <c r="B998" s="42"/>
      <c r="D998" s="90"/>
      <c r="F998" s="90"/>
      <c r="G998" s="42"/>
      <c r="H998" s="90"/>
      <c r="M998" s="42"/>
      <c r="S998" s="42"/>
      <c r="T998" s="42"/>
      <c r="U998" s="42"/>
      <c r="V998" s="42"/>
      <c r="W998" s="42"/>
      <c r="X998" s="42"/>
      <c r="Y998" s="42"/>
      <c r="Z998" s="42"/>
    </row>
    <row r="999">
      <c r="B999" s="42"/>
      <c r="D999" s="90"/>
      <c r="F999" s="90"/>
      <c r="G999" s="42"/>
      <c r="H999" s="90"/>
      <c r="M999" s="42"/>
      <c r="S999" s="42"/>
      <c r="T999" s="42"/>
      <c r="U999" s="42"/>
      <c r="V999" s="42"/>
      <c r="W999" s="42"/>
      <c r="X999" s="42"/>
      <c r="Y999" s="42"/>
      <c r="Z999" s="42"/>
    </row>
    <row r="1000">
      <c r="B1000" s="42"/>
      <c r="D1000" s="90"/>
      <c r="F1000" s="90"/>
      <c r="G1000" s="42"/>
      <c r="H1000" s="90"/>
      <c r="M1000" s="42"/>
      <c r="S1000" s="42"/>
      <c r="T1000" s="42"/>
      <c r="U1000" s="42"/>
      <c r="V1000" s="42"/>
      <c r="W1000" s="42"/>
      <c r="X1000" s="42"/>
      <c r="Y1000" s="42"/>
      <c r="Z1000" s="42"/>
    </row>
    <row r="1001">
      <c r="B1001" s="42"/>
      <c r="D1001" s="90"/>
      <c r="F1001" s="90"/>
      <c r="G1001" s="42"/>
      <c r="H1001" s="90"/>
      <c r="M1001" s="42"/>
      <c r="S1001" s="42"/>
      <c r="T1001" s="42"/>
      <c r="U1001" s="42"/>
      <c r="V1001" s="42"/>
      <c r="W1001" s="42"/>
      <c r="X1001" s="42"/>
      <c r="Y1001" s="42"/>
      <c r="Z1001" s="42"/>
    </row>
    <row r="1002">
      <c r="B1002" s="42"/>
      <c r="D1002" s="90"/>
      <c r="F1002" s="90"/>
      <c r="G1002" s="42"/>
      <c r="H1002" s="90"/>
      <c r="M1002" s="42"/>
      <c r="S1002" s="42"/>
      <c r="T1002" s="42"/>
      <c r="U1002" s="42"/>
      <c r="V1002" s="42"/>
      <c r="W1002" s="42"/>
      <c r="X1002" s="42"/>
      <c r="Y1002" s="42"/>
      <c r="Z1002" s="42"/>
    </row>
    <row r="1003">
      <c r="B1003" s="42"/>
      <c r="D1003" s="90"/>
      <c r="F1003" s="90"/>
      <c r="G1003" s="42"/>
      <c r="H1003" s="90"/>
      <c r="M1003" s="42"/>
      <c r="S1003" s="42"/>
      <c r="T1003" s="42"/>
      <c r="U1003" s="42"/>
      <c r="V1003" s="42"/>
      <c r="W1003" s="42"/>
      <c r="X1003" s="42"/>
      <c r="Y1003" s="42"/>
      <c r="Z1003" s="42"/>
    </row>
    <row r="1004">
      <c r="B1004" s="42"/>
      <c r="D1004" s="90"/>
      <c r="F1004" s="90"/>
      <c r="G1004" s="42"/>
      <c r="H1004" s="90"/>
      <c r="M1004" s="42"/>
      <c r="S1004" s="42"/>
      <c r="T1004" s="42"/>
      <c r="U1004" s="42"/>
      <c r="V1004" s="42"/>
      <c r="W1004" s="42"/>
      <c r="X1004" s="42"/>
      <c r="Y1004" s="42"/>
      <c r="Z1004" s="42"/>
    </row>
    <row r="1005">
      <c r="B1005" s="42"/>
      <c r="D1005" s="90"/>
      <c r="F1005" s="90"/>
      <c r="G1005" s="42"/>
      <c r="H1005" s="90"/>
      <c r="M1005" s="42"/>
      <c r="S1005" s="42"/>
      <c r="T1005" s="42"/>
      <c r="U1005" s="42"/>
      <c r="V1005" s="42"/>
      <c r="W1005" s="42"/>
      <c r="X1005" s="42"/>
      <c r="Y1005" s="42"/>
      <c r="Z1005" s="42"/>
    </row>
    <row r="1006">
      <c r="B1006" s="42"/>
      <c r="D1006" s="90"/>
      <c r="F1006" s="90"/>
      <c r="G1006" s="42"/>
      <c r="H1006" s="90"/>
      <c r="M1006" s="42"/>
      <c r="S1006" s="42"/>
      <c r="T1006" s="42"/>
      <c r="U1006" s="42"/>
      <c r="V1006" s="42"/>
      <c r="W1006" s="42"/>
      <c r="X1006" s="42"/>
      <c r="Y1006" s="42"/>
      <c r="Z1006" s="42"/>
    </row>
    <row r="1007">
      <c r="B1007" s="42"/>
      <c r="D1007" s="90"/>
      <c r="F1007" s="90"/>
      <c r="G1007" s="42"/>
      <c r="H1007" s="90"/>
      <c r="M1007" s="42"/>
      <c r="S1007" s="42"/>
      <c r="T1007" s="42"/>
      <c r="U1007" s="42"/>
      <c r="V1007" s="42"/>
      <c r="W1007" s="42"/>
      <c r="X1007" s="42"/>
      <c r="Y1007" s="42"/>
      <c r="Z1007" s="42"/>
    </row>
    <row r="1008">
      <c r="B1008" s="42"/>
      <c r="D1008" s="90"/>
      <c r="F1008" s="90"/>
      <c r="G1008" s="42"/>
      <c r="H1008" s="90"/>
      <c r="M1008" s="42"/>
      <c r="S1008" s="42"/>
      <c r="T1008" s="42"/>
      <c r="U1008" s="42"/>
      <c r="V1008" s="42"/>
      <c r="W1008" s="42"/>
      <c r="X1008" s="42"/>
      <c r="Y1008" s="42"/>
      <c r="Z1008" s="42"/>
    </row>
    <row r="1009">
      <c r="B1009" s="42"/>
      <c r="D1009" s="90"/>
      <c r="F1009" s="90"/>
      <c r="G1009" s="42"/>
      <c r="H1009" s="90"/>
      <c r="M1009" s="42"/>
      <c r="S1009" s="42"/>
      <c r="T1009" s="42"/>
      <c r="U1009" s="42"/>
      <c r="V1009" s="42"/>
      <c r="W1009" s="42"/>
      <c r="X1009" s="42"/>
      <c r="Y1009" s="42"/>
      <c r="Z1009" s="42"/>
    </row>
    <row r="1010">
      <c r="B1010" s="42"/>
      <c r="D1010" s="90"/>
      <c r="F1010" s="90"/>
      <c r="G1010" s="42"/>
      <c r="H1010" s="90"/>
      <c r="M1010" s="42"/>
      <c r="S1010" s="42"/>
      <c r="T1010" s="42"/>
      <c r="U1010" s="42"/>
      <c r="V1010" s="42"/>
      <c r="W1010" s="42"/>
      <c r="X1010" s="42"/>
      <c r="Y1010" s="42"/>
      <c r="Z1010" s="42"/>
    </row>
    <row r="1011">
      <c r="B1011" s="42"/>
      <c r="D1011" s="90"/>
      <c r="F1011" s="90"/>
      <c r="G1011" s="42"/>
      <c r="H1011" s="90"/>
      <c r="M1011" s="42"/>
      <c r="S1011" s="42"/>
      <c r="T1011" s="42"/>
      <c r="U1011" s="42"/>
      <c r="V1011" s="42"/>
      <c r="W1011" s="42"/>
      <c r="X1011" s="42"/>
      <c r="Y1011" s="42"/>
      <c r="Z1011" s="42"/>
    </row>
    <row r="1012">
      <c r="B1012" s="42"/>
      <c r="D1012" s="90"/>
      <c r="F1012" s="90"/>
      <c r="G1012" s="42"/>
      <c r="H1012" s="90"/>
      <c r="M1012" s="42"/>
      <c r="S1012" s="42"/>
      <c r="T1012" s="42"/>
      <c r="U1012" s="42"/>
      <c r="V1012" s="42"/>
      <c r="W1012" s="42"/>
      <c r="X1012" s="42"/>
      <c r="Y1012" s="42"/>
      <c r="Z1012" s="42"/>
    </row>
    <row r="1013">
      <c r="B1013" s="42"/>
      <c r="D1013" s="90"/>
      <c r="F1013" s="90"/>
      <c r="G1013" s="42"/>
      <c r="H1013" s="90"/>
      <c r="M1013" s="42"/>
      <c r="S1013" s="42"/>
      <c r="T1013" s="42"/>
      <c r="U1013" s="42"/>
      <c r="V1013" s="42"/>
      <c r="W1013" s="42"/>
      <c r="X1013" s="42"/>
      <c r="Y1013" s="42"/>
      <c r="Z1013" s="42"/>
    </row>
    <row r="1014">
      <c r="B1014" s="42"/>
      <c r="D1014" s="90"/>
      <c r="F1014" s="90"/>
      <c r="G1014" s="42"/>
      <c r="H1014" s="90"/>
      <c r="M1014" s="42"/>
      <c r="S1014" s="42"/>
      <c r="T1014" s="42"/>
      <c r="U1014" s="42"/>
      <c r="V1014" s="42"/>
      <c r="W1014" s="42"/>
      <c r="X1014" s="42"/>
      <c r="Y1014" s="42"/>
      <c r="Z1014" s="42"/>
    </row>
    <row r="1015">
      <c r="B1015" s="42"/>
      <c r="D1015" s="90"/>
      <c r="F1015" s="90"/>
      <c r="G1015" s="42"/>
      <c r="H1015" s="90"/>
      <c r="M1015" s="42"/>
      <c r="S1015" s="42"/>
      <c r="T1015" s="42"/>
      <c r="U1015" s="42"/>
      <c r="V1015" s="42"/>
      <c r="W1015" s="42"/>
      <c r="X1015" s="42"/>
      <c r="Y1015" s="42"/>
      <c r="Z1015" s="42"/>
    </row>
    <row r="1016">
      <c r="B1016" s="42"/>
      <c r="D1016" s="90"/>
      <c r="F1016" s="90"/>
      <c r="G1016" s="42"/>
      <c r="H1016" s="90"/>
      <c r="M1016" s="42"/>
      <c r="S1016" s="42"/>
      <c r="T1016" s="42"/>
      <c r="U1016" s="42"/>
      <c r="V1016" s="42"/>
      <c r="W1016" s="42"/>
      <c r="X1016" s="42"/>
      <c r="Y1016" s="42"/>
      <c r="Z1016" s="42"/>
    </row>
    <row r="1017">
      <c r="B1017" s="42"/>
      <c r="D1017" s="90"/>
      <c r="F1017" s="90"/>
      <c r="G1017" s="42"/>
      <c r="H1017" s="90"/>
      <c r="M1017" s="42"/>
      <c r="S1017" s="42"/>
      <c r="T1017" s="42"/>
      <c r="U1017" s="42"/>
      <c r="V1017" s="42"/>
      <c r="W1017" s="42"/>
      <c r="X1017" s="42"/>
      <c r="Y1017" s="42"/>
      <c r="Z1017" s="42"/>
    </row>
    <row r="1018">
      <c r="B1018" s="42"/>
      <c r="D1018" s="90"/>
      <c r="F1018" s="90"/>
      <c r="G1018" s="42"/>
      <c r="H1018" s="90"/>
      <c r="M1018" s="42"/>
      <c r="S1018" s="42"/>
      <c r="T1018" s="42"/>
      <c r="U1018" s="42"/>
      <c r="V1018" s="42"/>
      <c r="W1018" s="42"/>
      <c r="X1018" s="42"/>
      <c r="Y1018" s="42"/>
      <c r="Z1018" s="42"/>
    </row>
    <row r="1019">
      <c r="B1019" s="42"/>
      <c r="D1019" s="90"/>
      <c r="F1019" s="90"/>
      <c r="G1019" s="42"/>
      <c r="H1019" s="90"/>
      <c r="M1019" s="42"/>
      <c r="S1019" s="42"/>
      <c r="T1019" s="42"/>
      <c r="U1019" s="42"/>
      <c r="V1019" s="42"/>
      <c r="W1019" s="42"/>
      <c r="X1019" s="42"/>
      <c r="Y1019" s="42"/>
      <c r="Z1019" s="42"/>
    </row>
    <row r="1020">
      <c r="B1020" s="42"/>
      <c r="D1020" s="90"/>
      <c r="F1020" s="90"/>
      <c r="G1020" s="42"/>
      <c r="H1020" s="90"/>
      <c r="M1020" s="42"/>
      <c r="S1020" s="42"/>
      <c r="T1020" s="42"/>
      <c r="U1020" s="42"/>
      <c r="V1020" s="42"/>
      <c r="W1020" s="42"/>
      <c r="X1020" s="42"/>
      <c r="Y1020" s="42"/>
      <c r="Z1020" s="42"/>
    </row>
    <row r="1021">
      <c r="B1021" s="42"/>
      <c r="D1021" s="90"/>
      <c r="F1021" s="90"/>
      <c r="G1021" s="42"/>
      <c r="H1021" s="90"/>
      <c r="M1021" s="42"/>
      <c r="S1021" s="42"/>
      <c r="T1021" s="42"/>
      <c r="U1021" s="42"/>
      <c r="V1021" s="42"/>
      <c r="W1021" s="42"/>
      <c r="X1021" s="42"/>
      <c r="Y1021" s="42"/>
      <c r="Z1021" s="42"/>
    </row>
    <row r="1022">
      <c r="B1022" s="42"/>
      <c r="D1022" s="90"/>
      <c r="F1022" s="90"/>
      <c r="G1022" s="42"/>
      <c r="H1022" s="90"/>
      <c r="M1022" s="42"/>
      <c r="S1022" s="42"/>
      <c r="T1022" s="42"/>
      <c r="U1022" s="42"/>
      <c r="V1022" s="42"/>
      <c r="W1022" s="42"/>
      <c r="X1022" s="42"/>
      <c r="Y1022" s="42"/>
      <c r="Z1022" s="42"/>
    </row>
    <row r="1023">
      <c r="B1023" s="42"/>
      <c r="D1023" s="90"/>
      <c r="F1023" s="90"/>
      <c r="G1023" s="42"/>
      <c r="H1023" s="90"/>
      <c r="M1023" s="42"/>
      <c r="S1023" s="42"/>
      <c r="T1023" s="42"/>
      <c r="U1023" s="42"/>
      <c r="V1023" s="42"/>
      <c r="W1023" s="42"/>
      <c r="X1023" s="42"/>
      <c r="Y1023" s="42"/>
      <c r="Z1023" s="42"/>
    </row>
    <row r="1024">
      <c r="B1024" s="42"/>
      <c r="D1024" s="90"/>
      <c r="F1024" s="90"/>
      <c r="G1024" s="42"/>
      <c r="H1024" s="90"/>
      <c r="M1024" s="42"/>
      <c r="S1024" s="42"/>
      <c r="T1024" s="42"/>
      <c r="U1024" s="42"/>
      <c r="V1024" s="42"/>
      <c r="W1024" s="42"/>
      <c r="X1024" s="42"/>
      <c r="Y1024" s="42"/>
      <c r="Z1024" s="42"/>
    </row>
    <row r="1025">
      <c r="B1025" s="42"/>
      <c r="D1025" s="90"/>
      <c r="F1025" s="90"/>
      <c r="G1025" s="42"/>
      <c r="H1025" s="90"/>
      <c r="M1025" s="42"/>
      <c r="S1025" s="42"/>
      <c r="T1025" s="42"/>
      <c r="U1025" s="42"/>
      <c r="V1025" s="42"/>
      <c r="W1025" s="42"/>
      <c r="X1025" s="42"/>
      <c r="Y1025" s="42"/>
      <c r="Z1025" s="42"/>
    </row>
    <row r="1026">
      <c r="B1026" s="42"/>
      <c r="D1026" s="90"/>
      <c r="F1026" s="90"/>
      <c r="G1026" s="42"/>
      <c r="H1026" s="90"/>
      <c r="M1026" s="42"/>
      <c r="S1026" s="42"/>
      <c r="T1026" s="42"/>
      <c r="U1026" s="42"/>
      <c r="V1026" s="42"/>
      <c r="W1026" s="42"/>
      <c r="X1026" s="42"/>
      <c r="Y1026" s="42"/>
      <c r="Z1026" s="42"/>
    </row>
    <row r="1027">
      <c r="B1027" s="42"/>
      <c r="D1027" s="90"/>
      <c r="F1027" s="90"/>
      <c r="G1027" s="42"/>
      <c r="H1027" s="90"/>
      <c r="M1027" s="42"/>
      <c r="S1027" s="42"/>
      <c r="T1027" s="42"/>
      <c r="U1027" s="42"/>
      <c r="V1027" s="42"/>
      <c r="W1027" s="42"/>
      <c r="X1027" s="42"/>
      <c r="Y1027" s="42"/>
      <c r="Z1027" s="42"/>
    </row>
    <row r="1028">
      <c r="B1028" s="42"/>
      <c r="D1028" s="90"/>
      <c r="F1028" s="90"/>
      <c r="G1028" s="42"/>
      <c r="H1028" s="90"/>
      <c r="M1028" s="42"/>
      <c r="S1028" s="42"/>
      <c r="T1028" s="42"/>
      <c r="U1028" s="42"/>
      <c r="V1028" s="42"/>
      <c r="W1028" s="42"/>
      <c r="X1028" s="42"/>
      <c r="Y1028" s="42"/>
      <c r="Z1028" s="42"/>
    </row>
    <row r="1029">
      <c r="B1029" s="42"/>
      <c r="D1029" s="90"/>
      <c r="F1029" s="90"/>
      <c r="G1029" s="42"/>
      <c r="H1029" s="90"/>
      <c r="M1029" s="42"/>
      <c r="S1029" s="42"/>
      <c r="T1029" s="42"/>
      <c r="U1029" s="42"/>
      <c r="V1029" s="42"/>
      <c r="W1029" s="42"/>
      <c r="X1029" s="42"/>
      <c r="Y1029" s="42"/>
      <c r="Z1029" s="42"/>
    </row>
    <row r="1030">
      <c r="B1030" s="42"/>
      <c r="D1030" s="90"/>
      <c r="F1030" s="90"/>
      <c r="G1030" s="42"/>
      <c r="H1030" s="90"/>
      <c r="M1030" s="42"/>
      <c r="S1030" s="42"/>
      <c r="T1030" s="42"/>
      <c r="U1030" s="42"/>
      <c r="V1030" s="42"/>
      <c r="W1030" s="42"/>
      <c r="X1030" s="42"/>
      <c r="Y1030" s="42"/>
      <c r="Z1030" s="42"/>
    </row>
    <row r="1031">
      <c r="B1031" s="42"/>
      <c r="D1031" s="90"/>
      <c r="F1031" s="90"/>
      <c r="G1031" s="42"/>
      <c r="H1031" s="90"/>
      <c r="M1031" s="42"/>
      <c r="S1031" s="42"/>
      <c r="T1031" s="42"/>
      <c r="U1031" s="42"/>
      <c r="V1031" s="42"/>
      <c r="W1031" s="42"/>
      <c r="X1031" s="42"/>
      <c r="Y1031" s="42"/>
      <c r="Z1031" s="42"/>
    </row>
    <row r="1032">
      <c r="B1032" s="42"/>
      <c r="D1032" s="90"/>
      <c r="F1032" s="90"/>
      <c r="G1032" s="42"/>
      <c r="H1032" s="90"/>
      <c r="M1032" s="42"/>
      <c r="S1032" s="42"/>
      <c r="T1032" s="42"/>
      <c r="U1032" s="42"/>
      <c r="V1032" s="42"/>
      <c r="W1032" s="42"/>
      <c r="X1032" s="42"/>
      <c r="Y1032" s="42"/>
      <c r="Z1032" s="42"/>
    </row>
    <row r="1033">
      <c r="B1033" s="42"/>
      <c r="D1033" s="90"/>
      <c r="F1033" s="90"/>
      <c r="G1033" s="42"/>
      <c r="H1033" s="90"/>
      <c r="M1033" s="42"/>
      <c r="S1033" s="42"/>
      <c r="T1033" s="42"/>
      <c r="U1033" s="42"/>
      <c r="V1033" s="42"/>
      <c r="W1033" s="42"/>
      <c r="X1033" s="42"/>
      <c r="Y1033" s="42"/>
      <c r="Z1033" s="42"/>
    </row>
    <row r="1034">
      <c r="B1034" s="42"/>
      <c r="D1034" s="90"/>
      <c r="F1034" s="90"/>
      <c r="G1034" s="42"/>
      <c r="H1034" s="90"/>
      <c r="M1034" s="42"/>
      <c r="S1034" s="42"/>
      <c r="T1034" s="42"/>
      <c r="U1034" s="42"/>
      <c r="V1034" s="42"/>
      <c r="W1034" s="42"/>
      <c r="X1034" s="42"/>
      <c r="Y1034" s="42"/>
      <c r="Z1034" s="42"/>
    </row>
    <row r="1035">
      <c r="B1035" s="42"/>
      <c r="D1035" s="90"/>
      <c r="F1035" s="90"/>
      <c r="G1035" s="42"/>
      <c r="H1035" s="90"/>
      <c r="M1035" s="42"/>
      <c r="S1035" s="42"/>
      <c r="T1035" s="42"/>
      <c r="U1035" s="42"/>
      <c r="V1035" s="42"/>
      <c r="W1035" s="42"/>
      <c r="X1035" s="42"/>
      <c r="Y1035" s="42"/>
      <c r="Z1035" s="42"/>
    </row>
    <row r="1036">
      <c r="B1036" s="42"/>
      <c r="D1036" s="90"/>
      <c r="F1036" s="90"/>
      <c r="G1036" s="42"/>
      <c r="H1036" s="90"/>
      <c r="M1036" s="42"/>
      <c r="S1036" s="42"/>
      <c r="T1036" s="42"/>
      <c r="U1036" s="42"/>
      <c r="V1036" s="42"/>
      <c r="W1036" s="42"/>
      <c r="X1036" s="42"/>
      <c r="Y1036" s="42"/>
      <c r="Z1036" s="42"/>
    </row>
    <row r="1037">
      <c r="B1037" s="42"/>
      <c r="D1037" s="90"/>
      <c r="F1037" s="90"/>
      <c r="G1037" s="42"/>
      <c r="H1037" s="90"/>
      <c r="M1037" s="42"/>
      <c r="S1037" s="42"/>
      <c r="T1037" s="42"/>
      <c r="U1037" s="42"/>
      <c r="V1037" s="42"/>
      <c r="W1037" s="42"/>
      <c r="X1037" s="42"/>
      <c r="Y1037" s="42"/>
      <c r="Z1037" s="42"/>
    </row>
    <row r="1038">
      <c r="B1038" s="42"/>
      <c r="D1038" s="90"/>
      <c r="F1038" s="90"/>
      <c r="G1038" s="42"/>
      <c r="H1038" s="90"/>
      <c r="M1038" s="42"/>
      <c r="S1038" s="42"/>
      <c r="T1038" s="42"/>
      <c r="U1038" s="42"/>
      <c r="V1038" s="42"/>
      <c r="W1038" s="42"/>
      <c r="X1038" s="42"/>
      <c r="Y1038" s="42"/>
      <c r="Z1038" s="42"/>
    </row>
    <row r="1039">
      <c r="B1039" s="42"/>
      <c r="D1039" s="90"/>
      <c r="F1039" s="90"/>
      <c r="G1039" s="42"/>
      <c r="H1039" s="90"/>
      <c r="M1039" s="42"/>
      <c r="S1039" s="42"/>
      <c r="T1039" s="42"/>
      <c r="U1039" s="42"/>
      <c r="V1039" s="42"/>
      <c r="W1039" s="42"/>
      <c r="X1039" s="42"/>
      <c r="Y1039" s="42"/>
      <c r="Z1039" s="42"/>
    </row>
    <row r="1040">
      <c r="B1040" s="42"/>
      <c r="D1040" s="90"/>
      <c r="F1040" s="90"/>
      <c r="G1040" s="42"/>
      <c r="H1040" s="90"/>
      <c r="M1040" s="42"/>
      <c r="S1040" s="42"/>
      <c r="T1040" s="42"/>
      <c r="U1040" s="42"/>
      <c r="V1040" s="42"/>
      <c r="W1040" s="42"/>
      <c r="X1040" s="42"/>
      <c r="Y1040" s="42"/>
      <c r="Z1040" s="42"/>
    </row>
    <row r="1041">
      <c r="B1041" s="42"/>
      <c r="D1041" s="90"/>
      <c r="F1041" s="90"/>
      <c r="G1041" s="42"/>
      <c r="H1041" s="90"/>
      <c r="M1041" s="42"/>
      <c r="S1041" s="42"/>
      <c r="T1041" s="42"/>
      <c r="U1041" s="42"/>
      <c r="V1041" s="42"/>
      <c r="W1041" s="42"/>
      <c r="X1041" s="42"/>
      <c r="Y1041" s="42"/>
      <c r="Z1041" s="42"/>
    </row>
    <row r="1042">
      <c r="B1042" s="42"/>
      <c r="D1042" s="90"/>
      <c r="F1042" s="90"/>
      <c r="G1042" s="42"/>
      <c r="H1042" s="90"/>
      <c r="M1042" s="42"/>
      <c r="S1042" s="42"/>
      <c r="T1042" s="42"/>
      <c r="U1042" s="42"/>
      <c r="V1042" s="42"/>
      <c r="W1042" s="42"/>
      <c r="X1042" s="42"/>
      <c r="Y1042" s="42"/>
      <c r="Z1042" s="42"/>
    </row>
    <row r="1043">
      <c r="B1043" s="42"/>
      <c r="D1043" s="90"/>
      <c r="F1043" s="90"/>
      <c r="G1043" s="42"/>
      <c r="H1043" s="90"/>
      <c r="M1043" s="42"/>
      <c r="S1043" s="42"/>
      <c r="T1043" s="42"/>
      <c r="U1043" s="42"/>
      <c r="V1043" s="42"/>
      <c r="W1043" s="42"/>
      <c r="X1043" s="42"/>
      <c r="Y1043" s="42"/>
      <c r="Z1043" s="42"/>
    </row>
    <row r="1044">
      <c r="B1044" s="42"/>
      <c r="D1044" s="90"/>
      <c r="F1044" s="90"/>
      <c r="G1044" s="42"/>
      <c r="H1044" s="90"/>
      <c r="M1044" s="42"/>
      <c r="S1044" s="42"/>
      <c r="T1044" s="42"/>
      <c r="U1044" s="42"/>
      <c r="V1044" s="42"/>
      <c r="W1044" s="42"/>
      <c r="X1044" s="42"/>
      <c r="Y1044" s="42"/>
      <c r="Z1044" s="42"/>
    </row>
    <row r="1045">
      <c r="B1045" s="42"/>
      <c r="D1045" s="90"/>
      <c r="F1045" s="90"/>
      <c r="G1045" s="42"/>
      <c r="H1045" s="90"/>
      <c r="M1045" s="42"/>
      <c r="S1045" s="42"/>
      <c r="T1045" s="42"/>
      <c r="U1045" s="42"/>
      <c r="V1045" s="42"/>
      <c r="W1045" s="42"/>
      <c r="X1045" s="42"/>
      <c r="Y1045" s="42"/>
      <c r="Z1045" s="42"/>
    </row>
    <row r="1046">
      <c r="B1046" s="42"/>
      <c r="D1046" s="90"/>
      <c r="F1046" s="90"/>
      <c r="G1046" s="42"/>
      <c r="H1046" s="90"/>
      <c r="M1046" s="42"/>
      <c r="S1046" s="42"/>
      <c r="T1046" s="42"/>
      <c r="U1046" s="42"/>
      <c r="V1046" s="42"/>
      <c r="W1046" s="42"/>
      <c r="X1046" s="42"/>
      <c r="Y1046" s="42"/>
      <c r="Z1046" s="42"/>
    </row>
    <row r="1047">
      <c r="B1047" s="42"/>
      <c r="D1047" s="90"/>
      <c r="F1047" s="90"/>
      <c r="G1047" s="42"/>
      <c r="H1047" s="90"/>
      <c r="M1047" s="42"/>
      <c r="S1047" s="42"/>
      <c r="T1047" s="42"/>
      <c r="U1047" s="42"/>
      <c r="V1047" s="42"/>
      <c r="W1047" s="42"/>
      <c r="X1047" s="42"/>
      <c r="Y1047" s="42"/>
      <c r="Z1047" s="42"/>
    </row>
    <row r="1048">
      <c r="B1048" s="42"/>
      <c r="D1048" s="90"/>
      <c r="F1048" s="90"/>
      <c r="G1048" s="42"/>
      <c r="H1048" s="90"/>
      <c r="M1048" s="42"/>
      <c r="S1048" s="42"/>
      <c r="T1048" s="42"/>
      <c r="U1048" s="42"/>
      <c r="V1048" s="42"/>
      <c r="W1048" s="42"/>
      <c r="X1048" s="42"/>
      <c r="Y1048" s="42"/>
      <c r="Z1048" s="42"/>
    </row>
    <row r="1049">
      <c r="B1049" s="42"/>
      <c r="D1049" s="90"/>
      <c r="F1049" s="90"/>
      <c r="G1049" s="42"/>
      <c r="H1049" s="90"/>
      <c r="M1049" s="42"/>
      <c r="S1049" s="42"/>
      <c r="T1049" s="42"/>
      <c r="U1049" s="42"/>
      <c r="V1049" s="42"/>
      <c r="W1049" s="42"/>
      <c r="X1049" s="42"/>
      <c r="Y1049" s="42"/>
      <c r="Z1049" s="42"/>
    </row>
    <row r="1050">
      <c r="B1050" s="42"/>
      <c r="D1050" s="90"/>
      <c r="F1050" s="90"/>
      <c r="G1050" s="42"/>
      <c r="H1050" s="90"/>
      <c r="M1050" s="42"/>
      <c r="S1050" s="42"/>
      <c r="T1050" s="42"/>
      <c r="U1050" s="42"/>
      <c r="V1050" s="42"/>
      <c r="W1050" s="42"/>
      <c r="X1050" s="42"/>
      <c r="Y1050" s="42"/>
      <c r="Z1050" s="42"/>
    </row>
    <row r="1051">
      <c r="B1051" s="42"/>
      <c r="D1051" s="90"/>
      <c r="F1051" s="90"/>
      <c r="G1051" s="42"/>
      <c r="H1051" s="90"/>
      <c r="M1051" s="42"/>
      <c r="S1051" s="42"/>
      <c r="T1051" s="42"/>
      <c r="U1051" s="42"/>
      <c r="V1051" s="42"/>
      <c r="W1051" s="42"/>
      <c r="X1051" s="42"/>
      <c r="Y1051" s="42"/>
      <c r="Z1051" s="42"/>
    </row>
    <row r="1052">
      <c r="B1052" s="42"/>
      <c r="D1052" s="90"/>
      <c r="F1052" s="90"/>
      <c r="G1052" s="42"/>
      <c r="H1052" s="90"/>
      <c r="M1052" s="42"/>
      <c r="S1052" s="42"/>
      <c r="T1052" s="42"/>
      <c r="U1052" s="42"/>
      <c r="V1052" s="42"/>
      <c r="W1052" s="42"/>
      <c r="X1052" s="42"/>
      <c r="Y1052" s="42"/>
      <c r="Z1052" s="42"/>
    </row>
    <row r="1053">
      <c r="B1053" s="42"/>
      <c r="D1053" s="90"/>
      <c r="F1053" s="90"/>
      <c r="G1053" s="42"/>
      <c r="H1053" s="90"/>
      <c r="M1053" s="42"/>
      <c r="S1053" s="42"/>
      <c r="T1053" s="42"/>
      <c r="U1053" s="42"/>
      <c r="V1053" s="42"/>
      <c r="W1053" s="42"/>
      <c r="X1053" s="42"/>
      <c r="Y1053" s="42"/>
      <c r="Z1053" s="42"/>
    </row>
    <row r="1054">
      <c r="B1054" s="42"/>
      <c r="D1054" s="90"/>
      <c r="F1054" s="90"/>
      <c r="G1054" s="42"/>
      <c r="H1054" s="90"/>
      <c r="M1054" s="42"/>
      <c r="S1054" s="42"/>
      <c r="T1054" s="42"/>
      <c r="U1054" s="42"/>
      <c r="V1054" s="42"/>
      <c r="W1054" s="42"/>
      <c r="X1054" s="42"/>
      <c r="Y1054" s="42"/>
      <c r="Z1054" s="42"/>
    </row>
    <row r="1055">
      <c r="B1055" s="42"/>
      <c r="D1055" s="90"/>
      <c r="F1055" s="90"/>
      <c r="G1055" s="42"/>
      <c r="H1055" s="90"/>
      <c r="M1055" s="42"/>
      <c r="S1055" s="42"/>
      <c r="T1055" s="42"/>
      <c r="U1055" s="42"/>
      <c r="V1055" s="42"/>
      <c r="W1055" s="42"/>
      <c r="X1055" s="42"/>
      <c r="Y1055" s="42"/>
      <c r="Z1055" s="42"/>
    </row>
    <row r="1056">
      <c r="B1056" s="42"/>
      <c r="D1056" s="90"/>
      <c r="F1056" s="90"/>
      <c r="G1056" s="42"/>
      <c r="H1056" s="90"/>
      <c r="M1056" s="42"/>
      <c r="S1056" s="42"/>
      <c r="T1056" s="42"/>
      <c r="U1056" s="42"/>
      <c r="V1056" s="42"/>
      <c r="W1056" s="42"/>
      <c r="X1056" s="42"/>
      <c r="Y1056" s="42"/>
      <c r="Z1056" s="42"/>
    </row>
    <row r="1057">
      <c r="B1057" s="42"/>
      <c r="D1057" s="90"/>
      <c r="F1057" s="90"/>
      <c r="G1057" s="42"/>
      <c r="H1057" s="90"/>
      <c r="M1057" s="42"/>
      <c r="S1057" s="42"/>
      <c r="T1057" s="42"/>
      <c r="U1057" s="42"/>
      <c r="V1057" s="42"/>
      <c r="W1057" s="42"/>
      <c r="X1057" s="42"/>
      <c r="Y1057" s="42"/>
      <c r="Z1057" s="42"/>
    </row>
    <row r="1058">
      <c r="B1058" s="42"/>
      <c r="D1058" s="90"/>
      <c r="F1058" s="90"/>
      <c r="G1058" s="42"/>
      <c r="H1058" s="90"/>
      <c r="M1058" s="42"/>
      <c r="S1058" s="42"/>
      <c r="T1058" s="42"/>
      <c r="U1058" s="42"/>
      <c r="V1058" s="42"/>
      <c r="W1058" s="42"/>
      <c r="X1058" s="42"/>
      <c r="Y1058" s="42"/>
      <c r="Z1058" s="42"/>
    </row>
    <row r="1059">
      <c r="B1059" s="42"/>
      <c r="D1059" s="90"/>
      <c r="F1059" s="90"/>
      <c r="G1059" s="42"/>
      <c r="H1059" s="90"/>
      <c r="M1059" s="42"/>
      <c r="S1059" s="42"/>
      <c r="T1059" s="42"/>
      <c r="U1059" s="42"/>
      <c r="V1059" s="42"/>
      <c r="W1059" s="42"/>
      <c r="X1059" s="42"/>
      <c r="Y1059" s="42"/>
      <c r="Z1059" s="42"/>
    </row>
    <row r="1060">
      <c r="B1060" s="42"/>
      <c r="D1060" s="90"/>
      <c r="F1060" s="90"/>
      <c r="G1060" s="42"/>
      <c r="H1060" s="90"/>
      <c r="M1060" s="42"/>
      <c r="S1060" s="42"/>
      <c r="T1060" s="42"/>
      <c r="U1060" s="42"/>
      <c r="V1060" s="42"/>
      <c r="W1060" s="42"/>
      <c r="X1060" s="42"/>
      <c r="Y1060" s="42"/>
      <c r="Z1060" s="42"/>
    </row>
    <row r="1061">
      <c r="B1061" s="42"/>
      <c r="D1061" s="90"/>
      <c r="F1061" s="90"/>
      <c r="G1061" s="42"/>
      <c r="H1061" s="90"/>
      <c r="M1061" s="42"/>
      <c r="S1061" s="42"/>
      <c r="T1061" s="42"/>
      <c r="U1061" s="42"/>
      <c r="V1061" s="42"/>
      <c r="W1061" s="42"/>
      <c r="X1061" s="42"/>
      <c r="Y1061" s="42"/>
      <c r="Z1061" s="42"/>
    </row>
    <row r="1062">
      <c r="B1062" s="42"/>
      <c r="D1062" s="90"/>
      <c r="F1062" s="90"/>
      <c r="G1062" s="42"/>
      <c r="H1062" s="90"/>
      <c r="M1062" s="42"/>
      <c r="S1062" s="42"/>
      <c r="T1062" s="42"/>
      <c r="U1062" s="42"/>
      <c r="V1062" s="42"/>
      <c r="W1062" s="42"/>
      <c r="X1062" s="42"/>
      <c r="Y1062" s="42"/>
      <c r="Z1062" s="42"/>
    </row>
    <row r="1063">
      <c r="B1063" s="42"/>
      <c r="D1063" s="90"/>
      <c r="F1063" s="90"/>
      <c r="G1063" s="42"/>
      <c r="H1063" s="90"/>
      <c r="M1063" s="42"/>
      <c r="S1063" s="42"/>
      <c r="T1063" s="42"/>
      <c r="U1063" s="42"/>
      <c r="V1063" s="42"/>
      <c r="W1063" s="42"/>
      <c r="X1063" s="42"/>
      <c r="Y1063" s="42"/>
      <c r="Z1063" s="42"/>
    </row>
    <row r="1064">
      <c r="B1064" s="42"/>
      <c r="D1064" s="90"/>
      <c r="F1064" s="90"/>
      <c r="G1064" s="42"/>
      <c r="H1064" s="90"/>
      <c r="M1064" s="42"/>
      <c r="S1064" s="42"/>
      <c r="T1064" s="42"/>
      <c r="U1064" s="42"/>
      <c r="V1064" s="42"/>
      <c r="W1064" s="42"/>
      <c r="X1064" s="42"/>
      <c r="Y1064" s="42"/>
      <c r="Z1064" s="42"/>
    </row>
    <row r="1065">
      <c r="B1065" s="42"/>
      <c r="D1065" s="90"/>
      <c r="F1065" s="90"/>
      <c r="G1065" s="42"/>
      <c r="H1065" s="90"/>
      <c r="M1065" s="42"/>
      <c r="S1065" s="42"/>
      <c r="T1065" s="42"/>
      <c r="U1065" s="42"/>
      <c r="V1065" s="42"/>
      <c r="W1065" s="42"/>
      <c r="X1065" s="42"/>
      <c r="Y1065" s="42"/>
      <c r="Z1065" s="42"/>
    </row>
    <row r="1066">
      <c r="B1066" s="42"/>
      <c r="D1066" s="90"/>
      <c r="F1066" s="90"/>
      <c r="G1066" s="42"/>
      <c r="H1066" s="90"/>
      <c r="M1066" s="42"/>
      <c r="S1066" s="42"/>
      <c r="T1066" s="42"/>
      <c r="U1066" s="42"/>
      <c r="V1066" s="42"/>
      <c r="W1066" s="42"/>
      <c r="X1066" s="42"/>
      <c r="Y1066" s="42"/>
      <c r="Z1066" s="42"/>
    </row>
    <row r="1067">
      <c r="B1067" s="42"/>
      <c r="D1067" s="90"/>
      <c r="F1067" s="90"/>
      <c r="G1067" s="42"/>
      <c r="H1067" s="90"/>
      <c r="M1067" s="42"/>
      <c r="S1067" s="42"/>
      <c r="T1067" s="42"/>
      <c r="U1067" s="42"/>
      <c r="V1067" s="42"/>
      <c r="W1067" s="42"/>
      <c r="X1067" s="42"/>
      <c r="Y1067" s="42"/>
      <c r="Z1067" s="42"/>
    </row>
    <row r="1068">
      <c r="B1068" s="42"/>
      <c r="D1068" s="90"/>
      <c r="F1068" s="90"/>
      <c r="G1068" s="42"/>
      <c r="H1068" s="90"/>
      <c r="M1068" s="42"/>
      <c r="S1068" s="42"/>
      <c r="T1068" s="42"/>
      <c r="U1068" s="42"/>
      <c r="V1068" s="42"/>
      <c r="W1068" s="42"/>
      <c r="X1068" s="42"/>
      <c r="Y1068" s="42"/>
      <c r="Z1068" s="42"/>
    </row>
    <row r="1069">
      <c r="B1069" s="42"/>
      <c r="D1069" s="90"/>
      <c r="F1069" s="90"/>
      <c r="G1069" s="42"/>
      <c r="H1069" s="90"/>
      <c r="M1069" s="42"/>
      <c r="S1069" s="42"/>
      <c r="T1069" s="42"/>
      <c r="U1069" s="42"/>
      <c r="V1069" s="42"/>
      <c r="W1069" s="42"/>
      <c r="X1069" s="42"/>
      <c r="Y1069" s="42"/>
      <c r="Z1069" s="42"/>
    </row>
    <row r="1070">
      <c r="B1070" s="42"/>
      <c r="D1070" s="90"/>
      <c r="F1070" s="90"/>
      <c r="G1070" s="42"/>
      <c r="H1070" s="90"/>
      <c r="M1070" s="42"/>
      <c r="S1070" s="42"/>
      <c r="T1070" s="42"/>
      <c r="U1070" s="42"/>
      <c r="V1070" s="42"/>
      <c r="W1070" s="42"/>
      <c r="X1070" s="42"/>
      <c r="Y1070" s="42"/>
      <c r="Z1070" s="42"/>
    </row>
    <row r="1071">
      <c r="B1071" s="42"/>
      <c r="D1071" s="90"/>
      <c r="F1071" s="90"/>
      <c r="G1071" s="42"/>
      <c r="H1071" s="90"/>
      <c r="M1071" s="42"/>
      <c r="S1071" s="42"/>
      <c r="T1071" s="42"/>
      <c r="U1071" s="42"/>
      <c r="V1071" s="42"/>
      <c r="W1071" s="42"/>
      <c r="X1071" s="42"/>
      <c r="Y1071" s="42"/>
      <c r="Z1071" s="42"/>
    </row>
    <row r="1072">
      <c r="B1072" s="42"/>
      <c r="D1072" s="90"/>
      <c r="F1072" s="90"/>
      <c r="G1072" s="42"/>
      <c r="H1072" s="90"/>
      <c r="M1072" s="42"/>
      <c r="S1072" s="42"/>
      <c r="T1072" s="42"/>
      <c r="U1072" s="42"/>
      <c r="V1072" s="42"/>
      <c r="W1072" s="42"/>
      <c r="X1072" s="42"/>
      <c r="Y1072" s="42"/>
      <c r="Z1072" s="42"/>
    </row>
    <row r="1073">
      <c r="B1073" s="42"/>
      <c r="D1073" s="90"/>
      <c r="F1073" s="90"/>
      <c r="G1073" s="42"/>
      <c r="H1073" s="90"/>
      <c r="M1073" s="42"/>
      <c r="S1073" s="42"/>
      <c r="T1073" s="42"/>
      <c r="U1073" s="42"/>
      <c r="V1073" s="42"/>
      <c r="W1073" s="42"/>
      <c r="X1073" s="42"/>
      <c r="Y1073" s="42"/>
      <c r="Z1073" s="42"/>
    </row>
    <row r="1074">
      <c r="B1074" s="42"/>
      <c r="D1074" s="90"/>
      <c r="F1074" s="90"/>
      <c r="G1074" s="42"/>
      <c r="H1074" s="90"/>
      <c r="M1074" s="42"/>
      <c r="S1074" s="42"/>
      <c r="T1074" s="42"/>
      <c r="U1074" s="42"/>
      <c r="V1074" s="42"/>
      <c r="W1074" s="42"/>
      <c r="X1074" s="42"/>
      <c r="Y1074" s="42"/>
      <c r="Z1074" s="42"/>
    </row>
    <row r="1075">
      <c r="B1075" s="42"/>
      <c r="D1075" s="90"/>
      <c r="F1075" s="90"/>
      <c r="G1075" s="42"/>
      <c r="H1075" s="90"/>
      <c r="M1075" s="42"/>
      <c r="S1075" s="42"/>
      <c r="T1075" s="42"/>
      <c r="U1075" s="42"/>
      <c r="V1075" s="42"/>
      <c r="W1075" s="42"/>
      <c r="X1075" s="42"/>
      <c r="Y1075" s="42"/>
      <c r="Z1075" s="42"/>
    </row>
    <row r="1076">
      <c r="B1076" s="42"/>
      <c r="D1076" s="90"/>
      <c r="F1076" s="90"/>
      <c r="G1076" s="42"/>
      <c r="H1076" s="90"/>
      <c r="M1076" s="42"/>
      <c r="S1076" s="42"/>
      <c r="T1076" s="42"/>
      <c r="U1076" s="42"/>
      <c r="V1076" s="42"/>
      <c r="W1076" s="42"/>
      <c r="X1076" s="42"/>
      <c r="Y1076" s="42"/>
      <c r="Z1076" s="42"/>
    </row>
    <row r="1077">
      <c r="B1077" s="42"/>
      <c r="D1077" s="90"/>
      <c r="F1077" s="90"/>
      <c r="G1077" s="42"/>
      <c r="H1077" s="90"/>
      <c r="M1077" s="42"/>
      <c r="S1077" s="42"/>
      <c r="T1077" s="42"/>
      <c r="U1077" s="42"/>
      <c r="V1077" s="42"/>
      <c r="W1077" s="42"/>
      <c r="X1077" s="42"/>
      <c r="Y1077" s="42"/>
      <c r="Z1077" s="42"/>
    </row>
    <row r="1078">
      <c r="B1078" s="42"/>
      <c r="D1078" s="90"/>
      <c r="F1078" s="90"/>
      <c r="G1078" s="42"/>
      <c r="H1078" s="90"/>
      <c r="M1078" s="42"/>
      <c r="S1078" s="42"/>
      <c r="T1078" s="42"/>
      <c r="U1078" s="42"/>
      <c r="V1078" s="42"/>
      <c r="W1078" s="42"/>
      <c r="X1078" s="42"/>
      <c r="Y1078" s="42"/>
      <c r="Z1078" s="42"/>
    </row>
    <row r="1079">
      <c r="B1079" s="42"/>
      <c r="D1079" s="90"/>
      <c r="F1079" s="90"/>
      <c r="G1079" s="42"/>
      <c r="H1079" s="90"/>
      <c r="M1079" s="42"/>
      <c r="S1079" s="42"/>
      <c r="T1079" s="42"/>
      <c r="U1079" s="42"/>
      <c r="V1079" s="42"/>
      <c r="W1079" s="42"/>
      <c r="X1079" s="42"/>
      <c r="Y1079" s="42"/>
      <c r="Z1079" s="42"/>
    </row>
    <row r="1080">
      <c r="B1080" s="42"/>
      <c r="D1080" s="90"/>
      <c r="F1080" s="90"/>
      <c r="G1080" s="42"/>
      <c r="H1080" s="90"/>
      <c r="M1080" s="42"/>
      <c r="S1080" s="42"/>
      <c r="T1080" s="42"/>
      <c r="U1080" s="42"/>
      <c r="V1080" s="42"/>
      <c r="W1080" s="42"/>
      <c r="X1080" s="42"/>
      <c r="Y1080" s="42"/>
      <c r="Z1080" s="42"/>
    </row>
    <row r="1081">
      <c r="B1081" s="42"/>
      <c r="D1081" s="90"/>
      <c r="F1081" s="90"/>
      <c r="G1081" s="42"/>
      <c r="H1081" s="90"/>
      <c r="M1081" s="42"/>
      <c r="S1081" s="42"/>
      <c r="T1081" s="42"/>
      <c r="U1081" s="42"/>
      <c r="V1081" s="42"/>
      <c r="W1081" s="42"/>
      <c r="X1081" s="42"/>
      <c r="Y1081" s="42"/>
      <c r="Z1081" s="42"/>
    </row>
    <row r="1082">
      <c r="B1082" s="42"/>
      <c r="D1082" s="90"/>
      <c r="F1082" s="90"/>
      <c r="G1082" s="42"/>
      <c r="H1082" s="90"/>
      <c r="M1082" s="42"/>
      <c r="S1082" s="42"/>
      <c r="T1082" s="42"/>
      <c r="U1082" s="42"/>
      <c r="V1082" s="42"/>
      <c r="W1082" s="42"/>
      <c r="X1082" s="42"/>
      <c r="Y1082" s="42"/>
      <c r="Z1082" s="42"/>
    </row>
    <row r="1083">
      <c r="B1083" s="42"/>
      <c r="D1083" s="90"/>
      <c r="F1083" s="90"/>
      <c r="G1083" s="42"/>
      <c r="H1083" s="90"/>
      <c r="M1083" s="42"/>
      <c r="S1083" s="42"/>
      <c r="T1083" s="42"/>
      <c r="U1083" s="42"/>
      <c r="V1083" s="42"/>
      <c r="W1083" s="42"/>
      <c r="X1083" s="42"/>
      <c r="Y1083" s="42"/>
      <c r="Z1083" s="42"/>
    </row>
    <row r="1084">
      <c r="B1084" s="42"/>
      <c r="D1084" s="90"/>
      <c r="F1084" s="90"/>
      <c r="G1084" s="42"/>
      <c r="H1084" s="90"/>
      <c r="M1084" s="42"/>
      <c r="S1084" s="42"/>
      <c r="T1084" s="42"/>
      <c r="U1084" s="42"/>
      <c r="V1084" s="42"/>
      <c r="W1084" s="42"/>
      <c r="X1084" s="42"/>
      <c r="Y1084" s="42"/>
      <c r="Z1084" s="42"/>
    </row>
    <row r="1085">
      <c r="B1085" s="42"/>
      <c r="D1085" s="90"/>
      <c r="F1085" s="90"/>
      <c r="G1085" s="42"/>
      <c r="H1085" s="90"/>
      <c r="M1085" s="42"/>
      <c r="S1085" s="42"/>
      <c r="T1085" s="42"/>
      <c r="U1085" s="42"/>
      <c r="V1085" s="42"/>
      <c r="W1085" s="42"/>
      <c r="X1085" s="42"/>
      <c r="Y1085" s="42"/>
      <c r="Z1085" s="42"/>
    </row>
    <row r="1086">
      <c r="B1086" s="42"/>
      <c r="D1086" s="90"/>
      <c r="F1086" s="90"/>
      <c r="G1086" s="42"/>
      <c r="H1086" s="90"/>
      <c r="M1086" s="42"/>
      <c r="S1086" s="42"/>
      <c r="T1086" s="42"/>
      <c r="U1086" s="42"/>
      <c r="V1086" s="42"/>
      <c r="W1086" s="42"/>
      <c r="X1086" s="42"/>
      <c r="Y1086" s="42"/>
      <c r="Z1086" s="42"/>
    </row>
    <row r="1087">
      <c r="B1087" s="42"/>
      <c r="D1087" s="90"/>
      <c r="F1087" s="90"/>
      <c r="G1087" s="42"/>
      <c r="H1087" s="90"/>
      <c r="M1087" s="42"/>
      <c r="S1087" s="42"/>
      <c r="T1087" s="42"/>
      <c r="U1087" s="42"/>
      <c r="V1087" s="42"/>
      <c r="W1087" s="42"/>
      <c r="X1087" s="42"/>
      <c r="Y1087" s="42"/>
      <c r="Z1087" s="42"/>
    </row>
    <row r="1088">
      <c r="B1088" s="42"/>
      <c r="D1088" s="90"/>
      <c r="F1088" s="90"/>
      <c r="G1088" s="42"/>
      <c r="H1088" s="90"/>
      <c r="M1088" s="42"/>
      <c r="S1088" s="42"/>
      <c r="T1088" s="42"/>
      <c r="U1088" s="42"/>
      <c r="V1088" s="42"/>
      <c r="W1088" s="42"/>
      <c r="X1088" s="42"/>
      <c r="Y1088" s="42"/>
      <c r="Z1088" s="42"/>
    </row>
    <row r="1089">
      <c r="B1089" s="42"/>
      <c r="D1089" s="90"/>
      <c r="F1089" s="90"/>
      <c r="G1089" s="42"/>
      <c r="H1089" s="90"/>
      <c r="M1089" s="42"/>
      <c r="S1089" s="42"/>
      <c r="T1089" s="42"/>
      <c r="U1089" s="42"/>
      <c r="V1089" s="42"/>
      <c r="W1089" s="42"/>
      <c r="X1089" s="42"/>
      <c r="Y1089" s="42"/>
      <c r="Z1089" s="42"/>
    </row>
    <row r="1090">
      <c r="B1090" s="42"/>
      <c r="D1090" s="90"/>
      <c r="F1090" s="90"/>
      <c r="G1090" s="42"/>
      <c r="H1090" s="90"/>
      <c r="M1090" s="42"/>
      <c r="S1090" s="42"/>
      <c r="T1090" s="42"/>
      <c r="U1090" s="42"/>
      <c r="V1090" s="42"/>
      <c r="W1090" s="42"/>
      <c r="X1090" s="42"/>
      <c r="Y1090" s="42"/>
      <c r="Z1090" s="42"/>
    </row>
    <row r="1091">
      <c r="B1091" s="42"/>
      <c r="D1091" s="90"/>
      <c r="F1091" s="90"/>
      <c r="G1091" s="42"/>
      <c r="H1091" s="90"/>
      <c r="M1091" s="42"/>
      <c r="S1091" s="42"/>
      <c r="T1091" s="42"/>
      <c r="U1091" s="42"/>
      <c r="V1091" s="42"/>
      <c r="W1091" s="42"/>
      <c r="X1091" s="42"/>
      <c r="Y1091" s="42"/>
      <c r="Z1091" s="42"/>
    </row>
    <row r="1092">
      <c r="B1092" s="42"/>
      <c r="D1092" s="90"/>
      <c r="F1092" s="90"/>
      <c r="G1092" s="42"/>
      <c r="H1092" s="90"/>
      <c r="M1092" s="42"/>
      <c r="S1092" s="42"/>
      <c r="T1092" s="42"/>
      <c r="U1092" s="42"/>
      <c r="V1092" s="42"/>
      <c r="W1092" s="42"/>
      <c r="X1092" s="42"/>
      <c r="Y1092" s="42"/>
      <c r="Z1092" s="42"/>
    </row>
    <row r="1093">
      <c r="B1093" s="42"/>
      <c r="D1093" s="90"/>
      <c r="F1093" s="90"/>
      <c r="G1093" s="42"/>
      <c r="H1093" s="90"/>
      <c r="M1093" s="42"/>
      <c r="S1093" s="42"/>
      <c r="T1093" s="42"/>
      <c r="U1093" s="42"/>
      <c r="V1093" s="42"/>
      <c r="W1093" s="42"/>
      <c r="X1093" s="42"/>
      <c r="Y1093" s="42"/>
      <c r="Z1093" s="42"/>
    </row>
    <row r="1094">
      <c r="B1094" s="42"/>
      <c r="D1094" s="90"/>
      <c r="F1094" s="90"/>
      <c r="G1094" s="42"/>
      <c r="H1094" s="90"/>
      <c r="M1094" s="42"/>
      <c r="S1094" s="42"/>
      <c r="T1094" s="42"/>
      <c r="U1094" s="42"/>
      <c r="V1094" s="42"/>
      <c r="W1094" s="42"/>
      <c r="X1094" s="42"/>
      <c r="Y1094" s="42"/>
      <c r="Z1094" s="42"/>
    </row>
    <row r="1095">
      <c r="B1095" s="42"/>
      <c r="D1095" s="90"/>
      <c r="F1095" s="90"/>
      <c r="G1095" s="42"/>
      <c r="H1095" s="90"/>
      <c r="M1095" s="42"/>
      <c r="S1095" s="42"/>
      <c r="T1095" s="42"/>
      <c r="U1095" s="42"/>
      <c r="V1095" s="42"/>
      <c r="W1095" s="42"/>
      <c r="X1095" s="42"/>
      <c r="Y1095" s="42"/>
      <c r="Z1095" s="42"/>
    </row>
    <row r="1096">
      <c r="B1096" s="42"/>
      <c r="D1096" s="90"/>
      <c r="F1096" s="90"/>
      <c r="G1096" s="42"/>
      <c r="H1096" s="90"/>
      <c r="M1096" s="42"/>
      <c r="S1096" s="42"/>
      <c r="T1096" s="42"/>
      <c r="U1096" s="42"/>
      <c r="V1096" s="42"/>
      <c r="W1096" s="42"/>
      <c r="X1096" s="42"/>
      <c r="Y1096" s="42"/>
      <c r="Z1096" s="42"/>
    </row>
    <row r="1097">
      <c r="B1097" s="42"/>
      <c r="D1097" s="90"/>
      <c r="F1097" s="90"/>
      <c r="G1097" s="42"/>
      <c r="H1097" s="90"/>
      <c r="M1097" s="42"/>
      <c r="S1097" s="42"/>
      <c r="T1097" s="42"/>
      <c r="U1097" s="42"/>
      <c r="V1097" s="42"/>
      <c r="W1097" s="42"/>
      <c r="X1097" s="42"/>
      <c r="Y1097" s="42"/>
      <c r="Z1097" s="42"/>
    </row>
    <row r="1098">
      <c r="B1098" s="42"/>
      <c r="D1098" s="90"/>
      <c r="F1098" s="90"/>
      <c r="G1098" s="42"/>
      <c r="H1098" s="90"/>
      <c r="M1098" s="42"/>
      <c r="S1098" s="42"/>
      <c r="T1098" s="42"/>
      <c r="U1098" s="42"/>
      <c r="V1098" s="42"/>
      <c r="W1098" s="42"/>
      <c r="X1098" s="42"/>
      <c r="Y1098" s="42"/>
      <c r="Z1098" s="42"/>
    </row>
    <row r="1099">
      <c r="B1099" s="42"/>
      <c r="D1099" s="90"/>
      <c r="F1099" s="90"/>
      <c r="G1099" s="42"/>
      <c r="H1099" s="90"/>
      <c r="M1099" s="42"/>
      <c r="S1099" s="42"/>
      <c r="T1099" s="42"/>
      <c r="U1099" s="42"/>
      <c r="V1099" s="42"/>
      <c r="W1099" s="42"/>
      <c r="X1099" s="42"/>
      <c r="Y1099" s="42"/>
      <c r="Z1099" s="42"/>
    </row>
    <row r="1100">
      <c r="B1100" s="42"/>
      <c r="D1100" s="90"/>
      <c r="F1100" s="90"/>
      <c r="G1100" s="42"/>
      <c r="H1100" s="90"/>
      <c r="M1100" s="42"/>
      <c r="S1100" s="42"/>
      <c r="T1100" s="42"/>
      <c r="U1100" s="42"/>
      <c r="V1100" s="42"/>
      <c r="W1100" s="42"/>
      <c r="X1100" s="42"/>
      <c r="Y1100" s="42"/>
      <c r="Z1100" s="42"/>
    </row>
    <row r="1101">
      <c r="B1101" s="42"/>
      <c r="D1101" s="90"/>
      <c r="F1101" s="90"/>
      <c r="G1101" s="42"/>
      <c r="H1101" s="90"/>
      <c r="M1101" s="42"/>
      <c r="S1101" s="42"/>
      <c r="T1101" s="42"/>
      <c r="U1101" s="42"/>
      <c r="V1101" s="42"/>
      <c r="W1101" s="42"/>
      <c r="X1101" s="42"/>
      <c r="Y1101" s="42"/>
      <c r="Z1101" s="42"/>
    </row>
    <row r="1102">
      <c r="B1102" s="42"/>
      <c r="D1102" s="90"/>
      <c r="F1102" s="90"/>
      <c r="G1102" s="42"/>
      <c r="H1102" s="90"/>
      <c r="M1102" s="42"/>
      <c r="S1102" s="42"/>
      <c r="T1102" s="42"/>
      <c r="U1102" s="42"/>
      <c r="V1102" s="42"/>
      <c r="W1102" s="42"/>
      <c r="X1102" s="42"/>
      <c r="Y1102" s="42"/>
      <c r="Z1102" s="42"/>
    </row>
    <row r="1103">
      <c r="B1103" s="42"/>
      <c r="D1103" s="90"/>
      <c r="F1103" s="90"/>
      <c r="G1103" s="42"/>
      <c r="H1103" s="90"/>
      <c r="M1103" s="42"/>
      <c r="S1103" s="42"/>
      <c r="T1103" s="42"/>
      <c r="U1103" s="42"/>
      <c r="V1103" s="42"/>
      <c r="W1103" s="42"/>
      <c r="X1103" s="42"/>
      <c r="Y1103" s="42"/>
      <c r="Z1103" s="42"/>
    </row>
    <row r="1104">
      <c r="B1104" s="42"/>
      <c r="D1104" s="90"/>
      <c r="F1104" s="90"/>
      <c r="G1104" s="42"/>
      <c r="H1104" s="90"/>
      <c r="M1104" s="42"/>
      <c r="S1104" s="42"/>
      <c r="T1104" s="42"/>
      <c r="U1104" s="42"/>
      <c r="V1104" s="42"/>
      <c r="W1104" s="42"/>
      <c r="X1104" s="42"/>
      <c r="Y1104" s="42"/>
      <c r="Z1104" s="42"/>
    </row>
    <row r="1105">
      <c r="B1105" s="42"/>
      <c r="D1105" s="90"/>
      <c r="F1105" s="90"/>
      <c r="G1105" s="42"/>
      <c r="H1105" s="90"/>
      <c r="M1105" s="42"/>
      <c r="S1105" s="42"/>
      <c r="T1105" s="42"/>
      <c r="U1105" s="42"/>
      <c r="V1105" s="42"/>
      <c r="W1105" s="42"/>
      <c r="X1105" s="42"/>
      <c r="Y1105" s="42"/>
      <c r="Z1105" s="42"/>
    </row>
    <row r="1106">
      <c r="B1106" s="42"/>
      <c r="D1106" s="90"/>
      <c r="F1106" s="90"/>
      <c r="G1106" s="42"/>
      <c r="H1106" s="90"/>
      <c r="M1106" s="42"/>
      <c r="S1106" s="42"/>
      <c r="T1106" s="42"/>
      <c r="U1106" s="42"/>
      <c r="V1106" s="42"/>
      <c r="W1106" s="42"/>
      <c r="X1106" s="42"/>
      <c r="Y1106" s="42"/>
      <c r="Z1106" s="42"/>
    </row>
    <row r="1107">
      <c r="B1107" s="42"/>
      <c r="D1107" s="90"/>
      <c r="F1107" s="90"/>
      <c r="G1107" s="42"/>
      <c r="H1107" s="90"/>
      <c r="M1107" s="42"/>
      <c r="S1107" s="42"/>
      <c r="T1107" s="42"/>
      <c r="U1107" s="42"/>
      <c r="V1107" s="42"/>
      <c r="W1107" s="42"/>
      <c r="X1107" s="42"/>
      <c r="Y1107" s="42"/>
      <c r="Z1107" s="42"/>
    </row>
    <row r="1108">
      <c r="B1108" s="42"/>
      <c r="D1108" s="90"/>
      <c r="F1108" s="90"/>
      <c r="G1108" s="42"/>
      <c r="H1108" s="90"/>
      <c r="M1108" s="42"/>
      <c r="S1108" s="42"/>
      <c r="T1108" s="42"/>
      <c r="U1108" s="42"/>
      <c r="V1108" s="42"/>
      <c r="W1108" s="42"/>
      <c r="X1108" s="42"/>
      <c r="Y1108" s="42"/>
      <c r="Z1108" s="42"/>
    </row>
    <row r="1109">
      <c r="B1109" s="42"/>
      <c r="D1109" s="90"/>
      <c r="F1109" s="90"/>
      <c r="G1109" s="42"/>
      <c r="H1109" s="90"/>
      <c r="M1109" s="42"/>
      <c r="S1109" s="42"/>
      <c r="T1109" s="42"/>
      <c r="U1109" s="42"/>
      <c r="V1109" s="42"/>
      <c r="W1109" s="42"/>
      <c r="X1109" s="42"/>
      <c r="Y1109" s="42"/>
      <c r="Z1109" s="42"/>
    </row>
    <row r="1110">
      <c r="B1110" s="42"/>
      <c r="D1110" s="90"/>
      <c r="F1110" s="90"/>
      <c r="G1110" s="42"/>
      <c r="H1110" s="90"/>
      <c r="M1110" s="42"/>
      <c r="S1110" s="42"/>
      <c r="T1110" s="42"/>
      <c r="U1110" s="42"/>
      <c r="V1110" s="42"/>
      <c r="W1110" s="42"/>
      <c r="X1110" s="42"/>
      <c r="Y1110" s="42"/>
      <c r="Z1110" s="42"/>
    </row>
    <row r="1111">
      <c r="B1111" s="42"/>
      <c r="D1111" s="90"/>
      <c r="F1111" s="90"/>
      <c r="G1111" s="42"/>
      <c r="H1111" s="90"/>
      <c r="M1111" s="42"/>
      <c r="S1111" s="42"/>
      <c r="T1111" s="42"/>
      <c r="U1111" s="42"/>
      <c r="V1111" s="42"/>
      <c r="W1111" s="42"/>
      <c r="X1111" s="42"/>
      <c r="Y1111" s="42"/>
      <c r="Z1111" s="42"/>
    </row>
    <row r="1112">
      <c r="B1112" s="42"/>
      <c r="D1112" s="90"/>
      <c r="F1112" s="90"/>
      <c r="G1112" s="42"/>
      <c r="H1112" s="90"/>
      <c r="M1112" s="42"/>
      <c r="S1112" s="42"/>
      <c r="T1112" s="42"/>
      <c r="U1112" s="42"/>
      <c r="V1112" s="42"/>
      <c r="W1112" s="42"/>
      <c r="X1112" s="42"/>
      <c r="Y1112" s="42"/>
      <c r="Z1112" s="42"/>
    </row>
    <row r="1113">
      <c r="B1113" s="42"/>
      <c r="D1113" s="90"/>
      <c r="F1113" s="90"/>
      <c r="G1113" s="42"/>
      <c r="H1113" s="90"/>
      <c r="M1113" s="42"/>
      <c r="S1113" s="42"/>
      <c r="T1113" s="42"/>
      <c r="U1113" s="42"/>
      <c r="V1113" s="42"/>
      <c r="W1113" s="42"/>
      <c r="X1113" s="42"/>
      <c r="Y1113" s="42"/>
      <c r="Z1113" s="42"/>
    </row>
    <row r="1114">
      <c r="B1114" s="42"/>
      <c r="D1114" s="90"/>
      <c r="F1114" s="90"/>
      <c r="G1114" s="42"/>
      <c r="H1114" s="90"/>
      <c r="M1114" s="42"/>
      <c r="S1114" s="42"/>
      <c r="T1114" s="42"/>
      <c r="U1114" s="42"/>
      <c r="V1114" s="42"/>
      <c r="W1114" s="42"/>
      <c r="X1114" s="42"/>
      <c r="Y1114" s="42"/>
      <c r="Z1114" s="42"/>
    </row>
    <row r="1115">
      <c r="B1115" s="42"/>
      <c r="D1115" s="90"/>
      <c r="F1115" s="90"/>
      <c r="G1115" s="42"/>
      <c r="H1115" s="90"/>
      <c r="M1115" s="42"/>
      <c r="S1115" s="42"/>
      <c r="T1115" s="42"/>
      <c r="U1115" s="42"/>
      <c r="V1115" s="42"/>
      <c r="W1115" s="42"/>
      <c r="X1115" s="42"/>
      <c r="Y1115" s="42"/>
      <c r="Z1115" s="42"/>
    </row>
    <row r="1116">
      <c r="B1116" s="42"/>
      <c r="D1116" s="90"/>
      <c r="F1116" s="90"/>
      <c r="G1116" s="42"/>
      <c r="H1116" s="90"/>
      <c r="M1116" s="42"/>
      <c r="S1116" s="42"/>
      <c r="T1116" s="42"/>
      <c r="U1116" s="42"/>
      <c r="V1116" s="42"/>
      <c r="W1116" s="42"/>
      <c r="X1116" s="42"/>
      <c r="Y1116" s="42"/>
      <c r="Z1116" s="42"/>
    </row>
    <row r="1117">
      <c r="B1117" s="42"/>
      <c r="D1117" s="90"/>
      <c r="F1117" s="90"/>
      <c r="G1117" s="42"/>
      <c r="H1117" s="90"/>
      <c r="M1117" s="42"/>
      <c r="S1117" s="42"/>
      <c r="T1117" s="42"/>
      <c r="U1117" s="42"/>
      <c r="V1117" s="42"/>
      <c r="W1117" s="42"/>
      <c r="X1117" s="42"/>
      <c r="Y1117" s="42"/>
      <c r="Z1117" s="42"/>
    </row>
    <row r="1118">
      <c r="B1118" s="42"/>
      <c r="D1118" s="90"/>
      <c r="F1118" s="90"/>
      <c r="G1118" s="42"/>
      <c r="H1118" s="90"/>
      <c r="M1118" s="42"/>
      <c r="S1118" s="42"/>
      <c r="T1118" s="42"/>
      <c r="U1118" s="42"/>
      <c r="V1118" s="42"/>
      <c r="W1118" s="42"/>
      <c r="X1118" s="42"/>
      <c r="Y1118" s="42"/>
      <c r="Z1118" s="42"/>
    </row>
    <row r="1119">
      <c r="B1119" s="42"/>
      <c r="D1119" s="90"/>
      <c r="F1119" s="90"/>
      <c r="G1119" s="42"/>
      <c r="H1119" s="90"/>
      <c r="M1119" s="42"/>
      <c r="S1119" s="42"/>
      <c r="T1119" s="42"/>
      <c r="U1119" s="42"/>
      <c r="V1119" s="42"/>
      <c r="W1119" s="42"/>
      <c r="X1119" s="42"/>
      <c r="Y1119" s="42"/>
      <c r="Z1119" s="42"/>
    </row>
    <row r="1120">
      <c r="B1120" s="42"/>
      <c r="D1120" s="90"/>
      <c r="F1120" s="90"/>
      <c r="G1120" s="42"/>
      <c r="H1120" s="90"/>
      <c r="M1120" s="42"/>
      <c r="S1120" s="42"/>
      <c r="T1120" s="42"/>
      <c r="U1120" s="42"/>
      <c r="V1120" s="42"/>
      <c r="W1120" s="42"/>
      <c r="X1120" s="42"/>
      <c r="Y1120" s="42"/>
      <c r="Z1120" s="42"/>
    </row>
    <row r="1121">
      <c r="B1121" s="42"/>
      <c r="D1121" s="90"/>
      <c r="F1121" s="90"/>
      <c r="G1121" s="42"/>
      <c r="H1121" s="90"/>
      <c r="M1121" s="42"/>
      <c r="S1121" s="42"/>
      <c r="T1121" s="42"/>
      <c r="U1121" s="42"/>
      <c r="V1121" s="42"/>
      <c r="W1121" s="42"/>
      <c r="X1121" s="42"/>
      <c r="Y1121" s="42"/>
      <c r="Z1121" s="42"/>
    </row>
    <row r="1122">
      <c r="B1122" s="42"/>
      <c r="D1122" s="90"/>
      <c r="F1122" s="90"/>
      <c r="G1122" s="42"/>
      <c r="H1122" s="90"/>
      <c r="M1122" s="42"/>
      <c r="S1122" s="42"/>
      <c r="T1122" s="42"/>
      <c r="U1122" s="42"/>
      <c r="V1122" s="42"/>
      <c r="W1122" s="42"/>
      <c r="X1122" s="42"/>
      <c r="Y1122" s="42"/>
      <c r="Z1122" s="42"/>
    </row>
    <row r="1123">
      <c r="B1123" s="42"/>
      <c r="D1123" s="90"/>
      <c r="F1123" s="90"/>
      <c r="G1123" s="42"/>
      <c r="H1123" s="90"/>
      <c r="M1123" s="42"/>
      <c r="S1123" s="42"/>
      <c r="T1123" s="42"/>
      <c r="U1123" s="42"/>
      <c r="V1123" s="42"/>
      <c r="W1123" s="42"/>
      <c r="X1123" s="42"/>
      <c r="Y1123" s="42"/>
      <c r="Z1123" s="42"/>
    </row>
    <row r="1124">
      <c r="B1124" s="42"/>
      <c r="D1124" s="90"/>
      <c r="F1124" s="90"/>
      <c r="G1124" s="42"/>
      <c r="H1124" s="90"/>
      <c r="M1124" s="42"/>
      <c r="S1124" s="42"/>
      <c r="T1124" s="42"/>
      <c r="U1124" s="42"/>
      <c r="V1124" s="42"/>
      <c r="W1124" s="42"/>
      <c r="X1124" s="42"/>
      <c r="Y1124" s="42"/>
      <c r="Z1124" s="42"/>
    </row>
    <row r="1125">
      <c r="B1125" s="42"/>
      <c r="D1125" s="90"/>
      <c r="F1125" s="90"/>
      <c r="G1125" s="42"/>
      <c r="H1125" s="90"/>
      <c r="M1125" s="42"/>
      <c r="S1125" s="42"/>
      <c r="T1125" s="42"/>
      <c r="U1125" s="42"/>
      <c r="V1125" s="42"/>
      <c r="W1125" s="42"/>
      <c r="X1125" s="42"/>
      <c r="Y1125" s="42"/>
      <c r="Z1125" s="42"/>
    </row>
    <row r="1126">
      <c r="B1126" s="42"/>
      <c r="D1126" s="90"/>
      <c r="F1126" s="90"/>
      <c r="G1126" s="42"/>
      <c r="H1126" s="90"/>
      <c r="M1126" s="42"/>
      <c r="S1126" s="42"/>
      <c r="T1126" s="42"/>
      <c r="U1126" s="42"/>
      <c r="V1126" s="42"/>
      <c r="W1126" s="42"/>
      <c r="X1126" s="42"/>
      <c r="Y1126" s="42"/>
      <c r="Z1126" s="42"/>
    </row>
    <row r="1127">
      <c r="B1127" s="42"/>
      <c r="D1127" s="90"/>
      <c r="F1127" s="90"/>
      <c r="G1127" s="42"/>
      <c r="H1127" s="90"/>
      <c r="M1127" s="42"/>
      <c r="S1127" s="42"/>
      <c r="T1127" s="42"/>
      <c r="U1127" s="42"/>
      <c r="V1127" s="42"/>
      <c r="W1127" s="42"/>
      <c r="X1127" s="42"/>
      <c r="Y1127" s="42"/>
      <c r="Z1127" s="42"/>
    </row>
    <row r="1128">
      <c r="B1128" s="42"/>
      <c r="D1128" s="90"/>
      <c r="F1128" s="90"/>
      <c r="G1128" s="42"/>
      <c r="H1128" s="90"/>
      <c r="M1128" s="42"/>
      <c r="S1128" s="42"/>
      <c r="T1128" s="42"/>
      <c r="U1128" s="42"/>
      <c r="V1128" s="42"/>
      <c r="W1128" s="42"/>
      <c r="X1128" s="42"/>
      <c r="Y1128" s="42"/>
      <c r="Z1128" s="42"/>
    </row>
    <row r="1129">
      <c r="B1129" s="42"/>
      <c r="D1129" s="90"/>
      <c r="F1129" s="90"/>
      <c r="G1129" s="42"/>
      <c r="H1129" s="90"/>
      <c r="M1129" s="42"/>
      <c r="S1129" s="42"/>
      <c r="T1129" s="42"/>
      <c r="U1129" s="42"/>
      <c r="V1129" s="42"/>
      <c r="W1129" s="42"/>
      <c r="X1129" s="42"/>
      <c r="Y1129" s="42"/>
      <c r="Z1129" s="42"/>
    </row>
    <row r="1130">
      <c r="B1130" s="42"/>
      <c r="D1130" s="90"/>
      <c r="F1130" s="90"/>
      <c r="G1130" s="42"/>
      <c r="H1130" s="90"/>
      <c r="M1130" s="42"/>
      <c r="S1130" s="42"/>
      <c r="T1130" s="42"/>
      <c r="U1130" s="42"/>
      <c r="V1130" s="42"/>
      <c r="W1130" s="42"/>
      <c r="X1130" s="42"/>
      <c r="Y1130" s="42"/>
      <c r="Z1130" s="42"/>
    </row>
    <row r="1131">
      <c r="B1131" s="42"/>
      <c r="D1131" s="90"/>
      <c r="F1131" s="90"/>
      <c r="G1131" s="42"/>
      <c r="H1131" s="90"/>
      <c r="M1131" s="42"/>
      <c r="S1131" s="42"/>
      <c r="T1131" s="42"/>
      <c r="U1131" s="42"/>
      <c r="V1131" s="42"/>
      <c r="W1131" s="42"/>
      <c r="X1131" s="42"/>
      <c r="Y1131" s="42"/>
      <c r="Z1131" s="42"/>
    </row>
    <row r="1132">
      <c r="B1132" s="42"/>
      <c r="D1132" s="90"/>
      <c r="F1132" s="90"/>
      <c r="G1132" s="42"/>
      <c r="H1132" s="90"/>
      <c r="M1132" s="42"/>
      <c r="S1132" s="42"/>
      <c r="T1132" s="42"/>
      <c r="U1132" s="42"/>
      <c r="V1132" s="42"/>
      <c r="W1132" s="42"/>
      <c r="X1132" s="42"/>
      <c r="Y1132" s="42"/>
      <c r="Z1132" s="42"/>
    </row>
    <row r="1133">
      <c r="B1133" s="42"/>
      <c r="D1133" s="90"/>
      <c r="F1133" s="90"/>
      <c r="G1133" s="42"/>
      <c r="H1133" s="90"/>
      <c r="M1133" s="42"/>
      <c r="S1133" s="42"/>
      <c r="T1133" s="42"/>
      <c r="U1133" s="42"/>
      <c r="V1133" s="42"/>
      <c r="W1133" s="42"/>
      <c r="X1133" s="42"/>
      <c r="Y1133" s="42"/>
      <c r="Z1133" s="42"/>
    </row>
    <row r="1134">
      <c r="B1134" s="42"/>
      <c r="D1134" s="90"/>
      <c r="F1134" s="90"/>
      <c r="G1134" s="42"/>
      <c r="H1134" s="90"/>
      <c r="M1134" s="42"/>
      <c r="S1134" s="42"/>
      <c r="T1134" s="42"/>
      <c r="U1134" s="42"/>
      <c r="V1134" s="42"/>
      <c r="W1134" s="42"/>
      <c r="X1134" s="42"/>
      <c r="Y1134" s="42"/>
      <c r="Z1134" s="42"/>
    </row>
    <row r="1135">
      <c r="B1135" s="42"/>
      <c r="D1135" s="90"/>
      <c r="F1135" s="90"/>
      <c r="G1135" s="42"/>
      <c r="H1135" s="90"/>
      <c r="M1135" s="42"/>
      <c r="S1135" s="42"/>
      <c r="T1135" s="42"/>
      <c r="U1135" s="42"/>
      <c r="V1135" s="42"/>
      <c r="W1135" s="42"/>
      <c r="X1135" s="42"/>
      <c r="Y1135" s="42"/>
      <c r="Z1135" s="42"/>
    </row>
    <row r="1136">
      <c r="B1136" s="42"/>
      <c r="D1136" s="90"/>
      <c r="F1136" s="90"/>
      <c r="G1136" s="42"/>
      <c r="H1136" s="90"/>
      <c r="M1136" s="42"/>
      <c r="S1136" s="42"/>
      <c r="T1136" s="42"/>
      <c r="U1136" s="42"/>
      <c r="V1136" s="42"/>
      <c r="W1136" s="42"/>
      <c r="X1136" s="42"/>
      <c r="Y1136" s="42"/>
      <c r="Z1136" s="42"/>
    </row>
    <row r="1137">
      <c r="B1137" s="42"/>
      <c r="D1137" s="90"/>
      <c r="F1137" s="90"/>
      <c r="G1137" s="42"/>
      <c r="H1137" s="90"/>
      <c r="M1137" s="42"/>
      <c r="S1137" s="42"/>
      <c r="T1137" s="42"/>
      <c r="U1137" s="42"/>
      <c r="V1137" s="42"/>
      <c r="W1137" s="42"/>
      <c r="X1137" s="42"/>
      <c r="Y1137" s="42"/>
      <c r="Z1137" s="42"/>
    </row>
    <row r="1138">
      <c r="B1138" s="42"/>
      <c r="D1138" s="90"/>
      <c r="F1138" s="90"/>
      <c r="G1138" s="42"/>
      <c r="H1138" s="90"/>
      <c r="M1138" s="42"/>
      <c r="S1138" s="42"/>
      <c r="T1138" s="42"/>
      <c r="U1138" s="42"/>
      <c r="V1138" s="42"/>
      <c r="W1138" s="42"/>
      <c r="X1138" s="42"/>
      <c r="Y1138" s="42"/>
      <c r="Z1138" s="42"/>
    </row>
    <row r="1139">
      <c r="B1139" s="42"/>
      <c r="D1139" s="90"/>
      <c r="F1139" s="90"/>
      <c r="G1139" s="42"/>
      <c r="H1139" s="90"/>
      <c r="M1139" s="42"/>
      <c r="S1139" s="42"/>
      <c r="T1139" s="42"/>
      <c r="U1139" s="42"/>
      <c r="V1139" s="42"/>
      <c r="W1139" s="42"/>
      <c r="X1139" s="42"/>
      <c r="Y1139" s="42"/>
      <c r="Z1139" s="42"/>
    </row>
    <row r="1140">
      <c r="B1140" s="42"/>
      <c r="D1140" s="90"/>
      <c r="F1140" s="90"/>
      <c r="G1140" s="42"/>
      <c r="H1140" s="90"/>
      <c r="M1140" s="42"/>
      <c r="S1140" s="42"/>
      <c r="T1140" s="42"/>
      <c r="U1140" s="42"/>
      <c r="V1140" s="42"/>
      <c r="W1140" s="42"/>
      <c r="X1140" s="42"/>
      <c r="Y1140" s="42"/>
      <c r="Z1140" s="42"/>
    </row>
    <row r="1141">
      <c r="B1141" s="42"/>
      <c r="D1141" s="90"/>
      <c r="F1141" s="90"/>
      <c r="G1141" s="42"/>
      <c r="H1141" s="90"/>
      <c r="M1141" s="42"/>
      <c r="S1141" s="42"/>
      <c r="T1141" s="42"/>
      <c r="U1141" s="42"/>
      <c r="V1141" s="42"/>
      <c r="W1141" s="42"/>
      <c r="X1141" s="42"/>
      <c r="Y1141" s="42"/>
      <c r="Z1141" s="42"/>
    </row>
    <row r="1142">
      <c r="B1142" s="42"/>
      <c r="D1142" s="90"/>
      <c r="F1142" s="90"/>
      <c r="G1142" s="42"/>
      <c r="H1142" s="90"/>
      <c r="M1142" s="42"/>
      <c r="S1142" s="42"/>
      <c r="T1142" s="42"/>
      <c r="U1142" s="42"/>
      <c r="V1142" s="42"/>
      <c r="W1142" s="42"/>
      <c r="X1142" s="42"/>
      <c r="Y1142" s="42"/>
      <c r="Z1142" s="42"/>
    </row>
    <row r="1143">
      <c r="B1143" s="42"/>
      <c r="D1143" s="90"/>
      <c r="F1143" s="90"/>
      <c r="G1143" s="42"/>
      <c r="H1143" s="90"/>
      <c r="M1143" s="42"/>
      <c r="S1143" s="42"/>
      <c r="T1143" s="42"/>
      <c r="U1143" s="42"/>
      <c r="V1143" s="42"/>
      <c r="W1143" s="42"/>
      <c r="X1143" s="42"/>
      <c r="Y1143" s="42"/>
      <c r="Z1143" s="42"/>
    </row>
    <row r="1144">
      <c r="B1144" s="42"/>
      <c r="D1144" s="90"/>
      <c r="F1144" s="90"/>
      <c r="G1144" s="42"/>
      <c r="H1144" s="90"/>
      <c r="M1144" s="42"/>
      <c r="S1144" s="42"/>
      <c r="T1144" s="42"/>
      <c r="U1144" s="42"/>
      <c r="V1144" s="42"/>
      <c r="W1144" s="42"/>
      <c r="X1144" s="42"/>
      <c r="Y1144" s="42"/>
      <c r="Z1144" s="42"/>
    </row>
    <row r="1145">
      <c r="B1145" s="42"/>
      <c r="D1145" s="90"/>
      <c r="F1145" s="90"/>
      <c r="G1145" s="42"/>
      <c r="H1145" s="90"/>
      <c r="M1145" s="42"/>
      <c r="S1145" s="42"/>
      <c r="T1145" s="42"/>
      <c r="U1145" s="42"/>
      <c r="V1145" s="42"/>
      <c r="W1145" s="42"/>
      <c r="X1145" s="42"/>
      <c r="Y1145" s="42"/>
      <c r="Z1145" s="42"/>
    </row>
    <row r="1146">
      <c r="B1146" s="42"/>
      <c r="D1146" s="90"/>
      <c r="F1146" s="90"/>
      <c r="G1146" s="42"/>
      <c r="H1146" s="90"/>
      <c r="M1146" s="42"/>
      <c r="S1146" s="42"/>
      <c r="T1146" s="42"/>
      <c r="U1146" s="42"/>
      <c r="V1146" s="42"/>
      <c r="W1146" s="42"/>
      <c r="X1146" s="42"/>
      <c r="Y1146" s="42"/>
      <c r="Z1146" s="42"/>
    </row>
    <row r="1147">
      <c r="B1147" s="42"/>
      <c r="D1147" s="90"/>
      <c r="F1147" s="90"/>
      <c r="G1147" s="42"/>
      <c r="H1147" s="90"/>
      <c r="M1147" s="42"/>
      <c r="S1147" s="42"/>
      <c r="T1147" s="42"/>
      <c r="U1147" s="42"/>
      <c r="V1147" s="42"/>
      <c r="W1147" s="42"/>
      <c r="X1147" s="42"/>
      <c r="Y1147" s="42"/>
      <c r="Z1147" s="42"/>
    </row>
    <row r="1148">
      <c r="B1148" s="42"/>
      <c r="D1148" s="90"/>
      <c r="F1148" s="90"/>
      <c r="G1148" s="42"/>
      <c r="H1148" s="90"/>
      <c r="M1148" s="42"/>
      <c r="S1148" s="42"/>
      <c r="T1148" s="42"/>
      <c r="U1148" s="42"/>
      <c r="V1148" s="42"/>
      <c r="W1148" s="42"/>
      <c r="X1148" s="42"/>
      <c r="Y1148" s="42"/>
      <c r="Z1148" s="42"/>
    </row>
    <row r="1149">
      <c r="B1149" s="42"/>
      <c r="D1149" s="90"/>
      <c r="F1149" s="90"/>
      <c r="G1149" s="42"/>
      <c r="H1149" s="90"/>
      <c r="M1149" s="42"/>
      <c r="S1149" s="42"/>
      <c r="T1149" s="42"/>
      <c r="U1149" s="42"/>
      <c r="V1149" s="42"/>
      <c r="W1149" s="42"/>
      <c r="X1149" s="42"/>
      <c r="Y1149" s="42"/>
      <c r="Z1149" s="42"/>
    </row>
    <row r="1150">
      <c r="B1150" s="42"/>
      <c r="D1150" s="90"/>
      <c r="F1150" s="90"/>
      <c r="G1150" s="42"/>
      <c r="H1150" s="90"/>
      <c r="M1150" s="42"/>
      <c r="S1150" s="42"/>
      <c r="T1150" s="42"/>
      <c r="U1150" s="42"/>
      <c r="V1150" s="42"/>
      <c r="W1150" s="42"/>
      <c r="X1150" s="42"/>
      <c r="Y1150" s="42"/>
      <c r="Z1150" s="42"/>
    </row>
    <row r="1151">
      <c r="B1151" s="42"/>
      <c r="D1151" s="90"/>
      <c r="F1151" s="90"/>
      <c r="G1151" s="42"/>
      <c r="H1151" s="90"/>
      <c r="M1151" s="42"/>
      <c r="S1151" s="42"/>
      <c r="T1151" s="42"/>
      <c r="U1151" s="42"/>
      <c r="V1151" s="42"/>
      <c r="W1151" s="42"/>
      <c r="X1151" s="42"/>
      <c r="Y1151" s="42"/>
      <c r="Z1151" s="42"/>
    </row>
    <row r="1152">
      <c r="B1152" s="42"/>
      <c r="D1152" s="90"/>
      <c r="F1152" s="90"/>
      <c r="G1152" s="42"/>
      <c r="H1152" s="90"/>
      <c r="M1152" s="42"/>
      <c r="S1152" s="42"/>
      <c r="T1152" s="42"/>
      <c r="U1152" s="42"/>
      <c r="V1152" s="42"/>
      <c r="W1152" s="42"/>
      <c r="X1152" s="42"/>
      <c r="Y1152" s="42"/>
      <c r="Z1152" s="42"/>
    </row>
    <row r="1153">
      <c r="B1153" s="42"/>
      <c r="D1153" s="90"/>
      <c r="F1153" s="90"/>
      <c r="G1153" s="42"/>
      <c r="H1153" s="90"/>
      <c r="M1153" s="42"/>
      <c r="S1153" s="42"/>
      <c r="T1153" s="42"/>
      <c r="U1153" s="42"/>
      <c r="V1153" s="42"/>
      <c r="W1153" s="42"/>
      <c r="X1153" s="42"/>
      <c r="Y1153" s="42"/>
      <c r="Z1153" s="42"/>
    </row>
    <row r="1154">
      <c r="B1154" s="42"/>
      <c r="D1154" s="90"/>
      <c r="F1154" s="90"/>
      <c r="G1154" s="42"/>
      <c r="H1154" s="90"/>
      <c r="M1154" s="42"/>
      <c r="S1154" s="42"/>
      <c r="T1154" s="42"/>
      <c r="U1154" s="42"/>
      <c r="V1154" s="42"/>
      <c r="W1154" s="42"/>
      <c r="X1154" s="42"/>
      <c r="Y1154" s="42"/>
      <c r="Z1154" s="42"/>
    </row>
    <row r="1155">
      <c r="B1155" s="42"/>
      <c r="D1155" s="90"/>
      <c r="F1155" s="90"/>
      <c r="G1155" s="42"/>
      <c r="H1155" s="90"/>
      <c r="M1155" s="42"/>
      <c r="S1155" s="42"/>
      <c r="T1155" s="42"/>
      <c r="U1155" s="42"/>
      <c r="V1155" s="42"/>
      <c r="W1155" s="42"/>
      <c r="X1155" s="42"/>
      <c r="Y1155" s="42"/>
      <c r="Z1155" s="42"/>
    </row>
    <row r="1156">
      <c r="B1156" s="42"/>
      <c r="D1156" s="90"/>
      <c r="F1156" s="90"/>
      <c r="G1156" s="42"/>
      <c r="H1156" s="90"/>
      <c r="M1156" s="42"/>
      <c r="S1156" s="42"/>
      <c r="T1156" s="42"/>
      <c r="U1156" s="42"/>
      <c r="V1156" s="42"/>
      <c r="W1156" s="42"/>
      <c r="X1156" s="42"/>
      <c r="Y1156" s="42"/>
      <c r="Z1156" s="42"/>
    </row>
    <row r="1157">
      <c r="B1157" s="42"/>
      <c r="D1157" s="90"/>
      <c r="F1157" s="90"/>
      <c r="G1157" s="42"/>
      <c r="H1157" s="90"/>
      <c r="M1157" s="42"/>
      <c r="S1157" s="42"/>
      <c r="T1157" s="42"/>
      <c r="U1157" s="42"/>
      <c r="V1157" s="42"/>
      <c r="W1157" s="42"/>
      <c r="X1157" s="42"/>
      <c r="Y1157" s="42"/>
      <c r="Z1157" s="42"/>
    </row>
    <row r="1158">
      <c r="B1158" s="42"/>
      <c r="D1158" s="90"/>
      <c r="F1158" s="90"/>
      <c r="G1158" s="42"/>
      <c r="H1158" s="90"/>
      <c r="M1158" s="42"/>
      <c r="S1158" s="42"/>
      <c r="T1158" s="42"/>
      <c r="U1158" s="42"/>
      <c r="V1158" s="42"/>
      <c r="W1158" s="42"/>
      <c r="X1158" s="42"/>
      <c r="Y1158" s="42"/>
      <c r="Z1158" s="42"/>
    </row>
    <row r="1159">
      <c r="B1159" s="42"/>
      <c r="D1159" s="90"/>
      <c r="F1159" s="90"/>
      <c r="G1159" s="42"/>
      <c r="H1159" s="90"/>
      <c r="M1159" s="42"/>
      <c r="S1159" s="42"/>
      <c r="T1159" s="42"/>
      <c r="U1159" s="42"/>
      <c r="V1159" s="42"/>
      <c r="W1159" s="42"/>
      <c r="X1159" s="42"/>
      <c r="Y1159" s="42"/>
      <c r="Z1159" s="42"/>
    </row>
    <row r="1160">
      <c r="B1160" s="42"/>
      <c r="D1160" s="90"/>
      <c r="F1160" s="90"/>
      <c r="G1160" s="42"/>
      <c r="H1160" s="90"/>
      <c r="M1160" s="42"/>
      <c r="S1160" s="42"/>
      <c r="T1160" s="42"/>
      <c r="U1160" s="42"/>
      <c r="V1160" s="42"/>
      <c r="W1160" s="42"/>
      <c r="X1160" s="42"/>
      <c r="Y1160" s="42"/>
      <c r="Z1160" s="42"/>
    </row>
    <row r="1161">
      <c r="B1161" s="42"/>
      <c r="D1161" s="90"/>
      <c r="F1161" s="90"/>
      <c r="G1161" s="42"/>
      <c r="H1161" s="90"/>
      <c r="M1161" s="42"/>
      <c r="S1161" s="42"/>
      <c r="T1161" s="42"/>
      <c r="U1161" s="42"/>
      <c r="V1161" s="42"/>
      <c r="W1161" s="42"/>
      <c r="X1161" s="42"/>
      <c r="Y1161" s="42"/>
      <c r="Z1161" s="42"/>
    </row>
    <row r="1162">
      <c r="B1162" s="42"/>
      <c r="D1162" s="90"/>
      <c r="F1162" s="90"/>
      <c r="G1162" s="42"/>
      <c r="H1162" s="90"/>
      <c r="M1162" s="42"/>
      <c r="S1162" s="42"/>
      <c r="T1162" s="42"/>
      <c r="U1162" s="42"/>
      <c r="V1162" s="42"/>
      <c r="W1162" s="42"/>
      <c r="X1162" s="42"/>
      <c r="Y1162" s="42"/>
      <c r="Z1162" s="42"/>
    </row>
    <row r="1163">
      <c r="B1163" s="42"/>
      <c r="D1163" s="90"/>
      <c r="F1163" s="90"/>
      <c r="G1163" s="42"/>
      <c r="H1163" s="90"/>
      <c r="M1163" s="42"/>
      <c r="S1163" s="42"/>
      <c r="T1163" s="42"/>
      <c r="U1163" s="42"/>
      <c r="V1163" s="42"/>
      <c r="W1163" s="42"/>
      <c r="X1163" s="42"/>
      <c r="Y1163" s="42"/>
      <c r="Z1163" s="42"/>
    </row>
    <row r="1164">
      <c r="B1164" s="42"/>
      <c r="D1164" s="90"/>
      <c r="F1164" s="90"/>
      <c r="G1164" s="42"/>
      <c r="H1164" s="90"/>
      <c r="M1164" s="42"/>
      <c r="S1164" s="42"/>
      <c r="T1164" s="42"/>
      <c r="U1164" s="42"/>
      <c r="V1164" s="42"/>
      <c r="W1164" s="42"/>
      <c r="X1164" s="42"/>
      <c r="Y1164" s="42"/>
      <c r="Z1164" s="42"/>
    </row>
    <row r="1165">
      <c r="B1165" s="42"/>
      <c r="D1165" s="90"/>
      <c r="F1165" s="90"/>
      <c r="G1165" s="42"/>
      <c r="H1165" s="90"/>
      <c r="M1165" s="42"/>
      <c r="S1165" s="42"/>
      <c r="T1165" s="42"/>
      <c r="U1165" s="42"/>
      <c r="V1165" s="42"/>
      <c r="W1165" s="42"/>
      <c r="X1165" s="42"/>
      <c r="Y1165" s="42"/>
      <c r="Z1165" s="42"/>
    </row>
    <row r="1166">
      <c r="B1166" s="42"/>
      <c r="D1166" s="90"/>
      <c r="F1166" s="90"/>
      <c r="G1166" s="42"/>
      <c r="H1166" s="90"/>
      <c r="M1166" s="42"/>
      <c r="S1166" s="42"/>
      <c r="T1166" s="42"/>
      <c r="U1166" s="42"/>
      <c r="V1166" s="42"/>
      <c r="W1166" s="42"/>
      <c r="X1166" s="42"/>
      <c r="Y1166" s="42"/>
      <c r="Z1166" s="42"/>
    </row>
    <row r="1167">
      <c r="B1167" s="42"/>
      <c r="D1167" s="90"/>
      <c r="F1167" s="90"/>
      <c r="G1167" s="42"/>
      <c r="H1167" s="90"/>
      <c r="M1167" s="42"/>
      <c r="S1167" s="42"/>
      <c r="T1167" s="42"/>
      <c r="U1167" s="42"/>
      <c r="V1167" s="42"/>
      <c r="W1167" s="42"/>
      <c r="X1167" s="42"/>
      <c r="Y1167" s="42"/>
      <c r="Z1167" s="42"/>
    </row>
    <row r="1168">
      <c r="B1168" s="42"/>
      <c r="D1168" s="90"/>
      <c r="F1168" s="90"/>
      <c r="G1168" s="42"/>
      <c r="H1168" s="90"/>
      <c r="M1168" s="42"/>
      <c r="S1168" s="42"/>
      <c r="T1168" s="42"/>
      <c r="U1168" s="42"/>
      <c r="V1168" s="42"/>
      <c r="W1168" s="42"/>
      <c r="X1168" s="42"/>
      <c r="Y1168" s="42"/>
      <c r="Z1168" s="42"/>
    </row>
    <row r="1169">
      <c r="B1169" s="42"/>
      <c r="D1169" s="90"/>
      <c r="F1169" s="90"/>
      <c r="G1169" s="42"/>
      <c r="H1169" s="90"/>
      <c r="M1169" s="42"/>
      <c r="S1169" s="42"/>
      <c r="T1169" s="42"/>
      <c r="U1169" s="42"/>
      <c r="V1169" s="42"/>
      <c r="W1169" s="42"/>
      <c r="X1169" s="42"/>
      <c r="Y1169" s="42"/>
      <c r="Z1169" s="42"/>
    </row>
    <row r="1170">
      <c r="B1170" s="42"/>
      <c r="D1170" s="90"/>
      <c r="F1170" s="90"/>
      <c r="G1170" s="42"/>
      <c r="H1170" s="90"/>
      <c r="M1170" s="42"/>
      <c r="S1170" s="42"/>
      <c r="T1170" s="42"/>
      <c r="U1170" s="42"/>
      <c r="V1170" s="42"/>
      <c r="W1170" s="42"/>
      <c r="X1170" s="42"/>
      <c r="Y1170" s="42"/>
      <c r="Z1170" s="42"/>
    </row>
    <row r="1171">
      <c r="B1171" s="42"/>
      <c r="D1171" s="90"/>
      <c r="F1171" s="90"/>
      <c r="G1171" s="42"/>
      <c r="H1171" s="90"/>
      <c r="M1171" s="42"/>
      <c r="S1171" s="42"/>
      <c r="T1171" s="42"/>
      <c r="U1171" s="42"/>
      <c r="V1171" s="42"/>
      <c r="W1171" s="42"/>
      <c r="X1171" s="42"/>
      <c r="Y1171" s="42"/>
      <c r="Z1171" s="42"/>
    </row>
    <row r="1172">
      <c r="B1172" s="42"/>
      <c r="D1172" s="90"/>
      <c r="F1172" s="90"/>
      <c r="G1172" s="42"/>
      <c r="H1172" s="90"/>
      <c r="M1172" s="42"/>
      <c r="S1172" s="42"/>
      <c r="T1172" s="42"/>
      <c r="U1172" s="42"/>
      <c r="V1172" s="42"/>
      <c r="W1172" s="42"/>
      <c r="X1172" s="42"/>
      <c r="Y1172" s="42"/>
      <c r="Z1172" s="42"/>
    </row>
    <row r="1173">
      <c r="B1173" s="42"/>
      <c r="D1173" s="90"/>
      <c r="F1173" s="90"/>
      <c r="G1173" s="42"/>
      <c r="H1173" s="90"/>
      <c r="M1173" s="42"/>
      <c r="S1173" s="42"/>
      <c r="T1173" s="42"/>
      <c r="U1173" s="42"/>
      <c r="V1173" s="42"/>
      <c r="W1173" s="42"/>
      <c r="X1173" s="42"/>
      <c r="Y1173" s="42"/>
      <c r="Z1173" s="42"/>
    </row>
    <row r="1174">
      <c r="B1174" s="42"/>
      <c r="D1174" s="90"/>
      <c r="F1174" s="90"/>
      <c r="G1174" s="42"/>
      <c r="H1174" s="90"/>
      <c r="M1174" s="42"/>
      <c r="S1174" s="42"/>
      <c r="T1174" s="42"/>
      <c r="U1174" s="42"/>
      <c r="V1174" s="42"/>
      <c r="W1174" s="42"/>
      <c r="X1174" s="42"/>
      <c r="Y1174" s="42"/>
      <c r="Z1174" s="42"/>
    </row>
    <row r="1175">
      <c r="B1175" s="42"/>
      <c r="D1175" s="90"/>
      <c r="F1175" s="90"/>
      <c r="G1175" s="42"/>
      <c r="H1175" s="90"/>
      <c r="M1175" s="42"/>
      <c r="S1175" s="42"/>
      <c r="T1175" s="42"/>
      <c r="U1175" s="42"/>
      <c r="V1175" s="42"/>
      <c r="W1175" s="42"/>
      <c r="X1175" s="42"/>
      <c r="Y1175" s="42"/>
      <c r="Z1175" s="42"/>
    </row>
    <row r="1176">
      <c r="B1176" s="42"/>
      <c r="D1176" s="90"/>
      <c r="F1176" s="90"/>
      <c r="G1176" s="42"/>
      <c r="H1176" s="90"/>
      <c r="M1176" s="42"/>
      <c r="S1176" s="42"/>
      <c r="T1176" s="42"/>
      <c r="U1176" s="42"/>
      <c r="V1176" s="42"/>
      <c r="W1176" s="42"/>
      <c r="X1176" s="42"/>
      <c r="Y1176" s="42"/>
      <c r="Z1176" s="42"/>
    </row>
    <row r="1177">
      <c r="B1177" s="42"/>
      <c r="D1177" s="90"/>
      <c r="F1177" s="90"/>
      <c r="G1177" s="42"/>
      <c r="H1177" s="90"/>
      <c r="M1177" s="42"/>
      <c r="S1177" s="42"/>
      <c r="T1177" s="42"/>
      <c r="U1177" s="42"/>
      <c r="V1177" s="42"/>
      <c r="W1177" s="42"/>
      <c r="X1177" s="42"/>
      <c r="Y1177" s="42"/>
      <c r="Z1177" s="42"/>
    </row>
    <row r="1178">
      <c r="B1178" s="42"/>
      <c r="D1178" s="90"/>
      <c r="F1178" s="90"/>
      <c r="G1178" s="42"/>
      <c r="H1178" s="90"/>
      <c r="M1178" s="42"/>
      <c r="S1178" s="42"/>
      <c r="T1178" s="42"/>
      <c r="U1178" s="42"/>
      <c r="V1178" s="42"/>
      <c r="W1178" s="42"/>
      <c r="X1178" s="42"/>
      <c r="Y1178" s="42"/>
      <c r="Z1178" s="42"/>
    </row>
    <row r="1179">
      <c r="B1179" s="42"/>
      <c r="D1179" s="90"/>
      <c r="F1179" s="90"/>
      <c r="G1179" s="42"/>
      <c r="H1179" s="90"/>
      <c r="M1179" s="42"/>
      <c r="S1179" s="42"/>
      <c r="T1179" s="42"/>
      <c r="U1179" s="42"/>
      <c r="V1179" s="42"/>
      <c r="W1179" s="42"/>
      <c r="X1179" s="42"/>
      <c r="Y1179" s="42"/>
      <c r="Z1179" s="42"/>
    </row>
    <row r="1180">
      <c r="B1180" s="42"/>
      <c r="D1180" s="90"/>
      <c r="F1180" s="90"/>
      <c r="G1180" s="42"/>
      <c r="H1180" s="90"/>
      <c r="M1180" s="42"/>
      <c r="S1180" s="42"/>
      <c r="T1180" s="42"/>
      <c r="U1180" s="42"/>
      <c r="V1180" s="42"/>
      <c r="W1180" s="42"/>
      <c r="X1180" s="42"/>
      <c r="Y1180" s="42"/>
      <c r="Z1180" s="42"/>
    </row>
    <row r="1181">
      <c r="B1181" s="42"/>
      <c r="D1181" s="90"/>
      <c r="F1181" s="90"/>
      <c r="G1181" s="42"/>
      <c r="H1181" s="90"/>
      <c r="M1181" s="42"/>
      <c r="S1181" s="42"/>
      <c r="T1181" s="42"/>
      <c r="U1181" s="42"/>
      <c r="V1181" s="42"/>
      <c r="W1181" s="42"/>
      <c r="X1181" s="42"/>
      <c r="Y1181" s="42"/>
      <c r="Z1181" s="42"/>
    </row>
    <row r="1182">
      <c r="B1182" s="42"/>
      <c r="D1182" s="90"/>
      <c r="F1182" s="90"/>
      <c r="G1182" s="42"/>
      <c r="H1182" s="90"/>
      <c r="M1182" s="42"/>
      <c r="S1182" s="42"/>
      <c r="T1182" s="42"/>
      <c r="U1182" s="42"/>
      <c r="V1182" s="42"/>
      <c r="W1182" s="42"/>
      <c r="X1182" s="42"/>
      <c r="Y1182" s="42"/>
      <c r="Z1182" s="42"/>
    </row>
    <row r="1183">
      <c r="B1183" s="42"/>
      <c r="D1183" s="90"/>
      <c r="F1183" s="90"/>
      <c r="G1183" s="42"/>
      <c r="H1183" s="90"/>
      <c r="M1183" s="42"/>
      <c r="S1183" s="42"/>
      <c r="T1183" s="42"/>
      <c r="U1183" s="42"/>
      <c r="V1183" s="42"/>
      <c r="W1183" s="42"/>
      <c r="X1183" s="42"/>
      <c r="Y1183" s="42"/>
      <c r="Z1183" s="42"/>
    </row>
    <row r="1184">
      <c r="B1184" s="42"/>
      <c r="D1184" s="90"/>
      <c r="F1184" s="90"/>
      <c r="G1184" s="42"/>
      <c r="H1184" s="90"/>
      <c r="M1184" s="42"/>
      <c r="S1184" s="42"/>
      <c r="T1184" s="42"/>
      <c r="U1184" s="42"/>
      <c r="V1184" s="42"/>
      <c r="W1184" s="42"/>
      <c r="X1184" s="42"/>
      <c r="Y1184" s="42"/>
      <c r="Z1184" s="42"/>
    </row>
    <row r="1185">
      <c r="B1185" s="42"/>
      <c r="D1185" s="90"/>
      <c r="F1185" s="90"/>
      <c r="G1185" s="42"/>
      <c r="H1185" s="90"/>
      <c r="M1185" s="42"/>
      <c r="S1185" s="42"/>
      <c r="T1185" s="42"/>
      <c r="U1185" s="42"/>
      <c r="V1185" s="42"/>
      <c r="W1185" s="42"/>
      <c r="X1185" s="42"/>
      <c r="Y1185" s="42"/>
      <c r="Z1185" s="42"/>
    </row>
    <row r="1186">
      <c r="B1186" s="42"/>
      <c r="D1186" s="90"/>
      <c r="F1186" s="90"/>
      <c r="G1186" s="42"/>
      <c r="H1186" s="90"/>
      <c r="M1186" s="42"/>
      <c r="S1186" s="42"/>
      <c r="T1186" s="42"/>
      <c r="U1186" s="42"/>
      <c r="V1186" s="42"/>
      <c r="W1186" s="42"/>
      <c r="X1186" s="42"/>
      <c r="Y1186" s="42"/>
      <c r="Z1186" s="42"/>
    </row>
    <row r="1187">
      <c r="B1187" s="42"/>
      <c r="D1187" s="90"/>
      <c r="F1187" s="90"/>
      <c r="G1187" s="42"/>
      <c r="H1187" s="90"/>
      <c r="M1187" s="42"/>
      <c r="S1187" s="42"/>
      <c r="T1187" s="42"/>
      <c r="U1187" s="42"/>
      <c r="V1187" s="42"/>
      <c r="W1187" s="42"/>
      <c r="X1187" s="42"/>
      <c r="Y1187" s="42"/>
      <c r="Z1187" s="42"/>
    </row>
    <row r="1188">
      <c r="B1188" s="42"/>
      <c r="D1188" s="90"/>
      <c r="F1188" s="90"/>
      <c r="G1188" s="42"/>
      <c r="H1188" s="90"/>
      <c r="M1188" s="42"/>
      <c r="S1188" s="42"/>
      <c r="T1188" s="42"/>
      <c r="U1188" s="42"/>
      <c r="V1188" s="42"/>
      <c r="W1188" s="42"/>
      <c r="X1188" s="42"/>
      <c r="Y1188" s="42"/>
      <c r="Z1188" s="42"/>
    </row>
    <row r="1189">
      <c r="B1189" s="42"/>
      <c r="D1189" s="90"/>
      <c r="F1189" s="90"/>
      <c r="G1189" s="42"/>
      <c r="H1189" s="90"/>
      <c r="M1189" s="42"/>
      <c r="S1189" s="42"/>
      <c r="T1189" s="42"/>
      <c r="U1189" s="42"/>
      <c r="V1189" s="42"/>
      <c r="W1189" s="42"/>
      <c r="X1189" s="42"/>
      <c r="Y1189" s="42"/>
      <c r="Z1189" s="42"/>
    </row>
    <row r="1190">
      <c r="B1190" s="42"/>
      <c r="D1190" s="90"/>
      <c r="F1190" s="90"/>
      <c r="G1190" s="42"/>
      <c r="H1190" s="90"/>
      <c r="M1190" s="42"/>
      <c r="S1190" s="42"/>
      <c r="T1190" s="42"/>
      <c r="U1190" s="42"/>
      <c r="V1190" s="42"/>
      <c r="W1190" s="42"/>
      <c r="X1190" s="42"/>
      <c r="Y1190" s="42"/>
      <c r="Z1190" s="42"/>
    </row>
    <row r="1191">
      <c r="B1191" s="42"/>
      <c r="D1191" s="90"/>
      <c r="F1191" s="90"/>
      <c r="G1191" s="42"/>
      <c r="H1191" s="90"/>
      <c r="M1191" s="42"/>
      <c r="S1191" s="42"/>
      <c r="T1191" s="42"/>
      <c r="U1191" s="42"/>
      <c r="V1191" s="42"/>
      <c r="W1191" s="42"/>
      <c r="X1191" s="42"/>
      <c r="Y1191" s="42"/>
      <c r="Z1191" s="42"/>
    </row>
    <row r="1192">
      <c r="B1192" s="42"/>
      <c r="D1192" s="90"/>
      <c r="F1192" s="90"/>
      <c r="G1192" s="42"/>
      <c r="H1192" s="90"/>
      <c r="M1192" s="42"/>
      <c r="S1192" s="42"/>
      <c r="T1192" s="42"/>
      <c r="U1192" s="42"/>
      <c r="V1192" s="42"/>
      <c r="W1192" s="42"/>
      <c r="X1192" s="42"/>
      <c r="Y1192" s="42"/>
      <c r="Z1192" s="42"/>
    </row>
    <row r="1193">
      <c r="B1193" s="42"/>
      <c r="D1193" s="90"/>
      <c r="F1193" s="90"/>
      <c r="G1193" s="42"/>
      <c r="H1193" s="90"/>
      <c r="M1193" s="42"/>
      <c r="S1193" s="42"/>
      <c r="T1193" s="42"/>
      <c r="U1193" s="42"/>
      <c r="V1193" s="42"/>
      <c r="W1193" s="42"/>
      <c r="X1193" s="42"/>
      <c r="Y1193" s="42"/>
      <c r="Z1193" s="42"/>
    </row>
    <row r="1194">
      <c r="B1194" s="42"/>
      <c r="D1194" s="90"/>
      <c r="F1194" s="90"/>
      <c r="G1194" s="42"/>
      <c r="H1194" s="90"/>
      <c r="M1194" s="42"/>
      <c r="S1194" s="42"/>
      <c r="T1194" s="42"/>
      <c r="U1194" s="42"/>
      <c r="V1194" s="42"/>
      <c r="W1194" s="42"/>
      <c r="X1194" s="42"/>
      <c r="Y1194" s="42"/>
      <c r="Z1194" s="42"/>
    </row>
    <row r="1195">
      <c r="B1195" s="42"/>
      <c r="D1195" s="90"/>
      <c r="F1195" s="90"/>
      <c r="G1195" s="42"/>
      <c r="H1195" s="90"/>
      <c r="M1195" s="42"/>
      <c r="S1195" s="42"/>
      <c r="T1195" s="42"/>
      <c r="U1195" s="42"/>
      <c r="V1195" s="42"/>
      <c r="W1195" s="42"/>
      <c r="X1195" s="42"/>
      <c r="Y1195" s="42"/>
      <c r="Z1195" s="42"/>
    </row>
    <row r="1196">
      <c r="B1196" s="42"/>
      <c r="D1196" s="90"/>
      <c r="F1196" s="90"/>
      <c r="G1196" s="42"/>
      <c r="H1196" s="90"/>
      <c r="M1196" s="42"/>
      <c r="S1196" s="42"/>
      <c r="T1196" s="42"/>
      <c r="U1196" s="42"/>
      <c r="V1196" s="42"/>
      <c r="W1196" s="42"/>
      <c r="X1196" s="42"/>
      <c r="Y1196" s="42"/>
      <c r="Z1196" s="42"/>
    </row>
    <row r="1197">
      <c r="B1197" s="42"/>
      <c r="D1197" s="90"/>
      <c r="F1197" s="90"/>
      <c r="G1197" s="42"/>
      <c r="H1197" s="90"/>
      <c r="M1197" s="42"/>
      <c r="S1197" s="42"/>
      <c r="T1197" s="42"/>
      <c r="U1197" s="42"/>
      <c r="V1197" s="42"/>
      <c r="W1197" s="42"/>
      <c r="X1197" s="42"/>
      <c r="Y1197" s="42"/>
      <c r="Z1197" s="42"/>
    </row>
    <row r="1198">
      <c r="B1198" s="42"/>
      <c r="D1198" s="90"/>
      <c r="F1198" s="90"/>
      <c r="G1198" s="42"/>
      <c r="H1198" s="90"/>
      <c r="M1198" s="42"/>
      <c r="S1198" s="42"/>
      <c r="T1198" s="42"/>
      <c r="U1198" s="42"/>
      <c r="V1198" s="42"/>
      <c r="W1198" s="42"/>
      <c r="X1198" s="42"/>
      <c r="Y1198" s="42"/>
      <c r="Z1198" s="42"/>
    </row>
    <row r="1199">
      <c r="B1199" s="42"/>
      <c r="D1199" s="90"/>
      <c r="F1199" s="90"/>
      <c r="G1199" s="42"/>
      <c r="H1199" s="90"/>
      <c r="M1199" s="42"/>
      <c r="S1199" s="42"/>
      <c r="T1199" s="42"/>
      <c r="U1199" s="42"/>
      <c r="V1199" s="42"/>
      <c r="W1199" s="42"/>
      <c r="X1199" s="42"/>
      <c r="Y1199" s="42"/>
      <c r="Z1199" s="42"/>
    </row>
    <row r="1200">
      <c r="B1200" s="42"/>
      <c r="D1200" s="90"/>
      <c r="F1200" s="90"/>
      <c r="G1200" s="42"/>
      <c r="H1200" s="90"/>
      <c r="M1200" s="42"/>
      <c r="S1200" s="42"/>
      <c r="T1200" s="42"/>
      <c r="U1200" s="42"/>
      <c r="V1200" s="42"/>
      <c r="W1200" s="42"/>
      <c r="X1200" s="42"/>
      <c r="Y1200" s="42"/>
      <c r="Z1200" s="42"/>
    </row>
    <row r="1201">
      <c r="B1201" s="42"/>
      <c r="D1201" s="90"/>
      <c r="F1201" s="90"/>
      <c r="G1201" s="42"/>
      <c r="H1201" s="90"/>
      <c r="M1201" s="42"/>
      <c r="S1201" s="42"/>
      <c r="T1201" s="42"/>
      <c r="U1201" s="42"/>
      <c r="V1201" s="42"/>
      <c r="W1201" s="42"/>
      <c r="X1201" s="42"/>
      <c r="Y1201" s="42"/>
      <c r="Z1201" s="42"/>
    </row>
    <row r="1202">
      <c r="B1202" s="42"/>
      <c r="D1202" s="90"/>
      <c r="F1202" s="90"/>
      <c r="G1202" s="42"/>
      <c r="H1202" s="90"/>
      <c r="M1202" s="42"/>
      <c r="S1202" s="42"/>
      <c r="T1202" s="42"/>
      <c r="U1202" s="42"/>
      <c r="V1202" s="42"/>
      <c r="W1202" s="42"/>
      <c r="X1202" s="42"/>
      <c r="Y1202" s="42"/>
      <c r="Z1202" s="42"/>
    </row>
    <row r="1203">
      <c r="B1203" s="42"/>
      <c r="D1203" s="90"/>
      <c r="F1203" s="90"/>
      <c r="G1203" s="42"/>
      <c r="H1203" s="90"/>
      <c r="M1203" s="42"/>
      <c r="S1203" s="42"/>
      <c r="T1203" s="42"/>
      <c r="U1203" s="42"/>
      <c r="V1203" s="42"/>
      <c r="W1203" s="42"/>
      <c r="X1203" s="42"/>
      <c r="Y1203" s="42"/>
      <c r="Z1203" s="42"/>
    </row>
    <row r="1204">
      <c r="B1204" s="42"/>
      <c r="D1204" s="90"/>
      <c r="F1204" s="90"/>
      <c r="G1204" s="42"/>
      <c r="H1204" s="90"/>
      <c r="M1204" s="42"/>
      <c r="S1204" s="42"/>
      <c r="T1204" s="42"/>
      <c r="U1204" s="42"/>
      <c r="V1204" s="42"/>
      <c r="W1204" s="42"/>
      <c r="X1204" s="42"/>
      <c r="Y1204" s="42"/>
      <c r="Z1204" s="42"/>
    </row>
    <row r="1205">
      <c r="B1205" s="42"/>
      <c r="D1205" s="90"/>
      <c r="F1205" s="90"/>
      <c r="G1205" s="42"/>
      <c r="H1205" s="90"/>
      <c r="M1205" s="42"/>
      <c r="S1205" s="42"/>
      <c r="T1205" s="42"/>
      <c r="U1205" s="42"/>
      <c r="V1205" s="42"/>
      <c r="W1205" s="42"/>
      <c r="X1205" s="42"/>
      <c r="Y1205" s="42"/>
      <c r="Z1205" s="42"/>
    </row>
    <row r="1206">
      <c r="B1206" s="42"/>
      <c r="D1206" s="90"/>
      <c r="F1206" s="90"/>
      <c r="G1206" s="42"/>
      <c r="H1206" s="90"/>
      <c r="M1206" s="42"/>
      <c r="S1206" s="42"/>
      <c r="T1206" s="42"/>
      <c r="U1206" s="42"/>
      <c r="V1206" s="42"/>
      <c r="W1206" s="42"/>
      <c r="X1206" s="42"/>
      <c r="Y1206" s="42"/>
      <c r="Z1206" s="42"/>
    </row>
    <row r="1207">
      <c r="B1207" s="42"/>
      <c r="D1207" s="90"/>
      <c r="F1207" s="90"/>
      <c r="G1207" s="42"/>
      <c r="H1207" s="90"/>
      <c r="M1207" s="42"/>
      <c r="S1207" s="42"/>
      <c r="T1207" s="42"/>
      <c r="U1207" s="42"/>
      <c r="V1207" s="42"/>
      <c r="W1207" s="42"/>
      <c r="X1207" s="42"/>
      <c r="Y1207" s="42"/>
      <c r="Z1207" s="42"/>
    </row>
    <row r="1208">
      <c r="B1208" s="42"/>
      <c r="D1208" s="90"/>
      <c r="F1208" s="90"/>
      <c r="G1208" s="42"/>
      <c r="H1208" s="90"/>
      <c r="M1208" s="42"/>
      <c r="S1208" s="42"/>
      <c r="T1208" s="42"/>
      <c r="U1208" s="42"/>
      <c r="V1208" s="42"/>
      <c r="W1208" s="42"/>
      <c r="X1208" s="42"/>
      <c r="Y1208" s="42"/>
      <c r="Z1208" s="42"/>
    </row>
    <row r="1209">
      <c r="B1209" s="42"/>
      <c r="D1209" s="90"/>
      <c r="F1209" s="90"/>
      <c r="G1209" s="42"/>
      <c r="H1209" s="90"/>
      <c r="M1209" s="42"/>
      <c r="S1209" s="42"/>
      <c r="T1209" s="42"/>
      <c r="U1209" s="42"/>
      <c r="V1209" s="42"/>
      <c r="W1209" s="42"/>
      <c r="X1209" s="42"/>
      <c r="Y1209" s="42"/>
      <c r="Z1209" s="42"/>
    </row>
    <row r="1210">
      <c r="B1210" s="42"/>
      <c r="D1210" s="90"/>
      <c r="F1210" s="90"/>
      <c r="G1210" s="42"/>
      <c r="H1210" s="90"/>
      <c r="M1210" s="42"/>
      <c r="S1210" s="42"/>
      <c r="T1210" s="42"/>
      <c r="U1210" s="42"/>
      <c r="V1210" s="42"/>
      <c r="W1210" s="42"/>
      <c r="X1210" s="42"/>
      <c r="Y1210" s="42"/>
      <c r="Z1210" s="42"/>
    </row>
    <row r="1211">
      <c r="B1211" s="42"/>
      <c r="D1211" s="90"/>
      <c r="F1211" s="90"/>
      <c r="G1211" s="42"/>
      <c r="H1211" s="90"/>
      <c r="M1211" s="42"/>
      <c r="S1211" s="42"/>
      <c r="T1211" s="42"/>
      <c r="U1211" s="42"/>
      <c r="V1211" s="42"/>
      <c r="W1211" s="42"/>
      <c r="X1211" s="42"/>
      <c r="Y1211" s="42"/>
      <c r="Z1211" s="42"/>
    </row>
    <row r="1212">
      <c r="B1212" s="42"/>
      <c r="D1212" s="90"/>
      <c r="F1212" s="90"/>
      <c r="G1212" s="42"/>
      <c r="H1212" s="90"/>
      <c r="M1212" s="42"/>
      <c r="S1212" s="42"/>
      <c r="T1212" s="42"/>
      <c r="U1212" s="42"/>
      <c r="V1212" s="42"/>
      <c r="W1212" s="42"/>
      <c r="X1212" s="42"/>
      <c r="Y1212" s="42"/>
      <c r="Z1212" s="42"/>
    </row>
    <row r="1213">
      <c r="B1213" s="42"/>
      <c r="D1213" s="90"/>
      <c r="F1213" s="90"/>
      <c r="G1213" s="42"/>
      <c r="H1213" s="90"/>
      <c r="M1213" s="42"/>
      <c r="S1213" s="42"/>
      <c r="T1213" s="42"/>
      <c r="U1213" s="42"/>
      <c r="V1213" s="42"/>
      <c r="W1213" s="42"/>
      <c r="X1213" s="42"/>
      <c r="Y1213" s="42"/>
      <c r="Z1213" s="42"/>
    </row>
    <row r="1214">
      <c r="B1214" s="42"/>
      <c r="D1214" s="90"/>
      <c r="F1214" s="90"/>
      <c r="G1214" s="42"/>
      <c r="H1214" s="90"/>
      <c r="M1214" s="42"/>
      <c r="S1214" s="42"/>
      <c r="T1214" s="42"/>
      <c r="U1214" s="42"/>
      <c r="V1214" s="42"/>
      <c r="W1214" s="42"/>
      <c r="X1214" s="42"/>
      <c r="Y1214" s="42"/>
      <c r="Z1214" s="42"/>
    </row>
    <row r="1215">
      <c r="B1215" s="42"/>
      <c r="D1215" s="90"/>
      <c r="F1215" s="90"/>
      <c r="G1215" s="42"/>
      <c r="H1215" s="90"/>
      <c r="M1215" s="42"/>
      <c r="S1215" s="42"/>
      <c r="T1215" s="42"/>
      <c r="U1215" s="42"/>
      <c r="V1215" s="42"/>
      <c r="W1215" s="42"/>
      <c r="X1215" s="42"/>
      <c r="Y1215" s="42"/>
      <c r="Z1215" s="42"/>
    </row>
    <row r="1216">
      <c r="B1216" s="42"/>
      <c r="D1216" s="90"/>
      <c r="F1216" s="90"/>
      <c r="G1216" s="42"/>
      <c r="H1216" s="90"/>
      <c r="M1216" s="42"/>
      <c r="S1216" s="42"/>
      <c r="T1216" s="42"/>
      <c r="U1216" s="42"/>
      <c r="V1216" s="42"/>
      <c r="W1216" s="42"/>
      <c r="X1216" s="42"/>
      <c r="Y1216" s="42"/>
      <c r="Z1216" s="42"/>
    </row>
    <row r="1217">
      <c r="B1217" s="42"/>
      <c r="D1217" s="90"/>
      <c r="F1217" s="90"/>
      <c r="G1217" s="42"/>
      <c r="H1217" s="90"/>
      <c r="M1217" s="42"/>
      <c r="S1217" s="42"/>
      <c r="T1217" s="42"/>
      <c r="U1217" s="42"/>
      <c r="V1217" s="42"/>
      <c r="W1217" s="42"/>
      <c r="X1217" s="42"/>
      <c r="Y1217" s="42"/>
      <c r="Z1217" s="42"/>
    </row>
    <row r="1218">
      <c r="B1218" s="42"/>
      <c r="D1218" s="90"/>
      <c r="F1218" s="90"/>
      <c r="G1218" s="42"/>
      <c r="H1218" s="90"/>
      <c r="M1218" s="42"/>
      <c r="S1218" s="42"/>
      <c r="T1218" s="42"/>
      <c r="U1218" s="42"/>
      <c r="V1218" s="42"/>
      <c r="W1218" s="42"/>
      <c r="X1218" s="42"/>
      <c r="Y1218" s="42"/>
      <c r="Z1218" s="42"/>
    </row>
    <row r="1219">
      <c r="B1219" s="42"/>
      <c r="D1219" s="90"/>
      <c r="F1219" s="90"/>
      <c r="G1219" s="42"/>
      <c r="H1219" s="90"/>
      <c r="M1219" s="42"/>
      <c r="S1219" s="42"/>
      <c r="T1219" s="42"/>
      <c r="U1219" s="42"/>
      <c r="V1219" s="42"/>
      <c r="W1219" s="42"/>
      <c r="X1219" s="42"/>
      <c r="Y1219" s="42"/>
      <c r="Z1219" s="42"/>
    </row>
    <row r="1220">
      <c r="B1220" s="42"/>
      <c r="D1220" s="90"/>
      <c r="F1220" s="90"/>
      <c r="G1220" s="42"/>
      <c r="H1220" s="90"/>
      <c r="M1220" s="42"/>
      <c r="S1220" s="42"/>
      <c r="T1220" s="42"/>
      <c r="U1220" s="42"/>
      <c r="V1220" s="42"/>
      <c r="W1220" s="42"/>
      <c r="X1220" s="42"/>
      <c r="Y1220" s="42"/>
      <c r="Z1220" s="42"/>
    </row>
    <row r="1221">
      <c r="B1221" s="42"/>
      <c r="D1221" s="90"/>
      <c r="F1221" s="90"/>
      <c r="G1221" s="42"/>
      <c r="H1221" s="90"/>
      <c r="M1221" s="42"/>
      <c r="S1221" s="42"/>
      <c r="T1221" s="42"/>
      <c r="U1221" s="42"/>
      <c r="V1221" s="42"/>
      <c r="W1221" s="42"/>
      <c r="X1221" s="42"/>
      <c r="Y1221" s="42"/>
      <c r="Z1221" s="42"/>
    </row>
    <row r="1222">
      <c r="B1222" s="42"/>
      <c r="D1222" s="90"/>
      <c r="F1222" s="90"/>
      <c r="G1222" s="42"/>
      <c r="H1222" s="90"/>
      <c r="M1222" s="42"/>
      <c r="S1222" s="42"/>
      <c r="T1222" s="42"/>
      <c r="U1222" s="42"/>
      <c r="V1222" s="42"/>
      <c r="W1222" s="42"/>
      <c r="X1222" s="42"/>
      <c r="Y1222" s="42"/>
      <c r="Z1222" s="42"/>
    </row>
    <row r="1223">
      <c r="B1223" s="42"/>
      <c r="D1223" s="90"/>
      <c r="F1223" s="90"/>
      <c r="G1223" s="42"/>
      <c r="H1223" s="90"/>
      <c r="M1223" s="42"/>
      <c r="S1223" s="42"/>
      <c r="T1223" s="42"/>
      <c r="U1223" s="42"/>
      <c r="V1223" s="42"/>
      <c r="W1223" s="42"/>
      <c r="X1223" s="42"/>
      <c r="Y1223" s="42"/>
      <c r="Z1223" s="42"/>
    </row>
    <row r="1224">
      <c r="B1224" s="42"/>
      <c r="D1224" s="90"/>
      <c r="F1224" s="90"/>
      <c r="G1224" s="42"/>
      <c r="H1224" s="90"/>
      <c r="M1224" s="42"/>
      <c r="S1224" s="42"/>
      <c r="T1224" s="42"/>
      <c r="U1224" s="42"/>
      <c r="V1224" s="42"/>
      <c r="W1224" s="42"/>
      <c r="X1224" s="42"/>
      <c r="Y1224" s="42"/>
      <c r="Z1224" s="42"/>
    </row>
    <row r="1225">
      <c r="B1225" s="42"/>
      <c r="D1225" s="90"/>
      <c r="F1225" s="90"/>
      <c r="G1225" s="42"/>
      <c r="H1225" s="90"/>
      <c r="M1225" s="42"/>
      <c r="S1225" s="42"/>
      <c r="T1225" s="42"/>
      <c r="U1225" s="42"/>
      <c r="V1225" s="42"/>
      <c r="W1225" s="42"/>
      <c r="X1225" s="42"/>
      <c r="Y1225" s="42"/>
      <c r="Z1225" s="42"/>
    </row>
    <row r="1226">
      <c r="B1226" s="42"/>
      <c r="D1226" s="90"/>
      <c r="F1226" s="90"/>
      <c r="G1226" s="42"/>
      <c r="H1226" s="90"/>
      <c r="M1226" s="42"/>
      <c r="S1226" s="42"/>
      <c r="T1226" s="42"/>
      <c r="U1226" s="42"/>
      <c r="V1226" s="42"/>
      <c r="W1226" s="42"/>
      <c r="X1226" s="42"/>
      <c r="Y1226" s="42"/>
      <c r="Z1226" s="42"/>
    </row>
    <row r="1227">
      <c r="B1227" s="42"/>
      <c r="D1227" s="90"/>
      <c r="F1227" s="90"/>
      <c r="G1227" s="42"/>
      <c r="H1227" s="90"/>
      <c r="M1227" s="42"/>
      <c r="S1227" s="42"/>
      <c r="T1227" s="42"/>
      <c r="U1227" s="42"/>
      <c r="V1227" s="42"/>
      <c r="W1227" s="42"/>
      <c r="X1227" s="42"/>
      <c r="Y1227" s="42"/>
      <c r="Z1227" s="42"/>
    </row>
    <row r="1228">
      <c r="B1228" s="42"/>
      <c r="D1228" s="90"/>
      <c r="F1228" s="90"/>
      <c r="G1228" s="42"/>
      <c r="H1228" s="90"/>
      <c r="M1228" s="42"/>
      <c r="S1228" s="42"/>
      <c r="T1228" s="42"/>
      <c r="U1228" s="42"/>
      <c r="V1228" s="42"/>
      <c r="W1228" s="42"/>
      <c r="X1228" s="42"/>
      <c r="Y1228" s="42"/>
      <c r="Z1228" s="42"/>
    </row>
    <row r="1229">
      <c r="B1229" s="42"/>
      <c r="D1229" s="90"/>
      <c r="F1229" s="90"/>
      <c r="G1229" s="42"/>
      <c r="H1229" s="90"/>
      <c r="M1229" s="42"/>
      <c r="S1229" s="42"/>
      <c r="T1229" s="42"/>
      <c r="U1229" s="42"/>
      <c r="V1229" s="42"/>
      <c r="W1229" s="42"/>
      <c r="X1229" s="42"/>
      <c r="Y1229" s="42"/>
      <c r="Z1229" s="42"/>
    </row>
    <row r="1230">
      <c r="B1230" s="42"/>
      <c r="D1230" s="90"/>
      <c r="F1230" s="90"/>
      <c r="G1230" s="42"/>
      <c r="H1230" s="90"/>
      <c r="M1230" s="42"/>
      <c r="S1230" s="42"/>
      <c r="T1230" s="42"/>
      <c r="U1230" s="42"/>
      <c r="V1230" s="42"/>
      <c r="W1230" s="42"/>
      <c r="X1230" s="42"/>
      <c r="Y1230" s="42"/>
      <c r="Z1230" s="42"/>
    </row>
    <row r="1231">
      <c r="B1231" s="42"/>
      <c r="D1231" s="90"/>
      <c r="F1231" s="90"/>
      <c r="G1231" s="42"/>
      <c r="H1231" s="90"/>
      <c r="M1231" s="42"/>
      <c r="S1231" s="42"/>
      <c r="T1231" s="42"/>
      <c r="U1231" s="42"/>
      <c r="V1231" s="42"/>
      <c r="W1231" s="42"/>
      <c r="X1231" s="42"/>
      <c r="Y1231" s="42"/>
      <c r="Z1231" s="42"/>
    </row>
    <row r="1232">
      <c r="B1232" s="42"/>
      <c r="D1232" s="90"/>
      <c r="F1232" s="90"/>
      <c r="G1232" s="42"/>
      <c r="H1232" s="90"/>
      <c r="M1232" s="42"/>
      <c r="S1232" s="42"/>
      <c r="T1232" s="42"/>
      <c r="U1232" s="42"/>
      <c r="V1232" s="42"/>
      <c r="W1232" s="42"/>
      <c r="X1232" s="42"/>
      <c r="Y1232" s="42"/>
      <c r="Z1232" s="42"/>
    </row>
    <row r="1233">
      <c r="B1233" s="42"/>
      <c r="D1233" s="90"/>
      <c r="F1233" s="90"/>
      <c r="G1233" s="42"/>
      <c r="H1233" s="90"/>
      <c r="M1233" s="42"/>
      <c r="S1233" s="42"/>
      <c r="T1233" s="42"/>
      <c r="U1233" s="42"/>
      <c r="V1233" s="42"/>
      <c r="W1233" s="42"/>
      <c r="X1233" s="42"/>
      <c r="Y1233" s="42"/>
      <c r="Z1233" s="42"/>
    </row>
    <row r="1234">
      <c r="B1234" s="42"/>
      <c r="D1234" s="90"/>
      <c r="F1234" s="90"/>
      <c r="G1234" s="42"/>
      <c r="H1234" s="90"/>
      <c r="M1234" s="42"/>
      <c r="S1234" s="42"/>
      <c r="T1234" s="42"/>
      <c r="U1234" s="42"/>
      <c r="V1234" s="42"/>
      <c r="W1234" s="42"/>
      <c r="X1234" s="42"/>
      <c r="Y1234" s="42"/>
      <c r="Z1234" s="42"/>
    </row>
    <row r="1235">
      <c r="B1235" s="42"/>
      <c r="D1235" s="90"/>
      <c r="F1235" s="90"/>
      <c r="G1235" s="42"/>
      <c r="H1235" s="90"/>
      <c r="M1235" s="42"/>
      <c r="S1235" s="42"/>
      <c r="T1235" s="42"/>
      <c r="U1235" s="42"/>
      <c r="V1235" s="42"/>
      <c r="W1235" s="42"/>
      <c r="X1235" s="42"/>
      <c r="Y1235" s="42"/>
      <c r="Z1235" s="42"/>
    </row>
    <row r="1236">
      <c r="B1236" s="42"/>
      <c r="D1236" s="90"/>
      <c r="F1236" s="90"/>
      <c r="G1236" s="42"/>
      <c r="H1236" s="90"/>
      <c r="M1236" s="42"/>
      <c r="S1236" s="42"/>
      <c r="T1236" s="42"/>
      <c r="U1236" s="42"/>
      <c r="V1236" s="42"/>
      <c r="W1236" s="42"/>
      <c r="X1236" s="42"/>
      <c r="Y1236" s="42"/>
      <c r="Z1236" s="42"/>
    </row>
    <row r="1237">
      <c r="B1237" s="42"/>
      <c r="D1237" s="90"/>
      <c r="F1237" s="90"/>
      <c r="G1237" s="42"/>
      <c r="H1237" s="90"/>
      <c r="M1237" s="42"/>
      <c r="S1237" s="42"/>
      <c r="T1237" s="42"/>
      <c r="U1237" s="42"/>
      <c r="V1237" s="42"/>
      <c r="W1237" s="42"/>
      <c r="X1237" s="42"/>
      <c r="Y1237" s="42"/>
      <c r="Z1237" s="42"/>
    </row>
    <row r="1238">
      <c r="B1238" s="42"/>
      <c r="D1238" s="90"/>
      <c r="F1238" s="90"/>
      <c r="G1238" s="42"/>
      <c r="H1238" s="90"/>
      <c r="M1238" s="42"/>
      <c r="S1238" s="42"/>
      <c r="T1238" s="42"/>
      <c r="U1238" s="42"/>
      <c r="V1238" s="42"/>
      <c r="W1238" s="42"/>
      <c r="X1238" s="42"/>
      <c r="Y1238" s="42"/>
      <c r="Z1238" s="42"/>
    </row>
    <row r="1239">
      <c r="B1239" s="42"/>
      <c r="D1239" s="90"/>
      <c r="F1239" s="90"/>
      <c r="G1239" s="42"/>
      <c r="H1239" s="90"/>
      <c r="M1239" s="42"/>
      <c r="S1239" s="42"/>
      <c r="T1239" s="42"/>
      <c r="U1239" s="42"/>
      <c r="V1239" s="42"/>
      <c r="W1239" s="42"/>
      <c r="X1239" s="42"/>
      <c r="Y1239" s="42"/>
      <c r="Z1239" s="42"/>
    </row>
    <row r="1240">
      <c r="B1240" s="42"/>
      <c r="D1240" s="90"/>
      <c r="F1240" s="90"/>
      <c r="G1240" s="42"/>
      <c r="H1240" s="90"/>
      <c r="M1240" s="42"/>
      <c r="S1240" s="42"/>
      <c r="T1240" s="42"/>
      <c r="U1240" s="42"/>
      <c r="V1240" s="42"/>
      <c r="W1240" s="42"/>
      <c r="X1240" s="42"/>
      <c r="Y1240" s="42"/>
      <c r="Z1240" s="42"/>
    </row>
    <row r="1241">
      <c r="B1241" s="42"/>
      <c r="D1241" s="90"/>
      <c r="F1241" s="90"/>
      <c r="G1241" s="42"/>
      <c r="H1241" s="90"/>
      <c r="M1241" s="42"/>
      <c r="S1241" s="42"/>
      <c r="T1241" s="42"/>
      <c r="U1241" s="42"/>
      <c r="V1241" s="42"/>
      <c r="W1241" s="42"/>
      <c r="X1241" s="42"/>
      <c r="Y1241" s="42"/>
      <c r="Z1241" s="42"/>
    </row>
    <row r="1242">
      <c r="B1242" s="42"/>
      <c r="D1242" s="90"/>
      <c r="F1242" s="90"/>
      <c r="G1242" s="42"/>
      <c r="H1242" s="90"/>
      <c r="M1242" s="42"/>
      <c r="S1242" s="42"/>
      <c r="T1242" s="42"/>
      <c r="U1242" s="42"/>
      <c r="V1242" s="42"/>
      <c r="W1242" s="42"/>
      <c r="X1242" s="42"/>
      <c r="Y1242" s="42"/>
      <c r="Z1242" s="42"/>
    </row>
    <row r="1243">
      <c r="B1243" s="42"/>
      <c r="D1243" s="90"/>
      <c r="F1243" s="90"/>
      <c r="G1243" s="42"/>
      <c r="H1243" s="90"/>
      <c r="M1243" s="42"/>
      <c r="S1243" s="42"/>
      <c r="T1243" s="42"/>
      <c r="U1243" s="42"/>
      <c r="V1243" s="42"/>
      <c r="W1243" s="42"/>
      <c r="X1243" s="42"/>
      <c r="Y1243" s="42"/>
      <c r="Z1243" s="42"/>
    </row>
    <row r="1244">
      <c r="B1244" s="42"/>
      <c r="D1244" s="90"/>
      <c r="F1244" s="90"/>
      <c r="G1244" s="42"/>
      <c r="H1244" s="90"/>
      <c r="M1244" s="42"/>
      <c r="S1244" s="42"/>
      <c r="T1244" s="42"/>
      <c r="U1244" s="42"/>
      <c r="V1244" s="42"/>
      <c r="W1244" s="42"/>
      <c r="X1244" s="42"/>
      <c r="Y1244" s="42"/>
      <c r="Z1244" s="42"/>
    </row>
    <row r="1245">
      <c r="B1245" s="42"/>
      <c r="D1245" s="90"/>
      <c r="F1245" s="90"/>
      <c r="G1245" s="42"/>
      <c r="H1245" s="90"/>
      <c r="M1245" s="42"/>
      <c r="S1245" s="42"/>
      <c r="T1245" s="42"/>
      <c r="U1245" s="42"/>
      <c r="V1245" s="42"/>
      <c r="W1245" s="42"/>
      <c r="X1245" s="42"/>
      <c r="Y1245" s="42"/>
      <c r="Z1245" s="42"/>
    </row>
    <row r="1246">
      <c r="B1246" s="42"/>
      <c r="D1246" s="90"/>
      <c r="F1246" s="90"/>
      <c r="G1246" s="42"/>
      <c r="H1246" s="90"/>
      <c r="M1246" s="42"/>
      <c r="S1246" s="42"/>
      <c r="T1246" s="42"/>
      <c r="U1246" s="42"/>
      <c r="V1246" s="42"/>
      <c r="W1246" s="42"/>
      <c r="X1246" s="42"/>
      <c r="Y1246" s="42"/>
      <c r="Z1246" s="42"/>
    </row>
    <row r="1247">
      <c r="B1247" s="42"/>
      <c r="D1247" s="90"/>
      <c r="F1247" s="90"/>
      <c r="G1247" s="42"/>
      <c r="H1247" s="90"/>
      <c r="M1247" s="42"/>
      <c r="S1247" s="42"/>
      <c r="T1247" s="42"/>
      <c r="U1247" s="42"/>
      <c r="V1247" s="42"/>
      <c r="W1247" s="42"/>
      <c r="X1247" s="42"/>
      <c r="Y1247" s="42"/>
      <c r="Z1247" s="42"/>
    </row>
    <row r="1248">
      <c r="B1248" s="42"/>
      <c r="D1248" s="90"/>
      <c r="F1248" s="90"/>
      <c r="G1248" s="42"/>
      <c r="H1248" s="90"/>
      <c r="M1248" s="42"/>
      <c r="S1248" s="42"/>
      <c r="T1248" s="42"/>
      <c r="U1248" s="42"/>
      <c r="V1248" s="42"/>
      <c r="W1248" s="42"/>
      <c r="X1248" s="42"/>
      <c r="Y1248" s="42"/>
      <c r="Z1248" s="42"/>
    </row>
    <row r="1249">
      <c r="B1249" s="42"/>
      <c r="D1249" s="90"/>
      <c r="F1249" s="90"/>
      <c r="G1249" s="42"/>
      <c r="H1249" s="90"/>
      <c r="M1249" s="42"/>
      <c r="S1249" s="42"/>
      <c r="T1249" s="42"/>
      <c r="U1249" s="42"/>
      <c r="V1249" s="42"/>
      <c r="W1249" s="42"/>
      <c r="X1249" s="42"/>
      <c r="Y1249" s="42"/>
      <c r="Z1249" s="42"/>
    </row>
    <row r="1250">
      <c r="B1250" s="42"/>
      <c r="D1250" s="90"/>
      <c r="F1250" s="90"/>
      <c r="G1250" s="42"/>
      <c r="H1250" s="90"/>
      <c r="M1250" s="42"/>
      <c r="S1250" s="42"/>
      <c r="T1250" s="42"/>
      <c r="U1250" s="42"/>
      <c r="V1250" s="42"/>
      <c r="W1250" s="42"/>
      <c r="X1250" s="42"/>
      <c r="Y1250" s="42"/>
      <c r="Z1250" s="42"/>
    </row>
    <row r="1251">
      <c r="B1251" s="42"/>
      <c r="D1251" s="90"/>
      <c r="F1251" s="90"/>
      <c r="G1251" s="42"/>
      <c r="H1251" s="90"/>
      <c r="M1251" s="42"/>
      <c r="S1251" s="42"/>
      <c r="T1251" s="42"/>
      <c r="U1251" s="42"/>
      <c r="V1251" s="42"/>
      <c r="W1251" s="42"/>
      <c r="X1251" s="42"/>
      <c r="Y1251" s="42"/>
      <c r="Z1251" s="42"/>
    </row>
    <row r="1252">
      <c r="B1252" s="42"/>
      <c r="D1252" s="90"/>
      <c r="F1252" s="90"/>
      <c r="G1252" s="42"/>
      <c r="H1252" s="90"/>
      <c r="M1252" s="42"/>
      <c r="S1252" s="42"/>
      <c r="T1252" s="42"/>
      <c r="U1252" s="42"/>
      <c r="V1252" s="42"/>
      <c r="W1252" s="42"/>
      <c r="X1252" s="42"/>
      <c r="Y1252" s="42"/>
      <c r="Z1252" s="42"/>
    </row>
    <row r="1253">
      <c r="B1253" s="42"/>
      <c r="D1253" s="90"/>
      <c r="F1253" s="90"/>
      <c r="G1253" s="42"/>
      <c r="H1253" s="90"/>
      <c r="M1253" s="42"/>
      <c r="S1253" s="42"/>
      <c r="T1253" s="42"/>
      <c r="U1253" s="42"/>
      <c r="V1253" s="42"/>
      <c r="W1253" s="42"/>
      <c r="X1253" s="42"/>
      <c r="Y1253" s="42"/>
      <c r="Z1253" s="42"/>
    </row>
    <row r="1254">
      <c r="B1254" s="42"/>
      <c r="D1254" s="90"/>
      <c r="F1254" s="90"/>
      <c r="G1254" s="42"/>
      <c r="H1254" s="90"/>
      <c r="M1254" s="42"/>
      <c r="S1254" s="42"/>
      <c r="T1254" s="42"/>
      <c r="U1254" s="42"/>
      <c r="V1254" s="42"/>
      <c r="W1254" s="42"/>
      <c r="X1254" s="42"/>
      <c r="Y1254" s="42"/>
      <c r="Z1254" s="42"/>
    </row>
    <row r="1255">
      <c r="B1255" s="42"/>
      <c r="D1255" s="90"/>
      <c r="F1255" s="90"/>
      <c r="G1255" s="42"/>
      <c r="H1255" s="90"/>
      <c r="M1255" s="42"/>
      <c r="S1255" s="42"/>
      <c r="T1255" s="42"/>
      <c r="U1255" s="42"/>
      <c r="V1255" s="42"/>
      <c r="W1255" s="42"/>
      <c r="X1255" s="42"/>
      <c r="Y1255" s="42"/>
      <c r="Z1255" s="42"/>
    </row>
    <row r="1256">
      <c r="B1256" s="42"/>
      <c r="D1256" s="90"/>
      <c r="F1256" s="90"/>
      <c r="G1256" s="42"/>
      <c r="H1256" s="90"/>
      <c r="M1256" s="42"/>
      <c r="S1256" s="42"/>
      <c r="T1256" s="42"/>
      <c r="U1256" s="42"/>
      <c r="V1256" s="42"/>
      <c r="W1256" s="42"/>
      <c r="X1256" s="42"/>
      <c r="Y1256" s="42"/>
      <c r="Z1256" s="42"/>
    </row>
    <row r="1257">
      <c r="B1257" s="42"/>
      <c r="D1257" s="90"/>
      <c r="F1257" s="90"/>
      <c r="G1257" s="42"/>
      <c r="H1257" s="90"/>
      <c r="M1257" s="42"/>
      <c r="S1257" s="42"/>
      <c r="T1257" s="42"/>
      <c r="U1257" s="42"/>
      <c r="V1257" s="42"/>
      <c r="W1257" s="42"/>
      <c r="X1257" s="42"/>
      <c r="Y1257" s="42"/>
      <c r="Z1257" s="42"/>
    </row>
    <row r="1258">
      <c r="B1258" s="42"/>
      <c r="D1258" s="90"/>
      <c r="F1258" s="90"/>
      <c r="G1258" s="42"/>
      <c r="H1258" s="90"/>
      <c r="M1258" s="42"/>
      <c r="S1258" s="42"/>
      <c r="T1258" s="42"/>
      <c r="U1258" s="42"/>
      <c r="V1258" s="42"/>
      <c r="W1258" s="42"/>
      <c r="X1258" s="42"/>
      <c r="Y1258" s="42"/>
      <c r="Z1258" s="42"/>
    </row>
    <row r="1259">
      <c r="B1259" s="42"/>
      <c r="D1259" s="90"/>
      <c r="F1259" s="90"/>
      <c r="G1259" s="42"/>
      <c r="H1259" s="90"/>
      <c r="M1259" s="42"/>
      <c r="S1259" s="42"/>
      <c r="T1259" s="42"/>
      <c r="U1259" s="42"/>
      <c r="V1259" s="42"/>
      <c r="W1259" s="42"/>
      <c r="X1259" s="42"/>
      <c r="Y1259" s="42"/>
      <c r="Z1259" s="42"/>
    </row>
    <row r="1260">
      <c r="B1260" s="42"/>
      <c r="D1260" s="90"/>
      <c r="F1260" s="90"/>
      <c r="G1260" s="42"/>
      <c r="H1260" s="90"/>
      <c r="M1260" s="42"/>
      <c r="S1260" s="42"/>
      <c r="T1260" s="42"/>
      <c r="U1260" s="42"/>
      <c r="V1260" s="42"/>
      <c r="W1260" s="42"/>
      <c r="X1260" s="42"/>
      <c r="Y1260" s="42"/>
      <c r="Z1260" s="42"/>
    </row>
    <row r="1261">
      <c r="B1261" s="42"/>
      <c r="D1261" s="90"/>
      <c r="F1261" s="90"/>
      <c r="G1261" s="42"/>
      <c r="H1261" s="90"/>
      <c r="M1261" s="42"/>
      <c r="S1261" s="42"/>
      <c r="T1261" s="42"/>
      <c r="U1261" s="42"/>
      <c r="V1261" s="42"/>
      <c r="W1261" s="42"/>
      <c r="X1261" s="42"/>
      <c r="Y1261" s="42"/>
      <c r="Z1261" s="42"/>
    </row>
    <row r="1262">
      <c r="B1262" s="42"/>
      <c r="D1262" s="90"/>
      <c r="F1262" s="90"/>
      <c r="G1262" s="42"/>
      <c r="H1262" s="90"/>
      <c r="M1262" s="42"/>
      <c r="S1262" s="42"/>
      <c r="T1262" s="42"/>
      <c r="U1262" s="42"/>
      <c r="V1262" s="42"/>
      <c r="W1262" s="42"/>
      <c r="X1262" s="42"/>
      <c r="Y1262" s="42"/>
      <c r="Z1262" s="42"/>
    </row>
    <row r="1263">
      <c r="B1263" s="42"/>
      <c r="D1263" s="90"/>
      <c r="F1263" s="90"/>
      <c r="G1263" s="42"/>
      <c r="H1263" s="90"/>
      <c r="M1263" s="42"/>
      <c r="S1263" s="42"/>
      <c r="T1263" s="42"/>
      <c r="U1263" s="42"/>
      <c r="V1263" s="42"/>
      <c r="W1263" s="42"/>
      <c r="X1263" s="42"/>
      <c r="Y1263" s="42"/>
      <c r="Z1263" s="42"/>
    </row>
    <row r="1264">
      <c r="B1264" s="42"/>
      <c r="D1264" s="90"/>
      <c r="F1264" s="90"/>
      <c r="G1264" s="42"/>
      <c r="H1264" s="90"/>
      <c r="M1264" s="42"/>
      <c r="S1264" s="42"/>
      <c r="T1264" s="42"/>
      <c r="U1264" s="42"/>
      <c r="V1264" s="42"/>
      <c r="W1264" s="42"/>
      <c r="X1264" s="42"/>
      <c r="Y1264" s="42"/>
      <c r="Z1264" s="42"/>
    </row>
    <row r="1265">
      <c r="B1265" s="42"/>
      <c r="D1265" s="90"/>
      <c r="F1265" s="90"/>
      <c r="G1265" s="42"/>
      <c r="H1265" s="90"/>
      <c r="M1265" s="42"/>
      <c r="S1265" s="42"/>
      <c r="T1265" s="42"/>
      <c r="U1265" s="42"/>
      <c r="V1265" s="42"/>
      <c r="W1265" s="42"/>
      <c r="X1265" s="42"/>
      <c r="Y1265" s="42"/>
      <c r="Z1265" s="42"/>
    </row>
    <row r="1266">
      <c r="B1266" s="42"/>
      <c r="D1266" s="90"/>
      <c r="F1266" s="90"/>
      <c r="G1266" s="42"/>
      <c r="H1266" s="90"/>
      <c r="M1266" s="42"/>
      <c r="S1266" s="42"/>
      <c r="T1266" s="42"/>
      <c r="U1266" s="42"/>
      <c r="V1266" s="42"/>
      <c r="W1266" s="42"/>
      <c r="X1266" s="42"/>
      <c r="Y1266" s="42"/>
      <c r="Z1266" s="42"/>
    </row>
    <row r="1267">
      <c r="B1267" s="42"/>
      <c r="D1267" s="90"/>
      <c r="F1267" s="90"/>
      <c r="G1267" s="42"/>
      <c r="H1267" s="90"/>
      <c r="M1267" s="42"/>
      <c r="S1267" s="42"/>
      <c r="T1267" s="42"/>
      <c r="U1267" s="42"/>
      <c r="V1267" s="42"/>
      <c r="W1267" s="42"/>
      <c r="X1267" s="42"/>
      <c r="Y1267" s="42"/>
      <c r="Z1267" s="42"/>
    </row>
    <row r="1268">
      <c r="B1268" s="42"/>
      <c r="D1268" s="90"/>
      <c r="F1268" s="90"/>
      <c r="G1268" s="42"/>
      <c r="H1268" s="90"/>
      <c r="M1268" s="42"/>
      <c r="S1268" s="42"/>
      <c r="T1268" s="42"/>
      <c r="U1268" s="42"/>
      <c r="V1268" s="42"/>
      <c r="W1268" s="42"/>
      <c r="X1268" s="42"/>
      <c r="Y1268" s="42"/>
      <c r="Z1268" s="42"/>
    </row>
    <row r="1269">
      <c r="B1269" s="42"/>
      <c r="D1269" s="90"/>
      <c r="F1269" s="90"/>
      <c r="G1269" s="42"/>
      <c r="H1269" s="90"/>
      <c r="M1269" s="42"/>
      <c r="S1269" s="42"/>
      <c r="T1269" s="42"/>
      <c r="U1269" s="42"/>
      <c r="V1269" s="42"/>
      <c r="W1269" s="42"/>
      <c r="X1269" s="42"/>
      <c r="Y1269" s="42"/>
      <c r="Z1269" s="42"/>
    </row>
    <row r="1270">
      <c r="B1270" s="42"/>
      <c r="D1270" s="90"/>
      <c r="F1270" s="90"/>
      <c r="G1270" s="42"/>
      <c r="H1270" s="90"/>
      <c r="M1270" s="42"/>
      <c r="S1270" s="42"/>
      <c r="T1270" s="42"/>
      <c r="U1270" s="42"/>
      <c r="V1270" s="42"/>
      <c r="W1270" s="42"/>
      <c r="X1270" s="42"/>
      <c r="Y1270" s="42"/>
      <c r="Z1270" s="42"/>
    </row>
    <row r="1271">
      <c r="B1271" s="42"/>
      <c r="D1271" s="90"/>
      <c r="F1271" s="90"/>
      <c r="G1271" s="42"/>
      <c r="H1271" s="90"/>
      <c r="M1271" s="42"/>
      <c r="S1271" s="42"/>
      <c r="T1271" s="42"/>
      <c r="U1271" s="42"/>
      <c r="V1271" s="42"/>
      <c r="W1271" s="42"/>
      <c r="X1271" s="42"/>
      <c r="Y1271" s="42"/>
      <c r="Z1271" s="42"/>
    </row>
    <row r="1272">
      <c r="B1272" s="42"/>
      <c r="D1272" s="90"/>
      <c r="F1272" s="90"/>
      <c r="G1272" s="42"/>
      <c r="H1272" s="90"/>
      <c r="M1272" s="42"/>
      <c r="S1272" s="42"/>
      <c r="T1272" s="42"/>
      <c r="U1272" s="42"/>
      <c r="V1272" s="42"/>
      <c r="W1272" s="42"/>
      <c r="X1272" s="42"/>
      <c r="Y1272" s="42"/>
      <c r="Z1272" s="42"/>
    </row>
    <row r="1273">
      <c r="B1273" s="42"/>
      <c r="D1273" s="90"/>
      <c r="F1273" s="90"/>
      <c r="G1273" s="42"/>
      <c r="H1273" s="90"/>
      <c r="M1273" s="42"/>
      <c r="S1273" s="42"/>
      <c r="T1273" s="42"/>
      <c r="U1273" s="42"/>
      <c r="V1273" s="42"/>
      <c r="W1273" s="42"/>
      <c r="X1273" s="42"/>
      <c r="Y1273" s="42"/>
      <c r="Z1273" s="42"/>
    </row>
    <row r="1274">
      <c r="B1274" s="42"/>
      <c r="D1274" s="90"/>
      <c r="F1274" s="90"/>
      <c r="G1274" s="42"/>
      <c r="H1274" s="90"/>
      <c r="M1274" s="42"/>
      <c r="S1274" s="42"/>
      <c r="T1274" s="42"/>
      <c r="U1274" s="42"/>
      <c r="V1274" s="42"/>
      <c r="W1274" s="42"/>
      <c r="X1274" s="42"/>
      <c r="Y1274" s="42"/>
      <c r="Z1274" s="42"/>
    </row>
    <row r="1275">
      <c r="B1275" s="42"/>
      <c r="D1275" s="90"/>
      <c r="F1275" s="90"/>
      <c r="G1275" s="42"/>
      <c r="H1275" s="90"/>
      <c r="M1275" s="42"/>
      <c r="S1275" s="42"/>
      <c r="T1275" s="42"/>
      <c r="U1275" s="42"/>
      <c r="V1275" s="42"/>
      <c r="W1275" s="42"/>
      <c r="X1275" s="42"/>
      <c r="Y1275" s="42"/>
      <c r="Z1275" s="42"/>
    </row>
    <row r="1276">
      <c r="B1276" s="42"/>
      <c r="D1276" s="90"/>
      <c r="F1276" s="90"/>
      <c r="G1276" s="42"/>
      <c r="H1276" s="90"/>
      <c r="M1276" s="42"/>
      <c r="S1276" s="42"/>
      <c r="T1276" s="42"/>
      <c r="U1276" s="42"/>
      <c r="V1276" s="42"/>
      <c r="W1276" s="42"/>
      <c r="X1276" s="42"/>
      <c r="Y1276" s="42"/>
      <c r="Z1276" s="42"/>
    </row>
    <row r="1277">
      <c r="B1277" s="42"/>
      <c r="D1277" s="90"/>
      <c r="F1277" s="90"/>
      <c r="G1277" s="42"/>
      <c r="H1277" s="90"/>
      <c r="M1277" s="42"/>
      <c r="S1277" s="42"/>
      <c r="T1277" s="42"/>
      <c r="U1277" s="42"/>
      <c r="V1277" s="42"/>
      <c r="W1277" s="42"/>
      <c r="X1277" s="42"/>
      <c r="Y1277" s="42"/>
      <c r="Z1277" s="42"/>
    </row>
    <row r="1278">
      <c r="B1278" s="42"/>
      <c r="D1278" s="90"/>
      <c r="F1278" s="90"/>
      <c r="G1278" s="42"/>
      <c r="H1278" s="90"/>
      <c r="M1278" s="42"/>
      <c r="S1278" s="42"/>
      <c r="T1278" s="42"/>
      <c r="U1278" s="42"/>
      <c r="V1278" s="42"/>
      <c r="W1278" s="42"/>
      <c r="X1278" s="42"/>
      <c r="Y1278" s="42"/>
      <c r="Z1278" s="42"/>
    </row>
    <row r="1279">
      <c r="B1279" s="42"/>
      <c r="D1279" s="90"/>
      <c r="F1279" s="90"/>
      <c r="G1279" s="42"/>
      <c r="H1279" s="90"/>
      <c r="M1279" s="42"/>
      <c r="S1279" s="42"/>
      <c r="T1279" s="42"/>
      <c r="U1279" s="42"/>
      <c r="V1279" s="42"/>
      <c r="W1279" s="42"/>
      <c r="X1279" s="42"/>
      <c r="Y1279" s="42"/>
      <c r="Z1279" s="42"/>
    </row>
    <row r="1280">
      <c r="B1280" s="42"/>
      <c r="D1280" s="90"/>
      <c r="F1280" s="90"/>
      <c r="G1280" s="42"/>
      <c r="H1280" s="90"/>
      <c r="M1280" s="42"/>
      <c r="S1280" s="42"/>
      <c r="T1280" s="42"/>
      <c r="U1280" s="42"/>
      <c r="V1280" s="42"/>
      <c r="W1280" s="42"/>
      <c r="X1280" s="42"/>
      <c r="Y1280" s="42"/>
      <c r="Z1280" s="42"/>
    </row>
    <row r="1281">
      <c r="B1281" s="42"/>
      <c r="D1281" s="90"/>
      <c r="F1281" s="90"/>
      <c r="G1281" s="42"/>
      <c r="H1281" s="90"/>
      <c r="M1281" s="42"/>
      <c r="S1281" s="42"/>
      <c r="T1281" s="42"/>
      <c r="U1281" s="42"/>
      <c r="V1281" s="42"/>
      <c r="W1281" s="42"/>
      <c r="X1281" s="42"/>
      <c r="Y1281" s="42"/>
      <c r="Z1281" s="42"/>
    </row>
    <row r="1282">
      <c r="B1282" s="42"/>
      <c r="D1282" s="90"/>
      <c r="F1282" s="90"/>
      <c r="G1282" s="42"/>
      <c r="H1282" s="90"/>
      <c r="M1282" s="42"/>
      <c r="S1282" s="42"/>
      <c r="T1282" s="42"/>
      <c r="U1282" s="42"/>
      <c r="V1282" s="42"/>
      <c r="W1282" s="42"/>
      <c r="X1282" s="42"/>
      <c r="Y1282" s="42"/>
      <c r="Z1282" s="42"/>
    </row>
    <row r="1283">
      <c r="B1283" s="42"/>
      <c r="D1283" s="90"/>
      <c r="F1283" s="90"/>
      <c r="G1283" s="42"/>
      <c r="H1283" s="90"/>
      <c r="M1283" s="42"/>
      <c r="S1283" s="42"/>
      <c r="T1283" s="42"/>
      <c r="U1283" s="42"/>
      <c r="V1283" s="42"/>
      <c r="W1283" s="42"/>
      <c r="X1283" s="42"/>
      <c r="Y1283" s="42"/>
      <c r="Z1283" s="42"/>
    </row>
    <row r="1284">
      <c r="B1284" s="42"/>
      <c r="D1284" s="90"/>
      <c r="F1284" s="90"/>
      <c r="G1284" s="42"/>
      <c r="H1284" s="90"/>
      <c r="M1284" s="42"/>
      <c r="S1284" s="42"/>
      <c r="T1284" s="42"/>
      <c r="U1284" s="42"/>
      <c r="V1284" s="42"/>
      <c r="W1284" s="42"/>
      <c r="X1284" s="42"/>
      <c r="Y1284" s="42"/>
      <c r="Z1284" s="42"/>
    </row>
    <row r="1285">
      <c r="B1285" s="42"/>
      <c r="D1285" s="90"/>
      <c r="F1285" s="90"/>
      <c r="G1285" s="42"/>
      <c r="H1285" s="90"/>
      <c r="M1285" s="42"/>
      <c r="S1285" s="42"/>
      <c r="T1285" s="42"/>
      <c r="U1285" s="42"/>
      <c r="V1285" s="42"/>
      <c r="W1285" s="42"/>
      <c r="X1285" s="42"/>
      <c r="Y1285" s="42"/>
      <c r="Z1285" s="42"/>
    </row>
    <row r="1286">
      <c r="B1286" s="42"/>
      <c r="D1286" s="90"/>
      <c r="F1286" s="90"/>
      <c r="G1286" s="42"/>
      <c r="H1286" s="90"/>
      <c r="M1286" s="42"/>
      <c r="S1286" s="42"/>
      <c r="T1286" s="42"/>
      <c r="U1286" s="42"/>
      <c r="V1286" s="42"/>
      <c r="W1286" s="42"/>
      <c r="X1286" s="42"/>
      <c r="Y1286" s="42"/>
      <c r="Z1286" s="42"/>
    </row>
    <row r="1287">
      <c r="B1287" s="42"/>
      <c r="D1287" s="90"/>
      <c r="F1287" s="90"/>
      <c r="G1287" s="42"/>
      <c r="H1287" s="90"/>
      <c r="M1287" s="42"/>
      <c r="S1287" s="42"/>
      <c r="T1287" s="42"/>
      <c r="U1287" s="42"/>
      <c r="V1287" s="42"/>
      <c r="W1287" s="42"/>
      <c r="X1287" s="42"/>
      <c r="Y1287" s="42"/>
      <c r="Z1287" s="42"/>
    </row>
    <row r="1288">
      <c r="B1288" s="42"/>
      <c r="D1288" s="90"/>
      <c r="F1288" s="90"/>
      <c r="G1288" s="42"/>
      <c r="H1288" s="90"/>
      <c r="M1288" s="42"/>
      <c r="S1288" s="42"/>
      <c r="T1288" s="42"/>
      <c r="U1288" s="42"/>
      <c r="V1288" s="42"/>
      <c r="W1288" s="42"/>
      <c r="X1288" s="42"/>
      <c r="Y1288" s="42"/>
      <c r="Z1288" s="42"/>
    </row>
    <row r="1289">
      <c r="B1289" s="42"/>
      <c r="D1289" s="90"/>
      <c r="F1289" s="90"/>
      <c r="G1289" s="42"/>
      <c r="H1289" s="90"/>
      <c r="M1289" s="42"/>
      <c r="S1289" s="42"/>
      <c r="T1289" s="42"/>
      <c r="U1289" s="42"/>
      <c r="V1289" s="42"/>
      <c r="W1289" s="42"/>
      <c r="X1289" s="42"/>
      <c r="Y1289" s="42"/>
      <c r="Z1289" s="42"/>
    </row>
    <row r="1290">
      <c r="B1290" s="42"/>
      <c r="D1290" s="90"/>
      <c r="F1290" s="90"/>
      <c r="G1290" s="42"/>
      <c r="H1290" s="90"/>
      <c r="M1290" s="42"/>
      <c r="S1290" s="42"/>
      <c r="T1290" s="42"/>
      <c r="U1290" s="42"/>
      <c r="V1290" s="42"/>
      <c r="W1290" s="42"/>
      <c r="X1290" s="42"/>
      <c r="Y1290" s="42"/>
      <c r="Z1290" s="42"/>
    </row>
    <row r="1291">
      <c r="B1291" s="42"/>
      <c r="D1291" s="90"/>
      <c r="F1291" s="90"/>
      <c r="G1291" s="42"/>
      <c r="H1291" s="90"/>
      <c r="M1291" s="42"/>
      <c r="S1291" s="42"/>
      <c r="T1291" s="42"/>
      <c r="U1291" s="42"/>
      <c r="V1291" s="42"/>
      <c r="W1291" s="42"/>
      <c r="X1291" s="42"/>
      <c r="Y1291" s="42"/>
      <c r="Z1291" s="42"/>
    </row>
    <row r="1292">
      <c r="B1292" s="42"/>
      <c r="D1292" s="90"/>
      <c r="F1292" s="90"/>
      <c r="G1292" s="42"/>
      <c r="H1292" s="90"/>
      <c r="M1292" s="42"/>
      <c r="S1292" s="42"/>
      <c r="T1292" s="42"/>
      <c r="U1292" s="42"/>
      <c r="V1292" s="42"/>
      <c r="W1292" s="42"/>
      <c r="X1292" s="42"/>
      <c r="Y1292" s="42"/>
      <c r="Z1292" s="42"/>
    </row>
    <row r="1293">
      <c r="B1293" s="42"/>
      <c r="D1293" s="90"/>
      <c r="F1293" s="90"/>
      <c r="G1293" s="42"/>
      <c r="H1293" s="90"/>
      <c r="M1293" s="42"/>
      <c r="S1293" s="42"/>
      <c r="T1293" s="42"/>
      <c r="U1293" s="42"/>
      <c r="V1293" s="42"/>
      <c r="W1293" s="42"/>
      <c r="X1293" s="42"/>
      <c r="Y1293" s="42"/>
      <c r="Z1293" s="42"/>
    </row>
    <row r="1294">
      <c r="B1294" s="42"/>
      <c r="D1294" s="90"/>
      <c r="F1294" s="90"/>
      <c r="G1294" s="42"/>
      <c r="H1294" s="90"/>
      <c r="M1294" s="42"/>
      <c r="S1294" s="42"/>
      <c r="T1294" s="42"/>
      <c r="U1294" s="42"/>
      <c r="V1294" s="42"/>
      <c r="W1294" s="42"/>
      <c r="X1294" s="42"/>
      <c r="Y1294" s="42"/>
      <c r="Z1294" s="42"/>
    </row>
    <row r="1295">
      <c r="B1295" s="42"/>
      <c r="D1295" s="90"/>
      <c r="F1295" s="90"/>
      <c r="G1295" s="42"/>
      <c r="H1295" s="90"/>
      <c r="M1295" s="42"/>
      <c r="S1295" s="42"/>
      <c r="T1295" s="42"/>
      <c r="U1295" s="42"/>
      <c r="V1295" s="42"/>
      <c r="W1295" s="42"/>
      <c r="X1295" s="42"/>
      <c r="Y1295" s="42"/>
      <c r="Z1295" s="42"/>
    </row>
    <row r="1296">
      <c r="B1296" s="42"/>
      <c r="D1296" s="90"/>
      <c r="F1296" s="90"/>
      <c r="G1296" s="42"/>
      <c r="H1296" s="90"/>
      <c r="M1296" s="42"/>
      <c r="S1296" s="42"/>
      <c r="T1296" s="42"/>
      <c r="U1296" s="42"/>
      <c r="V1296" s="42"/>
      <c r="W1296" s="42"/>
      <c r="X1296" s="42"/>
      <c r="Y1296" s="42"/>
      <c r="Z1296" s="42"/>
    </row>
    <row r="1297">
      <c r="B1297" s="42"/>
      <c r="D1297" s="90"/>
      <c r="F1297" s="90"/>
      <c r="G1297" s="42"/>
      <c r="H1297" s="90"/>
      <c r="M1297" s="42"/>
      <c r="S1297" s="42"/>
      <c r="T1297" s="42"/>
      <c r="U1297" s="42"/>
      <c r="V1297" s="42"/>
      <c r="W1297" s="42"/>
      <c r="X1297" s="42"/>
      <c r="Y1297" s="42"/>
      <c r="Z1297" s="42"/>
    </row>
    <row r="1298">
      <c r="B1298" s="42"/>
      <c r="D1298" s="90"/>
      <c r="F1298" s="90"/>
      <c r="G1298" s="42"/>
      <c r="H1298" s="90"/>
      <c r="M1298" s="42"/>
      <c r="S1298" s="42"/>
      <c r="T1298" s="42"/>
      <c r="U1298" s="42"/>
      <c r="V1298" s="42"/>
      <c r="W1298" s="42"/>
      <c r="X1298" s="42"/>
      <c r="Y1298" s="42"/>
      <c r="Z1298" s="42"/>
    </row>
    <row r="1299">
      <c r="B1299" s="42"/>
      <c r="D1299" s="90"/>
      <c r="F1299" s="90"/>
      <c r="G1299" s="42"/>
      <c r="H1299" s="90"/>
      <c r="M1299" s="42"/>
      <c r="S1299" s="42"/>
      <c r="T1299" s="42"/>
      <c r="U1299" s="42"/>
      <c r="V1299" s="42"/>
      <c r="W1299" s="42"/>
      <c r="X1299" s="42"/>
      <c r="Y1299" s="42"/>
      <c r="Z1299" s="42"/>
    </row>
    <row r="1300">
      <c r="B1300" s="42"/>
      <c r="D1300" s="90"/>
      <c r="F1300" s="90"/>
      <c r="G1300" s="42"/>
      <c r="H1300" s="90"/>
      <c r="M1300" s="42"/>
      <c r="S1300" s="42"/>
      <c r="T1300" s="42"/>
      <c r="U1300" s="42"/>
      <c r="V1300" s="42"/>
      <c r="W1300" s="42"/>
      <c r="X1300" s="42"/>
      <c r="Y1300" s="42"/>
      <c r="Z1300" s="42"/>
    </row>
    <row r="1301">
      <c r="B1301" s="42"/>
      <c r="D1301" s="90"/>
      <c r="F1301" s="90"/>
      <c r="G1301" s="42"/>
      <c r="H1301" s="90"/>
      <c r="M1301" s="42"/>
      <c r="S1301" s="42"/>
      <c r="T1301" s="42"/>
      <c r="U1301" s="42"/>
      <c r="V1301" s="42"/>
      <c r="W1301" s="42"/>
      <c r="X1301" s="42"/>
      <c r="Y1301" s="42"/>
      <c r="Z1301" s="42"/>
    </row>
    <row r="1302">
      <c r="B1302" s="42"/>
      <c r="D1302" s="90"/>
      <c r="F1302" s="90"/>
      <c r="G1302" s="42"/>
      <c r="H1302" s="90"/>
      <c r="M1302" s="42"/>
      <c r="S1302" s="42"/>
      <c r="T1302" s="42"/>
      <c r="U1302" s="42"/>
      <c r="V1302" s="42"/>
      <c r="W1302" s="42"/>
      <c r="X1302" s="42"/>
      <c r="Y1302" s="42"/>
      <c r="Z1302" s="42"/>
    </row>
    <row r="1303">
      <c r="B1303" s="42"/>
      <c r="D1303" s="90"/>
      <c r="F1303" s="90"/>
      <c r="G1303" s="42"/>
      <c r="H1303" s="90"/>
      <c r="M1303" s="42"/>
      <c r="S1303" s="42"/>
      <c r="T1303" s="42"/>
      <c r="U1303" s="42"/>
      <c r="V1303" s="42"/>
      <c r="W1303" s="42"/>
      <c r="X1303" s="42"/>
      <c r="Y1303" s="42"/>
      <c r="Z1303" s="42"/>
    </row>
    <row r="1304">
      <c r="B1304" s="42"/>
      <c r="D1304" s="90"/>
      <c r="F1304" s="90"/>
      <c r="G1304" s="42"/>
      <c r="H1304" s="90"/>
      <c r="M1304" s="42"/>
      <c r="S1304" s="42"/>
      <c r="T1304" s="42"/>
      <c r="U1304" s="42"/>
      <c r="V1304" s="42"/>
      <c r="W1304" s="42"/>
      <c r="X1304" s="42"/>
      <c r="Y1304" s="42"/>
      <c r="Z1304" s="42"/>
    </row>
    <row r="1305">
      <c r="B1305" s="42"/>
      <c r="D1305" s="90"/>
      <c r="F1305" s="90"/>
      <c r="G1305" s="42"/>
      <c r="H1305" s="90"/>
      <c r="M1305" s="42"/>
      <c r="S1305" s="42"/>
      <c r="T1305" s="42"/>
      <c r="U1305" s="42"/>
      <c r="V1305" s="42"/>
      <c r="W1305" s="42"/>
      <c r="X1305" s="42"/>
      <c r="Y1305" s="42"/>
      <c r="Z1305" s="42"/>
    </row>
    <row r="1306">
      <c r="B1306" s="42"/>
      <c r="D1306" s="90"/>
      <c r="F1306" s="90"/>
      <c r="G1306" s="42"/>
      <c r="H1306" s="90"/>
      <c r="M1306" s="42"/>
      <c r="S1306" s="42"/>
      <c r="T1306" s="42"/>
      <c r="U1306" s="42"/>
      <c r="V1306" s="42"/>
      <c r="W1306" s="42"/>
      <c r="X1306" s="42"/>
      <c r="Y1306" s="42"/>
      <c r="Z1306" s="42"/>
    </row>
    <row r="1307">
      <c r="B1307" s="42"/>
      <c r="D1307" s="90"/>
      <c r="F1307" s="90"/>
      <c r="G1307" s="42"/>
      <c r="H1307" s="90"/>
      <c r="M1307" s="42"/>
      <c r="S1307" s="42"/>
      <c r="T1307" s="42"/>
      <c r="U1307" s="42"/>
      <c r="V1307" s="42"/>
      <c r="W1307" s="42"/>
      <c r="X1307" s="42"/>
      <c r="Y1307" s="42"/>
      <c r="Z1307" s="42"/>
    </row>
    <row r="1308">
      <c r="B1308" s="42"/>
      <c r="D1308" s="90"/>
      <c r="F1308" s="90"/>
      <c r="G1308" s="42"/>
      <c r="H1308" s="90"/>
      <c r="M1308" s="42"/>
      <c r="S1308" s="42"/>
      <c r="T1308" s="42"/>
      <c r="U1308" s="42"/>
      <c r="V1308" s="42"/>
      <c r="W1308" s="42"/>
      <c r="X1308" s="42"/>
      <c r="Y1308" s="42"/>
      <c r="Z1308" s="42"/>
    </row>
    <row r="1309">
      <c r="B1309" s="42"/>
      <c r="D1309" s="90"/>
      <c r="F1309" s="90"/>
      <c r="G1309" s="42"/>
      <c r="H1309" s="90"/>
      <c r="M1309" s="42"/>
      <c r="S1309" s="42"/>
      <c r="T1309" s="42"/>
      <c r="U1309" s="42"/>
      <c r="V1309" s="42"/>
      <c r="W1309" s="42"/>
      <c r="X1309" s="42"/>
      <c r="Y1309" s="42"/>
      <c r="Z1309" s="42"/>
    </row>
    <row r="1310">
      <c r="B1310" s="42"/>
      <c r="D1310" s="90"/>
      <c r="F1310" s="90"/>
      <c r="G1310" s="42"/>
      <c r="H1310" s="90"/>
      <c r="M1310" s="42"/>
      <c r="S1310" s="42"/>
      <c r="T1310" s="42"/>
      <c r="U1310" s="42"/>
      <c r="V1310" s="42"/>
      <c r="W1310" s="42"/>
      <c r="X1310" s="42"/>
      <c r="Y1310" s="42"/>
      <c r="Z1310" s="42"/>
    </row>
    <row r="1311">
      <c r="B1311" s="42"/>
      <c r="D1311" s="90"/>
      <c r="F1311" s="90"/>
      <c r="G1311" s="42"/>
      <c r="H1311" s="90"/>
      <c r="M1311" s="42"/>
      <c r="S1311" s="42"/>
      <c r="T1311" s="42"/>
      <c r="U1311" s="42"/>
      <c r="V1311" s="42"/>
      <c r="W1311" s="42"/>
      <c r="X1311" s="42"/>
      <c r="Y1311" s="42"/>
      <c r="Z1311" s="42"/>
    </row>
    <row r="1312">
      <c r="B1312" s="42"/>
      <c r="D1312" s="90"/>
      <c r="F1312" s="90"/>
      <c r="G1312" s="42"/>
      <c r="H1312" s="90"/>
      <c r="M1312" s="42"/>
      <c r="S1312" s="42"/>
      <c r="T1312" s="42"/>
      <c r="U1312" s="42"/>
      <c r="V1312" s="42"/>
      <c r="W1312" s="42"/>
      <c r="X1312" s="42"/>
      <c r="Y1312" s="42"/>
      <c r="Z1312" s="42"/>
    </row>
    <row r="1313">
      <c r="B1313" s="42"/>
      <c r="D1313" s="90"/>
      <c r="F1313" s="90"/>
      <c r="G1313" s="42"/>
      <c r="H1313" s="90"/>
      <c r="M1313" s="42"/>
      <c r="S1313" s="42"/>
      <c r="T1313" s="42"/>
      <c r="U1313" s="42"/>
      <c r="V1313" s="42"/>
      <c r="W1313" s="42"/>
      <c r="X1313" s="42"/>
      <c r="Y1313" s="42"/>
      <c r="Z1313" s="42"/>
    </row>
    <row r="1314">
      <c r="B1314" s="42"/>
      <c r="D1314" s="90"/>
      <c r="F1314" s="90"/>
      <c r="G1314" s="42"/>
      <c r="H1314" s="90"/>
      <c r="M1314" s="42"/>
      <c r="S1314" s="42"/>
      <c r="T1314" s="42"/>
      <c r="U1314" s="42"/>
      <c r="V1314" s="42"/>
      <c r="W1314" s="42"/>
      <c r="X1314" s="42"/>
      <c r="Y1314" s="42"/>
      <c r="Z1314" s="42"/>
    </row>
    <row r="1315">
      <c r="B1315" s="42"/>
      <c r="D1315" s="90"/>
      <c r="F1315" s="90"/>
      <c r="G1315" s="42"/>
      <c r="H1315" s="90"/>
      <c r="M1315" s="42"/>
      <c r="S1315" s="42"/>
      <c r="T1315" s="42"/>
      <c r="U1315" s="42"/>
      <c r="V1315" s="42"/>
      <c r="W1315" s="42"/>
      <c r="X1315" s="42"/>
      <c r="Y1315" s="42"/>
      <c r="Z1315" s="42"/>
    </row>
    <row r="1316">
      <c r="B1316" s="42"/>
      <c r="D1316" s="90"/>
      <c r="F1316" s="90"/>
      <c r="G1316" s="42"/>
      <c r="H1316" s="90"/>
      <c r="M1316" s="42"/>
      <c r="S1316" s="42"/>
      <c r="T1316" s="42"/>
      <c r="U1316" s="42"/>
      <c r="V1316" s="42"/>
      <c r="W1316" s="42"/>
      <c r="X1316" s="42"/>
      <c r="Y1316" s="42"/>
      <c r="Z1316" s="42"/>
    </row>
    <row r="1317">
      <c r="B1317" s="42"/>
      <c r="D1317" s="90"/>
      <c r="F1317" s="90"/>
      <c r="G1317" s="42"/>
      <c r="H1317" s="90"/>
      <c r="M1317" s="42"/>
      <c r="S1317" s="42"/>
      <c r="T1317" s="42"/>
      <c r="U1317" s="42"/>
      <c r="V1317" s="42"/>
      <c r="W1317" s="42"/>
      <c r="X1317" s="42"/>
      <c r="Y1317" s="42"/>
      <c r="Z1317" s="42"/>
    </row>
    <row r="1318">
      <c r="B1318" s="42"/>
      <c r="D1318" s="90"/>
      <c r="F1318" s="90"/>
      <c r="G1318" s="42"/>
      <c r="H1318" s="90"/>
      <c r="M1318" s="42"/>
      <c r="S1318" s="42"/>
      <c r="T1318" s="42"/>
      <c r="U1318" s="42"/>
      <c r="V1318" s="42"/>
      <c r="W1318" s="42"/>
      <c r="X1318" s="42"/>
      <c r="Y1318" s="42"/>
      <c r="Z1318" s="42"/>
    </row>
    <row r="1319">
      <c r="B1319" s="42"/>
      <c r="D1319" s="90"/>
      <c r="F1319" s="90"/>
      <c r="G1319" s="42"/>
      <c r="H1319" s="90"/>
      <c r="M1319" s="42"/>
      <c r="S1319" s="42"/>
      <c r="T1319" s="42"/>
      <c r="U1319" s="42"/>
      <c r="V1319" s="42"/>
      <c r="W1319" s="42"/>
      <c r="X1319" s="42"/>
      <c r="Y1319" s="42"/>
      <c r="Z1319" s="42"/>
    </row>
    <row r="1320">
      <c r="B1320" s="42"/>
      <c r="D1320" s="90"/>
      <c r="F1320" s="90"/>
      <c r="G1320" s="42"/>
      <c r="H1320" s="90"/>
      <c r="M1320" s="42"/>
      <c r="S1320" s="42"/>
      <c r="T1320" s="42"/>
      <c r="U1320" s="42"/>
      <c r="V1320" s="42"/>
      <c r="W1320" s="42"/>
      <c r="X1320" s="42"/>
      <c r="Y1320" s="42"/>
      <c r="Z1320" s="42"/>
    </row>
    <row r="1321">
      <c r="B1321" s="42"/>
      <c r="D1321" s="90"/>
      <c r="F1321" s="90"/>
      <c r="G1321" s="42"/>
      <c r="H1321" s="90"/>
      <c r="M1321" s="42"/>
      <c r="S1321" s="42"/>
      <c r="T1321" s="42"/>
      <c r="U1321" s="42"/>
      <c r="V1321" s="42"/>
      <c r="W1321" s="42"/>
      <c r="X1321" s="42"/>
      <c r="Y1321" s="42"/>
      <c r="Z1321" s="42"/>
    </row>
    <row r="1322">
      <c r="B1322" s="42"/>
      <c r="D1322" s="90"/>
      <c r="F1322" s="90"/>
      <c r="G1322" s="42"/>
      <c r="H1322" s="90"/>
      <c r="M1322" s="42"/>
      <c r="S1322" s="42"/>
      <c r="T1322" s="42"/>
      <c r="U1322" s="42"/>
      <c r="V1322" s="42"/>
      <c r="W1322" s="42"/>
      <c r="X1322" s="42"/>
      <c r="Y1322" s="42"/>
      <c r="Z1322" s="42"/>
    </row>
    <row r="1323">
      <c r="B1323" s="42"/>
      <c r="D1323" s="90"/>
      <c r="F1323" s="90"/>
      <c r="G1323" s="42"/>
      <c r="H1323" s="90"/>
      <c r="M1323" s="42"/>
      <c r="S1323" s="42"/>
      <c r="T1323" s="42"/>
      <c r="U1323" s="42"/>
      <c r="V1323" s="42"/>
      <c r="W1323" s="42"/>
      <c r="X1323" s="42"/>
      <c r="Y1323" s="42"/>
      <c r="Z1323" s="42"/>
    </row>
    <row r="1324">
      <c r="B1324" s="42"/>
      <c r="D1324" s="90"/>
      <c r="F1324" s="90"/>
      <c r="G1324" s="42"/>
      <c r="H1324" s="90"/>
      <c r="M1324" s="42"/>
      <c r="S1324" s="42"/>
      <c r="T1324" s="42"/>
      <c r="U1324" s="42"/>
      <c r="V1324" s="42"/>
      <c r="W1324" s="42"/>
      <c r="X1324" s="42"/>
      <c r="Y1324" s="42"/>
      <c r="Z1324" s="42"/>
    </row>
    <row r="1325">
      <c r="B1325" s="42"/>
      <c r="D1325" s="90"/>
      <c r="F1325" s="90"/>
      <c r="G1325" s="42"/>
      <c r="H1325" s="90"/>
      <c r="M1325" s="42"/>
      <c r="S1325" s="42"/>
      <c r="T1325" s="42"/>
      <c r="U1325" s="42"/>
      <c r="V1325" s="42"/>
      <c r="W1325" s="42"/>
      <c r="X1325" s="42"/>
      <c r="Y1325" s="42"/>
      <c r="Z1325" s="42"/>
    </row>
    <row r="1326">
      <c r="B1326" s="42"/>
      <c r="D1326" s="90"/>
      <c r="F1326" s="90"/>
      <c r="G1326" s="42"/>
      <c r="H1326" s="90"/>
      <c r="M1326" s="42"/>
      <c r="S1326" s="42"/>
      <c r="T1326" s="42"/>
      <c r="U1326" s="42"/>
      <c r="V1326" s="42"/>
      <c r="W1326" s="42"/>
      <c r="X1326" s="42"/>
      <c r="Y1326" s="42"/>
      <c r="Z1326" s="42"/>
    </row>
    <row r="1327">
      <c r="B1327" s="42"/>
      <c r="D1327" s="90"/>
      <c r="F1327" s="90"/>
      <c r="G1327" s="42"/>
      <c r="H1327" s="90"/>
      <c r="M1327" s="42"/>
      <c r="S1327" s="42"/>
      <c r="T1327" s="42"/>
      <c r="U1327" s="42"/>
      <c r="V1327" s="42"/>
      <c r="W1327" s="42"/>
      <c r="X1327" s="42"/>
      <c r="Y1327" s="42"/>
      <c r="Z1327" s="42"/>
    </row>
    <row r="1328">
      <c r="B1328" s="42"/>
      <c r="D1328" s="90"/>
      <c r="F1328" s="90"/>
      <c r="G1328" s="42"/>
      <c r="H1328" s="90"/>
      <c r="M1328" s="42"/>
      <c r="S1328" s="42"/>
      <c r="T1328" s="42"/>
      <c r="U1328" s="42"/>
      <c r="V1328" s="42"/>
      <c r="W1328" s="42"/>
      <c r="X1328" s="42"/>
      <c r="Y1328" s="42"/>
      <c r="Z1328" s="42"/>
    </row>
    <row r="1329">
      <c r="B1329" s="42"/>
      <c r="D1329" s="90"/>
      <c r="F1329" s="90"/>
      <c r="G1329" s="42"/>
      <c r="H1329" s="90"/>
      <c r="M1329" s="42"/>
      <c r="S1329" s="42"/>
      <c r="T1329" s="42"/>
      <c r="U1329" s="42"/>
      <c r="V1329" s="42"/>
      <c r="W1329" s="42"/>
      <c r="X1329" s="42"/>
      <c r="Y1329" s="42"/>
      <c r="Z1329" s="42"/>
    </row>
    <row r="1330">
      <c r="B1330" s="42"/>
      <c r="D1330" s="90"/>
      <c r="F1330" s="90"/>
      <c r="G1330" s="42"/>
      <c r="H1330" s="90"/>
      <c r="M1330" s="42"/>
      <c r="S1330" s="42"/>
      <c r="T1330" s="42"/>
      <c r="U1330" s="42"/>
      <c r="V1330" s="42"/>
      <c r="W1330" s="42"/>
      <c r="X1330" s="42"/>
      <c r="Y1330" s="42"/>
      <c r="Z1330" s="42"/>
    </row>
    <row r="1331">
      <c r="B1331" s="42"/>
      <c r="D1331" s="90"/>
      <c r="F1331" s="90"/>
      <c r="G1331" s="42"/>
      <c r="H1331" s="90"/>
      <c r="M1331" s="42"/>
      <c r="S1331" s="42"/>
      <c r="T1331" s="42"/>
      <c r="U1331" s="42"/>
      <c r="V1331" s="42"/>
      <c r="W1331" s="42"/>
      <c r="X1331" s="42"/>
      <c r="Y1331" s="42"/>
      <c r="Z1331" s="42"/>
    </row>
    <row r="1332">
      <c r="B1332" s="42"/>
      <c r="D1332" s="90"/>
      <c r="F1332" s="90"/>
      <c r="G1332" s="42"/>
      <c r="H1332" s="90"/>
      <c r="M1332" s="42"/>
      <c r="S1332" s="42"/>
      <c r="T1332" s="42"/>
      <c r="U1332" s="42"/>
      <c r="V1332" s="42"/>
      <c r="W1332" s="42"/>
      <c r="X1332" s="42"/>
      <c r="Y1332" s="42"/>
      <c r="Z1332" s="42"/>
    </row>
    <row r="1333">
      <c r="B1333" s="42"/>
      <c r="D1333" s="90"/>
      <c r="F1333" s="90"/>
      <c r="G1333" s="42"/>
      <c r="H1333" s="90"/>
      <c r="M1333" s="42"/>
      <c r="S1333" s="42"/>
      <c r="T1333" s="42"/>
      <c r="U1333" s="42"/>
      <c r="V1333" s="42"/>
      <c r="W1333" s="42"/>
      <c r="X1333" s="42"/>
      <c r="Y1333" s="42"/>
      <c r="Z1333" s="42"/>
    </row>
    <row r="1334">
      <c r="B1334" s="42"/>
      <c r="D1334" s="90"/>
      <c r="F1334" s="90"/>
      <c r="G1334" s="42"/>
      <c r="H1334" s="90"/>
      <c r="M1334" s="42"/>
      <c r="S1334" s="42"/>
      <c r="T1334" s="42"/>
      <c r="U1334" s="42"/>
      <c r="V1334" s="42"/>
      <c r="W1334" s="42"/>
      <c r="X1334" s="42"/>
      <c r="Y1334" s="42"/>
      <c r="Z1334" s="42"/>
    </row>
    <row r="1335">
      <c r="B1335" s="42"/>
      <c r="D1335" s="90"/>
      <c r="F1335" s="90"/>
      <c r="G1335" s="42"/>
      <c r="H1335" s="90"/>
      <c r="M1335" s="42"/>
      <c r="S1335" s="42"/>
      <c r="T1335" s="42"/>
      <c r="U1335" s="42"/>
      <c r="V1335" s="42"/>
      <c r="W1335" s="42"/>
      <c r="X1335" s="42"/>
      <c r="Y1335" s="42"/>
      <c r="Z1335" s="42"/>
    </row>
    <row r="1336">
      <c r="B1336" s="42"/>
      <c r="D1336" s="90"/>
      <c r="F1336" s="90"/>
      <c r="G1336" s="42"/>
      <c r="H1336" s="90"/>
      <c r="M1336" s="42"/>
      <c r="S1336" s="42"/>
      <c r="T1336" s="42"/>
      <c r="U1336" s="42"/>
      <c r="V1336" s="42"/>
      <c r="W1336" s="42"/>
      <c r="X1336" s="42"/>
      <c r="Y1336" s="42"/>
      <c r="Z1336" s="42"/>
    </row>
    <row r="1337">
      <c r="B1337" s="42"/>
      <c r="D1337" s="90"/>
      <c r="F1337" s="90"/>
      <c r="G1337" s="42"/>
      <c r="H1337" s="90"/>
      <c r="M1337" s="42"/>
      <c r="S1337" s="42"/>
      <c r="T1337" s="42"/>
      <c r="U1337" s="42"/>
      <c r="V1337" s="42"/>
      <c r="W1337" s="42"/>
      <c r="X1337" s="42"/>
      <c r="Y1337" s="42"/>
      <c r="Z1337" s="42"/>
    </row>
    <row r="1338">
      <c r="B1338" s="42"/>
      <c r="D1338" s="90"/>
      <c r="F1338" s="90"/>
      <c r="G1338" s="42"/>
      <c r="H1338" s="90"/>
      <c r="M1338" s="42"/>
      <c r="S1338" s="42"/>
      <c r="T1338" s="42"/>
      <c r="U1338" s="42"/>
      <c r="V1338" s="42"/>
      <c r="W1338" s="42"/>
      <c r="X1338" s="42"/>
      <c r="Y1338" s="42"/>
      <c r="Z1338" s="42"/>
    </row>
    <row r="1339">
      <c r="B1339" s="42"/>
      <c r="D1339" s="90"/>
      <c r="F1339" s="90"/>
      <c r="G1339" s="42"/>
      <c r="H1339" s="90"/>
      <c r="M1339" s="42"/>
      <c r="S1339" s="42"/>
      <c r="T1339" s="42"/>
      <c r="U1339" s="42"/>
      <c r="V1339" s="42"/>
      <c r="W1339" s="42"/>
      <c r="X1339" s="42"/>
      <c r="Y1339" s="42"/>
      <c r="Z1339" s="42"/>
    </row>
    <row r="1340">
      <c r="B1340" s="42"/>
      <c r="D1340" s="90"/>
      <c r="F1340" s="90"/>
      <c r="G1340" s="42"/>
      <c r="H1340" s="90"/>
      <c r="M1340" s="42"/>
      <c r="S1340" s="42"/>
      <c r="T1340" s="42"/>
      <c r="U1340" s="42"/>
      <c r="V1340" s="42"/>
      <c r="W1340" s="42"/>
      <c r="X1340" s="42"/>
      <c r="Y1340" s="42"/>
      <c r="Z1340" s="42"/>
    </row>
    <row r="1341">
      <c r="B1341" s="42"/>
      <c r="D1341" s="90"/>
      <c r="F1341" s="90"/>
      <c r="G1341" s="42"/>
      <c r="H1341" s="90"/>
      <c r="M1341" s="42"/>
      <c r="S1341" s="42"/>
      <c r="T1341" s="42"/>
      <c r="U1341" s="42"/>
      <c r="V1341" s="42"/>
      <c r="W1341" s="42"/>
      <c r="X1341" s="42"/>
      <c r="Y1341" s="42"/>
      <c r="Z1341" s="42"/>
    </row>
    <row r="1342">
      <c r="B1342" s="42"/>
      <c r="D1342" s="90"/>
      <c r="F1342" s="90"/>
      <c r="G1342" s="42"/>
      <c r="H1342" s="90"/>
      <c r="M1342" s="42"/>
      <c r="S1342" s="42"/>
      <c r="T1342" s="42"/>
      <c r="U1342" s="42"/>
      <c r="V1342" s="42"/>
      <c r="W1342" s="42"/>
      <c r="X1342" s="42"/>
      <c r="Y1342" s="42"/>
      <c r="Z1342" s="42"/>
    </row>
    <row r="1343">
      <c r="B1343" s="42"/>
      <c r="D1343" s="90"/>
      <c r="F1343" s="90"/>
      <c r="G1343" s="42"/>
      <c r="H1343" s="90"/>
      <c r="M1343" s="42"/>
      <c r="S1343" s="42"/>
      <c r="T1343" s="42"/>
      <c r="U1343" s="42"/>
      <c r="V1343" s="42"/>
      <c r="W1343" s="42"/>
      <c r="X1343" s="42"/>
      <c r="Y1343" s="42"/>
      <c r="Z1343" s="42"/>
    </row>
    <row r="1344">
      <c r="B1344" s="42"/>
      <c r="D1344" s="90"/>
      <c r="F1344" s="90"/>
      <c r="G1344" s="42"/>
      <c r="H1344" s="90"/>
      <c r="M1344" s="42"/>
      <c r="S1344" s="42"/>
      <c r="T1344" s="42"/>
      <c r="U1344" s="42"/>
      <c r="V1344" s="42"/>
      <c r="W1344" s="42"/>
      <c r="X1344" s="42"/>
      <c r="Y1344" s="42"/>
      <c r="Z1344" s="42"/>
    </row>
    <row r="1345">
      <c r="B1345" s="42"/>
      <c r="D1345" s="90"/>
      <c r="F1345" s="90"/>
      <c r="G1345" s="42"/>
      <c r="H1345" s="90"/>
      <c r="M1345" s="42"/>
      <c r="S1345" s="42"/>
      <c r="T1345" s="42"/>
      <c r="U1345" s="42"/>
      <c r="V1345" s="42"/>
      <c r="W1345" s="42"/>
      <c r="X1345" s="42"/>
      <c r="Y1345" s="42"/>
      <c r="Z1345" s="42"/>
    </row>
    <row r="1346">
      <c r="B1346" s="42"/>
      <c r="D1346" s="90"/>
      <c r="F1346" s="90"/>
      <c r="G1346" s="42"/>
      <c r="H1346" s="90"/>
      <c r="M1346" s="42"/>
      <c r="S1346" s="42"/>
      <c r="T1346" s="42"/>
      <c r="U1346" s="42"/>
      <c r="V1346" s="42"/>
      <c r="W1346" s="42"/>
      <c r="X1346" s="42"/>
      <c r="Y1346" s="42"/>
      <c r="Z1346" s="42"/>
    </row>
    <row r="1347">
      <c r="B1347" s="42"/>
      <c r="D1347" s="90"/>
      <c r="F1347" s="90"/>
      <c r="G1347" s="42"/>
      <c r="H1347" s="90"/>
      <c r="M1347" s="42"/>
      <c r="S1347" s="42"/>
      <c r="T1347" s="42"/>
      <c r="U1347" s="42"/>
      <c r="V1347" s="42"/>
      <c r="W1347" s="42"/>
      <c r="X1347" s="42"/>
      <c r="Y1347" s="42"/>
      <c r="Z1347" s="42"/>
    </row>
    <row r="1348">
      <c r="B1348" s="42"/>
      <c r="D1348" s="90"/>
      <c r="F1348" s="90"/>
      <c r="G1348" s="42"/>
      <c r="H1348" s="90"/>
      <c r="M1348" s="42"/>
      <c r="S1348" s="42"/>
      <c r="T1348" s="42"/>
      <c r="U1348" s="42"/>
      <c r="V1348" s="42"/>
      <c r="W1348" s="42"/>
      <c r="X1348" s="42"/>
      <c r="Y1348" s="42"/>
      <c r="Z1348" s="42"/>
    </row>
    <row r="1349">
      <c r="B1349" s="42"/>
      <c r="D1349" s="90"/>
      <c r="F1349" s="90"/>
      <c r="G1349" s="42"/>
      <c r="H1349" s="90"/>
      <c r="M1349" s="42"/>
      <c r="S1349" s="42"/>
      <c r="T1349" s="42"/>
      <c r="U1349" s="42"/>
      <c r="V1349" s="42"/>
      <c r="W1349" s="42"/>
      <c r="X1349" s="42"/>
      <c r="Y1349" s="42"/>
      <c r="Z1349" s="42"/>
    </row>
    <row r="1350">
      <c r="B1350" s="42"/>
      <c r="D1350" s="90"/>
      <c r="F1350" s="90"/>
      <c r="G1350" s="42"/>
      <c r="H1350" s="90"/>
      <c r="M1350" s="42"/>
      <c r="S1350" s="42"/>
      <c r="T1350" s="42"/>
      <c r="U1350" s="42"/>
      <c r="V1350" s="42"/>
      <c r="W1350" s="42"/>
      <c r="X1350" s="42"/>
      <c r="Y1350" s="42"/>
      <c r="Z1350" s="42"/>
    </row>
    <row r="1351">
      <c r="B1351" s="42"/>
      <c r="D1351" s="90"/>
      <c r="F1351" s="90"/>
      <c r="G1351" s="42"/>
      <c r="H1351" s="90"/>
      <c r="M1351" s="42"/>
      <c r="S1351" s="42"/>
      <c r="T1351" s="42"/>
      <c r="U1351" s="42"/>
      <c r="V1351" s="42"/>
      <c r="W1351" s="42"/>
      <c r="X1351" s="42"/>
      <c r="Y1351" s="42"/>
      <c r="Z1351" s="42"/>
    </row>
    <row r="1352">
      <c r="B1352" s="42"/>
      <c r="D1352" s="90"/>
      <c r="F1352" s="90"/>
      <c r="G1352" s="42"/>
      <c r="H1352" s="90"/>
      <c r="M1352" s="42"/>
      <c r="S1352" s="42"/>
      <c r="T1352" s="42"/>
      <c r="U1352" s="42"/>
      <c r="V1352" s="42"/>
      <c r="W1352" s="42"/>
      <c r="X1352" s="42"/>
      <c r="Y1352" s="42"/>
      <c r="Z1352" s="42"/>
    </row>
    <row r="1353">
      <c r="B1353" s="42"/>
      <c r="D1353" s="90"/>
      <c r="F1353" s="90"/>
      <c r="G1353" s="42"/>
      <c r="H1353" s="90"/>
      <c r="M1353" s="42"/>
      <c r="S1353" s="42"/>
      <c r="T1353" s="42"/>
      <c r="U1353" s="42"/>
      <c r="V1353" s="42"/>
      <c r="W1353" s="42"/>
      <c r="X1353" s="42"/>
      <c r="Y1353" s="42"/>
      <c r="Z1353" s="42"/>
    </row>
    <row r="1354">
      <c r="B1354" s="42"/>
      <c r="D1354" s="90"/>
      <c r="F1354" s="90"/>
      <c r="G1354" s="42"/>
      <c r="H1354" s="90"/>
      <c r="M1354" s="42"/>
      <c r="S1354" s="42"/>
      <c r="T1354" s="42"/>
      <c r="U1354" s="42"/>
      <c r="V1354" s="42"/>
      <c r="W1354" s="42"/>
      <c r="X1354" s="42"/>
      <c r="Y1354" s="42"/>
      <c r="Z1354" s="42"/>
    </row>
    <row r="1355">
      <c r="B1355" s="42"/>
      <c r="D1355" s="90"/>
      <c r="F1355" s="90"/>
      <c r="G1355" s="42"/>
      <c r="H1355" s="90"/>
      <c r="M1355" s="42"/>
      <c r="S1355" s="42"/>
      <c r="T1355" s="42"/>
      <c r="U1355" s="42"/>
      <c r="V1355" s="42"/>
      <c r="W1355" s="42"/>
      <c r="X1355" s="42"/>
      <c r="Y1355" s="42"/>
      <c r="Z1355" s="42"/>
    </row>
    <row r="1356">
      <c r="B1356" s="42"/>
      <c r="D1356" s="90"/>
      <c r="F1356" s="90"/>
      <c r="G1356" s="42"/>
      <c r="H1356" s="90"/>
      <c r="M1356" s="42"/>
      <c r="S1356" s="42"/>
      <c r="T1356" s="42"/>
      <c r="U1356" s="42"/>
      <c r="V1356" s="42"/>
      <c r="W1356" s="42"/>
      <c r="X1356" s="42"/>
      <c r="Y1356" s="42"/>
      <c r="Z1356" s="42"/>
    </row>
    <row r="1357">
      <c r="B1357" s="42"/>
      <c r="D1357" s="90"/>
      <c r="F1357" s="90"/>
      <c r="G1357" s="42"/>
      <c r="H1357" s="90"/>
      <c r="M1357" s="42"/>
      <c r="S1357" s="42"/>
      <c r="T1357" s="42"/>
      <c r="U1357" s="42"/>
      <c r="V1357" s="42"/>
      <c r="W1357" s="42"/>
      <c r="X1357" s="42"/>
      <c r="Y1357" s="42"/>
      <c r="Z1357" s="42"/>
    </row>
    <row r="1358">
      <c r="B1358" s="42"/>
      <c r="D1358" s="90"/>
      <c r="F1358" s="90"/>
      <c r="G1358" s="42"/>
      <c r="H1358" s="90"/>
      <c r="M1358" s="42"/>
      <c r="S1358" s="42"/>
      <c r="T1358" s="42"/>
      <c r="U1358" s="42"/>
      <c r="V1358" s="42"/>
      <c r="W1358" s="42"/>
      <c r="X1358" s="42"/>
      <c r="Y1358" s="42"/>
      <c r="Z1358" s="42"/>
    </row>
    <row r="1359">
      <c r="B1359" s="42"/>
      <c r="D1359" s="90"/>
      <c r="F1359" s="90"/>
      <c r="G1359" s="42"/>
      <c r="H1359" s="90"/>
      <c r="M1359" s="42"/>
      <c r="S1359" s="42"/>
      <c r="T1359" s="42"/>
      <c r="U1359" s="42"/>
      <c r="V1359" s="42"/>
      <c r="W1359" s="42"/>
      <c r="X1359" s="42"/>
      <c r="Y1359" s="42"/>
      <c r="Z1359" s="42"/>
    </row>
    <row r="1360">
      <c r="B1360" s="42"/>
      <c r="D1360" s="90"/>
      <c r="F1360" s="90"/>
      <c r="G1360" s="42"/>
      <c r="H1360" s="90"/>
      <c r="M1360" s="42"/>
      <c r="S1360" s="42"/>
      <c r="T1360" s="42"/>
      <c r="U1360" s="42"/>
      <c r="V1360" s="42"/>
      <c r="W1360" s="42"/>
      <c r="X1360" s="42"/>
      <c r="Y1360" s="42"/>
      <c r="Z1360" s="42"/>
    </row>
    <row r="1361">
      <c r="B1361" s="42"/>
      <c r="D1361" s="90"/>
      <c r="F1361" s="90"/>
      <c r="G1361" s="42"/>
      <c r="H1361" s="90"/>
      <c r="M1361" s="42"/>
      <c r="S1361" s="42"/>
      <c r="T1361" s="42"/>
      <c r="U1361" s="42"/>
      <c r="V1361" s="42"/>
      <c r="W1361" s="42"/>
      <c r="X1361" s="42"/>
      <c r="Y1361" s="42"/>
      <c r="Z1361" s="42"/>
    </row>
    <row r="1362">
      <c r="B1362" s="42"/>
      <c r="D1362" s="90"/>
      <c r="F1362" s="90"/>
      <c r="G1362" s="42"/>
      <c r="H1362" s="90"/>
      <c r="M1362" s="42"/>
      <c r="S1362" s="42"/>
      <c r="T1362" s="42"/>
      <c r="U1362" s="42"/>
      <c r="V1362" s="42"/>
      <c r="W1362" s="42"/>
      <c r="X1362" s="42"/>
      <c r="Y1362" s="42"/>
      <c r="Z1362" s="42"/>
    </row>
    <row r="1363">
      <c r="B1363" s="42"/>
      <c r="D1363" s="90"/>
      <c r="F1363" s="90"/>
      <c r="G1363" s="42"/>
      <c r="H1363" s="90"/>
      <c r="M1363" s="42"/>
      <c r="S1363" s="42"/>
      <c r="T1363" s="42"/>
      <c r="U1363" s="42"/>
      <c r="V1363" s="42"/>
      <c r="W1363" s="42"/>
      <c r="X1363" s="42"/>
      <c r="Y1363" s="42"/>
      <c r="Z1363" s="42"/>
    </row>
    <row r="1364">
      <c r="B1364" s="42"/>
      <c r="D1364" s="90"/>
      <c r="F1364" s="90"/>
      <c r="G1364" s="42"/>
      <c r="H1364" s="90"/>
      <c r="M1364" s="42"/>
      <c r="S1364" s="42"/>
      <c r="T1364" s="42"/>
      <c r="U1364" s="42"/>
      <c r="V1364" s="42"/>
      <c r="W1364" s="42"/>
      <c r="X1364" s="42"/>
      <c r="Y1364" s="42"/>
      <c r="Z1364" s="42"/>
    </row>
    <row r="1365">
      <c r="B1365" s="42"/>
      <c r="D1365" s="90"/>
      <c r="F1365" s="90"/>
      <c r="G1365" s="42"/>
      <c r="H1365" s="90"/>
      <c r="M1365" s="42"/>
      <c r="S1365" s="42"/>
      <c r="T1365" s="42"/>
      <c r="U1365" s="42"/>
      <c r="V1365" s="42"/>
      <c r="W1365" s="42"/>
      <c r="X1365" s="42"/>
      <c r="Y1365" s="42"/>
      <c r="Z1365" s="42"/>
    </row>
    <row r="1366">
      <c r="B1366" s="42"/>
      <c r="D1366" s="90"/>
      <c r="F1366" s="90"/>
      <c r="G1366" s="42"/>
      <c r="H1366" s="90"/>
      <c r="M1366" s="42"/>
      <c r="S1366" s="42"/>
      <c r="T1366" s="42"/>
      <c r="U1366" s="42"/>
      <c r="V1366" s="42"/>
      <c r="W1366" s="42"/>
      <c r="X1366" s="42"/>
      <c r="Y1366" s="42"/>
      <c r="Z1366" s="42"/>
    </row>
    <row r="1367">
      <c r="B1367" s="42"/>
      <c r="D1367" s="90"/>
      <c r="F1367" s="90"/>
      <c r="G1367" s="42"/>
      <c r="H1367" s="90"/>
      <c r="M1367" s="42"/>
      <c r="S1367" s="42"/>
      <c r="T1367" s="42"/>
      <c r="U1367" s="42"/>
      <c r="V1367" s="42"/>
      <c r="W1367" s="42"/>
      <c r="X1367" s="42"/>
      <c r="Y1367" s="42"/>
      <c r="Z1367" s="42"/>
    </row>
    <row r="1368">
      <c r="B1368" s="42"/>
      <c r="D1368" s="90"/>
      <c r="F1368" s="90"/>
      <c r="G1368" s="42"/>
      <c r="H1368" s="90"/>
      <c r="M1368" s="42"/>
      <c r="S1368" s="42"/>
      <c r="T1368" s="42"/>
      <c r="U1368" s="42"/>
      <c r="V1368" s="42"/>
      <c r="W1368" s="42"/>
      <c r="X1368" s="42"/>
      <c r="Y1368" s="42"/>
      <c r="Z1368" s="42"/>
    </row>
    <row r="1369">
      <c r="B1369" s="42"/>
      <c r="D1369" s="90"/>
      <c r="F1369" s="90"/>
      <c r="G1369" s="42"/>
      <c r="H1369" s="90"/>
      <c r="M1369" s="42"/>
      <c r="S1369" s="42"/>
      <c r="T1369" s="42"/>
      <c r="U1369" s="42"/>
      <c r="V1369" s="42"/>
      <c r="W1369" s="42"/>
      <c r="X1369" s="42"/>
      <c r="Y1369" s="42"/>
      <c r="Z1369" s="42"/>
    </row>
    <row r="1370">
      <c r="B1370" s="42"/>
      <c r="D1370" s="90"/>
      <c r="F1370" s="90"/>
      <c r="G1370" s="42"/>
      <c r="H1370" s="90"/>
      <c r="M1370" s="42"/>
      <c r="S1370" s="42"/>
      <c r="T1370" s="42"/>
      <c r="U1370" s="42"/>
      <c r="V1370" s="42"/>
      <c r="W1370" s="42"/>
      <c r="X1370" s="42"/>
      <c r="Y1370" s="42"/>
      <c r="Z1370" s="42"/>
    </row>
    <row r="1371">
      <c r="B1371" s="42"/>
      <c r="D1371" s="90"/>
      <c r="F1371" s="90"/>
      <c r="G1371" s="42"/>
      <c r="H1371" s="90"/>
      <c r="M1371" s="42"/>
      <c r="S1371" s="42"/>
      <c r="T1371" s="42"/>
      <c r="U1371" s="42"/>
      <c r="V1371" s="42"/>
      <c r="W1371" s="42"/>
      <c r="X1371" s="42"/>
      <c r="Y1371" s="42"/>
      <c r="Z1371" s="42"/>
    </row>
    <row r="1372">
      <c r="B1372" s="42"/>
      <c r="D1372" s="90"/>
      <c r="F1372" s="90"/>
      <c r="G1372" s="42"/>
      <c r="H1372" s="90"/>
      <c r="M1372" s="42"/>
      <c r="S1372" s="42"/>
      <c r="T1372" s="42"/>
      <c r="U1372" s="42"/>
      <c r="V1372" s="42"/>
      <c r="W1372" s="42"/>
      <c r="X1372" s="42"/>
      <c r="Y1372" s="42"/>
      <c r="Z1372" s="42"/>
    </row>
    <row r="1373">
      <c r="B1373" s="42"/>
      <c r="D1373" s="90"/>
      <c r="F1373" s="90"/>
      <c r="G1373" s="42"/>
      <c r="H1373" s="90"/>
      <c r="M1373" s="42"/>
      <c r="S1373" s="42"/>
      <c r="T1373" s="42"/>
      <c r="U1373" s="42"/>
      <c r="V1373" s="42"/>
      <c r="W1373" s="42"/>
      <c r="X1373" s="42"/>
      <c r="Y1373" s="42"/>
      <c r="Z1373" s="42"/>
    </row>
    <row r="1374">
      <c r="B1374" s="42"/>
      <c r="D1374" s="90"/>
      <c r="F1374" s="90"/>
      <c r="G1374" s="42"/>
      <c r="H1374" s="90"/>
      <c r="M1374" s="42"/>
      <c r="S1374" s="42"/>
      <c r="T1374" s="42"/>
      <c r="U1374" s="42"/>
      <c r="V1374" s="42"/>
      <c r="W1374" s="42"/>
      <c r="X1374" s="42"/>
      <c r="Y1374" s="42"/>
      <c r="Z1374" s="42"/>
    </row>
    <row r="1375">
      <c r="B1375" s="42"/>
      <c r="D1375" s="90"/>
      <c r="F1375" s="90"/>
      <c r="G1375" s="42"/>
      <c r="H1375" s="90"/>
      <c r="M1375" s="42"/>
      <c r="S1375" s="42"/>
      <c r="T1375" s="42"/>
      <c r="U1375" s="42"/>
      <c r="V1375" s="42"/>
      <c r="W1375" s="42"/>
      <c r="X1375" s="42"/>
      <c r="Y1375" s="42"/>
      <c r="Z1375" s="42"/>
    </row>
    <row r="1376">
      <c r="B1376" s="42"/>
      <c r="D1376" s="90"/>
      <c r="F1376" s="90"/>
      <c r="G1376" s="42"/>
      <c r="H1376" s="90"/>
      <c r="M1376" s="42"/>
      <c r="S1376" s="42"/>
      <c r="T1376" s="42"/>
      <c r="U1376" s="42"/>
      <c r="V1376" s="42"/>
      <c r="W1376" s="42"/>
      <c r="X1376" s="42"/>
      <c r="Y1376" s="42"/>
      <c r="Z1376" s="42"/>
    </row>
    <row r="1377">
      <c r="B1377" s="42"/>
      <c r="D1377" s="90"/>
      <c r="F1377" s="90"/>
      <c r="G1377" s="42"/>
      <c r="H1377" s="90"/>
      <c r="M1377" s="42"/>
      <c r="S1377" s="42"/>
      <c r="T1377" s="42"/>
      <c r="U1377" s="42"/>
      <c r="V1377" s="42"/>
      <c r="W1377" s="42"/>
      <c r="X1377" s="42"/>
      <c r="Y1377" s="42"/>
      <c r="Z1377" s="42"/>
    </row>
    <row r="1378">
      <c r="B1378" s="42"/>
      <c r="D1378" s="90"/>
      <c r="F1378" s="90"/>
      <c r="G1378" s="42"/>
      <c r="H1378" s="90"/>
      <c r="M1378" s="42"/>
      <c r="S1378" s="42"/>
      <c r="T1378" s="42"/>
      <c r="U1378" s="42"/>
      <c r="V1378" s="42"/>
      <c r="W1378" s="42"/>
      <c r="X1378" s="42"/>
      <c r="Y1378" s="42"/>
      <c r="Z1378" s="42"/>
    </row>
    <row r="1379">
      <c r="B1379" s="42"/>
      <c r="D1379" s="90"/>
      <c r="F1379" s="90"/>
      <c r="G1379" s="42"/>
      <c r="H1379" s="90"/>
      <c r="M1379" s="42"/>
      <c r="S1379" s="42"/>
      <c r="T1379" s="42"/>
      <c r="U1379" s="42"/>
      <c r="V1379" s="42"/>
      <c r="W1379" s="42"/>
      <c r="X1379" s="42"/>
      <c r="Y1379" s="42"/>
      <c r="Z1379" s="42"/>
    </row>
    <row r="1380">
      <c r="B1380" s="42"/>
      <c r="D1380" s="90"/>
      <c r="F1380" s="90"/>
      <c r="G1380" s="42"/>
      <c r="H1380" s="90"/>
      <c r="M1380" s="42"/>
      <c r="S1380" s="42"/>
      <c r="T1380" s="42"/>
      <c r="U1380" s="42"/>
      <c r="V1380" s="42"/>
      <c r="W1380" s="42"/>
      <c r="X1380" s="42"/>
      <c r="Y1380" s="42"/>
      <c r="Z1380" s="42"/>
    </row>
    <row r="1381">
      <c r="B1381" s="42"/>
      <c r="D1381" s="90"/>
      <c r="F1381" s="90"/>
      <c r="G1381" s="42"/>
      <c r="H1381" s="90"/>
      <c r="M1381" s="42"/>
      <c r="S1381" s="42"/>
      <c r="T1381" s="42"/>
      <c r="U1381" s="42"/>
      <c r="V1381" s="42"/>
      <c r="W1381" s="42"/>
      <c r="X1381" s="42"/>
      <c r="Y1381" s="42"/>
      <c r="Z1381" s="42"/>
    </row>
    <row r="1382">
      <c r="B1382" s="42"/>
      <c r="D1382" s="90"/>
      <c r="F1382" s="90"/>
      <c r="G1382" s="42"/>
      <c r="H1382" s="90"/>
      <c r="M1382" s="42"/>
      <c r="S1382" s="42"/>
      <c r="T1382" s="42"/>
      <c r="U1382" s="42"/>
      <c r="V1382" s="42"/>
      <c r="W1382" s="42"/>
      <c r="X1382" s="42"/>
      <c r="Y1382" s="42"/>
      <c r="Z1382" s="42"/>
    </row>
    <row r="1383">
      <c r="B1383" s="42"/>
      <c r="D1383" s="90"/>
      <c r="F1383" s="90"/>
      <c r="G1383" s="42"/>
      <c r="H1383" s="90"/>
      <c r="M1383" s="42"/>
      <c r="S1383" s="42"/>
      <c r="T1383" s="42"/>
      <c r="U1383" s="42"/>
      <c r="V1383" s="42"/>
      <c r="W1383" s="42"/>
      <c r="X1383" s="42"/>
      <c r="Y1383" s="42"/>
      <c r="Z1383" s="42"/>
    </row>
    <row r="1384">
      <c r="B1384" s="42"/>
      <c r="D1384" s="90"/>
      <c r="F1384" s="90"/>
      <c r="G1384" s="42"/>
      <c r="H1384" s="90"/>
      <c r="M1384" s="42"/>
      <c r="S1384" s="42"/>
      <c r="T1384" s="42"/>
      <c r="U1384" s="42"/>
      <c r="V1384" s="42"/>
      <c r="W1384" s="42"/>
      <c r="X1384" s="42"/>
      <c r="Y1384" s="42"/>
      <c r="Z1384" s="42"/>
    </row>
    <row r="1385">
      <c r="B1385" s="42"/>
      <c r="D1385" s="90"/>
      <c r="F1385" s="90"/>
      <c r="G1385" s="42"/>
      <c r="H1385" s="90"/>
      <c r="M1385" s="42"/>
      <c r="S1385" s="42"/>
      <c r="T1385" s="42"/>
      <c r="U1385" s="42"/>
      <c r="V1385" s="42"/>
      <c r="W1385" s="42"/>
      <c r="X1385" s="42"/>
      <c r="Y1385" s="42"/>
      <c r="Z1385" s="42"/>
    </row>
    <row r="1386">
      <c r="B1386" s="42"/>
      <c r="D1386" s="90"/>
      <c r="F1386" s="90"/>
      <c r="G1386" s="42"/>
      <c r="H1386" s="90"/>
      <c r="M1386" s="42"/>
      <c r="S1386" s="42"/>
      <c r="T1386" s="42"/>
      <c r="U1386" s="42"/>
      <c r="V1386" s="42"/>
      <c r="W1386" s="42"/>
      <c r="X1386" s="42"/>
      <c r="Y1386" s="42"/>
      <c r="Z1386" s="42"/>
    </row>
    <row r="1387">
      <c r="B1387" s="42"/>
      <c r="D1387" s="90"/>
      <c r="F1387" s="90"/>
      <c r="G1387" s="42"/>
      <c r="H1387" s="90"/>
      <c r="M1387" s="42"/>
      <c r="S1387" s="42"/>
      <c r="T1387" s="42"/>
      <c r="U1387" s="42"/>
      <c r="V1387" s="42"/>
      <c r="W1387" s="42"/>
      <c r="X1387" s="42"/>
      <c r="Y1387" s="42"/>
      <c r="Z1387" s="42"/>
    </row>
    <row r="1388">
      <c r="B1388" s="42"/>
      <c r="D1388" s="90"/>
      <c r="F1388" s="90"/>
      <c r="G1388" s="42"/>
      <c r="H1388" s="90"/>
      <c r="M1388" s="42"/>
      <c r="S1388" s="42"/>
      <c r="T1388" s="42"/>
      <c r="U1388" s="42"/>
      <c r="V1388" s="42"/>
      <c r="W1388" s="42"/>
      <c r="X1388" s="42"/>
      <c r="Y1388" s="42"/>
      <c r="Z1388" s="42"/>
    </row>
    <row r="1389">
      <c r="B1389" s="42"/>
      <c r="D1389" s="90"/>
      <c r="F1389" s="90"/>
      <c r="G1389" s="42"/>
      <c r="H1389" s="90"/>
      <c r="M1389" s="42"/>
      <c r="S1389" s="42"/>
      <c r="T1389" s="42"/>
      <c r="U1389" s="42"/>
      <c r="V1389" s="42"/>
      <c r="W1389" s="42"/>
      <c r="X1389" s="42"/>
      <c r="Y1389" s="42"/>
      <c r="Z1389" s="42"/>
    </row>
    <row r="1390">
      <c r="B1390" s="42"/>
      <c r="D1390" s="90"/>
      <c r="F1390" s="90"/>
      <c r="G1390" s="42"/>
      <c r="H1390" s="90"/>
      <c r="M1390" s="42"/>
      <c r="S1390" s="42"/>
      <c r="T1390" s="42"/>
      <c r="U1390" s="42"/>
      <c r="V1390" s="42"/>
      <c r="W1390" s="42"/>
      <c r="X1390" s="42"/>
      <c r="Y1390" s="42"/>
      <c r="Z1390" s="42"/>
    </row>
    <row r="1391">
      <c r="B1391" s="42"/>
      <c r="D1391" s="90"/>
      <c r="F1391" s="90"/>
      <c r="G1391" s="42"/>
      <c r="H1391" s="90"/>
      <c r="M1391" s="42"/>
      <c r="S1391" s="42"/>
      <c r="T1391" s="42"/>
      <c r="U1391" s="42"/>
      <c r="V1391" s="42"/>
      <c r="W1391" s="42"/>
      <c r="X1391" s="42"/>
      <c r="Y1391" s="42"/>
      <c r="Z1391" s="42"/>
    </row>
    <row r="1392">
      <c r="B1392" s="42"/>
      <c r="D1392" s="90"/>
      <c r="F1392" s="90"/>
      <c r="G1392" s="42"/>
      <c r="H1392" s="90"/>
      <c r="M1392" s="42"/>
      <c r="S1392" s="42"/>
      <c r="T1392" s="42"/>
      <c r="U1392" s="42"/>
      <c r="V1392" s="42"/>
      <c r="W1392" s="42"/>
      <c r="X1392" s="42"/>
      <c r="Y1392" s="42"/>
      <c r="Z1392" s="42"/>
    </row>
    <row r="1393">
      <c r="B1393" s="42"/>
      <c r="D1393" s="90"/>
      <c r="F1393" s="90"/>
      <c r="G1393" s="42"/>
      <c r="H1393" s="90"/>
      <c r="M1393" s="42"/>
      <c r="S1393" s="42"/>
      <c r="T1393" s="42"/>
      <c r="U1393" s="42"/>
      <c r="V1393" s="42"/>
      <c r="W1393" s="42"/>
      <c r="X1393" s="42"/>
      <c r="Y1393" s="42"/>
      <c r="Z1393" s="42"/>
    </row>
    <row r="1394">
      <c r="B1394" s="42"/>
      <c r="D1394" s="90"/>
      <c r="F1394" s="90"/>
      <c r="G1394" s="42"/>
      <c r="H1394" s="90"/>
      <c r="M1394" s="42"/>
      <c r="S1394" s="42"/>
      <c r="T1394" s="42"/>
      <c r="U1394" s="42"/>
      <c r="V1394" s="42"/>
      <c r="W1394" s="42"/>
      <c r="X1394" s="42"/>
      <c r="Y1394" s="42"/>
      <c r="Z1394" s="42"/>
    </row>
    <row r="1395">
      <c r="B1395" s="42"/>
      <c r="D1395" s="90"/>
      <c r="F1395" s="90"/>
      <c r="G1395" s="42"/>
      <c r="H1395" s="90"/>
      <c r="M1395" s="42"/>
      <c r="S1395" s="42"/>
      <c r="T1395" s="42"/>
      <c r="U1395" s="42"/>
      <c r="V1395" s="42"/>
      <c r="W1395" s="42"/>
      <c r="X1395" s="42"/>
      <c r="Y1395" s="42"/>
      <c r="Z1395" s="42"/>
    </row>
    <row r="1396">
      <c r="B1396" s="42"/>
      <c r="D1396" s="90"/>
      <c r="F1396" s="90"/>
      <c r="G1396" s="42"/>
      <c r="H1396" s="90"/>
      <c r="M1396" s="42"/>
      <c r="S1396" s="42"/>
      <c r="T1396" s="42"/>
      <c r="U1396" s="42"/>
      <c r="V1396" s="42"/>
      <c r="W1396" s="42"/>
      <c r="X1396" s="42"/>
      <c r="Y1396" s="42"/>
      <c r="Z1396" s="42"/>
    </row>
    <row r="1397">
      <c r="B1397" s="42"/>
      <c r="D1397" s="90"/>
      <c r="F1397" s="90"/>
      <c r="G1397" s="42"/>
      <c r="H1397" s="90"/>
      <c r="M1397" s="42"/>
      <c r="S1397" s="42"/>
      <c r="T1397" s="42"/>
      <c r="U1397" s="42"/>
      <c r="V1397" s="42"/>
      <c r="W1397" s="42"/>
      <c r="X1397" s="42"/>
      <c r="Y1397" s="42"/>
      <c r="Z1397" s="42"/>
    </row>
    <row r="1398">
      <c r="B1398" s="42"/>
      <c r="D1398" s="90"/>
      <c r="F1398" s="90"/>
      <c r="G1398" s="42"/>
      <c r="H1398" s="90"/>
      <c r="M1398" s="42"/>
      <c r="S1398" s="42"/>
      <c r="T1398" s="42"/>
      <c r="U1398" s="42"/>
      <c r="V1398" s="42"/>
      <c r="W1398" s="42"/>
      <c r="X1398" s="42"/>
      <c r="Y1398" s="42"/>
      <c r="Z1398" s="42"/>
    </row>
    <row r="1399">
      <c r="B1399" s="42"/>
      <c r="D1399" s="90"/>
      <c r="F1399" s="90"/>
      <c r="G1399" s="42"/>
      <c r="H1399" s="90"/>
      <c r="M1399" s="42"/>
      <c r="S1399" s="42"/>
      <c r="T1399" s="42"/>
      <c r="U1399" s="42"/>
      <c r="V1399" s="42"/>
      <c r="W1399" s="42"/>
      <c r="X1399" s="42"/>
      <c r="Y1399" s="42"/>
      <c r="Z1399" s="42"/>
    </row>
    <row r="1400">
      <c r="B1400" s="42"/>
      <c r="D1400" s="90"/>
      <c r="F1400" s="90"/>
      <c r="G1400" s="42"/>
      <c r="H1400" s="90"/>
      <c r="M1400" s="42"/>
      <c r="S1400" s="42"/>
      <c r="T1400" s="42"/>
      <c r="U1400" s="42"/>
      <c r="V1400" s="42"/>
      <c r="W1400" s="42"/>
      <c r="X1400" s="42"/>
      <c r="Y1400" s="42"/>
      <c r="Z1400" s="42"/>
    </row>
    <row r="1401">
      <c r="B1401" s="42"/>
      <c r="D1401" s="90"/>
      <c r="F1401" s="90"/>
      <c r="G1401" s="42"/>
      <c r="H1401" s="90"/>
      <c r="M1401" s="42"/>
      <c r="S1401" s="42"/>
      <c r="T1401" s="42"/>
      <c r="U1401" s="42"/>
      <c r="V1401" s="42"/>
      <c r="W1401" s="42"/>
      <c r="X1401" s="42"/>
      <c r="Y1401" s="42"/>
      <c r="Z1401" s="42"/>
    </row>
    <row r="1402">
      <c r="B1402" s="42"/>
      <c r="D1402" s="90"/>
      <c r="F1402" s="90"/>
      <c r="G1402" s="42"/>
      <c r="H1402" s="90"/>
      <c r="M1402" s="42"/>
      <c r="S1402" s="42"/>
      <c r="T1402" s="42"/>
      <c r="U1402" s="42"/>
      <c r="V1402" s="42"/>
      <c r="W1402" s="42"/>
      <c r="X1402" s="42"/>
      <c r="Y1402" s="42"/>
      <c r="Z1402" s="42"/>
    </row>
    <row r="1403">
      <c r="B1403" s="42"/>
      <c r="D1403" s="90"/>
      <c r="F1403" s="90"/>
      <c r="G1403" s="42"/>
      <c r="H1403" s="90"/>
      <c r="M1403" s="42"/>
      <c r="S1403" s="42"/>
      <c r="T1403" s="42"/>
      <c r="U1403" s="42"/>
      <c r="V1403" s="42"/>
      <c r="W1403" s="42"/>
      <c r="X1403" s="42"/>
      <c r="Y1403" s="42"/>
      <c r="Z1403" s="42"/>
    </row>
    <row r="1404">
      <c r="B1404" s="42"/>
      <c r="D1404" s="90"/>
      <c r="F1404" s="90"/>
      <c r="G1404" s="42"/>
      <c r="H1404" s="90"/>
      <c r="M1404" s="42"/>
      <c r="S1404" s="42"/>
      <c r="T1404" s="42"/>
      <c r="U1404" s="42"/>
      <c r="V1404" s="42"/>
      <c r="W1404" s="42"/>
      <c r="X1404" s="42"/>
      <c r="Y1404" s="42"/>
      <c r="Z1404" s="42"/>
    </row>
    <row r="1405">
      <c r="B1405" s="42"/>
      <c r="D1405" s="90"/>
      <c r="F1405" s="90"/>
      <c r="G1405" s="42"/>
      <c r="H1405" s="90"/>
      <c r="M1405" s="42"/>
      <c r="S1405" s="42"/>
      <c r="T1405" s="42"/>
      <c r="U1405" s="42"/>
      <c r="V1405" s="42"/>
      <c r="W1405" s="42"/>
      <c r="X1405" s="42"/>
      <c r="Y1405" s="42"/>
      <c r="Z1405" s="42"/>
    </row>
    <row r="1406">
      <c r="B1406" s="42"/>
      <c r="D1406" s="90"/>
      <c r="F1406" s="90"/>
      <c r="G1406" s="42"/>
      <c r="H1406" s="90"/>
      <c r="M1406" s="42"/>
      <c r="S1406" s="42"/>
      <c r="T1406" s="42"/>
      <c r="U1406" s="42"/>
      <c r="V1406" s="42"/>
      <c r="W1406" s="42"/>
      <c r="X1406" s="42"/>
      <c r="Y1406" s="42"/>
      <c r="Z1406" s="42"/>
    </row>
    <row r="1407">
      <c r="B1407" s="42"/>
      <c r="D1407" s="90"/>
      <c r="F1407" s="90"/>
      <c r="G1407" s="42"/>
      <c r="H1407" s="90"/>
      <c r="M1407" s="42"/>
      <c r="S1407" s="42"/>
      <c r="T1407" s="42"/>
      <c r="U1407" s="42"/>
      <c r="V1407" s="42"/>
      <c r="W1407" s="42"/>
      <c r="X1407" s="42"/>
      <c r="Y1407" s="42"/>
      <c r="Z1407" s="42"/>
    </row>
    <row r="1408">
      <c r="B1408" s="42"/>
      <c r="D1408" s="90"/>
      <c r="F1408" s="90"/>
      <c r="G1408" s="42"/>
      <c r="H1408" s="90"/>
      <c r="M1408" s="42"/>
      <c r="S1408" s="42"/>
      <c r="T1408" s="42"/>
      <c r="U1408" s="42"/>
      <c r="V1408" s="42"/>
      <c r="W1408" s="42"/>
      <c r="X1408" s="42"/>
      <c r="Y1408" s="42"/>
      <c r="Z1408" s="42"/>
    </row>
    <row r="1409">
      <c r="B1409" s="42"/>
      <c r="D1409" s="90"/>
      <c r="F1409" s="90"/>
      <c r="G1409" s="42"/>
      <c r="H1409" s="90"/>
      <c r="M1409" s="42"/>
      <c r="S1409" s="42"/>
      <c r="T1409" s="42"/>
      <c r="U1409" s="42"/>
      <c r="V1409" s="42"/>
      <c r="W1409" s="42"/>
      <c r="X1409" s="42"/>
      <c r="Y1409" s="42"/>
      <c r="Z1409" s="42"/>
    </row>
    <row r="1410">
      <c r="B1410" s="42"/>
      <c r="D1410" s="90"/>
      <c r="F1410" s="90"/>
      <c r="G1410" s="42"/>
      <c r="H1410" s="90"/>
      <c r="M1410" s="42"/>
      <c r="S1410" s="42"/>
      <c r="T1410" s="42"/>
      <c r="U1410" s="42"/>
      <c r="V1410" s="42"/>
      <c r="W1410" s="42"/>
      <c r="X1410" s="42"/>
      <c r="Y1410" s="42"/>
      <c r="Z1410" s="42"/>
    </row>
    <row r="1411">
      <c r="B1411" s="42"/>
      <c r="D1411" s="90"/>
      <c r="F1411" s="90"/>
      <c r="G1411" s="42"/>
      <c r="H1411" s="90"/>
      <c r="M1411" s="42"/>
      <c r="S1411" s="42"/>
      <c r="T1411" s="42"/>
      <c r="U1411" s="42"/>
      <c r="V1411" s="42"/>
      <c r="W1411" s="42"/>
      <c r="X1411" s="42"/>
      <c r="Y1411" s="42"/>
      <c r="Z1411" s="42"/>
    </row>
    <row r="1412">
      <c r="B1412" s="42"/>
      <c r="D1412" s="90"/>
      <c r="F1412" s="90"/>
      <c r="G1412" s="42"/>
      <c r="H1412" s="90"/>
      <c r="M1412" s="42"/>
      <c r="S1412" s="42"/>
      <c r="T1412" s="42"/>
      <c r="U1412" s="42"/>
      <c r="V1412" s="42"/>
      <c r="W1412" s="42"/>
      <c r="X1412" s="42"/>
      <c r="Y1412" s="42"/>
      <c r="Z1412" s="42"/>
    </row>
    <row r="1413">
      <c r="B1413" s="42"/>
      <c r="D1413" s="90"/>
      <c r="F1413" s="90"/>
      <c r="G1413" s="42"/>
      <c r="H1413" s="90"/>
      <c r="M1413" s="42"/>
      <c r="S1413" s="42"/>
      <c r="T1413" s="42"/>
      <c r="U1413" s="42"/>
      <c r="V1413" s="42"/>
      <c r="W1413" s="42"/>
      <c r="X1413" s="42"/>
      <c r="Y1413" s="42"/>
      <c r="Z1413" s="42"/>
    </row>
    <row r="1414">
      <c r="B1414" s="42"/>
      <c r="D1414" s="90"/>
      <c r="F1414" s="90"/>
      <c r="G1414" s="42"/>
      <c r="H1414" s="90"/>
      <c r="M1414" s="42"/>
      <c r="S1414" s="42"/>
      <c r="T1414" s="42"/>
      <c r="U1414" s="42"/>
      <c r="V1414" s="42"/>
      <c r="W1414" s="42"/>
      <c r="X1414" s="42"/>
      <c r="Y1414" s="42"/>
      <c r="Z1414" s="42"/>
    </row>
    <row r="1415">
      <c r="B1415" s="42"/>
      <c r="D1415" s="90"/>
      <c r="F1415" s="90"/>
      <c r="G1415" s="42"/>
      <c r="H1415" s="90"/>
      <c r="M1415" s="42"/>
      <c r="S1415" s="42"/>
      <c r="T1415" s="42"/>
      <c r="U1415" s="42"/>
      <c r="V1415" s="42"/>
      <c r="W1415" s="42"/>
      <c r="X1415" s="42"/>
      <c r="Y1415" s="42"/>
      <c r="Z1415" s="42"/>
    </row>
    <row r="1416">
      <c r="B1416" s="42"/>
      <c r="D1416" s="90"/>
      <c r="F1416" s="90"/>
      <c r="G1416" s="42"/>
      <c r="H1416" s="90"/>
      <c r="M1416" s="42"/>
      <c r="S1416" s="42"/>
      <c r="T1416" s="42"/>
      <c r="U1416" s="42"/>
      <c r="V1416" s="42"/>
      <c r="W1416" s="42"/>
      <c r="X1416" s="42"/>
      <c r="Y1416" s="42"/>
      <c r="Z1416" s="42"/>
    </row>
    <row r="1417">
      <c r="B1417" s="42"/>
      <c r="D1417" s="90"/>
      <c r="F1417" s="90"/>
      <c r="G1417" s="42"/>
      <c r="H1417" s="90"/>
      <c r="M1417" s="42"/>
      <c r="S1417" s="42"/>
      <c r="T1417" s="42"/>
      <c r="U1417" s="42"/>
      <c r="V1417" s="42"/>
      <c r="W1417" s="42"/>
      <c r="X1417" s="42"/>
      <c r="Y1417" s="42"/>
      <c r="Z1417" s="42"/>
    </row>
    <row r="1418">
      <c r="B1418" s="42"/>
      <c r="D1418" s="90"/>
      <c r="F1418" s="90"/>
      <c r="G1418" s="42"/>
      <c r="H1418" s="90"/>
      <c r="M1418" s="42"/>
      <c r="S1418" s="42"/>
      <c r="T1418" s="42"/>
      <c r="U1418" s="42"/>
      <c r="V1418" s="42"/>
      <c r="W1418" s="42"/>
      <c r="X1418" s="42"/>
      <c r="Y1418" s="42"/>
      <c r="Z1418" s="42"/>
    </row>
    <row r="1419">
      <c r="B1419" s="42"/>
      <c r="D1419" s="90"/>
      <c r="F1419" s="90"/>
      <c r="G1419" s="42"/>
      <c r="H1419" s="90"/>
      <c r="M1419" s="42"/>
      <c r="S1419" s="42"/>
      <c r="T1419" s="42"/>
      <c r="U1419" s="42"/>
      <c r="V1419" s="42"/>
      <c r="W1419" s="42"/>
      <c r="X1419" s="42"/>
      <c r="Y1419" s="42"/>
      <c r="Z1419" s="42"/>
    </row>
    <row r="1420">
      <c r="B1420" s="42"/>
      <c r="D1420" s="90"/>
      <c r="F1420" s="90"/>
      <c r="G1420" s="42"/>
      <c r="H1420" s="90"/>
      <c r="M1420" s="42"/>
      <c r="S1420" s="42"/>
      <c r="T1420" s="42"/>
      <c r="U1420" s="42"/>
      <c r="V1420" s="42"/>
      <c r="W1420" s="42"/>
      <c r="X1420" s="42"/>
      <c r="Y1420" s="42"/>
      <c r="Z1420" s="42"/>
    </row>
    <row r="1421">
      <c r="B1421" s="42"/>
      <c r="D1421" s="90"/>
      <c r="F1421" s="90"/>
      <c r="G1421" s="42"/>
      <c r="H1421" s="90"/>
      <c r="M1421" s="42"/>
      <c r="S1421" s="42"/>
      <c r="T1421" s="42"/>
      <c r="U1421" s="42"/>
      <c r="V1421" s="42"/>
      <c r="W1421" s="42"/>
      <c r="X1421" s="42"/>
      <c r="Y1421" s="42"/>
      <c r="Z1421" s="42"/>
    </row>
    <row r="1422">
      <c r="B1422" s="42"/>
      <c r="D1422" s="90"/>
      <c r="F1422" s="90"/>
      <c r="G1422" s="42"/>
      <c r="H1422" s="90"/>
      <c r="M1422" s="42"/>
      <c r="S1422" s="42"/>
      <c r="T1422" s="42"/>
      <c r="U1422" s="42"/>
      <c r="V1422" s="42"/>
      <c r="W1422" s="42"/>
      <c r="X1422" s="42"/>
      <c r="Y1422" s="42"/>
      <c r="Z1422" s="42"/>
    </row>
    <row r="1423">
      <c r="B1423" s="42"/>
      <c r="D1423" s="90"/>
      <c r="F1423" s="90"/>
      <c r="G1423" s="42"/>
      <c r="H1423" s="90"/>
      <c r="M1423" s="42"/>
      <c r="S1423" s="42"/>
      <c r="T1423" s="42"/>
      <c r="U1423" s="42"/>
      <c r="V1423" s="42"/>
      <c r="W1423" s="42"/>
      <c r="X1423" s="42"/>
      <c r="Y1423" s="42"/>
      <c r="Z1423" s="42"/>
    </row>
    <row r="1424">
      <c r="B1424" s="42"/>
      <c r="D1424" s="90"/>
      <c r="F1424" s="90"/>
      <c r="G1424" s="42"/>
      <c r="H1424" s="90"/>
      <c r="M1424" s="42"/>
      <c r="S1424" s="42"/>
      <c r="T1424" s="42"/>
      <c r="U1424" s="42"/>
      <c r="V1424" s="42"/>
      <c r="W1424" s="42"/>
      <c r="X1424" s="42"/>
      <c r="Y1424" s="42"/>
      <c r="Z1424" s="42"/>
    </row>
    <row r="1425">
      <c r="B1425" s="42"/>
      <c r="D1425" s="90"/>
      <c r="F1425" s="90"/>
      <c r="G1425" s="42"/>
      <c r="H1425" s="90"/>
      <c r="M1425" s="42"/>
      <c r="S1425" s="42"/>
      <c r="T1425" s="42"/>
      <c r="U1425" s="42"/>
      <c r="V1425" s="42"/>
      <c r="W1425" s="42"/>
      <c r="X1425" s="42"/>
      <c r="Y1425" s="42"/>
      <c r="Z1425" s="42"/>
    </row>
    <row r="1426">
      <c r="B1426" s="42"/>
      <c r="D1426" s="90"/>
      <c r="F1426" s="90"/>
      <c r="G1426" s="42"/>
      <c r="H1426" s="90"/>
      <c r="M1426" s="42"/>
      <c r="S1426" s="42"/>
      <c r="T1426" s="42"/>
      <c r="U1426" s="42"/>
      <c r="V1426" s="42"/>
      <c r="W1426" s="42"/>
      <c r="X1426" s="42"/>
      <c r="Y1426" s="42"/>
      <c r="Z1426" s="42"/>
    </row>
    <row r="1427">
      <c r="B1427" s="42"/>
      <c r="D1427" s="90"/>
      <c r="F1427" s="90"/>
      <c r="G1427" s="42"/>
      <c r="H1427" s="90"/>
      <c r="M1427" s="42"/>
      <c r="S1427" s="42"/>
      <c r="T1427" s="42"/>
      <c r="U1427" s="42"/>
      <c r="V1427" s="42"/>
      <c r="W1427" s="42"/>
      <c r="X1427" s="42"/>
      <c r="Y1427" s="42"/>
      <c r="Z1427" s="42"/>
    </row>
    <row r="1428">
      <c r="B1428" s="42"/>
      <c r="D1428" s="90"/>
      <c r="F1428" s="90"/>
      <c r="G1428" s="42"/>
      <c r="H1428" s="90"/>
      <c r="M1428" s="42"/>
      <c r="S1428" s="42"/>
      <c r="T1428" s="42"/>
      <c r="U1428" s="42"/>
      <c r="V1428" s="42"/>
      <c r="W1428" s="42"/>
      <c r="X1428" s="42"/>
      <c r="Y1428" s="42"/>
      <c r="Z1428" s="42"/>
    </row>
    <row r="1429">
      <c r="B1429" s="42"/>
      <c r="D1429" s="90"/>
      <c r="F1429" s="90"/>
      <c r="G1429" s="42"/>
      <c r="H1429" s="90"/>
      <c r="M1429" s="42"/>
      <c r="S1429" s="42"/>
      <c r="T1429" s="42"/>
      <c r="U1429" s="42"/>
      <c r="V1429" s="42"/>
      <c r="W1429" s="42"/>
      <c r="X1429" s="42"/>
      <c r="Y1429" s="42"/>
      <c r="Z1429" s="42"/>
    </row>
    <row r="1430">
      <c r="B1430" s="42"/>
      <c r="D1430" s="90"/>
      <c r="F1430" s="90"/>
      <c r="G1430" s="42"/>
      <c r="H1430" s="90"/>
      <c r="M1430" s="42"/>
      <c r="S1430" s="42"/>
      <c r="T1430" s="42"/>
      <c r="U1430" s="42"/>
      <c r="V1430" s="42"/>
      <c r="W1430" s="42"/>
      <c r="X1430" s="42"/>
      <c r="Y1430" s="42"/>
      <c r="Z1430" s="42"/>
    </row>
    <row r="1431">
      <c r="B1431" s="42"/>
      <c r="D1431" s="90"/>
      <c r="F1431" s="90"/>
      <c r="G1431" s="42"/>
      <c r="H1431" s="90"/>
      <c r="M1431" s="42"/>
      <c r="S1431" s="42"/>
      <c r="T1431" s="42"/>
      <c r="U1431" s="42"/>
      <c r="V1431" s="42"/>
      <c r="W1431" s="42"/>
      <c r="X1431" s="42"/>
      <c r="Y1431" s="42"/>
      <c r="Z1431" s="42"/>
    </row>
    <row r="1432">
      <c r="B1432" s="42"/>
      <c r="D1432" s="90"/>
      <c r="F1432" s="90"/>
      <c r="G1432" s="42"/>
      <c r="H1432" s="90"/>
      <c r="M1432" s="42"/>
      <c r="S1432" s="42"/>
      <c r="T1432" s="42"/>
      <c r="U1432" s="42"/>
      <c r="V1432" s="42"/>
      <c r="W1432" s="42"/>
      <c r="X1432" s="42"/>
      <c r="Y1432" s="42"/>
      <c r="Z1432" s="42"/>
    </row>
    <row r="1433">
      <c r="B1433" s="42"/>
      <c r="D1433" s="90"/>
      <c r="F1433" s="90"/>
      <c r="G1433" s="42"/>
      <c r="H1433" s="90"/>
      <c r="M1433" s="42"/>
      <c r="S1433" s="42"/>
      <c r="T1433" s="42"/>
      <c r="U1433" s="42"/>
      <c r="V1433" s="42"/>
      <c r="W1433" s="42"/>
      <c r="X1433" s="42"/>
      <c r="Y1433" s="42"/>
      <c r="Z1433" s="42"/>
    </row>
    <row r="1434">
      <c r="B1434" s="42"/>
      <c r="D1434" s="90"/>
      <c r="F1434" s="90"/>
      <c r="G1434" s="42"/>
      <c r="H1434" s="90"/>
      <c r="M1434" s="42"/>
      <c r="S1434" s="42"/>
      <c r="T1434" s="42"/>
      <c r="U1434" s="42"/>
      <c r="V1434" s="42"/>
      <c r="W1434" s="42"/>
      <c r="X1434" s="42"/>
      <c r="Y1434" s="42"/>
      <c r="Z1434" s="42"/>
    </row>
    <row r="1435">
      <c r="B1435" s="42"/>
      <c r="D1435" s="90"/>
      <c r="F1435" s="90"/>
      <c r="G1435" s="42"/>
      <c r="H1435" s="90"/>
      <c r="M1435" s="42"/>
      <c r="S1435" s="42"/>
      <c r="T1435" s="42"/>
      <c r="U1435" s="42"/>
      <c r="V1435" s="42"/>
      <c r="W1435" s="42"/>
      <c r="X1435" s="42"/>
      <c r="Y1435" s="42"/>
      <c r="Z1435" s="42"/>
    </row>
    <row r="1436">
      <c r="B1436" s="42"/>
      <c r="D1436" s="90"/>
      <c r="F1436" s="90"/>
      <c r="G1436" s="42"/>
      <c r="H1436" s="90"/>
      <c r="M1436" s="42"/>
      <c r="S1436" s="42"/>
      <c r="T1436" s="42"/>
      <c r="U1436" s="42"/>
      <c r="V1436" s="42"/>
      <c r="W1436" s="42"/>
      <c r="X1436" s="42"/>
      <c r="Y1436" s="42"/>
      <c r="Z1436" s="42"/>
    </row>
    <row r="1437">
      <c r="B1437" s="42"/>
      <c r="D1437" s="90"/>
      <c r="F1437" s="90"/>
      <c r="G1437" s="42"/>
      <c r="H1437" s="90"/>
      <c r="M1437" s="42"/>
      <c r="S1437" s="42"/>
      <c r="T1437" s="42"/>
      <c r="U1437" s="42"/>
      <c r="V1437" s="42"/>
      <c r="W1437" s="42"/>
      <c r="X1437" s="42"/>
      <c r="Y1437" s="42"/>
      <c r="Z1437" s="42"/>
    </row>
    <row r="1438">
      <c r="B1438" s="42"/>
      <c r="D1438" s="90"/>
      <c r="F1438" s="90"/>
      <c r="G1438" s="42"/>
      <c r="H1438" s="90"/>
      <c r="M1438" s="42"/>
      <c r="S1438" s="42"/>
      <c r="T1438" s="42"/>
      <c r="U1438" s="42"/>
      <c r="V1438" s="42"/>
      <c r="W1438" s="42"/>
      <c r="X1438" s="42"/>
      <c r="Y1438" s="42"/>
      <c r="Z1438" s="42"/>
    </row>
    <row r="1439">
      <c r="B1439" s="42"/>
      <c r="D1439" s="90"/>
      <c r="F1439" s="90"/>
      <c r="G1439" s="42"/>
      <c r="H1439" s="90"/>
      <c r="M1439" s="42"/>
      <c r="S1439" s="42"/>
      <c r="T1439" s="42"/>
      <c r="U1439" s="42"/>
      <c r="V1439" s="42"/>
      <c r="W1439" s="42"/>
      <c r="X1439" s="42"/>
      <c r="Y1439" s="42"/>
      <c r="Z1439" s="42"/>
    </row>
    <row r="1440">
      <c r="B1440" s="42"/>
      <c r="D1440" s="90"/>
      <c r="F1440" s="90"/>
      <c r="G1440" s="42"/>
      <c r="H1440" s="90"/>
      <c r="M1440" s="42"/>
      <c r="S1440" s="42"/>
      <c r="T1440" s="42"/>
      <c r="U1440" s="42"/>
      <c r="V1440" s="42"/>
      <c r="W1440" s="42"/>
      <c r="X1440" s="42"/>
      <c r="Y1440" s="42"/>
      <c r="Z1440" s="42"/>
    </row>
    <row r="1441">
      <c r="B1441" s="42"/>
      <c r="D1441" s="90"/>
      <c r="F1441" s="90"/>
      <c r="G1441" s="42"/>
      <c r="H1441" s="90"/>
      <c r="M1441" s="42"/>
      <c r="S1441" s="42"/>
      <c r="T1441" s="42"/>
      <c r="U1441" s="42"/>
      <c r="V1441" s="42"/>
      <c r="W1441" s="42"/>
      <c r="X1441" s="42"/>
      <c r="Y1441" s="42"/>
      <c r="Z1441" s="42"/>
    </row>
    <row r="1442">
      <c r="B1442" s="42"/>
      <c r="D1442" s="90"/>
      <c r="F1442" s="90"/>
      <c r="G1442" s="42"/>
      <c r="H1442" s="90"/>
      <c r="M1442" s="42"/>
      <c r="S1442" s="42"/>
      <c r="T1442" s="42"/>
      <c r="U1442" s="42"/>
      <c r="V1442" s="42"/>
      <c r="W1442" s="42"/>
      <c r="X1442" s="42"/>
      <c r="Y1442" s="42"/>
      <c r="Z1442" s="42"/>
    </row>
    <row r="1443">
      <c r="B1443" s="42"/>
      <c r="D1443" s="90"/>
      <c r="F1443" s="90"/>
      <c r="G1443" s="42"/>
      <c r="H1443" s="90"/>
      <c r="M1443" s="42"/>
      <c r="S1443" s="42"/>
      <c r="T1443" s="42"/>
      <c r="U1443" s="42"/>
      <c r="V1443" s="42"/>
      <c r="W1443" s="42"/>
      <c r="X1443" s="42"/>
      <c r="Y1443" s="42"/>
      <c r="Z1443" s="42"/>
    </row>
    <row r="1444">
      <c r="B1444" s="42"/>
      <c r="D1444" s="90"/>
      <c r="F1444" s="90"/>
      <c r="G1444" s="42"/>
      <c r="H1444" s="90"/>
      <c r="M1444" s="42"/>
      <c r="S1444" s="42"/>
      <c r="T1444" s="42"/>
      <c r="U1444" s="42"/>
      <c r="V1444" s="42"/>
      <c r="W1444" s="42"/>
      <c r="X1444" s="42"/>
      <c r="Y1444" s="42"/>
      <c r="Z1444" s="42"/>
    </row>
    <row r="1445">
      <c r="B1445" s="42"/>
      <c r="D1445" s="90"/>
      <c r="F1445" s="90"/>
      <c r="G1445" s="42"/>
      <c r="H1445" s="90"/>
      <c r="M1445" s="42"/>
      <c r="S1445" s="42"/>
      <c r="T1445" s="42"/>
      <c r="U1445" s="42"/>
      <c r="V1445" s="42"/>
      <c r="W1445" s="42"/>
      <c r="X1445" s="42"/>
      <c r="Y1445" s="42"/>
      <c r="Z1445" s="42"/>
    </row>
    <row r="1446">
      <c r="B1446" s="42"/>
      <c r="D1446" s="90"/>
      <c r="F1446" s="90"/>
      <c r="G1446" s="42"/>
      <c r="H1446" s="90"/>
      <c r="M1446" s="42"/>
      <c r="S1446" s="42"/>
      <c r="T1446" s="42"/>
      <c r="U1446" s="42"/>
      <c r="V1446" s="42"/>
      <c r="W1446" s="42"/>
      <c r="X1446" s="42"/>
      <c r="Y1446" s="42"/>
      <c r="Z1446" s="42"/>
    </row>
    <row r="1447">
      <c r="B1447" s="42"/>
      <c r="D1447" s="90"/>
      <c r="F1447" s="90"/>
      <c r="G1447" s="42"/>
      <c r="H1447" s="90"/>
      <c r="M1447" s="42"/>
      <c r="S1447" s="42"/>
      <c r="T1447" s="42"/>
      <c r="U1447" s="42"/>
      <c r="V1447" s="42"/>
      <c r="W1447" s="42"/>
      <c r="X1447" s="42"/>
      <c r="Y1447" s="42"/>
      <c r="Z1447" s="42"/>
    </row>
    <row r="1448">
      <c r="B1448" s="42"/>
      <c r="D1448" s="90"/>
      <c r="F1448" s="90"/>
      <c r="G1448" s="42"/>
      <c r="H1448" s="90"/>
      <c r="M1448" s="42"/>
      <c r="S1448" s="42"/>
      <c r="T1448" s="42"/>
      <c r="U1448" s="42"/>
      <c r="V1448" s="42"/>
      <c r="W1448" s="42"/>
      <c r="X1448" s="42"/>
      <c r="Y1448" s="42"/>
      <c r="Z1448" s="42"/>
    </row>
    <row r="1449">
      <c r="B1449" s="42"/>
      <c r="D1449" s="90"/>
      <c r="F1449" s="90"/>
      <c r="G1449" s="42"/>
      <c r="H1449" s="90"/>
      <c r="M1449" s="42"/>
      <c r="S1449" s="42"/>
      <c r="T1449" s="42"/>
      <c r="U1449" s="42"/>
      <c r="V1449" s="42"/>
      <c r="W1449" s="42"/>
      <c r="X1449" s="42"/>
      <c r="Y1449" s="42"/>
      <c r="Z1449" s="42"/>
    </row>
    <row r="1450">
      <c r="B1450" s="42"/>
      <c r="D1450" s="90"/>
      <c r="F1450" s="90"/>
      <c r="G1450" s="42"/>
      <c r="H1450" s="90"/>
      <c r="M1450" s="42"/>
      <c r="S1450" s="42"/>
      <c r="T1450" s="42"/>
      <c r="U1450" s="42"/>
      <c r="V1450" s="42"/>
      <c r="W1450" s="42"/>
      <c r="X1450" s="42"/>
      <c r="Y1450" s="42"/>
      <c r="Z1450" s="42"/>
    </row>
    <row r="1451">
      <c r="B1451" s="42"/>
      <c r="D1451" s="90"/>
      <c r="F1451" s="90"/>
      <c r="G1451" s="42"/>
      <c r="H1451" s="90"/>
      <c r="M1451" s="42"/>
      <c r="S1451" s="42"/>
      <c r="T1451" s="42"/>
      <c r="U1451" s="42"/>
      <c r="V1451" s="42"/>
      <c r="W1451" s="42"/>
      <c r="X1451" s="42"/>
      <c r="Y1451" s="42"/>
      <c r="Z1451" s="42"/>
    </row>
    <row r="1452">
      <c r="B1452" s="42"/>
      <c r="D1452" s="90"/>
      <c r="F1452" s="90"/>
      <c r="G1452" s="42"/>
      <c r="H1452" s="90"/>
      <c r="M1452" s="42"/>
      <c r="S1452" s="42"/>
      <c r="T1452" s="42"/>
      <c r="U1452" s="42"/>
      <c r="V1452" s="42"/>
      <c r="W1452" s="42"/>
      <c r="X1452" s="42"/>
      <c r="Y1452" s="42"/>
      <c r="Z1452" s="42"/>
    </row>
    <row r="1453">
      <c r="B1453" s="42"/>
      <c r="D1453" s="90"/>
      <c r="F1453" s="90"/>
      <c r="G1453" s="42"/>
      <c r="H1453" s="90"/>
      <c r="M1453" s="42"/>
      <c r="S1453" s="42"/>
      <c r="T1453" s="42"/>
      <c r="U1453" s="42"/>
      <c r="V1453" s="42"/>
      <c r="W1453" s="42"/>
      <c r="X1453" s="42"/>
      <c r="Y1453" s="42"/>
      <c r="Z1453" s="42"/>
    </row>
    <row r="1454">
      <c r="B1454" s="42"/>
      <c r="D1454" s="90"/>
      <c r="F1454" s="90"/>
      <c r="G1454" s="42"/>
      <c r="H1454" s="90"/>
      <c r="M1454" s="42"/>
      <c r="S1454" s="42"/>
      <c r="T1454" s="42"/>
      <c r="U1454" s="42"/>
      <c r="V1454" s="42"/>
      <c r="W1454" s="42"/>
      <c r="X1454" s="42"/>
      <c r="Y1454" s="42"/>
      <c r="Z1454" s="42"/>
    </row>
    <row r="1455">
      <c r="B1455" s="42"/>
      <c r="D1455" s="90"/>
      <c r="F1455" s="90"/>
      <c r="G1455" s="42"/>
      <c r="H1455" s="90"/>
      <c r="M1455" s="42"/>
      <c r="S1455" s="42"/>
      <c r="T1455" s="42"/>
      <c r="U1455" s="42"/>
      <c r="V1455" s="42"/>
      <c r="W1455" s="42"/>
      <c r="X1455" s="42"/>
      <c r="Y1455" s="42"/>
      <c r="Z1455" s="42"/>
    </row>
    <row r="1456">
      <c r="B1456" s="42"/>
      <c r="D1456" s="90"/>
      <c r="F1456" s="90"/>
      <c r="G1456" s="42"/>
      <c r="H1456" s="90"/>
      <c r="M1456" s="42"/>
      <c r="S1456" s="42"/>
      <c r="T1456" s="42"/>
      <c r="U1456" s="42"/>
      <c r="V1456" s="42"/>
      <c r="W1456" s="42"/>
      <c r="X1456" s="42"/>
      <c r="Y1456" s="42"/>
      <c r="Z1456" s="42"/>
    </row>
    <row r="1457">
      <c r="B1457" s="42"/>
      <c r="D1457" s="90"/>
      <c r="F1457" s="90"/>
      <c r="G1457" s="42"/>
      <c r="H1457" s="90"/>
      <c r="M1457" s="42"/>
      <c r="S1457" s="42"/>
      <c r="T1457" s="42"/>
      <c r="U1457" s="42"/>
      <c r="V1457" s="42"/>
      <c r="W1457" s="42"/>
      <c r="X1457" s="42"/>
      <c r="Y1457" s="42"/>
      <c r="Z1457" s="42"/>
    </row>
    <row r="1458">
      <c r="B1458" s="42"/>
      <c r="D1458" s="90"/>
      <c r="F1458" s="90"/>
      <c r="G1458" s="42"/>
      <c r="H1458" s="90"/>
      <c r="M1458" s="42"/>
      <c r="S1458" s="42"/>
      <c r="T1458" s="42"/>
      <c r="U1458" s="42"/>
      <c r="V1458" s="42"/>
      <c r="W1458" s="42"/>
      <c r="X1458" s="42"/>
      <c r="Y1458" s="42"/>
      <c r="Z1458" s="42"/>
    </row>
    <row r="1459">
      <c r="B1459" s="42"/>
      <c r="D1459" s="90"/>
      <c r="F1459" s="90"/>
      <c r="G1459" s="42"/>
      <c r="H1459" s="90"/>
      <c r="M1459" s="42"/>
      <c r="S1459" s="42"/>
      <c r="T1459" s="42"/>
      <c r="U1459" s="42"/>
      <c r="V1459" s="42"/>
      <c r="W1459" s="42"/>
      <c r="X1459" s="42"/>
      <c r="Y1459" s="42"/>
      <c r="Z1459" s="42"/>
    </row>
    <row r="1460">
      <c r="B1460" s="42"/>
      <c r="D1460" s="90"/>
      <c r="F1460" s="90"/>
      <c r="G1460" s="42"/>
      <c r="H1460" s="90"/>
      <c r="M1460" s="42"/>
      <c r="S1460" s="42"/>
      <c r="T1460" s="42"/>
      <c r="U1460" s="42"/>
      <c r="V1460" s="42"/>
      <c r="W1460" s="42"/>
      <c r="X1460" s="42"/>
      <c r="Y1460" s="42"/>
      <c r="Z1460" s="42"/>
    </row>
    <row r="1461">
      <c r="B1461" s="42"/>
      <c r="D1461" s="90"/>
      <c r="F1461" s="90"/>
      <c r="G1461" s="42"/>
      <c r="H1461" s="90"/>
      <c r="M1461" s="42"/>
      <c r="S1461" s="42"/>
      <c r="T1461" s="42"/>
      <c r="U1461" s="42"/>
      <c r="V1461" s="42"/>
      <c r="W1461" s="42"/>
      <c r="X1461" s="42"/>
      <c r="Y1461" s="42"/>
      <c r="Z1461" s="42"/>
    </row>
    <row r="1462">
      <c r="B1462" s="42"/>
      <c r="D1462" s="90"/>
      <c r="F1462" s="90"/>
      <c r="G1462" s="42"/>
      <c r="H1462" s="90"/>
      <c r="M1462" s="42"/>
      <c r="S1462" s="42"/>
      <c r="T1462" s="42"/>
      <c r="U1462" s="42"/>
      <c r="V1462" s="42"/>
      <c r="W1462" s="42"/>
      <c r="X1462" s="42"/>
      <c r="Y1462" s="42"/>
      <c r="Z1462" s="42"/>
    </row>
    <row r="1463">
      <c r="B1463" s="42"/>
      <c r="D1463" s="90"/>
      <c r="F1463" s="90"/>
      <c r="G1463" s="42"/>
      <c r="H1463" s="90"/>
      <c r="M1463" s="42"/>
      <c r="S1463" s="42"/>
      <c r="T1463" s="42"/>
      <c r="U1463" s="42"/>
      <c r="V1463" s="42"/>
      <c r="W1463" s="42"/>
      <c r="X1463" s="42"/>
      <c r="Y1463" s="42"/>
      <c r="Z1463" s="42"/>
    </row>
    <row r="1464">
      <c r="B1464" s="42"/>
      <c r="D1464" s="90"/>
      <c r="F1464" s="90"/>
      <c r="G1464" s="42"/>
      <c r="H1464" s="90"/>
      <c r="M1464" s="42"/>
      <c r="S1464" s="42"/>
      <c r="T1464" s="42"/>
      <c r="U1464" s="42"/>
      <c r="V1464" s="42"/>
      <c r="W1464" s="42"/>
      <c r="X1464" s="42"/>
      <c r="Y1464" s="42"/>
      <c r="Z1464" s="42"/>
    </row>
    <row r="1465">
      <c r="B1465" s="42"/>
      <c r="D1465" s="90"/>
      <c r="F1465" s="90"/>
      <c r="G1465" s="42"/>
      <c r="H1465" s="90"/>
      <c r="M1465" s="42"/>
      <c r="S1465" s="42"/>
      <c r="T1465" s="42"/>
      <c r="U1465" s="42"/>
      <c r="V1465" s="42"/>
      <c r="W1465" s="42"/>
      <c r="X1465" s="42"/>
      <c r="Y1465" s="42"/>
      <c r="Z1465" s="42"/>
    </row>
    <row r="1466">
      <c r="B1466" s="42"/>
      <c r="D1466" s="90"/>
      <c r="F1466" s="90"/>
      <c r="G1466" s="42"/>
      <c r="H1466" s="90"/>
      <c r="M1466" s="42"/>
      <c r="S1466" s="42"/>
      <c r="T1466" s="42"/>
      <c r="U1466" s="42"/>
      <c r="V1466" s="42"/>
      <c r="W1466" s="42"/>
      <c r="X1466" s="42"/>
      <c r="Y1466" s="42"/>
      <c r="Z1466" s="42"/>
    </row>
    <row r="1467">
      <c r="B1467" s="42"/>
      <c r="D1467" s="90"/>
      <c r="F1467" s="90"/>
      <c r="G1467" s="42"/>
      <c r="H1467" s="90"/>
      <c r="M1467" s="42"/>
      <c r="S1467" s="42"/>
      <c r="T1467" s="42"/>
      <c r="U1467" s="42"/>
      <c r="V1467" s="42"/>
      <c r="W1467" s="42"/>
      <c r="X1467" s="42"/>
      <c r="Y1467" s="42"/>
      <c r="Z1467" s="42"/>
    </row>
    <row r="1468">
      <c r="B1468" s="42"/>
      <c r="D1468" s="90"/>
      <c r="F1468" s="90"/>
      <c r="G1468" s="42"/>
      <c r="H1468" s="90"/>
      <c r="M1468" s="42"/>
      <c r="S1468" s="42"/>
      <c r="T1468" s="42"/>
      <c r="U1468" s="42"/>
      <c r="V1468" s="42"/>
      <c r="W1468" s="42"/>
      <c r="X1468" s="42"/>
      <c r="Y1468" s="42"/>
      <c r="Z1468" s="42"/>
    </row>
    <row r="1469">
      <c r="B1469" s="42"/>
      <c r="D1469" s="90"/>
      <c r="F1469" s="90"/>
      <c r="G1469" s="42"/>
      <c r="H1469" s="90"/>
      <c r="M1469" s="42"/>
      <c r="S1469" s="42"/>
      <c r="T1469" s="42"/>
      <c r="U1469" s="42"/>
      <c r="V1469" s="42"/>
      <c r="W1469" s="42"/>
      <c r="X1469" s="42"/>
      <c r="Y1469" s="42"/>
      <c r="Z1469" s="42"/>
    </row>
    <row r="1470">
      <c r="B1470" s="42"/>
      <c r="D1470" s="90"/>
      <c r="F1470" s="90"/>
      <c r="G1470" s="42"/>
      <c r="H1470" s="90"/>
      <c r="M1470" s="42"/>
      <c r="S1470" s="42"/>
      <c r="T1470" s="42"/>
      <c r="U1470" s="42"/>
      <c r="V1470" s="42"/>
      <c r="W1470" s="42"/>
      <c r="X1470" s="42"/>
      <c r="Y1470" s="42"/>
      <c r="Z1470" s="42"/>
    </row>
    <row r="1471">
      <c r="B1471" s="42"/>
      <c r="D1471" s="90"/>
      <c r="F1471" s="90"/>
      <c r="G1471" s="42"/>
      <c r="H1471" s="90"/>
      <c r="M1471" s="42"/>
      <c r="S1471" s="42"/>
      <c r="T1471" s="42"/>
      <c r="U1471" s="42"/>
      <c r="V1471" s="42"/>
      <c r="W1471" s="42"/>
      <c r="X1471" s="42"/>
      <c r="Y1471" s="42"/>
      <c r="Z1471" s="42"/>
    </row>
    <row r="1472">
      <c r="B1472" s="42"/>
      <c r="D1472" s="90"/>
      <c r="F1472" s="90"/>
      <c r="G1472" s="42"/>
      <c r="H1472" s="90"/>
      <c r="M1472" s="42"/>
      <c r="S1472" s="42"/>
      <c r="T1472" s="42"/>
      <c r="U1472" s="42"/>
      <c r="V1472" s="42"/>
      <c r="W1472" s="42"/>
      <c r="X1472" s="42"/>
      <c r="Y1472" s="42"/>
      <c r="Z1472" s="42"/>
    </row>
    <row r="1473">
      <c r="B1473" s="42"/>
      <c r="D1473" s="90"/>
      <c r="F1473" s="90"/>
      <c r="G1473" s="42"/>
      <c r="H1473" s="90"/>
      <c r="M1473" s="42"/>
      <c r="S1473" s="42"/>
      <c r="T1473" s="42"/>
      <c r="U1473" s="42"/>
      <c r="V1473" s="42"/>
      <c r="W1473" s="42"/>
      <c r="X1473" s="42"/>
      <c r="Y1473" s="42"/>
      <c r="Z1473" s="42"/>
    </row>
    <row r="1474">
      <c r="B1474" s="42"/>
      <c r="D1474" s="90"/>
      <c r="F1474" s="90"/>
      <c r="G1474" s="42"/>
      <c r="H1474" s="90"/>
      <c r="M1474" s="42"/>
      <c r="S1474" s="42"/>
      <c r="T1474" s="42"/>
      <c r="U1474" s="42"/>
      <c r="V1474" s="42"/>
      <c r="W1474" s="42"/>
      <c r="X1474" s="42"/>
      <c r="Y1474" s="42"/>
      <c r="Z1474" s="42"/>
    </row>
    <row r="1475">
      <c r="B1475" s="42"/>
      <c r="D1475" s="90"/>
      <c r="F1475" s="90"/>
      <c r="G1475" s="42"/>
      <c r="H1475" s="90"/>
      <c r="M1475" s="42"/>
      <c r="S1475" s="42"/>
      <c r="T1475" s="42"/>
      <c r="U1475" s="42"/>
      <c r="V1475" s="42"/>
      <c r="W1475" s="42"/>
      <c r="X1475" s="42"/>
      <c r="Y1475" s="42"/>
      <c r="Z1475" s="42"/>
    </row>
    <row r="1476">
      <c r="B1476" s="42"/>
      <c r="D1476" s="90"/>
      <c r="F1476" s="90"/>
      <c r="G1476" s="42"/>
      <c r="H1476" s="90"/>
      <c r="M1476" s="42"/>
      <c r="S1476" s="42"/>
      <c r="T1476" s="42"/>
      <c r="U1476" s="42"/>
      <c r="V1476" s="42"/>
      <c r="W1476" s="42"/>
      <c r="X1476" s="42"/>
      <c r="Y1476" s="42"/>
      <c r="Z1476" s="42"/>
    </row>
    <row r="1477">
      <c r="B1477" s="42"/>
      <c r="D1477" s="90"/>
      <c r="F1477" s="90"/>
      <c r="G1477" s="42"/>
      <c r="H1477" s="90"/>
      <c r="M1477" s="42"/>
      <c r="S1477" s="42"/>
      <c r="T1477" s="42"/>
      <c r="U1477" s="42"/>
      <c r="V1477" s="42"/>
      <c r="W1477" s="42"/>
      <c r="X1477" s="42"/>
      <c r="Y1477" s="42"/>
      <c r="Z1477" s="42"/>
    </row>
    <row r="1478">
      <c r="B1478" s="42"/>
      <c r="D1478" s="90"/>
      <c r="F1478" s="90"/>
      <c r="G1478" s="42"/>
      <c r="H1478" s="90"/>
      <c r="M1478" s="42"/>
      <c r="S1478" s="42"/>
      <c r="T1478" s="42"/>
      <c r="U1478" s="42"/>
      <c r="V1478" s="42"/>
      <c r="W1478" s="42"/>
      <c r="X1478" s="42"/>
      <c r="Y1478" s="42"/>
      <c r="Z1478" s="42"/>
    </row>
    <row r="1479">
      <c r="B1479" s="42"/>
      <c r="D1479" s="90"/>
      <c r="F1479" s="90"/>
      <c r="G1479" s="42"/>
      <c r="H1479" s="90"/>
      <c r="M1479" s="42"/>
      <c r="S1479" s="42"/>
      <c r="T1479" s="42"/>
      <c r="U1479" s="42"/>
      <c r="V1479" s="42"/>
      <c r="W1479" s="42"/>
      <c r="X1479" s="42"/>
      <c r="Y1479" s="42"/>
      <c r="Z1479" s="42"/>
    </row>
    <row r="1480">
      <c r="B1480" s="42"/>
      <c r="D1480" s="90"/>
      <c r="F1480" s="90"/>
      <c r="G1480" s="42"/>
      <c r="H1480" s="90"/>
      <c r="M1480" s="42"/>
      <c r="S1480" s="42"/>
      <c r="T1480" s="42"/>
      <c r="U1480" s="42"/>
      <c r="V1480" s="42"/>
      <c r="W1480" s="42"/>
      <c r="X1480" s="42"/>
      <c r="Y1480" s="42"/>
      <c r="Z1480" s="42"/>
    </row>
    <row r="1481">
      <c r="B1481" s="42"/>
      <c r="D1481" s="90"/>
      <c r="F1481" s="90"/>
      <c r="G1481" s="42"/>
      <c r="H1481" s="90"/>
      <c r="M1481" s="42"/>
      <c r="S1481" s="42"/>
      <c r="T1481" s="42"/>
      <c r="U1481" s="42"/>
      <c r="V1481" s="42"/>
      <c r="W1481" s="42"/>
      <c r="X1481" s="42"/>
      <c r="Y1481" s="42"/>
      <c r="Z1481" s="42"/>
    </row>
    <row r="1482">
      <c r="B1482" s="42"/>
      <c r="D1482" s="90"/>
      <c r="F1482" s="90"/>
      <c r="G1482" s="42"/>
      <c r="H1482" s="90"/>
      <c r="M1482" s="42"/>
      <c r="S1482" s="42"/>
      <c r="T1482" s="42"/>
      <c r="U1482" s="42"/>
      <c r="V1482" s="42"/>
      <c r="W1482" s="42"/>
      <c r="X1482" s="42"/>
      <c r="Y1482" s="42"/>
      <c r="Z1482" s="42"/>
    </row>
    <row r="1483">
      <c r="B1483" s="42"/>
      <c r="D1483" s="90"/>
      <c r="F1483" s="90"/>
      <c r="G1483" s="42"/>
      <c r="H1483" s="90"/>
      <c r="M1483" s="42"/>
      <c r="S1483" s="42"/>
      <c r="T1483" s="42"/>
      <c r="U1483" s="42"/>
      <c r="V1483" s="42"/>
      <c r="W1483" s="42"/>
      <c r="X1483" s="42"/>
      <c r="Y1483" s="42"/>
      <c r="Z1483" s="42"/>
    </row>
    <row r="1484">
      <c r="B1484" s="42"/>
      <c r="D1484" s="90"/>
      <c r="F1484" s="90"/>
      <c r="G1484" s="42"/>
      <c r="H1484" s="90"/>
      <c r="M1484" s="42"/>
      <c r="S1484" s="42"/>
      <c r="T1484" s="42"/>
      <c r="U1484" s="42"/>
      <c r="V1484" s="42"/>
      <c r="W1484" s="42"/>
      <c r="X1484" s="42"/>
      <c r="Y1484" s="42"/>
      <c r="Z1484" s="42"/>
    </row>
    <row r="1485">
      <c r="B1485" s="42"/>
      <c r="D1485" s="90"/>
      <c r="F1485" s="90"/>
      <c r="G1485" s="42"/>
      <c r="H1485" s="90"/>
      <c r="M1485" s="42"/>
      <c r="S1485" s="42"/>
      <c r="T1485" s="42"/>
      <c r="U1485" s="42"/>
      <c r="V1485" s="42"/>
      <c r="W1485" s="42"/>
      <c r="X1485" s="42"/>
      <c r="Y1485" s="42"/>
      <c r="Z1485" s="42"/>
    </row>
    <row r="1486">
      <c r="B1486" s="42"/>
      <c r="D1486" s="90"/>
      <c r="F1486" s="90"/>
      <c r="G1486" s="42"/>
      <c r="H1486" s="90"/>
      <c r="M1486" s="42"/>
      <c r="S1486" s="42"/>
      <c r="T1486" s="42"/>
      <c r="U1486" s="42"/>
      <c r="V1486" s="42"/>
      <c r="W1486" s="42"/>
      <c r="X1486" s="42"/>
      <c r="Y1486" s="42"/>
      <c r="Z1486" s="42"/>
    </row>
    <row r="1487">
      <c r="B1487" s="42"/>
      <c r="D1487" s="90"/>
      <c r="F1487" s="90"/>
      <c r="G1487" s="42"/>
      <c r="H1487" s="90"/>
      <c r="M1487" s="42"/>
      <c r="S1487" s="42"/>
      <c r="T1487" s="42"/>
      <c r="U1487" s="42"/>
      <c r="V1487" s="42"/>
      <c r="W1487" s="42"/>
      <c r="X1487" s="42"/>
      <c r="Y1487" s="42"/>
      <c r="Z1487" s="42"/>
    </row>
    <row r="1488">
      <c r="B1488" s="42"/>
      <c r="D1488" s="90"/>
      <c r="F1488" s="90"/>
      <c r="G1488" s="42"/>
      <c r="H1488" s="90"/>
      <c r="M1488" s="42"/>
      <c r="S1488" s="42"/>
      <c r="T1488" s="42"/>
      <c r="U1488" s="42"/>
      <c r="V1488" s="42"/>
      <c r="W1488" s="42"/>
      <c r="X1488" s="42"/>
      <c r="Y1488" s="42"/>
      <c r="Z1488" s="42"/>
    </row>
    <row r="1489">
      <c r="B1489" s="42"/>
      <c r="D1489" s="90"/>
      <c r="F1489" s="90"/>
      <c r="G1489" s="42"/>
      <c r="H1489" s="90"/>
      <c r="M1489" s="42"/>
      <c r="S1489" s="42"/>
      <c r="T1489" s="42"/>
      <c r="U1489" s="42"/>
      <c r="V1489" s="42"/>
      <c r="W1489" s="42"/>
      <c r="X1489" s="42"/>
      <c r="Y1489" s="42"/>
      <c r="Z1489" s="42"/>
    </row>
    <row r="1490">
      <c r="B1490" s="42"/>
      <c r="D1490" s="90"/>
      <c r="F1490" s="90"/>
      <c r="G1490" s="42"/>
      <c r="H1490" s="90"/>
      <c r="M1490" s="42"/>
      <c r="S1490" s="42"/>
      <c r="T1490" s="42"/>
      <c r="U1490" s="42"/>
      <c r="V1490" s="42"/>
      <c r="W1490" s="42"/>
      <c r="X1490" s="42"/>
      <c r="Y1490" s="42"/>
      <c r="Z1490" s="42"/>
    </row>
    <row r="1491">
      <c r="B1491" s="42"/>
      <c r="D1491" s="90"/>
      <c r="F1491" s="90"/>
      <c r="G1491" s="42"/>
      <c r="H1491" s="90"/>
      <c r="M1491" s="42"/>
      <c r="S1491" s="42"/>
      <c r="T1491" s="42"/>
      <c r="U1491" s="42"/>
      <c r="V1491" s="42"/>
      <c r="W1491" s="42"/>
      <c r="X1491" s="42"/>
      <c r="Y1491" s="42"/>
      <c r="Z1491" s="42"/>
    </row>
    <row r="1492">
      <c r="B1492" s="42"/>
      <c r="D1492" s="90"/>
      <c r="F1492" s="90"/>
      <c r="G1492" s="42"/>
      <c r="H1492" s="90"/>
      <c r="M1492" s="42"/>
      <c r="S1492" s="42"/>
      <c r="T1492" s="42"/>
      <c r="U1492" s="42"/>
      <c r="V1492" s="42"/>
      <c r="W1492" s="42"/>
      <c r="X1492" s="42"/>
      <c r="Y1492" s="42"/>
      <c r="Z1492" s="42"/>
    </row>
    <row r="1493">
      <c r="B1493" s="42"/>
      <c r="D1493" s="90"/>
      <c r="F1493" s="90"/>
      <c r="G1493" s="42"/>
      <c r="H1493" s="90"/>
      <c r="M1493" s="42"/>
      <c r="S1493" s="42"/>
      <c r="T1493" s="42"/>
      <c r="U1493" s="42"/>
      <c r="V1493" s="42"/>
      <c r="W1493" s="42"/>
      <c r="X1493" s="42"/>
      <c r="Y1493" s="42"/>
      <c r="Z1493" s="42"/>
    </row>
    <row r="1494">
      <c r="B1494" s="42"/>
      <c r="D1494" s="90"/>
      <c r="F1494" s="90"/>
      <c r="G1494" s="42"/>
      <c r="H1494" s="90"/>
      <c r="M1494" s="42"/>
      <c r="S1494" s="42"/>
      <c r="T1494" s="42"/>
      <c r="U1494" s="42"/>
      <c r="V1494" s="42"/>
      <c r="W1494" s="42"/>
      <c r="X1494" s="42"/>
      <c r="Y1494" s="42"/>
      <c r="Z1494" s="42"/>
    </row>
    <row r="1495">
      <c r="B1495" s="42"/>
      <c r="D1495" s="90"/>
      <c r="F1495" s="90"/>
      <c r="G1495" s="42"/>
      <c r="H1495" s="90"/>
      <c r="M1495" s="42"/>
      <c r="S1495" s="42"/>
      <c r="T1495" s="42"/>
      <c r="U1495" s="42"/>
      <c r="V1495" s="42"/>
      <c r="W1495" s="42"/>
      <c r="X1495" s="42"/>
      <c r="Y1495" s="42"/>
      <c r="Z1495" s="42"/>
    </row>
    <row r="1496">
      <c r="B1496" s="42"/>
      <c r="D1496" s="90"/>
      <c r="F1496" s="90"/>
      <c r="G1496" s="42"/>
      <c r="H1496" s="90"/>
      <c r="M1496" s="42"/>
      <c r="S1496" s="42"/>
      <c r="T1496" s="42"/>
      <c r="U1496" s="42"/>
      <c r="V1496" s="42"/>
      <c r="W1496" s="42"/>
      <c r="X1496" s="42"/>
      <c r="Y1496" s="42"/>
      <c r="Z1496" s="42"/>
    </row>
    <row r="1497">
      <c r="B1497" s="42"/>
      <c r="D1497" s="90"/>
      <c r="F1497" s="90"/>
      <c r="G1497" s="42"/>
      <c r="H1497" s="90"/>
      <c r="M1497" s="42"/>
      <c r="S1497" s="42"/>
      <c r="T1497" s="42"/>
      <c r="U1497" s="42"/>
      <c r="V1497" s="42"/>
      <c r="W1497" s="42"/>
      <c r="X1497" s="42"/>
      <c r="Y1497" s="42"/>
      <c r="Z1497" s="42"/>
    </row>
    <row r="1498">
      <c r="B1498" s="42"/>
      <c r="D1498" s="90"/>
      <c r="F1498" s="90"/>
      <c r="G1498" s="42"/>
      <c r="H1498" s="90"/>
      <c r="M1498" s="42"/>
      <c r="S1498" s="42"/>
      <c r="T1498" s="42"/>
      <c r="U1498" s="42"/>
      <c r="V1498" s="42"/>
      <c r="W1498" s="42"/>
      <c r="X1498" s="42"/>
      <c r="Y1498" s="42"/>
      <c r="Z1498" s="42"/>
    </row>
    <row r="1499">
      <c r="B1499" s="42"/>
      <c r="D1499" s="90"/>
      <c r="F1499" s="90"/>
      <c r="G1499" s="42"/>
      <c r="H1499" s="90"/>
      <c r="M1499" s="42"/>
      <c r="S1499" s="42"/>
      <c r="T1499" s="42"/>
      <c r="U1499" s="42"/>
      <c r="V1499" s="42"/>
      <c r="W1499" s="42"/>
      <c r="X1499" s="42"/>
      <c r="Y1499" s="42"/>
      <c r="Z1499" s="42"/>
    </row>
    <row r="1500">
      <c r="B1500" s="42"/>
      <c r="D1500" s="90"/>
      <c r="F1500" s="90"/>
      <c r="G1500" s="42"/>
      <c r="H1500" s="90"/>
      <c r="M1500" s="42"/>
      <c r="S1500" s="42"/>
      <c r="T1500" s="42"/>
      <c r="U1500" s="42"/>
      <c r="V1500" s="42"/>
      <c r="W1500" s="42"/>
      <c r="X1500" s="42"/>
      <c r="Y1500" s="42"/>
      <c r="Z1500" s="42"/>
    </row>
    <row r="1501">
      <c r="B1501" s="42"/>
      <c r="D1501" s="90"/>
      <c r="F1501" s="90"/>
      <c r="G1501" s="42"/>
      <c r="H1501" s="90"/>
      <c r="M1501" s="42"/>
      <c r="S1501" s="42"/>
      <c r="T1501" s="42"/>
      <c r="U1501" s="42"/>
      <c r="V1501" s="42"/>
      <c r="W1501" s="42"/>
      <c r="X1501" s="42"/>
      <c r="Y1501" s="42"/>
      <c r="Z1501" s="42"/>
    </row>
    <row r="1502">
      <c r="B1502" s="42"/>
      <c r="D1502" s="90"/>
      <c r="F1502" s="90"/>
      <c r="G1502" s="42"/>
      <c r="H1502" s="90"/>
      <c r="M1502" s="42"/>
      <c r="S1502" s="42"/>
      <c r="T1502" s="42"/>
      <c r="U1502" s="42"/>
      <c r="V1502" s="42"/>
      <c r="W1502" s="42"/>
      <c r="X1502" s="42"/>
      <c r="Y1502" s="42"/>
      <c r="Z1502" s="42"/>
    </row>
    <row r="1503">
      <c r="B1503" s="42"/>
      <c r="D1503" s="90"/>
      <c r="F1503" s="90"/>
      <c r="G1503" s="42"/>
      <c r="H1503" s="90"/>
      <c r="M1503" s="42"/>
      <c r="S1503" s="42"/>
      <c r="T1503" s="42"/>
      <c r="U1503" s="42"/>
      <c r="V1503" s="42"/>
      <c r="W1503" s="42"/>
      <c r="X1503" s="42"/>
      <c r="Y1503" s="42"/>
      <c r="Z1503" s="42"/>
    </row>
    <row r="1504">
      <c r="B1504" s="42"/>
      <c r="D1504" s="90"/>
      <c r="F1504" s="90"/>
      <c r="G1504" s="42"/>
      <c r="H1504" s="90"/>
      <c r="M1504" s="42"/>
      <c r="S1504" s="42"/>
      <c r="T1504" s="42"/>
      <c r="U1504" s="42"/>
      <c r="V1504" s="42"/>
      <c r="W1504" s="42"/>
      <c r="X1504" s="42"/>
      <c r="Y1504" s="42"/>
      <c r="Z1504" s="42"/>
    </row>
    <row r="1505">
      <c r="B1505" s="42"/>
      <c r="D1505" s="90"/>
      <c r="F1505" s="90"/>
      <c r="G1505" s="42"/>
      <c r="H1505" s="90"/>
      <c r="M1505" s="42"/>
      <c r="S1505" s="42"/>
      <c r="T1505" s="42"/>
      <c r="U1505" s="42"/>
      <c r="V1505" s="42"/>
      <c r="W1505" s="42"/>
      <c r="X1505" s="42"/>
      <c r="Y1505" s="42"/>
      <c r="Z1505" s="42"/>
    </row>
    <row r="1506">
      <c r="B1506" s="42"/>
      <c r="D1506" s="90"/>
      <c r="F1506" s="90"/>
      <c r="G1506" s="42"/>
      <c r="H1506" s="90"/>
      <c r="M1506" s="42"/>
      <c r="S1506" s="42"/>
      <c r="T1506" s="42"/>
      <c r="U1506" s="42"/>
      <c r="V1506" s="42"/>
      <c r="W1506" s="42"/>
      <c r="X1506" s="42"/>
      <c r="Y1506" s="42"/>
      <c r="Z1506" s="42"/>
    </row>
    <row r="1507">
      <c r="B1507" s="42"/>
      <c r="D1507" s="90"/>
      <c r="F1507" s="90"/>
      <c r="G1507" s="42"/>
      <c r="H1507" s="90"/>
      <c r="M1507" s="42"/>
      <c r="S1507" s="42"/>
      <c r="T1507" s="42"/>
      <c r="U1507" s="42"/>
      <c r="V1507" s="42"/>
      <c r="W1507" s="42"/>
      <c r="X1507" s="42"/>
      <c r="Y1507" s="42"/>
      <c r="Z1507" s="42"/>
    </row>
    <row r="1508">
      <c r="B1508" s="42"/>
      <c r="D1508" s="90"/>
      <c r="F1508" s="90"/>
      <c r="G1508" s="42"/>
      <c r="H1508" s="90"/>
      <c r="M1508" s="42"/>
      <c r="S1508" s="42"/>
      <c r="T1508" s="42"/>
      <c r="U1508" s="42"/>
      <c r="V1508" s="42"/>
      <c r="W1508" s="42"/>
      <c r="X1508" s="42"/>
      <c r="Y1508" s="42"/>
      <c r="Z1508" s="42"/>
    </row>
    <row r="1509">
      <c r="B1509" s="42"/>
      <c r="D1509" s="90"/>
      <c r="F1509" s="90"/>
      <c r="G1509" s="42"/>
      <c r="H1509" s="90"/>
      <c r="M1509" s="42"/>
      <c r="S1509" s="42"/>
      <c r="T1509" s="42"/>
      <c r="U1509" s="42"/>
      <c r="V1509" s="42"/>
      <c r="W1509" s="42"/>
      <c r="X1509" s="42"/>
      <c r="Y1509" s="42"/>
      <c r="Z1509" s="42"/>
    </row>
    <row r="1510">
      <c r="B1510" s="42"/>
      <c r="D1510" s="90"/>
      <c r="F1510" s="90"/>
      <c r="G1510" s="42"/>
      <c r="H1510" s="90"/>
      <c r="M1510" s="42"/>
      <c r="S1510" s="42"/>
      <c r="T1510" s="42"/>
      <c r="U1510" s="42"/>
      <c r="V1510" s="42"/>
      <c r="W1510" s="42"/>
      <c r="X1510" s="42"/>
      <c r="Y1510" s="42"/>
      <c r="Z1510" s="42"/>
    </row>
    <row r="1511">
      <c r="B1511" s="42"/>
      <c r="D1511" s="90"/>
      <c r="F1511" s="90"/>
      <c r="G1511" s="42"/>
      <c r="H1511" s="90"/>
      <c r="M1511" s="42"/>
      <c r="S1511" s="42"/>
      <c r="T1511" s="42"/>
      <c r="U1511" s="42"/>
      <c r="V1511" s="42"/>
      <c r="W1511" s="42"/>
      <c r="X1511" s="42"/>
      <c r="Y1511" s="42"/>
      <c r="Z1511" s="42"/>
    </row>
    <row r="1512">
      <c r="B1512" s="42"/>
      <c r="D1512" s="90"/>
      <c r="F1512" s="90"/>
      <c r="G1512" s="42"/>
      <c r="H1512" s="90"/>
      <c r="M1512" s="42"/>
      <c r="S1512" s="42"/>
      <c r="T1512" s="42"/>
      <c r="U1512" s="42"/>
      <c r="V1512" s="42"/>
      <c r="W1512" s="42"/>
      <c r="X1512" s="42"/>
      <c r="Y1512" s="42"/>
      <c r="Z1512" s="42"/>
    </row>
    <row r="1513">
      <c r="B1513" s="42"/>
      <c r="D1513" s="90"/>
      <c r="F1513" s="90"/>
      <c r="G1513" s="42"/>
      <c r="H1513" s="90"/>
      <c r="M1513" s="42"/>
      <c r="S1513" s="42"/>
      <c r="T1513" s="42"/>
      <c r="U1513" s="42"/>
      <c r="V1513" s="42"/>
      <c r="W1513" s="42"/>
      <c r="X1513" s="42"/>
      <c r="Y1513" s="42"/>
      <c r="Z1513" s="42"/>
    </row>
    <row r="1514">
      <c r="B1514" s="42"/>
      <c r="D1514" s="90"/>
      <c r="F1514" s="90"/>
      <c r="G1514" s="42"/>
      <c r="H1514" s="90"/>
      <c r="M1514" s="42"/>
      <c r="S1514" s="42"/>
      <c r="T1514" s="42"/>
      <c r="U1514" s="42"/>
      <c r="V1514" s="42"/>
      <c r="W1514" s="42"/>
      <c r="X1514" s="42"/>
      <c r="Y1514" s="42"/>
      <c r="Z1514" s="42"/>
    </row>
    <row r="1515">
      <c r="B1515" s="42"/>
      <c r="D1515" s="90"/>
      <c r="F1515" s="90"/>
      <c r="G1515" s="42"/>
      <c r="H1515" s="90"/>
      <c r="M1515" s="42"/>
      <c r="S1515" s="42"/>
      <c r="T1515" s="42"/>
      <c r="U1515" s="42"/>
      <c r="V1515" s="42"/>
      <c r="W1515" s="42"/>
      <c r="X1515" s="42"/>
      <c r="Y1515" s="42"/>
      <c r="Z1515" s="42"/>
    </row>
    <row r="1516">
      <c r="B1516" s="42"/>
      <c r="D1516" s="90"/>
      <c r="F1516" s="90"/>
      <c r="G1516" s="42"/>
      <c r="H1516" s="90"/>
      <c r="M1516" s="42"/>
      <c r="S1516" s="42"/>
      <c r="T1516" s="42"/>
      <c r="U1516" s="42"/>
      <c r="V1516" s="42"/>
      <c r="W1516" s="42"/>
      <c r="X1516" s="42"/>
      <c r="Y1516" s="42"/>
      <c r="Z1516" s="42"/>
    </row>
    <row r="1517">
      <c r="B1517" s="42"/>
      <c r="D1517" s="90"/>
      <c r="F1517" s="90"/>
      <c r="G1517" s="42"/>
      <c r="H1517" s="90"/>
      <c r="M1517" s="42"/>
      <c r="S1517" s="42"/>
      <c r="T1517" s="42"/>
      <c r="U1517" s="42"/>
      <c r="V1517" s="42"/>
      <c r="W1517" s="42"/>
      <c r="X1517" s="42"/>
      <c r="Y1517" s="42"/>
      <c r="Z1517" s="42"/>
    </row>
    <row r="1518">
      <c r="B1518" s="42"/>
      <c r="D1518" s="90"/>
      <c r="F1518" s="90"/>
      <c r="G1518" s="42"/>
      <c r="H1518" s="90"/>
      <c r="M1518" s="42"/>
      <c r="S1518" s="42"/>
      <c r="T1518" s="42"/>
      <c r="U1518" s="42"/>
      <c r="V1518" s="42"/>
      <c r="W1518" s="42"/>
      <c r="X1518" s="42"/>
      <c r="Y1518" s="42"/>
      <c r="Z1518" s="42"/>
    </row>
    <row r="1519">
      <c r="B1519" s="42"/>
      <c r="D1519" s="90"/>
      <c r="F1519" s="90"/>
      <c r="G1519" s="42"/>
      <c r="H1519" s="90"/>
      <c r="M1519" s="42"/>
      <c r="S1519" s="42"/>
      <c r="T1519" s="42"/>
      <c r="U1519" s="42"/>
      <c r="V1519" s="42"/>
      <c r="W1519" s="42"/>
      <c r="X1519" s="42"/>
      <c r="Y1519" s="42"/>
      <c r="Z1519" s="42"/>
    </row>
    <row r="1520">
      <c r="B1520" s="42"/>
      <c r="D1520" s="90"/>
      <c r="F1520" s="90"/>
      <c r="G1520" s="42"/>
      <c r="H1520" s="90"/>
      <c r="M1520" s="42"/>
      <c r="S1520" s="42"/>
      <c r="T1520" s="42"/>
      <c r="U1520" s="42"/>
      <c r="V1520" s="42"/>
      <c r="W1520" s="42"/>
      <c r="X1520" s="42"/>
      <c r="Y1520" s="42"/>
      <c r="Z1520" s="42"/>
    </row>
    <row r="1521">
      <c r="B1521" s="42"/>
      <c r="D1521" s="90"/>
      <c r="F1521" s="90"/>
      <c r="G1521" s="42"/>
      <c r="H1521" s="90"/>
      <c r="M1521" s="42"/>
      <c r="S1521" s="42"/>
      <c r="T1521" s="42"/>
      <c r="U1521" s="42"/>
      <c r="V1521" s="42"/>
      <c r="W1521" s="42"/>
      <c r="X1521" s="42"/>
      <c r="Y1521" s="42"/>
      <c r="Z1521" s="42"/>
    </row>
    <row r="1522">
      <c r="B1522" s="42"/>
      <c r="D1522" s="90"/>
      <c r="F1522" s="90"/>
      <c r="G1522" s="42"/>
      <c r="H1522" s="90"/>
      <c r="M1522" s="42"/>
      <c r="S1522" s="42"/>
      <c r="T1522" s="42"/>
      <c r="U1522" s="42"/>
      <c r="V1522" s="42"/>
      <c r="W1522" s="42"/>
      <c r="X1522" s="42"/>
      <c r="Y1522" s="42"/>
      <c r="Z1522" s="42"/>
    </row>
    <row r="1523">
      <c r="B1523" s="42"/>
      <c r="D1523" s="90"/>
      <c r="F1523" s="90"/>
      <c r="G1523" s="42"/>
      <c r="H1523" s="90"/>
      <c r="M1523" s="42"/>
      <c r="S1523" s="42"/>
      <c r="T1523" s="42"/>
      <c r="U1523" s="42"/>
      <c r="V1523" s="42"/>
      <c r="W1523" s="42"/>
      <c r="X1523" s="42"/>
      <c r="Y1523" s="42"/>
      <c r="Z1523" s="42"/>
    </row>
    <row r="1524">
      <c r="B1524" s="42"/>
      <c r="D1524" s="90"/>
      <c r="F1524" s="90"/>
      <c r="G1524" s="42"/>
      <c r="H1524" s="90"/>
      <c r="M1524" s="42"/>
      <c r="S1524" s="42"/>
      <c r="T1524" s="42"/>
      <c r="U1524" s="42"/>
      <c r="V1524" s="42"/>
      <c r="W1524" s="42"/>
      <c r="X1524" s="42"/>
      <c r="Y1524" s="42"/>
      <c r="Z1524" s="42"/>
    </row>
    <row r="1525">
      <c r="B1525" s="42"/>
      <c r="D1525" s="90"/>
      <c r="F1525" s="90"/>
      <c r="G1525" s="42"/>
      <c r="H1525" s="90"/>
      <c r="M1525" s="42"/>
      <c r="S1525" s="42"/>
      <c r="T1525" s="42"/>
      <c r="U1525" s="42"/>
      <c r="V1525" s="42"/>
      <c r="W1525" s="42"/>
      <c r="X1525" s="42"/>
      <c r="Y1525" s="42"/>
      <c r="Z1525" s="42"/>
    </row>
    <row r="1526">
      <c r="B1526" s="42"/>
      <c r="D1526" s="90"/>
      <c r="F1526" s="90"/>
      <c r="G1526" s="42"/>
      <c r="H1526" s="90"/>
      <c r="M1526" s="42"/>
      <c r="S1526" s="42"/>
      <c r="T1526" s="42"/>
      <c r="U1526" s="42"/>
      <c r="V1526" s="42"/>
      <c r="W1526" s="42"/>
      <c r="X1526" s="42"/>
      <c r="Y1526" s="42"/>
      <c r="Z1526" s="42"/>
    </row>
    <row r="1527">
      <c r="B1527" s="42"/>
      <c r="D1527" s="90"/>
      <c r="F1527" s="90"/>
      <c r="G1527" s="42"/>
      <c r="H1527" s="90"/>
      <c r="M1527" s="42"/>
      <c r="S1527" s="42"/>
      <c r="T1527" s="42"/>
      <c r="U1527" s="42"/>
      <c r="V1527" s="42"/>
      <c r="W1527" s="42"/>
      <c r="X1527" s="42"/>
      <c r="Y1527" s="42"/>
      <c r="Z1527" s="42"/>
    </row>
    <row r="1528">
      <c r="B1528" s="42"/>
      <c r="D1528" s="90"/>
      <c r="F1528" s="90"/>
      <c r="G1528" s="42"/>
      <c r="H1528" s="90"/>
      <c r="M1528" s="42"/>
      <c r="S1528" s="42"/>
      <c r="T1528" s="42"/>
      <c r="U1528" s="42"/>
      <c r="V1528" s="42"/>
      <c r="W1528" s="42"/>
      <c r="X1528" s="42"/>
      <c r="Y1528" s="42"/>
      <c r="Z1528" s="42"/>
    </row>
    <row r="1529">
      <c r="B1529" s="42"/>
      <c r="D1529" s="90"/>
      <c r="F1529" s="90"/>
      <c r="G1529" s="42"/>
      <c r="H1529" s="90"/>
      <c r="M1529" s="42"/>
      <c r="S1529" s="42"/>
      <c r="T1529" s="42"/>
      <c r="U1529" s="42"/>
      <c r="V1529" s="42"/>
      <c r="W1529" s="42"/>
      <c r="X1529" s="42"/>
      <c r="Y1529" s="42"/>
      <c r="Z1529" s="42"/>
    </row>
    <row r="1530">
      <c r="B1530" s="42"/>
      <c r="D1530" s="90"/>
      <c r="F1530" s="90"/>
      <c r="G1530" s="42"/>
      <c r="H1530" s="90"/>
      <c r="M1530" s="42"/>
      <c r="S1530" s="42"/>
      <c r="T1530" s="42"/>
      <c r="U1530" s="42"/>
      <c r="V1530" s="42"/>
      <c r="W1530" s="42"/>
      <c r="X1530" s="42"/>
      <c r="Y1530" s="42"/>
      <c r="Z1530" s="42"/>
    </row>
    <row r="1531">
      <c r="B1531" s="42"/>
      <c r="D1531" s="90"/>
      <c r="F1531" s="90"/>
      <c r="G1531" s="42"/>
      <c r="H1531" s="90"/>
      <c r="M1531" s="42"/>
      <c r="S1531" s="42"/>
      <c r="T1531" s="42"/>
      <c r="U1531" s="42"/>
      <c r="V1531" s="42"/>
      <c r="W1531" s="42"/>
      <c r="X1531" s="42"/>
      <c r="Y1531" s="42"/>
      <c r="Z1531" s="42"/>
    </row>
    <row r="1532">
      <c r="B1532" s="42"/>
      <c r="D1532" s="90"/>
      <c r="F1532" s="90"/>
      <c r="G1532" s="42"/>
      <c r="H1532" s="90"/>
      <c r="M1532" s="42"/>
      <c r="S1532" s="42"/>
      <c r="T1532" s="42"/>
      <c r="U1532" s="42"/>
      <c r="V1532" s="42"/>
      <c r="W1532" s="42"/>
      <c r="X1532" s="42"/>
      <c r="Y1532" s="42"/>
      <c r="Z1532" s="42"/>
    </row>
    <row r="1533">
      <c r="B1533" s="42"/>
      <c r="D1533" s="90"/>
      <c r="F1533" s="90"/>
      <c r="G1533" s="42"/>
      <c r="H1533" s="90"/>
      <c r="M1533" s="42"/>
      <c r="S1533" s="42"/>
      <c r="T1533" s="42"/>
      <c r="U1533" s="42"/>
      <c r="V1533" s="42"/>
      <c r="W1533" s="42"/>
      <c r="X1533" s="42"/>
      <c r="Y1533" s="42"/>
      <c r="Z1533" s="42"/>
    </row>
    <row r="1534">
      <c r="B1534" s="42"/>
      <c r="D1534" s="90"/>
      <c r="F1534" s="90"/>
      <c r="G1534" s="42"/>
      <c r="H1534" s="90"/>
      <c r="M1534" s="42"/>
      <c r="S1534" s="42"/>
      <c r="T1534" s="42"/>
      <c r="U1534" s="42"/>
      <c r="V1534" s="42"/>
      <c r="W1534" s="42"/>
      <c r="X1534" s="42"/>
      <c r="Y1534" s="42"/>
      <c r="Z1534" s="42"/>
    </row>
    <row r="1535">
      <c r="B1535" s="42"/>
      <c r="D1535" s="90"/>
      <c r="F1535" s="90"/>
      <c r="G1535" s="42"/>
      <c r="H1535" s="90"/>
      <c r="M1535" s="42"/>
      <c r="S1535" s="42"/>
      <c r="T1535" s="42"/>
      <c r="U1535" s="42"/>
      <c r="V1535" s="42"/>
      <c r="W1535" s="42"/>
      <c r="X1535" s="42"/>
      <c r="Y1535" s="42"/>
      <c r="Z1535" s="42"/>
    </row>
    <row r="1536">
      <c r="B1536" s="42"/>
      <c r="D1536" s="90"/>
      <c r="F1536" s="90"/>
      <c r="G1536" s="42"/>
      <c r="H1536" s="90"/>
      <c r="M1536" s="42"/>
      <c r="S1536" s="42"/>
      <c r="T1536" s="42"/>
      <c r="U1536" s="42"/>
      <c r="V1536" s="42"/>
      <c r="W1536" s="42"/>
      <c r="X1536" s="42"/>
      <c r="Y1536" s="42"/>
      <c r="Z1536" s="42"/>
    </row>
    <row r="1537">
      <c r="B1537" s="42"/>
      <c r="D1537" s="90"/>
      <c r="F1537" s="90"/>
      <c r="G1537" s="42"/>
      <c r="H1537" s="90"/>
      <c r="M1537" s="42"/>
      <c r="S1537" s="42"/>
      <c r="T1537" s="42"/>
      <c r="U1537" s="42"/>
      <c r="V1537" s="42"/>
      <c r="W1537" s="42"/>
      <c r="X1537" s="42"/>
      <c r="Y1537" s="42"/>
      <c r="Z1537" s="42"/>
    </row>
    <row r="1538">
      <c r="B1538" s="42"/>
      <c r="D1538" s="90"/>
      <c r="F1538" s="90"/>
      <c r="G1538" s="42"/>
      <c r="H1538" s="90"/>
      <c r="M1538" s="42"/>
      <c r="S1538" s="42"/>
      <c r="T1538" s="42"/>
      <c r="U1538" s="42"/>
      <c r="V1538" s="42"/>
      <c r="W1538" s="42"/>
      <c r="X1538" s="42"/>
      <c r="Y1538" s="42"/>
      <c r="Z1538" s="42"/>
    </row>
    <row r="1539">
      <c r="B1539" s="42"/>
      <c r="D1539" s="90"/>
      <c r="F1539" s="90"/>
      <c r="G1539" s="42"/>
      <c r="H1539" s="90"/>
      <c r="M1539" s="42"/>
      <c r="S1539" s="42"/>
      <c r="T1539" s="42"/>
      <c r="U1539" s="42"/>
      <c r="V1539" s="42"/>
      <c r="W1539" s="42"/>
      <c r="X1539" s="42"/>
      <c r="Y1539" s="42"/>
      <c r="Z1539" s="42"/>
    </row>
    <row r="1540">
      <c r="B1540" s="42"/>
      <c r="D1540" s="90"/>
      <c r="F1540" s="90"/>
      <c r="G1540" s="42"/>
      <c r="H1540" s="90"/>
      <c r="M1540" s="42"/>
      <c r="S1540" s="42"/>
      <c r="T1540" s="42"/>
      <c r="U1540" s="42"/>
      <c r="V1540" s="42"/>
      <c r="W1540" s="42"/>
      <c r="X1540" s="42"/>
      <c r="Y1540" s="42"/>
      <c r="Z1540" s="42"/>
    </row>
    <row r="1541">
      <c r="B1541" s="42"/>
      <c r="D1541" s="90"/>
      <c r="F1541" s="90"/>
      <c r="G1541" s="42"/>
      <c r="H1541" s="90"/>
      <c r="M1541" s="42"/>
      <c r="S1541" s="42"/>
      <c r="T1541" s="42"/>
      <c r="U1541" s="42"/>
      <c r="V1541" s="42"/>
      <c r="W1541" s="42"/>
      <c r="X1541" s="42"/>
      <c r="Y1541" s="42"/>
      <c r="Z1541" s="42"/>
    </row>
    <row r="1542">
      <c r="B1542" s="42"/>
      <c r="D1542" s="90"/>
      <c r="F1542" s="90"/>
      <c r="G1542" s="42"/>
      <c r="H1542" s="90"/>
      <c r="M1542" s="42"/>
      <c r="S1542" s="42"/>
      <c r="T1542" s="42"/>
      <c r="U1542" s="42"/>
      <c r="V1542" s="42"/>
      <c r="W1542" s="42"/>
      <c r="X1542" s="42"/>
      <c r="Y1542" s="42"/>
      <c r="Z1542" s="42"/>
    </row>
    <row r="1543">
      <c r="B1543" s="42"/>
      <c r="D1543" s="90"/>
      <c r="F1543" s="90"/>
      <c r="G1543" s="42"/>
      <c r="H1543" s="90"/>
      <c r="M1543" s="42"/>
      <c r="S1543" s="42"/>
      <c r="T1543" s="42"/>
      <c r="U1543" s="42"/>
      <c r="V1543" s="42"/>
      <c r="W1543" s="42"/>
      <c r="X1543" s="42"/>
      <c r="Y1543" s="42"/>
      <c r="Z1543" s="42"/>
    </row>
    <row r="1544">
      <c r="B1544" s="42"/>
      <c r="D1544" s="90"/>
      <c r="F1544" s="90"/>
      <c r="G1544" s="42"/>
      <c r="H1544" s="90"/>
      <c r="M1544" s="42"/>
      <c r="S1544" s="42"/>
      <c r="T1544" s="42"/>
      <c r="U1544" s="42"/>
      <c r="V1544" s="42"/>
      <c r="W1544" s="42"/>
      <c r="X1544" s="42"/>
      <c r="Y1544" s="42"/>
      <c r="Z1544" s="42"/>
    </row>
    <row r="1545">
      <c r="B1545" s="42"/>
      <c r="D1545" s="90"/>
      <c r="F1545" s="90"/>
      <c r="G1545" s="42"/>
      <c r="H1545" s="90"/>
      <c r="M1545" s="42"/>
      <c r="S1545" s="42"/>
      <c r="T1545" s="42"/>
      <c r="U1545" s="42"/>
      <c r="V1545" s="42"/>
      <c r="W1545" s="42"/>
      <c r="X1545" s="42"/>
      <c r="Y1545" s="42"/>
      <c r="Z1545" s="42"/>
    </row>
    <row r="1546">
      <c r="B1546" s="42"/>
      <c r="D1546" s="90"/>
      <c r="F1546" s="90"/>
      <c r="G1546" s="42"/>
      <c r="H1546" s="90"/>
      <c r="M1546" s="42"/>
      <c r="S1546" s="42"/>
      <c r="T1546" s="42"/>
      <c r="U1546" s="42"/>
      <c r="V1546" s="42"/>
      <c r="W1546" s="42"/>
      <c r="X1546" s="42"/>
      <c r="Y1546" s="42"/>
      <c r="Z1546" s="42"/>
    </row>
    <row r="1547">
      <c r="B1547" s="42"/>
      <c r="D1547" s="90"/>
      <c r="F1547" s="90"/>
      <c r="G1547" s="42"/>
      <c r="H1547" s="90"/>
      <c r="M1547" s="42"/>
      <c r="S1547" s="42"/>
      <c r="T1547" s="42"/>
      <c r="U1547" s="42"/>
      <c r="V1547" s="42"/>
      <c r="W1547" s="42"/>
      <c r="X1547" s="42"/>
      <c r="Y1547" s="42"/>
      <c r="Z1547" s="42"/>
    </row>
    <row r="1548">
      <c r="B1548" s="42"/>
      <c r="D1548" s="90"/>
      <c r="F1548" s="90"/>
      <c r="G1548" s="42"/>
      <c r="H1548" s="90"/>
      <c r="M1548" s="42"/>
      <c r="S1548" s="42"/>
      <c r="T1548" s="42"/>
      <c r="U1548" s="42"/>
      <c r="V1548" s="42"/>
      <c r="W1548" s="42"/>
      <c r="X1548" s="42"/>
      <c r="Y1548" s="42"/>
      <c r="Z1548" s="42"/>
    </row>
    <row r="1549">
      <c r="B1549" s="42"/>
      <c r="D1549" s="90"/>
      <c r="F1549" s="90"/>
      <c r="G1549" s="42"/>
      <c r="H1549" s="90"/>
      <c r="M1549" s="42"/>
      <c r="S1549" s="42"/>
      <c r="T1549" s="42"/>
      <c r="U1549" s="42"/>
      <c r="V1549" s="42"/>
      <c r="W1549" s="42"/>
      <c r="X1549" s="42"/>
      <c r="Y1549" s="42"/>
      <c r="Z1549" s="42"/>
    </row>
    <row r="1550">
      <c r="B1550" s="42"/>
      <c r="D1550" s="90"/>
      <c r="F1550" s="90"/>
      <c r="G1550" s="42"/>
      <c r="H1550" s="90"/>
      <c r="M1550" s="42"/>
      <c r="S1550" s="42"/>
      <c r="T1550" s="42"/>
      <c r="U1550" s="42"/>
      <c r="V1550" s="42"/>
      <c r="W1550" s="42"/>
      <c r="X1550" s="42"/>
      <c r="Y1550" s="42"/>
      <c r="Z1550" s="42"/>
    </row>
    <row r="1551">
      <c r="B1551" s="42"/>
      <c r="D1551" s="90"/>
      <c r="F1551" s="90"/>
      <c r="G1551" s="42"/>
      <c r="H1551" s="90"/>
      <c r="M1551" s="42"/>
      <c r="S1551" s="42"/>
      <c r="T1551" s="42"/>
      <c r="U1551" s="42"/>
      <c r="V1551" s="42"/>
      <c r="W1551" s="42"/>
      <c r="X1551" s="42"/>
      <c r="Y1551" s="42"/>
      <c r="Z1551" s="42"/>
    </row>
    <row r="1552">
      <c r="B1552" s="42"/>
      <c r="D1552" s="90"/>
      <c r="F1552" s="90"/>
      <c r="G1552" s="42"/>
      <c r="H1552" s="90"/>
      <c r="M1552" s="42"/>
      <c r="S1552" s="42"/>
      <c r="T1552" s="42"/>
      <c r="U1552" s="42"/>
      <c r="V1552" s="42"/>
      <c r="W1552" s="42"/>
      <c r="X1552" s="42"/>
      <c r="Y1552" s="42"/>
      <c r="Z1552" s="42"/>
    </row>
    <row r="1553">
      <c r="B1553" s="42"/>
      <c r="D1553" s="90"/>
      <c r="F1553" s="90"/>
      <c r="G1553" s="42"/>
      <c r="H1553" s="90"/>
      <c r="M1553" s="42"/>
      <c r="S1553" s="42"/>
      <c r="T1553" s="42"/>
      <c r="U1553" s="42"/>
      <c r="V1553" s="42"/>
      <c r="W1553" s="42"/>
      <c r="X1553" s="42"/>
      <c r="Y1553" s="42"/>
      <c r="Z1553" s="42"/>
    </row>
    <row r="1554">
      <c r="B1554" s="42"/>
      <c r="D1554" s="90"/>
      <c r="F1554" s="90"/>
      <c r="G1554" s="42"/>
      <c r="H1554" s="90"/>
      <c r="M1554" s="42"/>
      <c r="S1554" s="42"/>
      <c r="T1554" s="42"/>
      <c r="U1554" s="42"/>
      <c r="V1554" s="42"/>
      <c r="W1554" s="42"/>
      <c r="X1554" s="42"/>
      <c r="Y1554" s="42"/>
      <c r="Z1554" s="42"/>
    </row>
    <row r="1555">
      <c r="B1555" s="42"/>
      <c r="D1555" s="90"/>
      <c r="F1555" s="90"/>
      <c r="G1555" s="42"/>
      <c r="H1555" s="90"/>
      <c r="M1555" s="42"/>
      <c r="S1555" s="42"/>
      <c r="T1555" s="42"/>
      <c r="U1555" s="42"/>
      <c r="V1555" s="42"/>
      <c r="W1555" s="42"/>
      <c r="X1555" s="42"/>
      <c r="Y1555" s="42"/>
      <c r="Z1555" s="42"/>
    </row>
    <row r="1556">
      <c r="B1556" s="42"/>
      <c r="D1556" s="90"/>
      <c r="F1556" s="90"/>
      <c r="G1556" s="42"/>
      <c r="H1556" s="90"/>
      <c r="M1556" s="42"/>
      <c r="S1556" s="42"/>
      <c r="T1556" s="42"/>
      <c r="U1556" s="42"/>
      <c r="V1556" s="42"/>
      <c r="W1556" s="42"/>
      <c r="X1556" s="42"/>
      <c r="Y1556" s="42"/>
      <c r="Z1556" s="42"/>
    </row>
    <row r="1557">
      <c r="B1557" s="42"/>
      <c r="D1557" s="90"/>
      <c r="F1557" s="90"/>
      <c r="G1557" s="42"/>
      <c r="H1557" s="90"/>
      <c r="M1557" s="42"/>
      <c r="S1557" s="42"/>
      <c r="T1557" s="42"/>
      <c r="U1557" s="42"/>
      <c r="V1557" s="42"/>
      <c r="W1557" s="42"/>
      <c r="X1557" s="42"/>
      <c r="Y1557" s="42"/>
      <c r="Z1557" s="42"/>
    </row>
    <row r="1558">
      <c r="B1558" s="42"/>
      <c r="D1558" s="90"/>
      <c r="F1558" s="90"/>
      <c r="G1558" s="42"/>
      <c r="H1558" s="90"/>
      <c r="M1558" s="42"/>
      <c r="S1558" s="42"/>
      <c r="T1558" s="42"/>
      <c r="U1558" s="42"/>
      <c r="V1558" s="42"/>
      <c r="W1558" s="42"/>
      <c r="X1558" s="42"/>
      <c r="Y1558" s="42"/>
      <c r="Z1558" s="42"/>
    </row>
    <row r="1559">
      <c r="B1559" s="42"/>
      <c r="D1559" s="90"/>
      <c r="F1559" s="90"/>
      <c r="G1559" s="42"/>
      <c r="H1559" s="90"/>
      <c r="M1559" s="42"/>
      <c r="S1559" s="42"/>
      <c r="T1559" s="42"/>
      <c r="U1559" s="42"/>
      <c r="V1559" s="42"/>
      <c r="W1559" s="42"/>
      <c r="X1559" s="42"/>
      <c r="Y1559" s="42"/>
      <c r="Z1559" s="42"/>
    </row>
    <row r="1560">
      <c r="B1560" s="42"/>
      <c r="D1560" s="90"/>
      <c r="F1560" s="90"/>
      <c r="G1560" s="42"/>
      <c r="H1560" s="90"/>
      <c r="M1560" s="42"/>
      <c r="S1560" s="42"/>
      <c r="T1560" s="42"/>
      <c r="U1560" s="42"/>
      <c r="V1560" s="42"/>
      <c r="W1560" s="42"/>
      <c r="X1560" s="42"/>
      <c r="Y1560" s="42"/>
      <c r="Z1560" s="42"/>
    </row>
    <row r="1561">
      <c r="B1561" s="42"/>
      <c r="D1561" s="90"/>
      <c r="F1561" s="90"/>
      <c r="G1561" s="42"/>
      <c r="H1561" s="90"/>
      <c r="M1561" s="42"/>
      <c r="S1561" s="42"/>
      <c r="T1561" s="42"/>
      <c r="U1561" s="42"/>
      <c r="V1561" s="42"/>
      <c r="W1561" s="42"/>
      <c r="X1561" s="42"/>
      <c r="Y1561" s="42"/>
      <c r="Z1561" s="42"/>
    </row>
    <row r="1562">
      <c r="B1562" s="42"/>
      <c r="D1562" s="90"/>
      <c r="F1562" s="90"/>
      <c r="G1562" s="42"/>
      <c r="H1562" s="90"/>
      <c r="M1562" s="42"/>
      <c r="S1562" s="42"/>
      <c r="T1562" s="42"/>
      <c r="U1562" s="42"/>
      <c r="V1562" s="42"/>
      <c r="W1562" s="42"/>
      <c r="X1562" s="42"/>
      <c r="Y1562" s="42"/>
      <c r="Z1562" s="42"/>
    </row>
    <row r="1563">
      <c r="B1563" s="42"/>
      <c r="D1563" s="90"/>
      <c r="F1563" s="90"/>
      <c r="G1563" s="42"/>
      <c r="H1563" s="90"/>
      <c r="M1563" s="42"/>
      <c r="S1563" s="42"/>
      <c r="T1563" s="42"/>
      <c r="U1563" s="42"/>
      <c r="V1563" s="42"/>
      <c r="W1563" s="42"/>
      <c r="X1563" s="42"/>
      <c r="Y1563" s="42"/>
      <c r="Z1563" s="42"/>
    </row>
    <row r="1564">
      <c r="B1564" s="42"/>
      <c r="D1564" s="90"/>
      <c r="F1564" s="90"/>
      <c r="G1564" s="42"/>
      <c r="H1564" s="90"/>
      <c r="M1564" s="42"/>
      <c r="S1564" s="42"/>
      <c r="T1564" s="42"/>
      <c r="U1564" s="42"/>
      <c r="V1564" s="42"/>
      <c r="W1564" s="42"/>
      <c r="X1564" s="42"/>
      <c r="Y1564" s="42"/>
      <c r="Z1564" s="42"/>
    </row>
    <row r="1565">
      <c r="B1565" s="42"/>
      <c r="D1565" s="90"/>
      <c r="F1565" s="90"/>
      <c r="G1565" s="42"/>
      <c r="H1565" s="90"/>
      <c r="M1565" s="42"/>
      <c r="S1565" s="42"/>
      <c r="T1565" s="42"/>
      <c r="U1565" s="42"/>
      <c r="V1565" s="42"/>
      <c r="W1565" s="42"/>
      <c r="X1565" s="42"/>
      <c r="Y1565" s="42"/>
      <c r="Z1565" s="42"/>
    </row>
    <row r="1566">
      <c r="B1566" s="42"/>
      <c r="D1566" s="90"/>
      <c r="F1566" s="90"/>
      <c r="G1566" s="42"/>
      <c r="H1566" s="90"/>
      <c r="M1566" s="42"/>
      <c r="S1566" s="42"/>
      <c r="T1566" s="42"/>
      <c r="U1566" s="42"/>
      <c r="V1566" s="42"/>
      <c r="W1566" s="42"/>
      <c r="X1566" s="42"/>
      <c r="Y1566" s="42"/>
      <c r="Z1566" s="42"/>
    </row>
    <row r="1567">
      <c r="B1567" s="42"/>
      <c r="D1567" s="90"/>
      <c r="F1567" s="90"/>
      <c r="G1567" s="42"/>
      <c r="H1567" s="90"/>
      <c r="M1567" s="42"/>
      <c r="S1567" s="42"/>
      <c r="T1567" s="42"/>
      <c r="U1567" s="42"/>
      <c r="V1567" s="42"/>
      <c r="W1567" s="42"/>
      <c r="X1567" s="42"/>
      <c r="Y1567" s="42"/>
      <c r="Z1567" s="42"/>
    </row>
    <row r="1568">
      <c r="B1568" s="42"/>
      <c r="D1568" s="90"/>
      <c r="F1568" s="90"/>
      <c r="G1568" s="42"/>
      <c r="H1568" s="90"/>
      <c r="M1568" s="42"/>
      <c r="S1568" s="42"/>
      <c r="T1568" s="42"/>
      <c r="U1568" s="42"/>
      <c r="V1568" s="42"/>
      <c r="W1568" s="42"/>
      <c r="X1568" s="42"/>
      <c r="Y1568" s="42"/>
      <c r="Z1568" s="42"/>
    </row>
    <row r="1569">
      <c r="B1569" s="42"/>
      <c r="D1569" s="90"/>
      <c r="F1569" s="90"/>
      <c r="G1569" s="42"/>
      <c r="H1569" s="90"/>
      <c r="M1569" s="42"/>
      <c r="S1569" s="42"/>
      <c r="T1569" s="42"/>
      <c r="U1569" s="42"/>
      <c r="V1569" s="42"/>
      <c r="W1569" s="42"/>
      <c r="X1569" s="42"/>
      <c r="Y1569" s="42"/>
      <c r="Z1569" s="42"/>
    </row>
    <row r="1570">
      <c r="B1570" s="42"/>
      <c r="D1570" s="90"/>
      <c r="F1570" s="90"/>
      <c r="G1570" s="42"/>
      <c r="H1570" s="90"/>
      <c r="M1570" s="42"/>
      <c r="S1570" s="42"/>
      <c r="T1570" s="42"/>
      <c r="U1570" s="42"/>
      <c r="V1570" s="42"/>
      <c r="W1570" s="42"/>
      <c r="X1570" s="42"/>
      <c r="Y1570" s="42"/>
      <c r="Z1570" s="42"/>
    </row>
    <row r="1571">
      <c r="B1571" s="42"/>
      <c r="D1571" s="90"/>
      <c r="F1571" s="90"/>
      <c r="G1571" s="42"/>
      <c r="H1571" s="90"/>
      <c r="M1571" s="42"/>
      <c r="S1571" s="42"/>
      <c r="T1571" s="42"/>
      <c r="U1571" s="42"/>
      <c r="V1571" s="42"/>
      <c r="W1571" s="42"/>
      <c r="X1571" s="42"/>
      <c r="Y1571" s="42"/>
      <c r="Z1571" s="42"/>
    </row>
    <row r="1572">
      <c r="B1572" s="42"/>
      <c r="D1572" s="90"/>
      <c r="F1572" s="90"/>
      <c r="G1572" s="42"/>
      <c r="H1572" s="90"/>
      <c r="M1572" s="42"/>
      <c r="S1572" s="42"/>
      <c r="T1572" s="42"/>
      <c r="U1572" s="42"/>
      <c r="V1572" s="42"/>
      <c r="W1572" s="42"/>
      <c r="X1572" s="42"/>
      <c r="Y1572" s="42"/>
      <c r="Z1572" s="42"/>
    </row>
    <row r="1573">
      <c r="B1573" s="42"/>
      <c r="D1573" s="90"/>
      <c r="F1573" s="90"/>
      <c r="G1573" s="42"/>
      <c r="H1573" s="90"/>
      <c r="M1573" s="42"/>
      <c r="S1573" s="42"/>
      <c r="T1573" s="42"/>
      <c r="U1573" s="42"/>
      <c r="V1573" s="42"/>
      <c r="W1573" s="42"/>
      <c r="X1573" s="42"/>
      <c r="Y1573" s="42"/>
      <c r="Z1573" s="42"/>
    </row>
    <row r="1574">
      <c r="B1574" s="42"/>
      <c r="D1574" s="90"/>
      <c r="F1574" s="90"/>
      <c r="G1574" s="42"/>
      <c r="H1574" s="90"/>
      <c r="M1574" s="42"/>
      <c r="S1574" s="42"/>
      <c r="T1574" s="42"/>
      <c r="U1574" s="42"/>
      <c r="V1574" s="42"/>
      <c r="W1574" s="42"/>
      <c r="X1574" s="42"/>
      <c r="Y1574" s="42"/>
      <c r="Z1574" s="42"/>
    </row>
    <row r="1575">
      <c r="B1575" s="42"/>
      <c r="D1575" s="90"/>
      <c r="F1575" s="90"/>
      <c r="G1575" s="42"/>
      <c r="H1575" s="90"/>
      <c r="M1575" s="42"/>
      <c r="S1575" s="42"/>
      <c r="T1575" s="42"/>
      <c r="U1575" s="42"/>
      <c r="V1575" s="42"/>
      <c r="W1575" s="42"/>
      <c r="X1575" s="42"/>
      <c r="Y1575" s="42"/>
      <c r="Z1575" s="42"/>
    </row>
    <row r="1576">
      <c r="B1576" s="42"/>
      <c r="D1576" s="90"/>
      <c r="F1576" s="90"/>
      <c r="G1576" s="42"/>
      <c r="H1576" s="90"/>
      <c r="M1576" s="42"/>
      <c r="S1576" s="42"/>
      <c r="T1576" s="42"/>
      <c r="U1576" s="42"/>
      <c r="V1576" s="42"/>
      <c r="W1576" s="42"/>
      <c r="X1576" s="42"/>
      <c r="Y1576" s="42"/>
      <c r="Z1576" s="42"/>
    </row>
    <row r="1577">
      <c r="B1577" s="42"/>
      <c r="D1577" s="90"/>
      <c r="F1577" s="90"/>
      <c r="G1577" s="42"/>
      <c r="H1577" s="90"/>
      <c r="M1577" s="42"/>
      <c r="S1577" s="42"/>
      <c r="T1577" s="42"/>
      <c r="U1577" s="42"/>
      <c r="V1577" s="42"/>
      <c r="W1577" s="42"/>
      <c r="X1577" s="42"/>
      <c r="Y1577" s="42"/>
      <c r="Z1577" s="42"/>
    </row>
    <row r="1578">
      <c r="B1578" s="42"/>
      <c r="D1578" s="90"/>
      <c r="F1578" s="90"/>
      <c r="G1578" s="42"/>
      <c r="H1578" s="90"/>
      <c r="M1578" s="42"/>
      <c r="S1578" s="42"/>
      <c r="T1578" s="42"/>
      <c r="U1578" s="42"/>
      <c r="V1578" s="42"/>
      <c r="W1578" s="42"/>
      <c r="X1578" s="42"/>
      <c r="Y1578" s="42"/>
      <c r="Z1578" s="42"/>
    </row>
    <row r="1579">
      <c r="B1579" s="42"/>
      <c r="D1579" s="90"/>
      <c r="F1579" s="90"/>
      <c r="G1579" s="42"/>
      <c r="H1579" s="90"/>
      <c r="M1579" s="42"/>
      <c r="S1579" s="42"/>
      <c r="T1579" s="42"/>
      <c r="U1579" s="42"/>
      <c r="V1579" s="42"/>
      <c r="W1579" s="42"/>
      <c r="X1579" s="42"/>
      <c r="Y1579" s="42"/>
      <c r="Z1579" s="42"/>
    </row>
    <row r="1580">
      <c r="B1580" s="42"/>
      <c r="D1580" s="90"/>
      <c r="F1580" s="90"/>
      <c r="G1580" s="42"/>
      <c r="H1580" s="90"/>
      <c r="M1580" s="42"/>
      <c r="S1580" s="42"/>
      <c r="T1580" s="42"/>
      <c r="U1580" s="42"/>
      <c r="V1580" s="42"/>
      <c r="W1580" s="42"/>
      <c r="X1580" s="42"/>
      <c r="Y1580" s="42"/>
      <c r="Z1580" s="42"/>
    </row>
    <row r="1581">
      <c r="B1581" s="42"/>
      <c r="D1581" s="90"/>
      <c r="F1581" s="90"/>
      <c r="G1581" s="42"/>
      <c r="H1581" s="90"/>
      <c r="M1581" s="42"/>
      <c r="S1581" s="42"/>
      <c r="T1581" s="42"/>
      <c r="U1581" s="42"/>
      <c r="V1581" s="42"/>
      <c r="W1581" s="42"/>
      <c r="X1581" s="42"/>
      <c r="Y1581" s="42"/>
      <c r="Z1581" s="42"/>
    </row>
    <row r="1582">
      <c r="B1582" s="42"/>
      <c r="D1582" s="90"/>
      <c r="F1582" s="90"/>
      <c r="G1582" s="42"/>
      <c r="H1582" s="90"/>
      <c r="M1582" s="42"/>
      <c r="S1582" s="42"/>
      <c r="T1582" s="42"/>
      <c r="U1582" s="42"/>
      <c r="V1582" s="42"/>
      <c r="W1582" s="42"/>
      <c r="X1582" s="42"/>
      <c r="Y1582" s="42"/>
      <c r="Z1582" s="42"/>
    </row>
    <row r="1583">
      <c r="B1583" s="42"/>
      <c r="D1583" s="90"/>
      <c r="F1583" s="90"/>
      <c r="G1583" s="42"/>
      <c r="H1583" s="90"/>
      <c r="M1583" s="42"/>
      <c r="S1583" s="42"/>
      <c r="T1583" s="42"/>
      <c r="U1583" s="42"/>
      <c r="V1583" s="42"/>
      <c r="W1583" s="42"/>
      <c r="X1583" s="42"/>
      <c r="Y1583" s="42"/>
      <c r="Z1583" s="42"/>
    </row>
    <row r="1584">
      <c r="B1584" s="42"/>
      <c r="D1584" s="90"/>
      <c r="F1584" s="90"/>
      <c r="G1584" s="42"/>
      <c r="H1584" s="90"/>
      <c r="M1584" s="42"/>
      <c r="S1584" s="42"/>
      <c r="T1584" s="42"/>
      <c r="U1584" s="42"/>
      <c r="V1584" s="42"/>
      <c r="W1584" s="42"/>
      <c r="X1584" s="42"/>
      <c r="Y1584" s="42"/>
      <c r="Z1584" s="42"/>
    </row>
    <row r="1585">
      <c r="B1585" s="42"/>
      <c r="D1585" s="90"/>
      <c r="F1585" s="90"/>
      <c r="G1585" s="42"/>
      <c r="H1585" s="90"/>
      <c r="M1585" s="42"/>
      <c r="S1585" s="42"/>
      <c r="T1585" s="42"/>
      <c r="U1585" s="42"/>
      <c r="V1585" s="42"/>
      <c r="W1585" s="42"/>
      <c r="X1585" s="42"/>
      <c r="Y1585" s="42"/>
      <c r="Z1585" s="42"/>
    </row>
    <row r="1586">
      <c r="B1586" s="42"/>
      <c r="D1586" s="90"/>
      <c r="F1586" s="90"/>
      <c r="G1586" s="42"/>
      <c r="H1586" s="90"/>
      <c r="M1586" s="42"/>
      <c r="S1586" s="42"/>
      <c r="T1586" s="42"/>
      <c r="U1586" s="42"/>
      <c r="V1586" s="42"/>
      <c r="W1586" s="42"/>
      <c r="X1586" s="42"/>
      <c r="Y1586" s="42"/>
      <c r="Z1586" s="42"/>
    </row>
    <row r="1587">
      <c r="B1587" s="42"/>
      <c r="D1587" s="90"/>
      <c r="F1587" s="90"/>
      <c r="G1587" s="42"/>
      <c r="H1587" s="90"/>
      <c r="M1587" s="42"/>
      <c r="S1587" s="42"/>
      <c r="T1587" s="42"/>
      <c r="U1587" s="42"/>
      <c r="V1587" s="42"/>
      <c r="W1587" s="42"/>
      <c r="X1587" s="42"/>
      <c r="Y1587" s="42"/>
      <c r="Z1587" s="42"/>
    </row>
    <row r="1588">
      <c r="B1588" s="42"/>
      <c r="D1588" s="90"/>
      <c r="F1588" s="90"/>
      <c r="G1588" s="42"/>
      <c r="H1588" s="90"/>
      <c r="M1588" s="42"/>
      <c r="S1588" s="42"/>
      <c r="T1588" s="42"/>
      <c r="U1588" s="42"/>
      <c r="V1588" s="42"/>
      <c r="W1588" s="42"/>
      <c r="X1588" s="42"/>
      <c r="Y1588" s="42"/>
      <c r="Z1588" s="42"/>
    </row>
    <row r="1589">
      <c r="B1589" s="42"/>
      <c r="D1589" s="90"/>
      <c r="F1589" s="90"/>
      <c r="G1589" s="42"/>
      <c r="H1589" s="90"/>
      <c r="M1589" s="42"/>
      <c r="S1589" s="42"/>
      <c r="T1589" s="42"/>
      <c r="U1589" s="42"/>
      <c r="V1589" s="42"/>
      <c r="W1589" s="42"/>
      <c r="X1589" s="42"/>
      <c r="Y1589" s="42"/>
      <c r="Z1589" s="42"/>
    </row>
    <row r="1590">
      <c r="B1590" s="42"/>
      <c r="D1590" s="90"/>
      <c r="F1590" s="90"/>
      <c r="G1590" s="42"/>
      <c r="H1590" s="90"/>
      <c r="M1590" s="42"/>
      <c r="S1590" s="42"/>
      <c r="T1590" s="42"/>
      <c r="U1590" s="42"/>
      <c r="V1590" s="42"/>
      <c r="W1590" s="42"/>
      <c r="X1590" s="42"/>
      <c r="Y1590" s="42"/>
      <c r="Z1590" s="42"/>
    </row>
    <row r="1591">
      <c r="B1591" s="42"/>
      <c r="D1591" s="90"/>
      <c r="F1591" s="90"/>
      <c r="G1591" s="42"/>
      <c r="H1591" s="90"/>
      <c r="M1591" s="42"/>
      <c r="S1591" s="42"/>
      <c r="T1591" s="42"/>
      <c r="U1591" s="42"/>
      <c r="V1591" s="42"/>
      <c r="W1591" s="42"/>
      <c r="X1591" s="42"/>
      <c r="Y1591" s="42"/>
      <c r="Z1591" s="42"/>
    </row>
    <row r="1592">
      <c r="B1592" s="42"/>
      <c r="D1592" s="90"/>
      <c r="F1592" s="90"/>
      <c r="G1592" s="42"/>
      <c r="H1592" s="90"/>
      <c r="M1592" s="42"/>
      <c r="S1592" s="42"/>
      <c r="T1592" s="42"/>
      <c r="U1592" s="42"/>
      <c r="V1592" s="42"/>
      <c r="W1592" s="42"/>
      <c r="X1592" s="42"/>
      <c r="Y1592" s="42"/>
      <c r="Z1592" s="42"/>
    </row>
    <row r="1593">
      <c r="B1593" s="42"/>
      <c r="D1593" s="90"/>
      <c r="F1593" s="90"/>
      <c r="G1593" s="42"/>
      <c r="H1593" s="90"/>
      <c r="M1593" s="42"/>
      <c r="S1593" s="42"/>
      <c r="T1593" s="42"/>
      <c r="U1593" s="42"/>
      <c r="V1593" s="42"/>
      <c r="W1593" s="42"/>
      <c r="X1593" s="42"/>
      <c r="Y1593" s="42"/>
      <c r="Z1593" s="42"/>
    </row>
    <row r="1594">
      <c r="B1594" s="42"/>
      <c r="D1594" s="90"/>
      <c r="F1594" s="90"/>
      <c r="G1594" s="42"/>
      <c r="H1594" s="90"/>
      <c r="M1594" s="42"/>
      <c r="S1594" s="42"/>
      <c r="T1594" s="42"/>
      <c r="U1594" s="42"/>
      <c r="V1594" s="42"/>
      <c r="W1594" s="42"/>
      <c r="X1594" s="42"/>
      <c r="Y1594" s="42"/>
      <c r="Z1594" s="42"/>
    </row>
    <row r="1595">
      <c r="B1595" s="42"/>
      <c r="D1595" s="90"/>
      <c r="F1595" s="90"/>
      <c r="G1595" s="42"/>
      <c r="H1595" s="90"/>
      <c r="M1595" s="42"/>
      <c r="S1595" s="42"/>
      <c r="T1595" s="42"/>
      <c r="U1595" s="42"/>
      <c r="V1595" s="42"/>
      <c r="W1595" s="42"/>
      <c r="X1595" s="42"/>
      <c r="Y1595" s="42"/>
      <c r="Z1595" s="42"/>
    </row>
    <row r="1596">
      <c r="B1596" s="42"/>
      <c r="D1596" s="90"/>
      <c r="F1596" s="90"/>
      <c r="G1596" s="42"/>
      <c r="H1596" s="90"/>
      <c r="M1596" s="42"/>
      <c r="S1596" s="42"/>
      <c r="T1596" s="42"/>
      <c r="U1596" s="42"/>
      <c r="V1596" s="42"/>
      <c r="W1596" s="42"/>
      <c r="X1596" s="42"/>
      <c r="Y1596" s="42"/>
      <c r="Z1596" s="42"/>
    </row>
    <row r="1597">
      <c r="B1597" s="42"/>
      <c r="D1597" s="90"/>
      <c r="F1597" s="90"/>
      <c r="G1597" s="42"/>
      <c r="H1597" s="90"/>
      <c r="M1597" s="42"/>
      <c r="S1597" s="42"/>
      <c r="T1597" s="42"/>
      <c r="U1597" s="42"/>
      <c r="V1597" s="42"/>
      <c r="W1597" s="42"/>
      <c r="X1597" s="42"/>
      <c r="Y1597" s="42"/>
      <c r="Z1597" s="42"/>
    </row>
    <row r="1598">
      <c r="B1598" s="42"/>
      <c r="D1598" s="90"/>
      <c r="F1598" s="90"/>
      <c r="G1598" s="42"/>
      <c r="H1598" s="90"/>
      <c r="M1598" s="42"/>
      <c r="S1598" s="42"/>
      <c r="T1598" s="42"/>
      <c r="U1598" s="42"/>
      <c r="V1598" s="42"/>
      <c r="W1598" s="42"/>
      <c r="X1598" s="42"/>
      <c r="Y1598" s="42"/>
      <c r="Z1598" s="42"/>
    </row>
    <row r="1599">
      <c r="B1599" s="42"/>
      <c r="D1599" s="90"/>
      <c r="F1599" s="90"/>
      <c r="G1599" s="42"/>
      <c r="H1599" s="90"/>
      <c r="M1599" s="42"/>
      <c r="S1599" s="42"/>
      <c r="T1599" s="42"/>
      <c r="U1599" s="42"/>
      <c r="V1599" s="42"/>
      <c r="W1599" s="42"/>
      <c r="X1599" s="42"/>
      <c r="Y1599" s="42"/>
      <c r="Z1599" s="42"/>
    </row>
    <row r="1600">
      <c r="B1600" s="42"/>
      <c r="D1600" s="90"/>
      <c r="F1600" s="90"/>
      <c r="G1600" s="42"/>
      <c r="H1600" s="90"/>
      <c r="M1600" s="42"/>
      <c r="S1600" s="42"/>
      <c r="T1600" s="42"/>
      <c r="U1600" s="42"/>
      <c r="V1600" s="42"/>
      <c r="W1600" s="42"/>
      <c r="X1600" s="42"/>
      <c r="Y1600" s="42"/>
      <c r="Z1600" s="42"/>
    </row>
    <row r="1601">
      <c r="B1601" s="42"/>
      <c r="D1601" s="90"/>
      <c r="F1601" s="90"/>
      <c r="G1601" s="42"/>
      <c r="H1601" s="90"/>
      <c r="M1601" s="42"/>
      <c r="S1601" s="42"/>
      <c r="T1601" s="42"/>
      <c r="U1601" s="42"/>
      <c r="V1601" s="42"/>
      <c r="W1601" s="42"/>
      <c r="X1601" s="42"/>
      <c r="Y1601" s="42"/>
      <c r="Z1601" s="42"/>
    </row>
    <row r="1602">
      <c r="B1602" s="42"/>
      <c r="D1602" s="90"/>
      <c r="F1602" s="90"/>
      <c r="G1602" s="42"/>
      <c r="H1602" s="90"/>
      <c r="M1602" s="42"/>
      <c r="S1602" s="42"/>
      <c r="T1602" s="42"/>
      <c r="U1602" s="42"/>
      <c r="V1602" s="42"/>
      <c r="W1602" s="42"/>
      <c r="X1602" s="42"/>
      <c r="Y1602" s="42"/>
      <c r="Z1602" s="42"/>
    </row>
    <row r="1603">
      <c r="B1603" s="42"/>
      <c r="D1603" s="90"/>
      <c r="F1603" s="90"/>
      <c r="G1603" s="42"/>
      <c r="H1603" s="90"/>
      <c r="M1603" s="42"/>
      <c r="S1603" s="42"/>
      <c r="T1603" s="42"/>
      <c r="U1603" s="42"/>
      <c r="V1603" s="42"/>
      <c r="W1603" s="42"/>
      <c r="X1603" s="42"/>
      <c r="Y1603" s="42"/>
      <c r="Z1603" s="42"/>
    </row>
    <row r="1604">
      <c r="B1604" s="42"/>
      <c r="D1604" s="90"/>
      <c r="F1604" s="90"/>
      <c r="G1604" s="42"/>
      <c r="H1604" s="90"/>
      <c r="M1604" s="42"/>
      <c r="S1604" s="42"/>
      <c r="T1604" s="42"/>
      <c r="U1604" s="42"/>
      <c r="V1604" s="42"/>
      <c r="W1604" s="42"/>
      <c r="X1604" s="42"/>
      <c r="Y1604" s="42"/>
      <c r="Z1604" s="42"/>
    </row>
    <row r="1605">
      <c r="B1605" s="42"/>
      <c r="D1605" s="90"/>
      <c r="F1605" s="90"/>
      <c r="G1605" s="42"/>
      <c r="H1605" s="90"/>
      <c r="M1605" s="42"/>
      <c r="S1605" s="42"/>
      <c r="T1605" s="42"/>
      <c r="U1605" s="42"/>
      <c r="V1605" s="42"/>
      <c r="W1605" s="42"/>
      <c r="X1605" s="42"/>
      <c r="Y1605" s="42"/>
      <c r="Z1605" s="42"/>
    </row>
    <row r="1606">
      <c r="B1606" s="42"/>
      <c r="D1606" s="90"/>
      <c r="F1606" s="90"/>
      <c r="G1606" s="42"/>
      <c r="H1606" s="90"/>
      <c r="M1606" s="42"/>
      <c r="S1606" s="42"/>
      <c r="T1606" s="42"/>
      <c r="U1606" s="42"/>
      <c r="V1606" s="42"/>
      <c r="W1606" s="42"/>
      <c r="X1606" s="42"/>
      <c r="Y1606" s="42"/>
      <c r="Z1606" s="42"/>
    </row>
    <row r="1607">
      <c r="B1607" s="42"/>
      <c r="D1607" s="90"/>
      <c r="F1607" s="90"/>
      <c r="G1607" s="42"/>
      <c r="H1607" s="90"/>
      <c r="M1607" s="42"/>
      <c r="S1607" s="42"/>
      <c r="T1607" s="42"/>
      <c r="U1607" s="42"/>
      <c r="V1607" s="42"/>
      <c r="W1607" s="42"/>
      <c r="X1607" s="42"/>
      <c r="Y1607" s="42"/>
      <c r="Z1607" s="42"/>
    </row>
    <row r="1608">
      <c r="B1608" s="42"/>
      <c r="D1608" s="90"/>
      <c r="F1608" s="90"/>
      <c r="G1608" s="42"/>
      <c r="H1608" s="90"/>
      <c r="M1608" s="42"/>
      <c r="S1608" s="42"/>
      <c r="T1608" s="42"/>
      <c r="U1608" s="42"/>
      <c r="V1608" s="42"/>
      <c r="W1608" s="42"/>
      <c r="X1608" s="42"/>
      <c r="Y1608" s="42"/>
      <c r="Z1608" s="42"/>
    </row>
    <row r="1609">
      <c r="B1609" s="42"/>
      <c r="D1609" s="90"/>
      <c r="F1609" s="90"/>
      <c r="G1609" s="42"/>
      <c r="H1609" s="90"/>
      <c r="M1609" s="42"/>
      <c r="S1609" s="42"/>
      <c r="T1609" s="42"/>
      <c r="U1609" s="42"/>
      <c r="V1609" s="42"/>
      <c r="W1609" s="42"/>
      <c r="X1609" s="42"/>
      <c r="Y1609" s="42"/>
      <c r="Z1609" s="42"/>
    </row>
    <row r="1610">
      <c r="B1610" s="42"/>
      <c r="D1610" s="90"/>
      <c r="F1610" s="90"/>
      <c r="G1610" s="42"/>
      <c r="H1610" s="90"/>
      <c r="M1610" s="42"/>
      <c r="S1610" s="42"/>
      <c r="T1610" s="42"/>
      <c r="U1610" s="42"/>
      <c r="V1610" s="42"/>
      <c r="W1610" s="42"/>
      <c r="X1610" s="42"/>
      <c r="Y1610" s="42"/>
      <c r="Z1610" s="42"/>
    </row>
    <row r="1611">
      <c r="B1611" s="42"/>
      <c r="D1611" s="90"/>
      <c r="F1611" s="90"/>
      <c r="G1611" s="42"/>
      <c r="H1611" s="90"/>
      <c r="M1611" s="42"/>
      <c r="S1611" s="42"/>
      <c r="T1611" s="42"/>
      <c r="U1611" s="42"/>
      <c r="V1611" s="42"/>
      <c r="W1611" s="42"/>
      <c r="X1611" s="42"/>
      <c r="Y1611" s="42"/>
      <c r="Z1611" s="42"/>
    </row>
    <row r="1612">
      <c r="B1612" s="42"/>
      <c r="D1612" s="90"/>
      <c r="F1612" s="90"/>
      <c r="G1612" s="42"/>
      <c r="H1612" s="90"/>
      <c r="M1612" s="42"/>
      <c r="S1612" s="42"/>
      <c r="T1612" s="42"/>
      <c r="U1612" s="42"/>
      <c r="V1612" s="42"/>
      <c r="W1612" s="42"/>
      <c r="X1612" s="42"/>
      <c r="Y1612" s="42"/>
      <c r="Z1612" s="42"/>
    </row>
    <row r="1613">
      <c r="B1613" s="42"/>
      <c r="D1613" s="90"/>
      <c r="F1613" s="90"/>
      <c r="G1613" s="42"/>
      <c r="H1613" s="90"/>
      <c r="M1613" s="42"/>
      <c r="S1613" s="42"/>
      <c r="T1613" s="42"/>
      <c r="U1613" s="42"/>
      <c r="V1613" s="42"/>
      <c r="W1613" s="42"/>
      <c r="X1613" s="42"/>
      <c r="Y1613" s="42"/>
      <c r="Z1613" s="42"/>
    </row>
    <row r="1614">
      <c r="B1614" s="42"/>
      <c r="D1614" s="90"/>
      <c r="F1614" s="90"/>
      <c r="G1614" s="42"/>
      <c r="H1614" s="90"/>
      <c r="M1614" s="42"/>
      <c r="S1614" s="42"/>
      <c r="T1614" s="42"/>
      <c r="U1614" s="42"/>
      <c r="V1614" s="42"/>
      <c r="W1614" s="42"/>
      <c r="X1614" s="42"/>
      <c r="Y1614" s="42"/>
      <c r="Z1614" s="42"/>
    </row>
    <row r="1615">
      <c r="B1615" s="42"/>
      <c r="D1615" s="90"/>
      <c r="F1615" s="90"/>
      <c r="G1615" s="42"/>
      <c r="H1615" s="90"/>
      <c r="M1615" s="42"/>
      <c r="S1615" s="42"/>
      <c r="T1615" s="42"/>
      <c r="U1615" s="42"/>
      <c r="V1615" s="42"/>
      <c r="W1615" s="42"/>
      <c r="X1615" s="42"/>
      <c r="Y1615" s="42"/>
      <c r="Z1615" s="42"/>
    </row>
    <row r="1616">
      <c r="B1616" s="42"/>
      <c r="D1616" s="90"/>
      <c r="F1616" s="90"/>
      <c r="G1616" s="42"/>
      <c r="H1616" s="90"/>
      <c r="M1616" s="42"/>
      <c r="S1616" s="42"/>
      <c r="T1616" s="42"/>
      <c r="U1616" s="42"/>
      <c r="V1616" s="42"/>
      <c r="W1616" s="42"/>
      <c r="X1616" s="42"/>
      <c r="Y1616" s="42"/>
      <c r="Z1616" s="42"/>
    </row>
    <row r="1617">
      <c r="B1617" s="42"/>
      <c r="D1617" s="90"/>
      <c r="F1617" s="90"/>
      <c r="G1617" s="42"/>
      <c r="H1617" s="90"/>
      <c r="M1617" s="42"/>
      <c r="S1617" s="42"/>
      <c r="T1617" s="42"/>
      <c r="U1617" s="42"/>
      <c r="V1617" s="42"/>
      <c r="W1617" s="42"/>
      <c r="X1617" s="42"/>
      <c r="Y1617" s="42"/>
      <c r="Z1617" s="42"/>
    </row>
    <row r="1618">
      <c r="B1618" s="42"/>
      <c r="D1618" s="90"/>
      <c r="F1618" s="90"/>
      <c r="G1618" s="42"/>
      <c r="H1618" s="90"/>
      <c r="M1618" s="42"/>
      <c r="S1618" s="42"/>
      <c r="T1618" s="42"/>
      <c r="U1618" s="42"/>
      <c r="V1618" s="42"/>
      <c r="W1618" s="42"/>
      <c r="X1618" s="42"/>
      <c r="Y1618" s="42"/>
      <c r="Z1618" s="42"/>
    </row>
    <row r="1619">
      <c r="B1619" s="42"/>
      <c r="D1619" s="90"/>
      <c r="F1619" s="90"/>
      <c r="G1619" s="42"/>
      <c r="H1619" s="90"/>
      <c r="M1619" s="42"/>
      <c r="S1619" s="42"/>
      <c r="T1619" s="42"/>
      <c r="U1619" s="42"/>
      <c r="V1619" s="42"/>
      <c r="W1619" s="42"/>
      <c r="X1619" s="42"/>
      <c r="Y1619" s="42"/>
      <c r="Z1619" s="42"/>
    </row>
    <row r="1620">
      <c r="B1620" s="42"/>
      <c r="D1620" s="90"/>
      <c r="F1620" s="90"/>
      <c r="G1620" s="42"/>
      <c r="H1620" s="90"/>
      <c r="M1620" s="42"/>
      <c r="S1620" s="42"/>
      <c r="T1620" s="42"/>
      <c r="U1620" s="42"/>
      <c r="V1620" s="42"/>
      <c r="W1620" s="42"/>
      <c r="X1620" s="42"/>
      <c r="Y1620" s="42"/>
      <c r="Z1620" s="42"/>
    </row>
    <row r="1621">
      <c r="B1621" s="42"/>
      <c r="D1621" s="90"/>
      <c r="F1621" s="90"/>
      <c r="G1621" s="42"/>
      <c r="H1621" s="90"/>
      <c r="M1621" s="42"/>
      <c r="S1621" s="42"/>
      <c r="T1621" s="42"/>
      <c r="U1621" s="42"/>
      <c r="V1621" s="42"/>
      <c r="W1621" s="42"/>
      <c r="X1621" s="42"/>
      <c r="Y1621" s="42"/>
      <c r="Z1621" s="42"/>
    </row>
    <row r="1622">
      <c r="B1622" s="42"/>
      <c r="D1622" s="90"/>
      <c r="F1622" s="90"/>
      <c r="G1622" s="42"/>
      <c r="H1622" s="90"/>
      <c r="M1622" s="42"/>
      <c r="S1622" s="42"/>
      <c r="T1622" s="42"/>
      <c r="U1622" s="42"/>
      <c r="V1622" s="42"/>
      <c r="W1622" s="42"/>
      <c r="X1622" s="42"/>
      <c r="Y1622" s="42"/>
      <c r="Z1622" s="42"/>
    </row>
    <row r="1623">
      <c r="B1623" s="42"/>
      <c r="D1623" s="90"/>
      <c r="F1623" s="90"/>
      <c r="G1623" s="42"/>
      <c r="H1623" s="90"/>
      <c r="M1623" s="42"/>
      <c r="S1623" s="42"/>
      <c r="T1623" s="42"/>
      <c r="U1623" s="42"/>
      <c r="V1623" s="42"/>
      <c r="W1623" s="42"/>
      <c r="X1623" s="42"/>
      <c r="Y1623" s="42"/>
      <c r="Z1623" s="42"/>
    </row>
    <row r="1624">
      <c r="B1624" s="42"/>
      <c r="D1624" s="90"/>
      <c r="F1624" s="90"/>
      <c r="G1624" s="42"/>
      <c r="H1624" s="90"/>
      <c r="M1624" s="42"/>
      <c r="S1624" s="42"/>
      <c r="T1624" s="42"/>
      <c r="U1624" s="42"/>
      <c r="V1624" s="42"/>
      <c r="W1624" s="42"/>
      <c r="X1624" s="42"/>
      <c r="Y1624" s="42"/>
      <c r="Z1624" s="42"/>
    </row>
    <row r="1625">
      <c r="B1625" s="42"/>
      <c r="D1625" s="90"/>
      <c r="F1625" s="90"/>
      <c r="G1625" s="42"/>
      <c r="H1625" s="90"/>
      <c r="M1625" s="42"/>
      <c r="S1625" s="42"/>
      <c r="T1625" s="42"/>
      <c r="U1625" s="42"/>
      <c r="V1625" s="42"/>
      <c r="W1625" s="42"/>
      <c r="X1625" s="42"/>
      <c r="Y1625" s="42"/>
      <c r="Z1625" s="42"/>
    </row>
    <row r="1626">
      <c r="B1626" s="42"/>
      <c r="D1626" s="90"/>
      <c r="F1626" s="90"/>
      <c r="G1626" s="42"/>
      <c r="H1626" s="90"/>
      <c r="M1626" s="42"/>
      <c r="S1626" s="42"/>
      <c r="T1626" s="42"/>
      <c r="U1626" s="42"/>
      <c r="V1626" s="42"/>
      <c r="W1626" s="42"/>
      <c r="X1626" s="42"/>
      <c r="Y1626" s="42"/>
      <c r="Z1626" s="42"/>
    </row>
    <row r="1627">
      <c r="B1627" s="42"/>
      <c r="D1627" s="90"/>
      <c r="F1627" s="90"/>
      <c r="G1627" s="42"/>
      <c r="H1627" s="90"/>
      <c r="M1627" s="42"/>
      <c r="S1627" s="42"/>
      <c r="T1627" s="42"/>
      <c r="U1627" s="42"/>
      <c r="V1627" s="42"/>
      <c r="W1627" s="42"/>
      <c r="X1627" s="42"/>
      <c r="Y1627" s="42"/>
      <c r="Z1627" s="42"/>
    </row>
    <row r="1628">
      <c r="B1628" s="42"/>
      <c r="D1628" s="90"/>
      <c r="F1628" s="90"/>
      <c r="G1628" s="42"/>
      <c r="H1628" s="90"/>
      <c r="M1628" s="42"/>
      <c r="S1628" s="42"/>
      <c r="T1628" s="42"/>
      <c r="U1628" s="42"/>
      <c r="V1628" s="42"/>
      <c r="W1628" s="42"/>
      <c r="X1628" s="42"/>
      <c r="Y1628" s="42"/>
      <c r="Z1628" s="42"/>
    </row>
    <row r="1629">
      <c r="B1629" s="42"/>
      <c r="D1629" s="90"/>
      <c r="F1629" s="90"/>
      <c r="G1629" s="42"/>
      <c r="H1629" s="90"/>
      <c r="M1629" s="42"/>
      <c r="S1629" s="42"/>
      <c r="T1629" s="42"/>
      <c r="U1629" s="42"/>
      <c r="V1629" s="42"/>
      <c r="W1629" s="42"/>
      <c r="X1629" s="42"/>
      <c r="Y1629" s="42"/>
      <c r="Z1629" s="42"/>
    </row>
    <row r="1630">
      <c r="B1630" s="42"/>
      <c r="D1630" s="90"/>
      <c r="F1630" s="90"/>
      <c r="G1630" s="42"/>
      <c r="H1630" s="90"/>
      <c r="M1630" s="42"/>
      <c r="S1630" s="42"/>
      <c r="T1630" s="42"/>
      <c r="U1630" s="42"/>
      <c r="V1630" s="42"/>
      <c r="W1630" s="42"/>
      <c r="X1630" s="42"/>
      <c r="Y1630" s="42"/>
      <c r="Z1630" s="42"/>
    </row>
    <row r="1631">
      <c r="B1631" s="42"/>
      <c r="D1631" s="90"/>
      <c r="F1631" s="90"/>
      <c r="G1631" s="42"/>
      <c r="H1631" s="90"/>
      <c r="M1631" s="42"/>
      <c r="S1631" s="42"/>
      <c r="T1631" s="42"/>
      <c r="U1631" s="42"/>
      <c r="V1631" s="42"/>
      <c r="W1631" s="42"/>
      <c r="X1631" s="42"/>
      <c r="Y1631" s="42"/>
      <c r="Z1631" s="42"/>
    </row>
    <row r="1632">
      <c r="B1632" s="42"/>
      <c r="D1632" s="90"/>
      <c r="F1632" s="90"/>
      <c r="G1632" s="42"/>
      <c r="H1632" s="90"/>
      <c r="M1632" s="42"/>
      <c r="S1632" s="42"/>
      <c r="T1632" s="42"/>
      <c r="U1632" s="42"/>
      <c r="V1632" s="42"/>
      <c r="W1632" s="42"/>
      <c r="X1632" s="42"/>
      <c r="Y1632" s="42"/>
      <c r="Z1632" s="42"/>
    </row>
    <row r="1633">
      <c r="B1633" s="42"/>
      <c r="D1633" s="90"/>
      <c r="F1633" s="90"/>
      <c r="G1633" s="42"/>
      <c r="H1633" s="90"/>
      <c r="M1633" s="42"/>
      <c r="S1633" s="42"/>
      <c r="T1633" s="42"/>
      <c r="U1633" s="42"/>
      <c r="V1633" s="42"/>
      <c r="W1633" s="42"/>
      <c r="X1633" s="42"/>
      <c r="Y1633" s="42"/>
      <c r="Z1633" s="42"/>
    </row>
    <row r="1634">
      <c r="B1634" s="42"/>
      <c r="D1634" s="90"/>
      <c r="F1634" s="90"/>
      <c r="G1634" s="42"/>
      <c r="H1634" s="90"/>
      <c r="M1634" s="42"/>
      <c r="S1634" s="42"/>
      <c r="T1634" s="42"/>
      <c r="U1634" s="42"/>
      <c r="V1634" s="42"/>
      <c r="W1634" s="42"/>
      <c r="X1634" s="42"/>
      <c r="Y1634" s="42"/>
      <c r="Z1634" s="42"/>
    </row>
    <row r="1635">
      <c r="B1635" s="42"/>
      <c r="D1635" s="90"/>
      <c r="F1635" s="90"/>
      <c r="G1635" s="42"/>
      <c r="H1635" s="90"/>
      <c r="M1635" s="42"/>
      <c r="S1635" s="42"/>
      <c r="T1635" s="42"/>
      <c r="U1635" s="42"/>
      <c r="V1635" s="42"/>
      <c r="W1635" s="42"/>
      <c r="X1635" s="42"/>
      <c r="Y1635" s="42"/>
      <c r="Z1635" s="42"/>
    </row>
    <row r="1636">
      <c r="B1636" s="42"/>
      <c r="D1636" s="90"/>
      <c r="F1636" s="90"/>
      <c r="G1636" s="42"/>
      <c r="H1636" s="90"/>
      <c r="M1636" s="42"/>
      <c r="S1636" s="42"/>
      <c r="T1636" s="42"/>
      <c r="U1636" s="42"/>
      <c r="V1636" s="42"/>
      <c r="W1636" s="42"/>
      <c r="X1636" s="42"/>
      <c r="Y1636" s="42"/>
      <c r="Z1636" s="42"/>
    </row>
    <row r="1637">
      <c r="B1637" s="42"/>
      <c r="D1637" s="90"/>
      <c r="F1637" s="90"/>
      <c r="G1637" s="42"/>
      <c r="H1637" s="90"/>
      <c r="M1637" s="42"/>
      <c r="S1637" s="42"/>
      <c r="T1637" s="42"/>
      <c r="U1637" s="42"/>
      <c r="V1637" s="42"/>
      <c r="W1637" s="42"/>
      <c r="X1637" s="42"/>
      <c r="Y1637" s="42"/>
      <c r="Z1637" s="42"/>
    </row>
    <row r="1638">
      <c r="B1638" s="42"/>
      <c r="D1638" s="90"/>
      <c r="F1638" s="90"/>
      <c r="G1638" s="42"/>
      <c r="H1638" s="90"/>
      <c r="M1638" s="42"/>
      <c r="S1638" s="42"/>
      <c r="T1638" s="42"/>
      <c r="U1638" s="42"/>
      <c r="V1638" s="42"/>
      <c r="W1638" s="42"/>
      <c r="X1638" s="42"/>
      <c r="Y1638" s="42"/>
      <c r="Z1638" s="42"/>
    </row>
    <row r="1639">
      <c r="B1639" s="42"/>
      <c r="D1639" s="90"/>
      <c r="F1639" s="90"/>
      <c r="G1639" s="42"/>
      <c r="H1639" s="90"/>
      <c r="M1639" s="42"/>
      <c r="S1639" s="42"/>
      <c r="T1639" s="42"/>
      <c r="U1639" s="42"/>
      <c r="V1639" s="42"/>
      <c r="W1639" s="42"/>
      <c r="X1639" s="42"/>
      <c r="Y1639" s="42"/>
      <c r="Z1639" s="42"/>
    </row>
    <row r="1640">
      <c r="B1640" s="42"/>
      <c r="D1640" s="90"/>
      <c r="F1640" s="90"/>
      <c r="G1640" s="42"/>
      <c r="H1640" s="90"/>
      <c r="M1640" s="42"/>
      <c r="S1640" s="42"/>
      <c r="T1640" s="42"/>
      <c r="U1640" s="42"/>
      <c r="V1640" s="42"/>
      <c r="W1640" s="42"/>
      <c r="X1640" s="42"/>
      <c r="Y1640" s="42"/>
      <c r="Z1640" s="42"/>
    </row>
    <row r="1641">
      <c r="B1641" s="42"/>
      <c r="D1641" s="90"/>
      <c r="F1641" s="90"/>
      <c r="G1641" s="42"/>
      <c r="H1641" s="90"/>
      <c r="M1641" s="42"/>
      <c r="S1641" s="42"/>
      <c r="T1641" s="42"/>
      <c r="U1641" s="42"/>
      <c r="V1641" s="42"/>
      <c r="W1641" s="42"/>
      <c r="X1641" s="42"/>
      <c r="Y1641" s="42"/>
      <c r="Z1641" s="42"/>
    </row>
    <row r="1642">
      <c r="B1642" s="42"/>
      <c r="D1642" s="90"/>
      <c r="F1642" s="90"/>
      <c r="G1642" s="42"/>
      <c r="H1642" s="90"/>
      <c r="M1642" s="42"/>
      <c r="S1642" s="42"/>
      <c r="T1642" s="42"/>
      <c r="U1642" s="42"/>
      <c r="V1642" s="42"/>
      <c r="W1642" s="42"/>
      <c r="X1642" s="42"/>
      <c r="Y1642" s="42"/>
      <c r="Z1642" s="42"/>
    </row>
    <row r="1643">
      <c r="B1643" s="42"/>
      <c r="D1643" s="90"/>
      <c r="F1643" s="90"/>
      <c r="G1643" s="42"/>
      <c r="H1643" s="90"/>
      <c r="M1643" s="42"/>
      <c r="S1643" s="42"/>
      <c r="T1643" s="42"/>
      <c r="U1643" s="42"/>
      <c r="V1643" s="42"/>
      <c r="W1643" s="42"/>
      <c r="X1643" s="42"/>
      <c r="Y1643" s="42"/>
      <c r="Z1643" s="42"/>
    </row>
    <row r="1644">
      <c r="B1644" s="42"/>
      <c r="D1644" s="90"/>
      <c r="F1644" s="90"/>
      <c r="G1644" s="42"/>
      <c r="H1644" s="90"/>
      <c r="M1644" s="42"/>
      <c r="S1644" s="42"/>
      <c r="T1644" s="42"/>
      <c r="U1644" s="42"/>
      <c r="V1644" s="42"/>
      <c r="W1644" s="42"/>
      <c r="X1644" s="42"/>
      <c r="Y1644" s="42"/>
      <c r="Z1644" s="42"/>
    </row>
    <row r="1645">
      <c r="B1645" s="42"/>
      <c r="D1645" s="90"/>
      <c r="F1645" s="90"/>
      <c r="G1645" s="42"/>
      <c r="H1645" s="90"/>
      <c r="M1645" s="42"/>
      <c r="S1645" s="42"/>
      <c r="T1645" s="42"/>
      <c r="U1645" s="42"/>
      <c r="V1645" s="42"/>
      <c r="W1645" s="42"/>
      <c r="X1645" s="42"/>
      <c r="Y1645" s="42"/>
      <c r="Z1645" s="42"/>
    </row>
    <row r="1646">
      <c r="B1646" s="42"/>
      <c r="D1646" s="90"/>
      <c r="F1646" s="90"/>
      <c r="G1646" s="42"/>
      <c r="H1646" s="90"/>
      <c r="M1646" s="42"/>
      <c r="S1646" s="42"/>
      <c r="T1646" s="42"/>
      <c r="U1646" s="42"/>
      <c r="V1646" s="42"/>
      <c r="W1646" s="42"/>
      <c r="X1646" s="42"/>
      <c r="Y1646" s="42"/>
      <c r="Z1646" s="42"/>
    </row>
    <row r="1647">
      <c r="B1647" s="42"/>
      <c r="D1647" s="90"/>
      <c r="F1647" s="90"/>
      <c r="G1647" s="42"/>
      <c r="H1647" s="90"/>
      <c r="M1647" s="42"/>
      <c r="S1647" s="42"/>
      <c r="T1647" s="42"/>
      <c r="U1647" s="42"/>
      <c r="V1647" s="42"/>
      <c r="W1647" s="42"/>
      <c r="X1647" s="42"/>
      <c r="Y1647" s="42"/>
      <c r="Z1647" s="42"/>
    </row>
    <row r="1648">
      <c r="B1648" s="42"/>
      <c r="D1648" s="90"/>
      <c r="F1648" s="90"/>
      <c r="G1648" s="42"/>
      <c r="H1648" s="90"/>
      <c r="M1648" s="42"/>
      <c r="S1648" s="42"/>
      <c r="T1648" s="42"/>
      <c r="U1648" s="42"/>
      <c r="V1648" s="42"/>
      <c r="W1648" s="42"/>
      <c r="X1648" s="42"/>
      <c r="Y1648" s="42"/>
      <c r="Z1648" s="42"/>
    </row>
    <row r="1649">
      <c r="B1649" s="42"/>
      <c r="D1649" s="90"/>
      <c r="F1649" s="90"/>
      <c r="G1649" s="42"/>
      <c r="H1649" s="90"/>
      <c r="M1649" s="42"/>
      <c r="S1649" s="42"/>
      <c r="T1649" s="42"/>
      <c r="U1649" s="42"/>
      <c r="V1649" s="42"/>
      <c r="W1649" s="42"/>
      <c r="X1649" s="42"/>
      <c r="Y1649" s="42"/>
      <c r="Z1649" s="42"/>
    </row>
    <row r="1650">
      <c r="B1650" s="42"/>
      <c r="D1650" s="90"/>
      <c r="F1650" s="90"/>
      <c r="G1650" s="42"/>
      <c r="H1650" s="90"/>
      <c r="M1650" s="42"/>
      <c r="S1650" s="42"/>
      <c r="T1650" s="42"/>
      <c r="U1650" s="42"/>
      <c r="V1650" s="42"/>
      <c r="W1650" s="42"/>
      <c r="X1650" s="42"/>
      <c r="Y1650" s="42"/>
      <c r="Z1650" s="42"/>
    </row>
    <row r="1651">
      <c r="B1651" s="42"/>
      <c r="D1651" s="90"/>
      <c r="F1651" s="90"/>
      <c r="G1651" s="42"/>
      <c r="H1651" s="90"/>
      <c r="M1651" s="42"/>
      <c r="S1651" s="42"/>
      <c r="T1651" s="42"/>
      <c r="U1651" s="42"/>
      <c r="V1651" s="42"/>
      <c r="W1651" s="42"/>
      <c r="X1651" s="42"/>
      <c r="Y1651" s="42"/>
      <c r="Z1651" s="42"/>
    </row>
    <row r="1652">
      <c r="B1652" s="42"/>
      <c r="D1652" s="90"/>
      <c r="F1652" s="90"/>
      <c r="G1652" s="42"/>
      <c r="H1652" s="90"/>
      <c r="M1652" s="42"/>
      <c r="S1652" s="42"/>
      <c r="T1652" s="42"/>
      <c r="U1652" s="42"/>
      <c r="V1652" s="42"/>
      <c r="W1652" s="42"/>
      <c r="X1652" s="42"/>
      <c r="Y1652" s="42"/>
      <c r="Z1652" s="42"/>
    </row>
    <row r="1653">
      <c r="B1653" s="42"/>
      <c r="D1653" s="90"/>
      <c r="F1653" s="90"/>
      <c r="G1653" s="42"/>
      <c r="H1653" s="90"/>
      <c r="M1653" s="42"/>
      <c r="S1653" s="42"/>
      <c r="T1653" s="42"/>
      <c r="U1653" s="42"/>
      <c r="V1653" s="42"/>
      <c r="W1653" s="42"/>
      <c r="X1653" s="42"/>
      <c r="Y1653" s="42"/>
      <c r="Z1653" s="42"/>
    </row>
    <row r="1654">
      <c r="B1654" s="42"/>
      <c r="D1654" s="90"/>
      <c r="F1654" s="90"/>
      <c r="G1654" s="42"/>
      <c r="H1654" s="90"/>
      <c r="M1654" s="42"/>
      <c r="S1654" s="42"/>
      <c r="T1654" s="42"/>
      <c r="U1654" s="42"/>
      <c r="V1654" s="42"/>
      <c r="W1654" s="42"/>
      <c r="X1654" s="42"/>
      <c r="Y1654" s="42"/>
      <c r="Z1654" s="42"/>
    </row>
    <row r="1655">
      <c r="B1655" s="42"/>
      <c r="D1655" s="90"/>
      <c r="F1655" s="90"/>
      <c r="G1655" s="42"/>
      <c r="H1655" s="90"/>
      <c r="M1655" s="42"/>
      <c r="S1655" s="42"/>
      <c r="T1655" s="42"/>
      <c r="U1655" s="42"/>
      <c r="V1655" s="42"/>
      <c r="W1655" s="42"/>
      <c r="X1655" s="42"/>
      <c r="Y1655" s="42"/>
      <c r="Z1655" s="42"/>
    </row>
    <row r="1656">
      <c r="B1656" s="42"/>
      <c r="D1656" s="90"/>
      <c r="F1656" s="90"/>
      <c r="G1656" s="42"/>
      <c r="H1656" s="90"/>
      <c r="M1656" s="42"/>
      <c r="S1656" s="42"/>
      <c r="T1656" s="42"/>
      <c r="U1656" s="42"/>
      <c r="V1656" s="42"/>
      <c r="W1656" s="42"/>
      <c r="X1656" s="42"/>
      <c r="Y1656" s="42"/>
      <c r="Z1656" s="42"/>
    </row>
    <row r="1657">
      <c r="B1657" s="42"/>
      <c r="D1657" s="90"/>
      <c r="F1657" s="90"/>
      <c r="G1657" s="42"/>
      <c r="H1657" s="90"/>
      <c r="M1657" s="42"/>
      <c r="S1657" s="42"/>
      <c r="T1657" s="42"/>
      <c r="U1657" s="42"/>
      <c r="V1657" s="42"/>
      <c r="W1657" s="42"/>
      <c r="X1657" s="42"/>
      <c r="Y1657" s="42"/>
      <c r="Z1657" s="42"/>
    </row>
    <row r="1658">
      <c r="B1658" s="42"/>
      <c r="D1658" s="90"/>
      <c r="F1658" s="90"/>
      <c r="G1658" s="42"/>
      <c r="H1658" s="90"/>
      <c r="M1658" s="42"/>
      <c r="S1658" s="42"/>
      <c r="T1658" s="42"/>
      <c r="U1658" s="42"/>
      <c r="V1658" s="42"/>
      <c r="W1658" s="42"/>
      <c r="X1658" s="42"/>
      <c r="Y1658" s="42"/>
      <c r="Z1658" s="42"/>
    </row>
    <row r="1659">
      <c r="B1659" s="42"/>
      <c r="D1659" s="90"/>
      <c r="F1659" s="90"/>
      <c r="G1659" s="42"/>
      <c r="H1659" s="90"/>
      <c r="M1659" s="42"/>
      <c r="S1659" s="42"/>
      <c r="T1659" s="42"/>
      <c r="U1659" s="42"/>
      <c r="V1659" s="42"/>
      <c r="W1659" s="42"/>
      <c r="X1659" s="42"/>
      <c r="Y1659" s="42"/>
      <c r="Z1659" s="42"/>
    </row>
    <row r="1660">
      <c r="B1660" s="42"/>
      <c r="D1660" s="90"/>
      <c r="F1660" s="90"/>
      <c r="G1660" s="42"/>
      <c r="H1660" s="90"/>
      <c r="M1660" s="42"/>
      <c r="S1660" s="42"/>
      <c r="T1660" s="42"/>
      <c r="U1660" s="42"/>
      <c r="V1660" s="42"/>
      <c r="W1660" s="42"/>
      <c r="X1660" s="42"/>
      <c r="Y1660" s="42"/>
      <c r="Z1660" s="42"/>
    </row>
    <row r="1661">
      <c r="B1661" s="42"/>
      <c r="D1661" s="90"/>
      <c r="F1661" s="90"/>
      <c r="G1661" s="42"/>
      <c r="H1661" s="90"/>
      <c r="M1661" s="42"/>
      <c r="S1661" s="42"/>
      <c r="T1661" s="42"/>
      <c r="U1661" s="42"/>
      <c r="V1661" s="42"/>
      <c r="W1661" s="42"/>
      <c r="X1661" s="42"/>
      <c r="Y1661" s="42"/>
      <c r="Z1661" s="42"/>
    </row>
    <row r="1662">
      <c r="B1662" s="42"/>
      <c r="D1662" s="90"/>
      <c r="F1662" s="90"/>
      <c r="G1662" s="42"/>
      <c r="H1662" s="90"/>
      <c r="M1662" s="42"/>
      <c r="S1662" s="42"/>
      <c r="T1662" s="42"/>
      <c r="U1662" s="42"/>
      <c r="V1662" s="42"/>
      <c r="W1662" s="42"/>
      <c r="X1662" s="42"/>
      <c r="Y1662" s="42"/>
      <c r="Z1662" s="42"/>
    </row>
    <row r="1663">
      <c r="B1663" s="42"/>
      <c r="D1663" s="90"/>
      <c r="F1663" s="90"/>
      <c r="G1663" s="42"/>
      <c r="H1663" s="90"/>
      <c r="M1663" s="42"/>
      <c r="S1663" s="42"/>
      <c r="T1663" s="42"/>
      <c r="U1663" s="42"/>
      <c r="V1663" s="42"/>
      <c r="W1663" s="42"/>
      <c r="X1663" s="42"/>
      <c r="Y1663" s="42"/>
      <c r="Z1663" s="42"/>
    </row>
    <row r="1664">
      <c r="B1664" s="42"/>
      <c r="D1664" s="90"/>
      <c r="F1664" s="90"/>
      <c r="G1664" s="42"/>
      <c r="H1664" s="90"/>
      <c r="M1664" s="42"/>
      <c r="S1664" s="42"/>
      <c r="T1664" s="42"/>
      <c r="U1664" s="42"/>
      <c r="V1664" s="42"/>
      <c r="W1664" s="42"/>
      <c r="X1664" s="42"/>
      <c r="Y1664" s="42"/>
      <c r="Z1664" s="42"/>
    </row>
    <row r="1665">
      <c r="B1665" s="42"/>
      <c r="D1665" s="90"/>
      <c r="F1665" s="90"/>
      <c r="G1665" s="42"/>
      <c r="H1665" s="90"/>
      <c r="M1665" s="42"/>
      <c r="S1665" s="42"/>
      <c r="T1665" s="42"/>
      <c r="U1665" s="42"/>
      <c r="V1665" s="42"/>
      <c r="W1665" s="42"/>
      <c r="X1665" s="42"/>
      <c r="Y1665" s="42"/>
      <c r="Z1665" s="42"/>
    </row>
    <row r="1666">
      <c r="B1666" s="42"/>
      <c r="D1666" s="90"/>
      <c r="F1666" s="90"/>
      <c r="G1666" s="42"/>
      <c r="H1666" s="90"/>
      <c r="M1666" s="42"/>
      <c r="S1666" s="42"/>
      <c r="T1666" s="42"/>
      <c r="U1666" s="42"/>
      <c r="V1666" s="42"/>
      <c r="W1666" s="42"/>
      <c r="X1666" s="42"/>
      <c r="Y1666" s="42"/>
      <c r="Z1666" s="42"/>
    </row>
    <row r="1667">
      <c r="B1667" s="42"/>
      <c r="D1667" s="90"/>
      <c r="F1667" s="90"/>
      <c r="G1667" s="42"/>
      <c r="H1667" s="90"/>
      <c r="M1667" s="42"/>
      <c r="S1667" s="42"/>
      <c r="T1667" s="42"/>
      <c r="U1667" s="42"/>
      <c r="V1667" s="42"/>
      <c r="W1667" s="42"/>
      <c r="X1667" s="42"/>
      <c r="Y1667" s="42"/>
      <c r="Z1667" s="42"/>
    </row>
    <row r="1668">
      <c r="B1668" s="42"/>
      <c r="D1668" s="90"/>
      <c r="F1668" s="90"/>
      <c r="G1668" s="42"/>
      <c r="H1668" s="90"/>
      <c r="M1668" s="42"/>
      <c r="S1668" s="42"/>
      <c r="T1668" s="42"/>
      <c r="U1668" s="42"/>
      <c r="V1668" s="42"/>
      <c r="W1668" s="42"/>
      <c r="X1668" s="42"/>
      <c r="Y1668" s="42"/>
      <c r="Z1668" s="42"/>
    </row>
    <row r="1669">
      <c r="B1669" s="42"/>
      <c r="D1669" s="90"/>
      <c r="F1669" s="90"/>
      <c r="G1669" s="42"/>
      <c r="H1669" s="90"/>
      <c r="M1669" s="42"/>
      <c r="S1669" s="42"/>
      <c r="T1669" s="42"/>
      <c r="U1669" s="42"/>
      <c r="V1669" s="42"/>
      <c r="W1669" s="42"/>
      <c r="X1669" s="42"/>
      <c r="Y1669" s="42"/>
      <c r="Z1669" s="42"/>
    </row>
    <row r="1670">
      <c r="B1670" s="42"/>
      <c r="D1670" s="90"/>
      <c r="F1670" s="90"/>
      <c r="G1670" s="42"/>
      <c r="H1670" s="90"/>
      <c r="M1670" s="42"/>
      <c r="S1670" s="42"/>
      <c r="T1670" s="42"/>
      <c r="U1670" s="42"/>
      <c r="V1670" s="42"/>
      <c r="W1670" s="42"/>
      <c r="X1670" s="42"/>
      <c r="Y1670" s="42"/>
      <c r="Z1670" s="42"/>
    </row>
    <row r="1671">
      <c r="B1671" s="42"/>
      <c r="D1671" s="90"/>
      <c r="F1671" s="90"/>
      <c r="G1671" s="42"/>
      <c r="H1671" s="90"/>
      <c r="M1671" s="42"/>
      <c r="S1671" s="42"/>
      <c r="T1671" s="42"/>
      <c r="U1671" s="42"/>
      <c r="V1671" s="42"/>
      <c r="W1671" s="42"/>
      <c r="X1671" s="42"/>
      <c r="Y1671" s="42"/>
      <c r="Z1671" s="42"/>
    </row>
    <row r="1672">
      <c r="B1672" s="42"/>
      <c r="D1672" s="90"/>
      <c r="F1672" s="90"/>
      <c r="G1672" s="42"/>
      <c r="H1672" s="90"/>
      <c r="M1672" s="42"/>
      <c r="S1672" s="42"/>
      <c r="T1672" s="42"/>
      <c r="U1672" s="42"/>
      <c r="V1672" s="42"/>
      <c r="W1672" s="42"/>
      <c r="X1672" s="42"/>
      <c r="Y1672" s="42"/>
      <c r="Z1672" s="42"/>
    </row>
    <row r="1673">
      <c r="B1673" s="42"/>
      <c r="D1673" s="90"/>
      <c r="F1673" s="90"/>
      <c r="G1673" s="42"/>
      <c r="H1673" s="90"/>
      <c r="M1673" s="42"/>
      <c r="S1673" s="42"/>
      <c r="T1673" s="42"/>
      <c r="U1673" s="42"/>
      <c r="V1673" s="42"/>
      <c r="W1673" s="42"/>
      <c r="X1673" s="42"/>
      <c r="Y1673" s="42"/>
      <c r="Z1673" s="42"/>
    </row>
    <row r="1674">
      <c r="B1674" s="42"/>
      <c r="D1674" s="90"/>
      <c r="F1674" s="90"/>
      <c r="G1674" s="42"/>
      <c r="H1674" s="90"/>
      <c r="M1674" s="42"/>
      <c r="S1674" s="42"/>
      <c r="T1674" s="42"/>
      <c r="U1674" s="42"/>
      <c r="V1674" s="42"/>
      <c r="W1674" s="42"/>
      <c r="X1674" s="42"/>
      <c r="Y1674" s="42"/>
      <c r="Z1674" s="42"/>
    </row>
    <row r="1675">
      <c r="B1675" s="42"/>
      <c r="D1675" s="90"/>
      <c r="F1675" s="90"/>
      <c r="G1675" s="42"/>
      <c r="H1675" s="90"/>
      <c r="M1675" s="42"/>
      <c r="S1675" s="42"/>
      <c r="T1675" s="42"/>
      <c r="U1675" s="42"/>
      <c r="V1675" s="42"/>
      <c r="W1675" s="42"/>
      <c r="X1675" s="42"/>
      <c r="Y1675" s="42"/>
      <c r="Z1675" s="42"/>
    </row>
    <row r="1676">
      <c r="B1676" s="42"/>
      <c r="D1676" s="90"/>
      <c r="F1676" s="90"/>
      <c r="G1676" s="42"/>
      <c r="H1676" s="90"/>
      <c r="M1676" s="42"/>
      <c r="S1676" s="42"/>
      <c r="T1676" s="42"/>
      <c r="U1676" s="42"/>
      <c r="V1676" s="42"/>
      <c r="W1676" s="42"/>
      <c r="X1676" s="42"/>
      <c r="Y1676" s="42"/>
      <c r="Z1676" s="42"/>
    </row>
    <row r="1677">
      <c r="B1677" s="42"/>
      <c r="D1677" s="90"/>
      <c r="F1677" s="90"/>
      <c r="G1677" s="42"/>
      <c r="H1677" s="90"/>
      <c r="M1677" s="42"/>
      <c r="S1677" s="42"/>
      <c r="T1677" s="42"/>
      <c r="U1677" s="42"/>
      <c r="V1677" s="42"/>
      <c r="W1677" s="42"/>
      <c r="X1677" s="42"/>
      <c r="Y1677" s="42"/>
      <c r="Z1677" s="42"/>
    </row>
    <row r="1678">
      <c r="B1678" s="42"/>
      <c r="D1678" s="90"/>
      <c r="F1678" s="90"/>
      <c r="G1678" s="42"/>
      <c r="H1678" s="90"/>
      <c r="M1678" s="42"/>
      <c r="S1678" s="42"/>
      <c r="T1678" s="42"/>
      <c r="U1678" s="42"/>
      <c r="V1678" s="42"/>
      <c r="W1678" s="42"/>
      <c r="X1678" s="42"/>
      <c r="Y1678" s="42"/>
      <c r="Z1678" s="42"/>
    </row>
    <row r="1679">
      <c r="B1679" s="42"/>
      <c r="D1679" s="90"/>
      <c r="F1679" s="90"/>
      <c r="G1679" s="42"/>
      <c r="H1679" s="90"/>
      <c r="M1679" s="42"/>
      <c r="S1679" s="42"/>
      <c r="T1679" s="42"/>
      <c r="U1679" s="42"/>
      <c r="V1679" s="42"/>
      <c r="W1679" s="42"/>
      <c r="X1679" s="42"/>
      <c r="Y1679" s="42"/>
      <c r="Z1679" s="42"/>
    </row>
    <row r="1680">
      <c r="B1680" s="42"/>
      <c r="D1680" s="90"/>
      <c r="F1680" s="90"/>
      <c r="G1680" s="42"/>
      <c r="H1680" s="90"/>
      <c r="M1680" s="42"/>
      <c r="S1680" s="42"/>
      <c r="T1680" s="42"/>
      <c r="U1680" s="42"/>
      <c r="V1680" s="42"/>
      <c r="W1680" s="42"/>
      <c r="X1680" s="42"/>
      <c r="Y1680" s="42"/>
      <c r="Z1680" s="42"/>
    </row>
    <row r="1681">
      <c r="B1681" s="42"/>
      <c r="D1681" s="90"/>
      <c r="F1681" s="90"/>
      <c r="G1681" s="42"/>
      <c r="H1681" s="90"/>
      <c r="M1681" s="42"/>
      <c r="S1681" s="42"/>
      <c r="T1681" s="42"/>
      <c r="U1681" s="42"/>
      <c r="V1681" s="42"/>
      <c r="W1681" s="42"/>
      <c r="X1681" s="42"/>
      <c r="Y1681" s="42"/>
      <c r="Z1681" s="42"/>
    </row>
    <row r="1682">
      <c r="B1682" s="42"/>
      <c r="D1682" s="90"/>
      <c r="F1682" s="90"/>
      <c r="G1682" s="42"/>
      <c r="H1682" s="90"/>
      <c r="M1682" s="42"/>
      <c r="S1682" s="42"/>
      <c r="T1682" s="42"/>
      <c r="U1682" s="42"/>
      <c r="V1682" s="42"/>
      <c r="W1682" s="42"/>
      <c r="X1682" s="42"/>
      <c r="Y1682" s="42"/>
      <c r="Z1682" s="42"/>
    </row>
    <row r="1683">
      <c r="B1683" s="42"/>
      <c r="D1683" s="90"/>
      <c r="F1683" s="90"/>
      <c r="G1683" s="42"/>
      <c r="H1683" s="90"/>
      <c r="M1683" s="42"/>
      <c r="S1683" s="42"/>
      <c r="T1683" s="42"/>
      <c r="U1683" s="42"/>
      <c r="V1683" s="42"/>
      <c r="W1683" s="42"/>
      <c r="X1683" s="42"/>
      <c r="Y1683" s="42"/>
      <c r="Z1683" s="42"/>
    </row>
    <row r="1684">
      <c r="B1684" s="42"/>
      <c r="D1684" s="90"/>
      <c r="F1684" s="90"/>
      <c r="G1684" s="42"/>
      <c r="H1684" s="90"/>
      <c r="M1684" s="42"/>
      <c r="S1684" s="42"/>
      <c r="T1684" s="42"/>
      <c r="U1684" s="42"/>
      <c r="V1684" s="42"/>
      <c r="W1684" s="42"/>
      <c r="X1684" s="42"/>
      <c r="Y1684" s="42"/>
      <c r="Z1684" s="42"/>
    </row>
    <row r="1685">
      <c r="B1685" s="42"/>
      <c r="D1685" s="90"/>
      <c r="F1685" s="90"/>
      <c r="G1685" s="42"/>
      <c r="H1685" s="90"/>
      <c r="M1685" s="42"/>
      <c r="S1685" s="42"/>
      <c r="T1685" s="42"/>
      <c r="U1685" s="42"/>
      <c r="V1685" s="42"/>
      <c r="W1685" s="42"/>
      <c r="X1685" s="42"/>
      <c r="Y1685" s="42"/>
      <c r="Z1685" s="42"/>
    </row>
    <row r="1686">
      <c r="B1686" s="42"/>
      <c r="D1686" s="90"/>
      <c r="F1686" s="90"/>
      <c r="G1686" s="42"/>
      <c r="H1686" s="90"/>
      <c r="M1686" s="42"/>
      <c r="S1686" s="42"/>
      <c r="T1686" s="42"/>
      <c r="U1686" s="42"/>
      <c r="V1686" s="42"/>
      <c r="W1686" s="42"/>
      <c r="X1686" s="42"/>
      <c r="Y1686" s="42"/>
      <c r="Z1686" s="42"/>
    </row>
    <row r="1687">
      <c r="B1687" s="42"/>
      <c r="D1687" s="90"/>
      <c r="F1687" s="90"/>
      <c r="G1687" s="42"/>
      <c r="H1687" s="90"/>
      <c r="M1687" s="42"/>
      <c r="S1687" s="42"/>
      <c r="T1687" s="42"/>
      <c r="U1687" s="42"/>
      <c r="V1687" s="42"/>
      <c r="W1687" s="42"/>
      <c r="X1687" s="42"/>
      <c r="Y1687" s="42"/>
      <c r="Z1687" s="42"/>
    </row>
    <row r="1688">
      <c r="B1688" s="42"/>
      <c r="D1688" s="90"/>
      <c r="F1688" s="90"/>
      <c r="G1688" s="42"/>
      <c r="H1688" s="90"/>
      <c r="M1688" s="42"/>
      <c r="S1688" s="42"/>
      <c r="T1688" s="42"/>
      <c r="U1688" s="42"/>
      <c r="V1688" s="42"/>
      <c r="W1688" s="42"/>
      <c r="X1688" s="42"/>
      <c r="Y1688" s="42"/>
      <c r="Z1688" s="42"/>
    </row>
    <row r="1689">
      <c r="B1689" s="42"/>
      <c r="D1689" s="90"/>
      <c r="F1689" s="90"/>
      <c r="G1689" s="42"/>
      <c r="H1689" s="90"/>
      <c r="M1689" s="42"/>
      <c r="S1689" s="42"/>
      <c r="T1689" s="42"/>
      <c r="U1689" s="42"/>
      <c r="V1689" s="42"/>
      <c r="W1689" s="42"/>
      <c r="X1689" s="42"/>
      <c r="Y1689" s="42"/>
      <c r="Z1689" s="42"/>
    </row>
    <row r="1690">
      <c r="B1690" s="42"/>
      <c r="D1690" s="90"/>
      <c r="F1690" s="90"/>
      <c r="G1690" s="42"/>
      <c r="H1690" s="90"/>
      <c r="M1690" s="42"/>
      <c r="S1690" s="42"/>
      <c r="T1690" s="42"/>
      <c r="U1690" s="42"/>
      <c r="V1690" s="42"/>
      <c r="W1690" s="42"/>
      <c r="X1690" s="42"/>
      <c r="Y1690" s="42"/>
      <c r="Z1690" s="42"/>
    </row>
    <row r="1691">
      <c r="B1691" s="42"/>
      <c r="D1691" s="90"/>
      <c r="F1691" s="90"/>
      <c r="G1691" s="42"/>
      <c r="H1691" s="90"/>
      <c r="M1691" s="42"/>
      <c r="S1691" s="42"/>
      <c r="T1691" s="42"/>
      <c r="U1691" s="42"/>
      <c r="V1691" s="42"/>
      <c r="W1691" s="42"/>
      <c r="X1691" s="42"/>
      <c r="Y1691" s="42"/>
      <c r="Z1691" s="42"/>
    </row>
    <row r="1692">
      <c r="B1692" s="42"/>
      <c r="D1692" s="90"/>
      <c r="F1692" s="90"/>
      <c r="G1692" s="42"/>
      <c r="H1692" s="90"/>
      <c r="M1692" s="42"/>
      <c r="S1692" s="42"/>
      <c r="T1692" s="42"/>
      <c r="U1692" s="42"/>
      <c r="V1692" s="42"/>
      <c r="W1692" s="42"/>
      <c r="X1692" s="42"/>
      <c r="Y1692" s="42"/>
      <c r="Z1692" s="42"/>
    </row>
    <row r="1693">
      <c r="B1693" s="42"/>
      <c r="D1693" s="90"/>
      <c r="F1693" s="90"/>
      <c r="G1693" s="42"/>
      <c r="H1693" s="90"/>
      <c r="M1693" s="42"/>
      <c r="S1693" s="42"/>
      <c r="T1693" s="42"/>
      <c r="U1693" s="42"/>
      <c r="V1693" s="42"/>
      <c r="W1693" s="42"/>
      <c r="X1693" s="42"/>
      <c r="Y1693" s="42"/>
      <c r="Z1693" s="42"/>
    </row>
    <row r="1694">
      <c r="B1694" s="42"/>
      <c r="D1694" s="90"/>
      <c r="F1694" s="90"/>
      <c r="G1694" s="42"/>
      <c r="H1694" s="90"/>
      <c r="M1694" s="42"/>
      <c r="S1694" s="42"/>
      <c r="T1694" s="42"/>
      <c r="U1694" s="42"/>
      <c r="V1694" s="42"/>
      <c r="W1694" s="42"/>
      <c r="X1694" s="42"/>
      <c r="Y1694" s="42"/>
      <c r="Z1694" s="42"/>
    </row>
    <row r="1695">
      <c r="B1695" s="42"/>
      <c r="D1695" s="90"/>
      <c r="F1695" s="90"/>
      <c r="G1695" s="42"/>
      <c r="H1695" s="90"/>
      <c r="M1695" s="42"/>
      <c r="S1695" s="42"/>
      <c r="T1695" s="42"/>
      <c r="U1695" s="42"/>
      <c r="V1695" s="42"/>
      <c r="W1695" s="42"/>
      <c r="X1695" s="42"/>
      <c r="Y1695" s="42"/>
      <c r="Z1695" s="42"/>
    </row>
    <row r="1696">
      <c r="B1696" s="42"/>
      <c r="D1696" s="90"/>
      <c r="F1696" s="90"/>
      <c r="G1696" s="42"/>
      <c r="H1696" s="90"/>
      <c r="M1696" s="42"/>
      <c r="S1696" s="42"/>
      <c r="T1696" s="42"/>
      <c r="U1696" s="42"/>
      <c r="V1696" s="42"/>
      <c r="W1696" s="42"/>
      <c r="X1696" s="42"/>
      <c r="Y1696" s="42"/>
      <c r="Z1696" s="42"/>
    </row>
    <row r="1697">
      <c r="B1697" s="42"/>
      <c r="D1697" s="90"/>
      <c r="F1697" s="90"/>
      <c r="G1697" s="42"/>
      <c r="H1697" s="90"/>
      <c r="M1697" s="42"/>
      <c r="S1697" s="42"/>
      <c r="T1697" s="42"/>
      <c r="U1697" s="42"/>
      <c r="V1697" s="42"/>
      <c r="W1697" s="42"/>
      <c r="X1697" s="42"/>
      <c r="Y1697" s="42"/>
      <c r="Z1697" s="42"/>
    </row>
    <row r="1698">
      <c r="B1698" s="42"/>
      <c r="D1698" s="90"/>
      <c r="F1698" s="90"/>
      <c r="G1698" s="42"/>
      <c r="H1698" s="90"/>
      <c r="M1698" s="42"/>
      <c r="S1698" s="42"/>
      <c r="T1698" s="42"/>
      <c r="U1698" s="42"/>
      <c r="V1698" s="42"/>
      <c r="W1698" s="42"/>
      <c r="X1698" s="42"/>
      <c r="Y1698" s="42"/>
      <c r="Z1698" s="42"/>
    </row>
    <row r="1699">
      <c r="B1699" s="42"/>
      <c r="D1699" s="90"/>
      <c r="F1699" s="90"/>
      <c r="G1699" s="42"/>
      <c r="H1699" s="90"/>
      <c r="M1699" s="42"/>
      <c r="S1699" s="42"/>
      <c r="T1699" s="42"/>
      <c r="U1699" s="42"/>
      <c r="V1699" s="42"/>
      <c r="W1699" s="42"/>
      <c r="X1699" s="42"/>
      <c r="Y1699" s="42"/>
      <c r="Z1699" s="42"/>
    </row>
    <row r="1700">
      <c r="B1700" s="42"/>
      <c r="D1700" s="90"/>
      <c r="F1700" s="90"/>
      <c r="G1700" s="42"/>
      <c r="H1700" s="90"/>
      <c r="M1700" s="42"/>
      <c r="S1700" s="42"/>
      <c r="T1700" s="42"/>
      <c r="U1700" s="42"/>
      <c r="V1700" s="42"/>
      <c r="W1700" s="42"/>
      <c r="X1700" s="42"/>
      <c r="Y1700" s="42"/>
      <c r="Z1700" s="42"/>
    </row>
    <row r="1701">
      <c r="B1701" s="42"/>
      <c r="D1701" s="90"/>
      <c r="F1701" s="90"/>
      <c r="G1701" s="42"/>
      <c r="H1701" s="90"/>
      <c r="M1701" s="42"/>
      <c r="S1701" s="42"/>
      <c r="T1701" s="42"/>
      <c r="U1701" s="42"/>
      <c r="V1701" s="42"/>
      <c r="W1701" s="42"/>
      <c r="X1701" s="42"/>
      <c r="Y1701" s="42"/>
      <c r="Z1701" s="42"/>
    </row>
    <row r="1702">
      <c r="B1702" s="42"/>
      <c r="D1702" s="90"/>
      <c r="F1702" s="90"/>
      <c r="G1702" s="42"/>
      <c r="H1702" s="90"/>
      <c r="M1702" s="42"/>
      <c r="S1702" s="42"/>
      <c r="T1702" s="42"/>
      <c r="U1702" s="42"/>
      <c r="V1702" s="42"/>
      <c r="W1702" s="42"/>
      <c r="X1702" s="42"/>
      <c r="Y1702" s="42"/>
      <c r="Z1702" s="42"/>
    </row>
    <row r="1703">
      <c r="B1703" s="42"/>
      <c r="D1703" s="90"/>
      <c r="F1703" s="90"/>
      <c r="G1703" s="42"/>
      <c r="H1703" s="90"/>
      <c r="M1703" s="42"/>
      <c r="S1703" s="42"/>
      <c r="T1703" s="42"/>
      <c r="U1703" s="42"/>
      <c r="V1703" s="42"/>
      <c r="W1703" s="42"/>
      <c r="X1703" s="42"/>
      <c r="Y1703" s="42"/>
      <c r="Z1703" s="42"/>
    </row>
    <row r="1704">
      <c r="B1704" s="42"/>
      <c r="D1704" s="90"/>
      <c r="F1704" s="90"/>
      <c r="G1704" s="42"/>
      <c r="H1704" s="90"/>
      <c r="M1704" s="42"/>
      <c r="S1704" s="42"/>
      <c r="T1704" s="42"/>
      <c r="U1704" s="42"/>
      <c r="V1704" s="42"/>
      <c r="W1704" s="42"/>
      <c r="X1704" s="42"/>
      <c r="Y1704" s="42"/>
      <c r="Z1704" s="42"/>
    </row>
    <row r="1705">
      <c r="B1705" s="42"/>
      <c r="D1705" s="90"/>
      <c r="F1705" s="90"/>
      <c r="G1705" s="42"/>
      <c r="H1705" s="90"/>
      <c r="M1705" s="42"/>
      <c r="S1705" s="42"/>
      <c r="T1705" s="42"/>
      <c r="U1705" s="42"/>
      <c r="V1705" s="42"/>
      <c r="W1705" s="42"/>
      <c r="X1705" s="42"/>
      <c r="Y1705" s="42"/>
      <c r="Z1705" s="42"/>
    </row>
    <row r="1706">
      <c r="B1706" s="42"/>
      <c r="D1706" s="90"/>
      <c r="F1706" s="90"/>
      <c r="G1706" s="42"/>
      <c r="H1706" s="90"/>
      <c r="M1706" s="42"/>
      <c r="S1706" s="42"/>
      <c r="T1706" s="42"/>
      <c r="U1706" s="42"/>
      <c r="V1706" s="42"/>
      <c r="W1706" s="42"/>
      <c r="X1706" s="42"/>
      <c r="Y1706" s="42"/>
      <c r="Z1706" s="42"/>
    </row>
    <row r="1707">
      <c r="B1707" s="42"/>
      <c r="D1707" s="90"/>
      <c r="F1707" s="90"/>
      <c r="G1707" s="42"/>
      <c r="H1707" s="90"/>
      <c r="M1707" s="42"/>
      <c r="S1707" s="42"/>
      <c r="T1707" s="42"/>
      <c r="U1707" s="42"/>
      <c r="V1707" s="42"/>
      <c r="W1707" s="42"/>
      <c r="X1707" s="42"/>
      <c r="Y1707" s="42"/>
      <c r="Z1707" s="42"/>
    </row>
    <row r="1708">
      <c r="B1708" s="42"/>
      <c r="D1708" s="90"/>
      <c r="F1708" s="90"/>
      <c r="G1708" s="42"/>
      <c r="H1708" s="90"/>
      <c r="M1708" s="42"/>
      <c r="S1708" s="42"/>
      <c r="T1708" s="42"/>
      <c r="U1708" s="42"/>
      <c r="V1708" s="42"/>
      <c r="W1708" s="42"/>
      <c r="X1708" s="42"/>
      <c r="Y1708" s="42"/>
      <c r="Z1708" s="42"/>
    </row>
    <row r="1709">
      <c r="B1709" s="42"/>
      <c r="D1709" s="90"/>
      <c r="F1709" s="90"/>
      <c r="G1709" s="42"/>
      <c r="H1709" s="90"/>
      <c r="M1709" s="42"/>
      <c r="S1709" s="42"/>
      <c r="T1709" s="42"/>
      <c r="U1709" s="42"/>
      <c r="V1709" s="42"/>
      <c r="W1709" s="42"/>
      <c r="X1709" s="42"/>
      <c r="Y1709" s="42"/>
      <c r="Z1709" s="42"/>
    </row>
    <row r="1710">
      <c r="B1710" s="42"/>
      <c r="D1710" s="90"/>
      <c r="F1710" s="90"/>
      <c r="G1710" s="42"/>
      <c r="H1710" s="90"/>
      <c r="M1710" s="42"/>
      <c r="S1710" s="42"/>
      <c r="T1710" s="42"/>
      <c r="U1710" s="42"/>
      <c r="V1710" s="42"/>
      <c r="W1710" s="42"/>
      <c r="X1710" s="42"/>
      <c r="Y1710" s="42"/>
      <c r="Z1710" s="42"/>
    </row>
    <row r="1711">
      <c r="B1711" s="42"/>
      <c r="D1711" s="90"/>
      <c r="F1711" s="90"/>
      <c r="G1711" s="42"/>
      <c r="H1711" s="90"/>
      <c r="M1711" s="42"/>
      <c r="S1711" s="42"/>
      <c r="T1711" s="42"/>
      <c r="U1711" s="42"/>
      <c r="V1711" s="42"/>
      <c r="W1711" s="42"/>
      <c r="X1711" s="42"/>
      <c r="Y1711" s="42"/>
      <c r="Z1711" s="42"/>
    </row>
    <row r="1712">
      <c r="B1712" s="42"/>
      <c r="D1712" s="90"/>
      <c r="F1712" s="90"/>
      <c r="G1712" s="42"/>
      <c r="H1712" s="90"/>
      <c r="M1712" s="42"/>
      <c r="S1712" s="42"/>
      <c r="T1712" s="42"/>
      <c r="U1712" s="42"/>
      <c r="V1712" s="42"/>
      <c r="W1712" s="42"/>
      <c r="X1712" s="42"/>
      <c r="Y1712" s="42"/>
      <c r="Z1712" s="42"/>
    </row>
    <row r="1713">
      <c r="B1713" s="42"/>
      <c r="D1713" s="90"/>
      <c r="F1713" s="90"/>
      <c r="G1713" s="42"/>
      <c r="H1713" s="90"/>
      <c r="M1713" s="42"/>
      <c r="S1713" s="42"/>
      <c r="T1713" s="42"/>
      <c r="U1713" s="42"/>
      <c r="V1713" s="42"/>
      <c r="W1713" s="42"/>
      <c r="X1713" s="42"/>
      <c r="Y1713" s="42"/>
      <c r="Z1713" s="42"/>
    </row>
    <row r="1714">
      <c r="B1714" s="42"/>
      <c r="D1714" s="90"/>
      <c r="F1714" s="90"/>
      <c r="G1714" s="42"/>
      <c r="H1714" s="90"/>
      <c r="M1714" s="42"/>
      <c r="S1714" s="42"/>
      <c r="T1714" s="42"/>
      <c r="U1714" s="42"/>
      <c r="V1714" s="42"/>
      <c r="W1714" s="42"/>
      <c r="X1714" s="42"/>
      <c r="Y1714" s="42"/>
      <c r="Z1714" s="42"/>
    </row>
    <row r="1715">
      <c r="B1715" s="42"/>
      <c r="D1715" s="90"/>
      <c r="F1715" s="90"/>
      <c r="G1715" s="42"/>
      <c r="H1715" s="90"/>
      <c r="M1715" s="42"/>
      <c r="S1715" s="42"/>
      <c r="T1715" s="42"/>
      <c r="U1715" s="42"/>
      <c r="V1715" s="42"/>
      <c r="W1715" s="42"/>
      <c r="X1715" s="42"/>
      <c r="Y1715" s="42"/>
      <c r="Z1715" s="42"/>
    </row>
    <row r="1716">
      <c r="B1716" s="42"/>
      <c r="D1716" s="90"/>
      <c r="F1716" s="90"/>
      <c r="G1716" s="42"/>
      <c r="H1716" s="90"/>
      <c r="M1716" s="42"/>
      <c r="S1716" s="42"/>
      <c r="T1716" s="42"/>
      <c r="U1716" s="42"/>
      <c r="V1716" s="42"/>
      <c r="W1716" s="42"/>
      <c r="X1716" s="42"/>
      <c r="Y1716" s="42"/>
      <c r="Z1716" s="42"/>
    </row>
    <row r="1717">
      <c r="B1717" s="42"/>
      <c r="D1717" s="90"/>
      <c r="F1717" s="90"/>
      <c r="G1717" s="42"/>
      <c r="H1717" s="90"/>
      <c r="M1717" s="42"/>
      <c r="S1717" s="42"/>
      <c r="T1717" s="42"/>
      <c r="U1717" s="42"/>
      <c r="V1717" s="42"/>
      <c r="W1717" s="42"/>
      <c r="X1717" s="42"/>
      <c r="Y1717" s="42"/>
      <c r="Z1717" s="42"/>
    </row>
    <row r="1718">
      <c r="B1718" s="42"/>
      <c r="D1718" s="90"/>
      <c r="F1718" s="90"/>
      <c r="G1718" s="42"/>
      <c r="H1718" s="90"/>
      <c r="M1718" s="42"/>
      <c r="S1718" s="42"/>
      <c r="T1718" s="42"/>
      <c r="U1718" s="42"/>
      <c r="V1718" s="42"/>
      <c r="W1718" s="42"/>
      <c r="X1718" s="42"/>
      <c r="Y1718" s="42"/>
      <c r="Z1718" s="42"/>
    </row>
    <row r="1719">
      <c r="B1719" s="42"/>
      <c r="D1719" s="90"/>
      <c r="F1719" s="90"/>
      <c r="G1719" s="42"/>
      <c r="H1719" s="90"/>
      <c r="M1719" s="42"/>
      <c r="S1719" s="42"/>
      <c r="T1719" s="42"/>
      <c r="U1719" s="42"/>
      <c r="V1719" s="42"/>
      <c r="W1719" s="42"/>
      <c r="X1719" s="42"/>
      <c r="Y1719" s="42"/>
      <c r="Z1719" s="42"/>
    </row>
    <row r="1720">
      <c r="B1720" s="42"/>
      <c r="D1720" s="90"/>
      <c r="F1720" s="90"/>
      <c r="G1720" s="42"/>
      <c r="H1720" s="90"/>
      <c r="M1720" s="42"/>
      <c r="S1720" s="42"/>
      <c r="T1720" s="42"/>
      <c r="U1720" s="42"/>
      <c r="V1720" s="42"/>
      <c r="W1720" s="42"/>
      <c r="X1720" s="42"/>
      <c r="Y1720" s="42"/>
      <c r="Z1720" s="42"/>
    </row>
    <row r="1721">
      <c r="B1721" s="42"/>
      <c r="D1721" s="90"/>
      <c r="F1721" s="90"/>
      <c r="G1721" s="42"/>
      <c r="H1721" s="90"/>
      <c r="M1721" s="42"/>
      <c r="S1721" s="42"/>
      <c r="T1721" s="42"/>
      <c r="U1721" s="42"/>
      <c r="V1721" s="42"/>
      <c r="W1721" s="42"/>
      <c r="X1721" s="42"/>
      <c r="Y1721" s="42"/>
      <c r="Z1721" s="42"/>
    </row>
    <row r="1722">
      <c r="B1722" s="42"/>
      <c r="D1722" s="90"/>
      <c r="F1722" s="90"/>
      <c r="G1722" s="42"/>
      <c r="H1722" s="90"/>
      <c r="M1722" s="42"/>
      <c r="S1722" s="42"/>
      <c r="T1722" s="42"/>
      <c r="U1722" s="42"/>
      <c r="V1722" s="42"/>
      <c r="W1722" s="42"/>
      <c r="X1722" s="42"/>
      <c r="Y1722" s="42"/>
      <c r="Z1722" s="42"/>
    </row>
    <row r="1723">
      <c r="B1723" s="42"/>
      <c r="D1723" s="90"/>
      <c r="F1723" s="90"/>
      <c r="G1723" s="42"/>
      <c r="H1723" s="90"/>
      <c r="M1723" s="42"/>
      <c r="S1723" s="42"/>
      <c r="T1723" s="42"/>
      <c r="U1723" s="42"/>
      <c r="V1723" s="42"/>
      <c r="W1723" s="42"/>
      <c r="X1723" s="42"/>
      <c r="Y1723" s="42"/>
      <c r="Z1723" s="42"/>
    </row>
    <row r="1724">
      <c r="B1724" s="42"/>
      <c r="D1724" s="90"/>
      <c r="F1724" s="90"/>
      <c r="G1724" s="42"/>
      <c r="H1724" s="90"/>
      <c r="M1724" s="42"/>
      <c r="S1724" s="42"/>
      <c r="T1724" s="42"/>
      <c r="U1724" s="42"/>
      <c r="V1724" s="42"/>
      <c r="W1724" s="42"/>
      <c r="X1724" s="42"/>
      <c r="Y1724" s="42"/>
      <c r="Z1724" s="42"/>
    </row>
    <row r="1725">
      <c r="B1725" s="42"/>
      <c r="D1725" s="90"/>
      <c r="F1725" s="90"/>
      <c r="G1725" s="42"/>
      <c r="H1725" s="90"/>
      <c r="M1725" s="42"/>
      <c r="S1725" s="42"/>
      <c r="T1725" s="42"/>
      <c r="U1725" s="42"/>
      <c r="V1725" s="42"/>
      <c r="W1725" s="42"/>
      <c r="X1725" s="42"/>
      <c r="Y1725" s="42"/>
      <c r="Z1725" s="42"/>
    </row>
    <row r="1726">
      <c r="B1726" s="42"/>
      <c r="D1726" s="90"/>
      <c r="F1726" s="90"/>
      <c r="G1726" s="42"/>
      <c r="H1726" s="90"/>
      <c r="M1726" s="42"/>
      <c r="S1726" s="42"/>
      <c r="T1726" s="42"/>
      <c r="U1726" s="42"/>
      <c r="V1726" s="42"/>
      <c r="W1726" s="42"/>
      <c r="X1726" s="42"/>
      <c r="Y1726" s="42"/>
      <c r="Z1726" s="42"/>
    </row>
    <row r="1727">
      <c r="B1727" s="42"/>
      <c r="D1727" s="90"/>
      <c r="F1727" s="90"/>
      <c r="G1727" s="42"/>
      <c r="H1727" s="90"/>
      <c r="M1727" s="42"/>
      <c r="S1727" s="42"/>
      <c r="T1727" s="42"/>
      <c r="U1727" s="42"/>
      <c r="V1727" s="42"/>
      <c r="W1727" s="42"/>
      <c r="X1727" s="42"/>
      <c r="Y1727" s="42"/>
      <c r="Z1727" s="42"/>
    </row>
    <row r="1728">
      <c r="B1728" s="42"/>
      <c r="D1728" s="90"/>
      <c r="F1728" s="90"/>
      <c r="G1728" s="42"/>
      <c r="H1728" s="90"/>
      <c r="M1728" s="42"/>
      <c r="S1728" s="42"/>
      <c r="T1728" s="42"/>
      <c r="U1728" s="42"/>
      <c r="V1728" s="42"/>
      <c r="W1728" s="42"/>
      <c r="X1728" s="42"/>
      <c r="Y1728" s="42"/>
      <c r="Z1728" s="42"/>
    </row>
    <row r="1729">
      <c r="B1729" s="42"/>
      <c r="D1729" s="90"/>
      <c r="F1729" s="90"/>
      <c r="G1729" s="42"/>
      <c r="H1729" s="90"/>
      <c r="M1729" s="42"/>
      <c r="S1729" s="42"/>
      <c r="T1729" s="42"/>
      <c r="U1729" s="42"/>
      <c r="V1729" s="42"/>
      <c r="W1729" s="42"/>
      <c r="X1729" s="42"/>
      <c r="Y1729" s="42"/>
      <c r="Z1729" s="42"/>
    </row>
    <row r="1730">
      <c r="B1730" s="42"/>
      <c r="D1730" s="90"/>
      <c r="F1730" s="90"/>
      <c r="G1730" s="42"/>
      <c r="H1730" s="90"/>
      <c r="M1730" s="42"/>
      <c r="S1730" s="42"/>
      <c r="T1730" s="42"/>
      <c r="U1730" s="42"/>
      <c r="V1730" s="42"/>
      <c r="W1730" s="42"/>
      <c r="X1730" s="42"/>
      <c r="Y1730" s="42"/>
      <c r="Z1730" s="42"/>
    </row>
    <row r="1731">
      <c r="B1731" s="42"/>
      <c r="D1731" s="90"/>
      <c r="F1731" s="90"/>
      <c r="G1731" s="42"/>
      <c r="H1731" s="90"/>
      <c r="M1731" s="42"/>
      <c r="S1731" s="42"/>
      <c r="T1731" s="42"/>
      <c r="U1731" s="42"/>
      <c r="V1731" s="42"/>
      <c r="W1731" s="42"/>
      <c r="X1731" s="42"/>
      <c r="Y1731" s="42"/>
      <c r="Z1731" s="42"/>
    </row>
    <row r="1732">
      <c r="B1732" s="42"/>
      <c r="D1732" s="90"/>
      <c r="F1732" s="90"/>
      <c r="G1732" s="42"/>
      <c r="H1732" s="90"/>
      <c r="M1732" s="42"/>
      <c r="S1732" s="42"/>
      <c r="T1732" s="42"/>
      <c r="U1732" s="42"/>
      <c r="V1732" s="42"/>
      <c r="W1732" s="42"/>
      <c r="X1732" s="42"/>
      <c r="Y1732" s="42"/>
      <c r="Z1732" s="42"/>
    </row>
    <row r="1733">
      <c r="B1733" s="42"/>
      <c r="D1733" s="90"/>
      <c r="F1733" s="90"/>
      <c r="G1733" s="42"/>
      <c r="H1733" s="90"/>
      <c r="M1733" s="42"/>
      <c r="S1733" s="42"/>
      <c r="T1733" s="42"/>
      <c r="U1733" s="42"/>
      <c r="V1733" s="42"/>
      <c r="W1733" s="42"/>
      <c r="X1733" s="42"/>
      <c r="Y1733" s="42"/>
      <c r="Z1733" s="42"/>
    </row>
    <row r="1734">
      <c r="B1734" s="42"/>
      <c r="D1734" s="90"/>
      <c r="F1734" s="90"/>
      <c r="G1734" s="42"/>
      <c r="H1734" s="90"/>
      <c r="M1734" s="42"/>
      <c r="S1734" s="42"/>
      <c r="T1734" s="42"/>
      <c r="U1734" s="42"/>
      <c r="V1734" s="42"/>
      <c r="W1734" s="42"/>
      <c r="X1734" s="42"/>
      <c r="Y1734" s="42"/>
      <c r="Z1734" s="42"/>
    </row>
    <row r="1735">
      <c r="B1735" s="42"/>
      <c r="D1735" s="90"/>
      <c r="F1735" s="90"/>
      <c r="G1735" s="42"/>
      <c r="H1735" s="90"/>
      <c r="M1735" s="42"/>
      <c r="S1735" s="42"/>
      <c r="T1735" s="42"/>
      <c r="U1735" s="42"/>
      <c r="V1735" s="42"/>
      <c r="W1735" s="42"/>
      <c r="X1735" s="42"/>
      <c r="Y1735" s="42"/>
      <c r="Z1735" s="42"/>
    </row>
    <row r="1736">
      <c r="B1736" s="42"/>
      <c r="D1736" s="90"/>
      <c r="F1736" s="90"/>
      <c r="G1736" s="42"/>
      <c r="H1736" s="90"/>
      <c r="M1736" s="42"/>
      <c r="S1736" s="42"/>
      <c r="T1736" s="42"/>
      <c r="U1736" s="42"/>
      <c r="V1736" s="42"/>
      <c r="W1736" s="42"/>
      <c r="X1736" s="42"/>
      <c r="Y1736" s="42"/>
      <c r="Z1736" s="42"/>
    </row>
    <row r="1737">
      <c r="B1737" s="42"/>
      <c r="D1737" s="90"/>
      <c r="F1737" s="90"/>
      <c r="G1737" s="42"/>
      <c r="H1737" s="90"/>
      <c r="M1737" s="42"/>
      <c r="S1737" s="42"/>
      <c r="T1737" s="42"/>
      <c r="U1737" s="42"/>
      <c r="V1737" s="42"/>
      <c r="W1737" s="42"/>
      <c r="X1737" s="42"/>
      <c r="Y1737" s="42"/>
      <c r="Z1737" s="42"/>
    </row>
    <row r="1738">
      <c r="B1738" s="42"/>
      <c r="D1738" s="90"/>
      <c r="F1738" s="90"/>
      <c r="G1738" s="42"/>
      <c r="H1738" s="90"/>
      <c r="M1738" s="42"/>
      <c r="S1738" s="42"/>
      <c r="T1738" s="42"/>
      <c r="U1738" s="42"/>
      <c r="V1738" s="42"/>
      <c r="W1738" s="42"/>
      <c r="X1738" s="42"/>
      <c r="Y1738" s="42"/>
      <c r="Z1738" s="42"/>
    </row>
    <row r="1739">
      <c r="B1739" s="42"/>
      <c r="D1739" s="90"/>
      <c r="F1739" s="90"/>
      <c r="G1739" s="42"/>
      <c r="H1739" s="90"/>
      <c r="M1739" s="42"/>
      <c r="S1739" s="42"/>
      <c r="T1739" s="42"/>
      <c r="U1739" s="42"/>
      <c r="V1739" s="42"/>
      <c r="W1739" s="42"/>
      <c r="X1739" s="42"/>
      <c r="Y1739" s="42"/>
      <c r="Z1739" s="42"/>
    </row>
    <row r="1740">
      <c r="B1740" s="42"/>
      <c r="D1740" s="90"/>
      <c r="F1740" s="90"/>
      <c r="G1740" s="42"/>
      <c r="H1740" s="90"/>
      <c r="M1740" s="42"/>
      <c r="S1740" s="42"/>
      <c r="T1740" s="42"/>
      <c r="U1740" s="42"/>
      <c r="V1740" s="42"/>
      <c r="W1740" s="42"/>
      <c r="X1740" s="42"/>
      <c r="Y1740" s="42"/>
      <c r="Z1740" s="42"/>
    </row>
    <row r="1741">
      <c r="B1741" s="42"/>
      <c r="D1741" s="90"/>
      <c r="F1741" s="90"/>
      <c r="G1741" s="42"/>
      <c r="H1741" s="90"/>
      <c r="M1741" s="42"/>
      <c r="S1741" s="42"/>
      <c r="T1741" s="42"/>
      <c r="U1741" s="42"/>
      <c r="V1741" s="42"/>
      <c r="W1741" s="42"/>
      <c r="X1741" s="42"/>
      <c r="Y1741" s="42"/>
      <c r="Z1741" s="42"/>
    </row>
    <row r="1742">
      <c r="B1742" s="42"/>
      <c r="D1742" s="90"/>
      <c r="F1742" s="90"/>
      <c r="G1742" s="42"/>
      <c r="H1742" s="90"/>
      <c r="M1742" s="42"/>
      <c r="S1742" s="42"/>
      <c r="T1742" s="42"/>
      <c r="U1742" s="42"/>
      <c r="V1742" s="42"/>
      <c r="W1742" s="42"/>
      <c r="X1742" s="42"/>
      <c r="Y1742" s="42"/>
      <c r="Z1742" s="42"/>
    </row>
    <row r="1743">
      <c r="B1743" s="42"/>
      <c r="D1743" s="90"/>
      <c r="F1743" s="90"/>
      <c r="G1743" s="42"/>
      <c r="H1743" s="90"/>
      <c r="M1743" s="42"/>
      <c r="S1743" s="42"/>
      <c r="T1743" s="42"/>
      <c r="U1743" s="42"/>
      <c r="V1743" s="42"/>
      <c r="W1743" s="42"/>
      <c r="X1743" s="42"/>
      <c r="Y1743" s="42"/>
      <c r="Z1743" s="42"/>
    </row>
    <row r="1744">
      <c r="B1744" s="42"/>
      <c r="D1744" s="90"/>
      <c r="F1744" s="90"/>
      <c r="G1744" s="42"/>
      <c r="H1744" s="90"/>
      <c r="M1744" s="42"/>
      <c r="S1744" s="42"/>
      <c r="T1744" s="42"/>
      <c r="U1744" s="42"/>
      <c r="V1744" s="42"/>
      <c r="W1744" s="42"/>
      <c r="X1744" s="42"/>
      <c r="Y1744" s="42"/>
      <c r="Z1744" s="42"/>
    </row>
    <row r="1745">
      <c r="B1745" s="42"/>
      <c r="D1745" s="90"/>
      <c r="F1745" s="90"/>
      <c r="G1745" s="42"/>
      <c r="H1745" s="90"/>
      <c r="M1745" s="42"/>
      <c r="S1745" s="42"/>
      <c r="T1745" s="42"/>
      <c r="U1745" s="42"/>
      <c r="V1745" s="42"/>
      <c r="W1745" s="42"/>
      <c r="X1745" s="42"/>
      <c r="Y1745" s="42"/>
      <c r="Z1745" s="42"/>
    </row>
    <row r="1746">
      <c r="B1746" s="42"/>
      <c r="D1746" s="90"/>
      <c r="F1746" s="90"/>
      <c r="G1746" s="42"/>
      <c r="H1746" s="90"/>
      <c r="M1746" s="42"/>
      <c r="S1746" s="42"/>
      <c r="T1746" s="42"/>
      <c r="U1746" s="42"/>
      <c r="V1746" s="42"/>
      <c r="W1746" s="42"/>
      <c r="X1746" s="42"/>
      <c r="Y1746" s="42"/>
      <c r="Z1746" s="42"/>
    </row>
    <row r="1747">
      <c r="B1747" s="42"/>
      <c r="D1747" s="90"/>
      <c r="F1747" s="90"/>
      <c r="G1747" s="42"/>
      <c r="H1747" s="90"/>
      <c r="M1747" s="42"/>
      <c r="S1747" s="42"/>
      <c r="T1747" s="42"/>
      <c r="U1747" s="42"/>
      <c r="V1747" s="42"/>
      <c r="W1747" s="42"/>
      <c r="X1747" s="42"/>
      <c r="Y1747" s="42"/>
      <c r="Z1747" s="42"/>
    </row>
    <row r="1748">
      <c r="B1748" s="42"/>
      <c r="D1748" s="90"/>
      <c r="F1748" s="90"/>
      <c r="G1748" s="42"/>
      <c r="H1748" s="90"/>
      <c r="M1748" s="42"/>
      <c r="S1748" s="42"/>
      <c r="T1748" s="42"/>
      <c r="U1748" s="42"/>
      <c r="V1748" s="42"/>
      <c r="W1748" s="42"/>
      <c r="X1748" s="42"/>
      <c r="Y1748" s="42"/>
      <c r="Z1748" s="42"/>
    </row>
    <row r="1749">
      <c r="B1749" s="42"/>
      <c r="D1749" s="90"/>
      <c r="F1749" s="90"/>
      <c r="G1749" s="42"/>
      <c r="H1749" s="90"/>
      <c r="M1749" s="42"/>
      <c r="S1749" s="42"/>
      <c r="T1749" s="42"/>
      <c r="U1749" s="42"/>
      <c r="V1749" s="42"/>
      <c r="W1749" s="42"/>
      <c r="X1749" s="42"/>
      <c r="Y1749" s="42"/>
      <c r="Z1749" s="42"/>
    </row>
    <row r="1750">
      <c r="B1750" s="42"/>
      <c r="D1750" s="90"/>
      <c r="F1750" s="90"/>
      <c r="G1750" s="42"/>
      <c r="H1750" s="90"/>
      <c r="M1750" s="42"/>
      <c r="S1750" s="42"/>
      <c r="T1750" s="42"/>
      <c r="U1750" s="42"/>
      <c r="V1750" s="42"/>
      <c r="W1750" s="42"/>
      <c r="X1750" s="42"/>
      <c r="Y1750" s="42"/>
      <c r="Z1750" s="42"/>
    </row>
    <row r="1751">
      <c r="B1751" s="42"/>
      <c r="D1751" s="90"/>
      <c r="F1751" s="90"/>
      <c r="G1751" s="42"/>
      <c r="H1751" s="90"/>
      <c r="M1751" s="42"/>
      <c r="S1751" s="42"/>
      <c r="T1751" s="42"/>
      <c r="U1751" s="42"/>
      <c r="V1751" s="42"/>
      <c r="W1751" s="42"/>
      <c r="X1751" s="42"/>
      <c r="Y1751" s="42"/>
      <c r="Z1751" s="42"/>
    </row>
    <row r="1752">
      <c r="B1752" s="42"/>
      <c r="D1752" s="90"/>
      <c r="F1752" s="90"/>
      <c r="G1752" s="42"/>
      <c r="H1752" s="90"/>
      <c r="M1752" s="42"/>
      <c r="S1752" s="42"/>
      <c r="T1752" s="42"/>
      <c r="U1752" s="42"/>
      <c r="V1752" s="42"/>
      <c r="W1752" s="42"/>
      <c r="X1752" s="42"/>
      <c r="Y1752" s="42"/>
      <c r="Z1752" s="42"/>
    </row>
    <row r="1753">
      <c r="B1753" s="42"/>
      <c r="D1753" s="90"/>
      <c r="F1753" s="90"/>
      <c r="G1753" s="42"/>
      <c r="H1753" s="90"/>
      <c r="M1753" s="42"/>
      <c r="S1753" s="42"/>
      <c r="T1753" s="42"/>
      <c r="U1753" s="42"/>
      <c r="V1753" s="42"/>
      <c r="W1753" s="42"/>
      <c r="X1753" s="42"/>
      <c r="Y1753" s="42"/>
      <c r="Z1753" s="42"/>
    </row>
    <row r="1754">
      <c r="B1754" s="42"/>
      <c r="D1754" s="90"/>
      <c r="F1754" s="90"/>
      <c r="G1754" s="42"/>
      <c r="H1754" s="90"/>
      <c r="M1754" s="42"/>
      <c r="S1754" s="42"/>
      <c r="T1754" s="42"/>
      <c r="U1754" s="42"/>
      <c r="V1754" s="42"/>
      <c r="W1754" s="42"/>
      <c r="X1754" s="42"/>
      <c r="Y1754" s="42"/>
      <c r="Z1754" s="42"/>
    </row>
    <row r="1755">
      <c r="B1755" s="42"/>
      <c r="D1755" s="90"/>
      <c r="F1755" s="90"/>
      <c r="G1755" s="42"/>
      <c r="H1755" s="90"/>
      <c r="M1755" s="42"/>
      <c r="S1755" s="42"/>
      <c r="T1755" s="42"/>
      <c r="U1755" s="42"/>
      <c r="V1755" s="42"/>
      <c r="W1755" s="42"/>
      <c r="X1755" s="42"/>
      <c r="Y1755" s="42"/>
      <c r="Z1755" s="42"/>
    </row>
    <row r="1756">
      <c r="B1756" s="42"/>
      <c r="D1756" s="90"/>
      <c r="F1756" s="90"/>
      <c r="G1756" s="42"/>
      <c r="H1756" s="90"/>
      <c r="M1756" s="42"/>
      <c r="S1756" s="42"/>
      <c r="T1756" s="42"/>
      <c r="U1756" s="42"/>
      <c r="V1756" s="42"/>
      <c r="W1756" s="42"/>
      <c r="X1756" s="42"/>
      <c r="Y1756" s="42"/>
      <c r="Z1756" s="42"/>
    </row>
    <row r="1757">
      <c r="B1757" s="42"/>
      <c r="D1757" s="90"/>
      <c r="F1757" s="90"/>
      <c r="G1757" s="42"/>
      <c r="H1757" s="90"/>
      <c r="M1757" s="42"/>
      <c r="S1757" s="42"/>
      <c r="T1757" s="42"/>
      <c r="U1757" s="42"/>
      <c r="V1757" s="42"/>
      <c r="W1757" s="42"/>
      <c r="X1757" s="42"/>
      <c r="Y1757" s="42"/>
      <c r="Z1757" s="42"/>
    </row>
    <row r="1758">
      <c r="B1758" s="42"/>
      <c r="D1758" s="90"/>
      <c r="F1758" s="90"/>
      <c r="G1758" s="42"/>
      <c r="H1758" s="90"/>
      <c r="M1758" s="42"/>
      <c r="S1758" s="42"/>
      <c r="T1758" s="42"/>
      <c r="U1758" s="42"/>
      <c r="V1758" s="42"/>
      <c r="W1758" s="42"/>
      <c r="X1758" s="42"/>
      <c r="Y1758" s="42"/>
      <c r="Z1758" s="42"/>
    </row>
    <row r="1759">
      <c r="B1759" s="42"/>
      <c r="D1759" s="90"/>
      <c r="F1759" s="90"/>
      <c r="G1759" s="42"/>
      <c r="H1759" s="90"/>
      <c r="M1759" s="42"/>
      <c r="S1759" s="42"/>
      <c r="T1759" s="42"/>
      <c r="U1759" s="42"/>
      <c r="V1759" s="42"/>
      <c r="W1759" s="42"/>
      <c r="X1759" s="42"/>
      <c r="Y1759" s="42"/>
      <c r="Z1759" s="42"/>
    </row>
    <row r="1760">
      <c r="B1760" s="42"/>
      <c r="D1760" s="90"/>
      <c r="F1760" s="90"/>
      <c r="G1760" s="42"/>
      <c r="H1760" s="90"/>
      <c r="M1760" s="42"/>
      <c r="S1760" s="42"/>
      <c r="T1760" s="42"/>
      <c r="U1760" s="42"/>
      <c r="V1760" s="42"/>
      <c r="W1760" s="42"/>
      <c r="X1760" s="42"/>
      <c r="Y1760" s="42"/>
      <c r="Z1760" s="42"/>
    </row>
    <row r="1761">
      <c r="B1761" s="42"/>
      <c r="D1761" s="90"/>
      <c r="F1761" s="90"/>
      <c r="G1761" s="42"/>
      <c r="H1761" s="90"/>
      <c r="M1761" s="42"/>
      <c r="S1761" s="42"/>
      <c r="T1761" s="42"/>
      <c r="U1761" s="42"/>
      <c r="V1761" s="42"/>
      <c r="W1761" s="42"/>
      <c r="X1761" s="42"/>
      <c r="Y1761" s="42"/>
      <c r="Z1761" s="42"/>
    </row>
    <row r="1762">
      <c r="B1762" s="42"/>
      <c r="D1762" s="90"/>
      <c r="F1762" s="90"/>
      <c r="G1762" s="42"/>
      <c r="H1762" s="90"/>
      <c r="M1762" s="42"/>
      <c r="S1762" s="42"/>
      <c r="T1762" s="42"/>
      <c r="U1762" s="42"/>
      <c r="V1762" s="42"/>
      <c r="W1762" s="42"/>
      <c r="X1762" s="42"/>
      <c r="Y1762" s="42"/>
      <c r="Z1762" s="42"/>
    </row>
    <row r="1763">
      <c r="B1763" s="42"/>
      <c r="D1763" s="90"/>
      <c r="F1763" s="90"/>
      <c r="G1763" s="42"/>
      <c r="H1763" s="90"/>
      <c r="M1763" s="42"/>
      <c r="S1763" s="42"/>
      <c r="T1763" s="42"/>
      <c r="U1763" s="42"/>
      <c r="V1763" s="42"/>
      <c r="W1763" s="42"/>
      <c r="X1763" s="42"/>
      <c r="Y1763" s="42"/>
      <c r="Z1763" s="42"/>
    </row>
    <row r="1764">
      <c r="B1764" s="42"/>
      <c r="D1764" s="90"/>
      <c r="F1764" s="90"/>
      <c r="G1764" s="42"/>
      <c r="H1764" s="90"/>
      <c r="M1764" s="42"/>
      <c r="S1764" s="42"/>
      <c r="T1764" s="42"/>
      <c r="U1764" s="42"/>
      <c r="V1764" s="42"/>
      <c r="W1764" s="42"/>
      <c r="X1764" s="42"/>
      <c r="Y1764" s="42"/>
      <c r="Z1764" s="42"/>
    </row>
    <row r="1765">
      <c r="B1765" s="42"/>
      <c r="D1765" s="90"/>
      <c r="F1765" s="90"/>
      <c r="G1765" s="42"/>
      <c r="H1765" s="90"/>
      <c r="M1765" s="42"/>
      <c r="S1765" s="42"/>
      <c r="T1765" s="42"/>
      <c r="U1765" s="42"/>
      <c r="V1765" s="42"/>
      <c r="W1765" s="42"/>
      <c r="X1765" s="42"/>
      <c r="Y1765" s="42"/>
      <c r="Z1765" s="42"/>
    </row>
    <row r="1766">
      <c r="B1766" s="42"/>
      <c r="D1766" s="90"/>
      <c r="F1766" s="90"/>
      <c r="G1766" s="42"/>
      <c r="H1766" s="90"/>
      <c r="M1766" s="42"/>
      <c r="S1766" s="42"/>
      <c r="T1766" s="42"/>
      <c r="U1766" s="42"/>
      <c r="V1766" s="42"/>
      <c r="W1766" s="42"/>
      <c r="X1766" s="42"/>
      <c r="Y1766" s="42"/>
      <c r="Z1766" s="42"/>
    </row>
    <row r="1767">
      <c r="B1767" s="42"/>
      <c r="D1767" s="90"/>
      <c r="F1767" s="90"/>
      <c r="G1767" s="42"/>
      <c r="H1767" s="90"/>
      <c r="M1767" s="42"/>
      <c r="S1767" s="42"/>
      <c r="T1767" s="42"/>
      <c r="U1767" s="42"/>
      <c r="V1767" s="42"/>
      <c r="W1767" s="42"/>
      <c r="X1767" s="42"/>
      <c r="Y1767" s="42"/>
      <c r="Z1767" s="42"/>
    </row>
    <row r="1768">
      <c r="B1768" s="42"/>
      <c r="D1768" s="90"/>
      <c r="F1768" s="90"/>
      <c r="G1768" s="42"/>
      <c r="H1768" s="90"/>
      <c r="M1768" s="42"/>
      <c r="S1768" s="42"/>
      <c r="T1768" s="42"/>
      <c r="U1768" s="42"/>
      <c r="V1768" s="42"/>
      <c r="W1768" s="42"/>
      <c r="X1768" s="42"/>
      <c r="Y1768" s="42"/>
      <c r="Z1768" s="42"/>
    </row>
    <row r="1769">
      <c r="B1769" s="42"/>
      <c r="D1769" s="90"/>
      <c r="F1769" s="90"/>
      <c r="G1769" s="42"/>
      <c r="H1769" s="90"/>
      <c r="M1769" s="42"/>
      <c r="S1769" s="42"/>
      <c r="T1769" s="42"/>
      <c r="U1769" s="42"/>
      <c r="V1769" s="42"/>
      <c r="W1769" s="42"/>
      <c r="X1769" s="42"/>
      <c r="Y1769" s="42"/>
      <c r="Z1769" s="42"/>
    </row>
    <row r="1770">
      <c r="B1770" s="42"/>
      <c r="D1770" s="90"/>
      <c r="F1770" s="90"/>
      <c r="G1770" s="42"/>
      <c r="H1770" s="90"/>
      <c r="M1770" s="42"/>
      <c r="S1770" s="42"/>
      <c r="T1770" s="42"/>
      <c r="U1770" s="42"/>
      <c r="V1770" s="42"/>
      <c r="W1770" s="42"/>
      <c r="X1770" s="42"/>
      <c r="Y1770" s="42"/>
      <c r="Z1770" s="42"/>
    </row>
    <row r="1771">
      <c r="B1771" s="42"/>
      <c r="D1771" s="90"/>
      <c r="F1771" s="90"/>
      <c r="G1771" s="42"/>
      <c r="H1771" s="90"/>
      <c r="M1771" s="42"/>
      <c r="S1771" s="42"/>
      <c r="T1771" s="42"/>
      <c r="U1771" s="42"/>
      <c r="V1771" s="42"/>
      <c r="W1771" s="42"/>
      <c r="X1771" s="42"/>
      <c r="Y1771" s="42"/>
      <c r="Z1771" s="42"/>
    </row>
    <row r="1772">
      <c r="B1772" s="42"/>
      <c r="D1772" s="90"/>
      <c r="F1772" s="90"/>
      <c r="G1772" s="42"/>
      <c r="H1772" s="90"/>
      <c r="M1772" s="42"/>
      <c r="S1772" s="42"/>
      <c r="T1772" s="42"/>
      <c r="U1772" s="42"/>
      <c r="V1772" s="42"/>
      <c r="W1772" s="42"/>
      <c r="X1772" s="42"/>
      <c r="Y1772" s="42"/>
      <c r="Z1772" s="42"/>
    </row>
    <row r="1773">
      <c r="B1773" s="42"/>
      <c r="D1773" s="90"/>
      <c r="F1773" s="90"/>
      <c r="G1773" s="42"/>
      <c r="H1773" s="90"/>
      <c r="M1773" s="42"/>
      <c r="S1773" s="42"/>
      <c r="T1773" s="42"/>
      <c r="U1773" s="42"/>
      <c r="V1773" s="42"/>
      <c r="W1773" s="42"/>
      <c r="X1773" s="42"/>
      <c r="Y1773" s="42"/>
      <c r="Z1773" s="42"/>
    </row>
    <row r="1774">
      <c r="B1774" s="42"/>
      <c r="D1774" s="90"/>
      <c r="F1774" s="90"/>
      <c r="G1774" s="42"/>
      <c r="H1774" s="90"/>
      <c r="M1774" s="42"/>
      <c r="S1774" s="42"/>
      <c r="T1774" s="42"/>
      <c r="U1774" s="42"/>
      <c r="V1774" s="42"/>
      <c r="W1774" s="42"/>
      <c r="X1774" s="42"/>
      <c r="Y1774" s="42"/>
      <c r="Z1774" s="42"/>
    </row>
    <row r="1775">
      <c r="B1775" s="42"/>
      <c r="D1775" s="90"/>
      <c r="F1775" s="90"/>
      <c r="G1775" s="42"/>
      <c r="H1775" s="90"/>
      <c r="M1775" s="42"/>
      <c r="S1775" s="42"/>
      <c r="T1775" s="42"/>
      <c r="U1775" s="42"/>
      <c r="V1775" s="42"/>
      <c r="W1775" s="42"/>
      <c r="X1775" s="42"/>
      <c r="Y1775" s="42"/>
      <c r="Z1775" s="42"/>
    </row>
    <row r="1776">
      <c r="B1776" s="42"/>
      <c r="D1776" s="90"/>
      <c r="F1776" s="90"/>
      <c r="G1776" s="42"/>
      <c r="H1776" s="90"/>
      <c r="M1776" s="42"/>
      <c r="S1776" s="42"/>
      <c r="T1776" s="42"/>
      <c r="U1776" s="42"/>
      <c r="V1776" s="42"/>
      <c r="W1776" s="42"/>
      <c r="X1776" s="42"/>
      <c r="Y1776" s="42"/>
      <c r="Z1776" s="42"/>
    </row>
    <row r="1777">
      <c r="B1777" s="42"/>
      <c r="D1777" s="90"/>
      <c r="F1777" s="90"/>
      <c r="G1777" s="42"/>
      <c r="H1777" s="90"/>
      <c r="M1777" s="42"/>
      <c r="S1777" s="42"/>
      <c r="T1777" s="42"/>
      <c r="U1777" s="42"/>
      <c r="V1777" s="42"/>
      <c r="W1777" s="42"/>
      <c r="X1777" s="42"/>
      <c r="Y1777" s="42"/>
      <c r="Z1777" s="42"/>
    </row>
    <row r="1778">
      <c r="B1778" s="42"/>
      <c r="D1778" s="90"/>
      <c r="F1778" s="90"/>
      <c r="G1778" s="42"/>
      <c r="H1778" s="90"/>
      <c r="M1778" s="42"/>
      <c r="S1778" s="42"/>
      <c r="T1778" s="42"/>
      <c r="U1778" s="42"/>
      <c r="V1778" s="42"/>
      <c r="W1778" s="42"/>
      <c r="X1778" s="42"/>
      <c r="Y1778" s="42"/>
      <c r="Z1778" s="42"/>
    </row>
    <row r="1779">
      <c r="B1779" s="42"/>
      <c r="D1779" s="90"/>
      <c r="F1779" s="90"/>
      <c r="G1779" s="42"/>
      <c r="H1779" s="90"/>
      <c r="M1779" s="42"/>
      <c r="S1779" s="42"/>
      <c r="T1779" s="42"/>
      <c r="U1779" s="42"/>
      <c r="V1779" s="42"/>
      <c r="W1779" s="42"/>
      <c r="X1779" s="42"/>
      <c r="Y1779" s="42"/>
      <c r="Z1779" s="42"/>
    </row>
    <row r="1780">
      <c r="B1780" s="42"/>
      <c r="D1780" s="90"/>
      <c r="F1780" s="90"/>
      <c r="G1780" s="42"/>
      <c r="H1780" s="90"/>
      <c r="M1780" s="42"/>
      <c r="S1780" s="42"/>
      <c r="T1780" s="42"/>
      <c r="U1780" s="42"/>
      <c r="V1780" s="42"/>
      <c r="W1780" s="42"/>
      <c r="X1780" s="42"/>
      <c r="Y1780" s="42"/>
      <c r="Z1780" s="42"/>
    </row>
    <row r="1781">
      <c r="B1781" s="42"/>
      <c r="D1781" s="90"/>
      <c r="F1781" s="90"/>
      <c r="G1781" s="42"/>
      <c r="H1781" s="90"/>
      <c r="M1781" s="42"/>
      <c r="S1781" s="42"/>
      <c r="T1781" s="42"/>
      <c r="U1781" s="42"/>
      <c r="V1781" s="42"/>
      <c r="W1781" s="42"/>
      <c r="X1781" s="42"/>
      <c r="Y1781" s="42"/>
      <c r="Z1781" s="42"/>
    </row>
    <row r="1782">
      <c r="B1782" s="42"/>
      <c r="D1782" s="90"/>
      <c r="F1782" s="90"/>
      <c r="G1782" s="42"/>
      <c r="H1782" s="90"/>
      <c r="M1782" s="42"/>
      <c r="S1782" s="42"/>
      <c r="T1782" s="42"/>
      <c r="U1782" s="42"/>
      <c r="V1782" s="42"/>
      <c r="W1782" s="42"/>
      <c r="X1782" s="42"/>
      <c r="Y1782" s="42"/>
      <c r="Z1782" s="42"/>
    </row>
    <row r="1783">
      <c r="B1783" s="42"/>
      <c r="D1783" s="90"/>
      <c r="F1783" s="90"/>
      <c r="G1783" s="42"/>
      <c r="H1783" s="90"/>
      <c r="M1783" s="42"/>
      <c r="S1783" s="42"/>
      <c r="T1783" s="42"/>
      <c r="U1783" s="42"/>
      <c r="V1783" s="42"/>
      <c r="W1783" s="42"/>
      <c r="X1783" s="42"/>
      <c r="Y1783" s="42"/>
      <c r="Z1783" s="42"/>
    </row>
    <row r="1784">
      <c r="B1784" s="42"/>
      <c r="D1784" s="90"/>
      <c r="F1784" s="90"/>
      <c r="G1784" s="42"/>
      <c r="H1784" s="90"/>
      <c r="M1784" s="42"/>
      <c r="S1784" s="42"/>
      <c r="T1784" s="42"/>
      <c r="U1784" s="42"/>
      <c r="V1784" s="42"/>
      <c r="W1784" s="42"/>
      <c r="X1784" s="42"/>
      <c r="Y1784" s="42"/>
      <c r="Z1784" s="42"/>
    </row>
    <row r="1785">
      <c r="B1785" s="42"/>
      <c r="D1785" s="90"/>
      <c r="F1785" s="90"/>
      <c r="G1785" s="42"/>
      <c r="H1785" s="90"/>
      <c r="M1785" s="42"/>
      <c r="S1785" s="42"/>
      <c r="T1785" s="42"/>
      <c r="U1785" s="42"/>
      <c r="V1785" s="42"/>
      <c r="W1785" s="42"/>
      <c r="X1785" s="42"/>
      <c r="Y1785" s="42"/>
      <c r="Z1785" s="42"/>
    </row>
    <row r="1786">
      <c r="B1786" s="42"/>
      <c r="D1786" s="90"/>
      <c r="F1786" s="90"/>
      <c r="G1786" s="42"/>
      <c r="H1786" s="90"/>
      <c r="M1786" s="42"/>
      <c r="S1786" s="42"/>
      <c r="T1786" s="42"/>
      <c r="U1786" s="42"/>
      <c r="V1786" s="42"/>
      <c r="W1786" s="42"/>
      <c r="X1786" s="42"/>
      <c r="Y1786" s="42"/>
      <c r="Z1786" s="42"/>
    </row>
    <row r="1787">
      <c r="B1787" s="42"/>
      <c r="D1787" s="90"/>
      <c r="F1787" s="90"/>
      <c r="G1787" s="42"/>
      <c r="H1787" s="90"/>
      <c r="M1787" s="42"/>
      <c r="S1787" s="42"/>
      <c r="T1787" s="42"/>
      <c r="U1787" s="42"/>
      <c r="V1787" s="42"/>
      <c r="W1787" s="42"/>
      <c r="X1787" s="42"/>
      <c r="Y1787" s="42"/>
      <c r="Z1787" s="42"/>
    </row>
    <row r="1788">
      <c r="B1788" s="42"/>
      <c r="D1788" s="90"/>
      <c r="F1788" s="90"/>
      <c r="G1788" s="42"/>
      <c r="H1788" s="90"/>
      <c r="M1788" s="42"/>
      <c r="S1788" s="42"/>
      <c r="T1788" s="42"/>
      <c r="U1788" s="42"/>
      <c r="V1788" s="42"/>
      <c r="W1788" s="42"/>
      <c r="X1788" s="42"/>
      <c r="Y1788" s="42"/>
      <c r="Z1788" s="42"/>
    </row>
    <row r="1789">
      <c r="B1789" s="42"/>
      <c r="D1789" s="90"/>
      <c r="F1789" s="90"/>
      <c r="G1789" s="42"/>
      <c r="H1789" s="90"/>
      <c r="M1789" s="42"/>
      <c r="S1789" s="42"/>
      <c r="T1789" s="42"/>
      <c r="U1789" s="42"/>
      <c r="V1789" s="42"/>
      <c r="W1789" s="42"/>
      <c r="X1789" s="42"/>
      <c r="Y1789" s="42"/>
      <c r="Z1789" s="42"/>
    </row>
    <row r="1790">
      <c r="B1790" s="42"/>
      <c r="D1790" s="90"/>
      <c r="F1790" s="90"/>
      <c r="G1790" s="42"/>
      <c r="H1790" s="90"/>
      <c r="M1790" s="42"/>
      <c r="S1790" s="42"/>
      <c r="T1790" s="42"/>
      <c r="U1790" s="42"/>
      <c r="V1790" s="42"/>
      <c r="W1790" s="42"/>
      <c r="X1790" s="42"/>
      <c r="Y1790" s="42"/>
      <c r="Z1790" s="42"/>
    </row>
    <row r="1791">
      <c r="B1791" s="42"/>
      <c r="D1791" s="90"/>
      <c r="F1791" s="90"/>
      <c r="G1791" s="42"/>
      <c r="H1791" s="90"/>
      <c r="M1791" s="42"/>
      <c r="S1791" s="42"/>
      <c r="T1791" s="42"/>
      <c r="U1791" s="42"/>
      <c r="V1791" s="42"/>
      <c r="W1791" s="42"/>
      <c r="X1791" s="42"/>
      <c r="Y1791" s="42"/>
      <c r="Z1791" s="42"/>
    </row>
    <row r="1792">
      <c r="B1792" s="42"/>
      <c r="D1792" s="90"/>
      <c r="F1792" s="90"/>
      <c r="G1792" s="42"/>
      <c r="H1792" s="90"/>
      <c r="M1792" s="42"/>
      <c r="S1792" s="42"/>
      <c r="T1792" s="42"/>
      <c r="U1792" s="42"/>
      <c r="V1792" s="42"/>
      <c r="W1792" s="42"/>
      <c r="X1792" s="42"/>
      <c r="Y1792" s="42"/>
      <c r="Z1792" s="42"/>
    </row>
    <row r="1793">
      <c r="B1793" s="42"/>
      <c r="D1793" s="90"/>
      <c r="F1793" s="90"/>
      <c r="G1793" s="42"/>
      <c r="H1793" s="90"/>
      <c r="M1793" s="42"/>
      <c r="S1793" s="42"/>
      <c r="T1793" s="42"/>
      <c r="U1793" s="42"/>
      <c r="V1793" s="42"/>
      <c r="W1793" s="42"/>
      <c r="X1793" s="42"/>
      <c r="Y1793" s="42"/>
      <c r="Z1793" s="42"/>
    </row>
    <row r="1794">
      <c r="B1794" s="42"/>
      <c r="D1794" s="90"/>
      <c r="F1794" s="90"/>
      <c r="G1794" s="42"/>
      <c r="H1794" s="90"/>
      <c r="M1794" s="42"/>
      <c r="S1794" s="42"/>
      <c r="T1794" s="42"/>
      <c r="U1794" s="42"/>
      <c r="V1794" s="42"/>
      <c r="W1794" s="42"/>
      <c r="X1794" s="42"/>
      <c r="Y1794" s="42"/>
      <c r="Z1794" s="42"/>
    </row>
    <row r="1795">
      <c r="B1795" s="42"/>
      <c r="D1795" s="90"/>
      <c r="F1795" s="90"/>
      <c r="G1795" s="42"/>
      <c r="H1795" s="90"/>
      <c r="M1795" s="42"/>
      <c r="S1795" s="42"/>
      <c r="T1795" s="42"/>
      <c r="U1795" s="42"/>
      <c r="V1795" s="42"/>
      <c r="W1795" s="42"/>
      <c r="X1795" s="42"/>
      <c r="Y1795" s="42"/>
      <c r="Z1795" s="42"/>
    </row>
    <row r="1796">
      <c r="B1796" s="42"/>
      <c r="D1796" s="90"/>
      <c r="F1796" s="90"/>
      <c r="G1796" s="42"/>
      <c r="H1796" s="90"/>
      <c r="M1796" s="42"/>
      <c r="S1796" s="42"/>
      <c r="T1796" s="42"/>
      <c r="U1796" s="42"/>
      <c r="V1796" s="42"/>
      <c r="W1796" s="42"/>
      <c r="X1796" s="42"/>
      <c r="Y1796" s="42"/>
      <c r="Z1796" s="42"/>
    </row>
    <row r="1797">
      <c r="B1797" s="42"/>
      <c r="D1797" s="90"/>
      <c r="F1797" s="90"/>
      <c r="G1797" s="42"/>
      <c r="H1797" s="90"/>
      <c r="M1797" s="42"/>
      <c r="S1797" s="42"/>
      <c r="T1797" s="42"/>
      <c r="U1797" s="42"/>
      <c r="V1797" s="42"/>
      <c r="W1797" s="42"/>
      <c r="X1797" s="42"/>
      <c r="Y1797" s="42"/>
      <c r="Z1797" s="42"/>
    </row>
    <row r="1798">
      <c r="B1798" s="42"/>
      <c r="D1798" s="90"/>
      <c r="F1798" s="90"/>
      <c r="G1798" s="42"/>
      <c r="H1798" s="90"/>
      <c r="M1798" s="42"/>
      <c r="S1798" s="42"/>
      <c r="T1798" s="42"/>
      <c r="U1798" s="42"/>
      <c r="V1798" s="42"/>
      <c r="W1798" s="42"/>
      <c r="X1798" s="42"/>
      <c r="Y1798" s="42"/>
      <c r="Z1798" s="42"/>
    </row>
    <row r="1799">
      <c r="B1799" s="42"/>
      <c r="D1799" s="90"/>
      <c r="F1799" s="90"/>
      <c r="G1799" s="42"/>
      <c r="H1799" s="90"/>
      <c r="M1799" s="42"/>
      <c r="S1799" s="42"/>
      <c r="T1799" s="42"/>
      <c r="U1799" s="42"/>
      <c r="V1799" s="42"/>
      <c r="W1799" s="42"/>
      <c r="X1799" s="42"/>
      <c r="Y1799" s="42"/>
      <c r="Z1799" s="42"/>
    </row>
    <row r="1800">
      <c r="B1800" s="42"/>
      <c r="D1800" s="90"/>
      <c r="F1800" s="90"/>
      <c r="G1800" s="42"/>
      <c r="H1800" s="90"/>
      <c r="M1800" s="42"/>
      <c r="S1800" s="42"/>
      <c r="T1800" s="42"/>
      <c r="U1800" s="42"/>
      <c r="V1800" s="42"/>
      <c r="W1800" s="42"/>
      <c r="X1800" s="42"/>
      <c r="Y1800" s="42"/>
      <c r="Z1800" s="42"/>
    </row>
    <row r="1801">
      <c r="B1801" s="42"/>
      <c r="D1801" s="90"/>
      <c r="F1801" s="90"/>
      <c r="G1801" s="42"/>
      <c r="H1801" s="90"/>
      <c r="M1801" s="42"/>
      <c r="S1801" s="42"/>
      <c r="T1801" s="42"/>
      <c r="U1801" s="42"/>
      <c r="V1801" s="42"/>
      <c r="W1801" s="42"/>
      <c r="X1801" s="42"/>
      <c r="Y1801" s="42"/>
      <c r="Z1801" s="42"/>
    </row>
    <row r="1802">
      <c r="B1802" s="42"/>
      <c r="D1802" s="90"/>
      <c r="F1802" s="90"/>
      <c r="G1802" s="42"/>
      <c r="H1802" s="90"/>
      <c r="M1802" s="42"/>
      <c r="S1802" s="42"/>
      <c r="T1802" s="42"/>
      <c r="U1802" s="42"/>
      <c r="V1802" s="42"/>
      <c r="W1802" s="42"/>
      <c r="X1802" s="42"/>
      <c r="Y1802" s="42"/>
      <c r="Z1802" s="42"/>
    </row>
    <row r="1803">
      <c r="B1803" s="42"/>
      <c r="D1803" s="90"/>
      <c r="F1803" s="90"/>
      <c r="G1803" s="42"/>
      <c r="H1803" s="90"/>
      <c r="M1803" s="42"/>
      <c r="S1803" s="42"/>
      <c r="T1803" s="42"/>
      <c r="U1803" s="42"/>
      <c r="V1803" s="42"/>
      <c r="W1803" s="42"/>
      <c r="X1803" s="42"/>
      <c r="Y1803" s="42"/>
      <c r="Z1803" s="42"/>
    </row>
    <row r="1804">
      <c r="B1804" s="42"/>
      <c r="D1804" s="90"/>
      <c r="F1804" s="90"/>
      <c r="G1804" s="42"/>
      <c r="H1804" s="90"/>
      <c r="M1804" s="42"/>
      <c r="S1804" s="42"/>
      <c r="T1804" s="42"/>
      <c r="U1804" s="42"/>
      <c r="V1804" s="42"/>
      <c r="W1804" s="42"/>
      <c r="X1804" s="42"/>
      <c r="Y1804" s="42"/>
      <c r="Z1804" s="42"/>
    </row>
    <row r="1805">
      <c r="B1805" s="42"/>
      <c r="D1805" s="90"/>
      <c r="F1805" s="90"/>
      <c r="G1805" s="42"/>
      <c r="H1805" s="90"/>
      <c r="M1805" s="42"/>
      <c r="S1805" s="42"/>
      <c r="T1805" s="42"/>
      <c r="U1805" s="42"/>
      <c r="V1805" s="42"/>
      <c r="W1805" s="42"/>
      <c r="X1805" s="42"/>
      <c r="Y1805" s="42"/>
      <c r="Z1805" s="42"/>
    </row>
    <row r="1806">
      <c r="B1806" s="42"/>
      <c r="D1806" s="90"/>
      <c r="F1806" s="90"/>
      <c r="G1806" s="42"/>
      <c r="H1806" s="90"/>
      <c r="M1806" s="42"/>
      <c r="S1806" s="42"/>
      <c r="T1806" s="42"/>
      <c r="U1806" s="42"/>
      <c r="V1806" s="42"/>
      <c r="W1806" s="42"/>
      <c r="X1806" s="42"/>
      <c r="Y1806" s="42"/>
      <c r="Z1806" s="42"/>
    </row>
    <row r="1807">
      <c r="B1807" s="42"/>
      <c r="D1807" s="90"/>
      <c r="F1807" s="90"/>
      <c r="G1807" s="42"/>
      <c r="H1807" s="90"/>
      <c r="M1807" s="42"/>
      <c r="S1807" s="42"/>
      <c r="T1807" s="42"/>
      <c r="U1807" s="42"/>
      <c r="V1807" s="42"/>
      <c r="W1807" s="42"/>
      <c r="X1807" s="42"/>
      <c r="Y1807" s="42"/>
      <c r="Z1807" s="42"/>
    </row>
    <row r="1808">
      <c r="B1808" s="42"/>
      <c r="D1808" s="90"/>
      <c r="F1808" s="90"/>
      <c r="G1808" s="42"/>
      <c r="H1808" s="90"/>
      <c r="M1808" s="42"/>
      <c r="S1808" s="42"/>
      <c r="T1808" s="42"/>
      <c r="U1808" s="42"/>
      <c r="V1808" s="42"/>
      <c r="W1808" s="42"/>
      <c r="X1808" s="42"/>
      <c r="Y1808" s="42"/>
      <c r="Z1808" s="42"/>
    </row>
    <row r="1809">
      <c r="B1809" s="42"/>
      <c r="D1809" s="90"/>
      <c r="F1809" s="90"/>
      <c r="G1809" s="42"/>
      <c r="H1809" s="90"/>
      <c r="M1809" s="42"/>
      <c r="S1809" s="42"/>
      <c r="T1809" s="42"/>
      <c r="U1809" s="42"/>
      <c r="V1809" s="42"/>
      <c r="W1809" s="42"/>
      <c r="X1809" s="42"/>
      <c r="Y1809" s="42"/>
      <c r="Z1809" s="42"/>
    </row>
    <row r="1810">
      <c r="B1810" s="42"/>
      <c r="D1810" s="90"/>
      <c r="F1810" s="90"/>
      <c r="G1810" s="42"/>
      <c r="H1810" s="90"/>
      <c r="M1810" s="42"/>
      <c r="S1810" s="42"/>
      <c r="T1810" s="42"/>
      <c r="U1810" s="42"/>
      <c r="V1810" s="42"/>
      <c r="W1810" s="42"/>
      <c r="X1810" s="42"/>
      <c r="Y1810" s="42"/>
      <c r="Z1810" s="42"/>
    </row>
    <row r="1811">
      <c r="B1811" s="42"/>
      <c r="D1811" s="90"/>
      <c r="F1811" s="90"/>
      <c r="G1811" s="42"/>
      <c r="H1811" s="90"/>
      <c r="M1811" s="42"/>
      <c r="S1811" s="42"/>
      <c r="T1811" s="42"/>
      <c r="U1811" s="42"/>
      <c r="V1811" s="42"/>
      <c r="W1811" s="42"/>
      <c r="X1811" s="42"/>
      <c r="Y1811" s="42"/>
      <c r="Z1811" s="42"/>
    </row>
    <row r="1812">
      <c r="B1812" s="42"/>
      <c r="D1812" s="90"/>
      <c r="F1812" s="90"/>
      <c r="G1812" s="42"/>
      <c r="H1812" s="90"/>
      <c r="M1812" s="42"/>
      <c r="S1812" s="42"/>
      <c r="T1812" s="42"/>
      <c r="U1812" s="42"/>
      <c r="V1812" s="42"/>
      <c r="W1812" s="42"/>
      <c r="X1812" s="42"/>
      <c r="Y1812" s="42"/>
      <c r="Z1812" s="42"/>
    </row>
    <row r="1813">
      <c r="B1813" s="42"/>
      <c r="D1813" s="90"/>
      <c r="F1813" s="90"/>
      <c r="G1813" s="42"/>
      <c r="H1813" s="90"/>
      <c r="M1813" s="42"/>
      <c r="S1813" s="42"/>
      <c r="T1813" s="42"/>
      <c r="U1813" s="42"/>
      <c r="V1813" s="42"/>
      <c r="W1813" s="42"/>
      <c r="X1813" s="42"/>
      <c r="Y1813" s="42"/>
      <c r="Z1813" s="42"/>
    </row>
    <row r="1814">
      <c r="B1814" s="42"/>
      <c r="D1814" s="90"/>
      <c r="F1814" s="90"/>
      <c r="G1814" s="42"/>
      <c r="H1814" s="90"/>
      <c r="M1814" s="42"/>
      <c r="S1814" s="42"/>
      <c r="T1814" s="42"/>
      <c r="U1814" s="42"/>
      <c r="V1814" s="42"/>
      <c r="W1814" s="42"/>
      <c r="X1814" s="42"/>
      <c r="Y1814" s="42"/>
      <c r="Z1814" s="42"/>
    </row>
    <row r="1815">
      <c r="B1815" s="42"/>
      <c r="D1815" s="90"/>
      <c r="F1815" s="90"/>
      <c r="G1815" s="42"/>
      <c r="H1815" s="90"/>
      <c r="M1815" s="42"/>
      <c r="S1815" s="42"/>
      <c r="T1815" s="42"/>
      <c r="U1815" s="42"/>
      <c r="V1815" s="42"/>
      <c r="W1815" s="42"/>
      <c r="X1815" s="42"/>
      <c r="Y1815" s="42"/>
      <c r="Z1815" s="42"/>
    </row>
    <row r="1816">
      <c r="B1816" s="42"/>
      <c r="D1816" s="90"/>
      <c r="F1816" s="90"/>
      <c r="G1816" s="42"/>
      <c r="H1816" s="90"/>
      <c r="M1816" s="42"/>
      <c r="S1816" s="42"/>
      <c r="T1816" s="42"/>
      <c r="U1816" s="42"/>
      <c r="V1816" s="42"/>
      <c r="W1816" s="42"/>
      <c r="X1816" s="42"/>
      <c r="Y1816" s="42"/>
      <c r="Z1816" s="42"/>
    </row>
    <row r="1817">
      <c r="B1817" s="42"/>
      <c r="D1817" s="90"/>
      <c r="F1817" s="90"/>
      <c r="G1817" s="42"/>
      <c r="H1817" s="90"/>
      <c r="M1817" s="42"/>
      <c r="S1817" s="42"/>
      <c r="T1817" s="42"/>
      <c r="U1817" s="42"/>
      <c r="V1817" s="42"/>
      <c r="W1817" s="42"/>
      <c r="X1817" s="42"/>
      <c r="Y1817" s="42"/>
      <c r="Z1817" s="42"/>
    </row>
    <row r="1818">
      <c r="B1818" s="42"/>
      <c r="D1818" s="90"/>
      <c r="F1818" s="90"/>
      <c r="G1818" s="42"/>
      <c r="H1818" s="90"/>
      <c r="M1818" s="42"/>
      <c r="S1818" s="42"/>
      <c r="T1818" s="42"/>
      <c r="U1818" s="42"/>
      <c r="V1818" s="42"/>
      <c r="W1818" s="42"/>
      <c r="X1818" s="42"/>
      <c r="Y1818" s="42"/>
      <c r="Z1818" s="42"/>
    </row>
    <row r="1819">
      <c r="B1819" s="42"/>
      <c r="D1819" s="90"/>
      <c r="F1819" s="90"/>
      <c r="G1819" s="42"/>
      <c r="H1819" s="90"/>
      <c r="M1819" s="42"/>
      <c r="S1819" s="42"/>
      <c r="T1819" s="42"/>
      <c r="U1819" s="42"/>
      <c r="V1819" s="42"/>
      <c r="W1819" s="42"/>
      <c r="X1819" s="42"/>
      <c r="Y1819" s="42"/>
      <c r="Z1819" s="42"/>
    </row>
    <row r="1820">
      <c r="B1820" s="42"/>
      <c r="D1820" s="90"/>
      <c r="F1820" s="90"/>
      <c r="G1820" s="42"/>
      <c r="H1820" s="90"/>
      <c r="M1820" s="42"/>
      <c r="S1820" s="42"/>
      <c r="T1820" s="42"/>
      <c r="U1820" s="42"/>
      <c r="V1820" s="42"/>
      <c r="W1820" s="42"/>
      <c r="X1820" s="42"/>
      <c r="Y1820" s="42"/>
      <c r="Z1820" s="42"/>
    </row>
    <row r="1821">
      <c r="B1821" s="42"/>
      <c r="D1821" s="90"/>
      <c r="F1821" s="90"/>
      <c r="G1821" s="42"/>
      <c r="H1821" s="90"/>
      <c r="M1821" s="42"/>
      <c r="S1821" s="42"/>
      <c r="T1821" s="42"/>
      <c r="U1821" s="42"/>
      <c r="V1821" s="42"/>
      <c r="W1821" s="42"/>
      <c r="X1821" s="42"/>
      <c r="Y1821" s="42"/>
      <c r="Z1821" s="42"/>
    </row>
    <row r="1822">
      <c r="B1822" s="42"/>
      <c r="D1822" s="90"/>
      <c r="F1822" s="90"/>
      <c r="G1822" s="42"/>
      <c r="H1822" s="90"/>
      <c r="M1822" s="42"/>
      <c r="S1822" s="42"/>
      <c r="T1822" s="42"/>
      <c r="U1822" s="42"/>
      <c r="V1822" s="42"/>
      <c r="W1822" s="42"/>
      <c r="X1822" s="42"/>
      <c r="Y1822" s="42"/>
      <c r="Z1822" s="42"/>
    </row>
    <row r="1823">
      <c r="B1823" s="42"/>
      <c r="D1823" s="90"/>
      <c r="F1823" s="90"/>
      <c r="G1823" s="42"/>
      <c r="H1823" s="90"/>
      <c r="M1823" s="42"/>
      <c r="S1823" s="42"/>
      <c r="T1823" s="42"/>
      <c r="U1823" s="42"/>
      <c r="V1823" s="42"/>
      <c r="W1823" s="42"/>
      <c r="X1823" s="42"/>
      <c r="Y1823" s="42"/>
      <c r="Z1823" s="42"/>
    </row>
    <row r="1824">
      <c r="B1824" s="42"/>
      <c r="D1824" s="90"/>
      <c r="F1824" s="90"/>
      <c r="G1824" s="42"/>
      <c r="H1824" s="90"/>
      <c r="M1824" s="42"/>
      <c r="S1824" s="42"/>
      <c r="T1824" s="42"/>
      <c r="U1824" s="42"/>
      <c r="V1824" s="42"/>
      <c r="W1824" s="42"/>
      <c r="X1824" s="42"/>
      <c r="Y1824" s="42"/>
      <c r="Z1824" s="42"/>
    </row>
    <row r="1825">
      <c r="B1825" s="42"/>
      <c r="D1825" s="90"/>
      <c r="F1825" s="90"/>
      <c r="G1825" s="42"/>
      <c r="H1825" s="90"/>
      <c r="M1825" s="42"/>
      <c r="S1825" s="42"/>
      <c r="T1825" s="42"/>
      <c r="U1825" s="42"/>
      <c r="V1825" s="42"/>
      <c r="W1825" s="42"/>
      <c r="X1825" s="42"/>
      <c r="Y1825" s="42"/>
      <c r="Z1825" s="42"/>
    </row>
    <row r="1826">
      <c r="B1826" s="42"/>
      <c r="D1826" s="90"/>
      <c r="F1826" s="90"/>
      <c r="G1826" s="42"/>
      <c r="H1826" s="90"/>
      <c r="M1826" s="42"/>
      <c r="S1826" s="42"/>
      <c r="T1826" s="42"/>
      <c r="U1826" s="42"/>
      <c r="V1826" s="42"/>
      <c r="W1826" s="42"/>
      <c r="X1826" s="42"/>
      <c r="Y1826" s="42"/>
      <c r="Z1826" s="42"/>
    </row>
    <row r="1827">
      <c r="B1827" s="42"/>
      <c r="D1827" s="90"/>
      <c r="F1827" s="90"/>
      <c r="G1827" s="42"/>
      <c r="H1827" s="90"/>
      <c r="M1827" s="42"/>
      <c r="S1827" s="42"/>
      <c r="T1827" s="42"/>
      <c r="U1827" s="42"/>
      <c r="V1827" s="42"/>
      <c r="W1827" s="42"/>
      <c r="X1827" s="42"/>
      <c r="Y1827" s="42"/>
      <c r="Z1827" s="42"/>
    </row>
    <row r="1828">
      <c r="B1828" s="42"/>
      <c r="D1828" s="90"/>
      <c r="F1828" s="90"/>
      <c r="G1828" s="42"/>
      <c r="H1828" s="90"/>
      <c r="M1828" s="42"/>
      <c r="S1828" s="42"/>
      <c r="T1828" s="42"/>
      <c r="U1828" s="42"/>
      <c r="V1828" s="42"/>
      <c r="W1828" s="42"/>
      <c r="X1828" s="42"/>
      <c r="Y1828" s="42"/>
      <c r="Z1828" s="42"/>
    </row>
    <row r="1829">
      <c r="B1829" s="42"/>
      <c r="D1829" s="90"/>
      <c r="F1829" s="90"/>
      <c r="G1829" s="42"/>
      <c r="H1829" s="90"/>
      <c r="M1829" s="42"/>
      <c r="S1829" s="42"/>
      <c r="T1829" s="42"/>
      <c r="U1829" s="42"/>
      <c r="V1829" s="42"/>
      <c r="W1829" s="42"/>
      <c r="X1829" s="42"/>
      <c r="Y1829" s="42"/>
      <c r="Z1829" s="42"/>
    </row>
    <row r="1830">
      <c r="B1830" s="42"/>
      <c r="D1830" s="90"/>
      <c r="F1830" s="90"/>
      <c r="G1830" s="42"/>
      <c r="H1830" s="90"/>
      <c r="M1830" s="42"/>
      <c r="S1830" s="42"/>
      <c r="T1830" s="42"/>
      <c r="U1830" s="42"/>
      <c r="V1830" s="42"/>
      <c r="W1830" s="42"/>
      <c r="X1830" s="42"/>
      <c r="Y1830" s="42"/>
      <c r="Z1830" s="42"/>
    </row>
    <row r="1831">
      <c r="B1831" s="42"/>
      <c r="D1831" s="90"/>
      <c r="F1831" s="90"/>
      <c r="G1831" s="42"/>
      <c r="H1831" s="90"/>
      <c r="M1831" s="42"/>
      <c r="S1831" s="42"/>
      <c r="T1831" s="42"/>
      <c r="U1831" s="42"/>
      <c r="V1831" s="42"/>
      <c r="W1831" s="42"/>
      <c r="X1831" s="42"/>
      <c r="Y1831" s="42"/>
      <c r="Z1831" s="42"/>
    </row>
    <row r="1832">
      <c r="B1832" s="42"/>
      <c r="D1832" s="90"/>
      <c r="F1832" s="90"/>
      <c r="G1832" s="42"/>
      <c r="H1832" s="90"/>
      <c r="M1832" s="42"/>
      <c r="S1832" s="42"/>
      <c r="T1832" s="42"/>
      <c r="U1832" s="42"/>
      <c r="V1832" s="42"/>
      <c r="W1832" s="42"/>
      <c r="X1832" s="42"/>
      <c r="Y1832" s="42"/>
      <c r="Z1832" s="42"/>
    </row>
    <row r="1833">
      <c r="B1833" s="42"/>
      <c r="D1833" s="90"/>
      <c r="F1833" s="90"/>
      <c r="G1833" s="42"/>
      <c r="H1833" s="90"/>
      <c r="M1833" s="42"/>
      <c r="S1833" s="42"/>
      <c r="T1833" s="42"/>
      <c r="U1833" s="42"/>
      <c r="V1833" s="42"/>
      <c r="W1833" s="42"/>
      <c r="X1833" s="42"/>
      <c r="Y1833" s="42"/>
      <c r="Z1833" s="42"/>
    </row>
    <row r="1834">
      <c r="B1834" s="42"/>
      <c r="D1834" s="90"/>
      <c r="F1834" s="90"/>
      <c r="G1834" s="42"/>
      <c r="H1834" s="90"/>
      <c r="M1834" s="42"/>
      <c r="S1834" s="42"/>
      <c r="T1834" s="42"/>
      <c r="U1834" s="42"/>
      <c r="V1834" s="42"/>
      <c r="W1834" s="42"/>
      <c r="X1834" s="42"/>
      <c r="Y1834" s="42"/>
      <c r="Z1834" s="42"/>
    </row>
    <row r="1835">
      <c r="B1835" s="42"/>
      <c r="D1835" s="90"/>
      <c r="F1835" s="90"/>
      <c r="G1835" s="42"/>
      <c r="H1835" s="90"/>
      <c r="M1835" s="42"/>
      <c r="S1835" s="42"/>
      <c r="T1835" s="42"/>
      <c r="U1835" s="42"/>
      <c r="V1835" s="42"/>
      <c r="W1835" s="42"/>
      <c r="X1835" s="42"/>
      <c r="Y1835" s="42"/>
      <c r="Z1835" s="42"/>
    </row>
    <row r="1836">
      <c r="B1836" s="42"/>
      <c r="D1836" s="90"/>
      <c r="F1836" s="90"/>
      <c r="G1836" s="42"/>
      <c r="H1836" s="90"/>
      <c r="M1836" s="42"/>
      <c r="S1836" s="42"/>
      <c r="T1836" s="42"/>
      <c r="U1836" s="42"/>
      <c r="V1836" s="42"/>
      <c r="W1836" s="42"/>
      <c r="X1836" s="42"/>
      <c r="Y1836" s="42"/>
      <c r="Z1836" s="42"/>
    </row>
    <row r="1837">
      <c r="B1837" s="42"/>
      <c r="D1837" s="90"/>
      <c r="F1837" s="90"/>
      <c r="G1837" s="42"/>
      <c r="H1837" s="90"/>
      <c r="M1837" s="42"/>
      <c r="S1837" s="42"/>
      <c r="T1837" s="42"/>
      <c r="U1837" s="42"/>
      <c r="V1837" s="42"/>
      <c r="W1837" s="42"/>
      <c r="X1837" s="42"/>
      <c r="Y1837" s="42"/>
      <c r="Z1837" s="42"/>
    </row>
    <row r="1838">
      <c r="B1838" s="42"/>
      <c r="D1838" s="90"/>
      <c r="F1838" s="90"/>
      <c r="G1838" s="42"/>
      <c r="H1838" s="90"/>
      <c r="M1838" s="42"/>
      <c r="S1838" s="42"/>
      <c r="T1838" s="42"/>
      <c r="U1838" s="42"/>
      <c r="V1838" s="42"/>
      <c r="W1838" s="42"/>
      <c r="X1838" s="42"/>
      <c r="Y1838" s="42"/>
      <c r="Z1838" s="42"/>
    </row>
    <row r="1839">
      <c r="B1839" s="42"/>
      <c r="D1839" s="90"/>
      <c r="F1839" s="90"/>
      <c r="G1839" s="42"/>
      <c r="H1839" s="90"/>
      <c r="M1839" s="42"/>
      <c r="S1839" s="42"/>
      <c r="T1839" s="42"/>
      <c r="U1839" s="42"/>
      <c r="V1839" s="42"/>
      <c r="W1839" s="42"/>
      <c r="X1839" s="42"/>
      <c r="Y1839" s="42"/>
      <c r="Z1839" s="42"/>
    </row>
    <row r="1840">
      <c r="B1840" s="42"/>
      <c r="D1840" s="90"/>
      <c r="F1840" s="90"/>
      <c r="G1840" s="42"/>
      <c r="H1840" s="90"/>
      <c r="M1840" s="42"/>
      <c r="S1840" s="42"/>
      <c r="T1840" s="42"/>
      <c r="U1840" s="42"/>
      <c r="V1840" s="42"/>
      <c r="W1840" s="42"/>
      <c r="X1840" s="42"/>
      <c r="Y1840" s="42"/>
      <c r="Z1840" s="42"/>
    </row>
    <row r="1841">
      <c r="B1841" s="42"/>
      <c r="D1841" s="90"/>
      <c r="F1841" s="90"/>
      <c r="G1841" s="42"/>
      <c r="H1841" s="90"/>
      <c r="M1841" s="42"/>
      <c r="S1841" s="42"/>
      <c r="T1841" s="42"/>
      <c r="U1841" s="42"/>
      <c r="V1841" s="42"/>
      <c r="W1841" s="42"/>
      <c r="X1841" s="42"/>
      <c r="Y1841" s="42"/>
      <c r="Z1841" s="42"/>
    </row>
    <row r="1842">
      <c r="B1842" s="42"/>
      <c r="D1842" s="90"/>
      <c r="F1842" s="90"/>
      <c r="G1842" s="42"/>
      <c r="H1842" s="90"/>
      <c r="M1842" s="42"/>
      <c r="S1842" s="42"/>
      <c r="T1842" s="42"/>
      <c r="U1842" s="42"/>
      <c r="V1842" s="42"/>
      <c r="W1842" s="42"/>
      <c r="X1842" s="42"/>
      <c r="Y1842" s="42"/>
      <c r="Z1842" s="42"/>
    </row>
    <row r="1843">
      <c r="B1843" s="42"/>
      <c r="D1843" s="90"/>
      <c r="F1843" s="90"/>
      <c r="G1843" s="42"/>
      <c r="H1843" s="90"/>
      <c r="M1843" s="42"/>
      <c r="S1843" s="42"/>
      <c r="T1843" s="42"/>
      <c r="U1843" s="42"/>
      <c r="V1843" s="42"/>
      <c r="W1843" s="42"/>
      <c r="X1843" s="42"/>
      <c r="Y1843" s="42"/>
      <c r="Z1843" s="42"/>
    </row>
    <row r="1844">
      <c r="B1844" s="42"/>
      <c r="D1844" s="90"/>
      <c r="F1844" s="90"/>
      <c r="G1844" s="42"/>
      <c r="H1844" s="90"/>
      <c r="M1844" s="42"/>
      <c r="S1844" s="42"/>
      <c r="T1844" s="42"/>
      <c r="U1844" s="42"/>
      <c r="V1844" s="42"/>
      <c r="W1844" s="42"/>
      <c r="X1844" s="42"/>
      <c r="Y1844" s="42"/>
      <c r="Z1844" s="42"/>
    </row>
    <row r="1845">
      <c r="B1845" s="42"/>
      <c r="D1845" s="90"/>
      <c r="F1845" s="90"/>
      <c r="G1845" s="42"/>
      <c r="H1845" s="90"/>
      <c r="M1845" s="42"/>
      <c r="S1845" s="42"/>
      <c r="T1845" s="42"/>
      <c r="U1845" s="42"/>
      <c r="V1845" s="42"/>
      <c r="W1845" s="42"/>
      <c r="X1845" s="42"/>
      <c r="Y1845" s="42"/>
      <c r="Z1845" s="42"/>
    </row>
    <row r="1846">
      <c r="B1846" s="42"/>
      <c r="D1846" s="90"/>
      <c r="F1846" s="90"/>
      <c r="G1846" s="42"/>
      <c r="H1846" s="90"/>
      <c r="M1846" s="42"/>
      <c r="S1846" s="42"/>
      <c r="T1846" s="42"/>
      <c r="U1846" s="42"/>
      <c r="V1846" s="42"/>
      <c r="W1846" s="42"/>
      <c r="X1846" s="42"/>
      <c r="Y1846" s="42"/>
      <c r="Z1846" s="42"/>
    </row>
    <row r="1847">
      <c r="B1847" s="42"/>
      <c r="D1847" s="90"/>
      <c r="F1847" s="90"/>
      <c r="G1847" s="42"/>
      <c r="H1847" s="90"/>
      <c r="M1847" s="42"/>
      <c r="S1847" s="42"/>
      <c r="T1847" s="42"/>
      <c r="U1847" s="42"/>
      <c r="V1847" s="42"/>
      <c r="W1847" s="42"/>
      <c r="X1847" s="42"/>
      <c r="Y1847" s="42"/>
      <c r="Z1847" s="42"/>
    </row>
    <row r="1848">
      <c r="B1848" s="42"/>
      <c r="D1848" s="90"/>
      <c r="F1848" s="90"/>
      <c r="G1848" s="42"/>
      <c r="H1848" s="90"/>
      <c r="M1848" s="42"/>
      <c r="S1848" s="42"/>
      <c r="T1848" s="42"/>
      <c r="U1848" s="42"/>
      <c r="V1848" s="42"/>
      <c r="W1848" s="42"/>
      <c r="X1848" s="42"/>
      <c r="Y1848" s="42"/>
      <c r="Z1848" s="42"/>
    </row>
    <row r="1849">
      <c r="B1849" s="42"/>
      <c r="D1849" s="90"/>
      <c r="F1849" s="90"/>
      <c r="G1849" s="42"/>
      <c r="H1849" s="90"/>
      <c r="M1849" s="42"/>
      <c r="S1849" s="42"/>
      <c r="T1849" s="42"/>
      <c r="U1849" s="42"/>
      <c r="V1849" s="42"/>
      <c r="W1849" s="42"/>
      <c r="X1849" s="42"/>
      <c r="Y1849" s="42"/>
      <c r="Z1849" s="42"/>
    </row>
    <row r="1850">
      <c r="B1850" s="42"/>
      <c r="D1850" s="90"/>
      <c r="F1850" s="90"/>
      <c r="G1850" s="42"/>
      <c r="H1850" s="90"/>
      <c r="M1850" s="42"/>
      <c r="S1850" s="42"/>
      <c r="T1850" s="42"/>
      <c r="U1850" s="42"/>
      <c r="V1850" s="42"/>
      <c r="W1850" s="42"/>
      <c r="X1850" s="42"/>
      <c r="Y1850" s="42"/>
      <c r="Z1850" s="42"/>
    </row>
    <row r="1851">
      <c r="B1851" s="42"/>
      <c r="D1851" s="90"/>
      <c r="F1851" s="90"/>
      <c r="G1851" s="42"/>
      <c r="H1851" s="90"/>
      <c r="M1851" s="42"/>
      <c r="S1851" s="42"/>
      <c r="T1851" s="42"/>
      <c r="U1851" s="42"/>
      <c r="V1851" s="42"/>
      <c r="W1851" s="42"/>
      <c r="X1851" s="42"/>
      <c r="Y1851" s="42"/>
      <c r="Z1851" s="42"/>
    </row>
    <row r="1852">
      <c r="B1852" s="42"/>
      <c r="D1852" s="90"/>
      <c r="F1852" s="90"/>
      <c r="G1852" s="42"/>
      <c r="H1852" s="90"/>
      <c r="M1852" s="42"/>
      <c r="S1852" s="42"/>
      <c r="T1852" s="42"/>
      <c r="U1852" s="42"/>
      <c r="V1852" s="42"/>
      <c r="W1852" s="42"/>
      <c r="X1852" s="42"/>
      <c r="Y1852" s="42"/>
      <c r="Z1852" s="42"/>
    </row>
    <row r="1853">
      <c r="B1853" s="42"/>
      <c r="D1853" s="90"/>
      <c r="F1853" s="90"/>
      <c r="G1853" s="42"/>
      <c r="H1853" s="90"/>
      <c r="M1853" s="42"/>
      <c r="S1853" s="42"/>
      <c r="T1853" s="42"/>
      <c r="U1853" s="42"/>
      <c r="V1853" s="42"/>
      <c r="W1853" s="42"/>
      <c r="X1853" s="42"/>
      <c r="Y1853" s="42"/>
      <c r="Z1853" s="42"/>
    </row>
    <row r="1854">
      <c r="B1854" s="42"/>
      <c r="D1854" s="90"/>
      <c r="F1854" s="90"/>
      <c r="G1854" s="42"/>
      <c r="H1854" s="90"/>
      <c r="M1854" s="42"/>
      <c r="S1854" s="42"/>
      <c r="T1854" s="42"/>
      <c r="U1854" s="42"/>
      <c r="V1854" s="42"/>
      <c r="W1854" s="42"/>
      <c r="X1854" s="42"/>
      <c r="Y1854" s="42"/>
      <c r="Z1854" s="42"/>
    </row>
    <row r="1855">
      <c r="B1855" s="42"/>
      <c r="D1855" s="90"/>
      <c r="F1855" s="90"/>
      <c r="G1855" s="42"/>
      <c r="H1855" s="90"/>
      <c r="M1855" s="42"/>
      <c r="S1855" s="42"/>
      <c r="T1855" s="42"/>
      <c r="U1855" s="42"/>
      <c r="V1855" s="42"/>
      <c r="W1855" s="42"/>
      <c r="X1855" s="42"/>
      <c r="Y1855" s="42"/>
      <c r="Z1855" s="42"/>
    </row>
    <row r="1856">
      <c r="B1856" s="42"/>
      <c r="D1856" s="90"/>
      <c r="F1856" s="90"/>
      <c r="G1856" s="42"/>
      <c r="H1856" s="90"/>
      <c r="M1856" s="42"/>
      <c r="S1856" s="42"/>
      <c r="T1856" s="42"/>
      <c r="U1856" s="42"/>
      <c r="V1856" s="42"/>
      <c r="W1856" s="42"/>
      <c r="X1856" s="42"/>
      <c r="Y1856" s="42"/>
      <c r="Z1856" s="42"/>
    </row>
    <row r="1857">
      <c r="B1857" s="42"/>
      <c r="D1857" s="90"/>
      <c r="F1857" s="90"/>
      <c r="G1857" s="42"/>
      <c r="H1857" s="90"/>
      <c r="M1857" s="42"/>
      <c r="S1857" s="42"/>
      <c r="T1857" s="42"/>
      <c r="U1857" s="42"/>
      <c r="V1857" s="42"/>
      <c r="W1857" s="42"/>
      <c r="X1857" s="42"/>
      <c r="Y1857" s="42"/>
      <c r="Z1857" s="42"/>
    </row>
    <row r="1858">
      <c r="B1858" s="42"/>
      <c r="D1858" s="90"/>
      <c r="F1858" s="90"/>
      <c r="G1858" s="42"/>
      <c r="H1858" s="90"/>
      <c r="M1858" s="42"/>
      <c r="S1858" s="42"/>
      <c r="T1858" s="42"/>
      <c r="U1858" s="42"/>
      <c r="V1858" s="42"/>
      <c r="W1858" s="42"/>
      <c r="X1858" s="42"/>
      <c r="Y1858" s="42"/>
      <c r="Z1858" s="42"/>
    </row>
    <row r="1859">
      <c r="B1859" s="42"/>
      <c r="D1859" s="90"/>
      <c r="F1859" s="90"/>
      <c r="G1859" s="42"/>
      <c r="H1859" s="90"/>
      <c r="M1859" s="42"/>
      <c r="S1859" s="42"/>
      <c r="T1859" s="42"/>
      <c r="U1859" s="42"/>
      <c r="V1859" s="42"/>
      <c r="W1859" s="42"/>
      <c r="X1859" s="42"/>
      <c r="Y1859" s="42"/>
      <c r="Z1859" s="42"/>
    </row>
    <row r="1860">
      <c r="B1860" s="42"/>
      <c r="D1860" s="90"/>
      <c r="F1860" s="90"/>
      <c r="G1860" s="42"/>
      <c r="H1860" s="90"/>
      <c r="M1860" s="42"/>
      <c r="S1860" s="42"/>
      <c r="T1860" s="42"/>
      <c r="U1860" s="42"/>
      <c r="V1860" s="42"/>
      <c r="W1860" s="42"/>
      <c r="X1860" s="42"/>
      <c r="Y1860" s="42"/>
      <c r="Z1860" s="42"/>
    </row>
    <row r="1861">
      <c r="B1861" s="42"/>
      <c r="D1861" s="90"/>
      <c r="F1861" s="90"/>
      <c r="G1861" s="42"/>
      <c r="H1861" s="90"/>
      <c r="M1861" s="42"/>
      <c r="S1861" s="42"/>
      <c r="T1861" s="42"/>
      <c r="U1861" s="42"/>
      <c r="V1861" s="42"/>
      <c r="W1861" s="42"/>
      <c r="X1861" s="42"/>
      <c r="Y1861" s="42"/>
      <c r="Z1861" s="42"/>
    </row>
    <row r="1862">
      <c r="B1862" s="42"/>
      <c r="D1862" s="90"/>
      <c r="F1862" s="90"/>
      <c r="G1862" s="42"/>
      <c r="H1862" s="90"/>
      <c r="M1862" s="42"/>
      <c r="S1862" s="42"/>
      <c r="T1862" s="42"/>
      <c r="U1862" s="42"/>
      <c r="V1862" s="42"/>
      <c r="W1862" s="42"/>
      <c r="X1862" s="42"/>
      <c r="Y1862" s="42"/>
      <c r="Z1862" s="42"/>
    </row>
    <row r="1863">
      <c r="B1863" s="42"/>
      <c r="D1863" s="90"/>
      <c r="F1863" s="90"/>
      <c r="G1863" s="42"/>
      <c r="H1863" s="90"/>
      <c r="M1863" s="42"/>
      <c r="S1863" s="42"/>
      <c r="T1863" s="42"/>
      <c r="U1863" s="42"/>
      <c r="V1863" s="42"/>
      <c r="W1863" s="42"/>
      <c r="X1863" s="42"/>
      <c r="Y1863" s="42"/>
      <c r="Z1863" s="42"/>
    </row>
    <row r="1864">
      <c r="B1864" s="42"/>
      <c r="D1864" s="90"/>
      <c r="F1864" s="90"/>
      <c r="G1864" s="42"/>
      <c r="H1864" s="90"/>
      <c r="M1864" s="42"/>
      <c r="S1864" s="42"/>
      <c r="T1864" s="42"/>
      <c r="U1864" s="42"/>
      <c r="V1864" s="42"/>
      <c r="W1864" s="42"/>
      <c r="X1864" s="42"/>
      <c r="Y1864" s="42"/>
      <c r="Z1864" s="42"/>
    </row>
    <row r="1865">
      <c r="B1865" s="42"/>
      <c r="D1865" s="90"/>
      <c r="F1865" s="90"/>
      <c r="G1865" s="42"/>
      <c r="H1865" s="90"/>
      <c r="M1865" s="42"/>
      <c r="S1865" s="42"/>
      <c r="T1865" s="42"/>
      <c r="U1865" s="42"/>
      <c r="V1865" s="42"/>
      <c r="W1865" s="42"/>
      <c r="X1865" s="42"/>
      <c r="Y1865" s="42"/>
      <c r="Z1865" s="42"/>
    </row>
    <row r="1866">
      <c r="B1866" s="42"/>
      <c r="D1866" s="90"/>
      <c r="F1866" s="90"/>
      <c r="G1866" s="42"/>
      <c r="H1866" s="90"/>
      <c r="M1866" s="42"/>
      <c r="S1866" s="42"/>
      <c r="T1866" s="42"/>
      <c r="U1866" s="42"/>
      <c r="V1866" s="42"/>
      <c r="W1866" s="42"/>
      <c r="X1866" s="42"/>
      <c r="Y1866" s="42"/>
      <c r="Z1866" s="42"/>
    </row>
    <row r="1867">
      <c r="B1867" s="42"/>
      <c r="D1867" s="90"/>
      <c r="F1867" s="90"/>
      <c r="G1867" s="42"/>
      <c r="H1867" s="90"/>
      <c r="M1867" s="42"/>
      <c r="S1867" s="42"/>
      <c r="T1867" s="42"/>
      <c r="U1867" s="42"/>
      <c r="V1867" s="42"/>
      <c r="W1867" s="42"/>
      <c r="X1867" s="42"/>
      <c r="Y1867" s="42"/>
      <c r="Z1867" s="42"/>
    </row>
    <row r="1868">
      <c r="B1868" s="42"/>
      <c r="D1868" s="90"/>
      <c r="F1868" s="90"/>
      <c r="G1868" s="42"/>
      <c r="H1868" s="90"/>
      <c r="M1868" s="42"/>
      <c r="S1868" s="42"/>
      <c r="T1868" s="42"/>
      <c r="U1868" s="42"/>
      <c r="V1868" s="42"/>
      <c r="W1868" s="42"/>
      <c r="X1868" s="42"/>
      <c r="Y1868" s="42"/>
      <c r="Z1868" s="42"/>
    </row>
    <row r="1869">
      <c r="B1869" s="42"/>
      <c r="D1869" s="90"/>
      <c r="F1869" s="90"/>
      <c r="G1869" s="42"/>
      <c r="H1869" s="90"/>
      <c r="M1869" s="42"/>
      <c r="S1869" s="42"/>
      <c r="T1869" s="42"/>
      <c r="U1869" s="42"/>
      <c r="V1869" s="42"/>
      <c r="W1869" s="42"/>
      <c r="X1869" s="42"/>
      <c r="Y1869" s="42"/>
      <c r="Z1869" s="42"/>
    </row>
    <row r="1870">
      <c r="B1870" s="42"/>
      <c r="D1870" s="90"/>
      <c r="F1870" s="90"/>
      <c r="G1870" s="42"/>
      <c r="H1870" s="90"/>
      <c r="M1870" s="42"/>
      <c r="S1870" s="42"/>
      <c r="T1870" s="42"/>
      <c r="U1870" s="42"/>
      <c r="V1870" s="42"/>
      <c r="W1870" s="42"/>
      <c r="X1870" s="42"/>
      <c r="Y1870" s="42"/>
      <c r="Z1870" s="42"/>
    </row>
    <row r="1871">
      <c r="B1871" s="42"/>
      <c r="D1871" s="90"/>
      <c r="F1871" s="90"/>
      <c r="G1871" s="42"/>
      <c r="H1871" s="90"/>
      <c r="M1871" s="42"/>
      <c r="S1871" s="42"/>
      <c r="T1871" s="42"/>
      <c r="U1871" s="42"/>
      <c r="V1871" s="42"/>
      <c r="W1871" s="42"/>
      <c r="X1871" s="42"/>
      <c r="Y1871" s="42"/>
      <c r="Z1871" s="42"/>
    </row>
    <row r="1872">
      <c r="B1872" s="42"/>
      <c r="D1872" s="90"/>
      <c r="F1872" s="90"/>
      <c r="G1872" s="42"/>
      <c r="H1872" s="90"/>
      <c r="M1872" s="42"/>
      <c r="S1872" s="42"/>
      <c r="T1872" s="42"/>
      <c r="U1872" s="42"/>
      <c r="V1872" s="42"/>
      <c r="W1872" s="42"/>
      <c r="X1872" s="42"/>
      <c r="Y1872" s="42"/>
      <c r="Z1872" s="42"/>
    </row>
    <row r="1873">
      <c r="B1873" s="42"/>
      <c r="D1873" s="90"/>
      <c r="F1873" s="90"/>
      <c r="G1873" s="42"/>
      <c r="H1873" s="90"/>
      <c r="M1873" s="42"/>
      <c r="S1873" s="42"/>
      <c r="T1873" s="42"/>
      <c r="U1873" s="42"/>
      <c r="V1873" s="42"/>
      <c r="W1873" s="42"/>
      <c r="X1873" s="42"/>
      <c r="Y1873" s="42"/>
      <c r="Z1873" s="42"/>
    </row>
    <row r="1874">
      <c r="B1874" s="42"/>
      <c r="D1874" s="90"/>
      <c r="F1874" s="90"/>
      <c r="G1874" s="42"/>
      <c r="H1874" s="90"/>
      <c r="M1874" s="42"/>
      <c r="S1874" s="42"/>
      <c r="T1874" s="42"/>
      <c r="U1874" s="42"/>
      <c r="V1874" s="42"/>
      <c r="W1874" s="42"/>
      <c r="X1874" s="42"/>
      <c r="Y1874" s="42"/>
      <c r="Z1874" s="42"/>
    </row>
    <row r="1875">
      <c r="B1875" s="42"/>
      <c r="D1875" s="90"/>
      <c r="F1875" s="90"/>
      <c r="G1875" s="42"/>
      <c r="H1875" s="90"/>
      <c r="M1875" s="42"/>
      <c r="S1875" s="42"/>
      <c r="T1875" s="42"/>
      <c r="U1875" s="42"/>
      <c r="V1875" s="42"/>
      <c r="W1875" s="42"/>
      <c r="X1875" s="42"/>
      <c r="Y1875" s="42"/>
      <c r="Z1875" s="42"/>
    </row>
    <row r="1876">
      <c r="B1876" s="42"/>
      <c r="D1876" s="90"/>
      <c r="F1876" s="90"/>
      <c r="G1876" s="42"/>
      <c r="H1876" s="90"/>
      <c r="M1876" s="42"/>
      <c r="S1876" s="42"/>
      <c r="T1876" s="42"/>
      <c r="U1876" s="42"/>
      <c r="V1876" s="42"/>
      <c r="W1876" s="42"/>
      <c r="X1876" s="42"/>
      <c r="Y1876" s="42"/>
      <c r="Z1876" s="42"/>
    </row>
    <row r="1877">
      <c r="B1877" s="42"/>
      <c r="D1877" s="90"/>
      <c r="F1877" s="90"/>
      <c r="G1877" s="42"/>
      <c r="H1877" s="90"/>
      <c r="M1877" s="42"/>
      <c r="S1877" s="42"/>
      <c r="T1877" s="42"/>
      <c r="U1877" s="42"/>
      <c r="V1877" s="42"/>
      <c r="W1877" s="42"/>
      <c r="X1877" s="42"/>
      <c r="Y1877" s="42"/>
      <c r="Z1877" s="42"/>
    </row>
    <row r="1878">
      <c r="B1878" s="42"/>
      <c r="D1878" s="90"/>
      <c r="F1878" s="90"/>
      <c r="G1878" s="42"/>
      <c r="H1878" s="90"/>
      <c r="M1878" s="42"/>
      <c r="S1878" s="42"/>
      <c r="T1878" s="42"/>
      <c r="U1878" s="42"/>
      <c r="V1878" s="42"/>
      <c r="W1878" s="42"/>
      <c r="X1878" s="42"/>
      <c r="Y1878" s="42"/>
      <c r="Z1878" s="42"/>
    </row>
    <row r="1879">
      <c r="B1879" s="42"/>
      <c r="D1879" s="90"/>
      <c r="F1879" s="90"/>
      <c r="G1879" s="42"/>
      <c r="H1879" s="90"/>
      <c r="M1879" s="42"/>
      <c r="S1879" s="42"/>
      <c r="T1879" s="42"/>
      <c r="U1879" s="42"/>
      <c r="V1879" s="42"/>
      <c r="W1879" s="42"/>
      <c r="X1879" s="42"/>
      <c r="Y1879" s="42"/>
      <c r="Z1879" s="42"/>
    </row>
    <row r="1880">
      <c r="B1880" s="42"/>
      <c r="D1880" s="90"/>
      <c r="F1880" s="90"/>
      <c r="G1880" s="42"/>
      <c r="H1880" s="90"/>
      <c r="M1880" s="42"/>
      <c r="S1880" s="42"/>
      <c r="T1880" s="42"/>
      <c r="U1880" s="42"/>
      <c r="V1880" s="42"/>
      <c r="W1880" s="42"/>
      <c r="X1880" s="42"/>
      <c r="Y1880" s="42"/>
      <c r="Z1880" s="42"/>
    </row>
    <row r="1881">
      <c r="B1881" s="42"/>
      <c r="D1881" s="90"/>
      <c r="F1881" s="90"/>
      <c r="G1881" s="42"/>
      <c r="H1881" s="90"/>
      <c r="M1881" s="42"/>
      <c r="S1881" s="42"/>
      <c r="T1881" s="42"/>
      <c r="U1881" s="42"/>
      <c r="V1881" s="42"/>
      <c r="W1881" s="42"/>
      <c r="X1881" s="42"/>
      <c r="Y1881" s="42"/>
      <c r="Z1881" s="42"/>
    </row>
    <row r="1882">
      <c r="B1882" s="42"/>
      <c r="D1882" s="90"/>
      <c r="F1882" s="90"/>
      <c r="G1882" s="42"/>
      <c r="H1882" s="90"/>
      <c r="M1882" s="42"/>
      <c r="S1882" s="42"/>
      <c r="T1882" s="42"/>
      <c r="U1882" s="42"/>
      <c r="V1882" s="42"/>
      <c r="W1882" s="42"/>
      <c r="X1882" s="42"/>
      <c r="Y1882" s="42"/>
      <c r="Z1882" s="42"/>
    </row>
    <row r="1883">
      <c r="B1883" s="42"/>
      <c r="D1883" s="90"/>
      <c r="F1883" s="90"/>
      <c r="G1883" s="42"/>
      <c r="H1883" s="90"/>
      <c r="M1883" s="42"/>
      <c r="S1883" s="42"/>
      <c r="T1883" s="42"/>
      <c r="U1883" s="42"/>
      <c r="V1883" s="42"/>
      <c r="W1883" s="42"/>
      <c r="X1883" s="42"/>
      <c r="Y1883" s="42"/>
      <c r="Z1883" s="42"/>
    </row>
    <row r="1884">
      <c r="B1884" s="42"/>
      <c r="D1884" s="90"/>
      <c r="F1884" s="90"/>
      <c r="G1884" s="42"/>
      <c r="H1884" s="90"/>
      <c r="M1884" s="42"/>
      <c r="S1884" s="42"/>
      <c r="T1884" s="42"/>
      <c r="U1884" s="42"/>
      <c r="V1884" s="42"/>
      <c r="W1884" s="42"/>
      <c r="X1884" s="42"/>
      <c r="Y1884" s="42"/>
      <c r="Z1884" s="42"/>
    </row>
    <row r="1885">
      <c r="B1885" s="42"/>
      <c r="D1885" s="90"/>
      <c r="F1885" s="90"/>
      <c r="G1885" s="42"/>
      <c r="H1885" s="90"/>
      <c r="M1885" s="42"/>
      <c r="S1885" s="42"/>
      <c r="T1885" s="42"/>
      <c r="U1885" s="42"/>
      <c r="V1885" s="42"/>
      <c r="W1885" s="42"/>
      <c r="X1885" s="42"/>
      <c r="Y1885" s="42"/>
      <c r="Z1885" s="42"/>
    </row>
    <row r="1886">
      <c r="B1886" s="42"/>
      <c r="D1886" s="90"/>
      <c r="F1886" s="90"/>
      <c r="G1886" s="42"/>
      <c r="H1886" s="90"/>
      <c r="M1886" s="42"/>
      <c r="S1886" s="42"/>
      <c r="T1886" s="42"/>
      <c r="U1886" s="42"/>
      <c r="V1886" s="42"/>
      <c r="W1886" s="42"/>
      <c r="X1886" s="42"/>
      <c r="Y1886" s="42"/>
      <c r="Z1886" s="42"/>
    </row>
    <row r="1887">
      <c r="B1887" s="42"/>
      <c r="D1887" s="90"/>
      <c r="F1887" s="90"/>
      <c r="G1887" s="42"/>
      <c r="H1887" s="90"/>
      <c r="M1887" s="42"/>
      <c r="S1887" s="42"/>
      <c r="T1887" s="42"/>
      <c r="U1887" s="42"/>
      <c r="V1887" s="42"/>
      <c r="W1887" s="42"/>
      <c r="X1887" s="42"/>
      <c r="Y1887" s="42"/>
      <c r="Z1887" s="42"/>
    </row>
    <row r="1888">
      <c r="B1888" s="42"/>
      <c r="D1888" s="90"/>
      <c r="F1888" s="90"/>
      <c r="G1888" s="42"/>
      <c r="H1888" s="90"/>
      <c r="M1888" s="42"/>
      <c r="S1888" s="42"/>
      <c r="T1888" s="42"/>
      <c r="U1888" s="42"/>
      <c r="V1888" s="42"/>
      <c r="W1888" s="42"/>
      <c r="X1888" s="42"/>
      <c r="Y1888" s="42"/>
      <c r="Z1888" s="42"/>
    </row>
    <row r="1889">
      <c r="B1889" s="42"/>
      <c r="D1889" s="90"/>
      <c r="F1889" s="90"/>
      <c r="G1889" s="42"/>
      <c r="H1889" s="90"/>
      <c r="M1889" s="42"/>
      <c r="S1889" s="42"/>
      <c r="T1889" s="42"/>
      <c r="U1889" s="42"/>
      <c r="V1889" s="42"/>
      <c r="W1889" s="42"/>
      <c r="X1889" s="42"/>
      <c r="Y1889" s="42"/>
      <c r="Z1889" s="42"/>
    </row>
    <row r="1890">
      <c r="B1890" s="42"/>
      <c r="D1890" s="90"/>
      <c r="F1890" s="90"/>
      <c r="G1890" s="42"/>
      <c r="H1890" s="90"/>
      <c r="M1890" s="42"/>
      <c r="S1890" s="42"/>
      <c r="T1890" s="42"/>
      <c r="U1890" s="42"/>
      <c r="V1890" s="42"/>
      <c r="W1890" s="42"/>
      <c r="X1890" s="42"/>
      <c r="Y1890" s="42"/>
      <c r="Z1890" s="42"/>
    </row>
    <row r="1891">
      <c r="B1891" s="42"/>
      <c r="D1891" s="90"/>
      <c r="F1891" s="90"/>
      <c r="G1891" s="42"/>
      <c r="H1891" s="90"/>
      <c r="M1891" s="42"/>
      <c r="S1891" s="42"/>
      <c r="T1891" s="42"/>
      <c r="U1891" s="42"/>
      <c r="V1891" s="42"/>
      <c r="W1891" s="42"/>
      <c r="X1891" s="42"/>
      <c r="Y1891" s="42"/>
      <c r="Z1891" s="42"/>
    </row>
    <row r="1892">
      <c r="B1892" s="42"/>
      <c r="D1892" s="90"/>
      <c r="F1892" s="90"/>
      <c r="G1892" s="42"/>
      <c r="H1892" s="90"/>
      <c r="M1892" s="42"/>
      <c r="S1892" s="42"/>
      <c r="T1892" s="42"/>
      <c r="U1892" s="42"/>
      <c r="V1892" s="42"/>
      <c r="W1892" s="42"/>
      <c r="X1892" s="42"/>
      <c r="Y1892" s="42"/>
      <c r="Z1892" s="42"/>
    </row>
    <row r="1893">
      <c r="B1893" s="42"/>
      <c r="D1893" s="90"/>
      <c r="F1893" s="90"/>
      <c r="G1893" s="42"/>
      <c r="H1893" s="90"/>
      <c r="M1893" s="42"/>
      <c r="S1893" s="42"/>
      <c r="T1893" s="42"/>
      <c r="U1893" s="42"/>
      <c r="V1893" s="42"/>
      <c r="W1893" s="42"/>
      <c r="X1893" s="42"/>
      <c r="Y1893" s="42"/>
      <c r="Z1893" s="42"/>
    </row>
    <row r="1894">
      <c r="B1894" s="42"/>
      <c r="D1894" s="90"/>
      <c r="F1894" s="90"/>
      <c r="G1894" s="42"/>
      <c r="H1894" s="90"/>
      <c r="M1894" s="42"/>
      <c r="S1894" s="42"/>
      <c r="T1894" s="42"/>
      <c r="U1894" s="42"/>
      <c r="V1894" s="42"/>
      <c r="W1894" s="42"/>
      <c r="X1894" s="42"/>
      <c r="Y1894" s="42"/>
      <c r="Z1894" s="42"/>
    </row>
    <row r="1895">
      <c r="B1895" s="42"/>
      <c r="D1895" s="90"/>
      <c r="F1895" s="90"/>
      <c r="G1895" s="42"/>
      <c r="H1895" s="90"/>
      <c r="M1895" s="42"/>
      <c r="S1895" s="42"/>
      <c r="T1895" s="42"/>
      <c r="U1895" s="42"/>
      <c r="V1895" s="42"/>
      <c r="W1895" s="42"/>
      <c r="X1895" s="42"/>
      <c r="Y1895" s="42"/>
      <c r="Z1895" s="42"/>
    </row>
    <row r="1896">
      <c r="B1896" s="42"/>
      <c r="D1896" s="90"/>
      <c r="F1896" s="90"/>
      <c r="G1896" s="42"/>
      <c r="H1896" s="90"/>
      <c r="M1896" s="42"/>
      <c r="S1896" s="42"/>
      <c r="T1896" s="42"/>
      <c r="U1896" s="42"/>
      <c r="V1896" s="42"/>
      <c r="W1896" s="42"/>
      <c r="X1896" s="42"/>
      <c r="Y1896" s="42"/>
      <c r="Z1896" s="42"/>
    </row>
    <row r="1897">
      <c r="B1897" s="42"/>
      <c r="D1897" s="90"/>
      <c r="F1897" s="90"/>
      <c r="G1897" s="42"/>
      <c r="H1897" s="90"/>
      <c r="M1897" s="42"/>
      <c r="S1897" s="42"/>
      <c r="T1897" s="42"/>
      <c r="U1897" s="42"/>
      <c r="V1897" s="42"/>
      <c r="W1897" s="42"/>
      <c r="X1897" s="42"/>
      <c r="Y1897" s="42"/>
      <c r="Z1897" s="42"/>
    </row>
    <row r="1898">
      <c r="B1898" s="42"/>
      <c r="D1898" s="90"/>
      <c r="F1898" s="90"/>
      <c r="G1898" s="42"/>
      <c r="H1898" s="90"/>
      <c r="M1898" s="42"/>
      <c r="S1898" s="42"/>
      <c r="T1898" s="42"/>
      <c r="U1898" s="42"/>
      <c r="V1898" s="42"/>
      <c r="W1898" s="42"/>
      <c r="X1898" s="42"/>
      <c r="Y1898" s="42"/>
      <c r="Z1898" s="42"/>
    </row>
    <row r="1899">
      <c r="B1899" s="42"/>
      <c r="D1899" s="90"/>
      <c r="F1899" s="90"/>
      <c r="G1899" s="42"/>
      <c r="H1899" s="90"/>
      <c r="M1899" s="42"/>
      <c r="S1899" s="42"/>
      <c r="T1899" s="42"/>
      <c r="U1899" s="42"/>
      <c r="V1899" s="42"/>
      <c r="W1899" s="42"/>
      <c r="X1899" s="42"/>
      <c r="Y1899" s="42"/>
      <c r="Z1899" s="42"/>
    </row>
    <row r="1900">
      <c r="B1900" s="42"/>
      <c r="D1900" s="90"/>
      <c r="F1900" s="90"/>
      <c r="G1900" s="42"/>
      <c r="H1900" s="90"/>
      <c r="M1900" s="42"/>
      <c r="S1900" s="42"/>
      <c r="T1900" s="42"/>
      <c r="U1900" s="42"/>
      <c r="V1900" s="42"/>
      <c r="W1900" s="42"/>
      <c r="X1900" s="42"/>
      <c r="Y1900" s="42"/>
      <c r="Z1900" s="42"/>
    </row>
    <row r="1901">
      <c r="B1901" s="42"/>
      <c r="D1901" s="90"/>
      <c r="F1901" s="90"/>
      <c r="G1901" s="42"/>
      <c r="H1901" s="90"/>
      <c r="M1901" s="42"/>
      <c r="S1901" s="42"/>
      <c r="T1901" s="42"/>
      <c r="U1901" s="42"/>
      <c r="V1901" s="42"/>
      <c r="W1901" s="42"/>
      <c r="X1901" s="42"/>
      <c r="Y1901" s="42"/>
      <c r="Z1901" s="42"/>
    </row>
    <row r="1902">
      <c r="B1902" s="42"/>
      <c r="D1902" s="90"/>
      <c r="F1902" s="90"/>
      <c r="G1902" s="42"/>
      <c r="H1902" s="90"/>
      <c r="M1902" s="42"/>
      <c r="S1902" s="42"/>
      <c r="T1902" s="42"/>
      <c r="U1902" s="42"/>
      <c r="V1902" s="42"/>
      <c r="W1902" s="42"/>
      <c r="X1902" s="42"/>
      <c r="Y1902" s="42"/>
      <c r="Z1902" s="42"/>
    </row>
    <row r="1903">
      <c r="B1903" s="42"/>
      <c r="D1903" s="90"/>
      <c r="F1903" s="90"/>
      <c r="G1903" s="42"/>
      <c r="H1903" s="90"/>
      <c r="M1903" s="42"/>
      <c r="S1903" s="42"/>
      <c r="T1903" s="42"/>
      <c r="U1903" s="42"/>
      <c r="V1903" s="42"/>
      <c r="W1903" s="42"/>
      <c r="X1903" s="42"/>
      <c r="Y1903" s="42"/>
      <c r="Z1903" s="42"/>
    </row>
    <row r="1904">
      <c r="B1904" s="42"/>
      <c r="D1904" s="90"/>
      <c r="F1904" s="90"/>
      <c r="G1904" s="42"/>
      <c r="H1904" s="90"/>
      <c r="M1904" s="42"/>
      <c r="S1904" s="42"/>
      <c r="T1904" s="42"/>
      <c r="U1904" s="42"/>
      <c r="V1904" s="42"/>
      <c r="W1904" s="42"/>
      <c r="X1904" s="42"/>
      <c r="Y1904" s="42"/>
      <c r="Z1904" s="42"/>
    </row>
    <row r="1905">
      <c r="B1905" s="42"/>
      <c r="D1905" s="90"/>
      <c r="F1905" s="90"/>
      <c r="G1905" s="42"/>
      <c r="H1905" s="90"/>
      <c r="M1905" s="42"/>
      <c r="S1905" s="42"/>
      <c r="T1905" s="42"/>
      <c r="U1905" s="42"/>
      <c r="V1905" s="42"/>
      <c r="W1905" s="42"/>
      <c r="X1905" s="42"/>
      <c r="Y1905" s="42"/>
      <c r="Z1905" s="42"/>
    </row>
    <row r="1906">
      <c r="B1906" s="42"/>
      <c r="D1906" s="90"/>
      <c r="F1906" s="90"/>
      <c r="G1906" s="42"/>
      <c r="H1906" s="90"/>
      <c r="M1906" s="42"/>
      <c r="S1906" s="42"/>
      <c r="T1906" s="42"/>
      <c r="U1906" s="42"/>
      <c r="V1906" s="42"/>
      <c r="W1906" s="42"/>
      <c r="X1906" s="42"/>
      <c r="Y1906" s="42"/>
      <c r="Z1906" s="42"/>
    </row>
    <row r="1907">
      <c r="B1907" s="42"/>
      <c r="D1907" s="90"/>
      <c r="F1907" s="90"/>
      <c r="G1907" s="42"/>
      <c r="H1907" s="90"/>
      <c r="M1907" s="42"/>
      <c r="S1907" s="42"/>
      <c r="T1907" s="42"/>
      <c r="U1907" s="42"/>
      <c r="V1907" s="42"/>
      <c r="W1907" s="42"/>
      <c r="X1907" s="42"/>
      <c r="Y1907" s="42"/>
      <c r="Z1907" s="42"/>
    </row>
    <row r="1908">
      <c r="B1908" s="42"/>
      <c r="D1908" s="90"/>
      <c r="F1908" s="90"/>
      <c r="G1908" s="42"/>
      <c r="H1908" s="90"/>
      <c r="M1908" s="42"/>
      <c r="S1908" s="42"/>
      <c r="T1908" s="42"/>
      <c r="U1908" s="42"/>
      <c r="V1908" s="42"/>
      <c r="W1908" s="42"/>
      <c r="X1908" s="42"/>
      <c r="Y1908" s="42"/>
      <c r="Z1908" s="42"/>
    </row>
    <row r="1909">
      <c r="B1909" s="42"/>
      <c r="D1909" s="90"/>
      <c r="F1909" s="90"/>
      <c r="G1909" s="42"/>
      <c r="H1909" s="90"/>
      <c r="M1909" s="42"/>
      <c r="S1909" s="42"/>
      <c r="T1909" s="42"/>
      <c r="U1909" s="42"/>
      <c r="V1909" s="42"/>
      <c r="W1909" s="42"/>
      <c r="X1909" s="42"/>
      <c r="Y1909" s="42"/>
      <c r="Z1909" s="42"/>
    </row>
    <row r="1910">
      <c r="B1910" s="42"/>
      <c r="D1910" s="90"/>
      <c r="F1910" s="90"/>
      <c r="G1910" s="42"/>
      <c r="H1910" s="90"/>
      <c r="M1910" s="42"/>
      <c r="S1910" s="42"/>
      <c r="T1910" s="42"/>
      <c r="U1910" s="42"/>
      <c r="V1910" s="42"/>
      <c r="W1910" s="42"/>
      <c r="X1910" s="42"/>
      <c r="Y1910" s="42"/>
      <c r="Z1910" s="42"/>
    </row>
    <row r="1911">
      <c r="B1911" s="42"/>
      <c r="D1911" s="90"/>
      <c r="F1911" s="90"/>
      <c r="G1911" s="42"/>
      <c r="H1911" s="90"/>
      <c r="M1911" s="42"/>
      <c r="S1911" s="42"/>
      <c r="T1911" s="42"/>
      <c r="U1911" s="42"/>
      <c r="V1911" s="42"/>
      <c r="W1911" s="42"/>
      <c r="X1911" s="42"/>
      <c r="Y1911" s="42"/>
      <c r="Z1911" s="42"/>
    </row>
    <row r="1912">
      <c r="B1912" s="42"/>
      <c r="D1912" s="90"/>
      <c r="F1912" s="90"/>
      <c r="G1912" s="42"/>
      <c r="H1912" s="90"/>
      <c r="M1912" s="42"/>
      <c r="S1912" s="42"/>
      <c r="T1912" s="42"/>
      <c r="U1912" s="42"/>
      <c r="V1912" s="42"/>
      <c r="W1912" s="42"/>
      <c r="X1912" s="42"/>
      <c r="Y1912" s="42"/>
      <c r="Z1912" s="42"/>
    </row>
    <row r="1913">
      <c r="B1913" s="42"/>
      <c r="D1913" s="90"/>
      <c r="F1913" s="90"/>
      <c r="G1913" s="42"/>
      <c r="H1913" s="90"/>
      <c r="M1913" s="42"/>
      <c r="S1913" s="42"/>
      <c r="T1913" s="42"/>
      <c r="U1913" s="42"/>
      <c r="V1913" s="42"/>
      <c r="W1913" s="42"/>
      <c r="X1913" s="42"/>
      <c r="Y1913" s="42"/>
      <c r="Z1913" s="42"/>
    </row>
    <row r="1914">
      <c r="B1914" s="42"/>
      <c r="D1914" s="90"/>
      <c r="F1914" s="90"/>
      <c r="G1914" s="42"/>
      <c r="H1914" s="90"/>
      <c r="M1914" s="42"/>
      <c r="S1914" s="42"/>
      <c r="T1914" s="42"/>
      <c r="U1914" s="42"/>
      <c r="V1914" s="42"/>
      <c r="W1914" s="42"/>
      <c r="X1914" s="42"/>
      <c r="Y1914" s="42"/>
      <c r="Z1914" s="42"/>
    </row>
    <row r="1915">
      <c r="B1915" s="42"/>
      <c r="D1915" s="90"/>
      <c r="F1915" s="90"/>
      <c r="G1915" s="42"/>
      <c r="H1915" s="90"/>
      <c r="M1915" s="42"/>
      <c r="S1915" s="42"/>
      <c r="T1915" s="42"/>
      <c r="U1915" s="42"/>
      <c r="V1915" s="42"/>
      <c r="W1915" s="42"/>
      <c r="X1915" s="42"/>
      <c r="Y1915" s="42"/>
      <c r="Z1915" s="42"/>
    </row>
    <row r="1916">
      <c r="B1916" s="42"/>
      <c r="D1916" s="90"/>
      <c r="F1916" s="90"/>
      <c r="G1916" s="42"/>
      <c r="H1916" s="90"/>
      <c r="M1916" s="42"/>
      <c r="S1916" s="42"/>
      <c r="T1916" s="42"/>
      <c r="U1916" s="42"/>
      <c r="V1916" s="42"/>
      <c r="W1916" s="42"/>
      <c r="X1916" s="42"/>
      <c r="Y1916" s="42"/>
      <c r="Z1916" s="42"/>
    </row>
    <row r="1917">
      <c r="B1917" s="42"/>
      <c r="D1917" s="90"/>
      <c r="F1917" s="90"/>
      <c r="G1917" s="42"/>
      <c r="H1917" s="90"/>
      <c r="M1917" s="42"/>
      <c r="S1917" s="42"/>
      <c r="T1917" s="42"/>
      <c r="U1917" s="42"/>
      <c r="V1917" s="42"/>
      <c r="W1917" s="42"/>
      <c r="X1917" s="42"/>
      <c r="Y1917" s="42"/>
      <c r="Z1917" s="42"/>
    </row>
    <row r="1918">
      <c r="B1918" s="42"/>
      <c r="D1918" s="90"/>
      <c r="F1918" s="90"/>
      <c r="G1918" s="42"/>
      <c r="H1918" s="90"/>
      <c r="M1918" s="42"/>
      <c r="S1918" s="42"/>
      <c r="T1918" s="42"/>
      <c r="U1918" s="42"/>
      <c r="V1918" s="42"/>
      <c r="W1918" s="42"/>
      <c r="X1918" s="42"/>
      <c r="Y1918" s="42"/>
      <c r="Z1918" s="42"/>
    </row>
    <row r="1919">
      <c r="B1919" s="42"/>
      <c r="D1919" s="90"/>
      <c r="F1919" s="90"/>
      <c r="G1919" s="42"/>
      <c r="H1919" s="90"/>
      <c r="M1919" s="42"/>
      <c r="S1919" s="42"/>
      <c r="T1919" s="42"/>
      <c r="U1919" s="42"/>
      <c r="V1919" s="42"/>
      <c r="W1919" s="42"/>
      <c r="X1919" s="42"/>
      <c r="Y1919" s="42"/>
      <c r="Z1919" s="42"/>
    </row>
    <row r="1920">
      <c r="B1920" s="42"/>
      <c r="D1920" s="90"/>
      <c r="F1920" s="90"/>
      <c r="G1920" s="42"/>
      <c r="H1920" s="90"/>
      <c r="M1920" s="42"/>
      <c r="S1920" s="42"/>
      <c r="T1920" s="42"/>
      <c r="U1920" s="42"/>
      <c r="V1920" s="42"/>
      <c r="W1920" s="42"/>
      <c r="X1920" s="42"/>
      <c r="Y1920" s="42"/>
      <c r="Z1920" s="42"/>
    </row>
    <row r="1921">
      <c r="B1921" s="42"/>
      <c r="D1921" s="90"/>
      <c r="F1921" s="90"/>
      <c r="G1921" s="42"/>
      <c r="H1921" s="90"/>
      <c r="M1921" s="42"/>
      <c r="S1921" s="42"/>
      <c r="T1921" s="42"/>
      <c r="U1921" s="42"/>
      <c r="V1921" s="42"/>
      <c r="W1921" s="42"/>
      <c r="X1921" s="42"/>
      <c r="Y1921" s="42"/>
      <c r="Z1921" s="42"/>
    </row>
    <row r="1922">
      <c r="B1922" s="42"/>
      <c r="D1922" s="90"/>
      <c r="F1922" s="90"/>
      <c r="G1922" s="42"/>
      <c r="H1922" s="90"/>
      <c r="M1922" s="42"/>
      <c r="S1922" s="42"/>
      <c r="T1922" s="42"/>
      <c r="U1922" s="42"/>
      <c r="V1922" s="42"/>
      <c r="W1922" s="42"/>
      <c r="X1922" s="42"/>
      <c r="Y1922" s="42"/>
      <c r="Z1922" s="42"/>
    </row>
    <row r="1923">
      <c r="B1923" s="42"/>
      <c r="D1923" s="90"/>
      <c r="F1923" s="90"/>
      <c r="G1923" s="42"/>
      <c r="H1923" s="90"/>
      <c r="M1923" s="42"/>
      <c r="S1923" s="42"/>
      <c r="T1923" s="42"/>
      <c r="U1923" s="42"/>
      <c r="V1923" s="42"/>
      <c r="W1923" s="42"/>
      <c r="X1923" s="42"/>
      <c r="Y1923" s="42"/>
      <c r="Z1923" s="42"/>
    </row>
    <row r="1924">
      <c r="B1924" s="42"/>
      <c r="D1924" s="90"/>
      <c r="F1924" s="90"/>
      <c r="G1924" s="42"/>
      <c r="H1924" s="90"/>
      <c r="M1924" s="42"/>
      <c r="S1924" s="42"/>
      <c r="T1924" s="42"/>
      <c r="U1924" s="42"/>
      <c r="V1924" s="42"/>
      <c r="W1924" s="42"/>
      <c r="X1924" s="42"/>
      <c r="Y1924" s="42"/>
      <c r="Z1924" s="42"/>
    </row>
    <row r="1925">
      <c r="B1925" s="42"/>
      <c r="D1925" s="90"/>
      <c r="F1925" s="90"/>
      <c r="G1925" s="42"/>
      <c r="H1925" s="90"/>
      <c r="M1925" s="42"/>
      <c r="S1925" s="42"/>
      <c r="T1925" s="42"/>
      <c r="U1925" s="42"/>
      <c r="V1925" s="42"/>
      <c r="W1925" s="42"/>
      <c r="X1925" s="42"/>
      <c r="Y1925" s="42"/>
      <c r="Z1925" s="42"/>
    </row>
    <row r="1926">
      <c r="B1926" s="42"/>
      <c r="D1926" s="90"/>
      <c r="F1926" s="90"/>
      <c r="G1926" s="42"/>
      <c r="H1926" s="90"/>
      <c r="M1926" s="42"/>
      <c r="S1926" s="42"/>
      <c r="T1926" s="42"/>
      <c r="U1926" s="42"/>
      <c r="V1926" s="42"/>
      <c r="W1926" s="42"/>
      <c r="X1926" s="42"/>
      <c r="Y1926" s="42"/>
      <c r="Z1926" s="42"/>
    </row>
    <row r="1927">
      <c r="B1927" s="42"/>
      <c r="D1927" s="90"/>
      <c r="F1927" s="90"/>
      <c r="G1927" s="42"/>
      <c r="H1927" s="90"/>
      <c r="M1927" s="42"/>
      <c r="S1927" s="42"/>
      <c r="T1927" s="42"/>
      <c r="U1927" s="42"/>
      <c r="V1927" s="42"/>
      <c r="W1927" s="42"/>
      <c r="X1927" s="42"/>
      <c r="Y1927" s="42"/>
      <c r="Z1927" s="42"/>
    </row>
    <row r="1928">
      <c r="B1928" s="42"/>
      <c r="D1928" s="90"/>
      <c r="F1928" s="90"/>
      <c r="G1928" s="42"/>
      <c r="H1928" s="90"/>
      <c r="M1928" s="42"/>
      <c r="S1928" s="42"/>
      <c r="T1928" s="42"/>
      <c r="U1928" s="42"/>
      <c r="V1928" s="42"/>
      <c r="W1928" s="42"/>
      <c r="X1928" s="42"/>
      <c r="Y1928" s="42"/>
      <c r="Z1928" s="42"/>
    </row>
    <row r="1929">
      <c r="B1929" s="42"/>
      <c r="D1929" s="90"/>
      <c r="F1929" s="90"/>
      <c r="G1929" s="42"/>
      <c r="H1929" s="90"/>
      <c r="M1929" s="42"/>
      <c r="S1929" s="42"/>
      <c r="T1929" s="42"/>
      <c r="U1929" s="42"/>
      <c r="V1929" s="42"/>
      <c r="W1929" s="42"/>
      <c r="X1929" s="42"/>
      <c r="Y1929" s="42"/>
      <c r="Z1929" s="42"/>
    </row>
    <row r="1930">
      <c r="B1930" s="42"/>
      <c r="D1930" s="90"/>
      <c r="F1930" s="90"/>
      <c r="G1930" s="42"/>
      <c r="H1930" s="90"/>
      <c r="M1930" s="42"/>
      <c r="S1930" s="42"/>
      <c r="T1930" s="42"/>
      <c r="U1930" s="42"/>
      <c r="V1930" s="42"/>
      <c r="W1930" s="42"/>
      <c r="X1930" s="42"/>
      <c r="Y1930" s="42"/>
      <c r="Z1930" s="42"/>
    </row>
    <row r="1931">
      <c r="B1931" s="42"/>
      <c r="D1931" s="90"/>
      <c r="F1931" s="90"/>
      <c r="G1931" s="42"/>
      <c r="H1931" s="90"/>
      <c r="M1931" s="42"/>
      <c r="S1931" s="42"/>
      <c r="T1931" s="42"/>
      <c r="U1931" s="42"/>
      <c r="V1931" s="42"/>
      <c r="W1931" s="42"/>
      <c r="X1931" s="42"/>
      <c r="Y1931" s="42"/>
      <c r="Z1931" s="42"/>
    </row>
    <row r="1932">
      <c r="B1932" s="42"/>
      <c r="D1932" s="90"/>
      <c r="F1932" s="90"/>
      <c r="G1932" s="42"/>
      <c r="H1932" s="90"/>
      <c r="M1932" s="42"/>
      <c r="S1932" s="42"/>
      <c r="T1932" s="42"/>
      <c r="U1932" s="42"/>
      <c r="V1932" s="42"/>
      <c r="W1932" s="42"/>
      <c r="X1932" s="42"/>
      <c r="Y1932" s="42"/>
      <c r="Z1932" s="42"/>
    </row>
    <row r="1933">
      <c r="B1933" s="42"/>
      <c r="D1933" s="90"/>
      <c r="F1933" s="90"/>
      <c r="G1933" s="42"/>
      <c r="H1933" s="90"/>
      <c r="M1933" s="42"/>
      <c r="S1933" s="42"/>
      <c r="T1933" s="42"/>
      <c r="U1933" s="42"/>
      <c r="V1933" s="42"/>
      <c r="W1933" s="42"/>
      <c r="X1933" s="42"/>
      <c r="Y1933" s="42"/>
      <c r="Z1933" s="42"/>
    </row>
    <row r="1934">
      <c r="B1934" s="42"/>
      <c r="D1934" s="90"/>
      <c r="F1934" s="90"/>
      <c r="G1934" s="42"/>
      <c r="H1934" s="90"/>
      <c r="M1934" s="42"/>
      <c r="S1934" s="42"/>
      <c r="T1934" s="42"/>
      <c r="U1934" s="42"/>
      <c r="V1934" s="42"/>
      <c r="W1934" s="42"/>
      <c r="X1934" s="42"/>
      <c r="Y1934" s="42"/>
      <c r="Z1934" s="42"/>
    </row>
    <row r="1935">
      <c r="B1935" s="42"/>
      <c r="D1935" s="90"/>
      <c r="F1935" s="90"/>
      <c r="G1935" s="42"/>
      <c r="H1935" s="90"/>
      <c r="M1935" s="42"/>
      <c r="S1935" s="42"/>
      <c r="T1935" s="42"/>
      <c r="U1935" s="42"/>
      <c r="V1935" s="42"/>
      <c r="W1935" s="42"/>
      <c r="X1935" s="42"/>
      <c r="Y1935" s="42"/>
      <c r="Z1935" s="42"/>
    </row>
    <row r="1936">
      <c r="B1936" s="42"/>
      <c r="D1936" s="90"/>
      <c r="F1936" s="90"/>
      <c r="G1936" s="42"/>
      <c r="H1936" s="90"/>
      <c r="M1936" s="42"/>
      <c r="S1936" s="42"/>
      <c r="T1936" s="42"/>
      <c r="U1936" s="42"/>
      <c r="V1936" s="42"/>
      <c r="W1936" s="42"/>
      <c r="X1936" s="42"/>
      <c r="Y1936" s="42"/>
      <c r="Z1936" s="42"/>
    </row>
    <row r="1937">
      <c r="B1937" s="42"/>
      <c r="D1937" s="90"/>
      <c r="F1937" s="90"/>
      <c r="G1937" s="42"/>
      <c r="H1937" s="90"/>
      <c r="M1937" s="42"/>
      <c r="S1937" s="42"/>
      <c r="T1937" s="42"/>
      <c r="U1937" s="42"/>
      <c r="V1937" s="42"/>
      <c r="W1937" s="42"/>
      <c r="X1937" s="42"/>
      <c r="Y1937" s="42"/>
      <c r="Z1937" s="42"/>
    </row>
    <row r="1938">
      <c r="B1938" s="42"/>
      <c r="D1938" s="90"/>
      <c r="F1938" s="90"/>
      <c r="G1938" s="42"/>
      <c r="H1938" s="90"/>
      <c r="M1938" s="42"/>
      <c r="S1938" s="42"/>
      <c r="T1938" s="42"/>
      <c r="U1938" s="42"/>
      <c r="V1938" s="42"/>
      <c r="W1938" s="42"/>
      <c r="X1938" s="42"/>
      <c r="Y1938" s="42"/>
      <c r="Z1938" s="42"/>
    </row>
    <row r="1939">
      <c r="B1939" s="42"/>
      <c r="D1939" s="90"/>
      <c r="F1939" s="90"/>
      <c r="G1939" s="42"/>
      <c r="H1939" s="90"/>
      <c r="M1939" s="42"/>
      <c r="S1939" s="42"/>
      <c r="T1939" s="42"/>
      <c r="U1939" s="42"/>
      <c r="V1939" s="42"/>
      <c r="W1939" s="42"/>
      <c r="X1939" s="42"/>
      <c r="Y1939" s="42"/>
      <c r="Z1939" s="42"/>
    </row>
    <row r="1940">
      <c r="B1940" s="42"/>
      <c r="D1940" s="90"/>
      <c r="F1940" s="90"/>
      <c r="G1940" s="42"/>
      <c r="H1940" s="90"/>
      <c r="M1940" s="42"/>
      <c r="S1940" s="42"/>
      <c r="T1940" s="42"/>
      <c r="U1940" s="42"/>
      <c r="V1940" s="42"/>
      <c r="W1940" s="42"/>
      <c r="X1940" s="42"/>
      <c r="Y1940" s="42"/>
      <c r="Z1940" s="42"/>
    </row>
    <row r="1941">
      <c r="B1941" s="42"/>
      <c r="D1941" s="90"/>
      <c r="F1941" s="90"/>
      <c r="G1941" s="42"/>
      <c r="H1941" s="90"/>
      <c r="M1941" s="42"/>
      <c r="S1941" s="42"/>
      <c r="T1941" s="42"/>
      <c r="U1941" s="42"/>
      <c r="V1941" s="42"/>
      <c r="W1941" s="42"/>
      <c r="X1941" s="42"/>
      <c r="Y1941" s="42"/>
      <c r="Z1941" s="42"/>
    </row>
    <row r="1942">
      <c r="B1942" s="42"/>
      <c r="D1942" s="90"/>
      <c r="F1942" s="90"/>
      <c r="G1942" s="42"/>
      <c r="H1942" s="90"/>
      <c r="M1942" s="42"/>
      <c r="S1942" s="42"/>
      <c r="T1942" s="42"/>
      <c r="U1942" s="42"/>
      <c r="V1942" s="42"/>
      <c r="W1942" s="42"/>
      <c r="X1942" s="42"/>
      <c r="Y1942" s="42"/>
      <c r="Z1942" s="42"/>
    </row>
    <row r="1943">
      <c r="B1943" s="42"/>
      <c r="D1943" s="90"/>
      <c r="F1943" s="90"/>
      <c r="G1943" s="42"/>
      <c r="H1943" s="90"/>
      <c r="M1943" s="42"/>
      <c r="S1943" s="42"/>
      <c r="T1943" s="42"/>
      <c r="U1943" s="42"/>
      <c r="V1943" s="42"/>
      <c r="W1943" s="42"/>
      <c r="X1943" s="42"/>
      <c r="Y1943" s="42"/>
      <c r="Z1943" s="42"/>
    </row>
    <row r="1944">
      <c r="B1944" s="42"/>
      <c r="D1944" s="90"/>
      <c r="F1944" s="90"/>
      <c r="G1944" s="42"/>
      <c r="H1944" s="90"/>
      <c r="M1944" s="42"/>
      <c r="S1944" s="42"/>
      <c r="T1944" s="42"/>
      <c r="U1944" s="42"/>
      <c r="V1944" s="42"/>
      <c r="W1944" s="42"/>
      <c r="X1944" s="42"/>
      <c r="Y1944" s="42"/>
      <c r="Z1944" s="42"/>
    </row>
    <row r="1945">
      <c r="B1945" s="42"/>
      <c r="D1945" s="90"/>
      <c r="F1945" s="90"/>
      <c r="G1945" s="42"/>
      <c r="H1945" s="90"/>
      <c r="M1945" s="42"/>
      <c r="S1945" s="42"/>
      <c r="T1945" s="42"/>
      <c r="U1945" s="42"/>
      <c r="V1945" s="42"/>
      <c r="W1945" s="42"/>
      <c r="X1945" s="42"/>
      <c r="Y1945" s="42"/>
      <c r="Z1945" s="42"/>
    </row>
    <row r="1946">
      <c r="B1946" s="42"/>
      <c r="D1946" s="90"/>
      <c r="F1946" s="90"/>
      <c r="G1946" s="42"/>
      <c r="H1946" s="90"/>
      <c r="M1946" s="42"/>
      <c r="S1946" s="42"/>
      <c r="T1946" s="42"/>
      <c r="U1946" s="42"/>
      <c r="V1946" s="42"/>
      <c r="W1946" s="42"/>
      <c r="X1946" s="42"/>
      <c r="Y1946" s="42"/>
      <c r="Z1946" s="42"/>
    </row>
    <row r="1947">
      <c r="B1947" s="42"/>
      <c r="D1947" s="90"/>
      <c r="F1947" s="90"/>
      <c r="G1947" s="42"/>
      <c r="H1947" s="90"/>
      <c r="M1947" s="42"/>
      <c r="S1947" s="42"/>
      <c r="T1947" s="42"/>
      <c r="U1947" s="42"/>
      <c r="V1947" s="42"/>
      <c r="W1947" s="42"/>
      <c r="X1947" s="42"/>
      <c r="Y1947" s="42"/>
      <c r="Z1947" s="42"/>
    </row>
    <row r="1948">
      <c r="B1948" s="42"/>
      <c r="D1948" s="90"/>
      <c r="F1948" s="90"/>
      <c r="G1948" s="42"/>
      <c r="H1948" s="90"/>
      <c r="M1948" s="42"/>
      <c r="S1948" s="42"/>
      <c r="T1948" s="42"/>
      <c r="U1948" s="42"/>
      <c r="V1948" s="42"/>
      <c r="W1948" s="42"/>
      <c r="X1948" s="42"/>
      <c r="Y1948" s="42"/>
      <c r="Z1948" s="42"/>
    </row>
    <row r="1949">
      <c r="B1949" s="42"/>
      <c r="D1949" s="90"/>
      <c r="F1949" s="90"/>
      <c r="G1949" s="42"/>
      <c r="H1949" s="90"/>
      <c r="M1949" s="42"/>
      <c r="S1949" s="42"/>
      <c r="T1949" s="42"/>
      <c r="U1949" s="42"/>
      <c r="V1949" s="42"/>
      <c r="W1949" s="42"/>
      <c r="X1949" s="42"/>
      <c r="Y1949" s="42"/>
      <c r="Z1949" s="42"/>
    </row>
    <row r="1950">
      <c r="B1950" s="42"/>
      <c r="D1950" s="90"/>
      <c r="F1950" s="90"/>
      <c r="G1950" s="42"/>
      <c r="H1950" s="90"/>
      <c r="M1950" s="42"/>
      <c r="S1950" s="42"/>
      <c r="T1950" s="42"/>
      <c r="U1950" s="42"/>
      <c r="V1950" s="42"/>
      <c r="W1950" s="42"/>
      <c r="X1950" s="42"/>
      <c r="Y1950" s="42"/>
      <c r="Z1950" s="42"/>
    </row>
    <row r="1951">
      <c r="B1951" s="42"/>
      <c r="D1951" s="90"/>
      <c r="F1951" s="90"/>
      <c r="G1951" s="42"/>
      <c r="H1951" s="90"/>
      <c r="M1951" s="42"/>
      <c r="S1951" s="42"/>
      <c r="T1951" s="42"/>
      <c r="U1951" s="42"/>
      <c r="V1951" s="42"/>
      <c r="W1951" s="42"/>
      <c r="X1951" s="42"/>
      <c r="Y1951" s="42"/>
      <c r="Z1951" s="42"/>
    </row>
    <row r="1952">
      <c r="B1952" s="42"/>
      <c r="D1952" s="90"/>
      <c r="F1952" s="90"/>
      <c r="G1952" s="42"/>
      <c r="H1952" s="90"/>
      <c r="M1952" s="42"/>
      <c r="S1952" s="42"/>
      <c r="T1952" s="42"/>
      <c r="U1952" s="42"/>
      <c r="V1952" s="42"/>
      <c r="W1952" s="42"/>
      <c r="X1952" s="42"/>
      <c r="Y1952" s="42"/>
      <c r="Z1952" s="42"/>
    </row>
    <row r="1953">
      <c r="B1953" s="42"/>
      <c r="D1953" s="90"/>
      <c r="F1953" s="90"/>
      <c r="G1953" s="42"/>
      <c r="H1953" s="90"/>
      <c r="M1953" s="42"/>
      <c r="S1953" s="42"/>
      <c r="T1953" s="42"/>
      <c r="U1953" s="42"/>
      <c r="V1953" s="42"/>
      <c r="W1953" s="42"/>
      <c r="X1953" s="42"/>
      <c r="Y1953" s="42"/>
      <c r="Z1953" s="42"/>
    </row>
    <row r="1954">
      <c r="B1954" s="42"/>
      <c r="D1954" s="90"/>
      <c r="F1954" s="90"/>
      <c r="G1954" s="42"/>
      <c r="H1954" s="90"/>
      <c r="M1954" s="42"/>
      <c r="S1954" s="42"/>
      <c r="T1954" s="42"/>
      <c r="U1954" s="42"/>
      <c r="V1954" s="42"/>
      <c r="W1954" s="42"/>
      <c r="X1954" s="42"/>
      <c r="Y1954" s="42"/>
      <c r="Z1954" s="42"/>
    </row>
    <row r="1955">
      <c r="B1955" s="42"/>
      <c r="D1955" s="90"/>
      <c r="F1955" s="90"/>
      <c r="G1955" s="42"/>
      <c r="H1955" s="90"/>
      <c r="M1955" s="42"/>
      <c r="S1955" s="42"/>
      <c r="T1955" s="42"/>
      <c r="U1955" s="42"/>
      <c r="V1955" s="42"/>
      <c r="W1955" s="42"/>
      <c r="X1955" s="42"/>
      <c r="Y1955" s="42"/>
      <c r="Z1955" s="42"/>
    </row>
    <row r="1956">
      <c r="B1956" s="42"/>
      <c r="D1956" s="90"/>
      <c r="F1956" s="90"/>
      <c r="G1956" s="42"/>
      <c r="H1956" s="90"/>
      <c r="M1956" s="42"/>
      <c r="S1956" s="42"/>
      <c r="T1956" s="42"/>
      <c r="U1956" s="42"/>
      <c r="V1956" s="42"/>
      <c r="W1956" s="42"/>
      <c r="X1956" s="42"/>
      <c r="Y1956" s="42"/>
      <c r="Z1956" s="42"/>
    </row>
    <row r="1957">
      <c r="B1957" s="42"/>
      <c r="D1957" s="90"/>
      <c r="F1957" s="90"/>
      <c r="G1957" s="42"/>
      <c r="H1957" s="90"/>
      <c r="M1957" s="42"/>
      <c r="S1957" s="42"/>
      <c r="T1957" s="42"/>
      <c r="U1957" s="42"/>
      <c r="V1957" s="42"/>
      <c r="W1957" s="42"/>
      <c r="X1957" s="42"/>
      <c r="Y1957" s="42"/>
      <c r="Z1957" s="42"/>
    </row>
    <row r="1958">
      <c r="B1958" s="42"/>
      <c r="D1958" s="90"/>
      <c r="F1958" s="90"/>
      <c r="G1958" s="42"/>
      <c r="H1958" s="90"/>
      <c r="M1958" s="42"/>
      <c r="S1958" s="42"/>
      <c r="T1958" s="42"/>
      <c r="U1958" s="42"/>
      <c r="V1958" s="42"/>
      <c r="W1958" s="42"/>
      <c r="X1958" s="42"/>
      <c r="Y1958" s="42"/>
      <c r="Z1958" s="42"/>
    </row>
    <row r="1959">
      <c r="B1959" s="42"/>
      <c r="D1959" s="90"/>
      <c r="F1959" s="90"/>
      <c r="G1959" s="42"/>
      <c r="H1959" s="90"/>
      <c r="M1959" s="42"/>
      <c r="S1959" s="42"/>
      <c r="T1959" s="42"/>
      <c r="U1959" s="42"/>
      <c r="V1959" s="42"/>
      <c r="W1959" s="42"/>
      <c r="X1959" s="42"/>
      <c r="Y1959" s="42"/>
      <c r="Z1959" s="42"/>
    </row>
    <row r="1960">
      <c r="B1960" s="42"/>
      <c r="D1960" s="90"/>
      <c r="F1960" s="90"/>
      <c r="G1960" s="42"/>
      <c r="H1960" s="90"/>
      <c r="M1960" s="42"/>
      <c r="S1960" s="42"/>
      <c r="T1960" s="42"/>
      <c r="U1960" s="42"/>
      <c r="V1960" s="42"/>
      <c r="W1960" s="42"/>
      <c r="X1960" s="42"/>
      <c r="Y1960" s="42"/>
      <c r="Z1960" s="42"/>
    </row>
    <row r="1961">
      <c r="B1961" s="42"/>
      <c r="D1961" s="90"/>
      <c r="F1961" s="90"/>
      <c r="G1961" s="42"/>
      <c r="H1961" s="90"/>
      <c r="M1961" s="42"/>
      <c r="S1961" s="42"/>
      <c r="T1961" s="42"/>
      <c r="U1961" s="42"/>
      <c r="V1961" s="42"/>
      <c r="W1961" s="42"/>
      <c r="X1961" s="42"/>
      <c r="Y1961" s="42"/>
      <c r="Z1961" s="42"/>
    </row>
    <row r="1962">
      <c r="B1962" s="42"/>
      <c r="D1962" s="90"/>
      <c r="F1962" s="90"/>
      <c r="G1962" s="42"/>
      <c r="H1962" s="90"/>
      <c r="M1962" s="42"/>
      <c r="S1962" s="42"/>
      <c r="T1962" s="42"/>
      <c r="U1962" s="42"/>
      <c r="V1962" s="42"/>
      <c r="W1962" s="42"/>
      <c r="X1962" s="42"/>
      <c r="Y1962" s="42"/>
      <c r="Z1962" s="42"/>
    </row>
    <row r="1963">
      <c r="B1963" s="42"/>
      <c r="D1963" s="90"/>
      <c r="F1963" s="90"/>
      <c r="G1963" s="42"/>
      <c r="H1963" s="90"/>
      <c r="M1963" s="42"/>
      <c r="S1963" s="42"/>
      <c r="T1963" s="42"/>
      <c r="U1963" s="42"/>
      <c r="V1963" s="42"/>
      <c r="W1963" s="42"/>
      <c r="X1963" s="42"/>
      <c r="Y1963" s="42"/>
      <c r="Z1963" s="42"/>
    </row>
    <row r="1964">
      <c r="B1964" s="42"/>
      <c r="D1964" s="90"/>
      <c r="F1964" s="90"/>
      <c r="G1964" s="42"/>
      <c r="H1964" s="90"/>
      <c r="M1964" s="42"/>
      <c r="S1964" s="42"/>
      <c r="T1964" s="42"/>
      <c r="U1964" s="42"/>
      <c r="V1964" s="42"/>
      <c r="W1964" s="42"/>
      <c r="X1964" s="42"/>
      <c r="Y1964" s="42"/>
      <c r="Z1964" s="42"/>
    </row>
    <row r="1965">
      <c r="B1965" s="42"/>
      <c r="D1965" s="90"/>
      <c r="F1965" s="90"/>
      <c r="G1965" s="42"/>
      <c r="H1965" s="90"/>
      <c r="M1965" s="42"/>
      <c r="S1965" s="42"/>
      <c r="T1965" s="42"/>
      <c r="U1965" s="42"/>
      <c r="V1965" s="42"/>
      <c r="W1965" s="42"/>
      <c r="X1965" s="42"/>
      <c r="Y1965" s="42"/>
      <c r="Z1965" s="42"/>
    </row>
    <row r="1966">
      <c r="B1966" s="42"/>
      <c r="D1966" s="90"/>
      <c r="F1966" s="90"/>
      <c r="G1966" s="42"/>
      <c r="H1966" s="90"/>
      <c r="M1966" s="42"/>
      <c r="S1966" s="42"/>
      <c r="T1966" s="42"/>
      <c r="U1966" s="42"/>
      <c r="V1966" s="42"/>
      <c r="W1966" s="42"/>
      <c r="X1966" s="42"/>
      <c r="Y1966" s="42"/>
      <c r="Z1966" s="42"/>
    </row>
    <row r="1967">
      <c r="B1967" s="42"/>
      <c r="D1967" s="90"/>
      <c r="F1967" s="90"/>
      <c r="G1967" s="42"/>
      <c r="H1967" s="90"/>
      <c r="M1967" s="42"/>
      <c r="S1967" s="42"/>
      <c r="T1967" s="42"/>
      <c r="U1967" s="42"/>
      <c r="V1967" s="42"/>
      <c r="W1967" s="42"/>
      <c r="X1967" s="42"/>
      <c r="Y1967" s="42"/>
      <c r="Z1967" s="42"/>
    </row>
    <row r="1968">
      <c r="B1968" s="42"/>
      <c r="D1968" s="90"/>
      <c r="F1968" s="90"/>
      <c r="G1968" s="42"/>
      <c r="H1968" s="90"/>
      <c r="M1968" s="42"/>
      <c r="S1968" s="42"/>
      <c r="T1968" s="42"/>
      <c r="U1968" s="42"/>
      <c r="V1968" s="42"/>
      <c r="W1968" s="42"/>
      <c r="X1968" s="42"/>
      <c r="Y1968" s="42"/>
      <c r="Z1968" s="42"/>
    </row>
    <row r="1969">
      <c r="B1969" s="42"/>
      <c r="D1969" s="90"/>
      <c r="F1969" s="90"/>
      <c r="G1969" s="42"/>
      <c r="H1969" s="90"/>
      <c r="M1969" s="42"/>
      <c r="S1969" s="42"/>
      <c r="T1969" s="42"/>
      <c r="U1969" s="42"/>
      <c r="V1969" s="42"/>
      <c r="W1969" s="42"/>
      <c r="X1969" s="42"/>
      <c r="Y1969" s="42"/>
      <c r="Z1969" s="42"/>
    </row>
    <row r="1970">
      <c r="B1970" s="42"/>
      <c r="D1970" s="90"/>
      <c r="F1970" s="90"/>
      <c r="G1970" s="42"/>
      <c r="H1970" s="90"/>
      <c r="M1970" s="42"/>
      <c r="S1970" s="42"/>
      <c r="T1970" s="42"/>
      <c r="U1970" s="42"/>
      <c r="V1970" s="42"/>
      <c r="W1970" s="42"/>
      <c r="X1970" s="42"/>
      <c r="Y1970" s="42"/>
      <c r="Z1970" s="42"/>
    </row>
    <row r="1971">
      <c r="B1971" s="42"/>
      <c r="D1971" s="90"/>
      <c r="F1971" s="90"/>
      <c r="G1971" s="42"/>
      <c r="H1971" s="90"/>
      <c r="M1971" s="42"/>
      <c r="S1971" s="42"/>
      <c r="T1971" s="42"/>
      <c r="U1971" s="42"/>
      <c r="V1971" s="42"/>
      <c r="W1971" s="42"/>
      <c r="X1971" s="42"/>
      <c r="Y1971" s="42"/>
      <c r="Z1971" s="42"/>
    </row>
    <row r="1972">
      <c r="B1972" s="42"/>
      <c r="D1972" s="90"/>
      <c r="F1972" s="90"/>
      <c r="G1972" s="42"/>
      <c r="H1972" s="90"/>
      <c r="M1972" s="42"/>
      <c r="S1972" s="42"/>
      <c r="T1972" s="42"/>
      <c r="U1972" s="42"/>
      <c r="V1972" s="42"/>
      <c r="W1972" s="42"/>
      <c r="X1972" s="42"/>
      <c r="Y1972" s="42"/>
      <c r="Z1972" s="42"/>
    </row>
    <row r="1973">
      <c r="B1973" s="42"/>
      <c r="D1973" s="90"/>
      <c r="F1973" s="90"/>
      <c r="G1973" s="42"/>
      <c r="H1973" s="90"/>
      <c r="M1973" s="42"/>
      <c r="S1973" s="42"/>
      <c r="T1973" s="42"/>
      <c r="U1973" s="42"/>
      <c r="V1973" s="42"/>
      <c r="W1973" s="42"/>
      <c r="X1973" s="42"/>
      <c r="Y1973" s="42"/>
      <c r="Z1973" s="42"/>
    </row>
    <row r="1974">
      <c r="B1974" s="42"/>
      <c r="D1974" s="90"/>
      <c r="F1974" s="90"/>
      <c r="G1974" s="42"/>
      <c r="H1974" s="90"/>
      <c r="M1974" s="42"/>
      <c r="S1974" s="42"/>
      <c r="T1974" s="42"/>
      <c r="U1974" s="42"/>
      <c r="V1974" s="42"/>
      <c r="W1974" s="42"/>
      <c r="X1974" s="42"/>
      <c r="Y1974" s="42"/>
      <c r="Z1974" s="42"/>
    </row>
    <row r="1975">
      <c r="B1975" s="42"/>
      <c r="D1975" s="90"/>
      <c r="F1975" s="90"/>
      <c r="G1975" s="42"/>
      <c r="H1975" s="90"/>
      <c r="M1975" s="42"/>
      <c r="S1975" s="42"/>
      <c r="T1975" s="42"/>
      <c r="U1975" s="42"/>
      <c r="V1975" s="42"/>
      <c r="W1975" s="42"/>
      <c r="X1975" s="42"/>
      <c r="Y1975" s="42"/>
      <c r="Z1975" s="42"/>
    </row>
    <row r="1976">
      <c r="B1976" s="42"/>
      <c r="D1976" s="90"/>
      <c r="F1976" s="90"/>
      <c r="G1976" s="42"/>
      <c r="H1976" s="90"/>
      <c r="M1976" s="42"/>
      <c r="S1976" s="42"/>
      <c r="T1976" s="42"/>
      <c r="U1976" s="42"/>
      <c r="V1976" s="42"/>
      <c r="W1976" s="42"/>
      <c r="X1976" s="42"/>
      <c r="Y1976" s="42"/>
      <c r="Z1976" s="42"/>
    </row>
    <row r="1977">
      <c r="B1977" s="42"/>
      <c r="D1977" s="90"/>
      <c r="F1977" s="90"/>
      <c r="G1977" s="42"/>
      <c r="H1977" s="90"/>
      <c r="M1977" s="42"/>
      <c r="S1977" s="42"/>
      <c r="T1977" s="42"/>
      <c r="U1977" s="42"/>
      <c r="V1977" s="42"/>
      <c r="W1977" s="42"/>
      <c r="X1977" s="42"/>
      <c r="Y1977" s="42"/>
      <c r="Z1977" s="42"/>
    </row>
    <row r="1978">
      <c r="B1978" s="42"/>
      <c r="D1978" s="90"/>
      <c r="F1978" s="90"/>
      <c r="G1978" s="42"/>
      <c r="H1978" s="90"/>
      <c r="M1978" s="42"/>
      <c r="S1978" s="42"/>
      <c r="T1978" s="42"/>
      <c r="U1978" s="42"/>
      <c r="V1978" s="42"/>
      <c r="W1978" s="42"/>
      <c r="X1978" s="42"/>
      <c r="Y1978" s="42"/>
      <c r="Z1978" s="42"/>
    </row>
    <row r="1979">
      <c r="B1979" s="42"/>
      <c r="D1979" s="90"/>
      <c r="F1979" s="90"/>
      <c r="G1979" s="42"/>
      <c r="H1979" s="90"/>
      <c r="M1979" s="42"/>
      <c r="S1979" s="42"/>
      <c r="T1979" s="42"/>
      <c r="U1979" s="42"/>
      <c r="V1979" s="42"/>
      <c r="W1979" s="42"/>
      <c r="X1979" s="42"/>
      <c r="Y1979" s="42"/>
      <c r="Z1979" s="42"/>
    </row>
    <row r="1980">
      <c r="B1980" s="42"/>
      <c r="D1980" s="90"/>
      <c r="F1980" s="90"/>
      <c r="G1980" s="42"/>
      <c r="H1980" s="90"/>
      <c r="M1980" s="42"/>
      <c r="S1980" s="42"/>
      <c r="T1980" s="42"/>
      <c r="U1980" s="42"/>
      <c r="V1980" s="42"/>
      <c r="W1980" s="42"/>
      <c r="X1980" s="42"/>
      <c r="Y1980" s="42"/>
      <c r="Z1980" s="42"/>
    </row>
    <row r="1981">
      <c r="B1981" s="42"/>
      <c r="D1981" s="90"/>
      <c r="F1981" s="90"/>
      <c r="G1981" s="42"/>
      <c r="H1981" s="90"/>
      <c r="M1981" s="42"/>
      <c r="S1981" s="42"/>
      <c r="T1981" s="42"/>
      <c r="U1981" s="42"/>
      <c r="V1981" s="42"/>
      <c r="W1981" s="42"/>
      <c r="X1981" s="42"/>
      <c r="Y1981" s="42"/>
      <c r="Z1981" s="42"/>
    </row>
    <row r="1982">
      <c r="B1982" s="42"/>
      <c r="D1982" s="90"/>
      <c r="F1982" s="90"/>
      <c r="G1982" s="42"/>
      <c r="H1982" s="90"/>
      <c r="M1982" s="42"/>
      <c r="S1982" s="42"/>
      <c r="T1982" s="42"/>
      <c r="U1982" s="42"/>
      <c r="V1982" s="42"/>
      <c r="W1982" s="42"/>
      <c r="X1982" s="42"/>
      <c r="Y1982" s="42"/>
      <c r="Z1982" s="42"/>
    </row>
    <row r="1983">
      <c r="B1983" s="42"/>
      <c r="D1983" s="90"/>
      <c r="F1983" s="90"/>
      <c r="G1983" s="42"/>
      <c r="H1983" s="90"/>
      <c r="M1983" s="42"/>
      <c r="S1983" s="42"/>
      <c r="T1983" s="42"/>
      <c r="U1983" s="42"/>
      <c r="V1983" s="42"/>
      <c r="W1983" s="42"/>
      <c r="X1983" s="42"/>
      <c r="Y1983" s="42"/>
      <c r="Z1983" s="42"/>
    </row>
    <row r="1984">
      <c r="B1984" s="42"/>
      <c r="D1984" s="90"/>
      <c r="F1984" s="90"/>
      <c r="G1984" s="42"/>
      <c r="H1984" s="90"/>
      <c r="M1984" s="42"/>
      <c r="S1984" s="42"/>
      <c r="T1984" s="42"/>
      <c r="U1984" s="42"/>
      <c r="V1984" s="42"/>
      <c r="W1984" s="42"/>
      <c r="X1984" s="42"/>
      <c r="Y1984" s="42"/>
      <c r="Z1984" s="42"/>
    </row>
    <row r="1985">
      <c r="B1985" s="42"/>
      <c r="D1985" s="90"/>
      <c r="F1985" s="90"/>
      <c r="G1985" s="42"/>
      <c r="H1985" s="90"/>
      <c r="M1985" s="42"/>
      <c r="S1985" s="42"/>
      <c r="T1985" s="42"/>
      <c r="U1985" s="42"/>
      <c r="V1985" s="42"/>
      <c r="W1985" s="42"/>
      <c r="X1985" s="42"/>
      <c r="Y1985" s="42"/>
      <c r="Z1985" s="42"/>
    </row>
    <row r="1986">
      <c r="B1986" s="42"/>
      <c r="D1986" s="90"/>
      <c r="F1986" s="90"/>
      <c r="G1986" s="42"/>
      <c r="H1986" s="90"/>
      <c r="M1986" s="42"/>
      <c r="S1986" s="42"/>
      <c r="T1986" s="42"/>
      <c r="U1986" s="42"/>
      <c r="V1986" s="42"/>
      <c r="W1986" s="42"/>
      <c r="X1986" s="42"/>
      <c r="Y1986" s="42"/>
      <c r="Z1986" s="42"/>
    </row>
    <row r="1987">
      <c r="B1987" s="42"/>
      <c r="D1987" s="90"/>
      <c r="F1987" s="90"/>
      <c r="G1987" s="42"/>
      <c r="H1987" s="90"/>
      <c r="M1987" s="42"/>
      <c r="S1987" s="42"/>
      <c r="T1987" s="42"/>
      <c r="U1987" s="42"/>
      <c r="V1987" s="42"/>
      <c r="W1987" s="42"/>
      <c r="X1987" s="42"/>
      <c r="Y1987" s="42"/>
      <c r="Z1987" s="42"/>
    </row>
    <row r="1988">
      <c r="B1988" s="42"/>
      <c r="D1988" s="90"/>
      <c r="F1988" s="90"/>
      <c r="G1988" s="42"/>
      <c r="H1988" s="90"/>
      <c r="M1988" s="42"/>
      <c r="S1988" s="42"/>
      <c r="T1988" s="42"/>
      <c r="U1988" s="42"/>
      <c r="V1988" s="42"/>
      <c r="W1988" s="42"/>
      <c r="X1988" s="42"/>
      <c r="Y1988" s="42"/>
      <c r="Z1988" s="42"/>
    </row>
    <row r="1989">
      <c r="B1989" s="42"/>
      <c r="D1989" s="90"/>
      <c r="F1989" s="90"/>
      <c r="G1989" s="42"/>
      <c r="H1989" s="90"/>
      <c r="M1989" s="42"/>
      <c r="S1989" s="42"/>
      <c r="T1989" s="42"/>
      <c r="U1989" s="42"/>
      <c r="V1989" s="42"/>
      <c r="W1989" s="42"/>
      <c r="X1989" s="42"/>
      <c r="Y1989" s="42"/>
      <c r="Z1989" s="42"/>
    </row>
    <row r="1990">
      <c r="B1990" s="42"/>
      <c r="D1990" s="90"/>
      <c r="F1990" s="90"/>
      <c r="G1990" s="42"/>
      <c r="H1990" s="90"/>
      <c r="M1990" s="42"/>
      <c r="S1990" s="42"/>
      <c r="T1990" s="42"/>
      <c r="U1990" s="42"/>
      <c r="V1990" s="42"/>
      <c r="W1990" s="42"/>
      <c r="X1990" s="42"/>
      <c r="Y1990" s="42"/>
      <c r="Z1990" s="42"/>
    </row>
    <row r="1991">
      <c r="B1991" s="42"/>
      <c r="D1991" s="90"/>
      <c r="F1991" s="90"/>
      <c r="G1991" s="42"/>
      <c r="H1991" s="90"/>
      <c r="M1991" s="42"/>
      <c r="S1991" s="42"/>
      <c r="T1991" s="42"/>
      <c r="U1991" s="42"/>
      <c r="V1991" s="42"/>
      <c r="W1991" s="42"/>
      <c r="X1991" s="42"/>
      <c r="Y1991" s="42"/>
      <c r="Z1991" s="42"/>
    </row>
    <row r="1992">
      <c r="B1992" s="42"/>
      <c r="D1992" s="90"/>
      <c r="F1992" s="90"/>
      <c r="G1992" s="42"/>
      <c r="H1992" s="90"/>
      <c r="M1992" s="42"/>
      <c r="S1992" s="42"/>
      <c r="T1992" s="42"/>
      <c r="U1992" s="42"/>
      <c r="V1992" s="42"/>
      <c r="W1992" s="42"/>
      <c r="X1992" s="42"/>
      <c r="Y1992" s="42"/>
      <c r="Z1992" s="42"/>
    </row>
    <row r="1993">
      <c r="B1993" s="42"/>
      <c r="D1993" s="90"/>
      <c r="F1993" s="90"/>
      <c r="G1993" s="42"/>
      <c r="H1993" s="90"/>
      <c r="M1993" s="42"/>
      <c r="S1993" s="42"/>
      <c r="T1993" s="42"/>
      <c r="U1993" s="42"/>
      <c r="V1993" s="42"/>
      <c r="W1993" s="42"/>
      <c r="X1993" s="42"/>
      <c r="Y1993" s="42"/>
      <c r="Z1993" s="42"/>
    </row>
    <row r="1994">
      <c r="B1994" s="42"/>
      <c r="D1994" s="90"/>
      <c r="F1994" s="90"/>
      <c r="G1994" s="42"/>
      <c r="H1994" s="90"/>
      <c r="M1994" s="42"/>
      <c r="S1994" s="42"/>
      <c r="T1994" s="42"/>
      <c r="U1994" s="42"/>
      <c r="V1994" s="42"/>
      <c r="W1994" s="42"/>
      <c r="X1994" s="42"/>
      <c r="Y1994" s="42"/>
      <c r="Z1994" s="42"/>
    </row>
    <row r="1995">
      <c r="B1995" s="42"/>
      <c r="D1995" s="90"/>
      <c r="F1995" s="90"/>
      <c r="G1995" s="42"/>
      <c r="H1995" s="90"/>
      <c r="M1995" s="42"/>
      <c r="S1995" s="42"/>
      <c r="T1995" s="42"/>
      <c r="U1995" s="42"/>
      <c r="V1995" s="42"/>
      <c r="W1995" s="42"/>
      <c r="X1995" s="42"/>
      <c r="Y1995" s="42"/>
      <c r="Z1995" s="42"/>
    </row>
    <row r="1996">
      <c r="B1996" s="42"/>
      <c r="D1996" s="90"/>
      <c r="F1996" s="90"/>
      <c r="G1996" s="42"/>
      <c r="H1996" s="90"/>
      <c r="M1996" s="42"/>
      <c r="S1996" s="42"/>
      <c r="T1996" s="42"/>
      <c r="U1996" s="42"/>
      <c r="V1996" s="42"/>
      <c r="W1996" s="42"/>
      <c r="X1996" s="42"/>
      <c r="Y1996" s="42"/>
      <c r="Z1996" s="42"/>
    </row>
    <row r="1997">
      <c r="B1997" s="42"/>
      <c r="D1997" s="90"/>
      <c r="F1997" s="90"/>
      <c r="G1997" s="42"/>
      <c r="H1997" s="90"/>
      <c r="M1997" s="42"/>
      <c r="S1997" s="42"/>
      <c r="T1997" s="42"/>
      <c r="U1997" s="42"/>
      <c r="V1997" s="42"/>
      <c r="W1997" s="42"/>
      <c r="X1997" s="42"/>
      <c r="Y1997" s="42"/>
      <c r="Z1997" s="42"/>
    </row>
    <row r="1998">
      <c r="B1998" s="42"/>
      <c r="D1998" s="90"/>
      <c r="F1998" s="90"/>
      <c r="G1998" s="42"/>
      <c r="H1998" s="90"/>
      <c r="M1998" s="42"/>
      <c r="S1998" s="42"/>
      <c r="T1998" s="42"/>
      <c r="U1998" s="42"/>
      <c r="V1998" s="42"/>
      <c r="W1998" s="42"/>
      <c r="X1998" s="42"/>
      <c r="Y1998" s="42"/>
      <c r="Z1998" s="42"/>
    </row>
    <row r="1999">
      <c r="B1999" s="42"/>
      <c r="D1999" s="90"/>
      <c r="F1999" s="90"/>
      <c r="G1999" s="42"/>
      <c r="H1999" s="90"/>
      <c r="M1999" s="42"/>
      <c r="S1999" s="42"/>
      <c r="T1999" s="42"/>
      <c r="U1999" s="42"/>
      <c r="V1999" s="42"/>
      <c r="W1999" s="42"/>
      <c r="X1999" s="42"/>
      <c r="Y1999" s="42"/>
      <c r="Z1999" s="42"/>
    </row>
    <row r="2000">
      <c r="B2000" s="42"/>
      <c r="D2000" s="90"/>
      <c r="F2000" s="90"/>
      <c r="G2000" s="42"/>
      <c r="H2000" s="90"/>
      <c r="M2000" s="42"/>
      <c r="S2000" s="42"/>
      <c r="T2000" s="42"/>
      <c r="U2000" s="42"/>
      <c r="V2000" s="42"/>
      <c r="W2000" s="42"/>
      <c r="X2000" s="42"/>
      <c r="Y2000" s="42"/>
      <c r="Z2000" s="42"/>
    </row>
    <row r="2001">
      <c r="B2001" s="42"/>
      <c r="D2001" s="90"/>
      <c r="F2001" s="90"/>
      <c r="G2001" s="42"/>
      <c r="H2001" s="90"/>
      <c r="M2001" s="42"/>
      <c r="S2001" s="42"/>
      <c r="T2001" s="42"/>
      <c r="U2001" s="42"/>
      <c r="V2001" s="42"/>
      <c r="W2001" s="42"/>
      <c r="X2001" s="42"/>
      <c r="Y2001" s="42"/>
      <c r="Z2001" s="42"/>
    </row>
    <row r="2002">
      <c r="B2002" s="42"/>
      <c r="D2002" s="90"/>
      <c r="F2002" s="90"/>
      <c r="G2002" s="42"/>
      <c r="H2002" s="90"/>
      <c r="M2002" s="42"/>
      <c r="S2002" s="42"/>
      <c r="T2002" s="42"/>
      <c r="U2002" s="42"/>
      <c r="V2002" s="42"/>
      <c r="W2002" s="42"/>
      <c r="X2002" s="42"/>
      <c r="Y2002" s="42"/>
      <c r="Z2002" s="42"/>
    </row>
    <row r="2003">
      <c r="B2003" s="42"/>
      <c r="D2003" s="90"/>
      <c r="F2003" s="90"/>
      <c r="G2003" s="42"/>
      <c r="H2003" s="90"/>
      <c r="M2003" s="42"/>
      <c r="S2003" s="42"/>
      <c r="T2003" s="42"/>
      <c r="U2003" s="42"/>
      <c r="V2003" s="42"/>
      <c r="W2003" s="42"/>
      <c r="X2003" s="42"/>
      <c r="Y2003" s="42"/>
      <c r="Z2003" s="42"/>
    </row>
    <row r="2004">
      <c r="B2004" s="42"/>
      <c r="D2004" s="90"/>
      <c r="F2004" s="90"/>
      <c r="G2004" s="42"/>
      <c r="H2004" s="90"/>
      <c r="M2004" s="42"/>
      <c r="S2004" s="42"/>
      <c r="T2004" s="42"/>
      <c r="U2004" s="42"/>
      <c r="V2004" s="42"/>
      <c r="W2004" s="42"/>
      <c r="X2004" s="42"/>
      <c r="Y2004" s="42"/>
      <c r="Z2004" s="42"/>
    </row>
    <row r="2005">
      <c r="B2005" s="42"/>
      <c r="D2005" s="90"/>
      <c r="F2005" s="90"/>
      <c r="G2005" s="42"/>
      <c r="H2005" s="90"/>
      <c r="M2005" s="42"/>
      <c r="S2005" s="42"/>
      <c r="T2005" s="42"/>
      <c r="U2005" s="42"/>
      <c r="V2005" s="42"/>
      <c r="W2005" s="42"/>
      <c r="X2005" s="42"/>
      <c r="Y2005" s="42"/>
      <c r="Z2005" s="42"/>
    </row>
    <row r="2006">
      <c r="B2006" s="42"/>
      <c r="D2006" s="90"/>
      <c r="F2006" s="90"/>
      <c r="G2006" s="42"/>
      <c r="H2006" s="90"/>
      <c r="M2006" s="42"/>
      <c r="S2006" s="42"/>
      <c r="T2006" s="42"/>
      <c r="U2006" s="42"/>
      <c r="V2006" s="42"/>
      <c r="W2006" s="42"/>
      <c r="X2006" s="42"/>
      <c r="Y2006" s="42"/>
      <c r="Z2006" s="42"/>
    </row>
    <row r="2007">
      <c r="B2007" s="42"/>
      <c r="D2007" s="90"/>
      <c r="F2007" s="90"/>
      <c r="G2007" s="42"/>
      <c r="H2007" s="90"/>
      <c r="M2007" s="42"/>
      <c r="S2007" s="42"/>
      <c r="T2007" s="42"/>
      <c r="U2007" s="42"/>
      <c r="V2007" s="42"/>
      <c r="W2007" s="42"/>
      <c r="X2007" s="42"/>
      <c r="Y2007" s="42"/>
      <c r="Z2007" s="42"/>
    </row>
    <row r="2008">
      <c r="B2008" s="42"/>
      <c r="D2008" s="90"/>
      <c r="F2008" s="90"/>
      <c r="G2008" s="42"/>
      <c r="H2008" s="90"/>
      <c r="M2008" s="42"/>
      <c r="S2008" s="42"/>
      <c r="T2008" s="42"/>
      <c r="U2008" s="42"/>
      <c r="V2008" s="42"/>
      <c r="W2008" s="42"/>
      <c r="X2008" s="42"/>
      <c r="Y2008" s="42"/>
      <c r="Z2008" s="42"/>
    </row>
    <row r="2009">
      <c r="B2009" s="42"/>
      <c r="D2009" s="90"/>
      <c r="F2009" s="90"/>
      <c r="G2009" s="42"/>
      <c r="H2009" s="90"/>
      <c r="M2009" s="42"/>
      <c r="S2009" s="42"/>
      <c r="T2009" s="42"/>
      <c r="U2009" s="42"/>
      <c r="V2009" s="42"/>
      <c r="W2009" s="42"/>
      <c r="X2009" s="42"/>
      <c r="Y2009" s="42"/>
      <c r="Z2009" s="42"/>
    </row>
    <row r="2010">
      <c r="B2010" s="42"/>
      <c r="D2010" s="90"/>
      <c r="F2010" s="90"/>
      <c r="G2010" s="42"/>
      <c r="H2010" s="90"/>
      <c r="M2010" s="42"/>
      <c r="S2010" s="42"/>
      <c r="T2010" s="42"/>
      <c r="U2010" s="42"/>
      <c r="V2010" s="42"/>
      <c r="W2010" s="42"/>
      <c r="X2010" s="42"/>
      <c r="Y2010" s="42"/>
      <c r="Z2010" s="42"/>
    </row>
    <row r="2011">
      <c r="B2011" s="42"/>
      <c r="D2011" s="90"/>
      <c r="F2011" s="90"/>
      <c r="G2011" s="42"/>
      <c r="H2011" s="90"/>
      <c r="M2011" s="42"/>
      <c r="S2011" s="42"/>
      <c r="T2011" s="42"/>
      <c r="U2011" s="42"/>
      <c r="V2011" s="42"/>
      <c r="W2011" s="42"/>
      <c r="X2011" s="42"/>
      <c r="Y2011" s="42"/>
      <c r="Z2011" s="42"/>
    </row>
    <row r="2012">
      <c r="B2012" s="42"/>
      <c r="D2012" s="90"/>
      <c r="F2012" s="90"/>
      <c r="G2012" s="42"/>
      <c r="H2012" s="90"/>
      <c r="M2012" s="42"/>
      <c r="S2012" s="42"/>
      <c r="T2012" s="42"/>
      <c r="U2012" s="42"/>
      <c r="V2012" s="42"/>
      <c r="W2012" s="42"/>
      <c r="X2012" s="42"/>
      <c r="Y2012" s="42"/>
      <c r="Z2012" s="42"/>
    </row>
    <row r="2013">
      <c r="B2013" s="42"/>
      <c r="D2013" s="90"/>
      <c r="F2013" s="90"/>
      <c r="G2013" s="42"/>
      <c r="H2013" s="90"/>
      <c r="M2013" s="42"/>
      <c r="S2013" s="42"/>
      <c r="T2013" s="42"/>
      <c r="U2013" s="42"/>
      <c r="V2013" s="42"/>
      <c r="W2013" s="42"/>
      <c r="X2013" s="42"/>
      <c r="Y2013" s="42"/>
      <c r="Z2013" s="42"/>
    </row>
    <row r="2014">
      <c r="B2014" s="42"/>
      <c r="D2014" s="90"/>
      <c r="F2014" s="90"/>
      <c r="G2014" s="42"/>
      <c r="H2014" s="90"/>
      <c r="M2014" s="42"/>
      <c r="S2014" s="42"/>
      <c r="T2014" s="42"/>
      <c r="U2014" s="42"/>
      <c r="V2014" s="42"/>
      <c r="W2014" s="42"/>
      <c r="X2014" s="42"/>
      <c r="Y2014" s="42"/>
      <c r="Z2014" s="42"/>
    </row>
    <row r="2015">
      <c r="B2015" s="42"/>
      <c r="D2015" s="90"/>
      <c r="F2015" s="90"/>
      <c r="G2015" s="42"/>
      <c r="H2015" s="90"/>
      <c r="M2015" s="42"/>
      <c r="S2015" s="42"/>
      <c r="T2015" s="42"/>
      <c r="U2015" s="42"/>
      <c r="V2015" s="42"/>
      <c r="W2015" s="42"/>
      <c r="X2015" s="42"/>
      <c r="Y2015" s="42"/>
      <c r="Z2015" s="42"/>
    </row>
    <row r="2016">
      <c r="B2016" s="42"/>
      <c r="D2016" s="90"/>
      <c r="F2016" s="90"/>
      <c r="G2016" s="42"/>
      <c r="H2016" s="90"/>
      <c r="M2016" s="42"/>
      <c r="S2016" s="42"/>
      <c r="T2016" s="42"/>
      <c r="U2016" s="42"/>
      <c r="V2016" s="42"/>
      <c r="W2016" s="42"/>
      <c r="X2016" s="42"/>
      <c r="Y2016" s="42"/>
      <c r="Z2016" s="42"/>
    </row>
    <row r="2017">
      <c r="B2017" s="42"/>
      <c r="D2017" s="90"/>
      <c r="F2017" s="90"/>
      <c r="G2017" s="42"/>
      <c r="H2017" s="90"/>
      <c r="M2017" s="42"/>
      <c r="S2017" s="42"/>
      <c r="T2017" s="42"/>
      <c r="U2017" s="42"/>
      <c r="V2017" s="42"/>
      <c r="W2017" s="42"/>
      <c r="X2017" s="42"/>
      <c r="Y2017" s="42"/>
      <c r="Z2017" s="42"/>
    </row>
    <row r="2018">
      <c r="B2018" s="42"/>
      <c r="D2018" s="90"/>
      <c r="F2018" s="90"/>
      <c r="G2018" s="42"/>
      <c r="H2018" s="90"/>
      <c r="M2018" s="42"/>
      <c r="S2018" s="42"/>
      <c r="T2018" s="42"/>
      <c r="U2018" s="42"/>
      <c r="V2018" s="42"/>
      <c r="W2018" s="42"/>
      <c r="X2018" s="42"/>
      <c r="Y2018" s="42"/>
      <c r="Z2018" s="42"/>
    </row>
    <row r="2019">
      <c r="B2019" s="42"/>
      <c r="D2019" s="90"/>
      <c r="F2019" s="90"/>
      <c r="G2019" s="42"/>
      <c r="H2019" s="90"/>
      <c r="M2019" s="42"/>
      <c r="S2019" s="42"/>
      <c r="T2019" s="42"/>
      <c r="U2019" s="42"/>
      <c r="V2019" s="42"/>
      <c r="W2019" s="42"/>
      <c r="X2019" s="42"/>
      <c r="Y2019" s="42"/>
      <c r="Z2019" s="42"/>
    </row>
    <row r="2020">
      <c r="B2020" s="42"/>
      <c r="D2020" s="90"/>
      <c r="F2020" s="90"/>
      <c r="G2020" s="42"/>
      <c r="H2020" s="90"/>
      <c r="M2020" s="42"/>
      <c r="S2020" s="42"/>
      <c r="T2020" s="42"/>
      <c r="U2020" s="42"/>
      <c r="V2020" s="42"/>
      <c r="W2020" s="42"/>
      <c r="X2020" s="42"/>
      <c r="Y2020" s="42"/>
      <c r="Z2020" s="42"/>
    </row>
    <row r="2021">
      <c r="B2021" s="42"/>
      <c r="D2021" s="90"/>
      <c r="F2021" s="90"/>
      <c r="G2021" s="42"/>
      <c r="H2021" s="90"/>
      <c r="M2021" s="42"/>
      <c r="S2021" s="42"/>
      <c r="T2021" s="42"/>
      <c r="U2021" s="42"/>
      <c r="V2021" s="42"/>
      <c r="W2021" s="42"/>
      <c r="X2021" s="42"/>
      <c r="Y2021" s="42"/>
      <c r="Z2021" s="42"/>
    </row>
    <row r="2022">
      <c r="B2022" s="42"/>
      <c r="D2022" s="90"/>
      <c r="F2022" s="90"/>
      <c r="G2022" s="42"/>
      <c r="H2022" s="90"/>
      <c r="M2022" s="42"/>
      <c r="S2022" s="42"/>
      <c r="T2022" s="42"/>
      <c r="U2022" s="42"/>
      <c r="V2022" s="42"/>
      <c r="W2022" s="42"/>
      <c r="X2022" s="42"/>
      <c r="Y2022" s="42"/>
      <c r="Z2022" s="42"/>
    </row>
    <row r="2023">
      <c r="B2023" s="42"/>
      <c r="D2023" s="90"/>
      <c r="F2023" s="90"/>
      <c r="G2023" s="42"/>
      <c r="H2023" s="90"/>
      <c r="M2023" s="42"/>
      <c r="S2023" s="42"/>
      <c r="T2023" s="42"/>
      <c r="U2023" s="42"/>
      <c r="V2023" s="42"/>
      <c r="W2023" s="42"/>
      <c r="X2023" s="42"/>
      <c r="Y2023" s="42"/>
      <c r="Z2023" s="42"/>
    </row>
    <row r="2024">
      <c r="B2024" s="42"/>
      <c r="D2024" s="90"/>
      <c r="F2024" s="90"/>
      <c r="G2024" s="42"/>
      <c r="H2024" s="90"/>
      <c r="M2024" s="42"/>
      <c r="S2024" s="42"/>
      <c r="T2024" s="42"/>
      <c r="U2024" s="42"/>
      <c r="V2024" s="42"/>
      <c r="W2024" s="42"/>
      <c r="X2024" s="42"/>
      <c r="Y2024" s="42"/>
      <c r="Z2024" s="42"/>
    </row>
    <row r="2025">
      <c r="B2025" s="42"/>
      <c r="D2025" s="90"/>
      <c r="F2025" s="90"/>
      <c r="G2025" s="42"/>
      <c r="H2025" s="90"/>
      <c r="M2025" s="42"/>
      <c r="S2025" s="42"/>
      <c r="T2025" s="42"/>
      <c r="U2025" s="42"/>
      <c r="V2025" s="42"/>
      <c r="W2025" s="42"/>
      <c r="X2025" s="42"/>
      <c r="Y2025" s="42"/>
      <c r="Z2025" s="42"/>
    </row>
    <row r="2026">
      <c r="B2026" s="42"/>
      <c r="D2026" s="90"/>
      <c r="F2026" s="90"/>
      <c r="G2026" s="42"/>
      <c r="H2026" s="90"/>
      <c r="M2026" s="42"/>
      <c r="S2026" s="42"/>
      <c r="T2026" s="42"/>
      <c r="U2026" s="42"/>
      <c r="V2026" s="42"/>
      <c r="W2026" s="42"/>
      <c r="X2026" s="42"/>
      <c r="Y2026" s="42"/>
      <c r="Z2026" s="42"/>
    </row>
    <row r="2027">
      <c r="B2027" s="42"/>
      <c r="D2027" s="90"/>
      <c r="F2027" s="90"/>
      <c r="G2027" s="42"/>
      <c r="H2027" s="90"/>
      <c r="M2027" s="42"/>
      <c r="S2027" s="42"/>
      <c r="T2027" s="42"/>
      <c r="U2027" s="42"/>
      <c r="V2027" s="42"/>
      <c r="W2027" s="42"/>
      <c r="X2027" s="42"/>
      <c r="Y2027" s="42"/>
      <c r="Z2027" s="42"/>
    </row>
    <row r="2028">
      <c r="B2028" s="42"/>
      <c r="D2028" s="90"/>
      <c r="F2028" s="90"/>
      <c r="G2028" s="42"/>
      <c r="H2028" s="90"/>
      <c r="M2028" s="42"/>
      <c r="S2028" s="42"/>
      <c r="T2028" s="42"/>
      <c r="U2028" s="42"/>
      <c r="V2028" s="42"/>
      <c r="W2028" s="42"/>
      <c r="X2028" s="42"/>
      <c r="Y2028" s="42"/>
      <c r="Z2028" s="42"/>
    </row>
    <row r="2029">
      <c r="B2029" s="42"/>
      <c r="D2029" s="90"/>
      <c r="F2029" s="90"/>
      <c r="G2029" s="42"/>
      <c r="H2029" s="90"/>
      <c r="M2029" s="42"/>
      <c r="S2029" s="42"/>
      <c r="T2029" s="42"/>
      <c r="U2029" s="42"/>
      <c r="V2029" s="42"/>
      <c r="W2029" s="42"/>
      <c r="X2029" s="42"/>
      <c r="Y2029" s="42"/>
      <c r="Z2029" s="42"/>
    </row>
    <row r="2030">
      <c r="B2030" s="42"/>
      <c r="D2030" s="90"/>
      <c r="F2030" s="90"/>
      <c r="G2030" s="42"/>
      <c r="H2030" s="90"/>
      <c r="M2030" s="42"/>
      <c r="S2030" s="42"/>
      <c r="T2030" s="42"/>
      <c r="U2030" s="42"/>
      <c r="V2030" s="42"/>
      <c r="W2030" s="42"/>
      <c r="X2030" s="42"/>
      <c r="Y2030" s="42"/>
      <c r="Z2030" s="42"/>
    </row>
    <row r="2031">
      <c r="B2031" s="42"/>
      <c r="D2031" s="90"/>
      <c r="F2031" s="90"/>
      <c r="G2031" s="42"/>
      <c r="H2031" s="90"/>
      <c r="M2031" s="42"/>
      <c r="S2031" s="42"/>
      <c r="T2031" s="42"/>
      <c r="U2031" s="42"/>
      <c r="V2031" s="42"/>
      <c r="W2031" s="42"/>
      <c r="X2031" s="42"/>
      <c r="Y2031" s="42"/>
      <c r="Z2031" s="42"/>
    </row>
    <row r="2032">
      <c r="B2032" s="42"/>
      <c r="D2032" s="90"/>
      <c r="F2032" s="90"/>
      <c r="G2032" s="42"/>
      <c r="H2032" s="90"/>
      <c r="M2032" s="42"/>
      <c r="S2032" s="42"/>
      <c r="T2032" s="42"/>
      <c r="U2032" s="42"/>
      <c r="V2032" s="42"/>
      <c r="W2032" s="42"/>
      <c r="X2032" s="42"/>
      <c r="Y2032" s="42"/>
      <c r="Z2032" s="42"/>
    </row>
    <row r="2033">
      <c r="B2033" s="42"/>
      <c r="D2033" s="90"/>
      <c r="F2033" s="90"/>
      <c r="G2033" s="42"/>
      <c r="H2033" s="90"/>
      <c r="M2033" s="42"/>
      <c r="S2033" s="42"/>
      <c r="T2033" s="42"/>
      <c r="U2033" s="42"/>
      <c r="V2033" s="42"/>
      <c r="W2033" s="42"/>
      <c r="X2033" s="42"/>
      <c r="Y2033" s="42"/>
      <c r="Z2033" s="42"/>
    </row>
    <row r="2034">
      <c r="B2034" s="42"/>
      <c r="D2034" s="90"/>
      <c r="F2034" s="90"/>
      <c r="G2034" s="42"/>
      <c r="H2034" s="90"/>
      <c r="M2034" s="42"/>
      <c r="S2034" s="42"/>
      <c r="T2034" s="42"/>
      <c r="U2034" s="42"/>
      <c r="V2034" s="42"/>
      <c r="W2034" s="42"/>
      <c r="X2034" s="42"/>
      <c r="Y2034" s="42"/>
      <c r="Z2034" s="42"/>
    </row>
    <row r="2035">
      <c r="B2035" s="42"/>
      <c r="D2035" s="90"/>
      <c r="F2035" s="90"/>
      <c r="G2035" s="42"/>
      <c r="H2035" s="90"/>
      <c r="M2035" s="42"/>
      <c r="S2035" s="42"/>
      <c r="T2035" s="42"/>
      <c r="U2035" s="42"/>
      <c r="V2035" s="42"/>
      <c r="W2035" s="42"/>
      <c r="X2035" s="42"/>
      <c r="Y2035" s="42"/>
      <c r="Z2035" s="42"/>
    </row>
    <row r="2036">
      <c r="B2036" s="42"/>
      <c r="D2036" s="90"/>
      <c r="F2036" s="90"/>
      <c r="G2036" s="42"/>
      <c r="H2036" s="90"/>
      <c r="M2036" s="42"/>
      <c r="S2036" s="42"/>
      <c r="T2036" s="42"/>
      <c r="U2036" s="42"/>
      <c r="V2036" s="42"/>
      <c r="W2036" s="42"/>
      <c r="X2036" s="42"/>
      <c r="Y2036" s="42"/>
      <c r="Z2036" s="42"/>
    </row>
    <row r="2037">
      <c r="B2037" s="42"/>
      <c r="D2037" s="90"/>
      <c r="F2037" s="90"/>
      <c r="G2037" s="42"/>
      <c r="H2037" s="90"/>
      <c r="M2037" s="42"/>
      <c r="S2037" s="42"/>
      <c r="T2037" s="42"/>
      <c r="U2037" s="42"/>
      <c r="V2037" s="42"/>
      <c r="W2037" s="42"/>
      <c r="X2037" s="42"/>
      <c r="Y2037" s="42"/>
      <c r="Z2037" s="42"/>
    </row>
    <row r="2038">
      <c r="B2038" s="42"/>
      <c r="D2038" s="90"/>
      <c r="F2038" s="90"/>
      <c r="G2038" s="42"/>
      <c r="H2038" s="90"/>
      <c r="M2038" s="42"/>
      <c r="S2038" s="42"/>
      <c r="T2038" s="42"/>
      <c r="U2038" s="42"/>
      <c r="V2038" s="42"/>
      <c r="W2038" s="42"/>
      <c r="X2038" s="42"/>
      <c r="Y2038" s="42"/>
      <c r="Z2038" s="42"/>
    </row>
    <row r="2039">
      <c r="B2039" s="42"/>
      <c r="D2039" s="90"/>
      <c r="F2039" s="90"/>
      <c r="G2039" s="42"/>
      <c r="H2039" s="90"/>
      <c r="M2039" s="42"/>
      <c r="S2039" s="42"/>
      <c r="T2039" s="42"/>
      <c r="U2039" s="42"/>
      <c r="V2039" s="42"/>
      <c r="W2039" s="42"/>
      <c r="X2039" s="42"/>
      <c r="Y2039" s="42"/>
      <c r="Z2039" s="42"/>
    </row>
    <row r="2040">
      <c r="B2040" s="42"/>
      <c r="D2040" s="90"/>
      <c r="F2040" s="90"/>
      <c r="G2040" s="42"/>
      <c r="H2040" s="90"/>
      <c r="M2040" s="42"/>
      <c r="S2040" s="42"/>
      <c r="T2040" s="42"/>
      <c r="U2040" s="42"/>
      <c r="V2040" s="42"/>
      <c r="W2040" s="42"/>
      <c r="X2040" s="42"/>
      <c r="Y2040" s="42"/>
      <c r="Z2040" s="42"/>
    </row>
    <row r="2041">
      <c r="B2041" s="42"/>
      <c r="D2041" s="90"/>
      <c r="F2041" s="90"/>
      <c r="G2041" s="42"/>
      <c r="H2041" s="90"/>
      <c r="M2041" s="42"/>
      <c r="S2041" s="42"/>
      <c r="T2041" s="42"/>
      <c r="U2041" s="42"/>
      <c r="V2041" s="42"/>
      <c r="W2041" s="42"/>
      <c r="X2041" s="42"/>
      <c r="Y2041" s="42"/>
      <c r="Z2041" s="42"/>
    </row>
    <row r="2042">
      <c r="B2042" s="42"/>
      <c r="D2042" s="90"/>
      <c r="F2042" s="90"/>
      <c r="G2042" s="42"/>
      <c r="H2042" s="90"/>
      <c r="M2042" s="42"/>
      <c r="S2042" s="42"/>
      <c r="T2042" s="42"/>
      <c r="U2042" s="42"/>
      <c r="V2042" s="42"/>
      <c r="W2042" s="42"/>
      <c r="X2042" s="42"/>
      <c r="Y2042" s="42"/>
      <c r="Z2042" s="42"/>
    </row>
    <row r="2043">
      <c r="B2043" s="42"/>
      <c r="D2043" s="90"/>
      <c r="F2043" s="90"/>
      <c r="G2043" s="42"/>
      <c r="H2043" s="90"/>
      <c r="M2043" s="42"/>
      <c r="S2043" s="42"/>
      <c r="T2043" s="42"/>
      <c r="U2043" s="42"/>
      <c r="V2043" s="42"/>
      <c r="W2043" s="42"/>
      <c r="X2043" s="42"/>
      <c r="Y2043" s="42"/>
      <c r="Z2043" s="42"/>
    </row>
    <row r="2044">
      <c r="B2044" s="42"/>
      <c r="D2044" s="90"/>
      <c r="F2044" s="90"/>
      <c r="G2044" s="42"/>
      <c r="H2044" s="90"/>
      <c r="M2044" s="42"/>
      <c r="S2044" s="42"/>
      <c r="T2044" s="42"/>
      <c r="U2044" s="42"/>
      <c r="V2044" s="42"/>
      <c r="W2044" s="42"/>
      <c r="X2044" s="42"/>
      <c r="Y2044" s="42"/>
      <c r="Z2044" s="42"/>
    </row>
    <row r="2045">
      <c r="B2045" s="42"/>
      <c r="D2045" s="90"/>
      <c r="F2045" s="90"/>
      <c r="G2045" s="42"/>
      <c r="H2045" s="90"/>
      <c r="M2045" s="42"/>
      <c r="S2045" s="42"/>
      <c r="T2045" s="42"/>
      <c r="U2045" s="42"/>
      <c r="V2045" s="42"/>
      <c r="W2045" s="42"/>
      <c r="X2045" s="42"/>
      <c r="Y2045" s="42"/>
      <c r="Z2045" s="42"/>
    </row>
    <row r="2046">
      <c r="B2046" s="42"/>
      <c r="D2046" s="90"/>
      <c r="F2046" s="90"/>
      <c r="G2046" s="42"/>
      <c r="H2046" s="90"/>
      <c r="M2046" s="42"/>
      <c r="S2046" s="42"/>
      <c r="T2046" s="42"/>
      <c r="U2046" s="42"/>
      <c r="V2046" s="42"/>
      <c r="W2046" s="42"/>
      <c r="X2046" s="42"/>
      <c r="Y2046" s="42"/>
      <c r="Z2046" s="42"/>
    </row>
    <row r="2047">
      <c r="B2047" s="42"/>
      <c r="D2047" s="90"/>
      <c r="F2047" s="90"/>
      <c r="G2047" s="42"/>
      <c r="H2047" s="90"/>
      <c r="M2047" s="42"/>
      <c r="S2047" s="42"/>
      <c r="T2047" s="42"/>
      <c r="U2047" s="42"/>
      <c r="V2047" s="42"/>
      <c r="W2047" s="42"/>
      <c r="X2047" s="42"/>
      <c r="Y2047" s="42"/>
      <c r="Z2047" s="42"/>
    </row>
    <row r="2048">
      <c r="B2048" s="42"/>
      <c r="D2048" s="90"/>
      <c r="F2048" s="90"/>
      <c r="G2048" s="42"/>
      <c r="H2048" s="90"/>
      <c r="M2048" s="42"/>
      <c r="S2048" s="42"/>
      <c r="T2048" s="42"/>
      <c r="U2048" s="42"/>
      <c r="V2048" s="42"/>
      <c r="W2048" s="42"/>
      <c r="X2048" s="42"/>
      <c r="Y2048" s="42"/>
      <c r="Z2048" s="42"/>
    </row>
    <row r="2049">
      <c r="B2049" s="42"/>
      <c r="D2049" s="90"/>
      <c r="F2049" s="90"/>
      <c r="G2049" s="42"/>
      <c r="H2049" s="90"/>
      <c r="M2049" s="42"/>
      <c r="S2049" s="42"/>
      <c r="T2049" s="42"/>
      <c r="U2049" s="42"/>
      <c r="V2049" s="42"/>
      <c r="W2049" s="42"/>
      <c r="X2049" s="42"/>
      <c r="Y2049" s="42"/>
      <c r="Z2049" s="42"/>
    </row>
    <row r="2050">
      <c r="B2050" s="42"/>
      <c r="D2050" s="90"/>
      <c r="F2050" s="90"/>
      <c r="G2050" s="42"/>
      <c r="H2050" s="90"/>
      <c r="M2050" s="42"/>
      <c r="S2050" s="42"/>
      <c r="T2050" s="42"/>
      <c r="U2050" s="42"/>
      <c r="V2050" s="42"/>
      <c r="W2050" s="42"/>
      <c r="X2050" s="42"/>
      <c r="Y2050" s="42"/>
      <c r="Z2050" s="42"/>
    </row>
    <row r="2051">
      <c r="B2051" s="42"/>
      <c r="D2051" s="90"/>
      <c r="F2051" s="90"/>
      <c r="G2051" s="42"/>
      <c r="H2051" s="90"/>
      <c r="M2051" s="42"/>
      <c r="S2051" s="42"/>
      <c r="T2051" s="42"/>
      <c r="U2051" s="42"/>
      <c r="V2051" s="42"/>
      <c r="W2051" s="42"/>
      <c r="X2051" s="42"/>
      <c r="Y2051" s="42"/>
      <c r="Z2051" s="42"/>
    </row>
    <row r="2052">
      <c r="B2052" s="42"/>
      <c r="D2052" s="90"/>
      <c r="F2052" s="90"/>
      <c r="G2052" s="42"/>
      <c r="H2052" s="90"/>
      <c r="M2052" s="42"/>
      <c r="S2052" s="42"/>
      <c r="T2052" s="42"/>
      <c r="U2052" s="42"/>
      <c r="V2052" s="42"/>
      <c r="W2052" s="42"/>
      <c r="X2052" s="42"/>
      <c r="Y2052" s="42"/>
      <c r="Z2052" s="42"/>
    </row>
    <row r="2053">
      <c r="B2053" s="42"/>
      <c r="D2053" s="90"/>
      <c r="F2053" s="90"/>
      <c r="G2053" s="42"/>
      <c r="H2053" s="90"/>
      <c r="M2053" s="42"/>
      <c r="S2053" s="42"/>
      <c r="T2053" s="42"/>
      <c r="U2053" s="42"/>
      <c r="V2053" s="42"/>
      <c r="W2053" s="42"/>
      <c r="X2053" s="42"/>
      <c r="Y2053" s="42"/>
      <c r="Z2053" s="42"/>
    </row>
    <row r="2054">
      <c r="B2054" s="42"/>
      <c r="D2054" s="90"/>
      <c r="F2054" s="90"/>
      <c r="G2054" s="42"/>
      <c r="H2054" s="90"/>
      <c r="M2054" s="42"/>
      <c r="S2054" s="42"/>
      <c r="T2054" s="42"/>
      <c r="U2054" s="42"/>
      <c r="V2054" s="42"/>
      <c r="W2054" s="42"/>
      <c r="X2054" s="42"/>
      <c r="Y2054" s="42"/>
      <c r="Z2054" s="42"/>
    </row>
    <row r="2055">
      <c r="B2055" s="42"/>
      <c r="D2055" s="90"/>
      <c r="F2055" s="90"/>
      <c r="G2055" s="42"/>
      <c r="H2055" s="90"/>
      <c r="M2055" s="42"/>
      <c r="S2055" s="42"/>
      <c r="T2055" s="42"/>
      <c r="U2055" s="42"/>
      <c r="V2055" s="42"/>
      <c r="W2055" s="42"/>
      <c r="X2055" s="42"/>
      <c r="Y2055" s="42"/>
      <c r="Z2055" s="42"/>
    </row>
    <row r="2056">
      <c r="B2056" s="42"/>
      <c r="D2056" s="90"/>
      <c r="F2056" s="90"/>
      <c r="G2056" s="42"/>
      <c r="H2056" s="90"/>
      <c r="M2056" s="42"/>
      <c r="S2056" s="42"/>
      <c r="T2056" s="42"/>
      <c r="U2056" s="42"/>
      <c r="V2056" s="42"/>
      <c r="W2056" s="42"/>
      <c r="X2056" s="42"/>
      <c r="Y2056" s="42"/>
      <c r="Z2056" s="42"/>
    </row>
    <row r="2057">
      <c r="B2057" s="42"/>
      <c r="D2057" s="90"/>
      <c r="F2057" s="90"/>
      <c r="G2057" s="42"/>
      <c r="H2057" s="90"/>
      <c r="M2057" s="42"/>
      <c r="S2057" s="42"/>
      <c r="T2057" s="42"/>
      <c r="U2057" s="42"/>
      <c r="V2057" s="42"/>
      <c r="W2057" s="42"/>
      <c r="X2057" s="42"/>
      <c r="Y2057" s="42"/>
      <c r="Z2057" s="42"/>
    </row>
    <row r="2058">
      <c r="B2058" s="42"/>
      <c r="D2058" s="90"/>
      <c r="F2058" s="90"/>
      <c r="G2058" s="42"/>
      <c r="H2058" s="90"/>
      <c r="M2058" s="42"/>
      <c r="S2058" s="42"/>
      <c r="T2058" s="42"/>
      <c r="U2058" s="42"/>
      <c r="V2058" s="42"/>
      <c r="W2058" s="42"/>
      <c r="X2058" s="42"/>
      <c r="Y2058" s="42"/>
      <c r="Z2058" s="42"/>
    </row>
    <row r="2059">
      <c r="B2059" s="42"/>
      <c r="D2059" s="90"/>
      <c r="F2059" s="90"/>
      <c r="G2059" s="42"/>
      <c r="H2059" s="90"/>
      <c r="M2059" s="42"/>
      <c r="S2059" s="42"/>
      <c r="T2059" s="42"/>
      <c r="U2059" s="42"/>
      <c r="V2059" s="42"/>
      <c r="W2059" s="42"/>
      <c r="X2059" s="42"/>
      <c r="Y2059" s="42"/>
      <c r="Z2059" s="42"/>
    </row>
    <row r="2060">
      <c r="B2060" s="42"/>
      <c r="D2060" s="90"/>
      <c r="F2060" s="90"/>
      <c r="G2060" s="42"/>
      <c r="H2060" s="90"/>
      <c r="M2060" s="42"/>
      <c r="S2060" s="42"/>
      <c r="T2060" s="42"/>
      <c r="U2060" s="42"/>
      <c r="V2060" s="42"/>
      <c r="W2060" s="42"/>
      <c r="X2060" s="42"/>
      <c r="Y2060" s="42"/>
      <c r="Z2060" s="42"/>
    </row>
    <row r="2061">
      <c r="B2061" s="42"/>
      <c r="D2061" s="90"/>
      <c r="F2061" s="90"/>
      <c r="G2061" s="42"/>
      <c r="H2061" s="90"/>
      <c r="M2061" s="42"/>
      <c r="S2061" s="42"/>
      <c r="T2061" s="42"/>
      <c r="U2061" s="42"/>
      <c r="V2061" s="42"/>
      <c r="W2061" s="42"/>
      <c r="X2061" s="42"/>
      <c r="Y2061" s="42"/>
      <c r="Z2061" s="42"/>
    </row>
    <row r="2062">
      <c r="B2062" s="42"/>
      <c r="D2062" s="90"/>
      <c r="F2062" s="90"/>
      <c r="G2062" s="42"/>
      <c r="H2062" s="90"/>
      <c r="M2062" s="42"/>
      <c r="S2062" s="42"/>
      <c r="T2062" s="42"/>
      <c r="U2062" s="42"/>
      <c r="V2062" s="42"/>
      <c r="W2062" s="42"/>
      <c r="X2062" s="42"/>
      <c r="Y2062" s="42"/>
      <c r="Z2062" s="42"/>
    </row>
    <row r="2063">
      <c r="B2063" s="42"/>
      <c r="D2063" s="90"/>
      <c r="F2063" s="90"/>
      <c r="G2063" s="42"/>
      <c r="H2063" s="90"/>
      <c r="M2063" s="42"/>
      <c r="S2063" s="42"/>
      <c r="T2063" s="42"/>
      <c r="U2063" s="42"/>
      <c r="V2063" s="42"/>
      <c r="W2063" s="42"/>
      <c r="X2063" s="42"/>
      <c r="Y2063" s="42"/>
      <c r="Z2063" s="42"/>
    </row>
    <row r="2064">
      <c r="B2064" s="42"/>
      <c r="D2064" s="90"/>
      <c r="F2064" s="90"/>
      <c r="G2064" s="42"/>
      <c r="H2064" s="90"/>
      <c r="M2064" s="42"/>
      <c r="S2064" s="42"/>
      <c r="T2064" s="42"/>
      <c r="U2064" s="42"/>
      <c r="V2064" s="42"/>
      <c r="W2064" s="42"/>
      <c r="X2064" s="42"/>
      <c r="Y2064" s="42"/>
      <c r="Z2064" s="42"/>
    </row>
    <row r="2065">
      <c r="B2065" s="42"/>
      <c r="D2065" s="90"/>
      <c r="F2065" s="90"/>
      <c r="G2065" s="42"/>
      <c r="H2065" s="90"/>
      <c r="M2065" s="42"/>
      <c r="S2065" s="42"/>
      <c r="T2065" s="42"/>
      <c r="U2065" s="42"/>
      <c r="V2065" s="42"/>
      <c r="W2065" s="42"/>
      <c r="X2065" s="42"/>
      <c r="Y2065" s="42"/>
      <c r="Z2065" s="42"/>
    </row>
    <row r="2066">
      <c r="B2066" s="42"/>
      <c r="D2066" s="90"/>
      <c r="F2066" s="90"/>
      <c r="G2066" s="42"/>
      <c r="H2066" s="90"/>
      <c r="M2066" s="42"/>
      <c r="S2066" s="42"/>
      <c r="T2066" s="42"/>
      <c r="U2066" s="42"/>
      <c r="V2066" s="42"/>
      <c r="W2066" s="42"/>
      <c r="X2066" s="42"/>
      <c r="Y2066" s="42"/>
      <c r="Z2066" s="42"/>
    </row>
    <row r="2067">
      <c r="B2067" s="42"/>
      <c r="D2067" s="90"/>
      <c r="F2067" s="90"/>
      <c r="G2067" s="42"/>
      <c r="H2067" s="90"/>
      <c r="M2067" s="42"/>
      <c r="S2067" s="42"/>
      <c r="T2067" s="42"/>
      <c r="U2067" s="42"/>
      <c r="V2067" s="42"/>
      <c r="W2067" s="42"/>
      <c r="X2067" s="42"/>
      <c r="Y2067" s="42"/>
      <c r="Z2067" s="42"/>
    </row>
    <row r="2068">
      <c r="B2068" s="42"/>
      <c r="D2068" s="90"/>
      <c r="F2068" s="90"/>
      <c r="G2068" s="42"/>
      <c r="H2068" s="90"/>
      <c r="M2068" s="42"/>
      <c r="S2068" s="42"/>
      <c r="T2068" s="42"/>
      <c r="U2068" s="42"/>
      <c r="V2068" s="42"/>
      <c r="W2068" s="42"/>
      <c r="X2068" s="42"/>
      <c r="Y2068" s="42"/>
      <c r="Z2068" s="42"/>
    </row>
    <row r="2069">
      <c r="B2069" s="42"/>
      <c r="D2069" s="90"/>
      <c r="F2069" s="90"/>
      <c r="G2069" s="42"/>
      <c r="H2069" s="90"/>
      <c r="M2069" s="42"/>
      <c r="S2069" s="42"/>
      <c r="T2069" s="42"/>
      <c r="U2069" s="42"/>
      <c r="V2069" s="42"/>
      <c r="W2069" s="42"/>
      <c r="X2069" s="42"/>
      <c r="Y2069" s="42"/>
      <c r="Z2069" s="42"/>
    </row>
    <row r="2070">
      <c r="B2070" s="42"/>
      <c r="D2070" s="90"/>
      <c r="F2070" s="90"/>
      <c r="G2070" s="42"/>
      <c r="H2070" s="90"/>
      <c r="M2070" s="42"/>
      <c r="S2070" s="42"/>
      <c r="T2070" s="42"/>
      <c r="U2070" s="42"/>
      <c r="V2070" s="42"/>
      <c r="W2070" s="42"/>
      <c r="X2070" s="42"/>
      <c r="Y2070" s="42"/>
      <c r="Z2070" s="42"/>
    </row>
    <row r="2071">
      <c r="B2071" s="42"/>
      <c r="D2071" s="90"/>
      <c r="F2071" s="90"/>
      <c r="G2071" s="42"/>
      <c r="H2071" s="90"/>
      <c r="M2071" s="42"/>
      <c r="S2071" s="42"/>
      <c r="T2071" s="42"/>
      <c r="U2071" s="42"/>
      <c r="V2071" s="42"/>
      <c r="W2071" s="42"/>
      <c r="X2071" s="42"/>
      <c r="Y2071" s="42"/>
      <c r="Z2071" s="42"/>
    </row>
    <row r="2072">
      <c r="B2072" s="42"/>
      <c r="D2072" s="90"/>
      <c r="F2072" s="90"/>
      <c r="G2072" s="42"/>
      <c r="H2072" s="90"/>
      <c r="M2072" s="42"/>
      <c r="S2072" s="42"/>
      <c r="T2072" s="42"/>
      <c r="U2072" s="42"/>
      <c r="V2072" s="42"/>
      <c r="W2072" s="42"/>
      <c r="X2072" s="42"/>
      <c r="Y2072" s="42"/>
      <c r="Z2072" s="42"/>
    </row>
    <row r="2073">
      <c r="B2073" s="42"/>
      <c r="D2073" s="90"/>
      <c r="F2073" s="90"/>
      <c r="G2073" s="42"/>
      <c r="H2073" s="90"/>
      <c r="M2073" s="42"/>
      <c r="S2073" s="42"/>
      <c r="T2073" s="42"/>
      <c r="U2073" s="42"/>
      <c r="V2073" s="42"/>
      <c r="W2073" s="42"/>
      <c r="X2073" s="42"/>
      <c r="Y2073" s="42"/>
      <c r="Z2073" s="42"/>
    </row>
    <row r="2074">
      <c r="B2074" s="42"/>
      <c r="D2074" s="90"/>
      <c r="F2074" s="90"/>
      <c r="G2074" s="42"/>
      <c r="H2074" s="90"/>
      <c r="M2074" s="42"/>
      <c r="S2074" s="42"/>
      <c r="T2074" s="42"/>
      <c r="U2074" s="42"/>
      <c r="V2074" s="42"/>
      <c r="W2074" s="42"/>
      <c r="X2074" s="42"/>
      <c r="Y2074" s="42"/>
      <c r="Z2074" s="42"/>
    </row>
    <row r="2075">
      <c r="B2075" s="42"/>
      <c r="D2075" s="90"/>
      <c r="F2075" s="90"/>
      <c r="G2075" s="42"/>
      <c r="H2075" s="90"/>
      <c r="M2075" s="42"/>
      <c r="S2075" s="42"/>
      <c r="T2075" s="42"/>
      <c r="U2075" s="42"/>
      <c r="V2075" s="42"/>
      <c r="W2075" s="42"/>
      <c r="X2075" s="42"/>
      <c r="Y2075" s="42"/>
      <c r="Z2075" s="42"/>
    </row>
    <row r="2076">
      <c r="B2076" s="42"/>
      <c r="D2076" s="90"/>
      <c r="F2076" s="90"/>
      <c r="G2076" s="42"/>
      <c r="H2076" s="90"/>
      <c r="M2076" s="42"/>
      <c r="S2076" s="42"/>
      <c r="T2076" s="42"/>
      <c r="U2076" s="42"/>
      <c r="V2076" s="42"/>
      <c r="W2076" s="42"/>
      <c r="X2076" s="42"/>
      <c r="Y2076" s="42"/>
      <c r="Z2076" s="42"/>
    </row>
    <row r="2077">
      <c r="B2077" s="42"/>
      <c r="D2077" s="90"/>
      <c r="F2077" s="90"/>
      <c r="G2077" s="42"/>
      <c r="H2077" s="90"/>
      <c r="M2077" s="42"/>
      <c r="S2077" s="42"/>
      <c r="T2077" s="42"/>
      <c r="U2077" s="42"/>
      <c r="V2077" s="42"/>
      <c r="W2077" s="42"/>
      <c r="X2077" s="42"/>
      <c r="Y2077" s="42"/>
      <c r="Z2077" s="42"/>
    </row>
    <row r="2078">
      <c r="B2078" s="42"/>
      <c r="D2078" s="90"/>
      <c r="F2078" s="90"/>
      <c r="G2078" s="42"/>
      <c r="H2078" s="90"/>
      <c r="M2078" s="42"/>
      <c r="S2078" s="42"/>
      <c r="T2078" s="42"/>
      <c r="U2078" s="42"/>
      <c r="V2078" s="42"/>
      <c r="W2078" s="42"/>
      <c r="X2078" s="42"/>
      <c r="Y2078" s="42"/>
      <c r="Z2078" s="42"/>
    </row>
    <row r="2079">
      <c r="B2079" s="42"/>
      <c r="D2079" s="90"/>
      <c r="F2079" s="90"/>
      <c r="G2079" s="42"/>
      <c r="H2079" s="90"/>
      <c r="M2079" s="42"/>
      <c r="S2079" s="42"/>
      <c r="T2079" s="42"/>
      <c r="U2079" s="42"/>
      <c r="V2079" s="42"/>
      <c r="W2079" s="42"/>
      <c r="X2079" s="42"/>
      <c r="Y2079" s="42"/>
      <c r="Z2079" s="42"/>
    </row>
    <row r="2080">
      <c r="B2080" s="42"/>
      <c r="D2080" s="90"/>
      <c r="F2080" s="90"/>
      <c r="G2080" s="42"/>
      <c r="H2080" s="90"/>
      <c r="M2080" s="42"/>
      <c r="S2080" s="42"/>
      <c r="T2080" s="42"/>
      <c r="U2080" s="42"/>
      <c r="V2080" s="42"/>
      <c r="W2080" s="42"/>
      <c r="X2080" s="42"/>
      <c r="Y2080" s="42"/>
      <c r="Z2080" s="42"/>
    </row>
    <row r="2081">
      <c r="B2081" s="42"/>
      <c r="D2081" s="90"/>
      <c r="F2081" s="90"/>
      <c r="G2081" s="42"/>
      <c r="H2081" s="90"/>
      <c r="M2081" s="42"/>
      <c r="S2081" s="42"/>
      <c r="T2081" s="42"/>
      <c r="U2081" s="42"/>
      <c r="V2081" s="42"/>
      <c r="W2081" s="42"/>
      <c r="X2081" s="42"/>
      <c r="Y2081" s="42"/>
      <c r="Z2081" s="42"/>
    </row>
    <row r="2082">
      <c r="B2082" s="42"/>
      <c r="D2082" s="90"/>
      <c r="F2082" s="90"/>
      <c r="G2082" s="42"/>
      <c r="H2082" s="90"/>
      <c r="M2082" s="42"/>
      <c r="S2082" s="42"/>
      <c r="T2082" s="42"/>
      <c r="U2082" s="42"/>
      <c r="V2082" s="42"/>
      <c r="W2082" s="42"/>
      <c r="X2082" s="42"/>
      <c r="Y2082" s="42"/>
      <c r="Z2082" s="42"/>
    </row>
    <row r="2083">
      <c r="B2083" s="42"/>
      <c r="D2083" s="90"/>
      <c r="F2083" s="90"/>
      <c r="G2083" s="42"/>
      <c r="H2083" s="90"/>
      <c r="M2083" s="42"/>
      <c r="S2083" s="42"/>
      <c r="T2083" s="42"/>
      <c r="U2083" s="42"/>
      <c r="V2083" s="42"/>
      <c r="W2083" s="42"/>
      <c r="X2083" s="42"/>
      <c r="Y2083" s="42"/>
      <c r="Z2083" s="42"/>
    </row>
    <row r="2084">
      <c r="B2084" s="42"/>
      <c r="D2084" s="90"/>
      <c r="F2084" s="90"/>
      <c r="G2084" s="42"/>
      <c r="H2084" s="90"/>
      <c r="M2084" s="42"/>
      <c r="S2084" s="42"/>
      <c r="T2084" s="42"/>
      <c r="U2084" s="42"/>
      <c r="V2084" s="42"/>
      <c r="W2084" s="42"/>
      <c r="X2084" s="42"/>
      <c r="Y2084" s="42"/>
      <c r="Z2084" s="42"/>
    </row>
    <row r="2085">
      <c r="B2085" s="42"/>
      <c r="D2085" s="90"/>
      <c r="F2085" s="90"/>
      <c r="G2085" s="42"/>
      <c r="H2085" s="90"/>
      <c r="M2085" s="42"/>
      <c r="S2085" s="42"/>
      <c r="T2085" s="42"/>
      <c r="U2085" s="42"/>
      <c r="V2085" s="42"/>
      <c r="W2085" s="42"/>
      <c r="X2085" s="42"/>
      <c r="Y2085" s="42"/>
      <c r="Z2085" s="42"/>
    </row>
    <row r="2086">
      <c r="B2086" s="42"/>
      <c r="D2086" s="90"/>
      <c r="F2086" s="90"/>
      <c r="G2086" s="42"/>
      <c r="H2086" s="90"/>
      <c r="M2086" s="42"/>
      <c r="S2086" s="42"/>
      <c r="T2086" s="42"/>
      <c r="U2086" s="42"/>
      <c r="V2086" s="42"/>
      <c r="W2086" s="42"/>
      <c r="X2086" s="42"/>
      <c r="Y2086" s="42"/>
      <c r="Z2086" s="42"/>
    </row>
    <row r="2087">
      <c r="B2087" s="42"/>
      <c r="D2087" s="90"/>
      <c r="F2087" s="90"/>
      <c r="G2087" s="42"/>
      <c r="H2087" s="90"/>
      <c r="M2087" s="42"/>
      <c r="S2087" s="42"/>
      <c r="T2087" s="42"/>
      <c r="U2087" s="42"/>
      <c r="V2087" s="42"/>
      <c r="W2087" s="42"/>
      <c r="X2087" s="42"/>
      <c r="Y2087" s="42"/>
      <c r="Z2087" s="42"/>
    </row>
    <row r="2088">
      <c r="B2088" s="42"/>
      <c r="D2088" s="90"/>
      <c r="F2088" s="90"/>
      <c r="G2088" s="42"/>
      <c r="H2088" s="90"/>
      <c r="M2088" s="42"/>
      <c r="S2088" s="42"/>
      <c r="T2088" s="42"/>
      <c r="U2088" s="42"/>
      <c r="V2088" s="42"/>
      <c r="W2088" s="42"/>
      <c r="X2088" s="42"/>
      <c r="Y2088" s="42"/>
      <c r="Z2088" s="42"/>
    </row>
    <row r="2089">
      <c r="B2089" s="42"/>
      <c r="D2089" s="90"/>
      <c r="F2089" s="90"/>
      <c r="G2089" s="42"/>
      <c r="H2089" s="90"/>
      <c r="M2089" s="42"/>
      <c r="S2089" s="42"/>
      <c r="T2089" s="42"/>
      <c r="U2089" s="42"/>
      <c r="V2089" s="42"/>
      <c r="W2089" s="42"/>
      <c r="X2089" s="42"/>
      <c r="Y2089" s="42"/>
      <c r="Z2089" s="42"/>
    </row>
    <row r="2090">
      <c r="B2090" s="42"/>
      <c r="D2090" s="90"/>
      <c r="F2090" s="90"/>
      <c r="G2090" s="42"/>
      <c r="H2090" s="90"/>
      <c r="M2090" s="42"/>
      <c r="S2090" s="42"/>
      <c r="T2090" s="42"/>
      <c r="U2090" s="42"/>
      <c r="V2090" s="42"/>
      <c r="W2090" s="42"/>
      <c r="X2090" s="42"/>
      <c r="Y2090" s="42"/>
      <c r="Z2090" s="42"/>
    </row>
    <row r="2091">
      <c r="B2091" s="42"/>
      <c r="D2091" s="90"/>
      <c r="F2091" s="90"/>
      <c r="G2091" s="42"/>
      <c r="H2091" s="90"/>
      <c r="M2091" s="42"/>
      <c r="S2091" s="42"/>
      <c r="T2091" s="42"/>
      <c r="U2091" s="42"/>
      <c r="V2091" s="42"/>
      <c r="W2091" s="42"/>
      <c r="X2091" s="42"/>
      <c r="Y2091" s="42"/>
      <c r="Z2091" s="42"/>
    </row>
    <row r="2092">
      <c r="B2092" s="42"/>
      <c r="D2092" s="90"/>
      <c r="F2092" s="90"/>
      <c r="G2092" s="42"/>
      <c r="H2092" s="90"/>
      <c r="M2092" s="42"/>
      <c r="S2092" s="42"/>
      <c r="T2092" s="42"/>
      <c r="U2092" s="42"/>
      <c r="V2092" s="42"/>
      <c r="W2092" s="42"/>
      <c r="X2092" s="42"/>
      <c r="Y2092" s="42"/>
      <c r="Z2092" s="42"/>
    </row>
    <row r="2093">
      <c r="B2093" s="42"/>
      <c r="D2093" s="90"/>
      <c r="F2093" s="90"/>
      <c r="G2093" s="42"/>
      <c r="H2093" s="90"/>
      <c r="M2093" s="42"/>
      <c r="S2093" s="42"/>
      <c r="T2093" s="42"/>
      <c r="U2093" s="42"/>
      <c r="V2093" s="42"/>
      <c r="W2093" s="42"/>
      <c r="X2093" s="42"/>
      <c r="Y2093" s="42"/>
      <c r="Z2093" s="42"/>
    </row>
    <row r="2094">
      <c r="B2094" s="42"/>
      <c r="D2094" s="90"/>
      <c r="F2094" s="90"/>
      <c r="G2094" s="42"/>
      <c r="H2094" s="90"/>
      <c r="M2094" s="42"/>
      <c r="S2094" s="42"/>
      <c r="T2094" s="42"/>
      <c r="U2094" s="42"/>
      <c r="V2094" s="42"/>
      <c r="W2094" s="42"/>
      <c r="X2094" s="42"/>
      <c r="Y2094" s="42"/>
      <c r="Z2094" s="42"/>
    </row>
    <row r="2095">
      <c r="B2095" s="42"/>
      <c r="D2095" s="90"/>
      <c r="F2095" s="90"/>
      <c r="G2095" s="42"/>
      <c r="H2095" s="90"/>
      <c r="M2095" s="42"/>
      <c r="S2095" s="42"/>
      <c r="T2095" s="42"/>
      <c r="U2095" s="42"/>
      <c r="V2095" s="42"/>
      <c r="W2095" s="42"/>
      <c r="X2095" s="42"/>
      <c r="Y2095" s="42"/>
      <c r="Z2095" s="42"/>
    </row>
    <row r="2096">
      <c r="B2096" s="42"/>
      <c r="D2096" s="90"/>
      <c r="F2096" s="90"/>
      <c r="G2096" s="42"/>
      <c r="H2096" s="90"/>
      <c r="M2096" s="42"/>
      <c r="S2096" s="42"/>
      <c r="T2096" s="42"/>
      <c r="U2096" s="42"/>
      <c r="V2096" s="42"/>
      <c r="W2096" s="42"/>
      <c r="X2096" s="42"/>
      <c r="Y2096" s="42"/>
      <c r="Z2096" s="42"/>
    </row>
    <row r="2097">
      <c r="B2097" s="42"/>
      <c r="D2097" s="90"/>
      <c r="F2097" s="90"/>
      <c r="G2097" s="42"/>
      <c r="H2097" s="90"/>
      <c r="M2097" s="42"/>
      <c r="S2097" s="42"/>
      <c r="T2097" s="42"/>
      <c r="U2097" s="42"/>
      <c r="V2097" s="42"/>
      <c r="W2097" s="42"/>
      <c r="X2097" s="42"/>
      <c r="Y2097" s="42"/>
      <c r="Z2097" s="42"/>
    </row>
    <row r="2098">
      <c r="B2098" s="42"/>
      <c r="D2098" s="90"/>
      <c r="F2098" s="90"/>
      <c r="G2098" s="42"/>
      <c r="H2098" s="90"/>
      <c r="M2098" s="42"/>
      <c r="S2098" s="42"/>
      <c r="T2098" s="42"/>
      <c r="U2098" s="42"/>
      <c r="V2098" s="42"/>
      <c r="W2098" s="42"/>
      <c r="X2098" s="42"/>
      <c r="Y2098" s="42"/>
      <c r="Z2098" s="42"/>
    </row>
    <row r="2099">
      <c r="B2099" s="42"/>
      <c r="D2099" s="90"/>
      <c r="F2099" s="90"/>
      <c r="G2099" s="42"/>
      <c r="H2099" s="90"/>
      <c r="M2099" s="42"/>
      <c r="S2099" s="42"/>
      <c r="T2099" s="42"/>
      <c r="U2099" s="42"/>
      <c r="V2099" s="42"/>
      <c r="W2099" s="42"/>
      <c r="X2099" s="42"/>
      <c r="Y2099" s="42"/>
      <c r="Z2099" s="42"/>
    </row>
    <row r="2100">
      <c r="B2100" s="42"/>
      <c r="D2100" s="90"/>
      <c r="F2100" s="90"/>
      <c r="G2100" s="42"/>
      <c r="H2100" s="90"/>
      <c r="M2100" s="42"/>
      <c r="S2100" s="42"/>
      <c r="T2100" s="42"/>
      <c r="U2100" s="42"/>
      <c r="V2100" s="42"/>
      <c r="W2100" s="42"/>
      <c r="X2100" s="42"/>
      <c r="Y2100" s="42"/>
      <c r="Z2100" s="42"/>
    </row>
    <row r="2101">
      <c r="B2101" s="42"/>
      <c r="D2101" s="90"/>
      <c r="F2101" s="90"/>
      <c r="G2101" s="42"/>
      <c r="H2101" s="90"/>
      <c r="M2101" s="42"/>
      <c r="S2101" s="42"/>
      <c r="T2101" s="42"/>
      <c r="U2101" s="42"/>
      <c r="V2101" s="42"/>
      <c r="W2101" s="42"/>
      <c r="X2101" s="42"/>
      <c r="Y2101" s="42"/>
      <c r="Z2101" s="42"/>
    </row>
    <row r="2102">
      <c r="B2102" s="42"/>
      <c r="D2102" s="90"/>
      <c r="F2102" s="90"/>
      <c r="G2102" s="42"/>
      <c r="H2102" s="90"/>
      <c r="M2102" s="42"/>
      <c r="S2102" s="42"/>
      <c r="T2102" s="42"/>
      <c r="U2102" s="42"/>
      <c r="V2102" s="42"/>
      <c r="W2102" s="42"/>
      <c r="X2102" s="42"/>
      <c r="Y2102" s="42"/>
      <c r="Z2102" s="42"/>
    </row>
    <row r="2103">
      <c r="B2103" s="42"/>
      <c r="D2103" s="90"/>
      <c r="F2103" s="90"/>
      <c r="G2103" s="42"/>
      <c r="H2103" s="90"/>
      <c r="M2103" s="42"/>
      <c r="S2103" s="42"/>
      <c r="T2103" s="42"/>
      <c r="U2103" s="42"/>
      <c r="V2103" s="42"/>
      <c r="W2103" s="42"/>
      <c r="X2103" s="42"/>
      <c r="Y2103" s="42"/>
      <c r="Z2103" s="42"/>
    </row>
    <row r="2104">
      <c r="B2104" s="42"/>
      <c r="D2104" s="90"/>
      <c r="F2104" s="90"/>
      <c r="G2104" s="42"/>
      <c r="H2104" s="90"/>
      <c r="M2104" s="42"/>
      <c r="S2104" s="42"/>
      <c r="T2104" s="42"/>
      <c r="U2104" s="42"/>
      <c r="V2104" s="42"/>
      <c r="W2104" s="42"/>
      <c r="X2104" s="42"/>
      <c r="Y2104" s="42"/>
      <c r="Z2104" s="42"/>
    </row>
    <row r="2105">
      <c r="B2105" s="42"/>
      <c r="D2105" s="90"/>
      <c r="F2105" s="90"/>
      <c r="G2105" s="42"/>
      <c r="H2105" s="90"/>
      <c r="M2105" s="42"/>
      <c r="S2105" s="42"/>
      <c r="T2105" s="42"/>
      <c r="U2105" s="42"/>
      <c r="V2105" s="42"/>
      <c r="W2105" s="42"/>
      <c r="X2105" s="42"/>
      <c r="Y2105" s="42"/>
      <c r="Z2105" s="42"/>
    </row>
    <row r="2106">
      <c r="B2106" s="42"/>
      <c r="D2106" s="90"/>
      <c r="F2106" s="90"/>
      <c r="G2106" s="42"/>
      <c r="H2106" s="90"/>
      <c r="M2106" s="42"/>
      <c r="S2106" s="42"/>
      <c r="T2106" s="42"/>
      <c r="U2106" s="42"/>
      <c r="V2106" s="42"/>
      <c r="W2106" s="42"/>
      <c r="X2106" s="42"/>
      <c r="Y2106" s="42"/>
      <c r="Z2106" s="42"/>
    </row>
    <row r="2107">
      <c r="B2107" s="42"/>
      <c r="D2107" s="90"/>
      <c r="F2107" s="90"/>
      <c r="G2107" s="42"/>
      <c r="H2107" s="90"/>
      <c r="M2107" s="42"/>
      <c r="S2107" s="42"/>
      <c r="T2107" s="42"/>
      <c r="U2107" s="42"/>
      <c r="V2107" s="42"/>
      <c r="W2107" s="42"/>
      <c r="X2107" s="42"/>
      <c r="Y2107" s="42"/>
      <c r="Z2107" s="42"/>
    </row>
    <row r="2108">
      <c r="B2108" s="42"/>
      <c r="D2108" s="90"/>
      <c r="F2108" s="90"/>
      <c r="G2108" s="42"/>
      <c r="H2108" s="90"/>
      <c r="M2108" s="42"/>
      <c r="S2108" s="42"/>
      <c r="T2108" s="42"/>
      <c r="U2108" s="42"/>
      <c r="V2108" s="42"/>
      <c r="W2108" s="42"/>
      <c r="X2108" s="42"/>
      <c r="Y2108" s="42"/>
      <c r="Z2108" s="42"/>
    </row>
    <row r="2109">
      <c r="B2109" s="42"/>
      <c r="D2109" s="90"/>
      <c r="F2109" s="90"/>
      <c r="G2109" s="42"/>
      <c r="H2109" s="90"/>
      <c r="M2109" s="42"/>
      <c r="S2109" s="42"/>
      <c r="T2109" s="42"/>
      <c r="U2109" s="42"/>
      <c r="V2109" s="42"/>
      <c r="W2109" s="42"/>
      <c r="X2109" s="42"/>
      <c r="Y2109" s="42"/>
      <c r="Z2109" s="42"/>
    </row>
    <row r="2110">
      <c r="B2110" s="42"/>
      <c r="D2110" s="90"/>
      <c r="F2110" s="90"/>
      <c r="G2110" s="42"/>
      <c r="H2110" s="90"/>
      <c r="M2110" s="42"/>
      <c r="S2110" s="42"/>
      <c r="T2110" s="42"/>
      <c r="U2110" s="42"/>
      <c r="V2110" s="42"/>
      <c r="W2110" s="42"/>
      <c r="X2110" s="42"/>
      <c r="Y2110" s="42"/>
      <c r="Z2110" s="42"/>
    </row>
    <row r="2111">
      <c r="B2111" s="42"/>
      <c r="D2111" s="90"/>
      <c r="F2111" s="90"/>
      <c r="G2111" s="42"/>
      <c r="H2111" s="90"/>
      <c r="M2111" s="42"/>
      <c r="S2111" s="42"/>
      <c r="T2111" s="42"/>
      <c r="U2111" s="42"/>
      <c r="V2111" s="42"/>
      <c r="W2111" s="42"/>
      <c r="X2111" s="42"/>
      <c r="Y2111" s="42"/>
      <c r="Z2111" s="42"/>
    </row>
    <row r="2112">
      <c r="B2112" s="42"/>
      <c r="D2112" s="90"/>
      <c r="F2112" s="90"/>
      <c r="G2112" s="42"/>
      <c r="H2112" s="90"/>
      <c r="M2112" s="42"/>
      <c r="S2112" s="42"/>
      <c r="T2112" s="42"/>
      <c r="U2112" s="42"/>
      <c r="V2112" s="42"/>
      <c r="W2112" s="42"/>
      <c r="X2112" s="42"/>
      <c r="Y2112" s="42"/>
      <c r="Z2112" s="42"/>
    </row>
    <row r="2113">
      <c r="B2113" s="42"/>
      <c r="D2113" s="90"/>
      <c r="F2113" s="90"/>
      <c r="G2113" s="42"/>
      <c r="H2113" s="90"/>
      <c r="M2113" s="42"/>
      <c r="S2113" s="42"/>
      <c r="T2113" s="42"/>
      <c r="U2113" s="42"/>
      <c r="V2113" s="42"/>
      <c r="W2113" s="42"/>
      <c r="X2113" s="42"/>
      <c r="Y2113" s="42"/>
      <c r="Z2113" s="42"/>
    </row>
    <row r="2114">
      <c r="B2114" s="42"/>
      <c r="D2114" s="90"/>
      <c r="F2114" s="90"/>
      <c r="G2114" s="42"/>
      <c r="H2114" s="90"/>
      <c r="M2114" s="42"/>
      <c r="S2114" s="42"/>
      <c r="T2114" s="42"/>
      <c r="U2114" s="42"/>
      <c r="V2114" s="42"/>
      <c r="W2114" s="42"/>
      <c r="X2114" s="42"/>
      <c r="Y2114" s="42"/>
      <c r="Z2114" s="42"/>
    </row>
    <row r="2115">
      <c r="B2115" s="42"/>
      <c r="D2115" s="90"/>
      <c r="F2115" s="90"/>
      <c r="G2115" s="42"/>
      <c r="H2115" s="90"/>
      <c r="M2115" s="42"/>
      <c r="S2115" s="42"/>
      <c r="T2115" s="42"/>
      <c r="U2115" s="42"/>
      <c r="V2115" s="42"/>
      <c r="W2115" s="42"/>
      <c r="X2115" s="42"/>
      <c r="Y2115" s="42"/>
      <c r="Z2115" s="42"/>
    </row>
    <row r="2116">
      <c r="B2116" s="42"/>
      <c r="D2116" s="90"/>
      <c r="F2116" s="90"/>
      <c r="G2116" s="42"/>
      <c r="H2116" s="90"/>
      <c r="M2116" s="42"/>
      <c r="S2116" s="42"/>
      <c r="T2116" s="42"/>
      <c r="U2116" s="42"/>
      <c r="V2116" s="42"/>
      <c r="W2116" s="42"/>
      <c r="X2116" s="42"/>
      <c r="Y2116" s="42"/>
      <c r="Z2116" s="42"/>
    </row>
    <row r="2117">
      <c r="B2117" s="42"/>
      <c r="D2117" s="90"/>
      <c r="F2117" s="90"/>
      <c r="G2117" s="42"/>
      <c r="H2117" s="90"/>
      <c r="M2117" s="42"/>
      <c r="S2117" s="42"/>
      <c r="T2117" s="42"/>
      <c r="U2117" s="42"/>
      <c r="V2117" s="42"/>
      <c r="W2117" s="42"/>
      <c r="X2117" s="42"/>
      <c r="Y2117" s="42"/>
      <c r="Z2117" s="42"/>
    </row>
    <row r="2118">
      <c r="B2118" s="42"/>
      <c r="D2118" s="90"/>
      <c r="F2118" s="90"/>
      <c r="G2118" s="42"/>
      <c r="H2118" s="90"/>
      <c r="M2118" s="42"/>
      <c r="S2118" s="42"/>
      <c r="T2118" s="42"/>
      <c r="U2118" s="42"/>
      <c r="V2118" s="42"/>
      <c r="W2118" s="42"/>
      <c r="X2118" s="42"/>
      <c r="Y2118" s="42"/>
      <c r="Z2118" s="42"/>
    </row>
    <row r="2119">
      <c r="B2119" s="42"/>
      <c r="D2119" s="90"/>
      <c r="F2119" s="90"/>
      <c r="G2119" s="42"/>
      <c r="H2119" s="90"/>
      <c r="M2119" s="42"/>
      <c r="S2119" s="42"/>
      <c r="T2119" s="42"/>
      <c r="U2119" s="42"/>
      <c r="V2119" s="42"/>
      <c r="W2119" s="42"/>
      <c r="X2119" s="42"/>
      <c r="Y2119" s="42"/>
      <c r="Z2119" s="42"/>
    </row>
    <row r="2120">
      <c r="B2120" s="42"/>
      <c r="D2120" s="90"/>
      <c r="F2120" s="90"/>
      <c r="G2120" s="42"/>
      <c r="H2120" s="90"/>
      <c r="M2120" s="42"/>
      <c r="S2120" s="42"/>
      <c r="T2120" s="42"/>
      <c r="U2120" s="42"/>
      <c r="V2120" s="42"/>
      <c r="W2120" s="42"/>
      <c r="X2120" s="42"/>
      <c r="Y2120" s="42"/>
      <c r="Z2120" s="42"/>
    </row>
    <row r="2121">
      <c r="B2121" s="42"/>
      <c r="D2121" s="90"/>
      <c r="F2121" s="90"/>
      <c r="G2121" s="42"/>
      <c r="H2121" s="90"/>
      <c r="M2121" s="42"/>
      <c r="S2121" s="42"/>
      <c r="T2121" s="42"/>
      <c r="U2121" s="42"/>
      <c r="V2121" s="42"/>
      <c r="W2121" s="42"/>
      <c r="X2121" s="42"/>
      <c r="Y2121" s="42"/>
      <c r="Z2121" s="42"/>
    </row>
    <row r="2122">
      <c r="B2122" s="42"/>
      <c r="D2122" s="90"/>
      <c r="F2122" s="90"/>
      <c r="G2122" s="42"/>
      <c r="H2122" s="90"/>
      <c r="M2122" s="42"/>
      <c r="S2122" s="42"/>
      <c r="T2122" s="42"/>
      <c r="U2122" s="42"/>
      <c r="V2122" s="42"/>
      <c r="W2122" s="42"/>
      <c r="X2122" s="42"/>
      <c r="Y2122" s="42"/>
      <c r="Z2122" s="42"/>
    </row>
    <row r="2123">
      <c r="B2123" s="42"/>
      <c r="D2123" s="90"/>
      <c r="F2123" s="90"/>
      <c r="G2123" s="42"/>
      <c r="H2123" s="90"/>
      <c r="M2123" s="42"/>
      <c r="S2123" s="42"/>
      <c r="T2123" s="42"/>
      <c r="U2123" s="42"/>
      <c r="V2123" s="42"/>
      <c r="W2123" s="42"/>
      <c r="X2123" s="42"/>
      <c r="Y2123" s="42"/>
      <c r="Z2123" s="42"/>
    </row>
    <row r="2124">
      <c r="B2124" s="42"/>
      <c r="D2124" s="90"/>
      <c r="F2124" s="90"/>
      <c r="G2124" s="42"/>
      <c r="H2124" s="90"/>
      <c r="M2124" s="42"/>
      <c r="S2124" s="42"/>
      <c r="T2124" s="42"/>
      <c r="U2124" s="42"/>
      <c r="V2124" s="42"/>
      <c r="W2124" s="42"/>
      <c r="X2124" s="42"/>
      <c r="Y2124" s="42"/>
      <c r="Z2124" s="42"/>
    </row>
    <row r="2125">
      <c r="B2125" s="42"/>
      <c r="D2125" s="90"/>
      <c r="F2125" s="90"/>
      <c r="G2125" s="42"/>
      <c r="H2125" s="90"/>
      <c r="M2125" s="42"/>
      <c r="S2125" s="42"/>
      <c r="T2125" s="42"/>
      <c r="U2125" s="42"/>
      <c r="V2125" s="42"/>
      <c r="W2125" s="42"/>
      <c r="X2125" s="42"/>
      <c r="Y2125" s="42"/>
      <c r="Z2125" s="42"/>
    </row>
    <row r="2126">
      <c r="B2126" s="42"/>
      <c r="D2126" s="90"/>
      <c r="F2126" s="90"/>
      <c r="G2126" s="42"/>
      <c r="H2126" s="90"/>
      <c r="M2126" s="42"/>
      <c r="S2126" s="42"/>
      <c r="T2126" s="42"/>
      <c r="U2126" s="42"/>
      <c r="V2126" s="42"/>
      <c r="W2126" s="42"/>
      <c r="X2126" s="42"/>
      <c r="Y2126" s="42"/>
      <c r="Z2126" s="42"/>
    </row>
    <row r="2127">
      <c r="B2127" s="42"/>
      <c r="D2127" s="90"/>
      <c r="F2127" s="90"/>
      <c r="G2127" s="42"/>
      <c r="H2127" s="90"/>
      <c r="M2127" s="42"/>
      <c r="S2127" s="42"/>
      <c r="T2127" s="42"/>
      <c r="U2127" s="42"/>
      <c r="V2127" s="42"/>
      <c r="W2127" s="42"/>
      <c r="X2127" s="42"/>
      <c r="Y2127" s="42"/>
      <c r="Z2127" s="42"/>
    </row>
    <row r="2128">
      <c r="B2128" s="42"/>
      <c r="D2128" s="90"/>
      <c r="F2128" s="90"/>
      <c r="G2128" s="42"/>
      <c r="H2128" s="90"/>
      <c r="M2128" s="42"/>
      <c r="S2128" s="42"/>
      <c r="T2128" s="42"/>
      <c r="U2128" s="42"/>
      <c r="V2128" s="42"/>
      <c r="W2128" s="42"/>
      <c r="X2128" s="42"/>
      <c r="Y2128" s="42"/>
      <c r="Z2128" s="42"/>
    </row>
    <row r="2129">
      <c r="B2129" s="42"/>
      <c r="D2129" s="90"/>
      <c r="F2129" s="90"/>
      <c r="G2129" s="42"/>
      <c r="H2129" s="90"/>
      <c r="M2129" s="42"/>
      <c r="S2129" s="42"/>
      <c r="T2129" s="42"/>
      <c r="U2129" s="42"/>
      <c r="V2129" s="42"/>
      <c r="W2129" s="42"/>
      <c r="X2129" s="42"/>
      <c r="Y2129" s="42"/>
      <c r="Z2129" s="42"/>
    </row>
    <row r="2130">
      <c r="B2130" s="42"/>
      <c r="D2130" s="90"/>
      <c r="F2130" s="90"/>
      <c r="G2130" s="42"/>
      <c r="H2130" s="90"/>
      <c r="M2130" s="42"/>
      <c r="S2130" s="42"/>
      <c r="T2130" s="42"/>
      <c r="U2130" s="42"/>
      <c r="V2130" s="42"/>
      <c r="W2130" s="42"/>
      <c r="X2130" s="42"/>
      <c r="Y2130" s="42"/>
      <c r="Z2130" s="42"/>
    </row>
    <row r="2131">
      <c r="B2131" s="42"/>
      <c r="D2131" s="90"/>
      <c r="F2131" s="90"/>
      <c r="G2131" s="42"/>
      <c r="H2131" s="90"/>
      <c r="M2131" s="42"/>
      <c r="S2131" s="42"/>
      <c r="T2131" s="42"/>
      <c r="U2131" s="42"/>
      <c r="V2131" s="42"/>
      <c r="W2131" s="42"/>
      <c r="X2131" s="42"/>
      <c r="Y2131" s="42"/>
      <c r="Z2131" s="42"/>
    </row>
    <row r="2132">
      <c r="B2132" s="42"/>
      <c r="D2132" s="90"/>
      <c r="F2132" s="90"/>
      <c r="G2132" s="42"/>
      <c r="H2132" s="90"/>
      <c r="M2132" s="42"/>
      <c r="S2132" s="42"/>
      <c r="T2132" s="42"/>
      <c r="U2132" s="42"/>
      <c r="V2132" s="42"/>
      <c r="W2132" s="42"/>
      <c r="X2132" s="42"/>
      <c r="Y2132" s="42"/>
      <c r="Z2132" s="42"/>
    </row>
    <row r="2133">
      <c r="B2133" s="42"/>
      <c r="D2133" s="90"/>
      <c r="F2133" s="90"/>
      <c r="G2133" s="42"/>
      <c r="H2133" s="90"/>
      <c r="M2133" s="42"/>
      <c r="S2133" s="42"/>
      <c r="T2133" s="42"/>
      <c r="U2133" s="42"/>
      <c r="V2133" s="42"/>
      <c r="W2133" s="42"/>
      <c r="X2133" s="42"/>
      <c r="Y2133" s="42"/>
      <c r="Z2133" s="42"/>
    </row>
    <row r="2134">
      <c r="B2134" s="42"/>
      <c r="D2134" s="90"/>
      <c r="F2134" s="90"/>
      <c r="G2134" s="42"/>
      <c r="H2134" s="90"/>
      <c r="M2134" s="42"/>
      <c r="S2134" s="42"/>
      <c r="T2134" s="42"/>
      <c r="U2134" s="42"/>
      <c r="V2134" s="42"/>
      <c r="W2134" s="42"/>
      <c r="X2134" s="42"/>
      <c r="Y2134" s="42"/>
      <c r="Z2134" s="42"/>
    </row>
    <row r="2135">
      <c r="B2135" s="42"/>
      <c r="D2135" s="90"/>
      <c r="F2135" s="90"/>
      <c r="G2135" s="42"/>
      <c r="H2135" s="90"/>
      <c r="M2135" s="42"/>
      <c r="S2135" s="42"/>
      <c r="T2135" s="42"/>
      <c r="U2135" s="42"/>
      <c r="V2135" s="42"/>
      <c r="W2135" s="42"/>
      <c r="X2135" s="42"/>
      <c r="Y2135" s="42"/>
      <c r="Z2135" s="42"/>
    </row>
    <row r="2136">
      <c r="B2136" s="42"/>
      <c r="D2136" s="90"/>
      <c r="F2136" s="90"/>
      <c r="G2136" s="42"/>
      <c r="H2136" s="90"/>
      <c r="M2136" s="42"/>
      <c r="S2136" s="42"/>
      <c r="T2136" s="42"/>
      <c r="U2136" s="42"/>
      <c r="V2136" s="42"/>
      <c r="W2136" s="42"/>
      <c r="X2136" s="42"/>
      <c r="Y2136" s="42"/>
      <c r="Z2136" s="42"/>
    </row>
    <row r="2137">
      <c r="B2137" s="42"/>
      <c r="D2137" s="90"/>
      <c r="F2137" s="90"/>
      <c r="G2137" s="42"/>
      <c r="H2137" s="90"/>
      <c r="M2137" s="42"/>
      <c r="S2137" s="42"/>
      <c r="T2137" s="42"/>
      <c r="U2137" s="42"/>
      <c r="V2137" s="42"/>
      <c r="W2137" s="42"/>
      <c r="X2137" s="42"/>
      <c r="Y2137" s="42"/>
      <c r="Z2137" s="42"/>
    </row>
    <row r="2138">
      <c r="B2138" s="42"/>
      <c r="D2138" s="90"/>
      <c r="F2138" s="90"/>
      <c r="G2138" s="42"/>
      <c r="H2138" s="90"/>
      <c r="M2138" s="42"/>
      <c r="S2138" s="42"/>
      <c r="T2138" s="42"/>
      <c r="U2138" s="42"/>
      <c r="V2138" s="42"/>
      <c r="W2138" s="42"/>
      <c r="X2138" s="42"/>
      <c r="Y2138" s="42"/>
      <c r="Z2138" s="42"/>
    </row>
    <row r="2139">
      <c r="B2139" s="42"/>
      <c r="D2139" s="90"/>
      <c r="F2139" s="90"/>
      <c r="G2139" s="42"/>
      <c r="H2139" s="90"/>
      <c r="M2139" s="42"/>
      <c r="S2139" s="42"/>
      <c r="T2139" s="42"/>
      <c r="U2139" s="42"/>
      <c r="V2139" s="42"/>
      <c r="W2139" s="42"/>
      <c r="X2139" s="42"/>
      <c r="Y2139" s="42"/>
      <c r="Z2139" s="42"/>
    </row>
    <row r="2140">
      <c r="B2140" s="42"/>
      <c r="D2140" s="90"/>
      <c r="F2140" s="90"/>
      <c r="G2140" s="42"/>
      <c r="H2140" s="90"/>
      <c r="M2140" s="42"/>
      <c r="S2140" s="42"/>
      <c r="T2140" s="42"/>
      <c r="U2140" s="42"/>
      <c r="V2140" s="42"/>
      <c r="W2140" s="42"/>
      <c r="X2140" s="42"/>
      <c r="Y2140" s="42"/>
      <c r="Z2140" s="42"/>
    </row>
    <row r="2141">
      <c r="B2141" s="42"/>
      <c r="D2141" s="90"/>
      <c r="F2141" s="90"/>
      <c r="G2141" s="42"/>
      <c r="H2141" s="90"/>
      <c r="M2141" s="42"/>
      <c r="S2141" s="42"/>
      <c r="T2141" s="42"/>
      <c r="U2141" s="42"/>
      <c r="V2141" s="42"/>
      <c r="W2141" s="42"/>
      <c r="X2141" s="42"/>
      <c r="Y2141" s="42"/>
      <c r="Z2141" s="42"/>
    </row>
    <row r="2142">
      <c r="B2142" s="42"/>
      <c r="D2142" s="90"/>
      <c r="F2142" s="90"/>
      <c r="G2142" s="42"/>
      <c r="H2142" s="90"/>
      <c r="M2142" s="42"/>
      <c r="S2142" s="42"/>
      <c r="T2142" s="42"/>
      <c r="U2142" s="42"/>
      <c r="V2142" s="42"/>
      <c r="W2142" s="42"/>
      <c r="X2142" s="42"/>
      <c r="Y2142" s="42"/>
      <c r="Z2142" s="42"/>
    </row>
    <row r="2143">
      <c r="B2143" s="42"/>
      <c r="D2143" s="90"/>
      <c r="F2143" s="90"/>
      <c r="G2143" s="42"/>
      <c r="H2143" s="90"/>
      <c r="M2143" s="42"/>
      <c r="S2143" s="42"/>
      <c r="T2143" s="42"/>
      <c r="U2143" s="42"/>
      <c r="V2143" s="42"/>
      <c r="W2143" s="42"/>
      <c r="X2143" s="42"/>
      <c r="Y2143" s="42"/>
      <c r="Z2143" s="42"/>
    </row>
    <row r="2144">
      <c r="B2144" s="42"/>
      <c r="D2144" s="90"/>
      <c r="F2144" s="90"/>
      <c r="G2144" s="42"/>
      <c r="H2144" s="90"/>
      <c r="M2144" s="42"/>
      <c r="S2144" s="42"/>
      <c r="T2144" s="42"/>
      <c r="U2144" s="42"/>
      <c r="V2144" s="42"/>
      <c r="W2144" s="42"/>
      <c r="X2144" s="42"/>
      <c r="Y2144" s="42"/>
      <c r="Z2144" s="42"/>
    </row>
    <row r="2145">
      <c r="B2145" s="42"/>
      <c r="D2145" s="90"/>
      <c r="F2145" s="90"/>
      <c r="G2145" s="42"/>
      <c r="H2145" s="90"/>
      <c r="M2145" s="42"/>
      <c r="S2145" s="42"/>
      <c r="T2145" s="42"/>
      <c r="U2145" s="42"/>
      <c r="V2145" s="42"/>
      <c r="W2145" s="42"/>
      <c r="X2145" s="42"/>
      <c r="Y2145" s="42"/>
      <c r="Z2145" s="42"/>
    </row>
    <row r="2146">
      <c r="B2146" s="42"/>
      <c r="D2146" s="90"/>
      <c r="F2146" s="90"/>
      <c r="G2146" s="42"/>
      <c r="H2146" s="90"/>
      <c r="M2146" s="42"/>
      <c r="S2146" s="42"/>
      <c r="T2146" s="42"/>
      <c r="U2146" s="42"/>
      <c r="V2146" s="42"/>
      <c r="W2146" s="42"/>
      <c r="X2146" s="42"/>
      <c r="Y2146" s="42"/>
      <c r="Z2146" s="42"/>
    </row>
    <row r="2147">
      <c r="B2147" s="42"/>
      <c r="D2147" s="90"/>
      <c r="F2147" s="90"/>
      <c r="G2147" s="42"/>
      <c r="H2147" s="90"/>
      <c r="M2147" s="42"/>
      <c r="S2147" s="42"/>
      <c r="T2147" s="42"/>
      <c r="U2147" s="42"/>
      <c r="V2147" s="42"/>
      <c r="W2147" s="42"/>
      <c r="X2147" s="42"/>
      <c r="Y2147" s="42"/>
      <c r="Z2147" s="42"/>
    </row>
    <row r="2148">
      <c r="B2148" s="42"/>
      <c r="D2148" s="90"/>
      <c r="F2148" s="90"/>
      <c r="G2148" s="42"/>
      <c r="H2148" s="90"/>
      <c r="M2148" s="42"/>
      <c r="S2148" s="42"/>
      <c r="T2148" s="42"/>
      <c r="U2148" s="42"/>
      <c r="V2148" s="42"/>
      <c r="W2148" s="42"/>
      <c r="X2148" s="42"/>
      <c r="Y2148" s="42"/>
      <c r="Z2148" s="42"/>
    </row>
    <row r="2149">
      <c r="B2149" s="42"/>
      <c r="D2149" s="90"/>
      <c r="F2149" s="90"/>
      <c r="G2149" s="42"/>
      <c r="H2149" s="90"/>
      <c r="M2149" s="42"/>
      <c r="S2149" s="42"/>
      <c r="T2149" s="42"/>
      <c r="U2149" s="42"/>
      <c r="V2149" s="42"/>
      <c r="W2149" s="42"/>
      <c r="X2149" s="42"/>
      <c r="Y2149" s="42"/>
      <c r="Z2149" s="42"/>
    </row>
    <row r="2150">
      <c r="B2150" s="42"/>
      <c r="D2150" s="90"/>
      <c r="F2150" s="90"/>
      <c r="G2150" s="42"/>
      <c r="H2150" s="90"/>
      <c r="M2150" s="42"/>
      <c r="S2150" s="42"/>
      <c r="T2150" s="42"/>
      <c r="U2150" s="42"/>
      <c r="V2150" s="42"/>
      <c r="W2150" s="42"/>
      <c r="X2150" s="42"/>
      <c r="Y2150" s="42"/>
      <c r="Z2150" s="42"/>
    </row>
    <row r="2151">
      <c r="B2151" s="42"/>
      <c r="D2151" s="90"/>
      <c r="F2151" s="90"/>
      <c r="G2151" s="42"/>
      <c r="H2151" s="90"/>
      <c r="M2151" s="42"/>
      <c r="S2151" s="42"/>
      <c r="T2151" s="42"/>
      <c r="U2151" s="42"/>
      <c r="V2151" s="42"/>
      <c r="W2151" s="42"/>
      <c r="X2151" s="42"/>
      <c r="Y2151" s="42"/>
      <c r="Z2151" s="42"/>
    </row>
    <row r="2152">
      <c r="B2152" s="42"/>
      <c r="D2152" s="90"/>
      <c r="F2152" s="90"/>
      <c r="G2152" s="42"/>
      <c r="H2152" s="90"/>
      <c r="M2152" s="42"/>
      <c r="S2152" s="42"/>
      <c r="T2152" s="42"/>
      <c r="U2152" s="42"/>
      <c r="V2152" s="42"/>
      <c r="W2152" s="42"/>
      <c r="X2152" s="42"/>
      <c r="Y2152" s="42"/>
      <c r="Z2152" s="42"/>
    </row>
    <row r="2153">
      <c r="B2153" s="42"/>
      <c r="D2153" s="90"/>
      <c r="F2153" s="90"/>
      <c r="G2153" s="42"/>
      <c r="H2153" s="90"/>
      <c r="M2153" s="42"/>
      <c r="S2153" s="42"/>
      <c r="T2153" s="42"/>
      <c r="U2153" s="42"/>
      <c r="V2153" s="42"/>
      <c r="W2153" s="42"/>
      <c r="X2153" s="42"/>
      <c r="Y2153" s="42"/>
      <c r="Z2153" s="42"/>
    </row>
    <row r="2154">
      <c r="B2154" s="42"/>
      <c r="D2154" s="90"/>
      <c r="F2154" s="90"/>
      <c r="G2154" s="42"/>
      <c r="H2154" s="90"/>
      <c r="M2154" s="42"/>
      <c r="S2154" s="42"/>
      <c r="T2154" s="42"/>
      <c r="U2154" s="42"/>
      <c r="V2154" s="42"/>
      <c r="W2154" s="42"/>
      <c r="X2154" s="42"/>
      <c r="Y2154" s="42"/>
      <c r="Z2154" s="42"/>
    </row>
    <row r="2155">
      <c r="B2155" s="42"/>
      <c r="D2155" s="90"/>
      <c r="F2155" s="90"/>
      <c r="G2155" s="42"/>
      <c r="H2155" s="90"/>
      <c r="M2155" s="42"/>
      <c r="S2155" s="42"/>
      <c r="T2155" s="42"/>
      <c r="U2155" s="42"/>
      <c r="V2155" s="42"/>
      <c r="W2155" s="42"/>
      <c r="X2155" s="42"/>
      <c r="Y2155" s="42"/>
      <c r="Z2155" s="42"/>
    </row>
    <row r="2156">
      <c r="B2156" s="42"/>
      <c r="D2156" s="90"/>
      <c r="F2156" s="90"/>
      <c r="G2156" s="42"/>
      <c r="H2156" s="90"/>
      <c r="M2156" s="42"/>
      <c r="S2156" s="42"/>
      <c r="T2156" s="42"/>
      <c r="U2156" s="42"/>
      <c r="V2156" s="42"/>
      <c r="W2156" s="42"/>
      <c r="X2156" s="42"/>
      <c r="Y2156" s="42"/>
      <c r="Z2156" s="42"/>
    </row>
    <row r="2157">
      <c r="B2157" s="42"/>
      <c r="D2157" s="90"/>
      <c r="F2157" s="90"/>
      <c r="G2157" s="42"/>
      <c r="H2157" s="90"/>
      <c r="M2157" s="42"/>
      <c r="S2157" s="42"/>
      <c r="T2157" s="42"/>
      <c r="U2157" s="42"/>
      <c r="V2157" s="42"/>
      <c r="W2157" s="42"/>
      <c r="X2157" s="42"/>
      <c r="Y2157" s="42"/>
      <c r="Z2157" s="42"/>
    </row>
    <row r="2158">
      <c r="B2158" s="42"/>
      <c r="D2158" s="90"/>
      <c r="F2158" s="90"/>
      <c r="G2158" s="42"/>
      <c r="H2158" s="90"/>
      <c r="M2158" s="42"/>
      <c r="S2158" s="42"/>
      <c r="T2158" s="42"/>
      <c r="U2158" s="42"/>
      <c r="V2158" s="42"/>
      <c r="W2158" s="42"/>
      <c r="X2158" s="42"/>
      <c r="Y2158" s="42"/>
      <c r="Z2158" s="42"/>
    </row>
    <row r="2159">
      <c r="B2159" s="42"/>
      <c r="D2159" s="90"/>
      <c r="F2159" s="90"/>
      <c r="G2159" s="42"/>
      <c r="H2159" s="90"/>
      <c r="M2159" s="42"/>
      <c r="S2159" s="42"/>
      <c r="T2159" s="42"/>
      <c r="U2159" s="42"/>
      <c r="V2159" s="42"/>
      <c r="W2159" s="42"/>
      <c r="X2159" s="42"/>
      <c r="Y2159" s="42"/>
      <c r="Z2159" s="42"/>
    </row>
    <row r="2160">
      <c r="B2160" s="42"/>
      <c r="D2160" s="90"/>
      <c r="F2160" s="90"/>
      <c r="G2160" s="42"/>
      <c r="H2160" s="90"/>
      <c r="M2160" s="42"/>
      <c r="S2160" s="42"/>
      <c r="T2160" s="42"/>
      <c r="U2160" s="42"/>
      <c r="V2160" s="42"/>
      <c r="W2160" s="42"/>
      <c r="X2160" s="42"/>
      <c r="Y2160" s="42"/>
      <c r="Z2160" s="42"/>
    </row>
    <row r="2161">
      <c r="B2161" s="42"/>
      <c r="D2161" s="90"/>
      <c r="F2161" s="90"/>
      <c r="G2161" s="42"/>
      <c r="H2161" s="90"/>
      <c r="M2161" s="42"/>
      <c r="S2161" s="42"/>
      <c r="T2161" s="42"/>
      <c r="U2161" s="42"/>
      <c r="V2161" s="42"/>
      <c r="W2161" s="42"/>
      <c r="X2161" s="42"/>
      <c r="Y2161" s="42"/>
      <c r="Z2161" s="42"/>
    </row>
    <row r="2162">
      <c r="B2162" s="42"/>
      <c r="D2162" s="90"/>
      <c r="F2162" s="90"/>
      <c r="G2162" s="42"/>
      <c r="H2162" s="90"/>
      <c r="M2162" s="42"/>
      <c r="S2162" s="42"/>
      <c r="T2162" s="42"/>
      <c r="U2162" s="42"/>
      <c r="V2162" s="42"/>
      <c r="W2162" s="42"/>
      <c r="X2162" s="42"/>
      <c r="Y2162" s="42"/>
      <c r="Z2162" s="42"/>
    </row>
    <row r="2163">
      <c r="B2163" s="42"/>
      <c r="D2163" s="90"/>
      <c r="F2163" s="90"/>
      <c r="G2163" s="42"/>
      <c r="H2163" s="90"/>
      <c r="M2163" s="42"/>
      <c r="S2163" s="42"/>
      <c r="T2163" s="42"/>
      <c r="U2163" s="42"/>
      <c r="V2163" s="42"/>
      <c r="W2163" s="42"/>
      <c r="X2163" s="42"/>
      <c r="Y2163" s="42"/>
      <c r="Z2163" s="42"/>
    </row>
    <row r="2164">
      <c r="B2164" s="42"/>
      <c r="D2164" s="90"/>
      <c r="F2164" s="90"/>
      <c r="G2164" s="42"/>
      <c r="H2164" s="90"/>
      <c r="M2164" s="42"/>
      <c r="S2164" s="42"/>
      <c r="T2164" s="42"/>
      <c r="U2164" s="42"/>
      <c r="V2164" s="42"/>
      <c r="W2164" s="42"/>
      <c r="X2164" s="42"/>
      <c r="Y2164" s="42"/>
      <c r="Z2164" s="42"/>
    </row>
    <row r="2165">
      <c r="B2165" s="42"/>
      <c r="D2165" s="90"/>
      <c r="F2165" s="90"/>
      <c r="G2165" s="42"/>
      <c r="H2165" s="90"/>
      <c r="M2165" s="42"/>
      <c r="S2165" s="42"/>
      <c r="T2165" s="42"/>
      <c r="U2165" s="42"/>
      <c r="V2165" s="42"/>
      <c r="W2165" s="42"/>
      <c r="X2165" s="42"/>
      <c r="Y2165" s="42"/>
      <c r="Z2165" s="42"/>
    </row>
    <row r="2166">
      <c r="B2166" s="42"/>
      <c r="D2166" s="90"/>
      <c r="F2166" s="90"/>
      <c r="G2166" s="42"/>
      <c r="H2166" s="90"/>
      <c r="M2166" s="42"/>
      <c r="S2166" s="42"/>
      <c r="T2166" s="42"/>
      <c r="U2166" s="42"/>
      <c r="V2166" s="42"/>
      <c r="W2166" s="42"/>
      <c r="X2166" s="42"/>
      <c r="Y2166" s="42"/>
      <c r="Z2166" s="42"/>
    </row>
    <row r="2167">
      <c r="B2167" s="42"/>
      <c r="D2167" s="90"/>
      <c r="F2167" s="90"/>
      <c r="G2167" s="42"/>
      <c r="H2167" s="90"/>
      <c r="M2167" s="42"/>
      <c r="S2167" s="42"/>
      <c r="T2167" s="42"/>
      <c r="U2167" s="42"/>
      <c r="V2167" s="42"/>
      <c r="W2167" s="42"/>
      <c r="X2167" s="42"/>
      <c r="Y2167" s="42"/>
      <c r="Z2167" s="42"/>
    </row>
    <row r="2168">
      <c r="B2168" s="42"/>
      <c r="D2168" s="90"/>
      <c r="F2168" s="90"/>
      <c r="G2168" s="42"/>
      <c r="H2168" s="90"/>
      <c r="M2168" s="42"/>
      <c r="S2168" s="42"/>
      <c r="T2168" s="42"/>
      <c r="U2168" s="42"/>
      <c r="V2168" s="42"/>
      <c r="W2168" s="42"/>
      <c r="X2168" s="42"/>
      <c r="Y2168" s="42"/>
      <c r="Z2168" s="42"/>
    </row>
    <row r="2169">
      <c r="B2169" s="42"/>
      <c r="D2169" s="90"/>
      <c r="F2169" s="90"/>
      <c r="G2169" s="42"/>
      <c r="H2169" s="90"/>
      <c r="M2169" s="42"/>
      <c r="S2169" s="42"/>
      <c r="T2169" s="42"/>
      <c r="U2169" s="42"/>
      <c r="V2169" s="42"/>
      <c r="W2169" s="42"/>
      <c r="X2169" s="42"/>
      <c r="Y2169" s="42"/>
      <c r="Z2169" s="42"/>
    </row>
    <row r="2170">
      <c r="B2170" s="42"/>
      <c r="D2170" s="90"/>
      <c r="F2170" s="90"/>
      <c r="G2170" s="42"/>
      <c r="H2170" s="90"/>
      <c r="M2170" s="42"/>
      <c r="S2170" s="42"/>
      <c r="T2170" s="42"/>
      <c r="U2170" s="42"/>
      <c r="V2170" s="42"/>
      <c r="W2170" s="42"/>
      <c r="X2170" s="42"/>
      <c r="Y2170" s="42"/>
      <c r="Z2170" s="42"/>
    </row>
    <row r="2171">
      <c r="B2171" s="42"/>
      <c r="D2171" s="90"/>
      <c r="F2171" s="90"/>
      <c r="G2171" s="42"/>
      <c r="H2171" s="90"/>
      <c r="M2171" s="42"/>
      <c r="S2171" s="42"/>
      <c r="T2171" s="42"/>
      <c r="U2171" s="42"/>
      <c r="V2171" s="42"/>
      <c r="W2171" s="42"/>
      <c r="X2171" s="42"/>
      <c r="Y2171" s="42"/>
      <c r="Z2171" s="42"/>
    </row>
    <row r="2172">
      <c r="B2172" s="42"/>
      <c r="D2172" s="90"/>
      <c r="F2172" s="90"/>
      <c r="G2172" s="42"/>
      <c r="H2172" s="90"/>
      <c r="M2172" s="42"/>
      <c r="S2172" s="42"/>
      <c r="T2172" s="42"/>
      <c r="U2172" s="42"/>
      <c r="V2172" s="42"/>
      <c r="W2172" s="42"/>
      <c r="X2172" s="42"/>
      <c r="Y2172" s="42"/>
      <c r="Z2172" s="42"/>
    </row>
    <row r="2173">
      <c r="B2173" s="42"/>
      <c r="D2173" s="90"/>
      <c r="F2173" s="90"/>
      <c r="G2173" s="42"/>
      <c r="H2173" s="90"/>
      <c r="M2173" s="42"/>
      <c r="S2173" s="42"/>
      <c r="T2173" s="42"/>
      <c r="U2173" s="42"/>
      <c r="V2173" s="42"/>
      <c r="W2173" s="42"/>
      <c r="X2173" s="42"/>
      <c r="Y2173" s="42"/>
      <c r="Z2173" s="42"/>
    </row>
    <row r="2174">
      <c r="B2174" s="42"/>
      <c r="D2174" s="90"/>
      <c r="F2174" s="90"/>
      <c r="G2174" s="42"/>
      <c r="H2174" s="90"/>
      <c r="M2174" s="42"/>
      <c r="S2174" s="42"/>
      <c r="T2174" s="42"/>
      <c r="U2174" s="42"/>
      <c r="V2174" s="42"/>
      <c r="W2174" s="42"/>
      <c r="X2174" s="42"/>
      <c r="Y2174" s="42"/>
      <c r="Z2174" s="42"/>
    </row>
    <row r="2175">
      <c r="B2175" s="42"/>
      <c r="D2175" s="90"/>
      <c r="F2175" s="90"/>
      <c r="G2175" s="42"/>
      <c r="H2175" s="90"/>
      <c r="M2175" s="42"/>
      <c r="S2175" s="42"/>
      <c r="T2175" s="42"/>
      <c r="U2175" s="42"/>
      <c r="V2175" s="42"/>
      <c r="W2175" s="42"/>
      <c r="X2175" s="42"/>
      <c r="Y2175" s="42"/>
      <c r="Z2175" s="42"/>
    </row>
    <row r="2176">
      <c r="B2176" s="42"/>
      <c r="D2176" s="90"/>
      <c r="F2176" s="90"/>
      <c r="G2176" s="42"/>
      <c r="H2176" s="90"/>
      <c r="M2176" s="42"/>
      <c r="S2176" s="42"/>
      <c r="T2176" s="42"/>
      <c r="U2176" s="42"/>
      <c r="V2176" s="42"/>
      <c r="W2176" s="42"/>
      <c r="X2176" s="42"/>
      <c r="Y2176" s="42"/>
      <c r="Z2176" s="42"/>
    </row>
    <row r="2177">
      <c r="B2177" s="42"/>
      <c r="D2177" s="90"/>
      <c r="F2177" s="90"/>
      <c r="G2177" s="42"/>
      <c r="H2177" s="90"/>
      <c r="M2177" s="42"/>
      <c r="S2177" s="42"/>
      <c r="T2177" s="42"/>
      <c r="U2177" s="42"/>
      <c r="V2177" s="42"/>
      <c r="W2177" s="42"/>
      <c r="X2177" s="42"/>
      <c r="Y2177" s="42"/>
      <c r="Z2177" s="42"/>
    </row>
    <row r="2178">
      <c r="B2178" s="42"/>
      <c r="D2178" s="90"/>
      <c r="F2178" s="90"/>
      <c r="G2178" s="42"/>
      <c r="H2178" s="90"/>
      <c r="M2178" s="42"/>
      <c r="S2178" s="42"/>
      <c r="T2178" s="42"/>
      <c r="U2178" s="42"/>
      <c r="V2178" s="42"/>
      <c r="W2178" s="42"/>
      <c r="X2178" s="42"/>
      <c r="Y2178" s="42"/>
      <c r="Z2178" s="42"/>
    </row>
    <row r="2179">
      <c r="B2179" s="42"/>
      <c r="D2179" s="90"/>
      <c r="F2179" s="90"/>
      <c r="G2179" s="42"/>
      <c r="H2179" s="90"/>
      <c r="M2179" s="42"/>
      <c r="S2179" s="42"/>
      <c r="T2179" s="42"/>
      <c r="U2179" s="42"/>
      <c r="V2179" s="42"/>
      <c r="W2179" s="42"/>
      <c r="X2179" s="42"/>
      <c r="Y2179" s="42"/>
      <c r="Z2179" s="42"/>
    </row>
    <row r="2180">
      <c r="B2180" s="42"/>
      <c r="D2180" s="90"/>
      <c r="F2180" s="90"/>
      <c r="G2180" s="42"/>
      <c r="H2180" s="90"/>
      <c r="M2180" s="42"/>
      <c r="S2180" s="42"/>
      <c r="T2180" s="42"/>
      <c r="U2180" s="42"/>
      <c r="V2180" s="42"/>
      <c r="W2180" s="42"/>
      <c r="X2180" s="42"/>
      <c r="Y2180" s="42"/>
      <c r="Z2180" s="42"/>
    </row>
    <row r="2181">
      <c r="B2181" s="42"/>
      <c r="D2181" s="90"/>
      <c r="F2181" s="90"/>
      <c r="G2181" s="42"/>
      <c r="H2181" s="90"/>
      <c r="M2181" s="42"/>
      <c r="S2181" s="42"/>
      <c r="T2181" s="42"/>
      <c r="U2181" s="42"/>
      <c r="V2181" s="42"/>
      <c r="W2181" s="42"/>
      <c r="X2181" s="42"/>
      <c r="Y2181" s="42"/>
      <c r="Z2181" s="42"/>
    </row>
    <row r="2182">
      <c r="B2182" s="42"/>
      <c r="D2182" s="90"/>
      <c r="F2182" s="90"/>
      <c r="G2182" s="42"/>
      <c r="H2182" s="90"/>
      <c r="M2182" s="42"/>
      <c r="S2182" s="42"/>
      <c r="T2182" s="42"/>
      <c r="U2182" s="42"/>
      <c r="V2182" s="42"/>
      <c r="W2182" s="42"/>
      <c r="X2182" s="42"/>
      <c r="Y2182" s="42"/>
      <c r="Z2182" s="42"/>
    </row>
    <row r="2183">
      <c r="B2183" s="42"/>
      <c r="D2183" s="90"/>
      <c r="F2183" s="90"/>
      <c r="G2183" s="42"/>
      <c r="H2183" s="90"/>
      <c r="M2183" s="42"/>
      <c r="S2183" s="42"/>
      <c r="T2183" s="42"/>
      <c r="U2183" s="42"/>
      <c r="V2183" s="42"/>
      <c r="W2183" s="42"/>
      <c r="X2183" s="42"/>
      <c r="Y2183" s="42"/>
      <c r="Z2183" s="42"/>
    </row>
    <row r="2184">
      <c r="B2184" s="42"/>
      <c r="D2184" s="90"/>
      <c r="F2184" s="90"/>
      <c r="G2184" s="42"/>
      <c r="H2184" s="90"/>
      <c r="M2184" s="42"/>
      <c r="S2184" s="42"/>
      <c r="T2184" s="42"/>
      <c r="U2184" s="42"/>
      <c r="V2184" s="42"/>
      <c r="W2184" s="42"/>
      <c r="X2184" s="42"/>
      <c r="Y2184" s="42"/>
      <c r="Z2184" s="42"/>
    </row>
    <row r="2185">
      <c r="B2185" s="42"/>
      <c r="D2185" s="90"/>
      <c r="F2185" s="90"/>
      <c r="G2185" s="42"/>
      <c r="H2185" s="90"/>
      <c r="M2185" s="42"/>
      <c r="S2185" s="42"/>
      <c r="T2185" s="42"/>
      <c r="U2185" s="42"/>
      <c r="V2185" s="42"/>
      <c r="W2185" s="42"/>
      <c r="X2185" s="42"/>
      <c r="Y2185" s="42"/>
      <c r="Z2185" s="42"/>
    </row>
    <row r="2186">
      <c r="B2186" s="42"/>
      <c r="D2186" s="90"/>
      <c r="F2186" s="90"/>
      <c r="G2186" s="42"/>
      <c r="H2186" s="90"/>
      <c r="M2186" s="42"/>
      <c r="S2186" s="42"/>
      <c r="T2186" s="42"/>
      <c r="U2186" s="42"/>
      <c r="V2186" s="42"/>
      <c r="W2186" s="42"/>
      <c r="X2186" s="42"/>
      <c r="Y2186" s="42"/>
      <c r="Z2186" s="42"/>
    </row>
    <row r="2187">
      <c r="B2187" s="42"/>
      <c r="D2187" s="90"/>
      <c r="F2187" s="90"/>
      <c r="G2187" s="42"/>
      <c r="H2187" s="90"/>
      <c r="M2187" s="42"/>
      <c r="S2187" s="42"/>
      <c r="T2187" s="42"/>
      <c r="U2187" s="42"/>
      <c r="V2187" s="42"/>
      <c r="W2187" s="42"/>
      <c r="X2187" s="42"/>
      <c r="Y2187" s="42"/>
      <c r="Z2187" s="42"/>
    </row>
    <row r="2188">
      <c r="B2188" s="42"/>
      <c r="D2188" s="90"/>
      <c r="F2188" s="90"/>
      <c r="G2188" s="42"/>
      <c r="H2188" s="90"/>
      <c r="M2188" s="42"/>
      <c r="S2188" s="42"/>
      <c r="T2188" s="42"/>
      <c r="U2188" s="42"/>
      <c r="V2188" s="42"/>
      <c r="W2188" s="42"/>
      <c r="X2188" s="42"/>
      <c r="Y2188" s="42"/>
      <c r="Z2188" s="42"/>
    </row>
    <row r="2189">
      <c r="B2189" s="42"/>
      <c r="D2189" s="90"/>
      <c r="F2189" s="90"/>
      <c r="G2189" s="42"/>
      <c r="H2189" s="90"/>
      <c r="M2189" s="42"/>
      <c r="S2189" s="42"/>
      <c r="T2189" s="42"/>
      <c r="U2189" s="42"/>
      <c r="V2189" s="42"/>
      <c r="W2189" s="42"/>
      <c r="X2189" s="42"/>
      <c r="Y2189" s="42"/>
      <c r="Z2189" s="42"/>
    </row>
    <row r="2190">
      <c r="B2190" s="42"/>
      <c r="D2190" s="90"/>
      <c r="F2190" s="90"/>
      <c r="G2190" s="42"/>
      <c r="H2190" s="90"/>
      <c r="M2190" s="42"/>
      <c r="S2190" s="42"/>
      <c r="T2190" s="42"/>
      <c r="U2190" s="42"/>
      <c r="V2190" s="42"/>
      <c r="W2190" s="42"/>
      <c r="X2190" s="42"/>
      <c r="Y2190" s="42"/>
      <c r="Z2190" s="42"/>
    </row>
    <row r="2191">
      <c r="B2191" s="42"/>
      <c r="D2191" s="90"/>
      <c r="F2191" s="90"/>
      <c r="G2191" s="42"/>
      <c r="H2191" s="90"/>
      <c r="M2191" s="42"/>
      <c r="S2191" s="42"/>
      <c r="T2191" s="42"/>
      <c r="U2191" s="42"/>
      <c r="V2191" s="42"/>
      <c r="W2191" s="42"/>
      <c r="X2191" s="42"/>
      <c r="Y2191" s="42"/>
      <c r="Z2191" s="42"/>
    </row>
    <row r="2192">
      <c r="B2192" s="42"/>
      <c r="D2192" s="90"/>
      <c r="F2192" s="90"/>
      <c r="G2192" s="42"/>
      <c r="H2192" s="90"/>
      <c r="M2192" s="42"/>
      <c r="S2192" s="42"/>
      <c r="T2192" s="42"/>
      <c r="U2192" s="42"/>
      <c r="V2192" s="42"/>
      <c r="W2192" s="42"/>
      <c r="X2192" s="42"/>
      <c r="Y2192" s="42"/>
      <c r="Z2192" s="42"/>
    </row>
    <row r="2193">
      <c r="B2193" s="42"/>
      <c r="D2193" s="90"/>
      <c r="F2193" s="90"/>
      <c r="G2193" s="42"/>
      <c r="H2193" s="90"/>
      <c r="M2193" s="42"/>
      <c r="S2193" s="42"/>
      <c r="T2193" s="42"/>
      <c r="U2193" s="42"/>
      <c r="V2193" s="42"/>
      <c r="W2193" s="42"/>
      <c r="X2193" s="42"/>
      <c r="Y2193" s="42"/>
      <c r="Z2193" s="42"/>
    </row>
    <row r="2194">
      <c r="B2194" s="42"/>
      <c r="D2194" s="90"/>
      <c r="F2194" s="90"/>
      <c r="G2194" s="42"/>
      <c r="H2194" s="90"/>
      <c r="M2194" s="42"/>
      <c r="S2194" s="42"/>
      <c r="T2194" s="42"/>
      <c r="U2194" s="42"/>
      <c r="V2194" s="42"/>
      <c r="W2194" s="42"/>
      <c r="X2194" s="42"/>
      <c r="Y2194" s="42"/>
      <c r="Z2194" s="42"/>
    </row>
    <row r="2195">
      <c r="B2195" s="42"/>
      <c r="D2195" s="90"/>
      <c r="F2195" s="90"/>
      <c r="G2195" s="42"/>
      <c r="H2195" s="90"/>
      <c r="M2195" s="42"/>
      <c r="S2195" s="42"/>
      <c r="T2195" s="42"/>
      <c r="U2195" s="42"/>
      <c r="V2195" s="42"/>
      <c r="W2195" s="42"/>
      <c r="X2195" s="42"/>
      <c r="Y2195" s="42"/>
      <c r="Z2195" s="42"/>
    </row>
    <row r="2196">
      <c r="B2196" s="42"/>
      <c r="D2196" s="90"/>
      <c r="F2196" s="90"/>
      <c r="G2196" s="42"/>
      <c r="H2196" s="90"/>
      <c r="M2196" s="42"/>
      <c r="S2196" s="42"/>
      <c r="T2196" s="42"/>
      <c r="U2196" s="42"/>
      <c r="V2196" s="42"/>
      <c r="W2196" s="42"/>
      <c r="X2196" s="42"/>
      <c r="Y2196" s="42"/>
      <c r="Z2196" s="42"/>
    </row>
    <row r="2197">
      <c r="B2197" s="42"/>
      <c r="D2197" s="90"/>
      <c r="F2197" s="90"/>
      <c r="G2197" s="42"/>
      <c r="H2197" s="90"/>
      <c r="M2197" s="42"/>
      <c r="S2197" s="42"/>
      <c r="T2197" s="42"/>
      <c r="U2197" s="42"/>
      <c r="V2197" s="42"/>
      <c r="W2197" s="42"/>
      <c r="X2197" s="42"/>
      <c r="Y2197" s="42"/>
      <c r="Z2197" s="42"/>
    </row>
    <row r="2198">
      <c r="B2198" s="42"/>
      <c r="D2198" s="90"/>
      <c r="F2198" s="90"/>
      <c r="G2198" s="42"/>
      <c r="H2198" s="90"/>
      <c r="M2198" s="42"/>
      <c r="S2198" s="42"/>
      <c r="T2198" s="42"/>
      <c r="U2198" s="42"/>
      <c r="V2198" s="42"/>
      <c r="W2198" s="42"/>
      <c r="X2198" s="42"/>
      <c r="Y2198" s="42"/>
      <c r="Z2198" s="42"/>
    </row>
    <row r="2199">
      <c r="B2199" s="42"/>
      <c r="D2199" s="90"/>
      <c r="F2199" s="90"/>
      <c r="G2199" s="42"/>
      <c r="H2199" s="90"/>
      <c r="M2199" s="42"/>
      <c r="S2199" s="42"/>
      <c r="T2199" s="42"/>
      <c r="U2199" s="42"/>
      <c r="V2199" s="42"/>
      <c r="W2199" s="42"/>
      <c r="X2199" s="42"/>
      <c r="Y2199" s="42"/>
      <c r="Z2199" s="42"/>
    </row>
    <row r="2200">
      <c r="B2200" s="42"/>
      <c r="D2200" s="90"/>
      <c r="F2200" s="90"/>
      <c r="G2200" s="42"/>
      <c r="H2200" s="90"/>
      <c r="M2200" s="42"/>
      <c r="S2200" s="42"/>
      <c r="T2200" s="42"/>
      <c r="U2200" s="42"/>
      <c r="V2200" s="42"/>
      <c r="W2200" s="42"/>
      <c r="X2200" s="42"/>
      <c r="Y2200" s="42"/>
      <c r="Z2200" s="42"/>
    </row>
    <row r="2201">
      <c r="B2201" s="42"/>
      <c r="D2201" s="90"/>
      <c r="F2201" s="90"/>
      <c r="G2201" s="42"/>
      <c r="H2201" s="90"/>
      <c r="M2201" s="42"/>
      <c r="S2201" s="42"/>
      <c r="T2201" s="42"/>
      <c r="U2201" s="42"/>
      <c r="V2201" s="42"/>
      <c r="W2201" s="42"/>
      <c r="X2201" s="42"/>
      <c r="Y2201" s="42"/>
      <c r="Z2201" s="42"/>
    </row>
    <row r="2202">
      <c r="B2202" s="42"/>
      <c r="D2202" s="90"/>
      <c r="F2202" s="90"/>
      <c r="G2202" s="42"/>
      <c r="H2202" s="90"/>
      <c r="M2202" s="42"/>
      <c r="S2202" s="42"/>
      <c r="T2202" s="42"/>
      <c r="U2202" s="42"/>
      <c r="V2202" s="42"/>
      <c r="W2202" s="42"/>
      <c r="X2202" s="42"/>
      <c r="Y2202" s="42"/>
      <c r="Z2202" s="42"/>
    </row>
    <row r="2203">
      <c r="B2203" s="42"/>
      <c r="D2203" s="90"/>
      <c r="F2203" s="90"/>
      <c r="G2203" s="42"/>
      <c r="H2203" s="90"/>
      <c r="M2203" s="42"/>
      <c r="S2203" s="42"/>
      <c r="T2203" s="42"/>
      <c r="U2203" s="42"/>
      <c r="V2203" s="42"/>
      <c r="W2203" s="42"/>
      <c r="X2203" s="42"/>
      <c r="Y2203" s="42"/>
      <c r="Z2203" s="42"/>
    </row>
    <row r="2204">
      <c r="B2204" s="42"/>
      <c r="D2204" s="90"/>
      <c r="F2204" s="90"/>
      <c r="G2204" s="42"/>
      <c r="H2204" s="90"/>
      <c r="M2204" s="42"/>
      <c r="S2204" s="42"/>
      <c r="T2204" s="42"/>
      <c r="U2204" s="42"/>
      <c r="V2204" s="42"/>
      <c r="W2204" s="42"/>
      <c r="X2204" s="42"/>
      <c r="Y2204" s="42"/>
      <c r="Z2204" s="42"/>
    </row>
    <row r="2205">
      <c r="B2205" s="42"/>
      <c r="D2205" s="90"/>
      <c r="F2205" s="90"/>
      <c r="G2205" s="42"/>
      <c r="H2205" s="90"/>
      <c r="M2205" s="42"/>
      <c r="S2205" s="42"/>
      <c r="T2205" s="42"/>
      <c r="U2205" s="42"/>
      <c r="V2205" s="42"/>
      <c r="W2205" s="42"/>
      <c r="X2205" s="42"/>
      <c r="Y2205" s="42"/>
      <c r="Z2205" s="42"/>
    </row>
    <row r="2206">
      <c r="B2206" s="42"/>
      <c r="D2206" s="90"/>
      <c r="F2206" s="90"/>
      <c r="G2206" s="42"/>
      <c r="H2206" s="90"/>
      <c r="M2206" s="42"/>
      <c r="S2206" s="42"/>
      <c r="T2206" s="42"/>
      <c r="U2206" s="42"/>
      <c r="V2206" s="42"/>
      <c r="W2206" s="42"/>
      <c r="X2206" s="42"/>
      <c r="Y2206" s="42"/>
      <c r="Z2206" s="42"/>
    </row>
    <row r="2207">
      <c r="B2207" s="42"/>
      <c r="D2207" s="90"/>
      <c r="F2207" s="90"/>
      <c r="G2207" s="42"/>
      <c r="H2207" s="90"/>
      <c r="M2207" s="42"/>
      <c r="S2207" s="42"/>
      <c r="T2207" s="42"/>
      <c r="U2207" s="42"/>
      <c r="V2207" s="42"/>
      <c r="W2207" s="42"/>
      <c r="X2207" s="42"/>
      <c r="Y2207" s="42"/>
      <c r="Z2207" s="42"/>
    </row>
    <row r="2208">
      <c r="B2208" s="42"/>
      <c r="D2208" s="90"/>
      <c r="F2208" s="90"/>
      <c r="G2208" s="42"/>
      <c r="H2208" s="90"/>
      <c r="M2208" s="42"/>
      <c r="S2208" s="42"/>
      <c r="T2208" s="42"/>
      <c r="U2208" s="42"/>
      <c r="V2208" s="42"/>
      <c r="W2208" s="42"/>
      <c r="X2208" s="42"/>
      <c r="Y2208" s="42"/>
      <c r="Z2208" s="42"/>
    </row>
    <row r="2209">
      <c r="B2209" s="42"/>
      <c r="D2209" s="90"/>
      <c r="F2209" s="90"/>
      <c r="G2209" s="42"/>
      <c r="H2209" s="90"/>
      <c r="M2209" s="42"/>
      <c r="S2209" s="42"/>
      <c r="T2209" s="42"/>
      <c r="U2209" s="42"/>
      <c r="V2209" s="42"/>
      <c r="W2209" s="42"/>
      <c r="X2209" s="42"/>
      <c r="Y2209" s="42"/>
      <c r="Z2209" s="42"/>
    </row>
    <row r="2210">
      <c r="B2210" s="42"/>
      <c r="D2210" s="90"/>
      <c r="F2210" s="90"/>
      <c r="G2210" s="42"/>
      <c r="H2210" s="90"/>
      <c r="M2210" s="42"/>
      <c r="S2210" s="42"/>
      <c r="T2210" s="42"/>
      <c r="U2210" s="42"/>
      <c r="V2210" s="42"/>
      <c r="W2210" s="42"/>
      <c r="X2210" s="42"/>
      <c r="Y2210" s="42"/>
      <c r="Z2210" s="42"/>
    </row>
    <row r="2211">
      <c r="B2211" s="42"/>
      <c r="D2211" s="90"/>
      <c r="F2211" s="90"/>
      <c r="G2211" s="42"/>
      <c r="H2211" s="90"/>
      <c r="M2211" s="42"/>
      <c r="S2211" s="42"/>
      <c r="T2211" s="42"/>
      <c r="U2211" s="42"/>
      <c r="V2211" s="42"/>
      <c r="W2211" s="42"/>
      <c r="X2211" s="42"/>
      <c r="Y2211" s="42"/>
      <c r="Z2211" s="42"/>
    </row>
    <row r="2212">
      <c r="B2212" s="42"/>
      <c r="D2212" s="90"/>
      <c r="F2212" s="90"/>
      <c r="G2212" s="42"/>
      <c r="H2212" s="90"/>
      <c r="M2212" s="42"/>
      <c r="S2212" s="42"/>
      <c r="T2212" s="42"/>
      <c r="U2212" s="42"/>
      <c r="V2212" s="42"/>
      <c r="W2212" s="42"/>
      <c r="X2212" s="42"/>
      <c r="Y2212" s="42"/>
      <c r="Z2212" s="42"/>
    </row>
    <row r="2213">
      <c r="B2213" s="42"/>
      <c r="D2213" s="90"/>
      <c r="F2213" s="90"/>
      <c r="G2213" s="42"/>
      <c r="H2213" s="90"/>
      <c r="M2213" s="42"/>
      <c r="S2213" s="42"/>
      <c r="T2213" s="42"/>
      <c r="U2213" s="42"/>
      <c r="V2213" s="42"/>
      <c r="W2213" s="42"/>
      <c r="X2213" s="42"/>
      <c r="Y2213" s="42"/>
      <c r="Z2213" s="42"/>
    </row>
    <row r="2214">
      <c r="B2214" s="42"/>
      <c r="D2214" s="90"/>
      <c r="F2214" s="90"/>
      <c r="G2214" s="42"/>
      <c r="H2214" s="90"/>
      <c r="M2214" s="42"/>
      <c r="S2214" s="42"/>
      <c r="T2214" s="42"/>
      <c r="U2214" s="42"/>
      <c r="V2214" s="42"/>
      <c r="W2214" s="42"/>
      <c r="X2214" s="42"/>
      <c r="Y2214" s="42"/>
      <c r="Z2214" s="42"/>
    </row>
    <row r="2215">
      <c r="B2215" s="42"/>
      <c r="D2215" s="90"/>
      <c r="F2215" s="90"/>
      <c r="G2215" s="42"/>
      <c r="H2215" s="90"/>
      <c r="M2215" s="42"/>
      <c r="S2215" s="42"/>
      <c r="T2215" s="42"/>
      <c r="U2215" s="42"/>
      <c r="V2215" s="42"/>
      <c r="W2215" s="42"/>
      <c r="X2215" s="42"/>
      <c r="Y2215" s="42"/>
      <c r="Z2215" s="42"/>
    </row>
    <row r="2216">
      <c r="B2216" s="42"/>
      <c r="D2216" s="90"/>
      <c r="F2216" s="90"/>
      <c r="G2216" s="42"/>
      <c r="H2216" s="90"/>
      <c r="M2216" s="42"/>
      <c r="S2216" s="42"/>
      <c r="T2216" s="42"/>
      <c r="U2216" s="42"/>
      <c r="V2216" s="42"/>
      <c r="W2216" s="42"/>
      <c r="X2216" s="42"/>
      <c r="Y2216" s="42"/>
      <c r="Z2216" s="42"/>
    </row>
    <row r="2217">
      <c r="B2217" s="42"/>
      <c r="D2217" s="90"/>
      <c r="F2217" s="90"/>
      <c r="G2217" s="42"/>
      <c r="H2217" s="90"/>
      <c r="M2217" s="42"/>
      <c r="S2217" s="42"/>
      <c r="T2217" s="42"/>
      <c r="U2217" s="42"/>
      <c r="V2217" s="42"/>
      <c r="W2217" s="42"/>
      <c r="X2217" s="42"/>
      <c r="Y2217" s="42"/>
      <c r="Z2217" s="42"/>
    </row>
    <row r="2218">
      <c r="B2218" s="42"/>
      <c r="D2218" s="90"/>
      <c r="F2218" s="90"/>
      <c r="G2218" s="42"/>
      <c r="H2218" s="90"/>
      <c r="M2218" s="42"/>
      <c r="S2218" s="42"/>
      <c r="T2218" s="42"/>
      <c r="U2218" s="42"/>
      <c r="V2218" s="42"/>
      <c r="W2218" s="42"/>
      <c r="X2218" s="42"/>
      <c r="Y2218" s="42"/>
      <c r="Z2218" s="42"/>
    </row>
    <row r="2219">
      <c r="B2219" s="42"/>
      <c r="D2219" s="90"/>
      <c r="F2219" s="90"/>
      <c r="G2219" s="42"/>
      <c r="H2219" s="90"/>
      <c r="M2219" s="42"/>
      <c r="S2219" s="42"/>
      <c r="T2219" s="42"/>
      <c r="U2219" s="42"/>
      <c r="V2219" s="42"/>
      <c r="W2219" s="42"/>
      <c r="X2219" s="42"/>
      <c r="Y2219" s="42"/>
      <c r="Z2219" s="42"/>
    </row>
    <row r="2220">
      <c r="B2220" s="42"/>
      <c r="D2220" s="90"/>
      <c r="F2220" s="90"/>
      <c r="G2220" s="42"/>
      <c r="H2220" s="90"/>
      <c r="M2220" s="42"/>
      <c r="S2220" s="42"/>
      <c r="T2220" s="42"/>
      <c r="U2220" s="42"/>
      <c r="V2220" s="42"/>
      <c r="W2220" s="42"/>
      <c r="X2220" s="42"/>
      <c r="Y2220" s="42"/>
      <c r="Z2220" s="42"/>
    </row>
    <row r="2221">
      <c r="B2221" s="42"/>
      <c r="D2221" s="90"/>
      <c r="F2221" s="90"/>
      <c r="G2221" s="42"/>
      <c r="H2221" s="90"/>
      <c r="M2221" s="42"/>
      <c r="S2221" s="42"/>
      <c r="T2221" s="42"/>
      <c r="U2221" s="42"/>
      <c r="V2221" s="42"/>
      <c r="W2221" s="42"/>
      <c r="X2221" s="42"/>
      <c r="Y2221" s="42"/>
      <c r="Z2221" s="42"/>
    </row>
    <row r="2222">
      <c r="B2222" s="42"/>
      <c r="D2222" s="90"/>
      <c r="F2222" s="90"/>
      <c r="G2222" s="42"/>
      <c r="H2222" s="90"/>
      <c r="M2222" s="42"/>
      <c r="S2222" s="42"/>
      <c r="T2222" s="42"/>
      <c r="U2222" s="42"/>
      <c r="V2222" s="42"/>
      <c r="W2222" s="42"/>
      <c r="X2222" s="42"/>
      <c r="Y2222" s="42"/>
      <c r="Z2222" s="42"/>
    </row>
    <row r="2223">
      <c r="B2223" s="42"/>
      <c r="D2223" s="90"/>
      <c r="F2223" s="90"/>
      <c r="G2223" s="42"/>
      <c r="H2223" s="90"/>
      <c r="M2223" s="42"/>
      <c r="S2223" s="42"/>
      <c r="T2223" s="42"/>
      <c r="U2223" s="42"/>
      <c r="V2223" s="42"/>
      <c r="W2223" s="42"/>
      <c r="X2223" s="42"/>
      <c r="Y2223" s="42"/>
      <c r="Z2223" s="42"/>
    </row>
    <row r="2224">
      <c r="B2224" s="42"/>
      <c r="D2224" s="90"/>
      <c r="F2224" s="90"/>
      <c r="G2224" s="42"/>
      <c r="H2224" s="90"/>
      <c r="M2224" s="42"/>
      <c r="S2224" s="42"/>
      <c r="T2224" s="42"/>
      <c r="U2224" s="42"/>
      <c r="V2224" s="42"/>
      <c r="W2224" s="42"/>
      <c r="X2224" s="42"/>
      <c r="Y2224" s="42"/>
      <c r="Z2224" s="42"/>
    </row>
    <row r="2225">
      <c r="B2225" s="42"/>
      <c r="D2225" s="90"/>
      <c r="F2225" s="90"/>
      <c r="G2225" s="42"/>
      <c r="H2225" s="90"/>
      <c r="M2225" s="42"/>
      <c r="S2225" s="42"/>
      <c r="T2225" s="42"/>
      <c r="U2225" s="42"/>
      <c r="V2225" s="42"/>
      <c r="W2225" s="42"/>
      <c r="X2225" s="42"/>
      <c r="Y2225" s="42"/>
      <c r="Z2225" s="42"/>
    </row>
    <row r="2226">
      <c r="B2226" s="42"/>
      <c r="D2226" s="90"/>
      <c r="F2226" s="90"/>
      <c r="G2226" s="42"/>
      <c r="H2226" s="90"/>
      <c r="M2226" s="42"/>
      <c r="S2226" s="42"/>
      <c r="T2226" s="42"/>
      <c r="U2226" s="42"/>
      <c r="V2226" s="42"/>
      <c r="W2226" s="42"/>
      <c r="X2226" s="42"/>
      <c r="Y2226" s="42"/>
      <c r="Z2226" s="42"/>
    </row>
    <row r="2227">
      <c r="B2227" s="42"/>
      <c r="D2227" s="90"/>
      <c r="F2227" s="90"/>
      <c r="G2227" s="42"/>
      <c r="H2227" s="90"/>
      <c r="M2227" s="42"/>
      <c r="S2227" s="42"/>
      <c r="T2227" s="42"/>
      <c r="U2227" s="42"/>
      <c r="V2227" s="42"/>
      <c r="W2227" s="42"/>
      <c r="X2227" s="42"/>
      <c r="Y2227" s="42"/>
      <c r="Z2227" s="42"/>
    </row>
    <row r="2228">
      <c r="B2228" s="42"/>
      <c r="D2228" s="90"/>
      <c r="F2228" s="90"/>
      <c r="G2228" s="42"/>
      <c r="H2228" s="90"/>
      <c r="M2228" s="42"/>
      <c r="S2228" s="42"/>
      <c r="T2228" s="42"/>
      <c r="U2228" s="42"/>
      <c r="V2228" s="42"/>
      <c r="W2228" s="42"/>
      <c r="X2228" s="42"/>
      <c r="Y2228" s="42"/>
      <c r="Z2228" s="42"/>
    </row>
    <row r="2229">
      <c r="B2229" s="42"/>
      <c r="D2229" s="90"/>
      <c r="F2229" s="90"/>
      <c r="G2229" s="42"/>
      <c r="H2229" s="90"/>
      <c r="M2229" s="42"/>
      <c r="S2229" s="42"/>
      <c r="T2229" s="42"/>
      <c r="U2229" s="42"/>
      <c r="V2229" s="42"/>
      <c r="W2229" s="42"/>
      <c r="X2229" s="42"/>
      <c r="Y2229" s="42"/>
      <c r="Z2229" s="42"/>
    </row>
    <row r="2230">
      <c r="B2230" s="42"/>
      <c r="D2230" s="90"/>
      <c r="F2230" s="90"/>
      <c r="G2230" s="42"/>
      <c r="H2230" s="90"/>
      <c r="M2230" s="42"/>
      <c r="S2230" s="42"/>
      <c r="T2230" s="42"/>
      <c r="U2230" s="42"/>
      <c r="V2230" s="42"/>
      <c r="W2230" s="42"/>
      <c r="X2230" s="42"/>
      <c r="Y2230" s="42"/>
      <c r="Z2230" s="42"/>
    </row>
    <row r="2231">
      <c r="B2231" s="42"/>
      <c r="D2231" s="90"/>
      <c r="F2231" s="90"/>
      <c r="G2231" s="42"/>
      <c r="H2231" s="90"/>
      <c r="M2231" s="42"/>
      <c r="S2231" s="42"/>
      <c r="T2231" s="42"/>
      <c r="U2231" s="42"/>
      <c r="V2231" s="42"/>
      <c r="W2231" s="42"/>
      <c r="X2231" s="42"/>
      <c r="Y2231" s="42"/>
      <c r="Z2231" s="42"/>
    </row>
    <row r="2232">
      <c r="B2232" s="42"/>
      <c r="D2232" s="90"/>
      <c r="F2232" s="90"/>
      <c r="G2232" s="42"/>
      <c r="H2232" s="90"/>
      <c r="M2232" s="42"/>
      <c r="S2232" s="42"/>
      <c r="T2232" s="42"/>
      <c r="U2232" s="42"/>
      <c r="V2232" s="42"/>
      <c r="W2232" s="42"/>
      <c r="X2232" s="42"/>
      <c r="Y2232" s="42"/>
      <c r="Z2232" s="42"/>
    </row>
    <row r="2233">
      <c r="B2233" s="42"/>
      <c r="D2233" s="90"/>
      <c r="F2233" s="90"/>
      <c r="G2233" s="42"/>
      <c r="H2233" s="90"/>
      <c r="M2233" s="42"/>
      <c r="S2233" s="42"/>
      <c r="T2233" s="42"/>
      <c r="U2233" s="42"/>
      <c r="V2233" s="42"/>
      <c r="W2233" s="42"/>
      <c r="X2233" s="42"/>
      <c r="Y2233" s="42"/>
      <c r="Z2233" s="42"/>
    </row>
    <row r="2234">
      <c r="B2234" s="42"/>
      <c r="D2234" s="90"/>
      <c r="F2234" s="90"/>
      <c r="G2234" s="42"/>
      <c r="H2234" s="90"/>
      <c r="M2234" s="42"/>
      <c r="S2234" s="42"/>
      <c r="T2234" s="42"/>
      <c r="U2234" s="42"/>
      <c r="V2234" s="42"/>
      <c r="W2234" s="42"/>
      <c r="X2234" s="42"/>
      <c r="Y2234" s="42"/>
      <c r="Z2234" s="42"/>
    </row>
    <row r="2235">
      <c r="B2235" s="42"/>
      <c r="D2235" s="90"/>
      <c r="F2235" s="90"/>
      <c r="G2235" s="42"/>
      <c r="H2235" s="90"/>
      <c r="M2235" s="42"/>
      <c r="S2235" s="42"/>
      <c r="T2235" s="42"/>
      <c r="U2235" s="42"/>
      <c r="V2235" s="42"/>
      <c r="W2235" s="42"/>
      <c r="X2235" s="42"/>
      <c r="Y2235" s="42"/>
      <c r="Z2235" s="42"/>
    </row>
    <row r="2236">
      <c r="B2236" s="42"/>
      <c r="D2236" s="90"/>
      <c r="F2236" s="90"/>
      <c r="G2236" s="42"/>
      <c r="H2236" s="90"/>
      <c r="M2236" s="42"/>
      <c r="S2236" s="42"/>
      <c r="T2236" s="42"/>
      <c r="U2236" s="42"/>
      <c r="V2236" s="42"/>
      <c r="W2236" s="42"/>
      <c r="X2236" s="42"/>
      <c r="Y2236" s="42"/>
      <c r="Z2236" s="42"/>
    </row>
    <row r="2237">
      <c r="B2237" s="42"/>
      <c r="D2237" s="90"/>
      <c r="F2237" s="90"/>
      <c r="G2237" s="42"/>
      <c r="H2237" s="90"/>
      <c r="M2237" s="42"/>
      <c r="S2237" s="42"/>
      <c r="T2237" s="42"/>
      <c r="U2237" s="42"/>
      <c r="V2237" s="42"/>
      <c r="W2237" s="42"/>
      <c r="X2237" s="42"/>
      <c r="Y2237" s="42"/>
      <c r="Z2237" s="42"/>
    </row>
    <row r="2238">
      <c r="B2238" s="42"/>
      <c r="D2238" s="90"/>
      <c r="F2238" s="90"/>
      <c r="G2238" s="42"/>
      <c r="H2238" s="90"/>
      <c r="M2238" s="42"/>
      <c r="S2238" s="42"/>
      <c r="T2238" s="42"/>
      <c r="U2238" s="42"/>
      <c r="V2238" s="42"/>
      <c r="W2238" s="42"/>
      <c r="X2238" s="42"/>
      <c r="Y2238" s="42"/>
      <c r="Z2238" s="42"/>
    </row>
    <row r="2239">
      <c r="B2239" s="42"/>
      <c r="D2239" s="90"/>
      <c r="F2239" s="90"/>
      <c r="G2239" s="42"/>
      <c r="H2239" s="90"/>
      <c r="M2239" s="42"/>
      <c r="S2239" s="42"/>
      <c r="T2239" s="42"/>
      <c r="U2239" s="42"/>
      <c r="V2239" s="42"/>
      <c r="W2239" s="42"/>
      <c r="X2239" s="42"/>
      <c r="Y2239" s="42"/>
      <c r="Z2239" s="42"/>
    </row>
    <row r="2240">
      <c r="B2240" s="42"/>
      <c r="D2240" s="90"/>
      <c r="F2240" s="90"/>
      <c r="G2240" s="42"/>
      <c r="H2240" s="90"/>
      <c r="M2240" s="42"/>
      <c r="S2240" s="42"/>
      <c r="T2240" s="42"/>
      <c r="U2240" s="42"/>
      <c r="V2240" s="42"/>
      <c r="W2240" s="42"/>
      <c r="X2240" s="42"/>
      <c r="Y2240" s="42"/>
      <c r="Z2240" s="42"/>
    </row>
    <row r="2241">
      <c r="B2241" s="42"/>
      <c r="D2241" s="90"/>
      <c r="F2241" s="90"/>
      <c r="G2241" s="42"/>
      <c r="H2241" s="90"/>
      <c r="M2241" s="42"/>
      <c r="S2241" s="42"/>
      <c r="T2241" s="42"/>
      <c r="U2241" s="42"/>
      <c r="V2241" s="42"/>
      <c r="W2241" s="42"/>
      <c r="X2241" s="42"/>
      <c r="Y2241" s="42"/>
      <c r="Z2241" s="42"/>
    </row>
    <row r="2242">
      <c r="B2242" s="42"/>
      <c r="D2242" s="90"/>
      <c r="F2242" s="90"/>
      <c r="G2242" s="42"/>
      <c r="H2242" s="90"/>
      <c r="M2242" s="42"/>
      <c r="S2242" s="42"/>
      <c r="T2242" s="42"/>
      <c r="U2242" s="42"/>
      <c r="V2242" s="42"/>
      <c r="W2242" s="42"/>
      <c r="X2242" s="42"/>
      <c r="Y2242" s="42"/>
      <c r="Z2242" s="42"/>
    </row>
    <row r="2243">
      <c r="B2243" s="42"/>
      <c r="D2243" s="90"/>
      <c r="F2243" s="90"/>
      <c r="G2243" s="42"/>
      <c r="H2243" s="90"/>
      <c r="M2243" s="42"/>
      <c r="S2243" s="42"/>
      <c r="T2243" s="42"/>
      <c r="U2243" s="42"/>
      <c r="V2243" s="42"/>
      <c r="W2243" s="42"/>
      <c r="X2243" s="42"/>
      <c r="Y2243" s="42"/>
      <c r="Z2243" s="42"/>
    </row>
    <row r="2244">
      <c r="B2244" s="42"/>
      <c r="D2244" s="90"/>
      <c r="F2244" s="90"/>
      <c r="G2244" s="42"/>
      <c r="H2244" s="90"/>
      <c r="M2244" s="42"/>
      <c r="S2244" s="42"/>
      <c r="T2244" s="42"/>
      <c r="U2244" s="42"/>
      <c r="V2244" s="42"/>
      <c r="W2244" s="42"/>
      <c r="X2244" s="42"/>
      <c r="Y2244" s="42"/>
      <c r="Z2244" s="42"/>
    </row>
    <row r="2245">
      <c r="B2245" s="42"/>
      <c r="D2245" s="90"/>
      <c r="F2245" s="90"/>
      <c r="G2245" s="42"/>
      <c r="H2245" s="90"/>
      <c r="M2245" s="42"/>
      <c r="S2245" s="42"/>
      <c r="T2245" s="42"/>
      <c r="U2245" s="42"/>
      <c r="V2245" s="42"/>
      <c r="W2245" s="42"/>
      <c r="X2245" s="42"/>
      <c r="Y2245" s="42"/>
      <c r="Z2245" s="42"/>
    </row>
    <row r="2246">
      <c r="B2246" s="42"/>
      <c r="D2246" s="90"/>
      <c r="F2246" s="90"/>
      <c r="G2246" s="42"/>
      <c r="H2246" s="90"/>
      <c r="M2246" s="42"/>
      <c r="S2246" s="42"/>
      <c r="T2246" s="42"/>
      <c r="U2246" s="42"/>
      <c r="V2246" s="42"/>
      <c r="W2246" s="42"/>
      <c r="X2246" s="42"/>
      <c r="Y2246" s="42"/>
      <c r="Z2246" s="42"/>
    </row>
    <row r="2247">
      <c r="B2247" s="42"/>
      <c r="D2247" s="90"/>
      <c r="F2247" s="90"/>
      <c r="G2247" s="42"/>
      <c r="H2247" s="90"/>
      <c r="M2247" s="42"/>
      <c r="S2247" s="42"/>
      <c r="T2247" s="42"/>
      <c r="U2247" s="42"/>
      <c r="V2247" s="42"/>
      <c r="W2247" s="42"/>
      <c r="X2247" s="42"/>
      <c r="Y2247" s="42"/>
      <c r="Z2247" s="42"/>
    </row>
    <row r="2248">
      <c r="B2248" s="42"/>
      <c r="D2248" s="90"/>
      <c r="F2248" s="90"/>
      <c r="G2248" s="42"/>
      <c r="H2248" s="90"/>
      <c r="M2248" s="42"/>
      <c r="S2248" s="42"/>
      <c r="T2248" s="42"/>
      <c r="U2248" s="42"/>
      <c r="V2248" s="42"/>
      <c r="W2248" s="42"/>
      <c r="X2248" s="42"/>
      <c r="Y2248" s="42"/>
      <c r="Z2248" s="42"/>
    </row>
    <row r="2249">
      <c r="B2249" s="42"/>
      <c r="D2249" s="90"/>
      <c r="F2249" s="90"/>
      <c r="G2249" s="42"/>
      <c r="H2249" s="90"/>
      <c r="M2249" s="42"/>
      <c r="S2249" s="42"/>
      <c r="T2249" s="42"/>
      <c r="U2249" s="42"/>
      <c r="V2249" s="42"/>
      <c r="W2249" s="42"/>
      <c r="X2249" s="42"/>
      <c r="Y2249" s="42"/>
      <c r="Z2249" s="42"/>
    </row>
    <row r="2250">
      <c r="B2250" s="42"/>
      <c r="D2250" s="90"/>
      <c r="F2250" s="90"/>
      <c r="G2250" s="42"/>
      <c r="H2250" s="90"/>
      <c r="M2250" s="42"/>
      <c r="S2250" s="42"/>
      <c r="T2250" s="42"/>
      <c r="U2250" s="42"/>
      <c r="V2250" s="42"/>
      <c r="W2250" s="42"/>
      <c r="X2250" s="42"/>
      <c r="Y2250" s="42"/>
      <c r="Z2250" s="42"/>
    </row>
    <row r="2251">
      <c r="B2251" s="42"/>
      <c r="D2251" s="90"/>
      <c r="F2251" s="90"/>
      <c r="G2251" s="42"/>
      <c r="H2251" s="90"/>
      <c r="M2251" s="42"/>
      <c r="S2251" s="42"/>
      <c r="T2251" s="42"/>
      <c r="U2251" s="42"/>
      <c r="V2251" s="42"/>
      <c r="W2251" s="42"/>
      <c r="X2251" s="42"/>
      <c r="Y2251" s="42"/>
      <c r="Z2251" s="42"/>
    </row>
    <row r="2252">
      <c r="B2252" s="42"/>
      <c r="D2252" s="90"/>
      <c r="F2252" s="90"/>
      <c r="G2252" s="42"/>
      <c r="H2252" s="90"/>
      <c r="M2252" s="42"/>
      <c r="S2252" s="42"/>
      <c r="T2252" s="42"/>
      <c r="U2252" s="42"/>
      <c r="V2252" s="42"/>
      <c r="W2252" s="42"/>
      <c r="X2252" s="42"/>
      <c r="Y2252" s="42"/>
      <c r="Z2252" s="42"/>
    </row>
    <row r="2253">
      <c r="B2253" s="42"/>
      <c r="D2253" s="90"/>
      <c r="F2253" s="90"/>
      <c r="G2253" s="42"/>
      <c r="H2253" s="90"/>
      <c r="M2253" s="42"/>
      <c r="S2253" s="42"/>
      <c r="T2253" s="42"/>
      <c r="U2253" s="42"/>
      <c r="V2253" s="42"/>
      <c r="W2253" s="42"/>
      <c r="X2253" s="42"/>
      <c r="Y2253" s="42"/>
      <c r="Z2253" s="42"/>
    </row>
    <row r="2254">
      <c r="B2254" s="42"/>
      <c r="D2254" s="90"/>
      <c r="F2254" s="90"/>
      <c r="G2254" s="42"/>
      <c r="H2254" s="90"/>
      <c r="M2254" s="42"/>
      <c r="S2254" s="42"/>
      <c r="T2254" s="42"/>
      <c r="U2254" s="42"/>
      <c r="V2254" s="42"/>
      <c r="W2254" s="42"/>
      <c r="X2254" s="42"/>
      <c r="Y2254" s="42"/>
      <c r="Z2254" s="42"/>
    </row>
    <row r="2255">
      <c r="B2255" s="42"/>
      <c r="D2255" s="90"/>
      <c r="F2255" s="90"/>
      <c r="G2255" s="42"/>
      <c r="H2255" s="90"/>
      <c r="M2255" s="42"/>
      <c r="S2255" s="42"/>
      <c r="T2255" s="42"/>
      <c r="U2255" s="42"/>
      <c r="V2255" s="42"/>
      <c r="W2255" s="42"/>
      <c r="X2255" s="42"/>
      <c r="Y2255" s="42"/>
      <c r="Z2255" s="42"/>
    </row>
    <row r="2256">
      <c r="B2256" s="42"/>
      <c r="D2256" s="90"/>
      <c r="F2256" s="90"/>
      <c r="G2256" s="42"/>
      <c r="H2256" s="90"/>
      <c r="M2256" s="42"/>
      <c r="S2256" s="42"/>
      <c r="T2256" s="42"/>
      <c r="U2256" s="42"/>
      <c r="V2256" s="42"/>
      <c r="W2256" s="42"/>
      <c r="X2256" s="42"/>
      <c r="Y2256" s="42"/>
      <c r="Z2256" s="42"/>
    </row>
    <row r="2257">
      <c r="B2257" s="42"/>
      <c r="D2257" s="90"/>
      <c r="F2257" s="90"/>
      <c r="G2257" s="42"/>
      <c r="H2257" s="90"/>
      <c r="M2257" s="42"/>
      <c r="S2257" s="42"/>
      <c r="T2257" s="42"/>
      <c r="U2257" s="42"/>
      <c r="V2257" s="42"/>
      <c r="W2257" s="42"/>
      <c r="X2257" s="42"/>
      <c r="Y2257" s="42"/>
      <c r="Z2257" s="42"/>
    </row>
    <row r="2258">
      <c r="B2258" s="42"/>
      <c r="D2258" s="90"/>
      <c r="F2258" s="90"/>
      <c r="G2258" s="42"/>
      <c r="H2258" s="90"/>
      <c r="M2258" s="42"/>
      <c r="S2258" s="42"/>
      <c r="T2258" s="42"/>
      <c r="U2258" s="42"/>
      <c r="V2258" s="42"/>
      <c r="W2258" s="42"/>
      <c r="X2258" s="42"/>
      <c r="Y2258" s="42"/>
      <c r="Z2258" s="42"/>
    </row>
    <row r="2259">
      <c r="B2259" s="42"/>
      <c r="D2259" s="90"/>
      <c r="F2259" s="90"/>
      <c r="G2259" s="42"/>
      <c r="H2259" s="90"/>
      <c r="M2259" s="42"/>
      <c r="S2259" s="42"/>
      <c r="T2259" s="42"/>
      <c r="U2259" s="42"/>
      <c r="V2259" s="42"/>
      <c r="W2259" s="42"/>
      <c r="X2259" s="42"/>
      <c r="Y2259" s="42"/>
      <c r="Z2259" s="42"/>
    </row>
    <row r="2260">
      <c r="B2260" s="42"/>
      <c r="D2260" s="90"/>
      <c r="F2260" s="90"/>
      <c r="G2260" s="42"/>
      <c r="H2260" s="90"/>
      <c r="M2260" s="42"/>
      <c r="S2260" s="42"/>
      <c r="T2260" s="42"/>
      <c r="U2260" s="42"/>
      <c r="V2260" s="42"/>
      <c r="W2260" s="42"/>
      <c r="X2260" s="42"/>
      <c r="Y2260" s="42"/>
      <c r="Z2260" s="42"/>
    </row>
    <row r="2261">
      <c r="B2261" s="42"/>
      <c r="D2261" s="90"/>
      <c r="F2261" s="90"/>
      <c r="G2261" s="42"/>
      <c r="H2261" s="90"/>
      <c r="M2261" s="42"/>
      <c r="S2261" s="42"/>
      <c r="T2261" s="42"/>
      <c r="U2261" s="42"/>
      <c r="V2261" s="42"/>
      <c r="W2261" s="42"/>
      <c r="X2261" s="42"/>
      <c r="Y2261" s="42"/>
      <c r="Z2261" s="42"/>
    </row>
    <row r="2262">
      <c r="B2262" s="42"/>
      <c r="D2262" s="90"/>
      <c r="F2262" s="90"/>
      <c r="G2262" s="42"/>
      <c r="H2262" s="90"/>
      <c r="M2262" s="42"/>
      <c r="S2262" s="42"/>
      <c r="T2262" s="42"/>
      <c r="U2262" s="42"/>
      <c r="V2262" s="42"/>
      <c r="W2262" s="42"/>
      <c r="X2262" s="42"/>
      <c r="Y2262" s="42"/>
      <c r="Z2262" s="42"/>
    </row>
    <row r="2263">
      <c r="B2263" s="42"/>
      <c r="D2263" s="90"/>
      <c r="F2263" s="90"/>
      <c r="G2263" s="42"/>
      <c r="H2263" s="90"/>
      <c r="M2263" s="42"/>
      <c r="S2263" s="42"/>
      <c r="T2263" s="42"/>
      <c r="U2263" s="42"/>
      <c r="V2263" s="42"/>
      <c r="W2263" s="42"/>
      <c r="X2263" s="42"/>
      <c r="Y2263" s="42"/>
      <c r="Z2263" s="42"/>
    </row>
    <row r="2264">
      <c r="B2264" s="42"/>
      <c r="D2264" s="90"/>
      <c r="F2264" s="90"/>
      <c r="G2264" s="42"/>
      <c r="H2264" s="90"/>
      <c r="M2264" s="42"/>
      <c r="S2264" s="42"/>
      <c r="T2264" s="42"/>
      <c r="U2264" s="42"/>
      <c r="V2264" s="42"/>
      <c r="W2264" s="42"/>
      <c r="X2264" s="42"/>
      <c r="Y2264" s="42"/>
      <c r="Z2264" s="42"/>
    </row>
    <row r="2265">
      <c r="B2265" s="42"/>
      <c r="D2265" s="90"/>
      <c r="F2265" s="90"/>
      <c r="G2265" s="42"/>
      <c r="H2265" s="90"/>
      <c r="M2265" s="42"/>
      <c r="S2265" s="42"/>
      <c r="T2265" s="42"/>
      <c r="U2265" s="42"/>
      <c r="V2265" s="42"/>
      <c r="W2265" s="42"/>
      <c r="X2265" s="42"/>
      <c r="Y2265" s="42"/>
      <c r="Z2265" s="42"/>
    </row>
    <row r="2266">
      <c r="B2266" s="42"/>
      <c r="D2266" s="90"/>
      <c r="F2266" s="90"/>
      <c r="G2266" s="42"/>
      <c r="H2266" s="90"/>
      <c r="M2266" s="42"/>
      <c r="S2266" s="42"/>
      <c r="T2266" s="42"/>
      <c r="U2266" s="42"/>
      <c r="V2266" s="42"/>
      <c r="W2266" s="42"/>
      <c r="X2266" s="42"/>
      <c r="Y2266" s="42"/>
      <c r="Z2266" s="42"/>
    </row>
    <row r="2267">
      <c r="B2267" s="42"/>
      <c r="D2267" s="90"/>
      <c r="F2267" s="90"/>
      <c r="G2267" s="42"/>
      <c r="H2267" s="90"/>
      <c r="M2267" s="42"/>
      <c r="S2267" s="42"/>
      <c r="T2267" s="42"/>
      <c r="U2267" s="42"/>
      <c r="V2267" s="42"/>
      <c r="W2267" s="42"/>
      <c r="X2267" s="42"/>
      <c r="Y2267" s="42"/>
      <c r="Z2267" s="42"/>
    </row>
    <row r="2268">
      <c r="B2268" s="42"/>
      <c r="D2268" s="90"/>
      <c r="F2268" s="90"/>
      <c r="G2268" s="42"/>
      <c r="H2268" s="90"/>
      <c r="M2268" s="42"/>
      <c r="S2268" s="42"/>
      <c r="T2268" s="42"/>
      <c r="U2268" s="42"/>
      <c r="V2268" s="42"/>
      <c r="W2268" s="42"/>
      <c r="X2268" s="42"/>
      <c r="Y2268" s="42"/>
      <c r="Z2268" s="42"/>
    </row>
    <row r="2269">
      <c r="B2269" s="42"/>
      <c r="D2269" s="90"/>
      <c r="F2269" s="90"/>
      <c r="G2269" s="42"/>
      <c r="H2269" s="90"/>
      <c r="M2269" s="42"/>
      <c r="S2269" s="42"/>
      <c r="T2269" s="42"/>
      <c r="U2269" s="42"/>
      <c r="V2269" s="42"/>
      <c r="W2269" s="42"/>
      <c r="X2269" s="42"/>
      <c r="Y2269" s="42"/>
      <c r="Z2269" s="42"/>
    </row>
    <row r="2270">
      <c r="B2270" s="42"/>
      <c r="D2270" s="90"/>
      <c r="F2270" s="90"/>
      <c r="G2270" s="42"/>
      <c r="H2270" s="90"/>
      <c r="M2270" s="42"/>
      <c r="S2270" s="42"/>
      <c r="T2270" s="42"/>
      <c r="U2270" s="42"/>
      <c r="V2270" s="42"/>
      <c r="W2270" s="42"/>
      <c r="X2270" s="42"/>
      <c r="Y2270" s="42"/>
      <c r="Z2270" s="42"/>
    </row>
    <row r="2271">
      <c r="B2271" s="42"/>
      <c r="D2271" s="90"/>
      <c r="F2271" s="90"/>
      <c r="G2271" s="42"/>
      <c r="H2271" s="90"/>
      <c r="M2271" s="42"/>
      <c r="S2271" s="42"/>
      <c r="T2271" s="42"/>
      <c r="U2271" s="42"/>
      <c r="V2271" s="42"/>
      <c r="W2271" s="42"/>
      <c r="X2271" s="42"/>
      <c r="Y2271" s="42"/>
      <c r="Z2271" s="42"/>
    </row>
    <row r="2272">
      <c r="B2272" s="42"/>
      <c r="D2272" s="90"/>
      <c r="F2272" s="90"/>
      <c r="G2272" s="42"/>
      <c r="H2272" s="90"/>
      <c r="M2272" s="42"/>
      <c r="S2272" s="42"/>
      <c r="T2272" s="42"/>
      <c r="U2272" s="42"/>
      <c r="V2272" s="42"/>
      <c r="W2272" s="42"/>
      <c r="X2272" s="42"/>
      <c r="Y2272" s="42"/>
      <c r="Z2272" s="42"/>
    </row>
    <row r="2273">
      <c r="B2273" s="42"/>
      <c r="D2273" s="90"/>
      <c r="F2273" s="90"/>
      <c r="G2273" s="42"/>
      <c r="H2273" s="90"/>
      <c r="M2273" s="42"/>
      <c r="S2273" s="42"/>
      <c r="T2273" s="42"/>
      <c r="U2273" s="42"/>
      <c r="V2273" s="42"/>
      <c r="W2273" s="42"/>
      <c r="X2273" s="42"/>
      <c r="Y2273" s="42"/>
      <c r="Z2273" s="42"/>
    </row>
    <row r="2274">
      <c r="B2274" s="42"/>
      <c r="D2274" s="90"/>
      <c r="F2274" s="90"/>
      <c r="G2274" s="42"/>
      <c r="H2274" s="90"/>
      <c r="M2274" s="42"/>
      <c r="S2274" s="42"/>
      <c r="T2274" s="42"/>
      <c r="U2274" s="42"/>
      <c r="V2274" s="42"/>
      <c r="W2274" s="42"/>
      <c r="X2274" s="42"/>
      <c r="Y2274" s="42"/>
      <c r="Z2274" s="42"/>
    </row>
    <row r="2275">
      <c r="B2275" s="42"/>
      <c r="D2275" s="90"/>
      <c r="F2275" s="90"/>
      <c r="G2275" s="42"/>
      <c r="H2275" s="90"/>
      <c r="M2275" s="42"/>
      <c r="S2275" s="42"/>
      <c r="T2275" s="42"/>
      <c r="U2275" s="42"/>
      <c r="V2275" s="42"/>
      <c r="W2275" s="42"/>
      <c r="X2275" s="42"/>
      <c r="Y2275" s="42"/>
      <c r="Z2275" s="42"/>
    </row>
    <row r="2276">
      <c r="B2276" s="42"/>
      <c r="D2276" s="90"/>
      <c r="F2276" s="90"/>
      <c r="G2276" s="42"/>
      <c r="H2276" s="90"/>
      <c r="M2276" s="42"/>
      <c r="S2276" s="42"/>
      <c r="T2276" s="42"/>
      <c r="U2276" s="42"/>
      <c r="V2276" s="42"/>
      <c r="W2276" s="42"/>
      <c r="X2276" s="42"/>
      <c r="Y2276" s="42"/>
      <c r="Z2276" s="42"/>
    </row>
    <row r="2277">
      <c r="B2277" s="42"/>
      <c r="D2277" s="90"/>
      <c r="F2277" s="90"/>
      <c r="G2277" s="42"/>
      <c r="H2277" s="90"/>
      <c r="M2277" s="42"/>
      <c r="S2277" s="42"/>
      <c r="T2277" s="42"/>
      <c r="U2277" s="42"/>
      <c r="V2277" s="42"/>
      <c r="W2277" s="42"/>
      <c r="X2277" s="42"/>
      <c r="Y2277" s="42"/>
      <c r="Z2277" s="42"/>
    </row>
    <row r="2278">
      <c r="B2278" s="42"/>
      <c r="D2278" s="90"/>
      <c r="F2278" s="90"/>
      <c r="G2278" s="42"/>
      <c r="H2278" s="90"/>
      <c r="M2278" s="42"/>
      <c r="S2278" s="42"/>
      <c r="T2278" s="42"/>
      <c r="U2278" s="42"/>
      <c r="V2278" s="42"/>
      <c r="W2278" s="42"/>
      <c r="X2278" s="42"/>
      <c r="Y2278" s="42"/>
      <c r="Z2278" s="42"/>
    </row>
    <row r="2279">
      <c r="B2279" s="42"/>
      <c r="D2279" s="90"/>
      <c r="F2279" s="90"/>
      <c r="G2279" s="42"/>
      <c r="H2279" s="90"/>
      <c r="M2279" s="42"/>
      <c r="S2279" s="42"/>
      <c r="T2279" s="42"/>
      <c r="U2279" s="42"/>
      <c r="V2279" s="42"/>
      <c r="W2279" s="42"/>
      <c r="X2279" s="42"/>
      <c r="Y2279" s="42"/>
      <c r="Z2279" s="42"/>
    </row>
    <row r="2280">
      <c r="B2280" s="42"/>
      <c r="D2280" s="90"/>
      <c r="F2280" s="90"/>
      <c r="G2280" s="42"/>
      <c r="H2280" s="90"/>
      <c r="M2280" s="42"/>
      <c r="S2280" s="42"/>
      <c r="T2280" s="42"/>
      <c r="U2280" s="42"/>
      <c r="V2280" s="42"/>
      <c r="W2280" s="42"/>
      <c r="X2280" s="42"/>
      <c r="Y2280" s="42"/>
      <c r="Z2280" s="42"/>
    </row>
    <row r="2281">
      <c r="B2281" s="42"/>
      <c r="D2281" s="90"/>
      <c r="F2281" s="90"/>
      <c r="G2281" s="42"/>
      <c r="H2281" s="90"/>
      <c r="M2281" s="42"/>
      <c r="S2281" s="42"/>
      <c r="T2281" s="42"/>
      <c r="U2281" s="42"/>
      <c r="V2281" s="42"/>
      <c r="W2281" s="42"/>
      <c r="X2281" s="42"/>
      <c r="Y2281" s="42"/>
      <c r="Z2281" s="42"/>
    </row>
    <row r="2282">
      <c r="B2282" s="42"/>
      <c r="D2282" s="90"/>
      <c r="F2282" s="90"/>
      <c r="G2282" s="42"/>
      <c r="H2282" s="90"/>
      <c r="M2282" s="42"/>
      <c r="S2282" s="42"/>
      <c r="T2282" s="42"/>
      <c r="U2282" s="42"/>
      <c r="V2282" s="42"/>
      <c r="W2282" s="42"/>
      <c r="X2282" s="42"/>
      <c r="Y2282" s="42"/>
      <c r="Z2282" s="42"/>
    </row>
    <row r="2283">
      <c r="B2283" s="42"/>
      <c r="D2283" s="90"/>
      <c r="F2283" s="90"/>
      <c r="G2283" s="42"/>
      <c r="H2283" s="90"/>
      <c r="M2283" s="42"/>
      <c r="S2283" s="42"/>
      <c r="T2283" s="42"/>
      <c r="U2283" s="42"/>
      <c r="V2283" s="42"/>
      <c r="W2283" s="42"/>
      <c r="X2283" s="42"/>
      <c r="Y2283" s="42"/>
      <c r="Z2283" s="42"/>
    </row>
    <row r="2284">
      <c r="B2284" s="42"/>
      <c r="D2284" s="90"/>
      <c r="F2284" s="90"/>
      <c r="G2284" s="42"/>
      <c r="H2284" s="90"/>
      <c r="M2284" s="42"/>
      <c r="S2284" s="42"/>
      <c r="T2284" s="42"/>
      <c r="U2284" s="42"/>
      <c r="V2284" s="42"/>
      <c r="W2284" s="42"/>
      <c r="X2284" s="42"/>
      <c r="Y2284" s="42"/>
      <c r="Z2284" s="42"/>
    </row>
    <row r="2285">
      <c r="B2285" s="42"/>
      <c r="D2285" s="90"/>
      <c r="F2285" s="90"/>
      <c r="G2285" s="42"/>
      <c r="H2285" s="90"/>
      <c r="M2285" s="42"/>
      <c r="S2285" s="42"/>
      <c r="T2285" s="42"/>
      <c r="U2285" s="42"/>
      <c r="V2285" s="42"/>
      <c r="W2285" s="42"/>
      <c r="X2285" s="42"/>
      <c r="Y2285" s="42"/>
      <c r="Z2285" s="42"/>
    </row>
    <row r="2286">
      <c r="B2286" s="42"/>
      <c r="D2286" s="90"/>
      <c r="F2286" s="90"/>
      <c r="G2286" s="42"/>
      <c r="H2286" s="90"/>
      <c r="M2286" s="42"/>
      <c r="S2286" s="42"/>
      <c r="T2286" s="42"/>
      <c r="U2286" s="42"/>
      <c r="V2286" s="42"/>
      <c r="W2286" s="42"/>
      <c r="X2286" s="42"/>
      <c r="Y2286" s="42"/>
      <c r="Z2286" s="42"/>
    </row>
    <row r="2287">
      <c r="B2287" s="42"/>
      <c r="D2287" s="90"/>
      <c r="F2287" s="90"/>
      <c r="G2287" s="42"/>
      <c r="H2287" s="90"/>
      <c r="M2287" s="42"/>
      <c r="S2287" s="42"/>
      <c r="T2287" s="42"/>
      <c r="U2287" s="42"/>
      <c r="V2287" s="42"/>
      <c r="W2287" s="42"/>
      <c r="X2287" s="42"/>
      <c r="Y2287" s="42"/>
      <c r="Z2287" s="42"/>
    </row>
    <row r="2288">
      <c r="B2288" s="42"/>
      <c r="D2288" s="90"/>
      <c r="F2288" s="90"/>
      <c r="G2288" s="42"/>
      <c r="H2288" s="90"/>
      <c r="M2288" s="42"/>
      <c r="S2288" s="42"/>
      <c r="T2288" s="42"/>
      <c r="U2288" s="42"/>
      <c r="V2288" s="42"/>
      <c r="W2288" s="42"/>
      <c r="X2288" s="42"/>
      <c r="Y2288" s="42"/>
      <c r="Z2288" s="42"/>
    </row>
    <row r="2289">
      <c r="B2289" s="42"/>
      <c r="D2289" s="90"/>
      <c r="F2289" s="90"/>
      <c r="G2289" s="42"/>
      <c r="H2289" s="90"/>
      <c r="M2289" s="42"/>
      <c r="S2289" s="42"/>
      <c r="T2289" s="42"/>
      <c r="U2289" s="42"/>
      <c r="V2289" s="42"/>
      <c r="W2289" s="42"/>
      <c r="X2289" s="42"/>
      <c r="Y2289" s="42"/>
      <c r="Z2289" s="42"/>
    </row>
    <row r="2290">
      <c r="B2290" s="42"/>
      <c r="D2290" s="90"/>
      <c r="F2290" s="90"/>
      <c r="G2290" s="42"/>
      <c r="H2290" s="90"/>
      <c r="M2290" s="42"/>
      <c r="S2290" s="42"/>
      <c r="T2290" s="42"/>
      <c r="U2290" s="42"/>
      <c r="V2290" s="42"/>
      <c r="W2290" s="42"/>
      <c r="X2290" s="42"/>
      <c r="Y2290" s="42"/>
      <c r="Z2290" s="42"/>
    </row>
    <row r="2291">
      <c r="B2291" s="42"/>
      <c r="D2291" s="90"/>
      <c r="F2291" s="90"/>
      <c r="G2291" s="42"/>
      <c r="H2291" s="90"/>
      <c r="M2291" s="42"/>
      <c r="S2291" s="42"/>
      <c r="T2291" s="42"/>
      <c r="U2291" s="42"/>
      <c r="V2291" s="42"/>
      <c r="W2291" s="42"/>
      <c r="X2291" s="42"/>
      <c r="Y2291" s="42"/>
      <c r="Z2291" s="42"/>
    </row>
    <row r="2292">
      <c r="B2292" s="42"/>
      <c r="D2292" s="90"/>
      <c r="F2292" s="90"/>
      <c r="G2292" s="42"/>
      <c r="H2292" s="90"/>
      <c r="M2292" s="42"/>
      <c r="S2292" s="42"/>
      <c r="T2292" s="42"/>
      <c r="U2292" s="42"/>
      <c r="V2292" s="42"/>
      <c r="W2292" s="42"/>
      <c r="X2292" s="42"/>
      <c r="Y2292" s="42"/>
      <c r="Z2292" s="42"/>
    </row>
    <row r="2293">
      <c r="B2293" s="42"/>
      <c r="D2293" s="90"/>
      <c r="F2293" s="90"/>
      <c r="G2293" s="42"/>
      <c r="H2293" s="90"/>
      <c r="M2293" s="42"/>
      <c r="S2293" s="42"/>
      <c r="T2293" s="42"/>
      <c r="U2293" s="42"/>
      <c r="V2293" s="42"/>
      <c r="W2293" s="42"/>
      <c r="X2293" s="42"/>
      <c r="Y2293" s="42"/>
      <c r="Z2293" s="42"/>
    </row>
    <row r="2294">
      <c r="B2294" s="42"/>
      <c r="D2294" s="90"/>
      <c r="F2294" s="90"/>
      <c r="G2294" s="42"/>
      <c r="H2294" s="90"/>
      <c r="M2294" s="42"/>
      <c r="S2294" s="42"/>
      <c r="T2294" s="42"/>
      <c r="U2294" s="42"/>
      <c r="V2294" s="42"/>
      <c r="W2294" s="42"/>
      <c r="X2294" s="42"/>
      <c r="Y2294" s="42"/>
      <c r="Z2294" s="42"/>
    </row>
    <row r="2295">
      <c r="B2295" s="42"/>
      <c r="D2295" s="90"/>
      <c r="F2295" s="90"/>
      <c r="G2295" s="42"/>
      <c r="H2295" s="90"/>
      <c r="M2295" s="42"/>
      <c r="S2295" s="42"/>
      <c r="T2295" s="42"/>
      <c r="U2295" s="42"/>
      <c r="V2295" s="42"/>
      <c r="W2295" s="42"/>
      <c r="X2295" s="42"/>
      <c r="Y2295" s="42"/>
      <c r="Z2295" s="42"/>
    </row>
    <row r="2296">
      <c r="B2296" s="42"/>
      <c r="D2296" s="90"/>
      <c r="F2296" s="90"/>
      <c r="G2296" s="42"/>
      <c r="H2296" s="90"/>
      <c r="M2296" s="42"/>
      <c r="S2296" s="42"/>
      <c r="T2296" s="42"/>
      <c r="U2296" s="42"/>
      <c r="V2296" s="42"/>
      <c r="W2296" s="42"/>
      <c r="X2296" s="42"/>
      <c r="Y2296" s="42"/>
      <c r="Z2296" s="42"/>
    </row>
    <row r="2297">
      <c r="B2297" s="42"/>
      <c r="D2297" s="90"/>
      <c r="F2297" s="90"/>
      <c r="G2297" s="42"/>
      <c r="H2297" s="90"/>
      <c r="M2297" s="42"/>
      <c r="S2297" s="42"/>
      <c r="T2297" s="42"/>
      <c r="U2297" s="42"/>
      <c r="V2297" s="42"/>
      <c r="W2297" s="42"/>
      <c r="X2297" s="42"/>
      <c r="Y2297" s="42"/>
      <c r="Z2297" s="42"/>
    </row>
    <row r="2298">
      <c r="B2298" s="42"/>
      <c r="D2298" s="90"/>
      <c r="F2298" s="90"/>
      <c r="G2298" s="42"/>
      <c r="H2298" s="90"/>
      <c r="M2298" s="42"/>
      <c r="S2298" s="42"/>
      <c r="T2298" s="42"/>
      <c r="U2298" s="42"/>
      <c r="V2298" s="42"/>
      <c r="W2298" s="42"/>
      <c r="X2298" s="42"/>
      <c r="Y2298" s="42"/>
      <c r="Z2298" s="42"/>
    </row>
    <row r="2299">
      <c r="B2299" s="42"/>
      <c r="D2299" s="90"/>
      <c r="F2299" s="90"/>
      <c r="G2299" s="42"/>
      <c r="H2299" s="90"/>
      <c r="M2299" s="42"/>
      <c r="S2299" s="42"/>
      <c r="T2299" s="42"/>
      <c r="U2299" s="42"/>
      <c r="V2299" s="42"/>
      <c r="W2299" s="42"/>
      <c r="X2299" s="42"/>
      <c r="Y2299" s="42"/>
      <c r="Z2299" s="42"/>
    </row>
    <row r="2300">
      <c r="B2300" s="42"/>
      <c r="D2300" s="90"/>
      <c r="F2300" s="90"/>
      <c r="G2300" s="42"/>
      <c r="H2300" s="90"/>
      <c r="M2300" s="42"/>
      <c r="S2300" s="42"/>
      <c r="T2300" s="42"/>
      <c r="U2300" s="42"/>
      <c r="V2300" s="42"/>
      <c r="W2300" s="42"/>
      <c r="X2300" s="42"/>
      <c r="Y2300" s="42"/>
      <c r="Z2300" s="42"/>
    </row>
    <row r="2301">
      <c r="B2301" s="42"/>
      <c r="D2301" s="90"/>
      <c r="F2301" s="90"/>
      <c r="G2301" s="42"/>
      <c r="H2301" s="90"/>
      <c r="M2301" s="42"/>
      <c r="S2301" s="42"/>
      <c r="T2301" s="42"/>
      <c r="U2301" s="42"/>
      <c r="V2301" s="42"/>
      <c r="W2301" s="42"/>
      <c r="X2301" s="42"/>
      <c r="Y2301" s="42"/>
      <c r="Z2301" s="42"/>
    </row>
    <row r="2302">
      <c r="B2302" s="42"/>
      <c r="D2302" s="90"/>
      <c r="F2302" s="90"/>
      <c r="G2302" s="42"/>
      <c r="H2302" s="90"/>
      <c r="M2302" s="42"/>
      <c r="S2302" s="42"/>
      <c r="T2302" s="42"/>
      <c r="U2302" s="42"/>
      <c r="V2302" s="42"/>
      <c r="W2302" s="42"/>
      <c r="X2302" s="42"/>
      <c r="Y2302" s="42"/>
      <c r="Z2302" s="42"/>
    </row>
    <row r="2303">
      <c r="B2303" s="42"/>
      <c r="D2303" s="90"/>
      <c r="F2303" s="90"/>
      <c r="G2303" s="42"/>
      <c r="H2303" s="90"/>
      <c r="M2303" s="42"/>
      <c r="S2303" s="42"/>
      <c r="T2303" s="42"/>
      <c r="U2303" s="42"/>
      <c r="V2303" s="42"/>
      <c r="W2303" s="42"/>
      <c r="X2303" s="42"/>
      <c r="Y2303" s="42"/>
      <c r="Z2303" s="42"/>
    </row>
    <row r="2304">
      <c r="B2304" s="42"/>
      <c r="D2304" s="90"/>
      <c r="F2304" s="90"/>
      <c r="G2304" s="42"/>
      <c r="H2304" s="90"/>
      <c r="M2304" s="42"/>
      <c r="S2304" s="42"/>
      <c r="T2304" s="42"/>
      <c r="U2304" s="42"/>
      <c r="V2304" s="42"/>
      <c r="W2304" s="42"/>
      <c r="X2304" s="42"/>
      <c r="Y2304" s="42"/>
      <c r="Z2304" s="42"/>
    </row>
    <row r="2305">
      <c r="B2305" s="42"/>
      <c r="D2305" s="90"/>
      <c r="F2305" s="90"/>
      <c r="G2305" s="42"/>
      <c r="H2305" s="90"/>
      <c r="M2305" s="42"/>
      <c r="S2305" s="42"/>
      <c r="T2305" s="42"/>
      <c r="U2305" s="42"/>
      <c r="V2305" s="42"/>
      <c r="W2305" s="42"/>
      <c r="X2305" s="42"/>
      <c r="Y2305" s="42"/>
      <c r="Z2305" s="42"/>
    </row>
    <row r="2306">
      <c r="B2306" s="42"/>
      <c r="D2306" s="90"/>
      <c r="F2306" s="90"/>
      <c r="G2306" s="42"/>
      <c r="H2306" s="90"/>
      <c r="M2306" s="42"/>
      <c r="S2306" s="42"/>
      <c r="T2306" s="42"/>
      <c r="U2306" s="42"/>
      <c r="V2306" s="42"/>
      <c r="W2306" s="42"/>
      <c r="X2306" s="42"/>
      <c r="Y2306" s="42"/>
      <c r="Z2306" s="42"/>
    </row>
    <row r="2307">
      <c r="B2307" s="42"/>
      <c r="D2307" s="90"/>
      <c r="F2307" s="90"/>
      <c r="G2307" s="42"/>
      <c r="H2307" s="90"/>
      <c r="M2307" s="42"/>
      <c r="S2307" s="42"/>
      <c r="T2307" s="42"/>
      <c r="U2307" s="42"/>
      <c r="V2307" s="42"/>
      <c r="W2307" s="42"/>
      <c r="X2307" s="42"/>
      <c r="Y2307" s="42"/>
      <c r="Z2307" s="42"/>
    </row>
    <row r="2308">
      <c r="B2308" s="42"/>
      <c r="D2308" s="90"/>
      <c r="F2308" s="90"/>
      <c r="G2308" s="42"/>
      <c r="H2308" s="90"/>
      <c r="M2308" s="42"/>
      <c r="S2308" s="42"/>
      <c r="T2308" s="42"/>
      <c r="U2308" s="42"/>
      <c r="V2308" s="42"/>
      <c r="W2308" s="42"/>
      <c r="X2308" s="42"/>
      <c r="Y2308" s="42"/>
      <c r="Z2308" s="42"/>
    </row>
    <row r="2309">
      <c r="B2309" s="42"/>
      <c r="D2309" s="90"/>
      <c r="F2309" s="90"/>
      <c r="G2309" s="42"/>
      <c r="H2309" s="90"/>
      <c r="M2309" s="42"/>
      <c r="S2309" s="42"/>
      <c r="T2309" s="42"/>
      <c r="U2309" s="42"/>
      <c r="V2309" s="42"/>
      <c r="W2309" s="42"/>
      <c r="X2309" s="42"/>
      <c r="Y2309" s="42"/>
      <c r="Z2309" s="42"/>
    </row>
    <row r="2310">
      <c r="B2310" s="42"/>
      <c r="D2310" s="90"/>
      <c r="F2310" s="90"/>
      <c r="G2310" s="42"/>
      <c r="H2310" s="90"/>
      <c r="M2310" s="42"/>
      <c r="S2310" s="42"/>
      <c r="T2310" s="42"/>
      <c r="U2310" s="42"/>
      <c r="V2310" s="42"/>
      <c r="W2310" s="42"/>
      <c r="X2310" s="42"/>
      <c r="Y2310" s="42"/>
      <c r="Z2310" s="42"/>
    </row>
    <row r="2311">
      <c r="B2311" s="42"/>
      <c r="D2311" s="90"/>
      <c r="F2311" s="90"/>
      <c r="G2311" s="42"/>
      <c r="H2311" s="90"/>
      <c r="M2311" s="42"/>
      <c r="S2311" s="42"/>
      <c r="T2311" s="42"/>
      <c r="U2311" s="42"/>
      <c r="V2311" s="42"/>
      <c r="W2311" s="42"/>
      <c r="X2311" s="42"/>
      <c r="Y2311" s="42"/>
      <c r="Z2311" s="42"/>
    </row>
    <row r="2312">
      <c r="B2312" s="42"/>
      <c r="D2312" s="90"/>
      <c r="F2312" s="90"/>
      <c r="G2312" s="42"/>
      <c r="H2312" s="90"/>
      <c r="M2312" s="42"/>
      <c r="S2312" s="42"/>
      <c r="T2312" s="42"/>
      <c r="U2312" s="42"/>
      <c r="V2312" s="42"/>
      <c r="W2312" s="42"/>
      <c r="X2312" s="42"/>
      <c r="Y2312" s="42"/>
      <c r="Z2312" s="42"/>
    </row>
    <row r="2313">
      <c r="B2313" s="42"/>
      <c r="D2313" s="90"/>
      <c r="F2313" s="90"/>
      <c r="G2313" s="42"/>
      <c r="H2313" s="90"/>
      <c r="M2313" s="42"/>
      <c r="S2313" s="42"/>
      <c r="T2313" s="42"/>
      <c r="U2313" s="42"/>
      <c r="V2313" s="42"/>
      <c r="W2313" s="42"/>
      <c r="X2313" s="42"/>
      <c r="Y2313" s="42"/>
      <c r="Z2313" s="42"/>
    </row>
    <row r="2314">
      <c r="B2314" s="42"/>
      <c r="D2314" s="90"/>
      <c r="F2314" s="90"/>
      <c r="G2314" s="42"/>
      <c r="H2314" s="90"/>
      <c r="M2314" s="42"/>
      <c r="S2314" s="42"/>
      <c r="T2314" s="42"/>
      <c r="U2314" s="42"/>
      <c r="V2314" s="42"/>
      <c r="W2314" s="42"/>
      <c r="X2314" s="42"/>
      <c r="Y2314" s="42"/>
      <c r="Z2314" s="42"/>
    </row>
    <row r="2315">
      <c r="B2315" s="42"/>
      <c r="D2315" s="90"/>
      <c r="F2315" s="90"/>
      <c r="G2315" s="42"/>
      <c r="H2315" s="90"/>
      <c r="M2315" s="42"/>
      <c r="S2315" s="42"/>
      <c r="T2315" s="42"/>
      <c r="U2315" s="42"/>
      <c r="V2315" s="42"/>
      <c r="W2315" s="42"/>
      <c r="X2315" s="42"/>
      <c r="Y2315" s="42"/>
      <c r="Z2315" s="42"/>
    </row>
    <row r="2316">
      <c r="B2316" s="42"/>
      <c r="D2316" s="90"/>
      <c r="F2316" s="90"/>
      <c r="G2316" s="42"/>
      <c r="H2316" s="90"/>
      <c r="M2316" s="42"/>
      <c r="S2316" s="42"/>
      <c r="T2316" s="42"/>
      <c r="U2316" s="42"/>
      <c r="V2316" s="42"/>
      <c r="W2316" s="42"/>
      <c r="X2316" s="42"/>
      <c r="Y2316" s="42"/>
      <c r="Z2316" s="42"/>
    </row>
    <row r="2317">
      <c r="B2317" s="42"/>
      <c r="D2317" s="90"/>
      <c r="F2317" s="90"/>
      <c r="G2317" s="42"/>
      <c r="H2317" s="90"/>
      <c r="M2317" s="42"/>
      <c r="S2317" s="42"/>
      <c r="T2317" s="42"/>
      <c r="U2317" s="42"/>
      <c r="V2317" s="42"/>
      <c r="W2317" s="42"/>
      <c r="X2317" s="42"/>
      <c r="Y2317" s="42"/>
      <c r="Z2317" s="42"/>
    </row>
    <row r="2318">
      <c r="B2318" s="42"/>
      <c r="D2318" s="90"/>
      <c r="F2318" s="90"/>
      <c r="G2318" s="42"/>
      <c r="H2318" s="90"/>
      <c r="M2318" s="42"/>
      <c r="S2318" s="42"/>
      <c r="T2318" s="42"/>
      <c r="U2318" s="42"/>
      <c r="V2318" s="42"/>
      <c r="W2318" s="42"/>
      <c r="X2318" s="42"/>
      <c r="Y2318" s="42"/>
      <c r="Z2318" s="42"/>
    </row>
    <row r="2319">
      <c r="B2319" s="42"/>
      <c r="D2319" s="90"/>
      <c r="F2319" s="90"/>
      <c r="G2319" s="42"/>
      <c r="H2319" s="90"/>
      <c r="M2319" s="42"/>
      <c r="S2319" s="42"/>
      <c r="T2319" s="42"/>
      <c r="U2319" s="42"/>
      <c r="V2319" s="42"/>
      <c r="W2319" s="42"/>
      <c r="X2319" s="42"/>
      <c r="Y2319" s="42"/>
      <c r="Z2319" s="42"/>
    </row>
    <row r="2320">
      <c r="B2320" s="42"/>
      <c r="D2320" s="90"/>
      <c r="F2320" s="90"/>
      <c r="G2320" s="42"/>
      <c r="H2320" s="90"/>
      <c r="M2320" s="42"/>
      <c r="S2320" s="42"/>
      <c r="T2320" s="42"/>
      <c r="U2320" s="42"/>
      <c r="V2320" s="42"/>
      <c r="W2320" s="42"/>
      <c r="X2320" s="42"/>
      <c r="Y2320" s="42"/>
      <c r="Z2320" s="42"/>
    </row>
    <row r="2321">
      <c r="B2321" s="42"/>
      <c r="D2321" s="90"/>
      <c r="F2321" s="90"/>
      <c r="G2321" s="42"/>
      <c r="H2321" s="90"/>
      <c r="M2321" s="42"/>
      <c r="S2321" s="42"/>
      <c r="T2321" s="42"/>
      <c r="U2321" s="42"/>
      <c r="V2321" s="42"/>
      <c r="W2321" s="42"/>
      <c r="X2321" s="42"/>
      <c r="Y2321" s="42"/>
      <c r="Z2321" s="42"/>
    </row>
    <row r="2322">
      <c r="B2322" s="42"/>
      <c r="D2322" s="90"/>
      <c r="F2322" s="90"/>
      <c r="G2322" s="42"/>
      <c r="H2322" s="90"/>
      <c r="M2322" s="42"/>
      <c r="S2322" s="42"/>
      <c r="T2322" s="42"/>
      <c r="U2322" s="42"/>
      <c r="V2322" s="42"/>
      <c r="W2322" s="42"/>
      <c r="X2322" s="42"/>
      <c r="Y2322" s="42"/>
      <c r="Z2322" s="42"/>
    </row>
    <row r="2323">
      <c r="B2323" s="42"/>
      <c r="D2323" s="90"/>
      <c r="F2323" s="90"/>
      <c r="G2323" s="42"/>
      <c r="H2323" s="90"/>
      <c r="M2323" s="42"/>
      <c r="S2323" s="42"/>
      <c r="T2323" s="42"/>
      <c r="U2323" s="42"/>
      <c r="V2323" s="42"/>
      <c r="W2323" s="42"/>
      <c r="X2323" s="42"/>
      <c r="Y2323" s="42"/>
      <c r="Z2323" s="42"/>
    </row>
    <row r="2324">
      <c r="B2324" s="42"/>
      <c r="D2324" s="90"/>
      <c r="F2324" s="90"/>
      <c r="G2324" s="42"/>
      <c r="H2324" s="90"/>
      <c r="M2324" s="42"/>
      <c r="S2324" s="42"/>
      <c r="T2324" s="42"/>
      <c r="U2324" s="42"/>
      <c r="V2324" s="42"/>
      <c r="W2324" s="42"/>
      <c r="X2324" s="42"/>
      <c r="Y2324" s="42"/>
      <c r="Z2324" s="42"/>
    </row>
    <row r="2325">
      <c r="B2325" s="42"/>
      <c r="D2325" s="90"/>
      <c r="F2325" s="90"/>
      <c r="G2325" s="42"/>
      <c r="H2325" s="90"/>
      <c r="M2325" s="42"/>
      <c r="S2325" s="42"/>
      <c r="T2325" s="42"/>
      <c r="U2325" s="42"/>
      <c r="V2325" s="42"/>
      <c r="W2325" s="42"/>
      <c r="X2325" s="42"/>
      <c r="Y2325" s="42"/>
      <c r="Z2325" s="42"/>
    </row>
    <row r="2326">
      <c r="B2326" s="42"/>
      <c r="D2326" s="90"/>
      <c r="F2326" s="90"/>
      <c r="G2326" s="42"/>
      <c r="H2326" s="90"/>
      <c r="M2326" s="42"/>
      <c r="S2326" s="42"/>
      <c r="T2326" s="42"/>
      <c r="U2326" s="42"/>
      <c r="V2326" s="42"/>
      <c r="W2326" s="42"/>
      <c r="X2326" s="42"/>
      <c r="Y2326" s="42"/>
      <c r="Z2326" s="42"/>
    </row>
    <row r="2327">
      <c r="B2327" s="42"/>
      <c r="D2327" s="90"/>
      <c r="F2327" s="90"/>
      <c r="G2327" s="42"/>
      <c r="H2327" s="90"/>
      <c r="M2327" s="42"/>
      <c r="S2327" s="42"/>
      <c r="T2327" s="42"/>
      <c r="U2327" s="42"/>
      <c r="V2327" s="42"/>
      <c r="W2327" s="42"/>
      <c r="X2327" s="42"/>
      <c r="Y2327" s="42"/>
      <c r="Z2327" s="42"/>
    </row>
    <row r="2328">
      <c r="B2328" s="42"/>
      <c r="D2328" s="90"/>
      <c r="F2328" s="90"/>
      <c r="G2328" s="42"/>
      <c r="H2328" s="90"/>
      <c r="M2328" s="42"/>
      <c r="S2328" s="42"/>
      <c r="T2328" s="42"/>
      <c r="U2328" s="42"/>
      <c r="V2328" s="42"/>
      <c r="W2328" s="42"/>
      <c r="X2328" s="42"/>
      <c r="Y2328" s="42"/>
      <c r="Z2328" s="42"/>
    </row>
    <row r="2329">
      <c r="B2329" s="42"/>
      <c r="D2329" s="90"/>
      <c r="F2329" s="90"/>
      <c r="G2329" s="42"/>
      <c r="H2329" s="90"/>
      <c r="M2329" s="42"/>
      <c r="S2329" s="42"/>
      <c r="T2329" s="42"/>
      <c r="U2329" s="42"/>
      <c r="V2329" s="42"/>
      <c r="W2329" s="42"/>
      <c r="X2329" s="42"/>
      <c r="Y2329" s="42"/>
      <c r="Z2329" s="42"/>
    </row>
    <row r="2330">
      <c r="B2330" s="42"/>
      <c r="D2330" s="90"/>
      <c r="F2330" s="90"/>
      <c r="G2330" s="42"/>
      <c r="H2330" s="90"/>
      <c r="M2330" s="42"/>
      <c r="S2330" s="42"/>
      <c r="T2330" s="42"/>
      <c r="U2330" s="42"/>
      <c r="V2330" s="42"/>
      <c r="W2330" s="42"/>
      <c r="X2330" s="42"/>
      <c r="Y2330" s="42"/>
      <c r="Z2330" s="42"/>
    </row>
    <row r="2331">
      <c r="B2331" s="42"/>
      <c r="D2331" s="90"/>
      <c r="F2331" s="90"/>
      <c r="G2331" s="42"/>
      <c r="H2331" s="90"/>
      <c r="M2331" s="42"/>
      <c r="S2331" s="42"/>
      <c r="T2331" s="42"/>
      <c r="U2331" s="42"/>
      <c r="V2331" s="42"/>
      <c r="W2331" s="42"/>
      <c r="X2331" s="42"/>
      <c r="Y2331" s="42"/>
      <c r="Z2331" s="42"/>
    </row>
    <row r="2332">
      <c r="B2332" s="42"/>
      <c r="D2332" s="90"/>
      <c r="F2332" s="90"/>
      <c r="G2332" s="42"/>
      <c r="H2332" s="90"/>
      <c r="M2332" s="42"/>
      <c r="S2332" s="42"/>
      <c r="T2332" s="42"/>
      <c r="U2332" s="42"/>
      <c r="V2332" s="42"/>
      <c r="W2332" s="42"/>
      <c r="X2332" s="42"/>
      <c r="Y2332" s="42"/>
      <c r="Z2332" s="42"/>
    </row>
    <row r="2333">
      <c r="B2333" s="42"/>
      <c r="D2333" s="90"/>
      <c r="F2333" s="90"/>
      <c r="G2333" s="42"/>
      <c r="H2333" s="90"/>
      <c r="M2333" s="42"/>
      <c r="S2333" s="42"/>
      <c r="T2333" s="42"/>
      <c r="U2333" s="42"/>
      <c r="V2333" s="42"/>
      <c r="W2333" s="42"/>
      <c r="X2333" s="42"/>
      <c r="Y2333" s="42"/>
      <c r="Z2333" s="42"/>
    </row>
    <row r="2334">
      <c r="B2334" s="42"/>
      <c r="D2334" s="90"/>
      <c r="F2334" s="90"/>
      <c r="G2334" s="42"/>
      <c r="H2334" s="90"/>
      <c r="M2334" s="42"/>
      <c r="S2334" s="42"/>
      <c r="T2334" s="42"/>
      <c r="U2334" s="42"/>
      <c r="V2334" s="42"/>
      <c r="W2334" s="42"/>
      <c r="X2334" s="42"/>
      <c r="Y2334" s="42"/>
      <c r="Z2334" s="42"/>
    </row>
    <row r="2335">
      <c r="B2335" s="42"/>
      <c r="D2335" s="90"/>
      <c r="F2335" s="90"/>
      <c r="G2335" s="42"/>
      <c r="H2335" s="90"/>
      <c r="M2335" s="42"/>
      <c r="S2335" s="42"/>
      <c r="T2335" s="42"/>
      <c r="U2335" s="42"/>
      <c r="V2335" s="42"/>
      <c r="W2335" s="42"/>
      <c r="X2335" s="42"/>
      <c r="Y2335" s="42"/>
      <c r="Z2335" s="42"/>
    </row>
    <row r="2336">
      <c r="B2336" s="42"/>
      <c r="D2336" s="90"/>
      <c r="F2336" s="90"/>
      <c r="G2336" s="42"/>
      <c r="H2336" s="90"/>
      <c r="M2336" s="42"/>
      <c r="S2336" s="42"/>
      <c r="T2336" s="42"/>
      <c r="U2336" s="42"/>
      <c r="V2336" s="42"/>
      <c r="W2336" s="42"/>
      <c r="X2336" s="42"/>
      <c r="Y2336" s="42"/>
      <c r="Z2336" s="42"/>
    </row>
    <row r="2337">
      <c r="B2337" s="42"/>
      <c r="D2337" s="90"/>
      <c r="F2337" s="90"/>
      <c r="G2337" s="42"/>
      <c r="H2337" s="90"/>
      <c r="M2337" s="42"/>
      <c r="S2337" s="42"/>
      <c r="T2337" s="42"/>
      <c r="U2337" s="42"/>
      <c r="V2337" s="42"/>
      <c r="W2337" s="42"/>
      <c r="X2337" s="42"/>
      <c r="Y2337" s="42"/>
      <c r="Z2337" s="42"/>
    </row>
    <row r="2338">
      <c r="B2338" s="42"/>
      <c r="D2338" s="90"/>
      <c r="F2338" s="90"/>
      <c r="G2338" s="42"/>
      <c r="H2338" s="90"/>
      <c r="M2338" s="42"/>
      <c r="S2338" s="42"/>
      <c r="T2338" s="42"/>
      <c r="U2338" s="42"/>
      <c r="V2338" s="42"/>
      <c r="W2338" s="42"/>
      <c r="X2338" s="42"/>
      <c r="Y2338" s="42"/>
      <c r="Z2338" s="42"/>
    </row>
    <row r="2339">
      <c r="B2339" s="42"/>
      <c r="D2339" s="90"/>
      <c r="F2339" s="90"/>
      <c r="G2339" s="42"/>
      <c r="H2339" s="90"/>
      <c r="M2339" s="42"/>
      <c r="S2339" s="42"/>
      <c r="T2339" s="42"/>
      <c r="U2339" s="42"/>
      <c r="V2339" s="42"/>
      <c r="W2339" s="42"/>
      <c r="X2339" s="42"/>
      <c r="Y2339" s="42"/>
      <c r="Z2339" s="42"/>
    </row>
    <row r="2340">
      <c r="B2340" s="42"/>
      <c r="D2340" s="90"/>
      <c r="F2340" s="90"/>
      <c r="G2340" s="42"/>
      <c r="H2340" s="90"/>
      <c r="M2340" s="42"/>
      <c r="S2340" s="42"/>
      <c r="T2340" s="42"/>
      <c r="U2340" s="42"/>
      <c r="V2340" s="42"/>
      <c r="W2340" s="42"/>
      <c r="X2340" s="42"/>
      <c r="Y2340" s="42"/>
      <c r="Z2340" s="42"/>
    </row>
    <row r="2341">
      <c r="B2341" s="42"/>
      <c r="D2341" s="90"/>
      <c r="F2341" s="90"/>
      <c r="G2341" s="42"/>
      <c r="H2341" s="90"/>
      <c r="M2341" s="42"/>
      <c r="S2341" s="42"/>
      <c r="T2341" s="42"/>
      <c r="U2341" s="42"/>
      <c r="V2341" s="42"/>
      <c r="W2341" s="42"/>
      <c r="X2341" s="42"/>
      <c r="Y2341" s="42"/>
      <c r="Z2341" s="42"/>
    </row>
    <row r="2342">
      <c r="B2342" s="42"/>
      <c r="D2342" s="90"/>
      <c r="F2342" s="90"/>
      <c r="G2342" s="42"/>
      <c r="H2342" s="90"/>
      <c r="M2342" s="42"/>
      <c r="S2342" s="42"/>
      <c r="T2342" s="42"/>
      <c r="U2342" s="42"/>
      <c r="V2342" s="42"/>
      <c r="W2342" s="42"/>
      <c r="X2342" s="42"/>
      <c r="Y2342" s="42"/>
      <c r="Z2342" s="42"/>
    </row>
    <row r="2343">
      <c r="B2343" s="42"/>
      <c r="D2343" s="90"/>
      <c r="F2343" s="90"/>
      <c r="G2343" s="42"/>
      <c r="H2343" s="90"/>
      <c r="M2343" s="42"/>
      <c r="S2343" s="42"/>
      <c r="T2343" s="42"/>
      <c r="U2343" s="42"/>
      <c r="V2343" s="42"/>
      <c r="W2343" s="42"/>
      <c r="X2343" s="42"/>
      <c r="Y2343" s="42"/>
      <c r="Z2343" s="42"/>
    </row>
    <row r="2344">
      <c r="B2344" s="42"/>
      <c r="D2344" s="90"/>
      <c r="F2344" s="90"/>
      <c r="G2344" s="42"/>
      <c r="H2344" s="90"/>
      <c r="M2344" s="42"/>
      <c r="S2344" s="42"/>
      <c r="T2344" s="42"/>
      <c r="U2344" s="42"/>
      <c r="V2344" s="42"/>
      <c r="W2344" s="42"/>
      <c r="X2344" s="42"/>
      <c r="Y2344" s="42"/>
      <c r="Z2344" s="42"/>
    </row>
    <row r="2345">
      <c r="B2345" s="42"/>
      <c r="D2345" s="90"/>
      <c r="F2345" s="90"/>
      <c r="G2345" s="42"/>
      <c r="H2345" s="90"/>
      <c r="M2345" s="42"/>
      <c r="S2345" s="42"/>
      <c r="T2345" s="42"/>
      <c r="U2345" s="42"/>
      <c r="V2345" s="42"/>
      <c r="W2345" s="42"/>
      <c r="X2345" s="42"/>
      <c r="Y2345" s="42"/>
      <c r="Z2345" s="42"/>
    </row>
    <row r="2346">
      <c r="B2346" s="42"/>
      <c r="D2346" s="90"/>
      <c r="F2346" s="90"/>
      <c r="G2346" s="42"/>
      <c r="H2346" s="90"/>
      <c r="M2346" s="42"/>
      <c r="S2346" s="42"/>
      <c r="T2346" s="42"/>
      <c r="U2346" s="42"/>
      <c r="V2346" s="42"/>
      <c r="W2346" s="42"/>
      <c r="X2346" s="42"/>
      <c r="Y2346" s="42"/>
      <c r="Z2346" s="42"/>
    </row>
    <row r="2347">
      <c r="B2347" s="42"/>
      <c r="D2347" s="90"/>
      <c r="F2347" s="90"/>
      <c r="G2347" s="42"/>
      <c r="H2347" s="90"/>
      <c r="M2347" s="42"/>
      <c r="S2347" s="42"/>
      <c r="T2347" s="42"/>
      <c r="U2347" s="42"/>
      <c r="V2347" s="42"/>
      <c r="W2347" s="42"/>
      <c r="X2347" s="42"/>
      <c r="Y2347" s="42"/>
      <c r="Z2347" s="42"/>
    </row>
    <row r="2348">
      <c r="B2348" s="42"/>
      <c r="D2348" s="90"/>
      <c r="F2348" s="90"/>
      <c r="G2348" s="42"/>
      <c r="H2348" s="90"/>
      <c r="M2348" s="42"/>
      <c r="S2348" s="42"/>
      <c r="T2348" s="42"/>
      <c r="U2348" s="42"/>
      <c r="V2348" s="42"/>
      <c r="W2348" s="42"/>
      <c r="X2348" s="42"/>
      <c r="Y2348" s="42"/>
      <c r="Z2348" s="42"/>
    </row>
    <row r="2349">
      <c r="B2349" s="42"/>
      <c r="D2349" s="90"/>
      <c r="F2349" s="90"/>
      <c r="G2349" s="42"/>
      <c r="H2349" s="90"/>
      <c r="M2349" s="42"/>
      <c r="S2349" s="42"/>
      <c r="T2349" s="42"/>
      <c r="U2349" s="42"/>
      <c r="V2349" s="42"/>
      <c r="W2349" s="42"/>
      <c r="X2349" s="42"/>
      <c r="Y2349" s="42"/>
      <c r="Z2349" s="42"/>
    </row>
    <row r="2350">
      <c r="B2350" s="42"/>
      <c r="D2350" s="90"/>
      <c r="F2350" s="90"/>
      <c r="G2350" s="42"/>
      <c r="H2350" s="90"/>
      <c r="M2350" s="42"/>
      <c r="S2350" s="42"/>
      <c r="T2350" s="42"/>
      <c r="U2350" s="42"/>
      <c r="V2350" s="42"/>
      <c r="W2350" s="42"/>
      <c r="X2350" s="42"/>
      <c r="Y2350" s="42"/>
      <c r="Z2350" s="42"/>
    </row>
    <row r="2351">
      <c r="B2351" s="42"/>
      <c r="D2351" s="90"/>
      <c r="F2351" s="90"/>
      <c r="G2351" s="42"/>
      <c r="H2351" s="90"/>
      <c r="M2351" s="42"/>
      <c r="S2351" s="42"/>
      <c r="T2351" s="42"/>
      <c r="U2351" s="42"/>
      <c r="V2351" s="42"/>
      <c r="W2351" s="42"/>
      <c r="X2351" s="42"/>
      <c r="Y2351" s="42"/>
      <c r="Z2351" s="42"/>
    </row>
    <row r="2352">
      <c r="B2352" s="42"/>
      <c r="D2352" s="90"/>
      <c r="F2352" s="90"/>
      <c r="G2352" s="42"/>
      <c r="H2352" s="90"/>
      <c r="M2352" s="42"/>
      <c r="S2352" s="42"/>
      <c r="T2352" s="42"/>
      <c r="U2352" s="42"/>
      <c r="V2352" s="42"/>
      <c r="W2352" s="42"/>
      <c r="X2352" s="42"/>
      <c r="Y2352" s="42"/>
      <c r="Z2352" s="42"/>
    </row>
    <row r="2353">
      <c r="B2353" s="42"/>
      <c r="D2353" s="90"/>
      <c r="F2353" s="90"/>
      <c r="G2353" s="42"/>
      <c r="H2353" s="90"/>
      <c r="M2353" s="42"/>
      <c r="S2353" s="42"/>
      <c r="T2353" s="42"/>
      <c r="U2353" s="42"/>
      <c r="V2353" s="42"/>
      <c r="W2353" s="42"/>
      <c r="X2353" s="42"/>
      <c r="Y2353" s="42"/>
      <c r="Z2353" s="42"/>
    </row>
    <row r="2354">
      <c r="B2354" s="42"/>
      <c r="D2354" s="90"/>
      <c r="F2354" s="90"/>
      <c r="G2354" s="42"/>
      <c r="H2354" s="90"/>
      <c r="M2354" s="42"/>
      <c r="S2354" s="42"/>
      <c r="T2354" s="42"/>
      <c r="U2354" s="42"/>
      <c r="V2354" s="42"/>
      <c r="W2354" s="42"/>
      <c r="X2354" s="42"/>
      <c r="Y2354" s="42"/>
      <c r="Z2354" s="42"/>
    </row>
    <row r="2355">
      <c r="B2355" s="42"/>
      <c r="D2355" s="90"/>
      <c r="F2355" s="90"/>
      <c r="G2355" s="42"/>
      <c r="H2355" s="90"/>
      <c r="M2355" s="42"/>
      <c r="S2355" s="42"/>
      <c r="T2355" s="42"/>
      <c r="U2355" s="42"/>
      <c r="V2355" s="42"/>
      <c r="W2355" s="42"/>
      <c r="X2355" s="42"/>
      <c r="Y2355" s="42"/>
      <c r="Z2355" s="42"/>
    </row>
    <row r="2356">
      <c r="B2356" s="42"/>
      <c r="D2356" s="90"/>
      <c r="F2356" s="90"/>
      <c r="G2356" s="42"/>
      <c r="H2356" s="90"/>
      <c r="M2356" s="42"/>
      <c r="S2356" s="42"/>
      <c r="T2356" s="42"/>
      <c r="U2356" s="42"/>
      <c r="V2356" s="42"/>
      <c r="W2356" s="42"/>
      <c r="X2356" s="42"/>
      <c r="Y2356" s="42"/>
      <c r="Z2356" s="42"/>
    </row>
    <row r="2357">
      <c r="B2357" s="42"/>
      <c r="D2357" s="90"/>
      <c r="F2357" s="90"/>
      <c r="G2357" s="42"/>
      <c r="H2357" s="90"/>
      <c r="M2357" s="42"/>
      <c r="S2357" s="42"/>
      <c r="T2357" s="42"/>
      <c r="U2357" s="42"/>
      <c r="V2357" s="42"/>
      <c r="W2357" s="42"/>
      <c r="X2357" s="42"/>
      <c r="Y2357" s="42"/>
      <c r="Z2357" s="42"/>
    </row>
    <row r="2358">
      <c r="B2358" s="42"/>
      <c r="D2358" s="90"/>
      <c r="F2358" s="90"/>
      <c r="G2358" s="42"/>
      <c r="H2358" s="90"/>
      <c r="M2358" s="42"/>
      <c r="S2358" s="42"/>
      <c r="T2358" s="42"/>
      <c r="U2358" s="42"/>
      <c r="V2358" s="42"/>
      <c r="W2358" s="42"/>
      <c r="X2358" s="42"/>
      <c r="Y2358" s="42"/>
      <c r="Z2358" s="42"/>
    </row>
    <row r="2359">
      <c r="B2359" s="42"/>
      <c r="D2359" s="90"/>
      <c r="F2359" s="90"/>
      <c r="G2359" s="42"/>
      <c r="H2359" s="90"/>
      <c r="M2359" s="42"/>
      <c r="S2359" s="42"/>
      <c r="T2359" s="42"/>
      <c r="U2359" s="42"/>
      <c r="V2359" s="42"/>
      <c r="W2359" s="42"/>
      <c r="X2359" s="42"/>
      <c r="Y2359" s="42"/>
      <c r="Z2359" s="42"/>
    </row>
    <row r="2360">
      <c r="B2360" s="42"/>
      <c r="D2360" s="90"/>
      <c r="F2360" s="90"/>
      <c r="G2360" s="42"/>
      <c r="H2360" s="90"/>
      <c r="M2360" s="42"/>
      <c r="S2360" s="42"/>
      <c r="T2360" s="42"/>
      <c r="U2360" s="42"/>
      <c r="V2360" s="42"/>
      <c r="W2360" s="42"/>
      <c r="X2360" s="42"/>
      <c r="Y2360" s="42"/>
      <c r="Z2360" s="42"/>
    </row>
    <row r="2361">
      <c r="B2361" s="42"/>
      <c r="D2361" s="90"/>
      <c r="F2361" s="90"/>
      <c r="G2361" s="42"/>
      <c r="H2361" s="90"/>
      <c r="M2361" s="42"/>
      <c r="S2361" s="42"/>
      <c r="T2361" s="42"/>
      <c r="U2361" s="42"/>
      <c r="V2361" s="42"/>
      <c r="W2361" s="42"/>
      <c r="X2361" s="42"/>
      <c r="Y2361" s="42"/>
      <c r="Z2361" s="42"/>
    </row>
    <row r="2362">
      <c r="B2362" s="42"/>
      <c r="D2362" s="90"/>
      <c r="F2362" s="90"/>
      <c r="G2362" s="42"/>
      <c r="H2362" s="90"/>
      <c r="M2362" s="42"/>
      <c r="S2362" s="42"/>
      <c r="T2362" s="42"/>
      <c r="U2362" s="42"/>
      <c r="V2362" s="42"/>
      <c r="W2362" s="42"/>
      <c r="X2362" s="42"/>
      <c r="Y2362" s="42"/>
      <c r="Z2362" s="42"/>
    </row>
    <row r="2363">
      <c r="B2363" s="42"/>
      <c r="D2363" s="90"/>
      <c r="F2363" s="90"/>
      <c r="G2363" s="42"/>
      <c r="H2363" s="90"/>
      <c r="M2363" s="42"/>
      <c r="S2363" s="42"/>
      <c r="T2363" s="42"/>
      <c r="U2363" s="42"/>
      <c r="V2363" s="42"/>
      <c r="W2363" s="42"/>
      <c r="X2363" s="42"/>
      <c r="Y2363" s="42"/>
      <c r="Z2363" s="42"/>
    </row>
    <row r="2364">
      <c r="B2364" s="42"/>
      <c r="D2364" s="90"/>
      <c r="F2364" s="90"/>
      <c r="G2364" s="42"/>
      <c r="H2364" s="90"/>
      <c r="M2364" s="42"/>
      <c r="S2364" s="42"/>
      <c r="T2364" s="42"/>
      <c r="U2364" s="42"/>
      <c r="V2364" s="42"/>
      <c r="W2364" s="42"/>
      <c r="X2364" s="42"/>
      <c r="Y2364" s="42"/>
      <c r="Z2364" s="42"/>
    </row>
    <row r="2365">
      <c r="B2365" s="42"/>
      <c r="D2365" s="90"/>
      <c r="F2365" s="90"/>
      <c r="G2365" s="42"/>
      <c r="H2365" s="90"/>
      <c r="M2365" s="42"/>
      <c r="S2365" s="42"/>
      <c r="T2365" s="42"/>
      <c r="U2365" s="42"/>
      <c r="V2365" s="42"/>
      <c r="W2365" s="42"/>
      <c r="X2365" s="42"/>
      <c r="Y2365" s="42"/>
      <c r="Z2365" s="42"/>
    </row>
    <row r="2366">
      <c r="B2366" s="42"/>
      <c r="D2366" s="90"/>
      <c r="F2366" s="90"/>
      <c r="G2366" s="42"/>
      <c r="H2366" s="90"/>
      <c r="M2366" s="42"/>
      <c r="S2366" s="42"/>
      <c r="T2366" s="42"/>
      <c r="U2366" s="42"/>
      <c r="V2366" s="42"/>
      <c r="W2366" s="42"/>
      <c r="X2366" s="42"/>
      <c r="Y2366" s="42"/>
      <c r="Z2366" s="42"/>
    </row>
    <row r="2367">
      <c r="B2367" s="42"/>
      <c r="D2367" s="90"/>
      <c r="F2367" s="90"/>
      <c r="G2367" s="42"/>
      <c r="H2367" s="90"/>
      <c r="M2367" s="42"/>
      <c r="S2367" s="42"/>
      <c r="T2367" s="42"/>
      <c r="U2367" s="42"/>
      <c r="V2367" s="42"/>
      <c r="W2367" s="42"/>
      <c r="X2367" s="42"/>
      <c r="Y2367" s="42"/>
      <c r="Z2367" s="42"/>
    </row>
    <row r="2368">
      <c r="B2368" s="42"/>
      <c r="D2368" s="90"/>
      <c r="F2368" s="90"/>
      <c r="G2368" s="42"/>
      <c r="H2368" s="90"/>
      <c r="M2368" s="42"/>
      <c r="S2368" s="42"/>
      <c r="T2368" s="42"/>
      <c r="U2368" s="42"/>
      <c r="V2368" s="42"/>
      <c r="W2368" s="42"/>
      <c r="X2368" s="42"/>
      <c r="Y2368" s="42"/>
      <c r="Z2368" s="42"/>
    </row>
    <row r="2369">
      <c r="B2369" s="42"/>
      <c r="D2369" s="90"/>
      <c r="F2369" s="90"/>
      <c r="G2369" s="42"/>
      <c r="H2369" s="90"/>
      <c r="M2369" s="42"/>
      <c r="S2369" s="42"/>
      <c r="T2369" s="42"/>
      <c r="U2369" s="42"/>
      <c r="V2369" s="42"/>
      <c r="W2369" s="42"/>
      <c r="X2369" s="42"/>
      <c r="Y2369" s="42"/>
      <c r="Z2369" s="42"/>
    </row>
    <row r="2370">
      <c r="B2370" s="42"/>
      <c r="D2370" s="90"/>
      <c r="F2370" s="90"/>
      <c r="G2370" s="42"/>
      <c r="H2370" s="90"/>
      <c r="M2370" s="42"/>
      <c r="S2370" s="42"/>
      <c r="T2370" s="42"/>
      <c r="U2370" s="42"/>
      <c r="V2370" s="42"/>
      <c r="W2370" s="42"/>
      <c r="X2370" s="42"/>
      <c r="Y2370" s="42"/>
      <c r="Z2370" s="42"/>
    </row>
    <row r="2371">
      <c r="B2371" s="42"/>
      <c r="D2371" s="90"/>
      <c r="F2371" s="90"/>
      <c r="G2371" s="42"/>
      <c r="H2371" s="90"/>
      <c r="M2371" s="42"/>
      <c r="S2371" s="42"/>
      <c r="T2371" s="42"/>
      <c r="U2371" s="42"/>
      <c r="V2371" s="42"/>
      <c r="W2371" s="42"/>
      <c r="X2371" s="42"/>
      <c r="Y2371" s="42"/>
      <c r="Z2371" s="42"/>
    </row>
    <row r="2372">
      <c r="B2372" s="42"/>
      <c r="D2372" s="90"/>
      <c r="F2372" s="90"/>
      <c r="G2372" s="42"/>
      <c r="H2372" s="90"/>
      <c r="M2372" s="42"/>
      <c r="S2372" s="42"/>
      <c r="T2372" s="42"/>
      <c r="U2372" s="42"/>
      <c r="V2372" s="42"/>
      <c r="W2372" s="42"/>
      <c r="X2372" s="42"/>
      <c r="Y2372" s="42"/>
      <c r="Z2372" s="42"/>
    </row>
    <row r="2373">
      <c r="B2373" s="42"/>
      <c r="D2373" s="90"/>
      <c r="F2373" s="90"/>
      <c r="G2373" s="42"/>
      <c r="H2373" s="90"/>
      <c r="M2373" s="42"/>
      <c r="S2373" s="42"/>
      <c r="T2373" s="42"/>
      <c r="U2373" s="42"/>
      <c r="V2373" s="42"/>
      <c r="W2373" s="42"/>
      <c r="X2373" s="42"/>
      <c r="Y2373" s="42"/>
      <c r="Z2373" s="42"/>
    </row>
    <row r="2374">
      <c r="B2374" s="42"/>
      <c r="D2374" s="90"/>
      <c r="F2374" s="90"/>
      <c r="G2374" s="42"/>
      <c r="H2374" s="90"/>
      <c r="M2374" s="42"/>
      <c r="S2374" s="42"/>
      <c r="T2374" s="42"/>
      <c r="U2374" s="42"/>
      <c r="V2374" s="42"/>
      <c r="W2374" s="42"/>
      <c r="X2374" s="42"/>
      <c r="Y2374" s="42"/>
      <c r="Z2374" s="42"/>
    </row>
    <row r="2375">
      <c r="B2375" s="42"/>
      <c r="D2375" s="90"/>
      <c r="F2375" s="90"/>
      <c r="G2375" s="42"/>
      <c r="H2375" s="90"/>
      <c r="M2375" s="42"/>
      <c r="S2375" s="42"/>
      <c r="T2375" s="42"/>
      <c r="U2375" s="42"/>
      <c r="V2375" s="42"/>
      <c r="W2375" s="42"/>
      <c r="X2375" s="42"/>
      <c r="Y2375" s="42"/>
      <c r="Z2375" s="42"/>
    </row>
    <row r="2376">
      <c r="B2376" s="42"/>
      <c r="D2376" s="90"/>
      <c r="F2376" s="90"/>
      <c r="G2376" s="42"/>
      <c r="H2376" s="90"/>
      <c r="M2376" s="42"/>
      <c r="S2376" s="42"/>
      <c r="T2376" s="42"/>
      <c r="U2376" s="42"/>
      <c r="V2376" s="42"/>
      <c r="W2376" s="42"/>
      <c r="X2376" s="42"/>
      <c r="Y2376" s="42"/>
      <c r="Z2376" s="42"/>
    </row>
    <row r="2377">
      <c r="B2377" s="42"/>
      <c r="D2377" s="90"/>
      <c r="F2377" s="90"/>
      <c r="G2377" s="42"/>
      <c r="H2377" s="90"/>
      <c r="M2377" s="42"/>
      <c r="S2377" s="42"/>
      <c r="T2377" s="42"/>
      <c r="U2377" s="42"/>
      <c r="V2377" s="42"/>
      <c r="W2377" s="42"/>
      <c r="X2377" s="42"/>
      <c r="Y2377" s="42"/>
      <c r="Z2377" s="42"/>
    </row>
    <row r="2378">
      <c r="B2378" s="42"/>
      <c r="D2378" s="90"/>
      <c r="F2378" s="90"/>
      <c r="G2378" s="42"/>
      <c r="H2378" s="90"/>
      <c r="M2378" s="42"/>
      <c r="S2378" s="42"/>
      <c r="T2378" s="42"/>
      <c r="U2378" s="42"/>
      <c r="V2378" s="42"/>
      <c r="W2378" s="42"/>
      <c r="X2378" s="42"/>
      <c r="Y2378" s="42"/>
      <c r="Z2378" s="42"/>
    </row>
    <row r="2379">
      <c r="B2379" s="42"/>
      <c r="D2379" s="90"/>
      <c r="F2379" s="90"/>
      <c r="G2379" s="42"/>
      <c r="H2379" s="90"/>
      <c r="M2379" s="42"/>
      <c r="S2379" s="42"/>
      <c r="T2379" s="42"/>
      <c r="U2379" s="42"/>
      <c r="V2379" s="42"/>
      <c r="W2379" s="42"/>
      <c r="X2379" s="42"/>
      <c r="Y2379" s="42"/>
      <c r="Z2379" s="42"/>
    </row>
    <row r="2380">
      <c r="B2380" s="42"/>
      <c r="D2380" s="90"/>
      <c r="F2380" s="90"/>
      <c r="G2380" s="42"/>
      <c r="H2380" s="90"/>
      <c r="M2380" s="42"/>
      <c r="S2380" s="42"/>
      <c r="T2380" s="42"/>
      <c r="U2380" s="42"/>
      <c r="V2380" s="42"/>
      <c r="W2380" s="42"/>
      <c r="X2380" s="42"/>
      <c r="Y2380" s="42"/>
      <c r="Z2380" s="42"/>
    </row>
    <row r="2381">
      <c r="B2381" s="42"/>
      <c r="D2381" s="90"/>
      <c r="F2381" s="90"/>
      <c r="G2381" s="42"/>
      <c r="H2381" s="90"/>
      <c r="M2381" s="42"/>
      <c r="S2381" s="42"/>
      <c r="T2381" s="42"/>
      <c r="U2381" s="42"/>
      <c r="V2381" s="42"/>
      <c r="W2381" s="42"/>
      <c r="X2381" s="42"/>
      <c r="Y2381" s="42"/>
      <c r="Z2381" s="42"/>
    </row>
    <row r="2382">
      <c r="B2382" s="42"/>
      <c r="D2382" s="90"/>
      <c r="F2382" s="90"/>
      <c r="G2382" s="42"/>
      <c r="H2382" s="90"/>
      <c r="M2382" s="42"/>
      <c r="S2382" s="42"/>
      <c r="T2382" s="42"/>
      <c r="U2382" s="42"/>
      <c r="V2382" s="42"/>
      <c r="W2382" s="42"/>
      <c r="X2382" s="42"/>
      <c r="Y2382" s="42"/>
      <c r="Z2382" s="42"/>
    </row>
    <row r="2383">
      <c r="B2383" s="42"/>
      <c r="D2383" s="90"/>
      <c r="F2383" s="90"/>
      <c r="G2383" s="42"/>
      <c r="H2383" s="90"/>
      <c r="M2383" s="42"/>
      <c r="S2383" s="42"/>
      <c r="T2383" s="42"/>
      <c r="U2383" s="42"/>
      <c r="V2383" s="42"/>
      <c r="W2383" s="42"/>
      <c r="X2383" s="42"/>
      <c r="Y2383" s="42"/>
      <c r="Z2383" s="42"/>
    </row>
    <row r="2384">
      <c r="B2384" s="42"/>
      <c r="D2384" s="90"/>
      <c r="F2384" s="90"/>
      <c r="G2384" s="42"/>
      <c r="H2384" s="90"/>
      <c r="M2384" s="42"/>
      <c r="S2384" s="42"/>
      <c r="T2384" s="42"/>
      <c r="U2384" s="42"/>
      <c r="V2384" s="42"/>
      <c r="W2384" s="42"/>
      <c r="X2384" s="42"/>
      <c r="Y2384" s="42"/>
      <c r="Z2384" s="42"/>
    </row>
    <row r="2385">
      <c r="B2385" s="42"/>
      <c r="D2385" s="90"/>
      <c r="F2385" s="90"/>
      <c r="G2385" s="42"/>
      <c r="H2385" s="90"/>
      <c r="M2385" s="42"/>
      <c r="S2385" s="42"/>
      <c r="T2385" s="42"/>
      <c r="U2385" s="42"/>
      <c r="V2385" s="42"/>
      <c r="W2385" s="42"/>
      <c r="X2385" s="42"/>
      <c r="Y2385" s="42"/>
      <c r="Z2385" s="42"/>
    </row>
    <row r="2386">
      <c r="B2386" s="42"/>
      <c r="D2386" s="90"/>
      <c r="F2386" s="90"/>
      <c r="G2386" s="42"/>
      <c r="H2386" s="90"/>
      <c r="M2386" s="42"/>
      <c r="S2386" s="42"/>
      <c r="T2386" s="42"/>
      <c r="U2386" s="42"/>
      <c r="V2386" s="42"/>
      <c r="W2386" s="42"/>
      <c r="X2386" s="42"/>
      <c r="Y2386" s="42"/>
      <c r="Z2386" s="42"/>
    </row>
    <row r="2387">
      <c r="B2387" s="42"/>
      <c r="D2387" s="90"/>
      <c r="F2387" s="90"/>
      <c r="G2387" s="42"/>
      <c r="H2387" s="90"/>
      <c r="M2387" s="42"/>
      <c r="S2387" s="42"/>
      <c r="T2387" s="42"/>
      <c r="U2387" s="42"/>
      <c r="V2387" s="42"/>
      <c r="W2387" s="42"/>
      <c r="X2387" s="42"/>
      <c r="Y2387" s="42"/>
      <c r="Z2387" s="42"/>
    </row>
    <row r="2388">
      <c r="B2388" s="42"/>
      <c r="D2388" s="90"/>
      <c r="F2388" s="90"/>
      <c r="G2388" s="42"/>
      <c r="H2388" s="90"/>
      <c r="M2388" s="42"/>
      <c r="S2388" s="42"/>
      <c r="T2388" s="42"/>
      <c r="U2388" s="42"/>
      <c r="V2388" s="42"/>
      <c r="W2388" s="42"/>
      <c r="X2388" s="42"/>
      <c r="Y2388" s="42"/>
      <c r="Z2388" s="42"/>
    </row>
    <row r="2389">
      <c r="B2389" s="42"/>
      <c r="D2389" s="90"/>
      <c r="F2389" s="90"/>
      <c r="G2389" s="42"/>
      <c r="H2389" s="90"/>
      <c r="M2389" s="42"/>
      <c r="S2389" s="42"/>
      <c r="T2389" s="42"/>
      <c r="U2389" s="42"/>
      <c r="V2389" s="42"/>
      <c r="W2389" s="42"/>
      <c r="X2389" s="42"/>
      <c r="Y2389" s="42"/>
      <c r="Z2389" s="42"/>
    </row>
    <row r="2390">
      <c r="B2390" s="42"/>
      <c r="D2390" s="90"/>
      <c r="F2390" s="90"/>
      <c r="G2390" s="42"/>
      <c r="H2390" s="90"/>
      <c r="M2390" s="42"/>
      <c r="S2390" s="42"/>
      <c r="T2390" s="42"/>
      <c r="U2390" s="42"/>
      <c r="V2390" s="42"/>
      <c r="W2390" s="42"/>
      <c r="X2390" s="42"/>
      <c r="Y2390" s="42"/>
      <c r="Z2390" s="42"/>
    </row>
    <row r="2391">
      <c r="B2391" s="42"/>
      <c r="D2391" s="90"/>
      <c r="F2391" s="90"/>
      <c r="G2391" s="42"/>
      <c r="H2391" s="90"/>
      <c r="M2391" s="42"/>
      <c r="S2391" s="42"/>
      <c r="T2391" s="42"/>
      <c r="U2391" s="42"/>
      <c r="V2391" s="42"/>
      <c r="W2391" s="42"/>
      <c r="X2391" s="42"/>
      <c r="Y2391" s="42"/>
      <c r="Z2391" s="42"/>
    </row>
    <row r="2392">
      <c r="B2392" s="42"/>
      <c r="D2392" s="90"/>
      <c r="F2392" s="90"/>
      <c r="G2392" s="42"/>
      <c r="H2392" s="90"/>
      <c r="M2392" s="42"/>
      <c r="S2392" s="42"/>
      <c r="T2392" s="42"/>
      <c r="U2392" s="42"/>
      <c r="V2392" s="42"/>
      <c r="W2392" s="42"/>
      <c r="X2392" s="42"/>
      <c r="Y2392" s="42"/>
      <c r="Z2392" s="42"/>
    </row>
    <row r="2393">
      <c r="B2393" s="42"/>
      <c r="D2393" s="90"/>
      <c r="F2393" s="90"/>
      <c r="G2393" s="42"/>
      <c r="H2393" s="90"/>
      <c r="M2393" s="42"/>
      <c r="S2393" s="42"/>
      <c r="T2393" s="42"/>
      <c r="U2393" s="42"/>
      <c r="V2393" s="42"/>
      <c r="W2393" s="42"/>
      <c r="X2393" s="42"/>
      <c r="Y2393" s="42"/>
      <c r="Z2393" s="42"/>
    </row>
    <row r="2394">
      <c r="B2394" s="42"/>
      <c r="D2394" s="90"/>
      <c r="F2394" s="90"/>
      <c r="G2394" s="42"/>
      <c r="H2394" s="90"/>
      <c r="M2394" s="42"/>
      <c r="S2394" s="42"/>
      <c r="T2394" s="42"/>
      <c r="U2394" s="42"/>
      <c r="V2394" s="42"/>
      <c r="W2394" s="42"/>
      <c r="X2394" s="42"/>
      <c r="Y2394" s="42"/>
      <c r="Z2394" s="42"/>
    </row>
    <row r="2395">
      <c r="B2395" s="42"/>
      <c r="D2395" s="90"/>
      <c r="F2395" s="90"/>
      <c r="G2395" s="42"/>
      <c r="H2395" s="90"/>
      <c r="M2395" s="42"/>
      <c r="S2395" s="42"/>
      <c r="T2395" s="42"/>
      <c r="U2395" s="42"/>
      <c r="V2395" s="42"/>
      <c r="W2395" s="42"/>
      <c r="X2395" s="42"/>
      <c r="Y2395" s="42"/>
      <c r="Z2395" s="42"/>
    </row>
    <row r="2396">
      <c r="B2396" s="42"/>
      <c r="D2396" s="90"/>
      <c r="F2396" s="90"/>
      <c r="G2396" s="42"/>
      <c r="H2396" s="90"/>
      <c r="M2396" s="42"/>
      <c r="S2396" s="42"/>
      <c r="T2396" s="42"/>
      <c r="U2396" s="42"/>
      <c r="V2396" s="42"/>
      <c r="W2396" s="42"/>
      <c r="X2396" s="42"/>
      <c r="Y2396" s="42"/>
      <c r="Z2396" s="42"/>
    </row>
    <row r="2397">
      <c r="B2397" s="42"/>
      <c r="D2397" s="90"/>
      <c r="F2397" s="90"/>
      <c r="G2397" s="42"/>
      <c r="H2397" s="90"/>
      <c r="M2397" s="42"/>
      <c r="S2397" s="42"/>
      <c r="T2397" s="42"/>
      <c r="U2397" s="42"/>
      <c r="V2397" s="42"/>
      <c r="W2397" s="42"/>
      <c r="X2397" s="42"/>
      <c r="Y2397" s="42"/>
      <c r="Z2397" s="42"/>
    </row>
    <row r="2398">
      <c r="B2398" s="42"/>
      <c r="D2398" s="90"/>
      <c r="F2398" s="90"/>
      <c r="G2398" s="42"/>
      <c r="H2398" s="90"/>
      <c r="M2398" s="42"/>
      <c r="S2398" s="42"/>
      <c r="T2398" s="42"/>
      <c r="U2398" s="42"/>
      <c r="V2398" s="42"/>
      <c r="W2398" s="42"/>
      <c r="X2398" s="42"/>
      <c r="Y2398" s="42"/>
      <c r="Z2398" s="42"/>
    </row>
    <row r="2399">
      <c r="B2399" s="42"/>
      <c r="D2399" s="90"/>
      <c r="F2399" s="90"/>
      <c r="G2399" s="42"/>
      <c r="H2399" s="90"/>
      <c r="M2399" s="42"/>
      <c r="S2399" s="42"/>
      <c r="T2399" s="42"/>
      <c r="U2399" s="42"/>
      <c r="V2399" s="42"/>
      <c r="W2399" s="42"/>
      <c r="X2399" s="42"/>
      <c r="Y2399" s="42"/>
      <c r="Z2399" s="42"/>
    </row>
    <row r="2400">
      <c r="B2400" s="42"/>
      <c r="D2400" s="90"/>
      <c r="F2400" s="90"/>
      <c r="G2400" s="42"/>
      <c r="H2400" s="90"/>
      <c r="M2400" s="42"/>
      <c r="S2400" s="42"/>
      <c r="T2400" s="42"/>
      <c r="U2400" s="42"/>
      <c r="V2400" s="42"/>
      <c r="W2400" s="42"/>
      <c r="X2400" s="42"/>
      <c r="Y2400" s="42"/>
      <c r="Z2400" s="42"/>
    </row>
    <row r="2401">
      <c r="B2401" s="42"/>
      <c r="D2401" s="90"/>
      <c r="F2401" s="90"/>
      <c r="G2401" s="42"/>
      <c r="H2401" s="90"/>
      <c r="M2401" s="42"/>
      <c r="S2401" s="42"/>
      <c r="T2401" s="42"/>
      <c r="U2401" s="42"/>
      <c r="V2401" s="42"/>
      <c r="W2401" s="42"/>
      <c r="X2401" s="42"/>
      <c r="Y2401" s="42"/>
      <c r="Z2401" s="42"/>
    </row>
    <row r="2402">
      <c r="B2402" s="42"/>
      <c r="D2402" s="90"/>
      <c r="F2402" s="90"/>
      <c r="G2402" s="42"/>
      <c r="H2402" s="90"/>
      <c r="M2402" s="42"/>
      <c r="S2402" s="42"/>
      <c r="T2402" s="42"/>
      <c r="U2402" s="42"/>
      <c r="V2402" s="42"/>
      <c r="W2402" s="42"/>
      <c r="X2402" s="42"/>
      <c r="Y2402" s="42"/>
      <c r="Z2402" s="42"/>
    </row>
    <row r="2403">
      <c r="B2403" s="42"/>
      <c r="D2403" s="90"/>
      <c r="F2403" s="90"/>
      <c r="G2403" s="42"/>
      <c r="H2403" s="90"/>
      <c r="M2403" s="42"/>
      <c r="S2403" s="42"/>
      <c r="T2403" s="42"/>
      <c r="U2403" s="42"/>
      <c r="V2403" s="42"/>
      <c r="W2403" s="42"/>
      <c r="X2403" s="42"/>
      <c r="Y2403" s="42"/>
      <c r="Z2403" s="42"/>
    </row>
    <row r="2404">
      <c r="B2404" s="42"/>
      <c r="D2404" s="90"/>
      <c r="F2404" s="90"/>
      <c r="G2404" s="42"/>
      <c r="H2404" s="90"/>
      <c r="M2404" s="42"/>
      <c r="S2404" s="42"/>
      <c r="T2404" s="42"/>
      <c r="U2404" s="42"/>
      <c r="V2404" s="42"/>
      <c r="W2404" s="42"/>
      <c r="X2404" s="42"/>
      <c r="Y2404" s="42"/>
      <c r="Z2404" s="42"/>
    </row>
    <row r="2405">
      <c r="B2405" s="42"/>
      <c r="D2405" s="90"/>
      <c r="F2405" s="90"/>
      <c r="G2405" s="42"/>
      <c r="H2405" s="90"/>
      <c r="M2405" s="42"/>
      <c r="S2405" s="42"/>
      <c r="T2405" s="42"/>
      <c r="U2405" s="42"/>
      <c r="V2405" s="42"/>
      <c r="W2405" s="42"/>
      <c r="X2405" s="42"/>
      <c r="Y2405" s="42"/>
      <c r="Z2405" s="42"/>
    </row>
    <row r="2406">
      <c r="B2406" s="42"/>
      <c r="D2406" s="90"/>
      <c r="F2406" s="90"/>
      <c r="G2406" s="42"/>
      <c r="H2406" s="90"/>
      <c r="M2406" s="42"/>
      <c r="S2406" s="42"/>
      <c r="T2406" s="42"/>
      <c r="U2406" s="42"/>
      <c r="V2406" s="42"/>
      <c r="W2406" s="42"/>
      <c r="X2406" s="42"/>
      <c r="Y2406" s="42"/>
      <c r="Z2406" s="42"/>
    </row>
    <row r="2407">
      <c r="B2407" s="42"/>
      <c r="D2407" s="90"/>
      <c r="F2407" s="90"/>
      <c r="G2407" s="42"/>
      <c r="H2407" s="90"/>
      <c r="M2407" s="42"/>
      <c r="S2407" s="42"/>
      <c r="T2407" s="42"/>
      <c r="U2407" s="42"/>
      <c r="V2407" s="42"/>
      <c r="W2407" s="42"/>
      <c r="X2407" s="42"/>
      <c r="Y2407" s="42"/>
      <c r="Z2407" s="42"/>
    </row>
    <row r="2408">
      <c r="B2408" s="42"/>
      <c r="D2408" s="90"/>
      <c r="F2408" s="90"/>
      <c r="G2408" s="42"/>
      <c r="H2408" s="90"/>
      <c r="M2408" s="42"/>
      <c r="S2408" s="42"/>
      <c r="T2408" s="42"/>
      <c r="U2408" s="42"/>
      <c r="V2408" s="42"/>
      <c r="W2408" s="42"/>
      <c r="X2408" s="42"/>
      <c r="Y2408" s="42"/>
      <c r="Z2408" s="42"/>
    </row>
    <row r="2409">
      <c r="B2409" s="42"/>
      <c r="D2409" s="90"/>
      <c r="F2409" s="90"/>
      <c r="G2409" s="42"/>
      <c r="H2409" s="90"/>
      <c r="M2409" s="42"/>
      <c r="S2409" s="42"/>
      <c r="T2409" s="42"/>
      <c r="U2409" s="42"/>
      <c r="V2409" s="42"/>
      <c r="W2409" s="42"/>
      <c r="X2409" s="42"/>
      <c r="Y2409" s="42"/>
      <c r="Z2409" s="42"/>
    </row>
    <row r="2410">
      <c r="B2410" s="42"/>
      <c r="D2410" s="90"/>
      <c r="F2410" s="90"/>
      <c r="G2410" s="42"/>
      <c r="H2410" s="90"/>
      <c r="M2410" s="42"/>
      <c r="S2410" s="42"/>
      <c r="T2410" s="42"/>
      <c r="U2410" s="42"/>
      <c r="V2410" s="42"/>
      <c r="W2410" s="42"/>
      <c r="X2410" s="42"/>
      <c r="Y2410" s="42"/>
      <c r="Z2410" s="42"/>
    </row>
    <row r="2411">
      <c r="B2411" s="42"/>
      <c r="D2411" s="90"/>
      <c r="F2411" s="90"/>
      <c r="G2411" s="42"/>
      <c r="H2411" s="90"/>
      <c r="M2411" s="42"/>
      <c r="S2411" s="42"/>
      <c r="T2411" s="42"/>
      <c r="U2411" s="42"/>
      <c r="V2411" s="42"/>
      <c r="W2411" s="42"/>
      <c r="X2411" s="42"/>
      <c r="Y2411" s="42"/>
      <c r="Z2411" s="42"/>
    </row>
    <row r="2412">
      <c r="B2412" s="42"/>
      <c r="D2412" s="90"/>
      <c r="F2412" s="90"/>
      <c r="G2412" s="42"/>
      <c r="H2412" s="90"/>
      <c r="M2412" s="42"/>
      <c r="S2412" s="42"/>
      <c r="T2412" s="42"/>
      <c r="U2412" s="42"/>
      <c r="V2412" s="42"/>
      <c r="W2412" s="42"/>
      <c r="X2412" s="42"/>
      <c r="Y2412" s="42"/>
      <c r="Z2412" s="42"/>
    </row>
    <row r="2413">
      <c r="B2413" s="42"/>
      <c r="D2413" s="90"/>
      <c r="F2413" s="90"/>
      <c r="G2413" s="42"/>
      <c r="H2413" s="90"/>
      <c r="M2413" s="42"/>
      <c r="S2413" s="42"/>
      <c r="T2413" s="42"/>
      <c r="U2413" s="42"/>
      <c r="V2413" s="42"/>
      <c r="W2413" s="42"/>
      <c r="X2413" s="42"/>
      <c r="Y2413" s="42"/>
      <c r="Z2413" s="42"/>
    </row>
    <row r="2414">
      <c r="B2414" s="42"/>
      <c r="D2414" s="90"/>
      <c r="F2414" s="90"/>
      <c r="G2414" s="42"/>
      <c r="H2414" s="90"/>
      <c r="M2414" s="42"/>
      <c r="S2414" s="42"/>
      <c r="T2414" s="42"/>
      <c r="U2414" s="42"/>
      <c r="V2414" s="42"/>
      <c r="W2414" s="42"/>
      <c r="X2414" s="42"/>
      <c r="Y2414" s="42"/>
      <c r="Z2414" s="42"/>
    </row>
    <row r="2415">
      <c r="B2415" s="42"/>
      <c r="D2415" s="90"/>
      <c r="F2415" s="90"/>
      <c r="G2415" s="42"/>
      <c r="H2415" s="90"/>
      <c r="M2415" s="42"/>
      <c r="S2415" s="42"/>
      <c r="T2415" s="42"/>
      <c r="U2415" s="42"/>
      <c r="V2415" s="42"/>
      <c r="W2415" s="42"/>
      <c r="X2415" s="42"/>
      <c r="Y2415" s="42"/>
      <c r="Z2415" s="42"/>
    </row>
    <row r="2416">
      <c r="B2416" s="42"/>
      <c r="D2416" s="90"/>
      <c r="F2416" s="90"/>
      <c r="G2416" s="42"/>
      <c r="H2416" s="90"/>
      <c r="M2416" s="42"/>
      <c r="S2416" s="42"/>
      <c r="T2416" s="42"/>
      <c r="U2416" s="42"/>
      <c r="V2416" s="42"/>
      <c r="W2416" s="42"/>
      <c r="X2416" s="42"/>
      <c r="Y2416" s="42"/>
      <c r="Z2416" s="42"/>
    </row>
    <row r="2417">
      <c r="B2417" s="42"/>
      <c r="D2417" s="90"/>
      <c r="F2417" s="90"/>
      <c r="G2417" s="42"/>
      <c r="H2417" s="90"/>
      <c r="M2417" s="42"/>
      <c r="S2417" s="42"/>
      <c r="T2417" s="42"/>
      <c r="U2417" s="42"/>
      <c r="V2417" s="42"/>
      <c r="W2417" s="42"/>
      <c r="X2417" s="42"/>
      <c r="Y2417" s="42"/>
      <c r="Z2417" s="42"/>
    </row>
    <row r="2418">
      <c r="B2418" s="42"/>
      <c r="D2418" s="90"/>
      <c r="F2418" s="90"/>
      <c r="G2418" s="42"/>
      <c r="H2418" s="90"/>
      <c r="M2418" s="42"/>
      <c r="S2418" s="42"/>
      <c r="T2418" s="42"/>
      <c r="U2418" s="42"/>
      <c r="V2418" s="42"/>
      <c r="W2418" s="42"/>
      <c r="X2418" s="42"/>
      <c r="Y2418" s="42"/>
      <c r="Z2418" s="42"/>
    </row>
    <row r="2419">
      <c r="B2419" s="42"/>
      <c r="D2419" s="90"/>
      <c r="F2419" s="90"/>
      <c r="G2419" s="42"/>
      <c r="H2419" s="90"/>
      <c r="M2419" s="42"/>
      <c r="S2419" s="42"/>
      <c r="T2419" s="42"/>
      <c r="U2419" s="42"/>
      <c r="V2419" s="42"/>
      <c r="W2419" s="42"/>
      <c r="X2419" s="42"/>
      <c r="Y2419" s="42"/>
      <c r="Z2419" s="42"/>
    </row>
    <row r="2420">
      <c r="B2420" s="42"/>
      <c r="D2420" s="90"/>
      <c r="F2420" s="90"/>
      <c r="G2420" s="42"/>
      <c r="H2420" s="90"/>
      <c r="M2420" s="42"/>
      <c r="S2420" s="42"/>
      <c r="T2420" s="42"/>
      <c r="U2420" s="42"/>
      <c r="V2420" s="42"/>
      <c r="W2420" s="42"/>
      <c r="X2420" s="42"/>
      <c r="Y2420" s="42"/>
      <c r="Z2420" s="42"/>
    </row>
    <row r="2421">
      <c r="B2421" s="42"/>
      <c r="D2421" s="90"/>
      <c r="F2421" s="90"/>
      <c r="G2421" s="42"/>
      <c r="H2421" s="90"/>
      <c r="M2421" s="42"/>
      <c r="S2421" s="42"/>
      <c r="T2421" s="42"/>
      <c r="U2421" s="42"/>
      <c r="V2421" s="42"/>
      <c r="W2421" s="42"/>
      <c r="X2421" s="42"/>
      <c r="Y2421" s="42"/>
      <c r="Z2421" s="42"/>
    </row>
    <row r="2422">
      <c r="B2422" s="42"/>
      <c r="D2422" s="90"/>
      <c r="F2422" s="90"/>
      <c r="G2422" s="42"/>
      <c r="H2422" s="90"/>
      <c r="M2422" s="42"/>
      <c r="S2422" s="42"/>
      <c r="T2422" s="42"/>
      <c r="U2422" s="42"/>
      <c r="V2422" s="42"/>
      <c r="W2422" s="42"/>
      <c r="X2422" s="42"/>
      <c r="Y2422" s="42"/>
      <c r="Z2422" s="42"/>
    </row>
    <row r="2423">
      <c r="B2423" s="42"/>
      <c r="D2423" s="90"/>
      <c r="F2423" s="90"/>
      <c r="G2423" s="42"/>
      <c r="H2423" s="90"/>
      <c r="M2423" s="42"/>
      <c r="S2423" s="42"/>
      <c r="T2423" s="42"/>
      <c r="U2423" s="42"/>
      <c r="V2423" s="42"/>
      <c r="W2423" s="42"/>
      <c r="X2423" s="42"/>
      <c r="Y2423" s="42"/>
      <c r="Z2423" s="42"/>
    </row>
    <row r="2424">
      <c r="B2424" s="42"/>
      <c r="D2424" s="90"/>
      <c r="F2424" s="90"/>
      <c r="G2424" s="42"/>
      <c r="H2424" s="90"/>
      <c r="M2424" s="42"/>
      <c r="S2424" s="42"/>
      <c r="T2424" s="42"/>
      <c r="U2424" s="42"/>
      <c r="V2424" s="42"/>
      <c r="W2424" s="42"/>
      <c r="X2424" s="42"/>
      <c r="Y2424" s="42"/>
      <c r="Z2424" s="42"/>
    </row>
    <row r="2425">
      <c r="B2425" s="42"/>
      <c r="D2425" s="90"/>
      <c r="F2425" s="90"/>
      <c r="G2425" s="42"/>
      <c r="H2425" s="90"/>
      <c r="M2425" s="42"/>
      <c r="S2425" s="42"/>
      <c r="T2425" s="42"/>
      <c r="U2425" s="42"/>
      <c r="V2425" s="42"/>
      <c r="W2425" s="42"/>
      <c r="X2425" s="42"/>
      <c r="Y2425" s="42"/>
      <c r="Z2425" s="42"/>
    </row>
    <row r="2426">
      <c r="B2426" s="42"/>
      <c r="D2426" s="90"/>
      <c r="F2426" s="90"/>
      <c r="G2426" s="42"/>
      <c r="H2426" s="90"/>
      <c r="M2426" s="42"/>
      <c r="S2426" s="42"/>
      <c r="T2426" s="42"/>
      <c r="U2426" s="42"/>
      <c r="V2426" s="42"/>
      <c r="W2426" s="42"/>
      <c r="X2426" s="42"/>
      <c r="Y2426" s="42"/>
      <c r="Z2426" s="42"/>
    </row>
    <row r="2427">
      <c r="B2427" s="42"/>
      <c r="D2427" s="90"/>
      <c r="F2427" s="90"/>
      <c r="G2427" s="42"/>
      <c r="H2427" s="90"/>
      <c r="M2427" s="42"/>
      <c r="S2427" s="42"/>
      <c r="T2427" s="42"/>
      <c r="U2427" s="42"/>
      <c r="V2427" s="42"/>
      <c r="W2427" s="42"/>
      <c r="X2427" s="42"/>
      <c r="Y2427" s="42"/>
      <c r="Z2427" s="42"/>
    </row>
    <row r="2428">
      <c r="B2428" s="42"/>
      <c r="D2428" s="90"/>
      <c r="F2428" s="90"/>
      <c r="G2428" s="42"/>
      <c r="H2428" s="90"/>
      <c r="M2428" s="42"/>
      <c r="S2428" s="42"/>
      <c r="T2428" s="42"/>
      <c r="U2428" s="42"/>
      <c r="V2428" s="42"/>
      <c r="W2428" s="42"/>
      <c r="X2428" s="42"/>
      <c r="Y2428" s="42"/>
      <c r="Z2428" s="42"/>
    </row>
    <row r="2429">
      <c r="B2429" s="42"/>
      <c r="D2429" s="90"/>
      <c r="F2429" s="90"/>
      <c r="G2429" s="42"/>
      <c r="H2429" s="90"/>
      <c r="M2429" s="42"/>
      <c r="S2429" s="42"/>
      <c r="T2429" s="42"/>
      <c r="U2429" s="42"/>
      <c r="V2429" s="42"/>
      <c r="W2429" s="42"/>
      <c r="X2429" s="42"/>
      <c r="Y2429" s="42"/>
      <c r="Z2429" s="42"/>
    </row>
    <row r="2430">
      <c r="B2430" s="42"/>
      <c r="D2430" s="90"/>
      <c r="F2430" s="90"/>
      <c r="G2430" s="42"/>
      <c r="H2430" s="90"/>
      <c r="M2430" s="42"/>
      <c r="S2430" s="42"/>
      <c r="T2430" s="42"/>
      <c r="U2430" s="42"/>
      <c r="V2430" s="42"/>
      <c r="W2430" s="42"/>
      <c r="X2430" s="42"/>
      <c r="Y2430" s="42"/>
      <c r="Z2430" s="42"/>
    </row>
    <row r="2431">
      <c r="B2431" s="42"/>
      <c r="D2431" s="90"/>
      <c r="F2431" s="90"/>
      <c r="G2431" s="42"/>
      <c r="H2431" s="90"/>
      <c r="M2431" s="42"/>
      <c r="S2431" s="42"/>
      <c r="T2431" s="42"/>
      <c r="U2431" s="42"/>
      <c r="V2431" s="42"/>
      <c r="W2431" s="42"/>
      <c r="X2431" s="42"/>
      <c r="Y2431" s="42"/>
      <c r="Z2431" s="42"/>
    </row>
    <row r="2432">
      <c r="B2432" s="42"/>
      <c r="D2432" s="90"/>
      <c r="F2432" s="90"/>
      <c r="G2432" s="42"/>
      <c r="H2432" s="90"/>
      <c r="M2432" s="42"/>
      <c r="S2432" s="42"/>
      <c r="T2432" s="42"/>
      <c r="U2432" s="42"/>
      <c r="V2432" s="42"/>
      <c r="W2432" s="42"/>
      <c r="X2432" s="42"/>
      <c r="Y2432" s="42"/>
      <c r="Z2432" s="42"/>
    </row>
    <row r="2433">
      <c r="B2433" s="42"/>
      <c r="D2433" s="90"/>
      <c r="F2433" s="90"/>
      <c r="G2433" s="42"/>
      <c r="H2433" s="90"/>
      <c r="M2433" s="42"/>
      <c r="S2433" s="42"/>
      <c r="T2433" s="42"/>
      <c r="U2433" s="42"/>
      <c r="V2433" s="42"/>
      <c r="W2433" s="42"/>
      <c r="X2433" s="42"/>
      <c r="Y2433" s="42"/>
      <c r="Z2433" s="42"/>
    </row>
    <row r="2434">
      <c r="B2434" s="42"/>
      <c r="D2434" s="90"/>
      <c r="F2434" s="90"/>
      <c r="G2434" s="42"/>
      <c r="H2434" s="90"/>
      <c r="M2434" s="42"/>
      <c r="S2434" s="42"/>
      <c r="T2434" s="42"/>
      <c r="U2434" s="42"/>
      <c r="V2434" s="42"/>
      <c r="W2434" s="42"/>
      <c r="X2434" s="42"/>
      <c r="Y2434" s="42"/>
      <c r="Z2434" s="42"/>
    </row>
    <row r="2435">
      <c r="B2435" s="42"/>
      <c r="D2435" s="90"/>
      <c r="F2435" s="90"/>
      <c r="G2435" s="42"/>
      <c r="H2435" s="90"/>
      <c r="M2435" s="42"/>
      <c r="S2435" s="42"/>
      <c r="T2435" s="42"/>
      <c r="U2435" s="42"/>
      <c r="V2435" s="42"/>
      <c r="W2435" s="42"/>
      <c r="X2435" s="42"/>
      <c r="Y2435" s="42"/>
      <c r="Z2435" s="42"/>
    </row>
    <row r="2436">
      <c r="B2436" s="42"/>
      <c r="D2436" s="90"/>
      <c r="F2436" s="90"/>
      <c r="G2436" s="42"/>
      <c r="H2436" s="90"/>
      <c r="M2436" s="42"/>
      <c r="S2436" s="42"/>
      <c r="T2436" s="42"/>
      <c r="U2436" s="42"/>
      <c r="V2436" s="42"/>
      <c r="W2436" s="42"/>
      <c r="X2436" s="42"/>
      <c r="Y2436" s="42"/>
      <c r="Z2436" s="42"/>
    </row>
    <row r="2437">
      <c r="B2437" s="42"/>
      <c r="D2437" s="90"/>
      <c r="F2437" s="90"/>
      <c r="G2437" s="42"/>
      <c r="H2437" s="90"/>
      <c r="M2437" s="42"/>
      <c r="S2437" s="42"/>
      <c r="T2437" s="42"/>
      <c r="U2437" s="42"/>
      <c r="V2437" s="42"/>
      <c r="W2437" s="42"/>
      <c r="X2437" s="42"/>
      <c r="Y2437" s="42"/>
      <c r="Z2437" s="42"/>
    </row>
    <row r="2438">
      <c r="B2438" s="42"/>
      <c r="D2438" s="90"/>
      <c r="F2438" s="90"/>
      <c r="G2438" s="42"/>
      <c r="H2438" s="90"/>
      <c r="M2438" s="42"/>
      <c r="S2438" s="42"/>
      <c r="T2438" s="42"/>
      <c r="U2438" s="42"/>
      <c r="V2438" s="42"/>
      <c r="W2438" s="42"/>
      <c r="X2438" s="42"/>
      <c r="Y2438" s="42"/>
      <c r="Z2438" s="42"/>
    </row>
    <row r="2439">
      <c r="B2439" s="42"/>
      <c r="D2439" s="90"/>
      <c r="F2439" s="90"/>
      <c r="G2439" s="42"/>
      <c r="H2439" s="90"/>
      <c r="M2439" s="42"/>
      <c r="S2439" s="42"/>
      <c r="T2439" s="42"/>
      <c r="U2439" s="42"/>
      <c r="V2439" s="42"/>
      <c r="W2439" s="42"/>
      <c r="X2439" s="42"/>
      <c r="Y2439" s="42"/>
      <c r="Z2439" s="42"/>
    </row>
    <row r="2440">
      <c r="B2440" s="42"/>
      <c r="D2440" s="90"/>
      <c r="F2440" s="90"/>
      <c r="G2440" s="42"/>
      <c r="H2440" s="90"/>
      <c r="M2440" s="42"/>
      <c r="S2440" s="42"/>
      <c r="T2440" s="42"/>
      <c r="U2440" s="42"/>
      <c r="V2440" s="42"/>
      <c r="W2440" s="42"/>
      <c r="X2440" s="42"/>
      <c r="Y2440" s="42"/>
      <c r="Z2440" s="42"/>
    </row>
    <row r="2441">
      <c r="B2441" s="42"/>
      <c r="D2441" s="90"/>
      <c r="F2441" s="90"/>
      <c r="G2441" s="42"/>
      <c r="H2441" s="90"/>
      <c r="M2441" s="42"/>
      <c r="S2441" s="42"/>
      <c r="T2441" s="42"/>
      <c r="U2441" s="42"/>
      <c r="V2441" s="42"/>
      <c r="W2441" s="42"/>
      <c r="X2441" s="42"/>
      <c r="Y2441" s="42"/>
      <c r="Z2441" s="42"/>
    </row>
    <row r="2442">
      <c r="B2442" s="42"/>
      <c r="D2442" s="90"/>
      <c r="F2442" s="90"/>
      <c r="G2442" s="42"/>
      <c r="H2442" s="90"/>
      <c r="M2442" s="42"/>
      <c r="S2442" s="42"/>
      <c r="T2442" s="42"/>
      <c r="U2442" s="42"/>
      <c r="V2442" s="42"/>
      <c r="W2442" s="42"/>
      <c r="X2442" s="42"/>
      <c r="Y2442" s="42"/>
      <c r="Z2442" s="42"/>
    </row>
    <row r="2443">
      <c r="B2443" s="42"/>
      <c r="D2443" s="90"/>
      <c r="F2443" s="90"/>
      <c r="G2443" s="42"/>
      <c r="H2443" s="90"/>
      <c r="M2443" s="42"/>
      <c r="S2443" s="42"/>
      <c r="T2443" s="42"/>
      <c r="U2443" s="42"/>
      <c r="V2443" s="42"/>
      <c r="W2443" s="42"/>
      <c r="X2443" s="42"/>
      <c r="Y2443" s="42"/>
      <c r="Z2443" s="42"/>
    </row>
    <row r="2444">
      <c r="B2444" s="42"/>
      <c r="D2444" s="90"/>
      <c r="F2444" s="90"/>
      <c r="G2444" s="42"/>
      <c r="H2444" s="90"/>
      <c r="M2444" s="42"/>
      <c r="S2444" s="42"/>
      <c r="T2444" s="42"/>
      <c r="U2444" s="42"/>
      <c r="V2444" s="42"/>
      <c r="W2444" s="42"/>
      <c r="X2444" s="42"/>
      <c r="Y2444" s="42"/>
      <c r="Z2444" s="42"/>
    </row>
    <row r="2445">
      <c r="B2445" s="42"/>
      <c r="D2445" s="90"/>
      <c r="F2445" s="90"/>
      <c r="G2445" s="42"/>
      <c r="H2445" s="90"/>
      <c r="M2445" s="42"/>
      <c r="S2445" s="42"/>
      <c r="T2445" s="42"/>
      <c r="U2445" s="42"/>
      <c r="V2445" s="42"/>
      <c r="W2445" s="42"/>
      <c r="X2445" s="42"/>
      <c r="Y2445" s="42"/>
      <c r="Z2445" s="42"/>
    </row>
    <row r="2446">
      <c r="B2446" s="42"/>
      <c r="D2446" s="90"/>
      <c r="F2446" s="90"/>
      <c r="G2446" s="42"/>
      <c r="H2446" s="90"/>
      <c r="M2446" s="42"/>
      <c r="S2446" s="42"/>
      <c r="T2446" s="42"/>
      <c r="U2446" s="42"/>
      <c r="V2446" s="42"/>
      <c r="W2446" s="42"/>
      <c r="X2446" s="42"/>
      <c r="Y2446" s="42"/>
      <c r="Z2446" s="42"/>
    </row>
    <row r="2447">
      <c r="B2447" s="42"/>
      <c r="D2447" s="90"/>
      <c r="F2447" s="90"/>
      <c r="G2447" s="42"/>
      <c r="H2447" s="90"/>
      <c r="M2447" s="42"/>
      <c r="S2447" s="42"/>
      <c r="T2447" s="42"/>
      <c r="U2447" s="42"/>
      <c r="V2447" s="42"/>
      <c r="W2447" s="42"/>
      <c r="X2447" s="42"/>
      <c r="Y2447" s="42"/>
      <c r="Z2447" s="42"/>
    </row>
    <row r="2448">
      <c r="B2448" s="42"/>
      <c r="D2448" s="90"/>
      <c r="F2448" s="90"/>
      <c r="G2448" s="42"/>
      <c r="H2448" s="90"/>
      <c r="M2448" s="42"/>
      <c r="S2448" s="42"/>
      <c r="T2448" s="42"/>
      <c r="U2448" s="42"/>
      <c r="V2448" s="42"/>
      <c r="W2448" s="42"/>
      <c r="X2448" s="42"/>
      <c r="Y2448" s="42"/>
      <c r="Z2448" s="42"/>
    </row>
    <row r="2449">
      <c r="B2449" s="42"/>
      <c r="D2449" s="90"/>
      <c r="F2449" s="90"/>
      <c r="G2449" s="42"/>
      <c r="H2449" s="90"/>
      <c r="M2449" s="42"/>
      <c r="S2449" s="42"/>
      <c r="T2449" s="42"/>
      <c r="U2449" s="42"/>
      <c r="V2449" s="42"/>
      <c r="W2449" s="42"/>
      <c r="X2449" s="42"/>
      <c r="Y2449" s="42"/>
      <c r="Z2449" s="42"/>
    </row>
    <row r="2450">
      <c r="B2450" s="42"/>
      <c r="D2450" s="90"/>
      <c r="F2450" s="90"/>
      <c r="G2450" s="42"/>
      <c r="H2450" s="90"/>
      <c r="M2450" s="42"/>
      <c r="S2450" s="42"/>
      <c r="T2450" s="42"/>
      <c r="U2450" s="42"/>
      <c r="V2450" s="42"/>
      <c r="W2450" s="42"/>
      <c r="X2450" s="42"/>
      <c r="Y2450" s="42"/>
      <c r="Z2450" s="42"/>
    </row>
    <row r="2451">
      <c r="B2451" s="42"/>
      <c r="D2451" s="90"/>
      <c r="F2451" s="90"/>
      <c r="G2451" s="42"/>
      <c r="H2451" s="90"/>
      <c r="M2451" s="42"/>
      <c r="S2451" s="42"/>
      <c r="T2451" s="42"/>
      <c r="U2451" s="42"/>
      <c r="V2451" s="42"/>
      <c r="W2451" s="42"/>
      <c r="X2451" s="42"/>
      <c r="Y2451" s="42"/>
      <c r="Z2451" s="42"/>
    </row>
    <row r="2452">
      <c r="B2452" s="42"/>
      <c r="D2452" s="90"/>
      <c r="F2452" s="90"/>
      <c r="G2452" s="42"/>
      <c r="H2452" s="90"/>
      <c r="M2452" s="42"/>
      <c r="S2452" s="42"/>
      <c r="T2452" s="42"/>
      <c r="U2452" s="42"/>
      <c r="V2452" s="42"/>
      <c r="W2452" s="42"/>
      <c r="X2452" s="42"/>
      <c r="Y2452" s="42"/>
      <c r="Z2452" s="42"/>
    </row>
    <row r="2453">
      <c r="B2453" s="42"/>
      <c r="D2453" s="90"/>
      <c r="F2453" s="90"/>
      <c r="G2453" s="42"/>
      <c r="H2453" s="90"/>
      <c r="M2453" s="42"/>
      <c r="S2453" s="42"/>
      <c r="T2453" s="42"/>
      <c r="U2453" s="42"/>
      <c r="V2453" s="42"/>
      <c r="W2453" s="42"/>
      <c r="X2453" s="42"/>
      <c r="Y2453" s="42"/>
      <c r="Z2453" s="42"/>
    </row>
    <row r="2454">
      <c r="B2454" s="42"/>
      <c r="D2454" s="90"/>
      <c r="F2454" s="90"/>
      <c r="G2454" s="42"/>
      <c r="H2454" s="90"/>
      <c r="M2454" s="42"/>
      <c r="S2454" s="42"/>
      <c r="T2454" s="42"/>
      <c r="U2454" s="42"/>
      <c r="V2454" s="42"/>
      <c r="W2454" s="42"/>
      <c r="X2454" s="42"/>
      <c r="Y2454" s="42"/>
      <c r="Z2454" s="42"/>
    </row>
    <row r="2455">
      <c r="B2455" s="42"/>
      <c r="D2455" s="90"/>
      <c r="F2455" s="90"/>
      <c r="G2455" s="42"/>
      <c r="H2455" s="90"/>
      <c r="M2455" s="42"/>
      <c r="S2455" s="42"/>
      <c r="T2455" s="42"/>
      <c r="U2455" s="42"/>
      <c r="V2455" s="42"/>
      <c r="W2455" s="42"/>
      <c r="X2455" s="42"/>
      <c r="Y2455" s="42"/>
      <c r="Z2455" s="42"/>
    </row>
    <row r="2456">
      <c r="B2456" s="42"/>
      <c r="D2456" s="90"/>
      <c r="F2456" s="90"/>
      <c r="G2456" s="42"/>
      <c r="H2456" s="90"/>
      <c r="M2456" s="42"/>
      <c r="S2456" s="42"/>
      <c r="T2456" s="42"/>
      <c r="U2456" s="42"/>
      <c r="V2456" s="42"/>
      <c r="W2456" s="42"/>
      <c r="X2456" s="42"/>
      <c r="Y2456" s="42"/>
      <c r="Z2456" s="42"/>
    </row>
    <row r="2457">
      <c r="B2457" s="42"/>
      <c r="D2457" s="90"/>
      <c r="F2457" s="90"/>
      <c r="G2457" s="42"/>
      <c r="H2457" s="90"/>
      <c r="M2457" s="42"/>
      <c r="S2457" s="42"/>
      <c r="T2457" s="42"/>
      <c r="U2457" s="42"/>
      <c r="V2457" s="42"/>
      <c r="W2457" s="42"/>
      <c r="X2457" s="42"/>
      <c r="Y2457" s="42"/>
      <c r="Z2457" s="42"/>
    </row>
    <row r="2458">
      <c r="B2458" s="42"/>
      <c r="D2458" s="90"/>
      <c r="F2458" s="90"/>
      <c r="G2458" s="42"/>
      <c r="H2458" s="90"/>
      <c r="M2458" s="42"/>
      <c r="S2458" s="42"/>
      <c r="T2458" s="42"/>
      <c r="U2458" s="42"/>
      <c r="V2458" s="42"/>
      <c r="W2458" s="42"/>
      <c r="X2458" s="42"/>
      <c r="Y2458" s="42"/>
      <c r="Z2458" s="42"/>
    </row>
    <row r="2459">
      <c r="B2459" s="42"/>
      <c r="D2459" s="90"/>
      <c r="F2459" s="90"/>
      <c r="G2459" s="42"/>
      <c r="H2459" s="90"/>
      <c r="M2459" s="42"/>
      <c r="S2459" s="42"/>
      <c r="T2459" s="42"/>
      <c r="U2459" s="42"/>
      <c r="V2459" s="42"/>
      <c r="W2459" s="42"/>
      <c r="X2459" s="42"/>
      <c r="Y2459" s="42"/>
      <c r="Z2459" s="42"/>
    </row>
    <row r="2460">
      <c r="B2460" s="42"/>
      <c r="D2460" s="90"/>
      <c r="F2460" s="90"/>
      <c r="G2460" s="42"/>
      <c r="H2460" s="90"/>
      <c r="M2460" s="42"/>
      <c r="S2460" s="42"/>
      <c r="T2460" s="42"/>
      <c r="U2460" s="42"/>
      <c r="V2460" s="42"/>
      <c r="W2460" s="42"/>
      <c r="X2460" s="42"/>
      <c r="Y2460" s="42"/>
      <c r="Z2460" s="42"/>
    </row>
    <row r="2461">
      <c r="B2461" s="42"/>
      <c r="D2461" s="90"/>
      <c r="F2461" s="90"/>
      <c r="G2461" s="42"/>
      <c r="H2461" s="90"/>
      <c r="M2461" s="42"/>
      <c r="S2461" s="42"/>
      <c r="T2461" s="42"/>
      <c r="U2461" s="42"/>
      <c r="V2461" s="42"/>
      <c r="W2461" s="42"/>
      <c r="X2461" s="42"/>
      <c r="Y2461" s="42"/>
      <c r="Z2461" s="42"/>
    </row>
    <row r="2462">
      <c r="B2462" s="42"/>
      <c r="D2462" s="90"/>
      <c r="F2462" s="90"/>
      <c r="G2462" s="42"/>
      <c r="H2462" s="90"/>
      <c r="M2462" s="42"/>
      <c r="S2462" s="42"/>
      <c r="T2462" s="42"/>
      <c r="U2462" s="42"/>
      <c r="V2462" s="42"/>
      <c r="W2462" s="42"/>
      <c r="X2462" s="42"/>
      <c r="Y2462" s="42"/>
      <c r="Z2462" s="42"/>
    </row>
    <row r="2463">
      <c r="B2463" s="42"/>
      <c r="D2463" s="90"/>
      <c r="F2463" s="90"/>
      <c r="G2463" s="42"/>
      <c r="H2463" s="90"/>
      <c r="M2463" s="42"/>
      <c r="S2463" s="42"/>
      <c r="T2463" s="42"/>
      <c r="U2463" s="42"/>
      <c r="V2463" s="42"/>
      <c r="W2463" s="42"/>
      <c r="X2463" s="42"/>
      <c r="Y2463" s="42"/>
      <c r="Z2463" s="42"/>
    </row>
    <row r="2464">
      <c r="B2464" s="42"/>
      <c r="D2464" s="90"/>
      <c r="F2464" s="90"/>
      <c r="G2464" s="42"/>
      <c r="H2464" s="90"/>
      <c r="M2464" s="42"/>
      <c r="S2464" s="42"/>
      <c r="T2464" s="42"/>
      <c r="U2464" s="42"/>
      <c r="V2464" s="42"/>
      <c r="W2464" s="42"/>
      <c r="X2464" s="42"/>
      <c r="Y2464" s="42"/>
      <c r="Z2464" s="42"/>
    </row>
    <row r="2465">
      <c r="B2465" s="42"/>
      <c r="D2465" s="90"/>
      <c r="F2465" s="90"/>
      <c r="G2465" s="42"/>
      <c r="H2465" s="90"/>
      <c r="M2465" s="42"/>
      <c r="S2465" s="42"/>
      <c r="T2465" s="42"/>
      <c r="U2465" s="42"/>
      <c r="V2465" s="42"/>
      <c r="W2465" s="42"/>
      <c r="X2465" s="42"/>
      <c r="Y2465" s="42"/>
      <c r="Z2465" s="42"/>
    </row>
    <row r="2466">
      <c r="B2466" s="42"/>
      <c r="D2466" s="90"/>
      <c r="F2466" s="90"/>
      <c r="G2466" s="42"/>
      <c r="H2466" s="90"/>
      <c r="M2466" s="42"/>
      <c r="S2466" s="42"/>
      <c r="T2466" s="42"/>
      <c r="U2466" s="42"/>
      <c r="V2466" s="42"/>
      <c r="W2466" s="42"/>
      <c r="X2466" s="42"/>
      <c r="Y2466" s="42"/>
      <c r="Z2466" s="42"/>
    </row>
    <row r="2467">
      <c r="B2467" s="42"/>
      <c r="D2467" s="90"/>
      <c r="F2467" s="90"/>
      <c r="G2467" s="42"/>
      <c r="H2467" s="90"/>
      <c r="M2467" s="42"/>
      <c r="S2467" s="42"/>
      <c r="T2467" s="42"/>
      <c r="U2467" s="42"/>
      <c r="V2467" s="42"/>
      <c r="W2467" s="42"/>
      <c r="X2467" s="42"/>
      <c r="Y2467" s="42"/>
      <c r="Z2467" s="42"/>
    </row>
    <row r="2468">
      <c r="B2468" s="42"/>
      <c r="D2468" s="90"/>
      <c r="F2468" s="90"/>
      <c r="G2468" s="42"/>
      <c r="H2468" s="90"/>
      <c r="M2468" s="42"/>
      <c r="S2468" s="42"/>
      <c r="T2468" s="42"/>
      <c r="U2468" s="42"/>
      <c r="V2468" s="42"/>
      <c r="W2468" s="42"/>
      <c r="X2468" s="42"/>
      <c r="Y2468" s="42"/>
      <c r="Z2468" s="42"/>
    </row>
    <row r="2469">
      <c r="B2469" s="42"/>
      <c r="D2469" s="90"/>
      <c r="F2469" s="90"/>
      <c r="G2469" s="42"/>
      <c r="H2469" s="90"/>
      <c r="M2469" s="42"/>
      <c r="S2469" s="42"/>
      <c r="T2469" s="42"/>
      <c r="U2469" s="42"/>
      <c r="V2469" s="42"/>
      <c r="W2469" s="42"/>
      <c r="X2469" s="42"/>
      <c r="Y2469" s="42"/>
      <c r="Z2469" s="42"/>
    </row>
    <row r="2470">
      <c r="B2470" s="42"/>
      <c r="D2470" s="90"/>
      <c r="F2470" s="90"/>
      <c r="G2470" s="42"/>
      <c r="H2470" s="90"/>
      <c r="M2470" s="42"/>
      <c r="S2470" s="42"/>
      <c r="T2470" s="42"/>
      <c r="U2470" s="42"/>
      <c r="V2470" s="42"/>
      <c r="W2470" s="42"/>
      <c r="X2470" s="42"/>
      <c r="Y2470" s="42"/>
      <c r="Z2470" s="42"/>
    </row>
    <row r="2471">
      <c r="B2471" s="42"/>
      <c r="D2471" s="90"/>
      <c r="F2471" s="90"/>
      <c r="G2471" s="42"/>
      <c r="H2471" s="90"/>
      <c r="M2471" s="42"/>
      <c r="S2471" s="42"/>
      <c r="T2471" s="42"/>
      <c r="U2471" s="42"/>
      <c r="V2471" s="42"/>
      <c r="W2471" s="42"/>
      <c r="X2471" s="42"/>
      <c r="Y2471" s="42"/>
      <c r="Z2471" s="42"/>
    </row>
    <row r="2472">
      <c r="B2472" s="42"/>
      <c r="D2472" s="90"/>
      <c r="F2472" s="90"/>
      <c r="G2472" s="42"/>
      <c r="H2472" s="90"/>
      <c r="M2472" s="42"/>
      <c r="S2472" s="42"/>
      <c r="T2472" s="42"/>
      <c r="U2472" s="42"/>
      <c r="V2472" s="42"/>
      <c r="W2472" s="42"/>
      <c r="X2472" s="42"/>
      <c r="Y2472" s="42"/>
      <c r="Z2472" s="42"/>
    </row>
    <row r="2473">
      <c r="B2473" s="42"/>
      <c r="D2473" s="90"/>
      <c r="F2473" s="90"/>
      <c r="G2473" s="42"/>
      <c r="H2473" s="90"/>
      <c r="M2473" s="42"/>
      <c r="S2473" s="42"/>
      <c r="T2473" s="42"/>
      <c r="U2473" s="42"/>
      <c r="V2473" s="42"/>
      <c r="W2473" s="42"/>
      <c r="X2473" s="42"/>
      <c r="Y2473" s="42"/>
      <c r="Z2473" s="42"/>
    </row>
    <row r="2474">
      <c r="B2474" s="42"/>
      <c r="D2474" s="90"/>
      <c r="F2474" s="90"/>
      <c r="G2474" s="42"/>
      <c r="H2474" s="90"/>
      <c r="M2474" s="42"/>
      <c r="S2474" s="42"/>
      <c r="T2474" s="42"/>
      <c r="U2474" s="42"/>
      <c r="V2474" s="42"/>
      <c r="W2474" s="42"/>
      <c r="X2474" s="42"/>
      <c r="Y2474" s="42"/>
      <c r="Z2474" s="42"/>
    </row>
    <row r="2475">
      <c r="B2475" s="42"/>
      <c r="D2475" s="90"/>
      <c r="F2475" s="90"/>
      <c r="G2475" s="42"/>
      <c r="H2475" s="90"/>
      <c r="M2475" s="42"/>
      <c r="S2475" s="42"/>
      <c r="T2475" s="42"/>
      <c r="U2475" s="42"/>
      <c r="V2475" s="42"/>
      <c r="W2475" s="42"/>
      <c r="X2475" s="42"/>
      <c r="Y2475" s="42"/>
      <c r="Z2475" s="42"/>
    </row>
    <row r="2476">
      <c r="B2476" s="42"/>
      <c r="D2476" s="90"/>
      <c r="F2476" s="90"/>
      <c r="G2476" s="42"/>
      <c r="H2476" s="90"/>
      <c r="M2476" s="42"/>
      <c r="S2476" s="42"/>
      <c r="T2476" s="42"/>
      <c r="U2476" s="42"/>
      <c r="V2476" s="42"/>
      <c r="W2476" s="42"/>
      <c r="X2476" s="42"/>
      <c r="Y2476" s="42"/>
      <c r="Z2476" s="42"/>
    </row>
    <row r="2477">
      <c r="B2477" s="42"/>
      <c r="D2477" s="90"/>
      <c r="F2477" s="90"/>
      <c r="G2477" s="42"/>
      <c r="H2477" s="90"/>
      <c r="M2477" s="42"/>
      <c r="S2477" s="42"/>
      <c r="T2477" s="42"/>
      <c r="U2477" s="42"/>
      <c r="V2477" s="42"/>
      <c r="W2477" s="42"/>
      <c r="X2477" s="42"/>
      <c r="Y2477" s="42"/>
      <c r="Z2477" s="42"/>
    </row>
    <row r="2478">
      <c r="B2478" s="42"/>
      <c r="D2478" s="90"/>
      <c r="F2478" s="90"/>
      <c r="G2478" s="42"/>
      <c r="H2478" s="90"/>
      <c r="M2478" s="42"/>
      <c r="S2478" s="42"/>
      <c r="T2478" s="42"/>
      <c r="U2478" s="42"/>
      <c r="V2478" s="42"/>
      <c r="W2478" s="42"/>
      <c r="X2478" s="42"/>
      <c r="Y2478" s="42"/>
      <c r="Z2478" s="42"/>
    </row>
    <row r="2479">
      <c r="B2479" s="42"/>
      <c r="D2479" s="90"/>
      <c r="F2479" s="90"/>
      <c r="G2479" s="42"/>
      <c r="H2479" s="90"/>
      <c r="M2479" s="42"/>
      <c r="S2479" s="42"/>
      <c r="T2479" s="42"/>
      <c r="U2479" s="42"/>
      <c r="V2479" s="42"/>
      <c r="W2479" s="42"/>
      <c r="X2479" s="42"/>
      <c r="Y2479" s="42"/>
      <c r="Z2479" s="42"/>
    </row>
    <row r="2480">
      <c r="B2480" s="42"/>
      <c r="D2480" s="90"/>
      <c r="F2480" s="90"/>
      <c r="G2480" s="42"/>
      <c r="H2480" s="90"/>
      <c r="M2480" s="42"/>
      <c r="S2480" s="42"/>
      <c r="T2480" s="42"/>
      <c r="U2480" s="42"/>
      <c r="V2480" s="42"/>
      <c r="W2480" s="42"/>
      <c r="X2480" s="42"/>
      <c r="Y2480" s="42"/>
      <c r="Z2480" s="42"/>
    </row>
    <row r="2481">
      <c r="B2481" s="42"/>
      <c r="D2481" s="90"/>
      <c r="F2481" s="90"/>
      <c r="G2481" s="42"/>
      <c r="H2481" s="90"/>
      <c r="M2481" s="42"/>
      <c r="S2481" s="42"/>
      <c r="T2481" s="42"/>
      <c r="U2481" s="42"/>
      <c r="V2481" s="42"/>
      <c r="W2481" s="42"/>
      <c r="X2481" s="42"/>
      <c r="Y2481" s="42"/>
      <c r="Z2481" s="42"/>
    </row>
    <row r="2482">
      <c r="B2482" s="42"/>
      <c r="D2482" s="90"/>
      <c r="F2482" s="90"/>
      <c r="G2482" s="42"/>
      <c r="H2482" s="90"/>
      <c r="M2482" s="42"/>
      <c r="S2482" s="42"/>
      <c r="T2482" s="42"/>
      <c r="U2482" s="42"/>
      <c r="V2482" s="42"/>
      <c r="W2482" s="42"/>
      <c r="X2482" s="42"/>
      <c r="Y2482" s="42"/>
      <c r="Z2482" s="42"/>
    </row>
    <row r="2483">
      <c r="B2483" s="42"/>
      <c r="D2483" s="90"/>
      <c r="F2483" s="90"/>
      <c r="G2483" s="42"/>
      <c r="H2483" s="90"/>
      <c r="M2483" s="42"/>
      <c r="S2483" s="42"/>
      <c r="T2483" s="42"/>
      <c r="U2483" s="42"/>
      <c r="V2483" s="42"/>
      <c r="W2483" s="42"/>
      <c r="X2483" s="42"/>
      <c r="Y2483" s="42"/>
      <c r="Z2483" s="42"/>
    </row>
    <row r="2484">
      <c r="B2484" s="42"/>
      <c r="D2484" s="90"/>
      <c r="F2484" s="90"/>
      <c r="G2484" s="42"/>
      <c r="H2484" s="90"/>
      <c r="M2484" s="42"/>
      <c r="S2484" s="42"/>
      <c r="T2484" s="42"/>
      <c r="U2484" s="42"/>
      <c r="V2484" s="42"/>
      <c r="W2484" s="42"/>
      <c r="X2484" s="42"/>
      <c r="Y2484" s="42"/>
      <c r="Z2484" s="42"/>
    </row>
    <row r="2485">
      <c r="B2485" s="42"/>
      <c r="D2485" s="90"/>
      <c r="F2485" s="90"/>
      <c r="G2485" s="42"/>
      <c r="H2485" s="90"/>
      <c r="M2485" s="42"/>
      <c r="S2485" s="42"/>
      <c r="T2485" s="42"/>
      <c r="U2485" s="42"/>
      <c r="V2485" s="42"/>
      <c r="W2485" s="42"/>
      <c r="X2485" s="42"/>
      <c r="Y2485" s="42"/>
      <c r="Z2485" s="42"/>
    </row>
    <row r="2486">
      <c r="B2486" s="42"/>
      <c r="D2486" s="90"/>
      <c r="F2486" s="90"/>
      <c r="G2486" s="42"/>
      <c r="H2486" s="90"/>
      <c r="M2486" s="42"/>
      <c r="S2486" s="42"/>
      <c r="T2486" s="42"/>
      <c r="U2486" s="42"/>
      <c r="V2486" s="42"/>
      <c r="W2486" s="42"/>
      <c r="X2486" s="42"/>
      <c r="Y2486" s="42"/>
      <c r="Z2486" s="42"/>
    </row>
    <row r="2487">
      <c r="B2487" s="42"/>
      <c r="D2487" s="90"/>
      <c r="F2487" s="90"/>
      <c r="G2487" s="42"/>
      <c r="H2487" s="90"/>
      <c r="M2487" s="42"/>
      <c r="S2487" s="42"/>
      <c r="T2487" s="42"/>
      <c r="U2487" s="42"/>
      <c r="V2487" s="42"/>
      <c r="W2487" s="42"/>
      <c r="X2487" s="42"/>
      <c r="Y2487" s="42"/>
      <c r="Z2487" s="42"/>
    </row>
    <row r="2488">
      <c r="B2488" s="42"/>
      <c r="D2488" s="90"/>
      <c r="F2488" s="90"/>
      <c r="G2488" s="42"/>
      <c r="H2488" s="90"/>
      <c r="M2488" s="42"/>
      <c r="S2488" s="42"/>
      <c r="T2488" s="42"/>
      <c r="U2488" s="42"/>
      <c r="V2488" s="42"/>
      <c r="W2488" s="42"/>
      <c r="X2488" s="42"/>
      <c r="Y2488" s="42"/>
      <c r="Z2488" s="42"/>
    </row>
    <row r="2489">
      <c r="B2489" s="42"/>
      <c r="D2489" s="90"/>
      <c r="F2489" s="90"/>
      <c r="G2489" s="42"/>
      <c r="H2489" s="90"/>
      <c r="M2489" s="42"/>
      <c r="S2489" s="42"/>
      <c r="T2489" s="42"/>
      <c r="U2489" s="42"/>
      <c r="V2489" s="42"/>
      <c r="W2489" s="42"/>
      <c r="X2489" s="42"/>
      <c r="Y2489" s="42"/>
      <c r="Z2489" s="42"/>
    </row>
    <row r="2490">
      <c r="B2490" s="42"/>
      <c r="D2490" s="90"/>
      <c r="F2490" s="90"/>
      <c r="G2490" s="42"/>
      <c r="H2490" s="90"/>
      <c r="M2490" s="42"/>
      <c r="S2490" s="42"/>
      <c r="T2490" s="42"/>
      <c r="U2490" s="42"/>
      <c r="V2490" s="42"/>
      <c r="W2490" s="42"/>
      <c r="X2490" s="42"/>
      <c r="Y2490" s="42"/>
      <c r="Z2490" s="42"/>
    </row>
    <row r="2491">
      <c r="B2491" s="42"/>
      <c r="D2491" s="90"/>
      <c r="F2491" s="90"/>
      <c r="G2491" s="42"/>
      <c r="H2491" s="90"/>
      <c r="M2491" s="42"/>
      <c r="S2491" s="42"/>
      <c r="T2491" s="42"/>
      <c r="U2491" s="42"/>
      <c r="V2491" s="42"/>
      <c r="W2491" s="42"/>
      <c r="X2491" s="42"/>
      <c r="Y2491" s="42"/>
      <c r="Z2491" s="42"/>
    </row>
    <row r="2492">
      <c r="B2492" s="42"/>
      <c r="D2492" s="90"/>
      <c r="F2492" s="90"/>
      <c r="G2492" s="42"/>
      <c r="H2492" s="90"/>
      <c r="M2492" s="42"/>
      <c r="S2492" s="42"/>
      <c r="T2492" s="42"/>
      <c r="U2492" s="42"/>
      <c r="V2492" s="42"/>
      <c r="W2492" s="42"/>
      <c r="X2492" s="42"/>
      <c r="Y2492" s="42"/>
      <c r="Z2492" s="42"/>
    </row>
    <row r="2493">
      <c r="B2493" s="42"/>
      <c r="D2493" s="90"/>
      <c r="F2493" s="90"/>
      <c r="G2493" s="42"/>
      <c r="H2493" s="90"/>
      <c r="M2493" s="42"/>
      <c r="S2493" s="42"/>
      <c r="T2493" s="42"/>
      <c r="U2493" s="42"/>
      <c r="V2493" s="42"/>
      <c r="W2493" s="42"/>
      <c r="X2493" s="42"/>
      <c r="Y2493" s="42"/>
      <c r="Z2493" s="42"/>
    </row>
    <row r="2494">
      <c r="B2494" s="42"/>
      <c r="D2494" s="90"/>
      <c r="F2494" s="90"/>
      <c r="G2494" s="42"/>
      <c r="H2494" s="90"/>
      <c r="M2494" s="42"/>
      <c r="S2494" s="42"/>
      <c r="T2494" s="42"/>
      <c r="U2494" s="42"/>
      <c r="V2494" s="42"/>
      <c r="W2494" s="42"/>
      <c r="X2494" s="42"/>
      <c r="Y2494" s="42"/>
      <c r="Z2494" s="42"/>
    </row>
    <row r="2495">
      <c r="B2495" s="42"/>
      <c r="D2495" s="90"/>
      <c r="F2495" s="90"/>
      <c r="G2495" s="42"/>
      <c r="H2495" s="90"/>
      <c r="M2495" s="42"/>
      <c r="S2495" s="42"/>
      <c r="T2495" s="42"/>
      <c r="U2495" s="42"/>
      <c r="V2495" s="42"/>
      <c r="W2495" s="42"/>
      <c r="X2495" s="42"/>
      <c r="Y2495" s="42"/>
      <c r="Z2495" s="42"/>
    </row>
    <row r="2496">
      <c r="B2496" s="42"/>
      <c r="D2496" s="90"/>
      <c r="F2496" s="90"/>
      <c r="G2496" s="42"/>
      <c r="H2496" s="90"/>
      <c r="M2496" s="42"/>
      <c r="S2496" s="42"/>
      <c r="T2496" s="42"/>
      <c r="U2496" s="42"/>
      <c r="V2496" s="42"/>
      <c r="W2496" s="42"/>
      <c r="X2496" s="42"/>
      <c r="Y2496" s="42"/>
      <c r="Z2496" s="42"/>
    </row>
    <row r="2497">
      <c r="B2497" s="42"/>
      <c r="D2497" s="90"/>
      <c r="F2497" s="90"/>
      <c r="G2497" s="42"/>
      <c r="H2497" s="90"/>
      <c r="M2497" s="42"/>
      <c r="S2497" s="42"/>
      <c r="T2497" s="42"/>
      <c r="U2497" s="42"/>
      <c r="V2497" s="42"/>
      <c r="W2497" s="42"/>
      <c r="X2497" s="42"/>
      <c r="Y2497" s="42"/>
      <c r="Z2497" s="42"/>
    </row>
    <row r="2498">
      <c r="B2498" s="42"/>
      <c r="D2498" s="90"/>
      <c r="F2498" s="90"/>
      <c r="G2498" s="42"/>
      <c r="H2498" s="90"/>
      <c r="M2498" s="42"/>
      <c r="S2498" s="42"/>
      <c r="T2498" s="42"/>
      <c r="U2498" s="42"/>
      <c r="V2498" s="42"/>
      <c r="W2498" s="42"/>
      <c r="X2498" s="42"/>
      <c r="Y2498" s="42"/>
      <c r="Z2498" s="42"/>
    </row>
    <row r="2499">
      <c r="B2499" s="42"/>
      <c r="D2499" s="90"/>
      <c r="F2499" s="90"/>
      <c r="G2499" s="42"/>
      <c r="H2499" s="90"/>
      <c r="M2499" s="42"/>
      <c r="S2499" s="42"/>
      <c r="T2499" s="42"/>
      <c r="U2499" s="42"/>
      <c r="V2499" s="42"/>
      <c r="W2499" s="42"/>
      <c r="X2499" s="42"/>
      <c r="Y2499" s="42"/>
      <c r="Z2499" s="42"/>
    </row>
    <row r="2500">
      <c r="B2500" s="42"/>
      <c r="D2500" s="90"/>
      <c r="F2500" s="90"/>
      <c r="G2500" s="42"/>
      <c r="H2500" s="90"/>
      <c r="M2500" s="42"/>
      <c r="S2500" s="42"/>
      <c r="T2500" s="42"/>
      <c r="U2500" s="42"/>
      <c r="V2500" s="42"/>
      <c r="W2500" s="42"/>
      <c r="X2500" s="42"/>
      <c r="Y2500" s="42"/>
      <c r="Z2500" s="42"/>
    </row>
    <row r="2501">
      <c r="B2501" s="42"/>
      <c r="D2501" s="90"/>
      <c r="F2501" s="90"/>
      <c r="G2501" s="42"/>
      <c r="H2501" s="90"/>
      <c r="M2501" s="42"/>
      <c r="S2501" s="42"/>
      <c r="T2501" s="42"/>
      <c r="U2501" s="42"/>
      <c r="V2501" s="42"/>
      <c r="W2501" s="42"/>
      <c r="X2501" s="42"/>
      <c r="Y2501" s="42"/>
      <c r="Z2501" s="42"/>
    </row>
    <row r="2502">
      <c r="B2502" s="42"/>
      <c r="D2502" s="90"/>
      <c r="F2502" s="90"/>
      <c r="G2502" s="42"/>
      <c r="H2502" s="90"/>
      <c r="M2502" s="42"/>
      <c r="S2502" s="42"/>
      <c r="T2502" s="42"/>
      <c r="U2502" s="42"/>
      <c r="V2502" s="42"/>
      <c r="W2502" s="42"/>
      <c r="X2502" s="42"/>
      <c r="Y2502" s="42"/>
      <c r="Z2502" s="42"/>
    </row>
    <row r="2503">
      <c r="B2503" s="42"/>
      <c r="D2503" s="90"/>
      <c r="F2503" s="90"/>
      <c r="G2503" s="42"/>
      <c r="H2503" s="90"/>
      <c r="M2503" s="42"/>
      <c r="S2503" s="42"/>
      <c r="T2503" s="42"/>
      <c r="U2503" s="42"/>
      <c r="V2503" s="42"/>
      <c r="W2503" s="42"/>
      <c r="X2503" s="42"/>
      <c r="Y2503" s="42"/>
      <c r="Z2503" s="42"/>
    </row>
    <row r="2504">
      <c r="B2504" s="42"/>
      <c r="D2504" s="90"/>
      <c r="F2504" s="90"/>
      <c r="G2504" s="42"/>
      <c r="H2504" s="90"/>
      <c r="M2504" s="42"/>
      <c r="S2504" s="42"/>
      <c r="T2504" s="42"/>
      <c r="U2504" s="42"/>
      <c r="V2504" s="42"/>
      <c r="W2504" s="42"/>
      <c r="X2504" s="42"/>
      <c r="Y2504" s="42"/>
      <c r="Z2504" s="42"/>
    </row>
    <row r="2505">
      <c r="B2505" s="42"/>
      <c r="D2505" s="90"/>
      <c r="F2505" s="90"/>
      <c r="G2505" s="42"/>
      <c r="H2505" s="90"/>
      <c r="M2505" s="42"/>
      <c r="S2505" s="42"/>
      <c r="T2505" s="42"/>
      <c r="U2505" s="42"/>
      <c r="V2505" s="42"/>
      <c r="W2505" s="42"/>
      <c r="X2505" s="42"/>
      <c r="Y2505" s="42"/>
      <c r="Z2505" s="42"/>
    </row>
    <row r="2506">
      <c r="B2506" s="42"/>
      <c r="D2506" s="90"/>
      <c r="F2506" s="90"/>
      <c r="G2506" s="42"/>
      <c r="H2506" s="90"/>
      <c r="M2506" s="42"/>
      <c r="S2506" s="42"/>
      <c r="T2506" s="42"/>
      <c r="U2506" s="42"/>
      <c r="V2506" s="42"/>
      <c r="W2506" s="42"/>
      <c r="X2506" s="42"/>
      <c r="Y2506" s="42"/>
      <c r="Z2506" s="42"/>
    </row>
    <row r="2507">
      <c r="B2507" s="42"/>
      <c r="D2507" s="90"/>
      <c r="F2507" s="90"/>
      <c r="G2507" s="42"/>
      <c r="H2507" s="90"/>
      <c r="M2507" s="42"/>
      <c r="S2507" s="42"/>
      <c r="T2507" s="42"/>
      <c r="U2507" s="42"/>
      <c r="V2507" s="42"/>
      <c r="W2507" s="42"/>
      <c r="X2507" s="42"/>
      <c r="Y2507" s="42"/>
      <c r="Z2507" s="42"/>
    </row>
    <row r="2508">
      <c r="B2508" s="42"/>
      <c r="D2508" s="90"/>
      <c r="F2508" s="90"/>
      <c r="G2508" s="42"/>
      <c r="H2508" s="90"/>
      <c r="M2508" s="42"/>
      <c r="S2508" s="42"/>
      <c r="T2508" s="42"/>
      <c r="U2508" s="42"/>
      <c r="V2508" s="42"/>
      <c r="W2508" s="42"/>
      <c r="X2508" s="42"/>
      <c r="Y2508" s="42"/>
      <c r="Z2508" s="42"/>
    </row>
    <row r="2509">
      <c r="B2509" s="42"/>
      <c r="D2509" s="90"/>
      <c r="F2509" s="90"/>
      <c r="G2509" s="42"/>
      <c r="H2509" s="90"/>
      <c r="M2509" s="42"/>
      <c r="S2509" s="42"/>
      <c r="T2509" s="42"/>
      <c r="U2509" s="42"/>
      <c r="V2509" s="42"/>
      <c r="W2509" s="42"/>
      <c r="X2509" s="42"/>
      <c r="Y2509" s="42"/>
      <c r="Z2509" s="42"/>
    </row>
    <row r="2510">
      <c r="B2510" s="42"/>
      <c r="D2510" s="90"/>
      <c r="F2510" s="90"/>
      <c r="G2510" s="42"/>
      <c r="H2510" s="90"/>
      <c r="M2510" s="42"/>
      <c r="S2510" s="42"/>
      <c r="T2510" s="42"/>
      <c r="U2510" s="42"/>
      <c r="V2510" s="42"/>
      <c r="W2510" s="42"/>
      <c r="X2510" s="42"/>
      <c r="Y2510" s="42"/>
      <c r="Z2510" s="42"/>
    </row>
    <row r="2511">
      <c r="B2511" s="42"/>
      <c r="D2511" s="90"/>
      <c r="F2511" s="90"/>
      <c r="G2511" s="42"/>
      <c r="H2511" s="90"/>
      <c r="M2511" s="42"/>
      <c r="S2511" s="42"/>
      <c r="T2511" s="42"/>
      <c r="U2511" s="42"/>
      <c r="V2511" s="42"/>
      <c r="W2511" s="42"/>
      <c r="X2511" s="42"/>
      <c r="Y2511" s="42"/>
      <c r="Z2511" s="42"/>
    </row>
    <row r="2512">
      <c r="B2512" s="42"/>
      <c r="D2512" s="90"/>
      <c r="F2512" s="90"/>
      <c r="G2512" s="42"/>
      <c r="H2512" s="90"/>
      <c r="M2512" s="42"/>
      <c r="S2512" s="42"/>
      <c r="T2512" s="42"/>
      <c r="U2512" s="42"/>
      <c r="V2512" s="42"/>
      <c r="W2512" s="42"/>
      <c r="X2512" s="42"/>
      <c r="Y2512" s="42"/>
      <c r="Z2512" s="42"/>
    </row>
    <row r="2513">
      <c r="B2513" s="42"/>
      <c r="D2513" s="90"/>
      <c r="F2513" s="90"/>
      <c r="G2513" s="42"/>
      <c r="H2513" s="90"/>
      <c r="M2513" s="42"/>
      <c r="S2513" s="42"/>
      <c r="T2513" s="42"/>
      <c r="U2513" s="42"/>
      <c r="V2513" s="42"/>
      <c r="W2513" s="42"/>
      <c r="X2513" s="42"/>
      <c r="Y2513" s="42"/>
      <c r="Z2513" s="42"/>
    </row>
    <row r="2514">
      <c r="B2514" s="42"/>
      <c r="D2514" s="90"/>
      <c r="F2514" s="90"/>
      <c r="G2514" s="42"/>
      <c r="H2514" s="90"/>
      <c r="M2514" s="42"/>
      <c r="S2514" s="42"/>
      <c r="T2514" s="42"/>
      <c r="U2514" s="42"/>
      <c r="V2514" s="42"/>
      <c r="W2514" s="42"/>
      <c r="X2514" s="42"/>
      <c r="Y2514" s="42"/>
      <c r="Z2514" s="42"/>
    </row>
    <row r="2515">
      <c r="B2515" s="42"/>
      <c r="D2515" s="90"/>
      <c r="F2515" s="90"/>
      <c r="G2515" s="42"/>
      <c r="H2515" s="90"/>
      <c r="M2515" s="42"/>
      <c r="S2515" s="42"/>
      <c r="T2515" s="42"/>
      <c r="U2515" s="42"/>
      <c r="V2515" s="42"/>
      <c r="W2515" s="42"/>
      <c r="X2515" s="42"/>
      <c r="Y2515" s="42"/>
      <c r="Z2515" s="42"/>
    </row>
    <row r="2516">
      <c r="B2516" s="42"/>
      <c r="D2516" s="90"/>
      <c r="F2516" s="90"/>
      <c r="G2516" s="42"/>
      <c r="H2516" s="90"/>
      <c r="M2516" s="42"/>
      <c r="S2516" s="42"/>
      <c r="T2516" s="42"/>
      <c r="U2516" s="42"/>
      <c r="V2516" s="42"/>
      <c r="W2516" s="42"/>
      <c r="X2516" s="42"/>
      <c r="Y2516" s="42"/>
      <c r="Z2516" s="42"/>
    </row>
    <row r="2517">
      <c r="B2517" s="42"/>
      <c r="D2517" s="90"/>
      <c r="F2517" s="90"/>
      <c r="G2517" s="42"/>
      <c r="H2517" s="90"/>
      <c r="M2517" s="42"/>
      <c r="S2517" s="42"/>
      <c r="T2517" s="42"/>
      <c r="U2517" s="42"/>
      <c r="V2517" s="42"/>
      <c r="W2517" s="42"/>
      <c r="X2517" s="42"/>
      <c r="Y2517" s="42"/>
      <c r="Z2517" s="42"/>
    </row>
    <row r="2518">
      <c r="B2518" s="42"/>
      <c r="D2518" s="90"/>
      <c r="F2518" s="90"/>
      <c r="G2518" s="42"/>
      <c r="H2518" s="90"/>
      <c r="M2518" s="42"/>
      <c r="S2518" s="42"/>
      <c r="T2518" s="42"/>
      <c r="U2518" s="42"/>
      <c r="V2518" s="42"/>
      <c r="W2518" s="42"/>
      <c r="X2518" s="42"/>
      <c r="Y2518" s="42"/>
      <c r="Z2518" s="42"/>
    </row>
    <row r="2519">
      <c r="B2519" s="42"/>
      <c r="D2519" s="90"/>
      <c r="F2519" s="90"/>
      <c r="G2519" s="42"/>
      <c r="H2519" s="90"/>
      <c r="M2519" s="42"/>
      <c r="S2519" s="42"/>
      <c r="T2519" s="42"/>
      <c r="U2519" s="42"/>
      <c r="V2519" s="42"/>
      <c r="W2519" s="42"/>
      <c r="X2519" s="42"/>
      <c r="Y2519" s="42"/>
      <c r="Z2519" s="42"/>
    </row>
    <row r="2520">
      <c r="B2520" s="42"/>
      <c r="D2520" s="90"/>
      <c r="F2520" s="90"/>
      <c r="G2520" s="42"/>
      <c r="H2520" s="90"/>
      <c r="M2520" s="42"/>
      <c r="S2520" s="42"/>
      <c r="T2520" s="42"/>
      <c r="U2520" s="42"/>
      <c r="V2520" s="42"/>
      <c r="W2520" s="42"/>
      <c r="X2520" s="42"/>
      <c r="Y2520" s="42"/>
      <c r="Z2520" s="42"/>
    </row>
    <row r="2521">
      <c r="B2521" s="42"/>
      <c r="D2521" s="90"/>
      <c r="F2521" s="90"/>
      <c r="G2521" s="42"/>
      <c r="H2521" s="90"/>
      <c r="M2521" s="42"/>
      <c r="S2521" s="42"/>
      <c r="T2521" s="42"/>
      <c r="U2521" s="42"/>
      <c r="V2521" s="42"/>
      <c r="W2521" s="42"/>
      <c r="X2521" s="42"/>
      <c r="Y2521" s="42"/>
      <c r="Z2521" s="42"/>
    </row>
    <row r="2522">
      <c r="B2522" s="42"/>
      <c r="D2522" s="90"/>
      <c r="F2522" s="90"/>
      <c r="G2522" s="42"/>
      <c r="H2522" s="90"/>
      <c r="M2522" s="42"/>
      <c r="S2522" s="42"/>
      <c r="T2522" s="42"/>
      <c r="U2522" s="42"/>
      <c r="V2522" s="42"/>
      <c r="W2522" s="42"/>
      <c r="X2522" s="42"/>
      <c r="Y2522" s="42"/>
      <c r="Z2522" s="42"/>
    </row>
    <row r="2523">
      <c r="B2523" s="42"/>
      <c r="D2523" s="90"/>
      <c r="F2523" s="90"/>
      <c r="G2523" s="42"/>
      <c r="H2523" s="90"/>
      <c r="M2523" s="42"/>
      <c r="S2523" s="42"/>
      <c r="T2523" s="42"/>
      <c r="U2523" s="42"/>
      <c r="V2523" s="42"/>
      <c r="W2523" s="42"/>
      <c r="X2523" s="42"/>
      <c r="Y2523" s="42"/>
      <c r="Z2523" s="42"/>
    </row>
    <row r="2524">
      <c r="B2524" s="42"/>
      <c r="D2524" s="90"/>
      <c r="F2524" s="90"/>
      <c r="G2524" s="42"/>
      <c r="H2524" s="90"/>
      <c r="M2524" s="42"/>
      <c r="S2524" s="42"/>
      <c r="T2524" s="42"/>
      <c r="U2524" s="42"/>
      <c r="V2524" s="42"/>
      <c r="W2524" s="42"/>
      <c r="X2524" s="42"/>
      <c r="Y2524" s="42"/>
      <c r="Z2524" s="42"/>
    </row>
    <row r="2525">
      <c r="B2525" s="42"/>
      <c r="D2525" s="90"/>
      <c r="F2525" s="90"/>
      <c r="G2525" s="42"/>
      <c r="H2525" s="90"/>
      <c r="M2525" s="42"/>
      <c r="S2525" s="42"/>
      <c r="T2525" s="42"/>
      <c r="U2525" s="42"/>
      <c r="V2525" s="42"/>
      <c r="W2525" s="42"/>
      <c r="X2525" s="42"/>
      <c r="Y2525" s="42"/>
      <c r="Z2525" s="42"/>
    </row>
    <row r="2526">
      <c r="B2526" s="42"/>
      <c r="D2526" s="90"/>
      <c r="F2526" s="90"/>
      <c r="G2526" s="42"/>
      <c r="H2526" s="90"/>
      <c r="M2526" s="42"/>
      <c r="S2526" s="42"/>
      <c r="T2526" s="42"/>
      <c r="U2526" s="42"/>
      <c r="V2526" s="42"/>
      <c r="W2526" s="42"/>
      <c r="X2526" s="42"/>
      <c r="Y2526" s="42"/>
      <c r="Z2526" s="42"/>
    </row>
    <row r="2527">
      <c r="B2527" s="42"/>
      <c r="D2527" s="90"/>
      <c r="F2527" s="90"/>
      <c r="G2527" s="42"/>
      <c r="H2527" s="90"/>
      <c r="M2527" s="42"/>
      <c r="S2527" s="42"/>
      <c r="T2527" s="42"/>
      <c r="U2527" s="42"/>
      <c r="V2527" s="42"/>
      <c r="W2527" s="42"/>
      <c r="X2527" s="42"/>
      <c r="Y2527" s="42"/>
      <c r="Z2527" s="42"/>
    </row>
    <row r="2528">
      <c r="B2528" s="42"/>
      <c r="D2528" s="90"/>
      <c r="F2528" s="90"/>
      <c r="G2528" s="42"/>
      <c r="H2528" s="90"/>
      <c r="M2528" s="42"/>
      <c r="S2528" s="42"/>
      <c r="T2528" s="42"/>
      <c r="U2528" s="42"/>
      <c r="V2528" s="42"/>
      <c r="W2528" s="42"/>
      <c r="X2528" s="42"/>
      <c r="Y2528" s="42"/>
      <c r="Z2528" s="42"/>
    </row>
    <row r="2529">
      <c r="B2529" s="42"/>
      <c r="D2529" s="90"/>
      <c r="F2529" s="90"/>
      <c r="G2529" s="42"/>
      <c r="H2529" s="90"/>
      <c r="M2529" s="42"/>
      <c r="S2529" s="42"/>
      <c r="T2529" s="42"/>
      <c r="U2529" s="42"/>
      <c r="V2529" s="42"/>
      <c r="W2529" s="42"/>
      <c r="X2529" s="42"/>
      <c r="Y2529" s="42"/>
      <c r="Z2529" s="42"/>
    </row>
    <row r="2530">
      <c r="B2530" s="42"/>
      <c r="D2530" s="90"/>
      <c r="F2530" s="90"/>
      <c r="G2530" s="42"/>
      <c r="H2530" s="90"/>
      <c r="M2530" s="42"/>
      <c r="S2530" s="42"/>
      <c r="T2530" s="42"/>
      <c r="U2530" s="42"/>
      <c r="V2530" s="42"/>
      <c r="W2530" s="42"/>
      <c r="X2530" s="42"/>
      <c r="Y2530" s="42"/>
      <c r="Z2530" s="42"/>
    </row>
    <row r="2531">
      <c r="B2531" s="42"/>
      <c r="D2531" s="90"/>
      <c r="F2531" s="90"/>
      <c r="G2531" s="42"/>
      <c r="H2531" s="90"/>
      <c r="M2531" s="42"/>
      <c r="S2531" s="42"/>
      <c r="T2531" s="42"/>
      <c r="U2531" s="42"/>
      <c r="V2531" s="42"/>
      <c r="W2531" s="42"/>
      <c r="X2531" s="42"/>
      <c r="Y2531" s="42"/>
      <c r="Z2531" s="42"/>
    </row>
    <row r="2532">
      <c r="B2532" s="42"/>
      <c r="D2532" s="90"/>
      <c r="F2532" s="90"/>
      <c r="G2532" s="42"/>
      <c r="H2532" s="90"/>
      <c r="M2532" s="42"/>
      <c r="S2532" s="42"/>
      <c r="T2532" s="42"/>
      <c r="U2532" s="42"/>
      <c r="V2532" s="42"/>
      <c r="W2532" s="42"/>
      <c r="X2532" s="42"/>
      <c r="Y2532" s="42"/>
      <c r="Z2532" s="42"/>
    </row>
    <row r="2533">
      <c r="B2533" s="42"/>
      <c r="D2533" s="90"/>
      <c r="F2533" s="90"/>
      <c r="G2533" s="42"/>
      <c r="H2533" s="90"/>
      <c r="M2533" s="42"/>
      <c r="S2533" s="42"/>
      <c r="T2533" s="42"/>
      <c r="U2533" s="42"/>
      <c r="V2533" s="42"/>
      <c r="W2533" s="42"/>
      <c r="X2533" s="42"/>
      <c r="Y2533" s="42"/>
      <c r="Z2533" s="42"/>
    </row>
    <row r="2534">
      <c r="B2534" s="42"/>
      <c r="D2534" s="90"/>
      <c r="F2534" s="90"/>
      <c r="G2534" s="42"/>
      <c r="H2534" s="90"/>
      <c r="M2534" s="42"/>
      <c r="S2534" s="42"/>
      <c r="T2534" s="42"/>
      <c r="U2534" s="42"/>
      <c r="V2534" s="42"/>
      <c r="W2534" s="42"/>
      <c r="X2534" s="42"/>
      <c r="Y2534" s="42"/>
      <c r="Z2534" s="42"/>
    </row>
    <row r="2535">
      <c r="B2535" s="42"/>
      <c r="D2535" s="90"/>
      <c r="F2535" s="90"/>
      <c r="G2535" s="42"/>
      <c r="H2535" s="90"/>
      <c r="M2535" s="42"/>
      <c r="S2535" s="42"/>
      <c r="T2535" s="42"/>
      <c r="U2535" s="42"/>
      <c r="V2535" s="42"/>
      <c r="W2535" s="42"/>
      <c r="X2535" s="42"/>
      <c r="Y2535" s="42"/>
      <c r="Z2535" s="42"/>
    </row>
    <row r="2536">
      <c r="B2536" s="42"/>
      <c r="D2536" s="90"/>
      <c r="F2536" s="90"/>
      <c r="G2536" s="42"/>
      <c r="H2536" s="90"/>
      <c r="M2536" s="42"/>
      <c r="S2536" s="42"/>
      <c r="T2536" s="42"/>
      <c r="U2536" s="42"/>
      <c r="V2536" s="42"/>
      <c r="W2536" s="42"/>
      <c r="X2536" s="42"/>
      <c r="Y2536" s="42"/>
      <c r="Z2536" s="42"/>
    </row>
    <row r="2537">
      <c r="B2537" s="42"/>
      <c r="D2537" s="90"/>
      <c r="F2537" s="90"/>
      <c r="G2537" s="42"/>
      <c r="H2537" s="90"/>
      <c r="M2537" s="42"/>
      <c r="S2537" s="42"/>
      <c r="T2537" s="42"/>
      <c r="U2537" s="42"/>
      <c r="V2537" s="42"/>
      <c r="W2537" s="42"/>
      <c r="X2537" s="42"/>
      <c r="Y2537" s="42"/>
      <c r="Z2537" s="42"/>
    </row>
    <row r="2538">
      <c r="B2538" s="42"/>
      <c r="D2538" s="90"/>
      <c r="F2538" s="90"/>
      <c r="G2538" s="42"/>
      <c r="H2538" s="90"/>
      <c r="M2538" s="42"/>
      <c r="S2538" s="42"/>
      <c r="T2538" s="42"/>
      <c r="U2538" s="42"/>
      <c r="V2538" s="42"/>
      <c r="W2538" s="42"/>
      <c r="X2538" s="42"/>
      <c r="Y2538" s="42"/>
      <c r="Z2538" s="42"/>
    </row>
    <row r="2539">
      <c r="B2539" s="42"/>
      <c r="D2539" s="90"/>
      <c r="F2539" s="90"/>
      <c r="G2539" s="42"/>
      <c r="H2539" s="90"/>
      <c r="M2539" s="42"/>
      <c r="S2539" s="42"/>
      <c r="T2539" s="42"/>
      <c r="U2539" s="42"/>
      <c r="V2539" s="42"/>
      <c r="W2539" s="42"/>
      <c r="X2539" s="42"/>
      <c r="Y2539" s="42"/>
      <c r="Z2539" s="42"/>
    </row>
    <row r="2540">
      <c r="B2540" s="42"/>
      <c r="D2540" s="90"/>
      <c r="F2540" s="90"/>
      <c r="G2540" s="42"/>
      <c r="H2540" s="90"/>
      <c r="M2540" s="42"/>
      <c r="S2540" s="42"/>
      <c r="T2540" s="42"/>
      <c r="U2540" s="42"/>
      <c r="V2540" s="42"/>
      <c r="W2540" s="42"/>
      <c r="X2540" s="42"/>
      <c r="Y2540" s="42"/>
      <c r="Z2540" s="42"/>
    </row>
    <row r="2541">
      <c r="B2541" s="42"/>
      <c r="D2541" s="90"/>
      <c r="F2541" s="90"/>
      <c r="G2541" s="42"/>
      <c r="H2541" s="90"/>
      <c r="M2541" s="42"/>
      <c r="S2541" s="42"/>
      <c r="T2541" s="42"/>
      <c r="U2541" s="42"/>
      <c r="V2541" s="42"/>
      <c r="W2541" s="42"/>
      <c r="X2541" s="42"/>
      <c r="Y2541" s="42"/>
      <c r="Z2541" s="42"/>
    </row>
    <row r="2542">
      <c r="B2542" s="42"/>
      <c r="D2542" s="90"/>
      <c r="F2542" s="90"/>
      <c r="G2542" s="42"/>
      <c r="H2542" s="90"/>
      <c r="M2542" s="42"/>
      <c r="S2542" s="42"/>
      <c r="T2542" s="42"/>
      <c r="U2542" s="42"/>
      <c r="V2542" s="42"/>
      <c r="W2542" s="42"/>
      <c r="X2542" s="42"/>
      <c r="Y2542" s="42"/>
      <c r="Z2542" s="42"/>
    </row>
    <row r="2543">
      <c r="B2543" s="42"/>
      <c r="D2543" s="90"/>
      <c r="F2543" s="90"/>
      <c r="G2543" s="42"/>
      <c r="H2543" s="90"/>
      <c r="M2543" s="42"/>
      <c r="S2543" s="42"/>
      <c r="T2543" s="42"/>
      <c r="U2543" s="42"/>
      <c r="V2543" s="42"/>
      <c r="W2543" s="42"/>
      <c r="X2543" s="42"/>
      <c r="Y2543" s="42"/>
      <c r="Z2543" s="42"/>
    </row>
    <row r="2544">
      <c r="B2544" s="42"/>
      <c r="D2544" s="90"/>
      <c r="F2544" s="90"/>
      <c r="G2544" s="42"/>
      <c r="H2544" s="90"/>
      <c r="M2544" s="42"/>
      <c r="S2544" s="42"/>
      <c r="T2544" s="42"/>
      <c r="U2544" s="42"/>
      <c r="V2544" s="42"/>
      <c r="W2544" s="42"/>
      <c r="X2544" s="42"/>
      <c r="Y2544" s="42"/>
      <c r="Z2544" s="42"/>
    </row>
    <row r="2545">
      <c r="B2545" s="42"/>
      <c r="D2545" s="90"/>
      <c r="F2545" s="90"/>
      <c r="G2545" s="42"/>
      <c r="H2545" s="90"/>
      <c r="M2545" s="42"/>
      <c r="S2545" s="42"/>
      <c r="T2545" s="42"/>
      <c r="U2545" s="42"/>
      <c r="V2545" s="42"/>
      <c r="W2545" s="42"/>
      <c r="X2545" s="42"/>
      <c r="Y2545" s="42"/>
      <c r="Z2545" s="42"/>
    </row>
    <row r="2546">
      <c r="B2546" s="42"/>
      <c r="D2546" s="90"/>
      <c r="F2546" s="90"/>
      <c r="G2546" s="42"/>
      <c r="H2546" s="90"/>
      <c r="M2546" s="42"/>
      <c r="S2546" s="42"/>
      <c r="T2546" s="42"/>
      <c r="U2546" s="42"/>
      <c r="V2546" s="42"/>
      <c r="W2546" s="42"/>
      <c r="X2546" s="42"/>
      <c r="Y2546" s="42"/>
      <c r="Z2546" s="42"/>
    </row>
    <row r="2547">
      <c r="B2547" s="42"/>
      <c r="D2547" s="90"/>
      <c r="F2547" s="90"/>
      <c r="G2547" s="42"/>
      <c r="H2547" s="90"/>
      <c r="M2547" s="42"/>
      <c r="S2547" s="42"/>
      <c r="T2547" s="42"/>
      <c r="U2547" s="42"/>
      <c r="V2547" s="42"/>
      <c r="W2547" s="42"/>
      <c r="X2547" s="42"/>
      <c r="Y2547" s="42"/>
      <c r="Z2547" s="42"/>
    </row>
    <row r="2548">
      <c r="B2548" s="42"/>
      <c r="D2548" s="90"/>
      <c r="F2548" s="90"/>
      <c r="G2548" s="42"/>
      <c r="H2548" s="90"/>
      <c r="M2548" s="42"/>
      <c r="S2548" s="42"/>
      <c r="T2548" s="42"/>
      <c r="U2548" s="42"/>
      <c r="V2548" s="42"/>
      <c r="W2548" s="42"/>
      <c r="X2548" s="42"/>
      <c r="Y2548" s="42"/>
      <c r="Z2548" s="42"/>
    </row>
    <row r="2549">
      <c r="B2549" s="42"/>
      <c r="D2549" s="90"/>
      <c r="F2549" s="90"/>
      <c r="G2549" s="42"/>
      <c r="H2549" s="90"/>
      <c r="M2549" s="42"/>
      <c r="S2549" s="42"/>
      <c r="T2549" s="42"/>
      <c r="U2549" s="42"/>
      <c r="V2549" s="42"/>
      <c r="W2549" s="42"/>
      <c r="X2549" s="42"/>
      <c r="Y2549" s="42"/>
      <c r="Z2549" s="42"/>
    </row>
    <row r="2550">
      <c r="B2550" s="42"/>
      <c r="D2550" s="90"/>
      <c r="F2550" s="90"/>
      <c r="G2550" s="42"/>
      <c r="H2550" s="90"/>
      <c r="M2550" s="42"/>
      <c r="S2550" s="42"/>
      <c r="T2550" s="42"/>
      <c r="U2550" s="42"/>
      <c r="V2550" s="42"/>
      <c r="W2550" s="42"/>
      <c r="X2550" s="42"/>
      <c r="Y2550" s="42"/>
      <c r="Z2550" s="42"/>
    </row>
    <row r="2551">
      <c r="B2551" s="42"/>
      <c r="D2551" s="90"/>
      <c r="F2551" s="90"/>
      <c r="G2551" s="42"/>
      <c r="H2551" s="90"/>
      <c r="M2551" s="42"/>
      <c r="S2551" s="42"/>
      <c r="T2551" s="42"/>
      <c r="U2551" s="42"/>
      <c r="V2551" s="42"/>
      <c r="W2551" s="42"/>
      <c r="X2551" s="42"/>
      <c r="Y2551" s="42"/>
      <c r="Z2551" s="42"/>
    </row>
    <row r="2552">
      <c r="B2552" s="42"/>
      <c r="D2552" s="90"/>
      <c r="F2552" s="90"/>
      <c r="G2552" s="42"/>
      <c r="H2552" s="90"/>
      <c r="M2552" s="42"/>
      <c r="S2552" s="42"/>
      <c r="T2552" s="42"/>
      <c r="U2552" s="42"/>
      <c r="V2552" s="42"/>
      <c r="W2552" s="42"/>
      <c r="X2552" s="42"/>
      <c r="Y2552" s="42"/>
      <c r="Z2552" s="42"/>
    </row>
    <row r="2553">
      <c r="B2553" s="42"/>
      <c r="D2553" s="90"/>
      <c r="F2553" s="90"/>
      <c r="G2553" s="42"/>
      <c r="H2553" s="90"/>
      <c r="M2553" s="42"/>
      <c r="S2553" s="42"/>
      <c r="T2553" s="42"/>
      <c r="U2553" s="42"/>
      <c r="V2553" s="42"/>
      <c r="W2553" s="42"/>
      <c r="X2553" s="42"/>
      <c r="Y2553" s="42"/>
      <c r="Z2553" s="42"/>
    </row>
    <row r="2554">
      <c r="B2554" s="42"/>
      <c r="D2554" s="90"/>
      <c r="F2554" s="90"/>
      <c r="G2554" s="42"/>
      <c r="H2554" s="90"/>
      <c r="M2554" s="42"/>
      <c r="S2554" s="42"/>
      <c r="T2554" s="42"/>
      <c r="U2554" s="42"/>
      <c r="V2554" s="42"/>
      <c r="W2554" s="42"/>
      <c r="X2554" s="42"/>
      <c r="Y2554" s="42"/>
      <c r="Z2554" s="42"/>
    </row>
    <row r="2555">
      <c r="B2555" s="42"/>
      <c r="D2555" s="90"/>
      <c r="F2555" s="90"/>
      <c r="G2555" s="42"/>
      <c r="H2555" s="90"/>
      <c r="M2555" s="42"/>
      <c r="S2555" s="42"/>
      <c r="T2555" s="42"/>
      <c r="U2555" s="42"/>
      <c r="V2555" s="42"/>
      <c r="W2555" s="42"/>
      <c r="X2555" s="42"/>
      <c r="Y2555" s="42"/>
      <c r="Z2555" s="42"/>
    </row>
    <row r="2556">
      <c r="B2556" s="42"/>
      <c r="D2556" s="90"/>
      <c r="F2556" s="90"/>
      <c r="G2556" s="42"/>
      <c r="H2556" s="90"/>
      <c r="M2556" s="42"/>
      <c r="S2556" s="42"/>
      <c r="T2556" s="42"/>
      <c r="U2556" s="42"/>
      <c r="V2556" s="42"/>
      <c r="W2556" s="42"/>
      <c r="X2556" s="42"/>
      <c r="Y2556" s="42"/>
      <c r="Z2556" s="42"/>
    </row>
    <row r="2557">
      <c r="B2557" s="42"/>
      <c r="D2557" s="90"/>
      <c r="F2557" s="90"/>
      <c r="G2557" s="42"/>
      <c r="H2557" s="90"/>
      <c r="M2557" s="42"/>
      <c r="S2557" s="42"/>
      <c r="T2557" s="42"/>
      <c r="U2557" s="42"/>
      <c r="V2557" s="42"/>
      <c r="W2557" s="42"/>
      <c r="X2557" s="42"/>
      <c r="Y2557" s="42"/>
      <c r="Z2557" s="42"/>
    </row>
    <row r="2558">
      <c r="B2558" s="42"/>
      <c r="D2558" s="90"/>
      <c r="F2558" s="90"/>
      <c r="G2558" s="42"/>
      <c r="H2558" s="90"/>
      <c r="M2558" s="42"/>
      <c r="S2558" s="42"/>
      <c r="T2558" s="42"/>
      <c r="U2558" s="42"/>
      <c r="V2558" s="42"/>
      <c r="W2558" s="42"/>
      <c r="X2558" s="42"/>
      <c r="Y2558" s="42"/>
      <c r="Z2558" s="42"/>
    </row>
    <row r="2559">
      <c r="B2559" s="42"/>
      <c r="D2559" s="90"/>
      <c r="F2559" s="90"/>
      <c r="G2559" s="42"/>
      <c r="H2559" s="90"/>
      <c r="M2559" s="42"/>
      <c r="S2559" s="42"/>
      <c r="T2559" s="42"/>
      <c r="U2559" s="42"/>
      <c r="V2559" s="42"/>
      <c r="W2559" s="42"/>
      <c r="X2559" s="42"/>
      <c r="Y2559" s="42"/>
      <c r="Z2559" s="42"/>
    </row>
    <row r="2560">
      <c r="B2560" s="42"/>
      <c r="D2560" s="90"/>
      <c r="F2560" s="90"/>
      <c r="G2560" s="42"/>
      <c r="H2560" s="90"/>
      <c r="M2560" s="42"/>
      <c r="S2560" s="42"/>
      <c r="T2560" s="42"/>
      <c r="U2560" s="42"/>
      <c r="V2560" s="42"/>
      <c r="W2560" s="42"/>
      <c r="X2560" s="42"/>
      <c r="Y2560" s="42"/>
      <c r="Z2560" s="42"/>
    </row>
    <row r="2561">
      <c r="B2561" s="42"/>
      <c r="D2561" s="90"/>
      <c r="F2561" s="90"/>
      <c r="G2561" s="42"/>
      <c r="H2561" s="90"/>
      <c r="M2561" s="42"/>
      <c r="S2561" s="42"/>
      <c r="T2561" s="42"/>
      <c r="U2561" s="42"/>
      <c r="V2561" s="42"/>
      <c r="W2561" s="42"/>
      <c r="X2561" s="42"/>
      <c r="Y2561" s="42"/>
      <c r="Z2561" s="42"/>
    </row>
    <row r="2562">
      <c r="B2562" s="42"/>
      <c r="D2562" s="90"/>
      <c r="F2562" s="90"/>
      <c r="G2562" s="42"/>
      <c r="H2562" s="90"/>
      <c r="M2562" s="42"/>
      <c r="S2562" s="42"/>
      <c r="T2562" s="42"/>
      <c r="U2562" s="42"/>
      <c r="V2562" s="42"/>
      <c r="W2562" s="42"/>
      <c r="X2562" s="42"/>
      <c r="Y2562" s="42"/>
      <c r="Z2562" s="42"/>
    </row>
    <row r="2563">
      <c r="B2563" s="42"/>
      <c r="D2563" s="90"/>
      <c r="F2563" s="90"/>
      <c r="G2563" s="42"/>
      <c r="H2563" s="90"/>
      <c r="M2563" s="42"/>
      <c r="S2563" s="42"/>
      <c r="T2563" s="42"/>
      <c r="U2563" s="42"/>
      <c r="V2563" s="42"/>
      <c r="W2563" s="42"/>
      <c r="X2563" s="42"/>
      <c r="Y2563" s="42"/>
      <c r="Z2563" s="42"/>
    </row>
    <row r="2564">
      <c r="B2564" s="42"/>
      <c r="D2564" s="90"/>
      <c r="F2564" s="90"/>
      <c r="G2564" s="42"/>
      <c r="H2564" s="90"/>
      <c r="M2564" s="42"/>
      <c r="S2564" s="42"/>
      <c r="T2564" s="42"/>
      <c r="U2564" s="42"/>
      <c r="V2564" s="42"/>
      <c r="W2564" s="42"/>
      <c r="X2564" s="42"/>
      <c r="Y2564" s="42"/>
      <c r="Z2564" s="42"/>
    </row>
    <row r="2565">
      <c r="B2565" s="42"/>
      <c r="D2565" s="90"/>
      <c r="F2565" s="90"/>
      <c r="G2565" s="42"/>
      <c r="H2565" s="90"/>
      <c r="M2565" s="42"/>
      <c r="S2565" s="42"/>
      <c r="T2565" s="42"/>
      <c r="U2565" s="42"/>
      <c r="V2565" s="42"/>
      <c r="W2565" s="42"/>
      <c r="X2565" s="42"/>
      <c r="Y2565" s="42"/>
      <c r="Z2565" s="42"/>
    </row>
    <row r="2566">
      <c r="B2566" s="42"/>
      <c r="D2566" s="90"/>
      <c r="F2566" s="90"/>
      <c r="G2566" s="42"/>
      <c r="H2566" s="90"/>
      <c r="M2566" s="42"/>
      <c r="S2566" s="42"/>
      <c r="T2566" s="42"/>
      <c r="U2566" s="42"/>
      <c r="V2566" s="42"/>
      <c r="W2566" s="42"/>
      <c r="X2566" s="42"/>
      <c r="Y2566" s="42"/>
      <c r="Z2566" s="42"/>
    </row>
    <row r="2567">
      <c r="B2567" s="42"/>
      <c r="D2567" s="90"/>
      <c r="F2567" s="90"/>
      <c r="G2567" s="42"/>
      <c r="H2567" s="90"/>
      <c r="M2567" s="42"/>
      <c r="S2567" s="42"/>
      <c r="T2567" s="42"/>
      <c r="U2567" s="42"/>
      <c r="V2567" s="42"/>
      <c r="W2567" s="42"/>
      <c r="X2567" s="42"/>
      <c r="Y2567" s="42"/>
      <c r="Z2567" s="42"/>
    </row>
    <row r="2568">
      <c r="B2568" s="42"/>
      <c r="D2568" s="90"/>
      <c r="F2568" s="90"/>
      <c r="G2568" s="42"/>
      <c r="H2568" s="90"/>
      <c r="M2568" s="42"/>
      <c r="S2568" s="42"/>
      <c r="T2568" s="42"/>
      <c r="U2568" s="42"/>
      <c r="V2568" s="42"/>
      <c r="W2568" s="42"/>
      <c r="X2568" s="42"/>
      <c r="Y2568" s="42"/>
      <c r="Z2568" s="42"/>
    </row>
    <row r="2569">
      <c r="B2569" s="42"/>
      <c r="D2569" s="90"/>
      <c r="F2569" s="90"/>
      <c r="G2569" s="42"/>
      <c r="H2569" s="90"/>
      <c r="M2569" s="42"/>
      <c r="S2569" s="42"/>
      <c r="T2569" s="42"/>
      <c r="U2569" s="42"/>
      <c r="V2569" s="42"/>
      <c r="W2569" s="42"/>
      <c r="X2569" s="42"/>
      <c r="Y2569" s="42"/>
      <c r="Z2569" s="42"/>
    </row>
    <row r="2570">
      <c r="B2570" s="42"/>
      <c r="D2570" s="90"/>
      <c r="F2570" s="90"/>
      <c r="G2570" s="42"/>
      <c r="H2570" s="90"/>
      <c r="M2570" s="42"/>
      <c r="S2570" s="42"/>
      <c r="T2570" s="42"/>
      <c r="U2570" s="42"/>
      <c r="V2570" s="42"/>
      <c r="W2570" s="42"/>
      <c r="X2570" s="42"/>
      <c r="Y2570" s="42"/>
      <c r="Z2570" s="42"/>
    </row>
    <row r="2571">
      <c r="B2571" s="42"/>
      <c r="D2571" s="90"/>
      <c r="F2571" s="90"/>
      <c r="G2571" s="42"/>
      <c r="H2571" s="90"/>
      <c r="M2571" s="42"/>
      <c r="S2571" s="42"/>
      <c r="T2571" s="42"/>
      <c r="U2571" s="42"/>
      <c r="V2571" s="42"/>
      <c r="W2571" s="42"/>
      <c r="X2571" s="42"/>
      <c r="Y2571" s="42"/>
      <c r="Z2571" s="42"/>
    </row>
    <row r="2572">
      <c r="B2572" s="42"/>
      <c r="D2572" s="90"/>
      <c r="F2572" s="90"/>
      <c r="G2572" s="42"/>
      <c r="H2572" s="90"/>
      <c r="M2572" s="42"/>
      <c r="S2572" s="42"/>
      <c r="T2572" s="42"/>
      <c r="U2572" s="42"/>
      <c r="V2572" s="42"/>
      <c r="W2572" s="42"/>
      <c r="X2572" s="42"/>
      <c r="Y2572" s="42"/>
      <c r="Z2572" s="42"/>
    </row>
    <row r="2573">
      <c r="B2573" s="42"/>
      <c r="D2573" s="90"/>
      <c r="F2573" s="90"/>
      <c r="G2573" s="42"/>
      <c r="H2573" s="90"/>
      <c r="M2573" s="42"/>
      <c r="S2573" s="42"/>
      <c r="T2573" s="42"/>
      <c r="U2573" s="42"/>
      <c r="V2573" s="42"/>
      <c r="W2573" s="42"/>
      <c r="X2573" s="42"/>
      <c r="Y2573" s="42"/>
      <c r="Z2573" s="42"/>
    </row>
    <row r="2574">
      <c r="B2574" s="42"/>
      <c r="D2574" s="90"/>
      <c r="F2574" s="90"/>
      <c r="G2574" s="42"/>
      <c r="H2574" s="90"/>
      <c r="M2574" s="42"/>
      <c r="S2574" s="42"/>
      <c r="T2574" s="42"/>
      <c r="U2574" s="42"/>
      <c r="V2574" s="42"/>
      <c r="W2574" s="42"/>
      <c r="X2574" s="42"/>
      <c r="Y2574" s="42"/>
      <c r="Z2574" s="42"/>
    </row>
    <row r="2575">
      <c r="B2575" s="42"/>
      <c r="D2575" s="90"/>
      <c r="F2575" s="90"/>
      <c r="G2575" s="42"/>
      <c r="H2575" s="90"/>
      <c r="M2575" s="42"/>
      <c r="S2575" s="42"/>
      <c r="T2575" s="42"/>
      <c r="U2575" s="42"/>
      <c r="V2575" s="42"/>
      <c r="W2575" s="42"/>
      <c r="X2575" s="42"/>
      <c r="Y2575" s="42"/>
      <c r="Z2575" s="42"/>
    </row>
    <row r="2576">
      <c r="B2576" s="42"/>
      <c r="D2576" s="90"/>
      <c r="F2576" s="90"/>
      <c r="G2576" s="42"/>
      <c r="H2576" s="90"/>
      <c r="M2576" s="42"/>
      <c r="S2576" s="42"/>
      <c r="T2576" s="42"/>
      <c r="U2576" s="42"/>
      <c r="V2576" s="42"/>
      <c r="W2576" s="42"/>
      <c r="X2576" s="42"/>
      <c r="Y2576" s="42"/>
      <c r="Z2576" s="42"/>
    </row>
    <row r="2577">
      <c r="B2577" s="42"/>
      <c r="D2577" s="90"/>
      <c r="F2577" s="90"/>
      <c r="G2577" s="42"/>
      <c r="H2577" s="90"/>
      <c r="M2577" s="42"/>
      <c r="S2577" s="42"/>
      <c r="T2577" s="42"/>
      <c r="U2577" s="42"/>
      <c r="V2577" s="42"/>
      <c r="W2577" s="42"/>
      <c r="X2577" s="42"/>
      <c r="Y2577" s="42"/>
      <c r="Z2577" s="42"/>
    </row>
    <row r="2578">
      <c r="B2578" s="42"/>
      <c r="D2578" s="90"/>
      <c r="F2578" s="90"/>
      <c r="G2578" s="42"/>
      <c r="H2578" s="90"/>
      <c r="M2578" s="42"/>
      <c r="S2578" s="42"/>
      <c r="T2578" s="42"/>
      <c r="U2578" s="42"/>
      <c r="V2578" s="42"/>
      <c r="W2578" s="42"/>
      <c r="X2578" s="42"/>
      <c r="Y2578" s="42"/>
      <c r="Z2578" s="42"/>
    </row>
    <row r="2579">
      <c r="B2579" s="42"/>
      <c r="D2579" s="90"/>
      <c r="F2579" s="90"/>
      <c r="G2579" s="42"/>
      <c r="H2579" s="90"/>
      <c r="M2579" s="42"/>
      <c r="S2579" s="42"/>
      <c r="T2579" s="42"/>
      <c r="U2579" s="42"/>
      <c r="V2579" s="42"/>
      <c r="W2579" s="42"/>
      <c r="X2579" s="42"/>
      <c r="Y2579" s="42"/>
      <c r="Z2579" s="42"/>
    </row>
    <row r="2580">
      <c r="B2580" s="42"/>
      <c r="D2580" s="90"/>
      <c r="F2580" s="90"/>
      <c r="G2580" s="42"/>
      <c r="H2580" s="90"/>
      <c r="M2580" s="42"/>
      <c r="S2580" s="42"/>
      <c r="T2580" s="42"/>
      <c r="U2580" s="42"/>
      <c r="V2580" s="42"/>
      <c r="W2580" s="42"/>
      <c r="X2580" s="42"/>
      <c r="Y2580" s="42"/>
      <c r="Z2580" s="42"/>
    </row>
    <row r="2581">
      <c r="B2581" s="42"/>
      <c r="D2581" s="90"/>
      <c r="F2581" s="90"/>
      <c r="G2581" s="42"/>
      <c r="H2581" s="90"/>
      <c r="M2581" s="42"/>
      <c r="S2581" s="42"/>
      <c r="T2581" s="42"/>
      <c r="U2581" s="42"/>
      <c r="V2581" s="42"/>
      <c r="W2581" s="42"/>
      <c r="X2581" s="42"/>
      <c r="Y2581" s="42"/>
      <c r="Z2581" s="42"/>
    </row>
    <row r="2582">
      <c r="B2582" s="42"/>
      <c r="D2582" s="90"/>
      <c r="F2582" s="90"/>
      <c r="G2582" s="42"/>
      <c r="H2582" s="90"/>
      <c r="M2582" s="42"/>
      <c r="S2582" s="42"/>
      <c r="T2582" s="42"/>
      <c r="U2582" s="42"/>
      <c r="V2582" s="42"/>
      <c r="W2582" s="42"/>
      <c r="X2582" s="42"/>
      <c r="Y2582" s="42"/>
      <c r="Z2582" s="42"/>
    </row>
    <row r="2583">
      <c r="B2583" s="42"/>
      <c r="D2583" s="90"/>
      <c r="F2583" s="90"/>
      <c r="G2583" s="42"/>
      <c r="H2583" s="90"/>
      <c r="M2583" s="42"/>
      <c r="S2583" s="42"/>
      <c r="T2583" s="42"/>
      <c r="U2583" s="42"/>
      <c r="V2583" s="42"/>
      <c r="W2583" s="42"/>
      <c r="X2583" s="42"/>
      <c r="Y2583" s="42"/>
      <c r="Z2583" s="42"/>
    </row>
    <row r="2584">
      <c r="B2584" s="42"/>
      <c r="D2584" s="90"/>
      <c r="F2584" s="90"/>
      <c r="G2584" s="42"/>
      <c r="H2584" s="90"/>
      <c r="M2584" s="42"/>
      <c r="S2584" s="42"/>
      <c r="T2584" s="42"/>
      <c r="U2584" s="42"/>
      <c r="V2584" s="42"/>
      <c r="W2584" s="42"/>
      <c r="X2584" s="42"/>
      <c r="Y2584" s="42"/>
      <c r="Z2584" s="42"/>
    </row>
    <row r="2585">
      <c r="B2585" s="42"/>
      <c r="D2585" s="90"/>
      <c r="F2585" s="90"/>
      <c r="G2585" s="42"/>
      <c r="H2585" s="90"/>
      <c r="M2585" s="42"/>
      <c r="S2585" s="42"/>
      <c r="T2585" s="42"/>
      <c r="U2585" s="42"/>
      <c r="V2585" s="42"/>
      <c r="W2585" s="42"/>
      <c r="X2585" s="42"/>
      <c r="Y2585" s="42"/>
      <c r="Z2585" s="42"/>
    </row>
    <row r="2586">
      <c r="B2586" s="42"/>
      <c r="D2586" s="90"/>
      <c r="F2586" s="90"/>
      <c r="G2586" s="42"/>
      <c r="H2586" s="90"/>
      <c r="M2586" s="42"/>
      <c r="S2586" s="42"/>
      <c r="T2586" s="42"/>
      <c r="U2586" s="42"/>
      <c r="V2586" s="42"/>
      <c r="W2586" s="42"/>
      <c r="X2586" s="42"/>
      <c r="Y2586" s="42"/>
      <c r="Z2586" s="42"/>
    </row>
    <row r="2587">
      <c r="B2587" s="42"/>
      <c r="D2587" s="90"/>
      <c r="F2587" s="90"/>
      <c r="G2587" s="42"/>
      <c r="H2587" s="90"/>
      <c r="M2587" s="42"/>
      <c r="S2587" s="42"/>
      <c r="T2587" s="42"/>
      <c r="U2587" s="42"/>
      <c r="V2587" s="42"/>
      <c r="W2587" s="42"/>
      <c r="X2587" s="42"/>
      <c r="Y2587" s="42"/>
      <c r="Z2587" s="42"/>
    </row>
    <row r="2588">
      <c r="B2588" s="42"/>
      <c r="D2588" s="90"/>
      <c r="F2588" s="90"/>
      <c r="G2588" s="42"/>
      <c r="H2588" s="90"/>
      <c r="M2588" s="42"/>
      <c r="S2588" s="42"/>
      <c r="T2588" s="42"/>
      <c r="U2588" s="42"/>
      <c r="V2588" s="42"/>
      <c r="W2588" s="42"/>
      <c r="X2588" s="42"/>
      <c r="Y2588" s="42"/>
      <c r="Z2588" s="42"/>
    </row>
    <row r="2589">
      <c r="B2589" s="42"/>
      <c r="D2589" s="90"/>
      <c r="F2589" s="90"/>
      <c r="G2589" s="42"/>
      <c r="H2589" s="90"/>
      <c r="M2589" s="42"/>
      <c r="S2589" s="42"/>
      <c r="T2589" s="42"/>
      <c r="U2589" s="42"/>
      <c r="V2589" s="42"/>
      <c r="W2589" s="42"/>
      <c r="X2589" s="42"/>
      <c r="Y2589" s="42"/>
      <c r="Z2589" s="42"/>
    </row>
    <row r="2590">
      <c r="B2590" s="42"/>
      <c r="D2590" s="90"/>
      <c r="F2590" s="90"/>
      <c r="G2590" s="42"/>
      <c r="H2590" s="90"/>
      <c r="M2590" s="42"/>
      <c r="S2590" s="42"/>
      <c r="T2590" s="42"/>
      <c r="U2590" s="42"/>
      <c r="V2590" s="42"/>
      <c r="W2590" s="42"/>
      <c r="X2590" s="42"/>
      <c r="Y2590" s="42"/>
      <c r="Z2590" s="42"/>
    </row>
    <row r="2591">
      <c r="B2591" s="42"/>
      <c r="D2591" s="90"/>
      <c r="F2591" s="90"/>
      <c r="G2591" s="42"/>
      <c r="H2591" s="90"/>
      <c r="M2591" s="42"/>
      <c r="S2591" s="42"/>
      <c r="T2591" s="42"/>
      <c r="U2591" s="42"/>
      <c r="V2591" s="42"/>
      <c r="W2591" s="42"/>
      <c r="X2591" s="42"/>
      <c r="Y2591" s="42"/>
      <c r="Z2591" s="42"/>
    </row>
    <row r="2592">
      <c r="B2592" s="42"/>
      <c r="D2592" s="90"/>
      <c r="F2592" s="90"/>
      <c r="G2592" s="42"/>
      <c r="H2592" s="90"/>
      <c r="M2592" s="42"/>
      <c r="S2592" s="42"/>
      <c r="T2592" s="42"/>
      <c r="U2592" s="42"/>
      <c r="V2592" s="42"/>
      <c r="W2592" s="42"/>
      <c r="X2592" s="42"/>
      <c r="Y2592" s="42"/>
      <c r="Z2592" s="42"/>
    </row>
    <row r="2593">
      <c r="B2593" s="42"/>
      <c r="D2593" s="90"/>
      <c r="F2593" s="90"/>
      <c r="G2593" s="42"/>
      <c r="H2593" s="90"/>
      <c r="M2593" s="42"/>
      <c r="S2593" s="42"/>
      <c r="T2593" s="42"/>
      <c r="U2593" s="42"/>
      <c r="V2593" s="42"/>
      <c r="W2593" s="42"/>
      <c r="X2593" s="42"/>
      <c r="Y2593" s="42"/>
      <c r="Z2593" s="42"/>
    </row>
    <row r="2594">
      <c r="B2594" s="42"/>
      <c r="D2594" s="90"/>
      <c r="F2594" s="90"/>
      <c r="G2594" s="42"/>
      <c r="H2594" s="90"/>
      <c r="M2594" s="42"/>
      <c r="S2594" s="42"/>
      <c r="T2594" s="42"/>
      <c r="U2594" s="42"/>
      <c r="V2594" s="42"/>
      <c r="W2594" s="42"/>
      <c r="X2594" s="42"/>
      <c r="Y2594" s="42"/>
      <c r="Z2594" s="42"/>
    </row>
    <row r="2595">
      <c r="B2595" s="42"/>
      <c r="D2595" s="90"/>
      <c r="F2595" s="90"/>
      <c r="G2595" s="42"/>
      <c r="H2595" s="90"/>
      <c r="M2595" s="42"/>
      <c r="S2595" s="42"/>
      <c r="T2595" s="42"/>
      <c r="U2595" s="42"/>
      <c r="V2595" s="42"/>
      <c r="W2595" s="42"/>
      <c r="X2595" s="42"/>
      <c r="Y2595" s="42"/>
      <c r="Z2595" s="42"/>
    </row>
    <row r="2596">
      <c r="B2596" s="42"/>
      <c r="D2596" s="90"/>
      <c r="F2596" s="90"/>
      <c r="G2596" s="42"/>
      <c r="H2596" s="90"/>
      <c r="M2596" s="42"/>
      <c r="S2596" s="42"/>
      <c r="T2596" s="42"/>
      <c r="U2596" s="42"/>
      <c r="V2596" s="42"/>
      <c r="W2596" s="42"/>
      <c r="X2596" s="42"/>
      <c r="Y2596" s="42"/>
      <c r="Z2596" s="42"/>
    </row>
    <row r="2597">
      <c r="B2597" s="42"/>
      <c r="D2597" s="90"/>
      <c r="F2597" s="90"/>
      <c r="G2597" s="42"/>
      <c r="H2597" s="90"/>
      <c r="M2597" s="42"/>
      <c r="S2597" s="42"/>
      <c r="T2597" s="42"/>
      <c r="U2597" s="42"/>
      <c r="V2597" s="42"/>
      <c r="W2597" s="42"/>
      <c r="X2597" s="42"/>
      <c r="Y2597" s="42"/>
      <c r="Z2597" s="42"/>
    </row>
    <row r="2598">
      <c r="B2598" s="42"/>
      <c r="D2598" s="90"/>
      <c r="F2598" s="90"/>
      <c r="G2598" s="42"/>
      <c r="H2598" s="90"/>
      <c r="M2598" s="42"/>
      <c r="S2598" s="42"/>
      <c r="T2598" s="42"/>
      <c r="U2598" s="42"/>
      <c r="V2598" s="42"/>
      <c r="W2598" s="42"/>
      <c r="X2598" s="42"/>
      <c r="Y2598" s="42"/>
      <c r="Z2598" s="42"/>
    </row>
    <row r="2599">
      <c r="B2599" s="42"/>
      <c r="D2599" s="90"/>
      <c r="F2599" s="90"/>
      <c r="G2599" s="42"/>
      <c r="H2599" s="90"/>
      <c r="M2599" s="42"/>
      <c r="S2599" s="42"/>
      <c r="T2599" s="42"/>
      <c r="U2599" s="42"/>
      <c r="V2599" s="42"/>
      <c r="W2599" s="42"/>
      <c r="X2599" s="42"/>
      <c r="Y2599" s="42"/>
      <c r="Z2599" s="42"/>
    </row>
    <row r="2600">
      <c r="B2600" s="42"/>
      <c r="D2600" s="90"/>
      <c r="F2600" s="90"/>
      <c r="G2600" s="42"/>
      <c r="H2600" s="90"/>
      <c r="M2600" s="42"/>
      <c r="S2600" s="42"/>
      <c r="T2600" s="42"/>
      <c r="U2600" s="42"/>
      <c r="V2600" s="42"/>
      <c r="W2600" s="42"/>
      <c r="X2600" s="42"/>
      <c r="Y2600" s="42"/>
      <c r="Z2600" s="42"/>
    </row>
    <row r="2601">
      <c r="B2601" s="42"/>
      <c r="D2601" s="90"/>
      <c r="F2601" s="90"/>
      <c r="G2601" s="42"/>
      <c r="H2601" s="90"/>
      <c r="M2601" s="42"/>
      <c r="S2601" s="42"/>
      <c r="T2601" s="42"/>
      <c r="U2601" s="42"/>
      <c r="V2601" s="42"/>
      <c r="W2601" s="42"/>
      <c r="X2601" s="42"/>
      <c r="Y2601" s="42"/>
      <c r="Z2601" s="42"/>
    </row>
    <row r="2602">
      <c r="B2602" s="42"/>
      <c r="D2602" s="90"/>
      <c r="F2602" s="90"/>
      <c r="G2602" s="42"/>
      <c r="H2602" s="90"/>
      <c r="M2602" s="42"/>
      <c r="S2602" s="42"/>
      <c r="T2602" s="42"/>
      <c r="U2602" s="42"/>
      <c r="V2602" s="42"/>
      <c r="W2602" s="42"/>
      <c r="X2602" s="42"/>
      <c r="Y2602" s="42"/>
      <c r="Z2602" s="42"/>
    </row>
    <row r="2603">
      <c r="B2603" s="42"/>
      <c r="D2603" s="90"/>
      <c r="F2603" s="90"/>
      <c r="G2603" s="42"/>
      <c r="H2603" s="90"/>
      <c r="M2603" s="42"/>
      <c r="S2603" s="42"/>
      <c r="T2603" s="42"/>
      <c r="U2603" s="42"/>
      <c r="V2603" s="42"/>
      <c r="W2603" s="42"/>
      <c r="X2603" s="42"/>
      <c r="Y2603" s="42"/>
      <c r="Z2603" s="42"/>
    </row>
    <row r="2604">
      <c r="B2604" s="42"/>
      <c r="D2604" s="90"/>
      <c r="F2604" s="90"/>
      <c r="G2604" s="42"/>
      <c r="H2604" s="90"/>
      <c r="M2604" s="42"/>
      <c r="S2604" s="42"/>
      <c r="T2604" s="42"/>
      <c r="U2604" s="42"/>
      <c r="V2604" s="42"/>
      <c r="W2604" s="42"/>
      <c r="X2604" s="42"/>
      <c r="Y2604" s="42"/>
      <c r="Z2604" s="42"/>
    </row>
    <row r="2605">
      <c r="B2605" s="42"/>
      <c r="D2605" s="90"/>
      <c r="F2605" s="90"/>
      <c r="G2605" s="42"/>
      <c r="H2605" s="90"/>
      <c r="M2605" s="42"/>
      <c r="S2605" s="42"/>
      <c r="T2605" s="42"/>
      <c r="U2605" s="42"/>
      <c r="V2605" s="42"/>
      <c r="W2605" s="42"/>
      <c r="X2605" s="42"/>
      <c r="Y2605" s="42"/>
      <c r="Z2605" s="42"/>
    </row>
    <row r="2606">
      <c r="B2606" s="42"/>
      <c r="D2606" s="90"/>
      <c r="F2606" s="90"/>
      <c r="G2606" s="42"/>
      <c r="H2606" s="90"/>
      <c r="M2606" s="42"/>
      <c r="S2606" s="42"/>
      <c r="T2606" s="42"/>
      <c r="U2606" s="42"/>
      <c r="V2606" s="42"/>
      <c r="W2606" s="42"/>
      <c r="X2606" s="42"/>
      <c r="Y2606" s="42"/>
      <c r="Z2606" s="42"/>
    </row>
    <row r="2607">
      <c r="B2607" s="42"/>
      <c r="D2607" s="90"/>
      <c r="F2607" s="90"/>
      <c r="G2607" s="42"/>
      <c r="H2607" s="90"/>
      <c r="M2607" s="42"/>
      <c r="S2607" s="42"/>
      <c r="T2607" s="42"/>
      <c r="U2607" s="42"/>
      <c r="V2607" s="42"/>
      <c r="W2607" s="42"/>
      <c r="X2607" s="42"/>
      <c r="Y2607" s="42"/>
      <c r="Z2607" s="42"/>
    </row>
    <row r="2608">
      <c r="B2608" s="42"/>
      <c r="D2608" s="90"/>
      <c r="F2608" s="90"/>
      <c r="G2608" s="42"/>
      <c r="H2608" s="90"/>
      <c r="M2608" s="42"/>
      <c r="S2608" s="42"/>
      <c r="T2608" s="42"/>
      <c r="U2608" s="42"/>
      <c r="V2608" s="42"/>
      <c r="W2608" s="42"/>
      <c r="X2608" s="42"/>
      <c r="Y2608" s="42"/>
      <c r="Z2608" s="42"/>
    </row>
    <row r="2609">
      <c r="B2609" s="42"/>
      <c r="D2609" s="90"/>
      <c r="F2609" s="90"/>
      <c r="G2609" s="42"/>
      <c r="H2609" s="90"/>
      <c r="M2609" s="42"/>
      <c r="S2609" s="42"/>
      <c r="T2609" s="42"/>
      <c r="U2609" s="42"/>
      <c r="V2609" s="42"/>
      <c r="W2609" s="42"/>
      <c r="X2609" s="42"/>
      <c r="Y2609" s="42"/>
      <c r="Z2609" s="42"/>
    </row>
    <row r="2610">
      <c r="B2610" s="42"/>
      <c r="D2610" s="90"/>
      <c r="F2610" s="90"/>
      <c r="G2610" s="42"/>
      <c r="H2610" s="90"/>
      <c r="M2610" s="42"/>
      <c r="S2610" s="42"/>
      <c r="T2610" s="42"/>
      <c r="U2610" s="42"/>
      <c r="V2610" s="42"/>
      <c r="W2610" s="42"/>
      <c r="X2610" s="42"/>
      <c r="Y2610" s="42"/>
      <c r="Z2610" s="42"/>
    </row>
    <row r="2611">
      <c r="B2611" s="42"/>
      <c r="D2611" s="90"/>
      <c r="F2611" s="90"/>
      <c r="G2611" s="42"/>
      <c r="H2611" s="90"/>
      <c r="M2611" s="42"/>
      <c r="S2611" s="42"/>
      <c r="T2611" s="42"/>
      <c r="U2611" s="42"/>
      <c r="V2611" s="42"/>
      <c r="W2611" s="42"/>
      <c r="X2611" s="42"/>
      <c r="Y2611" s="42"/>
      <c r="Z2611" s="42"/>
    </row>
    <row r="2612">
      <c r="B2612" s="42"/>
      <c r="D2612" s="90"/>
      <c r="F2612" s="90"/>
      <c r="G2612" s="42"/>
      <c r="H2612" s="90"/>
      <c r="M2612" s="42"/>
      <c r="S2612" s="42"/>
      <c r="T2612" s="42"/>
      <c r="U2612" s="42"/>
      <c r="V2612" s="42"/>
      <c r="W2612" s="42"/>
      <c r="X2612" s="42"/>
      <c r="Y2612" s="42"/>
      <c r="Z2612" s="42"/>
    </row>
    <row r="2613">
      <c r="B2613" s="42"/>
      <c r="D2613" s="90"/>
      <c r="F2613" s="90"/>
      <c r="G2613" s="42"/>
      <c r="H2613" s="90"/>
      <c r="M2613" s="42"/>
      <c r="S2613" s="42"/>
      <c r="T2613" s="42"/>
      <c r="U2613" s="42"/>
      <c r="V2613" s="42"/>
      <c r="W2613" s="42"/>
      <c r="X2613" s="42"/>
      <c r="Y2613" s="42"/>
      <c r="Z2613" s="42"/>
    </row>
    <row r="2614">
      <c r="B2614" s="42"/>
      <c r="D2614" s="90"/>
      <c r="F2614" s="90"/>
      <c r="G2614" s="42"/>
      <c r="H2614" s="90"/>
      <c r="M2614" s="42"/>
      <c r="S2614" s="42"/>
      <c r="T2614" s="42"/>
      <c r="U2614" s="42"/>
      <c r="V2614" s="42"/>
      <c r="W2614" s="42"/>
      <c r="X2614" s="42"/>
      <c r="Y2614" s="42"/>
      <c r="Z2614" s="42"/>
    </row>
    <row r="2615">
      <c r="B2615" s="42"/>
      <c r="D2615" s="90"/>
      <c r="F2615" s="90"/>
      <c r="G2615" s="42"/>
      <c r="H2615" s="90"/>
      <c r="M2615" s="42"/>
      <c r="S2615" s="42"/>
      <c r="T2615" s="42"/>
      <c r="U2615" s="42"/>
      <c r="V2615" s="42"/>
      <c r="W2615" s="42"/>
      <c r="X2615" s="42"/>
      <c r="Y2615" s="42"/>
      <c r="Z2615" s="42"/>
    </row>
    <row r="2616">
      <c r="B2616" s="42"/>
      <c r="D2616" s="90"/>
      <c r="F2616" s="90"/>
      <c r="G2616" s="42"/>
      <c r="H2616" s="90"/>
      <c r="M2616" s="42"/>
      <c r="S2616" s="42"/>
      <c r="T2616" s="42"/>
      <c r="U2616" s="42"/>
      <c r="V2616" s="42"/>
      <c r="W2616" s="42"/>
      <c r="X2616" s="42"/>
      <c r="Y2616" s="42"/>
      <c r="Z2616" s="42"/>
    </row>
    <row r="2617">
      <c r="B2617" s="42"/>
      <c r="D2617" s="90"/>
      <c r="F2617" s="90"/>
      <c r="G2617" s="42"/>
      <c r="H2617" s="90"/>
      <c r="M2617" s="42"/>
      <c r="S2617" s="42"/>
      <c r="T2617" s="42"/>
      <c r="U2617" s="42"/>
      <c r="V2617" s="42"/>
      <c r="W2617" s="42"/>
      <c r="X2617" s="42"/>
      <c r="Y2617" s="42"/>
      <c r="Z2617" s="42"/>
    </row>
    <row r="2618">
      <c r="B2618" s="42"/>
      <c r="D2618" s="90"/>
      <c r="F2618" s="90"/>
      <c r="G2618" s="42"/>
      <c r="H2618" s="90"/>
      <c r="M2618" s="42"/>
      <c r="S2618" s="42"/>
      <c r="T2618" s="42"/>
      <c r="U2618" s="42"/>
      <c r="V2618" s="42"/>
      <c r="W2618" s="42"/>
      <c r="X2618" s="42"/>
      <c r="Y2618" s="42"/>
      <c r="Z2618" s="42"/>
    </row>
    <row r="2619">
      <c r="B2619" s="42"/>
      <c r="D2619" s="90"/>
      <c r="F2619" s="90"/>
      <c r="G2619" s="42"/>
      <c r="H2619" s="90"/>
      <c r="M2619" s="42"/>
      <c r="S2619" s="42"/>
      <c r="T2619" s="42"/>
      <c r="U2619" s="42"/>
      <c r="V2619" s="42"/>
      <c r="W2619" s="42"/>
      <c r="X2619" s="42"/>
      <c r="Y2619" s="42"/>
      <c r="Z2619" s="42"/>
    </row>
    <row r="2620">
      <c r="B2620" s="42"/>
      <c r="D2620" s="90"/>
      <c r="F2620" s="90"/>
      <c r="G2620" s="42"/>
      <c r="H2620" s="90"/>
      <c r="M2620" s="42"/>
      <c r="S2620" s="42"/>
      <c r="T2620" s="42"/>
      <c r="U2620" s="42"/>
      <c r="V2620" s="42"/>
      <c r="W2620" s="42"/>
      <c r="X2620" s="42"/>
      <c r="Y2620" s="42"/>
      <c r="Z2620" s="42"/>
    </row>
    <row r="2621">
      <c r="B2621" s="42"/>
      <c r="D2621" s="90"/>
      <c r="F2621" s="90"/>
      <c r="G2621" s="42"/>
      <c r="H2621" s="90"/>
      <c r="M2621" s="42"/>
      <c r="S2621" s="42"/>
      <c r="T2621" s="42"/>
      <c r="U2621" s="42"/>
      <c r="V2621" s="42"/>
      <c r="W2621" s="42"/>
      <c r="X2621" s="42"/>
      <c r="Y2621" s="42"/>
      <c r="Z2621" s="42"/>
    </row>
    <row r="2622">
      <c r="B2622" s="42"/>
      <c r="D2622" s="90"/>
      <c r="F2622" s="90"/>
      <c r="G2622" s="42"/>
      <c r="H2622" s="90"/>
      <c r="M2622" s="42"/>
      <c r="S2622" s="42"/>
      <c r="T2622" s="42"/>
      <c r="U2622" s="42"/>
      <c r="V2622" s="42"/>
      <c r="W2622" s="42"/>
      <c r="X2622" s="42"/>
      <c r="Y2622" s="42"/>
      <c r="Z2622" s="42"/>
    </row>
    <row r="2623">
      <c r="B2623" s="42"/>
      <c r="D2623" s="90"/>
      <c r="F2623" s="90"/>
      <c r="G2623" s="42"/>
      <c r="H2623" s="90"/>
      <c r="M2623" s="42"/>
      <c r="S2623" s="42"/>
      <c r="T2623" s="42"/>
      <c r="U2623" s="42"/>
      <c r="V2623" s="42"/>
      <c r="W2623" s="42"/>
      <c r="X2623" s="42"/>
      <c r="Y2623" s="42"/>
      <c r="Z2623" s="42"/>
    </row>
    <row r="2624">
      <c r="B2624" s="42"/>
      <c r="D2624" s="90"/>
      <c r="F2624" s="90"/>
      <c r="G2624" s="42"/>
      <c r="H2624" s="90"/>
      <c r="M2624" s="42"/>
      <c r="S2624" s="42"/>
      <c r="T2624" s="42"/>
      <c r="U2624" s="42"/>
      <c r="V2624" s="42"/>
      <c r="W2624" s="42"/>
      <c r="X2624" s="42"/>
      <c r="Y2624" s="42"/>
      <c r="Z2624" s="42"/>
    </row>
    <row r="2625">
      <c r="B2625" s="42"/>
      <c r="D2625" s="90"/>
      <c r="F2625" s="90"/>
      <c r="G2625" s="42"/>
      <c r="H2625" s="90"/>
      <c r="M2625" s="42"/>
      <c r="S2625" s="42"/>
      <c r="T2625" s="42"/>
      <c r="U2625" s="42"/>
      <c r="V2625" s="42"/>
      <c r="W2625" s="42"/>
      <c r="X2625" s="42"/>
      <c r="Y2625" s="42"/>
      <c r="Z2625" s="42"/>
    </row>
    <row r="2626">
      <c r="B2626" s="42"/>
      <c r="D2626" s="90"/>
      <c r="F2626" s="90"/>
      <c r="G2626" s="42"/>
      <c r="H2626" s="90"/>
      <c r="M2626" s="42"/>
      <c r="S2626" s="42"/>
      <c r="T2626" s="42"/>
      <c r="U2626" s="42"/>
      <c r="V2626" s="42"/>
      <c r="W2626" s="42"/>
      <c r="X2626" s="42"/>
      <c r="Y2626" s="42"/>
      <c r="Z2626" s="42"/>
    </row>
    <row r="2627">
      <c r="B2627" s="42"/>
      <c r="D2627" s="90"/>
      <c r="F2627" s="90"/>
      <c r="G2627" s="42"/>
      <c r="H2627" s="90"/>
      <c r="M2627" s="42"/>
      <c r="S2627" s="42"/>
      <c r="T2627" s="42"/>
      <c r="U2627" s="42"/>
      <c r="V2627" s="42"/>
      <c r="W2627" s="42"/>
      <c r="X2627" s="42"/>
      <c r="Y2627" s="42"/>
      <c r="Z2627" s="42"/>
    </row>
    <row r="2628">
      <c r="B2628" s="42"/>
      <c r="D2628" s="90"/>
      <c r="F2628" s="90"/>
      <c r="G2628" s="42"/>
      <c r="H2628" s="90"/>
      <c r="M2628" s="42"/>
      <c r="S2628" s="42"/>
      <c r="T2628" s="42"/>
      <c r="U2628" s="42"/>
      <c r="V2628" s="42"/>
      <c r="W2628" s="42"/>
      <c r="X2628" s="42"/>
      <c r="Y2628" s="42"/>
      <c r="Z2628" s="42"/>
    </row>
    <row r="2629">
      <c r="B2629" s="42"/>
      <c r="D2629" s="90"/>
      <c r="F2629" s="90"/>
      <c r="G2629" s="42"/>
      <c r="H2629" s="90"/>
      <c r="M2629" s="42"/>
      <c r="S2629" s="42"/>
      <c r="T2629" s="42"/>
      <c r="U2629" s="42"/>
      <c r="V2629" s="42"/>
      <c r="W2629" s="42"/>
      <c r="X2629" s="42"/>
      <c r="Y2629" s="42"/>
      <c r="Z2629" s="42"/>
    </row>
    <row r="2630">
      <c r="B2630" s="42"/>
      <c r="D2630" s="90"/>
      <c r="F2630" s="90"/>
      <c r="G2630" s="42"/>
      <c r="H2630" s="90"/>
      <c r="M2630" s="42"/>
      <c r="S2630" s="42"/>
      <c r="T2630" s="42"/>
      <c r="U2630" s="42"/>
      <c r="V2630" s="42"/>
      <c r="W2630" s="42"/>
      <c r="X2630" s="42"/>
      <c r="Y2630" s="42"/>
      <c r="Z2630" s="42"/>
    </row>
    <row r="2631">
      <c r="B2631" s="42"/>
      <c r="D2631" s="90"/>
      <c r="F2631" s="90"/>
      <c r="G2631" s="42"/>
      <c r="H2631" s="90"/>
      <c r="M2631" s="42"/>
      <c r="S2631" s="42"/>
      <c r="T2631" s="42"/>
      <c r="U2631" s="42"/>
      <c r="V2631" s="42"/>
      <c r="W2631" s="42"/>
      <c r="X2631" s="42"/>
      <c r="Y2631" s="42"/>
      <c r="Z2631" s="42"/>
    </row>
    <row r="2632">
      <c r="B2632" s="42"/>
      <c r="D2632" s="90"/>
      <c r="F2632" s="90"/>
      <c r="G2632" s="42"/>
      <c r="H2632" s="90"/>
      <c r="M2632" s="42"/>
      <c r="S2632" s="42"/>
      <c r="T2632" s="42"/>
      <c r="U2632" s="42"/>
      <c r="V2632" s="42"/>
      <c r="W2632" s="42"/>
      <c r="X2632" s="42"/>
      <c r="Y2632" s="42"/>
      <c r="Z2632" s="42"/>
    </row>
    <row r="2633">
      <c r="B2633" s="42"/>
      <c r="D2633" s="90"/>
      <c r="F2633" s="90"/>
      <c r="G2633" s="42"/>
      <c r="H2633" s="90"/>
      <c r="M2633" s="42"/>
      <c r="S2633" s="42"/>
      <c r="T2633" s="42"/>
      <c r="U2633" s="42"/>
      <c r="V2633" s="42"/>
      <c r="W2633" s="42"/>
      <c r="X2633" s="42"/>
      <c r="Y2633" s="42"/>
      <c r="Z2633" s="42"/>
    </row>
    <row r="2634">
      <c r="B2634" s="42"/>
      <c r="D2634" s="90"/>
      <c r="F2634" s="90"/>
      <c r="G2634" s="42"/>
      <c r="H2634" s="90"/>
      <c r="M2634" s="42"/>
      <c r="S2634" s="42"/>
      <c r="T2634" s="42"/>
      <c r="U2634" s="42"/>
      <c r="V2634" s="42"/>
      <c r="W2634" s="42"/>
      <c r="X2634" s="42"/>
      <c r="Y2634" s="42"/>
      <c r="Z2634" s="42"/>
    </row>
    <row r="2635">
      <c r="B2635" s="42"/>
      <c r="D2635" s="90"/>
      <c r="F2635" s="90"/>
      <c r="G2635" s="42"/>
      <c r="H2635" s="90"/>
      <c r="M2635" s="42"/>
      <c r="S2635" s="42"/>
      <c r="T2635" s="42"/>
      <c r="U2635" s="42"/>
      <c r="V2635" s="42"/>
      <c r="W2635" s="42"/>
      <c r="X2635" s="42"/>
      <c r="Y2635" s="42"/>
      <c r="Z2635" s="42"/>
    </row>
    <row r="2636">
      <c r="B2636" s="42"/>
      <c r="D2636" s="90"/>
      <c r="F2636" s="90"/>
      <c r="G2636" s="42"/>
      <c r="H2636" s="90"/>
      <c r="M2636" s="42"/>
      <c r="S2636" s="42"/>
      <c r="T2636" s="42"/>
      <c r="U2636" s="42"/>
      <c r="V2636" s="42"/>
      <c r="W2636" s="42"/>
      <c r="X2636" s="42"/>
      <c r="Y2636" s="42"/>
      <c r="Z2636" s="42"/>
    </row>
    <row r="2637">
      <c r="B2637" s="42"/>
      <c r="D2637" s="90"/>
      <c r="F2637" s="90"/>
      <c r="G2637" s="42"/>
      <c r="H2637" s="90"/>
      <c r="M2637" s="42"/>
      <c r="S2637" s="42"/>
      <c r="T2637" s="42"/>
      <c r="U2637" s="42"/>
      <c r="V2637" s="42"/>
      <c r="W2637" s="42"/>
      <c r="X2637" s="42"/>
      <c r="Y2637" s="42"/>
      <c r="Z2637" s="42"/>
    </row>
    <row r="2638">
      <c r="B2638" s="42"/>
      <c r="D2638" s="90"/>
      <c r="F2638" s="90"/>
      <c r="G2638" s="42"/>
      <c r="H2638" s="90"/>
      <c r="M2638" s="42"/>
      <c r="S2638" s="42"/>
      <c r="T2638" s="42"/>
      <c r="U2638" s="42"/>
      <c r="V2638" s="42"/>
      <c r="W2638" s="42"/>
      <c r="X2638" s="42"/>
      <c r="Y2638" s="42"/>
      <c r="Z2638" s="42"/>
    </row>
    <row r="2639">
      <c r="B2639" s="42"/>
      <c r="D2639" s="90"/>
      <c r="F2639" s="90"/>
      <c r="G2639" s="42"/>
      <c r="H2639" s="90"/>
      <c r="M2639" s="42"/>
      <c r="S2639" s="42"/>
      <c r="T2639" s="42"/>
      <c r="U2639" s="42"/>
      <c r="V2639" s="42"/>
      <c r="W2639" s="42"/>
      <c r="X2639" s="42"/>
      <c r="Y2639" s="42"/>
      <c r="Z2639" s="42"/>
    </row>
    <row r="2640">
      <c r="B2640" s="42"/>
      <c r="D2640" s="90"/>
      <c r="F2640" s="90"/>
      <c r="G2640" s="42"/>
      <c r="H2640" s="90"/>
      <c r="M2640" s="42"/>
      <c r="S2640" s="42"/>
      <c r="T2640" s="42"/>
      <c r="U2640" s="42"/>
      <c r="V2640" s="42"/>
      <c r="W2640" s="42"/>
      <c r="X2640" s="42"/>
      <c r="Y2640" s="42"/>
      <c r="Z2640" s="42"/>
    </row>
    <row r="2641">
      <c r="B2641" s="42"/>
      <c r="D2641" s="90"/>
      <c r="F2641" s="90"/>
      <c r="G2641" s="42"/>
      <c r="H2641" s="90"/>
      <c r="M2641" s="42"/>
      <c r="S2641" s="42"/>
      <c r="T2641" s="42"/>
      <c r="U2641" s="42"/>
      <c r="V2641" s="42"/>
      <c r="W2641" s="42"/>
      <c r="X2641" s="42"/>
      <c r="Y2641" s="42"/>
      <c r="Z2641" s="42"/>
    </row>
    <row r="2642">
      <c r="B2642" s="42"/>
      <c r="D2642" s="90"/>
      <c r="F2642" s="90"/>
      <c r="G2642" s="42"/>
      <c r="H2642" s="90"/>
      <c r="M2642" s="42"/>
      <c r="S2642" s="42"/>
      <c r="T2642" s="42"/>
      <c r="U2642" s="42"/>
      <c r="V2642" s="42"/>
      <c r="W2642" s="42"/>
      <c r="X2642" s="42"/>
      <c r="Y2642" s="42"/>
      <c r="Z2642" s="42"/>
    </row>
    <row r="2643">
      <c r="B2643" s="42"/>
      <c r="D2643" s="90"/>
      <c r="F2643" s="90"/>
      <c r="G2643" s="42"/>
      <c r="H2643" s="90"/>
      <c r="M2643" s="42"/>
      <c r="S2643" s="42"/>
      <c r="T2643" s="42"/>
      <c r="U2643" s="42"/>
      <c r="V2643" s="42"/>
      <c r="W2643" s="42"/>
      <c r="X2643" s="42"/>
      <c r="Y2643" s="42"/>
      <c r="Z2643" s="42"/>
    </row>
    <row r="2644">
      <c r="B2644" s="42"/>
      <c r="D2644" s="90"/>
      <c r="F2644" s="90"/>
      <c r="G2644" s="42"/>
      <c r="H2644" s="90"/>
      <c r="M2644" s="42"/>
      <c r="S2644" s="42"/>
      <c r="T2644" s="42"/>
      <c r="U2644" s="42"/>
      <c r="V2644" s="42"/>
      <c r="W2644" s="42"/>
      <c r="X2644" s="42"/>
      <c r="Y2644" s="42"/>
      <c r="Z2644" s="42"/>
    </row>
    <row r="2645">
      <c r="B2645" s="42"/>
      <c r="D2645" s="90"/>
      <c r="F2645" s="90"/>
      <c r="G2645" s="42"/>
      <c r="H2645" s="90"/>
      <c r="M2645" s="42"/>
      <c r="S2645" s="42"/>
      <c r="T2645" s="42"/>
      <c r="U2645" s="42"/>
      <c r="V2645" s="42"/>
      <c r="W2645" s="42"/>
      <c r="X2645" s="42"/>
      <c r="Y2645" s="42"/>
      <c r="Z2645" s="42"/>
    </row>
    <row r="2646">
      <c r="B2646" s="42"/>
      <c r="D2646" s="90"/>
      <c r="F2646" s="90"/>
      <c r="G2646" s="42"/>
      <c r="H2646" s="90"/>
      <c r="M2646" s="42"/>
      <c r="S2646" s="42"/>
      <c r="T2646" s="42"/>
      <c r="U2646" s="42"/>
      <c r="V2646" s="42"/>
      <c r="W2646" s="42"/>
      <c r="X2646" s="42"/>
      <c r="Y2646" s="42"/>
      <c r="Z2646" s="42"/>
    </row>
    <row r="2647">
      <c r="B2647" s="42"/>
      <c r="D2647" s="90"/>
      <c r="F2647" s="90"/>
      <c r="G2647" s="42"/>
      <c r="H2647" s="90"/>
      <c r="M2647" s="42"/>
      <c r="S2647" s="42"/>
      <c r="T2647" s="42"/>
      <c r="U2647" s="42"/>
      <c r="V2647" s="42"/>
      <c r="W2647" s="42"/>
      <c r="X2647" s="42"/>
      <c r="Y2647" s="42"/>
      <c r="Z2647" s="42"/>
    </row>
    <row r="2648">
      <c r="B2648" s="42"/>
      <c r="D2648" s="90"/>
      <c r="F2648" s="90"/>
      <c r="G2648" s="42"/>
      <c r="H2648" s="90"/>
      <c r="M2648" s="42"/>
      <c r="S2648" s="42"/>
      <c r="T2648" s="42"/>
      <c r="U2648" s="42"/>
      <c r="V2648" s="42"/>
      <c r="W2648" s="42"/>
      <c r="X2648" s="42"/>
      <c r="Y2648" s="42"/>
      <c r="Z2648" s="42"/>
    </row>
    <row r="2649">
      <c r="B2649" s="42"/>
      <c r="D2649" s="90"/>
      <c r="F2649" s="90"/>
      <c r="G2649" s="42"/>
      <c r="H2649" s="90"/>
      <c r="M2649" s="42"/>
      <c r="S2649" s="42"/>
      <c r="T2649" s="42"/>
      <c r="U2649" s="42"/>
      <c r="V2649" s="42"/>
      <c r="W2649" s="42"/>
      <c r="X2649" s="42"/>
      <c r="Y2649" s="42"/>
      <c r="Z2649" s="42"/>
    </row>
    <row r="2650">
      <c r="B2650" s="42"/>
      <c r="D2650" s="90"/>
      <c r="F2650" s="90"/>
      <c r="G2650" s="42"/>
      <c r="H2650" s="90"/>
      <c r="M2650" s="42"/>
      <c r="S2650" s="42"/>
      <c r="T2650" s="42"/>
      <c r="U2650" s="42"/>
      <c r="V2650" s="42"/>
      <c r="W2650" s="42"/>
      <c r="X2650" s="42"/>
      <c r="Y2650" s="42"/>
      <c r="Z2650" s="42"/>
    </row>
    <row r="2651">
      <c r="B2651" s="42"/>
      <c r="D2651" s="90"/>
      <c r="F2651" s="90"/>
      <c r="G2651" s="42"/>
      <c r="H2651" s="90"/>
      <c r="M2651" s="42"/>
      <c r="S2651" s="42"/>
      <c r="T2651" s="42"/>
      <c r="U2651" s="42"/>
      <c r="V2651" s="42"/>
      <c r="W2651" s="42"/>
      <c r="X2651" s="42"/>
      <c r="Y2651" s="42"/>
      <c r="Z2651" s="42"/>
    </row>
    <row r="2652">
      <c r="B2652" s="42"/>
      <c r="D2652" s="90"/>
      <c r="F2652" s="90"/>
      <c r="G2652" s="42"/>
      <c r="H2652" s="90"/>
      <c r="M2652" s="42"/>
      <c r="S2652" s="42"/>
      <c r="T2652" s="42"/>
      <c r="U2652" s="42"/>
      <c r="V2652" s="42"/>
      <c r="W2652" s="42"/>
      <c r="X2652" s="42"/>
      <c r="Y2652" s="42"/>
      <c r="Z2652" s="42"/>
    </row>
    <row r="2653">
      <c r="B2653" s="42"/>
      <c r="D2653" s="90"/>
      <c r="F2653" s="90"/>
      <c r="G2653" s="42"/>
      <c r="H2653" s="90"/>
      <c r="M2653" s="42"/>
      <c r="S2653" s="42"/>
      <c r="T2653" s="42"/>
      <c r="U2653" s="42"/>
      <c r="V2653" s="42"/>
      <c r="W2653" s="42"/>
      <c r="X2653" s="42"/>
      <c r="Y2653" s="42"/>
      <c r="Z2653" s="42"/>
    </row>
    <row r="2654">
      <c r="B2654" s="42"/>
      <c r="D2654" s="90"/>
      <c r="F2654" s="90"/>
      <c r="G2654" s="42"/>
      <c r="H2654" s="90"/>
      <c r="M2654" s="42"/>
      <c r="S2654" s="42"/>
      <c r="T2654" s="42"/>
      <c r="U2654" s="42"/>
      <c r="V2654" s="42"/>
      <c r="W2654" s="42"/>
      <c r="X2654" s="42"/>
      <c r="Y2654" s="42"/>
      <c r="Z2654" s="42"/>
    </row>
    <row r="2655">
      <c r="B2655" s="42"/>
      <c r="D2655" s="90"/>
      <c r="F2655" s="90"/>
      <c r="G2655" s="42"/>
      <c r="H2655" s="90"/>
      <c r="M2655" s="42"/>
      <c r="S2655" s="42"/>
      <c r="T2655" s="42"/>
      <c r="U2655" s="42"/>
      <c r="V2655" s="42"/>
      <c r="W2655" s="42"/>
      <c r="X2655" s="42"/>
      <c r="Y2655" s="42"/>
      <c r="Z2655" s="42"/>
    </row>
    <row r="2656">
      <c r="B2656" s="42"/>
      <c r="D2656" s="90"/>
      <c r="F2656" s="90"/>
      <c r="G2656" s="42"/>
      <c r="H2656" s="90"/>
      <c r="M2656" s="42"/>
      <c r="S2656" s="42"/>
      <c r="T2656" s="42"/>
      <c r="U2656" s="42"/>
      <c r="V2656" s="42"/>
      <c r="W2656" s="42"/>
      <c r="X2656" s="42"/>
      <c r="Y2656" s="42"/>
      <c r="Z2656" s="42"/>
    </row>
    <row r="2657">
      <c r="B2657" s="42"/>
      <c r="D2657" s="90"/>
      <c r="F2657" s="90"/>
      <c r="G2657" s="42"/>
      <c r="H2657" s="90"/>
      <c r="M2657" s="42"/>
      <c r="S2657" s="42"/>
      <c r="T2657" s="42"/>
      <c r="U2657" s="42"/>
      <c r="V2657" s="42"/>
      <c r="W2657" s="42"/>
      <c r="X2657" s="42"/>
      <c r="Y2657" s="42"/>
      <c r="Z2657" s="42"/>
    </row>
    <row r="2658">
      <c r="B2658" s="42"/>
      <c r="D2658" s="90"/>
      <c r="F2658" s="90"/>
      <c r="G2658" s="42"/>
      <c r="H2658" s="90"/>
      <c r="M2658" s="42"/>
      <c r="S2658" s="42"/>
      <c r="T2658" s="42"/>
      <c r="U2658" s="42"/>
      <c r="V2658" s="42"/>
      <c r="W2658" s="42"/>
      <c r="X2658" s="42"/>
      <c r="Y2658" s="42"/>
      <c r="Z2658" s="42"/>
    </row>
    <row r="2659">
      <c r="B2659" s="42"/>
      <c r="D2659" s="90"/>
      <c r="F2659" s="90"/>
      <c r="G2659" s="42"/>
      <c r="H2659" s="90"/>
      <c r="M2659" s="42"/>
      <c r="S2659" s="42"/>
      <c r="T2659" s="42"/>
      <c r="U2659" s="42"/>
      <c r="V2659" s="42"/>
      <c r="W2659" s="42"/>
      <c r="X2659" s="42"/>
      <c r="Y2659" s="42"/>
      <c r="Z2659" s="42"/>
    </row>
    <row r="2660">
      <c r="B2660" s="42"/>
      <c r="D2660" s="90"/>
      <c r="F2660" s="90"/>
      <c r="G2660" s="42"/>
      <c r="H2660" s="90"/>
      <c r="M2660" s="42"/>
      <c r="S2660" s="42"/>
      <c r="T2660" s="42"/>
      <c r="U2660" s="42"/>
      <c r="V2660" s="42"/>
      <c r="W2660" s="42"/>
      <c r="X2660" s="42"/>
      <c r="Y2660" s="42"/>
      <c r="Z2660" s="42"/>
    </row>
    <row r="2661">
      <c r="B2661" s="42"/>
      <c r="D2661" s="90"/>
      <c r="F2661" s="90"/>
      <c r="G2661" s="42"/>
      <c r="H2661" s="90"/>
      <c r="M2661" s="42"/>
      <c r="S2661" s="42"/>
      <c r="T2661" s="42"/>
      <c r="U2661" s="42"/>
      <c r="V2661" s="42"/>
      <c r="W2661" s="42"/>
      <c r="X2661" s="42"/>
      <c r="Y2661" s="42"/>
      <c r="Z2661" s="42"/>
    </row>
    <row r="2662">
      <c r="B2662" s="42"/>
      <c r="D2662" s="90"/>
      <c r="F2662" s="90"/>
      <c r="G2662" s="42"/>
      <c r="H2662" s="90"/>
      <c r="M2662" s="42"/>
      <c r="S2662" s="42"/>
      <c r="T2662" s="42"/>
      <c r="U2662" s="42"/>
      <c r="V2662" s="42"/>
      <c r="W2662" s="42"/>
      <c r="X2662" s="42"/>
      <c r="Y2662" s="42"/>
      <c r="Z2662" s="42"/>
    </row>
    <row r="2663">
      <c r="B2663" s="42"/>
      <c r="D2663" s="90"/>
      <c r="F2663" s="90"/>
      <c r="G2663" s="42"/>
      <c r="H2663" s="90"/>
      <c r="M2663" s="42"/>
      <c r="S2663" s="42"/>
      <c r="T2663" s="42"/>
      <c r="U2663" s="42"/>
      <c r="V2663" s="42"/>
      <c r="W2663" s="42"/>
      <c r="X2663" s="42"/>
      <c r="Y2663" s="42"/>
      <c r="Z2663" s="42"/>
    </row>
    <row r="2664">
      <c r="B2664" s="42"/>
      <c r="D2664" s="90"/>
      <c r="F2664" s="90"/>
      <c r="G2664" s="42"/>
      <c r="H2664" s="90"/>
      <c r="M2664" s="42"/>
      <c r="S2664" s="42"/>
      <c r="T2664" s="42"/>
      <c r="U2664" s="42"/>
      <c r="V2664" s="42"/>
      <c r="W2664" s="42"/>
      <c r="X2664" s="42"/>
      <c r="Y2664" s="42"/>
      <c r="Z2664" s="42"/>
    </row>
    <row r="2665">
      <c r="B2665" s="42"/>
      <c r="D2665" s="90"/>
      <c r="F2665" s="90"/>
      <c r="G2665" s="42"/>
      <c r="H2665" s="90"/>
      <c r="M2665" s="42"/>
      <c r="S2665" s="42"/>
      <c r="T2665" s="42"/>
      <c r="U2665" s="42"/>
      <c r="V2665" s="42"/>
      <c r="W2665" s="42"/>
      <c r="X2665" s="42"/>
      <c r="Y2665" s="42"/>
      <c r="Z2665" s="42"/>
    </row>
    <row r="2666">
      <c r="B2666" s="42"/>
      <c r="D2666" s="90"/>
      <c r="F2666" s="90"/>
      <c r="G2666" s="42"/>
      <c r="H2666" s="90"/>
      <c r="M2666" s="42"/>
      <c r="S2666" s="42"/>
      <c r="T2666" s="42"/>
      <c r="U2666" s="42"/>
      <c r="V2666" s="42"/>
      <c r="W2666" s="42"/>
      <c r="X2666" s="42"/>
      <c r="Y2666" s="42"/>
      <c r="Z2666" s="42"/>
    </row>
    <row r="2667">
      <c r="B2667" s="42"/>
      <c r="D2667" s="90"/>
      <c r="F2667" s="90"/>
      <c r="G2667" s="42"/>
      <c r="H2667" s="90"/>
      <c r="M2667" s="42"/>
      <c r="S2667" s="42"/>
      <c r="T2667" s="42"/>
      <c r="U2667" s="42"/>
      <c r="V2667" s="42"/>
      <c r="W2667" s="42"/>
      <c r="X2667" s="42"/>
      <c r="Y2667" s="42"/>
      <c r="Z2667" s="42"/>
    </row>
    <row r="2668">
      <c r="B2668" s="42"/>
      <c r="D2668" s="90"/>
      <c r="F2668" s="90"/>
      <c r="G2668" s="42"/>
      <c r="H2668" s="90"/>
      <c r="M2668" s="42"/>
      <c r="S2668" s="42"/>
      <c r="T2668" s="42"/>
      <c r="U2668" s="42"/>
      <c r="V2668" s="42"/>
      <c r="W2668" s="42"/>
      <c r="X2668" s="42"/>
      <c r="Y2668" s="42"/>
      <c r="Z2668" s="42"/>
    </row>
    <row r="2669">
      <c r="B2669" s="42"/>
      <c r="D2669" s="90"/>
      <c r="F2669" s="90"/>
      <c r="G2669" s="42"/>
      <c r="H2669" s="90"/>
      <c r="M2669" s="42"/>
      <c r="S2669" s="42"/>
      <c r="T2669" s="42"/>
      <c r="U2669" s="42"/>
      <c r="V2669" s="42"/>
      <c r="W2669" s="42"/>
      <c r="X2669" s="42"/>
      <c r="Y2669" s="42"/>
      <c r="Z2669" s="42"/>
    </row>
    <row r="2670">
      <c r="B2670" s="42"/>
      <c r="D2670" s="90"/>
      <c r="F2670" s="90"/>
      <c r="G2670" s="42"/>
      <c r="H2670" s="90"/>
      <c r="M2670" s="42"/>
      <c r="S2670" s="42"/>
      <c r="T2670" s="42"/>
      <c r="U2670" s="42"/>
      <c r="V2670" s="42"/>
      <c r="W2670" s="42"/>
      <c r="X2670" s="42"/>
      <c r="Y2670" s="42"/>
      <c r="Z2670" s="42"/>
    </row>
    <row r="2671">
      <c r="B2671" s="42"/>
      <c r="D2671" s="90"/>
      <c r="F2671" s="90"/>
      <c r="G2671" s="42"/>
      <c r="H2671" s="90"/>
      <c r="M2671" s="42"/>
      <c r="S2671" s="42"/>
      <c r="T2671" s="42"/>
      <c r="U2671" s="42"/>
      <c r="V2671" s="42"/>
      <c r="W2671" s="42"/>
      <c r="X2671" s="42"/>
      <c r="Y2671" s="42"/>
      <c r="Z2671" s="42"/>
    </row>
    <row r="2672">
      <c r="B2672" s="42"/>
      <c r="D2672" s="90"/>
      <c r="F2672" s="90"/>
      <c r="G2672" s="42"/>
      <c r="H2672" s="90"/>
      <c r="M2672" s="42"/>
      <c r="S2672" s="42"/>
      <c r="T2672" s="42"/>
      <c r="U2672" s="42"/>
      <c r="V2672" s="42"/>
      <c r="W2672" s="42"/>
      <c r="X2672" s="42"/>
      <c r="Y2672" s="42"/>
      <c r="Z2672" s="42"/>
    </row>
    <row r="2673">
      <c r="B2673" s="42"/>
      <c r="D2673" s="90"/>
      <c r="F2673" s="90"/>
      <c r="G2673" s="42"/>
      <c r="H2673" s="90"/>
      <c r="M2673" s="42"/>
      <c r="S2673" s="42"/>
      <c r="T2673" s="42"/>
      <c r="U2673" s="42"/>
      <c r="V2673" s="42"/>
      <c r="W2673" s="42"/>
      <c r="X2673" s="42"/>
      <c r="Y2673" s="42"/>
      <c r="Z2673" s="42"/>
    </row>
    <row r="2674">
      <c r="B2674" s="42"/>
      <c r="D2674" s="90"/>
      <c r="F2674" s="90"/>
      <c r="G2674" s="42"/>
      <c r="H2674" s="90"/>
      <c r="M2674" s="42"/>
      <c r="S2674" s="42"/>
      <c r="T2674" s="42"/>
      <c r="U2674" s="42"/>
      <c r="V2674" s="42"/>
      <c r="W2674" s="42"/>
      <c r="X2674" s="42"/>
      <c r="Y2674" s="42"/>
      <c r="Z2674" s="42"/>
    </row>
    <row r="2675">
      <c r="B2675" s="42"/>
      <c r="D2675" s="90"/>
      <c r="F2675" s="90"/>
      <c r="G2675" s="42"/>
      <c r="H2675" s="90"/>
      <c r="M2675" s="42"/>
      <c r="S2675" s="42"/>
      <c r="T2675" s="42"/>
      <c r="U2675" s="42"/>
      <c r="V2675" s="42"/>
      <c r="W2675" s="42"/>
      <c r="X2675" s="42"/>
      <c r="Y2675" s="42"/>
      <c r="Z2675" s="42"/>
    </row>
    <row r="2676">
      <c r="B2676" s="42"/>
      <c r="D2676" s="90"/>
      <c r="F2676" s="90"/>
      <c r="G2676" s="42"/>
      <c r="H2676" s="90"/>
      <c r="M2676" s="42"/>
      <c r="S2676" s="42"/>
      <c r="T2676" s="42"/>
      <c r="U2676" s="42"/>
      <c r="V2676" s="42"/>
      <c r="W2676" s="42"/>
      <c r="X2676" s="42"/>
      <c r="Y2676" s="42"/>
      <c r="Z2676" s="42"/>
    </row>
    <row r="2677">
      <c r="B2677" s="42"/>
      <c r="D2677" s="90"/>
      <c r="F2677" s="90"/>
      <c r="G2677" s="42"/>
      <c r="H2677" s="90"/>
      <c r="M2677" s="42"/>
      <c r="S2677" s="42"/>
      <c r="T2677" s="42"/>
      <c r="U2677" s="42"/>
      <c r="V2677" s="42"/>
      <c r="W2677" s="42"/>
      <c r="X2677" s="42"/>
      <c r="Y2677" s="42"/>
      <c r="Z2677" s="42"/>
    </row>
    <row r="2678">
      <c r="B2678" s="42"/>
      <c r="D2678" s="90"/>
      <c r="F2678" s="90"/>
      <c r="G2678" s="42"/>
      <c r="H2678" s="90"/>
      <c r="M2678" s="42"/>
      <c r="S2678" s="42"/>
      <c r="T2678" s="42"/>
      <c r="U2678" s="42"/>
      <c r="V2678" s="42"/>
      <c r="W2678" s="42"/>
      <c r="X2678" s="42"/>
      <c r="Y2678" s="42"/>
      <c r="Z2678" s="42"/>
    </row>
    <row r="2679">
      <c r="B2679" s="42"/>
      <c r="D2679" s="90"/>
      <c r="F2679" s="90"/>
      <c r="G2679" s="42"/>
      <c r="H2679" s="90"/>
      <c r="M2679" s="42"/>
      <c r="S2679" s="42"/>
      <c r="T2679" s="42"/>
      <c r="U2679" s="42"/>
      <c r="V2679" s="42"/>
      <c r="W2679" s="42"/>
      <c r="X2679" s="42"/>
      <c r="Y2679" s="42"/>
      <c r="Z2679" s="42"/>
    </row>
    <row r="2680">
      <c r="B2680" s="42"/>
      <c r="D2680" s="90"/>
      <c r="F2680" s="90"/>
      <c r="G2680" s="42"/>
      <c r="H2680" s="90"/>
      <c r="M2680" s="42"/>
      <c r="S2680" s="42"/>
      <c r="T2680" s="42"/>
      <c r="U2680" s="42"/>
      <c r="V2680" s="42"/>
      <c r="W2680" s="42"/>
      <c r="X2680" s="42"/>
      <c r="Y2680" s="42"/>
      <c r="Z2680" s="42"/>
    </row>
    <row r="2681">
      <c r="B2681" s="42"/>
      <c r="D2681" s="90"/>
      <c r="F2681" s="90"/>
      <c r="G2681" s="42"/>
      <c r="H2681" s="90"/>
      <c r="M2681" s="42"/>
      <c r="S2681" s="42"/>
      <c r="T2681" s="42"/>
      <c r="U2681" s="42"/>
      <c r="V2681" s="42"/>
      <c r="W2681" s="42"/>
      <c r="X2681" s="42"/>
      <c r="Y2681" s="42"/>
      <c r="Z2681" s="42"/>
    </row>
    <row r="2682">
      <c r="B2682" s="42"/>
      <c r="D2682" s="90"/>
      <c r="F2682" s="90"/>
      <c r="G2682" s="42"/>
      <c r="H2682" s="90"/>
      <c r="M2682" s="42"/>
      <c r="S2682" s="42"/>
      <c r="T2682" s="42"/>
      <c r="U2682" s="42"/>
      <c r="V2682" s="42"/>
      <c r="W2682" s="42"/>
      <c r="X2682" s="42"/>
      <c r="Y2682" s="42"/>
      <c r="Z2682" s="42"/>
    </row>
    <row r="2683">
      <c r="B2683" s="42"/>
      <c r="D2683" s="90"/>
      <c r="F2683" s="90"/>
      <c r="G2683" s="42"/>
      <c r="H2683" s="90"/>
      <c r="M2683" s="42"/>
      <c r="S2683" s="42"/>
      <c r="T2683" s="42"/>
      <c r="U2683" s="42"/>
      <c r="V2683" s="42"/>
      <c r="W2683" s="42"/>
      <c r="X2683" s="42"/>
      <c r="Y2683" s="42"/>
      <c r="Z2683" s="42"/>
    </row>
    <row r="2684">
      <c r="B2684" s="42"/>
      <c r="D2684" s="90"/>
      <c r="F2684" s="90"/>
      <c r="G2684" s="42"/>
      <c r="H2684" s="90"/>
      <c r="M2684" s="42"/>
      <c r="S2684" s="42"/>
      <c r="T2684" s="42"/>
      <c r="U2684" s="42"/>
      <c r="V2684" s="42"/>
      <c r="W2684" s="42"/>
      <c r="X2684" s="42"/>
      <c r="Y2684" s="42"/>
      <c r="Z2684" s="42"/>
    </row>
    <row r="2685">
      <c r="B2685" s="42"/>
      <c r="D2685" s="90"/>
      <c r="F2685" s="90"/>
      <c r="G2685" s="42"/>
      <c r="H2685" s="90"/>
      <c r="M2685" s="42"/>
      <c r="S2685" s="42"/>
      <c r="T2685" s="42"/>
      <c r="U2685" s="42"/>
      <c r="V2685" s="42"/>
      <c r="W2685" s="42"/>
      <c r="X2685" s="42"/>
      <c r="Y2685" s="42"/>
      <c r="Z2685" s="42"/>
    </row>
    <row r="2686">
      <c r="B2686" s="42"/>
      <c r="D2686" s="90"/>
      <c r="F2686" s="90"/>
      <c r="G2686" s="42"/>
      <c r="H2686" s="90"/>
      <c r="M2686" s="42"/>
      <c r="S2686" s="42"/>
      <c r="T2686" s="42"/>
      <c r="U2686" s="42"/>
      <c r="V2686" s="42"/>
      <c r="W2686" s="42"/>
      <c r="X2686" s="42"/>
      <c r="Y2686" s="42"/>
      <c r="Z2686" s="42"/>
    </row>
    <row r="2687">
      <c r="B2687" s="42"/>
      <c r="D2687" s="90"/>
      <c r="F2687" s="90"/>
      <c r="G2687" s="42"/>
      <c r="H2687" s="90"/>
      <c r="M2687" s="42"/>
      <c r="S2687" s="42"/>
      <c r="T2687" s="42"/>
      <c r="U2687" s="42"/>
      <c r="V2687" s="42"/>
      <c r="W2687" s="42"/>
      <c r="X2687" s="42"/>
      <c r="Y2687" s="42"/>
      <c r="Z2687" s="42"/>
    </row>
    <row r="2688">
      <c r="B2688" s="42"/>
      <c r="D2688" s="90"/>
      <c r="F2688" s="90"/>
      <c r="G2688" s="42"/>
      <c r="H2688" s="90"/>
      <c r="M2688" s="42"/>
      <c r="S2688" s="42"/>
      <c r="T2688" s="42"/>
      <c r="U2688" s="42"/>
      <c r="V2688" s="42"/>
      <c r="W2688" s="42"/>
      <c r="X2688" s="42"/>
      <c r="Y2688" s="42"/>
      <c r="Z2688" s="42"/>
    </row>
    <row r="2689">
      <c r="B2689" s="42"/>
      <c r="D2689" s="90"/>
      <c r="F2689" s="90"/>
      <c r="G2689" s="42"/>
      <c r="H2689" s="90"/>
      <c r="M2689" s="42"/>
      <c r="S2689" s="42"/>
      <c r="T2689" s="42"/>
      <c r="U2689" s="42"/>
      <c r="V2689" s="42"/>
      <c r="W2689" s="42"/>
      <c r="X2689" s="42"/>
      <c r="Y2689" s="42"/>
      <c r="Z2689" s="42"/>
    </row>
    <row r="2690">
      <c r="B2690" s="42"/>
      <c r="D2690" s="90"/>
      <c r="F2690" s="90"/>
      <c r="G2690" s="42"/>
      <c r="H2690" s="90"/>
      <c r="M2690" s="42"/>
      <c r="S2690" s="42"/>
      <c r="T2690" s="42"/>
      <c r="U2690" s="42"/>
      <c r="V2690" s="42"/>
      <c r="W2690" s="42"/>
      <c r="X2690" s="42"/>
      <c r="Y2690" s="42"/>
      <c r="Z2690" s="42"/>
    </row>
    <row r="2691">
      <c r="B2691" s="42"/>
      <c r="D2691" s="90"/>
      <c r="F2691" s="90"/>
      <c r="G2691" s="42"/>
      <c r="H2691" s="90"/>
      <c r="M2691" s="42"/>
      <c r="S2691" s="42"/>
      <c r="T2691" s="42"/>
      <c r="U2691" s="42"/>
      <c r="V2691" s="42"/>
      <c r="W2691" s="42"/>
      <c r="X2691" s="42"/>
      <c r="Y2691" s="42"/>
      <c r="Z2691" s="42"/>
    </row>
    <row r="2692">
      <c r="B2692" s="42"/>
      <c r="D2692" s="90"/>
      <c r="F2692" s="90"/>
      <c r="G2692" s="42"/>
      <c r="H2692" s="90"/>
      <c r="M2692" s="42"/>
      <c r="S2692" s="42"/>
      <c r="T2692" s="42"/>
      <c r="U2692" s="42"/>
      <c r="V2692" s="42"/>
      <c r="W2692" s="42"/>
      <c r="X2692" s="42"/>
      <c r="Y2692" s="42"/>
      <c r="Z2692" s="42"/>
    </row>
    <row r="2693">
      <c r="B2693" s="42"/>
      <c r="D2693" s="90"/>
      <c r="F2693" s="90"/>
      <c r="G2693" s="42"/>
      <c r="H2693" s="90"/>
      <c r="M2693" s="42"/>
      <c r="S2693" s="42"/>
      <c r="T2693" s="42"/>
      <c r="U2693" s="42"/>
      <c r="V2693" s="42"/>
      <c r="W2693" s="42"/>
      <c r="X2693" s="42"/>
      <c r="Y2693" s="42"/>
      <c r="Z2693" s="42"/>
    </row>
    <row r="2694">
      <c r="B2694" s="42"/>
      <c r="D2694" s="90"/>
      <c r="F2694" s="90"/>
      <c r="G2694" s="42"/>
      <c r="H2694" s="90"/>
      <c r="M2694" s="42"/>
      <c r="S2694" s="42"/>
      <c r="T2694" s="42"/>
      <c r="U2694" s="42"/>
      <c r="V2694" s="42"/>
      <c r="W2694" s="42"/>
      <c r="X2694" s="42"/>
      <c r="Y2694" s="42"/>
      <c r="Z2694" s="42"/>
    </row>
    <row r="2695">
      <c r="B2695" s="42"/>
      <c r="D2695" s="90"/>
      <c r="F2695" s="90"/>
      <c r="G2695" s="42"/>
      <c r="H2695" s="90"/>
      <c r="M2695" s="42"/>
      <c r="S2695" s="42"/>
      <c r="T2695" s="42"/>
      <c r="U2695" s="42"/>
      <c r="V2695" s="42"/>
      <c r="W2695" s="42"/>
      <c r="X2695" s="42"/>
      <c r="Y2695" s="42"/>
      <c r="Z2695" s="42"/>
    </row>
    <row r="2696">
      <c r="B2696" s="42"/>
      <c r="D2696" s="90"/>
      <c r="F2696" s="90"/>
      <c r="G2696" s="42"/>
      <c r="H2696" s="90"/>
      <c r="M2696" s="42"/>
      <c r="S2696" s="42"/>
      <c r="T2696" s="42"/>
      <c r="U2696" s="42"/>
      <c r="V2696" s="42"/>
      <c r="W2696" s="42"/>
      <c r="X2696" s="42"/>
      <c r="Y2696" s="42"/>
      <c r="Z2696" s="42"/>
    </row>
    <row r="2697">
      <c r="B2697" s="42"/>
      <c r="D2697" s="90"/>
      <c r="F2697" s="90"/>
      <c r="G2697" s="42"/>
      <c r="H2697" s="90"/>
      <c r="M2697" s="42"/>
      <c r="S2697" s="42"/>
      <c r="T2697" s="42"/>
      <c r="U2697" s="42"/>
      <c r="V2697" s="42"/>
      <c r="W2697" s="42"/>
      <c r="X2697" s="42"/>
      <c r="Y2697" s="42"/>
      <c r="Z2697" s="42"/>
    </row>
    <row r="2698">
      <c r="B2698" s="42"/>
      <c r="D2698" s="90"/>
      <c r="F2698" s="90"/>
      <c r="G2698" s="42"/>
      <c r="H2698" s="90"/>
      <c r="M2698" s="42"/>
      <c r="S2698" s="42"/>
      <c r="T2698" s="42"/>
      <c r="U2698" s="42"/>
      <c r="V2698" s="42"/>
      <c r="W2698" s="42"/>
      <c r="X2698" s="42"/>
      <c r="Y2698" s="42"/>
      <c r="Z2698" s="42"/>
    </row>
    <row r="2699">
      <c r="B2699" s="42"/>
      <c r="D2699" s="90"/>
      <c r="F2699" s="90"/>
      <c r="G2699" s="42"/>
      <c r="H2699" s="90"/>
      <c r="M2699" s="42"/>
      <c r="S2699" s="42"/>
      <c r="T2699" s="42"/>
      <c r="U2699" s="42"/>
      <c r="V2699" s="42"/>
      <c r="W2699" s="42"/>
      <c r="X2699" s="42"/>
      <c r="Y2699" s="42"/>
      <c r="Z2699" s="42"/>
    </row>
    <row r="2700">
      <c r="B2700" s="42"/>
      <c r="D2700" s="90"/>
      <c r="F2700" s="90"/>
      <c r="G2700" s="42"/>
      <c r="H2700" s="90"/>
      <c r="M2700" s="42"/>
      <c r="S2700" s="42"/>
      <c r="T2700" s="42"/>
      <c r="U2700" s="42"/>
      <c r="V2700" s="42"/>
      <c r="W2700" s="42"/>
      <c r="X2700" s="42"/>
      <c r="Y2700" s="42"/>
      <c r="Z2700" s="42"/>
    </row>
    <row r="2701">
      <c r="B2701" s="42"/>
      <c r="D2701" s="90"/>
      <c r="F2701" s="90"/>
      <c r="G2701" s="42"/>
      <c r="H2701" s="90"/>
      <c r="M2701" s="42"/>
      <c r="S2701" s="42"/>
      <c r="T2701" s="42"/>
      <c r="U2701" s="42"/>
      <c r="V2701" s="42"/>
      <c r="W2701" s="42"/>
      <c r="X2701" s="42"/>
      <c r="Y2701" s="42"/>
      <c r="Z2701" s="42"/>
    </row>
    <row r="2702">
      <c r="B2702" s="42"/>
      <c r="D2702" s="90"/>
      <c r="F2702" s="90"/>
      <c r="G2702" s="42"/>
      <c r="H2702" s="90"/>
      <c r="M2702" s="42"/>
      <c r="S2702" s="42"/>
      <c r="T2702" s="42"/>
      <c r="U2702" s="42"/>
      <c r="V2702" s="42"/>
      <c r="W2702" s="42"/>
      <c r="X2702" s="42"/>
      <c r="Y2702" s="42"/>
      <c r="Z2702" s="42"/>
    </row>
    <row r="2703">
      <c r="B2703" s="42"/>
      <c r="D2703" s="90"/>
      <c r="F2703" s="90"/>
      <c r="G2703" s="42"/>
      <c r="H2703" s="90"/>
      <c r="M2703" s="42"/>
      <c r="S2703" s="42"/>
      <c r="T2703" s="42"/>
      <c r="U2703" s="42"/>
      <c r="V2703" s="42"/>
      <c r="W2703" s="42"/>
      <c r="X2703" s="42"/>
      <c r="Y2703" s="42"/>
      <c r="Z2703" s="42"/>
    </row>
    <row r="2704">
      <c r="B2704" s="42"/>
      <c r="D2704" s="90"/>
      <c r="F2704" s="90"/>
      <c r="G2704" s="42"/>
      <c r="H2704" s="90"/>
      <c r="M2704" s="42"/>
      <c r="S2704" s="42"/>
      <c r="T2704" s="42"/>
      <c r="U2704" s="42"/>
      <c r="V2704" s="42"/>
      <c r="W2704" s="42"/>
      <c r="X2704" s="42"/>
      <c r="Y2704" s="42"/>
      <c r="Z2704" s="42"/>
    </row>
    <row r="2705">
      <c r="B2705" s="42"/>
      <c r="D2705" s="90"/>
      <c r="F2705" s="90"/>
      <c r="G2705" s="42"/>
      <c r="H2705" s="90"/>
      <c r="M2705" s="42"/>
      <c r="S2705" s="42"/>
      <c r="T2705" s="42"/>
      <c r="U2705" s="42"/>
      <c r="V2705" s="42"/>
      <c r="W2705" s="42"/>
      <c r="X2705" s="42"/>
      <c r="Y2705" s="42"/>
      <c r="Z2705" s="42"/>
    </row>
    <row r="2706">
      <c r="B2706" s="42"/>
      <c r="D2706" s="90"/>
      <c r="F2706" s="90"/>
      <c r="G2706" s="42"/>
      <c r="H2706" s="90"/>
      <c r="M2706" s="42"/>
      <c r="S2706" s="42"/>
      <c r="T2706" s="42"/>
      <c r="U2706" s="42"/>
      <c r="V2706" s="42"/>
      <c r="W2706" s="42"/>
      <c r="X2706" s="42"/>
      <c r="Y2706" s="42"/>
      <c r="Z2706" s="42"/>
    </row>
    <row r="2707">
      <c r="B2707" s="42"/>
      <c r="D2707" s="90"/>
      <c r="F2707" s="90"/>
      <c r="G2707" s="42"/>
      <c r="H2707" s="90"/>
      <c r="M2707" s="42"/>
      <c r="S2707" s="42"/>
      <c r="T2707" s="42"/>
      <c r="U2707" s="42"/>
      <c r="V2707" s="42"/>
      <c r="W2707" s="42"/>
      <c r="X2707" s="42"/>
      <c r="Y2707" s="42"/>
      <c r="Z2707" s="42"/>
    </row>
    <row r="2708">
      <c r="B2708" s="42"/>
      <c r="D2708" s="90"/>
      <c r="F2708" s="90"/>
      <c r="G2708" s="42"/>
      <c r="H2708" s="90"/>
      <c r="M2708" s="42"/>
      <c r="S2708" s="42"/>
      <c r="T2708" s="42"/>
      <c r="U2708" s="42"/>
      <c r="V2708" s="42"/>
      <c r="W2708" s="42"/>
      <c r="X2708" s="42"/>
      <c r="Y2708" s="42"/>
      <c r="Z2708" s="42"/>
    </row>
    <row r="2709">
      <c r="B2709" s="42"/>
      <c r="D2709" s="90"/>
      <c r="F2709" s="90"/>
      <c r="G2709" s="42"/>
      <c r="H2709" s="90"/>
      <c r="M2709" s="42"/>
      <c r="S2709" s="42"/>
      <c r="T2709" s="42"/>
      <c r="U2709" s="42"/>
      <c r="V2709" s="42"/>
      <c r="W2709" s="42"/>
      <c r="X2709" s="42"/>
      <c r="Y2709" s="42"/>
      <c r="Z2709" s="42"/>
    </row>
    <row r="2710">
      <c r="B2710" s="42"/>
      <c r="D2710" s="90"/>
      <c r="F2710" s="90"/>
      <c r="G2710" s="42"/>
      <c r="H2710" s="90"/>
      <c r="M2710" s="42"/>
      <c r="S2710" s="42"/>
      <c r="T2710" s="42"/>
      <c r="U2710" s="42"/>
      <c r="V2710" s="42"/>
      <c r="W2710" s="42"/>
      <c r="X2710" s="42"/>
      <c r="Y2710" s="42"/>
      <c r="Z2710" s="42"/>
    </row>
    <row r="2711">
      <c r="B2711" s="42"/>
      <c r="D2711" s="90"/>
      <c r="F2711" s="90"/>
      <c r="G2711" s="42"/>
      <c r="H2711" s="90"/>
      <c r="M2711" s="42"/>
      <c r="S2711" s="42"/>
      <c r="T2711" s="42"/>
      <c r="U2711" s="42"/>
      <c r="V2711" s="42"/>
      <c r="W2711" s="42"/>
      <c r="X2711" s="42"/>
      <c r="Y2711" s="42"/>
      <c r="Z2711" s="42"/>
    </row>
    <row r="2712">
      <c r="B2712" s="42"/>
      <c r="D2712" s="90"/>
      <c r="F2712" s="90"/>
      <c r="G2712" s="42"/>
      <c r="H2712" s="90"/>
      <c r="M2712" s="42"/>
      <c r="S2712" s="42"/>
      <c r="T2712" s="42"/>
      <c r="U2712" s="42"/>
      <c r="V2712" s="42"/>
      <c r="W2712" s="42"/>
      <c r="X2712" s="42"/>
      <c r="Y2712" s="42"/>
      <c r="Z2712" s="42"/>
    </row>
    <row r="2713">
      <c r="B2713" s="42"/>
      <c r="D2713" s="90"/>
      <c r="F2713" s="90"/>
      <c r="G2713" s="42"/>
      <c r="H2713" s="90"/>
      <c r="M2713" s="42"/>
      <c r="S2713" s="42"/>
      <c r="T2713" s="42"/>
      <c r="U2713" s="42"/>
      <c r="V2713" s="42"/>
      <c r="W2713" s="42"/>
      <c r="X2713" s="42"/>
      <c r="Y2713" s="42"/>
      <c r="Z2713" s="42"/>
    </row>
    <row r="2714">
      <c r="B2714" s="42"/>
      <c r="D2714" s="90"/>
      <c r="F2714" s="90"/>
      <c r="G2714" s="42"/>
      <c r="H2714" s="90"/>
      <c r="M2714" s="42"/>
      <c r="S2714" s="42"/>
      <c r="T2714" s="42"/>
      <c r="U2714" s="42"/>
      <c r="V2714" s="42"/>
      <c r="W2714" s="42"/>
      <c r="X2714" s="42"/>
      <c r="Y2714" s="42"/>
      <c r="Z2714" s="42"/>
    </row>
    <row r="2715">
      <c r="B2715" s="42"/>
      <c r="D2715" s="90"/>
      <c r="F2715" s="90"/>
      <c r="G2715" s="42"/>
      <c r="H2715" s="90"/>
      <c r="M2715" s="42"/>
      <c r="S2715" s="42"/>
      <c r="T2715" s="42"/>
      <c r="U2715" s="42"/>
      <c r="V2715" s="42"/>
      <c r="W2715" s="42"/>
      <c r="X2715" s="42"/>
      <c r="Y2715" s="42"/>
      <c r="Z2715" s="42"/>
    </row>
    <row r="2716">
      <c r="B2716" s="42"/>
      <c r="D2716" s="90"/>
      <c r="F2716" s="90"/>
      <c r="G2716" s="42"/>
      <c r="H2716" s="90"/>
      <c r="M2716" s="42"/>
      <c r="S2716" s="42"/>
      <c r="T2716" s="42"/>
      <c r="U2716" s="42"/>
      <c r="V2716" s="42"/>
      <c r="W2716" s="42"/>
      <c r="X2716" s="42"/>
      <c r="Y2716" s="42"/>
      <c r="Z2716" s="42"/>
    </row>
    <row r="2717">
      <c r="B2717" s="42"/>
      <c r="D2717" s="90"/>
      <c r="F2717" s="90"/>
      <c r="G2717" s="42"/>
      <c r="H2717" s="90"/>
      <c r="M2717" s="42"/>
      <c r="S2717" s="42"/>
      <c r="T2717" s="42"/>
      <c r="U2717" s="42"/>
      <c r="V2717" s="42"/>
      <c r="W2717" s="42"/>
      <c r="X2717" s="42"/>
      <c r="Y2717" s="42"/>
      <c r="Z2717" s="42"/>
    </row>
    <row r="2718">
      <c r="B2718" s="42"/>
      <c r="D2718" s="90"/>
      <c r="F2718" s="90"/>
      <c r="G2718" s="42"/>
      <c r="H2718" s="90"/>
      <c r="M2718" s="42"/>
      <c r="S2718" s="42"/>
      <c r="T2718" s="42"/>
      <c r="U2718" s="42"/>
      <c r="V2718" s="42"/>
      <c r="W2718" s="42"/>
      <c r="X2718" s="42"/>
      <c r="Y2718" s="42"/>
      <c r="Z2718" s="42"/>
    </row>
    <row r="2719">
      <c r="B2719" s="42"/>
      <c r="D2719" s="90"/>
      <c r="F2719" s="90"/>
      <c r="G2719" s="42"/>
      <c r="H2719" s="90"/>
      <c r="M2719" s="42"/>
      <c r="S2719" s="42"/>
      <c r="T2719" s="42"/>
      <c r="U2719" s="42"/>
      <c r="V2719" s="42"/>
      <c r="W2719" s="42"/>
      <c r="X2719" s="42"/>
      <c r="Y2719" s="42"/>
      <c r="Z2719" s="42"/>
    </row>
    <row r="2720">
      <c r="B2720" s="42"/>
      <c r="D2720" s="90"/>
      <c r="F2720" s="90"/>
      <c r="G2720" s="42"/>
      <c r="H2720" s="90"/>
      <c r="M2720" s="42"/>
      <c r="S2720" s="42"/>
      <c r="T2720" s="42"/>
      <c r="U2720" s="42"/>
      <c r="V2720" s="42"/>
      <c r="W2720" s="42"/>
      <c r="X2720" s="42"/>
      <c r="Y2720" s="42"/>
      <c r="Z2720" s="42"/>
    </row>
    <row r="2721">
      <c r="B2721" s="42"/>
      <c r="D2721" s="90"/>
      <c r="F2721" s="90"/>
      <c r="G2721" s="42"/>
      <c r="H2721" s="90"/>
      <c r="M2721" s="42"/>
      <c r="S2721" s="42"/>
      <c r="T2721" s="42"/>
      <c r="U2721" s="42"/>
      <c r="V2721" s="42"/>
      <c r="W2721" s="42"/>
      <c r="X2721" s="42"/>
      <c r="Y2721" s="42"/>
      <c r="Z2721" s="42"/>
    </row>
    <row r="2722">
      <c r="B2722" s="42"/>
      <c r="D2722" s="90"/>
      <c r="F2722" s="90"/>
      <c r="G2722" s="42"/>
      <c r="H2722" s="90"/>
      <c r="M2722" s="42"/>
      <c r="S2722" s="42"/>
      <c r="T2722" s="42"/>
      <c r="U2722" s="42"/>
      <c r="V2722" s="42"/>
      <c r="W2722" s="42"/>
      <c r="X2722" s="42"/>
      <c r="Y2722" s="42"/>
      <c r="Z2722" s="42"/>
    </row>
    <row r="2723">
      <c r="B2723" s="42"/>
      <c r="D2723" s="90"/>
      <c r="F2723" s="90"/>
      <c r="G2723" s="42"/>
      <c r="H2723" s="90"/>
      <c r="M2723" s="42"/>
      <c r="S2723" s="42"/>
      <c r="T2723" s="42"/>
      <c r="U2723" s="42"/>
      <c r="V2723" s="42"/>
      <c r="W2723" s="42"/>
      <c r="X2723" s="42"/>
      <c r="Y2723" s="42"/>
      <c r="Z2723" s="42"/>
    </row>
    <row r="2724">
      <c r="B2724" s="42"/>
      <c r="D2724" s="90"/>
      <c r="F2724" s="90"/>
      <c r="G2724" s="42"/>
      <c r="H2724" s="90"/>
      <c r="M2724" s="42"/>
      <c r="S2724" s="42"/>
      <c r="T2724" s="42"/>
      <c r="U2724" s="42"/>
      <c r="V2724" s="42"/>
      <c r="W2724" s="42"/>
      <c r="X2724" s="42"/>
      <c r="Y2724" s="42"/>
      <c r="Z2724" s="42"/>
    </row>
    <row r="2725">
      <c r="B2725" s="42"/>
      <c r="D2725" s="90"/>
      <c r="F2725" s="90"/>
      <c r="G2725" s="42"/>
      <c r="H2725" s="90"/>
      <c r="M2725" s="42"/>
      <c r="S2725" s="42"/>
      <c r="T2725" s="42"/>
      <c r="U2725" s="42"/>
      <c r="V2725" s="42"/>
      <c r="W2725" s="42"/>
      <c r="X2725" s="42"/>
      <c r="Y2725" s="42"/>
      <c r="Z2725" s="42"/>
    </row>
    <row r="2726">
      <c r="B2726" s="42"/>
      <c r="D2726" s="90"/>
      <c r="F2726" s="90"/>
      <c r="G2726" s="42"/>
      <c r="H2726" s="90"/>
      <c r="M2726" s="42"/>
      <c r="S2726" s="42"/>
      <c r="T2726" s="42"/>
      <c r="U2726" s="42"/>
      <c r="V2726" s="42"/>
      <c r="W2726" s="42"/>
      <c r="X2726" s="42"/>
      <c r="Y2726" s="42"/>
      <c r="Z2726" s="42"/>
    </row>
    <row r="2727">
      <c r="B2727" s="42"/>
      <c r="D2727" s="90"/>
      <c r="F2727" s="90"/>
      <c r="G2727" s="42"/>
      <c r="H2727" s="90"/>
      <c r="M2727" s="42"/>
      <c r="S2727" s="42"/>
      <c r="T2727" s="42"/>
      <c r="U2727" s="42"/>
      <c r="V2727" s="42"/>
      <c r="W2727" s="42"/>
      <c r="X2727" s="42"/>
      <c r="Y2727" s="42"/>
      <c r="Z2727" s="42"/>
    </row>
    <row r="2728">
      <c r="B2728" s="42"/>
      <c r="D2728" s="90"/>
      <c r="F2728" s="90"/>
      <c r="G2728" s="42"/>
      <c r="H2728" s="90"/>
      <c r="M2728" s="42"/>
      <c r="S2728" s="42"/>
      <c r="T2728" s="42"/>
      <c r="U2728" s="42"/>
      <c r="V2728" s="42"/>
      <c r="W2728" s="42"/>
      <c r="X2728" s="42"/>
      <c r="Y2728" s="42"/>
      <c r="Z2728" s="42"/>
    </row>
    <row r="2729">
      <c r="B2729" s="42"/>
      <c r="D2729" s="90"/>
      <c r="F2729" s="90"/>
      <c r="G2729" s="42"/>
      <c r="H2729" s="90"/>
      <c r="M2729" s="42"/>
      <c r="S2729" s="42"/>
      <c r="T2729" s="42"/>
      <c r="U2729" s="42"/>
      <c r="V2729" s="42"/>
      <c r="W2729" s="42"/>
      <c r="X2729" s="42"/>
      <c r="Y2729" s="42"/>
      <c r="Z2729" s="42"/>
    </row>
    <row r="2730">
      <c r="B2730" s="42"/>
      <c r="D2730" s="90"/>
      <c r="F2730" s="90"/>
      <c r="G2730" s="42"/>
      <c r="H2730" s="90"/>
      <c r="M2730" s="42"/>
      <c r="S2730" s="42"/>
      <c r="T2730" s="42"/>
      <c r="U2730" s="42"/>
      <c r="V2730" s="42"/>
      <c r="W2730" s="42"/>
      <c r="X2730" s="42"/>
      <c r="Y2730" s="42"/>
      <c r="Z2730" s="42"/>
    </row>
    <row r="2731">
      <c r="B2731" s="42"/>
      <c r="D2731" s="90"/>
      <c r="F2731" s="90"/>
      <c r="G2731" s="42"/>
      <c r="H2731" s="90"/>
      <c r="M2731" s="42"/>
      <c r="S2731" s="42"/>
      <c r="T2731" s="42"/>
      <c r="U2731" s="42"/>
      <c r="V2731" s="42"/>
      <c r="W2731" s="42"/>
      <c r="X2731" s="42"/>
      <c r="Y2731" s="42"/>
      <c r="Z2731" s="42"/>
    </row>
    <row r="2732">
      <c r="B2732" s="42"/>
      <c r="D2732" s="90"/>
      <c r="F2732" s="90"/>
      <c r="G2732" s="42"/>
      <c r="H2732" s="90"/>
      <c r="M2732" s="42"/>
      <c r="S2732" s="42"/>
      <c r="T2732" s="42"/>
      <c r="U2732" s="42"/>
      <c r="V2732" s="42"/>
      <c r="W2732" s="42"/>
      <c r="X2732" s="42"/>
      <c r="Y2732" s="42"/>
      <c r="Z2732" s="42"/>
    </row>
    <row r="2733">
      <c r="B2733" s="42"/>
      <c r="D2733" s="90"/>
      <c r="F2733" s="90"/>
      <c r="G2733" s="42"/>
      <c r="H2733" s="90"/>
      <c r="M2733" s="42"/>
      <c r="S2733" s="42"/>
      <c r="T2733" s="42"/>
      <c r="U2733" s="42"/>
      <c r="V2733" s="42"/>
      <c r="W2733" s="42"/>
      <c r="X2733" s="42"/>
      <c r="Y2733" s="42"/>
      <c r="Z2733" s="42"/>
    </row>
    <row r="2734">
      <c r="B2734" s="42"/>
      <c r="D2734" s="90"/>
      <c r="F2734" s="90"/>
      <c r="G2734" s="42"/>
      <c r="H2734" s="90"/>
      <c r="M2734" s="42"/>
      <c r="S2734" s="42"/>
      <c r="T2734" s="42"/>
      <c r="U2734" s="42"/>
      <c r="V2734" s="42"/>
      <c r="W2734" s="42"/>
      <c r="X2734" s="42"/>
      <c r="Y2734" s="42"/>
      <c r="Z2734" s="42"/>
    </row>
    <row r="2735">
      <c r="B2735" s="42"/>
      <c r="D2735" s="90"/>
      <c r="F2735" s="90"/>
      <c r="G2735" s="42"/>
      <c r="H2735" s="90"/>
      <c r="M2735" s="42"/>
      <c r="S2735" s="42"/>
      <c r="T2735" s="42"/>
      <c r="U2735" s="42"/>
      <c r="V2735" s="42"/>
      <c r="W2735" s="42"/>
      <c r="X2735" s="42"/>
      <c r="Y2735" s="42"/>
      <c r="Z2735" s="42"/>
    </row>
    <row r="2736">
      <c r="B2736" s="42"/>
      <c r="D2736" s="90"/>
      <c r="F2736" s="90"/>
      <c r="G2736" s="42"/>
      <c r="H2736" s="90"/>
      <c r="M2736" s="42"/>
      <c r="S2736" s="42"/>
      <c r="T2736" s="42"/>
      <c r="U2736" s="42"/>
      <c r="V2736" s="42"/>
      <c r="W2736" s="42"/>
      <c r="X2736" s="42"/>
      <c r="Y2736" s="42"/>
      <c r="Z2736" s="42"/>
    </row>
    <row r="2737">
      <c r="B2737" s="42"/>
      <c r="D2737" s="90"/>
      <c r="F2737" s="90"/>
      <c r="G2737" s="42"/>
      <c r="H2737" s="90"/>
      <c r="M2737" s="42"/>
      <c r="S2737" s="42"/>
      <c r="T2737" s="42"/>
      <c r="U2737" s="42"/>
      <c r="V2737" s="42"/>
      <c r="W2737" s="42"/>
      <c r="X2737" s="42"/>
      <c r="Y2737" s="42"/>
      <c r="Z2737" s="42"/>
    </row>
    <row r="2738">
      <c r="B2738" s="42"/>
      <c r="D2738" s="90"/>
      <c r="F2738" s="90"/>
      <c r="G2738" s="42"/>
      <c r="H2738" s="90"/>
      <c r="M2738" s="42"/>
      <c r="S2738" s="42"/>
      <c r="T2738" s="42"/>
      <c r="U2738" s="42"/>
      <c r="V2738" s="42"/>
      <c r="W2738" s="42"/>
      <c r="X2738" s="42"/>
      <c r="Y2738" s="42"/>
      <c r="Z2738" s="42"/>
    </row>
    <row r="2739">
      <c r="B2739" s="42"/>
      <c r="D2739" s="90"/>
      <c r="F2739" s="90"/>
      <c r="G2739" s="42"/>
      <c r="H2739" s="90"/>
      <c r="M2739" s="42"/>
      <c r="S2739" s="42"/>
      <c r="T2739" s="42"/>
      <c r="U2739" s="42"/>
      <c r="V2739" s="42"/>
      <c r="W2739" s="42"/>
      <c r="X2739" s="42"/>
      <c r="Y2739" s="42"/>
      <c r="Z2739" s="42"/>
    </row>
    <row r="2740">
      <c r="B2740" s="42"/>
      <c r="D2740" s="90"/>
      <c r="F2740" s="90"/>
      <c r="G2740" s="42"/>
      <c r="H2740" s="90"/>
      <c r="M2740" s="42"/>
      <c r="S2740" s="42"/>
      <c r="T2740" s="42"/>
      <c r="U2740" s="42"/>
      <c r="V2740" s="42"/>
      <c r="W2740" s="42"/>
      <c r="X2740" s="42"/>
      <c r="Y2740" s="42"/>
      <c r="Z2740" s="42"/>
    </row>
    <row r="2741">
      <c r="B2741" s="42"/>
      <c r="D2741" s="90"/>
      <c r="F2741" s="90"/>
      <c r="G2741" s="42"/>
      <c r="H2741" s="90"/>
      <c r="M2741" s="42"/>
      <c r="S2741" s="42"/>
      <c r="T2741" s="42"/>
      <c r="U2741" s="42"/>
      <c r="V2741" s="42"/>
      <c r="W2741" s="42"/>
      <c r="X2741" s="42"/>
      <c r="Y2741" s="42"/>
      <c r="Z2741" s="42"/>
    </row>
    <row r="2742">
      <c r="B2742" s="42"/>
      <c r="D2742" s="90"/>
      <c r="F2742" s="90"/>
      <c r="G2742" s="42"/>
      <c r="H2742" s="90"/>
      <c r="M2742" s="42"/>
      <c r="S2742" s="42"/>
      <c r="T2742" s="42"/>
      <c r="U2742" s="42"/>
      <c r="V2742" s="42"/>
      <c r="W2742" s="42"/>
      <c r="X2742" s="42"/>
      <c r="Y2742" s="42"/>
      <c r="Z2742" s="42"/>
    </row>
    <row r="2743">
      <c r="B2743" s="42"/>
      <c r="D2743" s="90"/>
      <c r="F2743" s="90"/>
      <c r="G2743" s="42"/>
      <c r="H2743" s="90"/>
      <c r="M2743" s="42"/>
      <c r="S2743" s="42"/>
      <c r="T2743" s="42"/>
      <c r="U2743" s="42"/>
      <c r="V2743" s="42"/>
      <c r="W2743" s="42"/>
      <c r="X2743" s="42"/>
      <c r="Y2743" s="42"/>
      <c r="Z2743" s="42"/>
    </row>
    <row r="2744">
      <c r="B2744" s="42"/>
      <c r="D2744" s="90"/>
      <c r="F2744" s="90"/>
      <c r="G2744" s="42"/>
      <c r="H2744" s="90"/>
      <c r="M2744" s="42"/>
      <c r="S2744" s="42"/>
      <c r="T2744" s="42"/>
      <c r="U2744" s="42"/>
      <c r="V2744" s="42"/>
      <c r="W2744" s="42"/>
      <c r="X2744" s="42"/>
      <c r="Y2744" s="42"/>
      <c r="Z2744" s="42"/>
    </row>
    <row r="2745">
      <c r="B2745" s="42"/>
      <c r="D2745" s="90"/>
      <c r="F2745" s="90"/>
      <c r="G2745" s="42"/>
      <c r="H2745" s="90"/>
      <c r="M2745" s="42"/>
      <c r="S2745" s="42"/>
      <c r="T2745" s="42"/>
      <c r="U2745" s="42"/>
      <c r="V2745" s="42"/>
      <c r="W2745" s="42"/>
      <c r="X2745" s="42"/>
      <c r="Y2745" s="42"/>
      <c r="Z2745" s="42"/>
    </row>
    <row r="2746">
      <c r="B2746" s="42"/>
      <c r="D2746" s="90"/>
      <c r="F2746" s="90"/>
      <c r="G2746" s="42"/>
      <c r="H2746" s="90"/>
      <c r="M2746" s="42"/>
      <c r="S2746" s="42"/>
      <c r="T2746" s="42"/>
      <c r="U2746" s="42"/>
      <c r="V2746" s="42"/>
      <c r="W2746" s="42"/>
      <c r="X2746" s="42"/>
      <c r="Y2746" s="42"/>
      <c r="Z2746" s="42"/>
    </row>
    <row r="2747">
      <c r="B2747" s="42"/>
      <c r="D2747" s="90"/>
      <c r="F2747" s="90"/>
      <c r="G2747" s="42"/>
      <c r="H2747" s="90"/>
      <c r="M2747" s="42"/>
      <c r="S2747" s="42"/>
      <c r="T2747" s="42"/>
      <c r="U2747" s="42"/>
      <c r="V2747" s="42"/>
      <c r="W2747" s="42"/>
      <c r="X2747" s="42"/>
      <c r="Y2747" s="42"/>
      <c r="Z2747" s="42"/>
    </row>
    <row r="2748">
      <c r="B2748" s="42"/>
      <c r="D2748" s="90"/>
      <c r="F2748" s="90"/>
      <c r="G2748" s="42"/>
      <c r="H2748" s="90"/>
      <c r="M2748" s="42"/>
      <c r="S2748" s="42"/>
      <c r="T2748" s="42"/>
      <c r="U2748" s="42"/>
      <c r="V2748" s="42"/>
      <c r="W2748" s="42"/>
      <c r="X2748" s="42"/>
      <c r="Y2748" s="42"/>
      <c r="Z2748" s="42"/>
    </row>
    <row r="2749">
      <c r="B2749" s="42"/>
      <c r="D2749" s="90"/>
      <c r="F2749" s="90"/>
      <c r="G2749" s="42"/>
      <c r="H2749" s="90"/>
      <c r="M2749" s="42"/>
      <c r="S2749" s="42"/>
      <c r="T2749" s="42"/>
      <c r="U2749" s="42"/>
      <c r="V2749" s="42"/>
      <c r="W2749" s="42"/>
      <c r="X2749" s="42"/>
      <c r="Y2749" s="42"/>
      <c r="Z2749" s="42"/>
    </row>
    <row r="2750">
      <c r="B2750" s="42"/>
      <c r="D2750" s="90"/>
      <c r="F2750" s="90"/>
      <c r="G2750" s="42"/>
      <c r="H2750" s="90"/>
      <c r="M2750" s="42"/>
      <c r="S2750" s="42"/>
      <c r="T2750" s="42"/>
      <c r="U2750" s="42"/>
      <c r="V2750" s="42"/>
      <c r="W2750" s="42"/>
      <c r="X2750" s="42"/>
      <c r="Y2750" s="42"/>
      <c r="Z2750" s="42"/>
    </row>
    <row r="2751">
      <c r="B2751" s="42"/>
      <c r="D2751" s="90"/>
      <c r="F2751" s="90"/>
      <c r="G2751" s="42"/>
      <c r="H2751" s="90"/>
      <c r="M2751" s="42"/>
      <c r="S2751" s="42"/>
      <c r="T2751" s="42"/>
      <c r="U2751" s="42"/>
      <c r="V2751" s="42"/>
      <c r="W2751" s="42"/>
      <c r="X2751" s="42"/>
      <c r="Y2751" s="42"/>
      <c r="Z2751" s="42"/>
    </row>
    <row r="2752">
      <c r="B2752" s="42"/>
      <c r="D2752" s="90"/>
      <c r="F2752" s="90"/>
      <c r="G2752" s="42"/>
      <c r="H2752" s="90"/>
      <c r="M2752" s="42"/>
      <c r="S2752" s="42"/>
      <c r="T2752" s="42"/>
      <c r="U2752" s="42"/>
      <c r="V2752" s="42"/>
      <c r="W2752" s="42"/>
      <c r="X2752" s="42"/>
      <c r="Y2752" s="42"/>
      <c r="Z2752" s="42"/>
    </row>
    <row r="2753">
      <c r="B2753" s="42"/>
      <c r="D2753" s="90"/>
      <c r="F2753" s="90"/>
      <c r="G2753" s="42"/>
      <c r="H2753" s="90"/>
      <c r="M2753" s="42"/>
      <c r="S2753" s="42"/>
      <c r="T2753" s="42"/>
      <c r="U2753" s="42"/>
      <c r="V2753" s="42"/>
      <c r="W2753" s="42"/>
      <c r="X2753" s="42"/>
      <c r="Y2753" s="42"/>
      <c r="Z2753" s="42"/>
    </row>
    <row r="2754">
      <c r="B2754" s="42"/>
      <c r="D2754" s="90"/>
      <c r="F2754" s="90"/>
      <c r="G2754" s="42"/>
      <c r="H2754" s="90"/>
      <c r="M2754" s="42"/>
      <c r="S2754" s="42"/>
      <c r="T2754" s="42"/>
      <c r="U2754" s="42"/>
      <c r="V2754" s="42"/>
      <c r="W2754" s="42"/>
      <c r="X2754" s="42"/>
      <c r="Y2754" s="42"/>
      <c r="Z2754" s="42"/>
    </row>
    <row r="2755">
      <c r="B2755" s="42"/>
      <c r="D2755" s="90"/>
      <c r="F2755" s="90"/>
      <c r="G2755" s="42"/>
      <c r="H2755" s="90"/>
      <c r="M2755" s="42"/>
      <c r="S2755" s="42"/>
      <c r="T2755" s="42"/>
      <c r="U2755" s="42"/>
      <c r="V2755" s="42"/>
      <c r="W2755" s="42"/>
      <c r="X2755" s="42"/>
      <c r="Y2755" s="42"/>
      <c r="Z2755" s="42"/>
    </row>
    <row r="2756">
      <c r="B2756" s="42"/>
      <c r="D2756" s="90"/>
      <c r="F2756" s="90"/>
      <c r="G2756" s="42"/>
      <c r="H2756" s="90"/>
      <c r="M2756" s="42"/>
      <c r="S2756" s="42"/>
      <c r="T2756" s="42"/>
      <c r="U2756" s="42"/>
      <c r="V2756" s="42"/>
      <c r="W2756" s="42"/>
      <c r="X2756" s="42"/>
      <c r="Y2756" s="42"/>
      <c r="Z2756" s="42"/>
    </row>
    <row r="2757">
      <c r="B2757" s="42"/>
      <c r="D2757" s="90"/>
      <c r="F2757" s="90"/>
      <c r="G2757" s="42"/>
      <c r="H2757" s="90"/>
      <c r="M2757" s="42"/>
      <c r="S2757" s="42"/>
      <c r="T2757" s="42"/>
      <c r="U2757" s="42"/>
      <c r="V2757" s="42"/>
      <c r="W2757" s="42"/>
      <c r="X2757" s="42"/>
      <c r="Y2757" s="42"/>
      <c r="Z2757" s="42"/>
    </row>
    <row r="2758">
      <c r="B2758" s="42"/>
      <c r="D2758" s="90"/>
      <c r="F2758" s="90"/>
      <c r="G2758" s="42"/>
      <c r="H2758" s="90"/>
      <c r="M2758" s="42"/>
      <c r="S2758" s="42"/>
      <c r="T2758" s="42"/>
      <c r="U2758" s="42"/>
      <c r="V2758" s="42"/>
      <c r="W2758" s="42"/>
      <c r="X2758" s="42"/>
      <c r="Y2758" s="42"/>
      <c r="Z2758" s="42"/>
    </row>
    <row r="2759">
      <c r="B2759" s="42"/>
      <c r="D2759" s="90"/>
      <c r="F2759" s="90"/>
      <c r="G2759" s="42"/>
      <c r="H2759" s="90"/>
      <c r="M2759" s="42"/>
      <c r="S2759" s="42"/>
      <c r="T2759" s="42"/>
      <c r="U2759" s="42"/>
      <c r="V2759" s="42"/>
      <c r="W2759" s="42"/>
      <c r="X2759" s="42"/>
      <c r="Y2759" s="42"/>
      <c r="Z2759" s="42"/>
    </row>
    <row r="2760">
      <c r="B2760" s="42"/>
      <c r="D2760" s="90"/>
      <c r="F2760" s="90"/>
      <c r="G2760" s="42"/>
      <c r="H2760" s="90"/>
      <c r="M2760" s="42"/>
      <c r="S2760" s="42"/>
      <c r="T2760" s="42"/>
      <c r="U2760" s="42"/>
      <c r="V2760" s="42"/>
      <c r="W2760" s="42"/>
      <c r="X2760" s="42"/>
      <c r="Y2760" s="42"/>
      <c r="Z2760" s="42"/>
    </row>
    <row r="2761">
      <c r="B2761" s="42"/>
      <c r="D2761" s="90"/>
      <c r="F2761" s="90"/>
      <c r="G2761" s="42"/>
      <c r="H2761" s="90"/>
      <c r="M2761" s="42"/>
      <c r="S2761" s="42"/>
      <c r="T2761" s="42"/>
      <c r="U2761" s="42"/>
      <c r="V2761" s="42"/>
      <c r="W2761" s="42"/>
      <c r="X2761" s="42"/>
      <c r="Y2761" s="42"/>
      <c r="Z2761" s="42"/>
    </row>
    <row r="2762">
      <c r="B2762" s="42"/>
      <c r="D2762" s="90"/>
      <c r="F2762" s="90"/>
      <c r="G2762" s="42"/>
      <c r="H2762" s="90"/>
      <c r="M2762" s="42"/>
      <c r="S2762" s="42"/>
      <c r="T2762" s="42"/>
      <c r="U2762" s="42"/>
      <c r="V2762" s="42"/>
      <c r="W2762" s="42"/>
      <c r="X2762" s="42"/>
      <c r="Y2762" s="42"/>
      <c r="Z2762" s="42"/>
    </row>
    <row r="2763">
      <c r="B2763" s="42"/>
      <c r="D2763" s="90"/>
      <c r="F2763" s="90"/>
      <c r="G2763" s="42"/>
      <c r="H2763" s="90"/>
      <c r="M2763" s="42"/>
      <c r="S2763" s="42"/>
      <c r="T2763" s="42"/>
      <c r="U2763" s="42"/>
      <c r="V2763" s="42"/>
      <c r="W2763" s="42"/>
      <c r="X2763" s="42"/>
      <c r="Y2763" s="42"/>
      <c r="Z2763" s="42"/>
    </row>
    <row r="2764">
      <c r="B2764" s="42"/>
      <c r="D2764" s="90"/>
      <c r="F2764" s="90"/>
      <c r="G2764" s="42"/>
      <c r="H2764" s="90"/>
      <c r="M2764" s="42"/>
      <c r="S2764" s="42"/>
      <c r="T2764" s="42"/>
      <c r="U2764" s="42"/>
      <c r="V2764" s="42"/>
      <c r="W2764" s="42"/>
      <c r="X2764" s="42"/>
      <c r="Y2764" s="42"/>
      <c r="Z2764" s="42"/>
    </row>
    <row r="2765">
      <c r="B2765" s="42"/>
      <c r="D2765" s="90"/>
      <c r="F2765" s="90"/>
      <c r="G2765" s="42"/>
      <c r="H2765" s="90"/>
      <c r="M2765" s="42"/>
      <c r="S2765" s="42"/>
      <c r="T2765" s="42"/>
      <c r="U2765" s="42"/>
      <c r="V2765" s="42"/>
      <c r="W2765" s="42"/>
      <c r="X2765" s="42"/>
      <c r="Y2765" s="42"/>
      <c r="Z2765" s="42"/>
    </row>
    <row r="2766">
      <c r="B2766" s="42"/>
      <c r="D2766" s="90"/>
      <c r="F2766" s="90"/>
      <c r="G2766" s="42"/>
      <c r="H2766" s="90"/>
      <c r="M2766" s="42"/>
      <c r="S2766" s="42"/>
      <c r="T2766" s="42"/>
      <c r="U2766" s="42"/>
      <c r="V2766" s="42"/>
      <c r="W2766" s="42"/>
      <c r="X2766" s="42"/>
      <c r="Y2766" s="42"/>
      <c r="Z2766" s="42"/>
    </row>
    <row r="2767">
      <c r="B2767" s="42"/>
      <c r="D2767" s="90"/>
      <c r="F2767" s="90"/>
      <c r="G2767" s="42"/>
      <c r="H2767" s="90"/>
      <c r="M2767" s="42"/>
      <c r="S2767" s="42"/>
      <c r="T2767" s="42"/>
      <c r="U2767" s="42"/>
      <c r="V2767" s="42"/>
      <c r="W2767" s="42"/>
      <c r="X2767" s="42"/>
      <c r="Y2767" s="42"/>
      <c r="Z2767" s="42"/>
    </row>
    <row r="2768">
      <c r="B2768" s="42"/>
      <c r="D2768" s="90"/>
      <c r="F2768" s="90"/>
      <c r="G2768" s="42"/>
      <c r="H2768" s="90"/>
      <c r="M2768" s="42"/>
      <c r="S2768" s="42"/>
      <c r="T2768" s="42"/>
      <c r="U2768" s="42"/>
      <c r="V2768" s="42"/>
      <c r="W2768" s="42"/>
      <c r="X2768" s="42"/>
      <c r="Y2768" s="42"/>
      <c r="Z2768" s="42"/>
    </row>
    <row r="2769">
      <c r="B2769" s="42"/>
      <c r="D2769" s="90"/>
      <c r="F2769" s="90"/>
      <c r="G2769" s="42"/>
      <c r="H2769" s="90"/>
      <c r="M2769" s="42"/>
      <c r="S2769" s="42"/>
      <c r="T2769" s="42"/>
      <c r="U2769" s="42"/>
      <c r="V2769" s="42"/>
      <c r="W2769" s="42"/>
      <c r="X2769" s="42"/>
      <c r="Y2769" s="42"/>
      <c r="Z2769" s="42"/>
    </row>
    <row r="2770">
      <c r="B2770" s="42"/>
      <c r="D2770" s="90"/>
      <c r="F2770" s="90"/>
      <c r="G2770" s="42"/>
      <c r="H2770" s="90"/>
      <c r="M2770" s="42"/>
      <c r="S2770" s="42"/>
      <c r="T2770" s="42"/>
      <c r="U2770" s="42"/>
      <c r="V2770" s="42"/>
      <c r="W2770" s="42"/>
      <c r="X2770" s="42"/>
      <c r="Y2770" s="42"/>
      <c r="Z2770" s="42"/>
    </row>
    <row r="2771">
      <c r="B2771" s="42"/>
      <c r="D2771" s="90"/>
      <c r="F2771" s="90"/>
      <c r="G2771" s="42"/>
      <c r="H2771" s="90"/>
      <c r="M2771" s="42"/>
      <c r="S2771" s="42"/>
      <c r="T2771" s="42"/>
      <c r="U2771" s="42"/>
      <c r="V2771" s="42"/>
      <c r="W2771" s="42"/>
      <c r="X2771" s="42"/>
      <c r="Y2771" s="42"/>
      <c r="Z2771" s="42"/>
    </row>
    <row r="2772">
      <c r="B2772" s="42"/>
      <c r="D2772" s="90"/>
      <c r="F2772" s="90"/>
      <c r="G2772" s="42"/>
      <c r="H2772" s="90"/>
      <c r="M2772" s="42"/>
      <c r="S2772" s="42"/>
      <c r="T2772" s="42"/>
      <c r="U2772" s="42"/>
      <c r="V2772" s="42"/>
      <c r="W2772" s="42"/>
      <c r="X2772" s="42"/>
      <c r="Y2772" s="42"/>
      <c r="Z2772" s="42"/>
    </row>
    <row r="2773">
      <c r="B2773" s="42"/>
      <c r="D2773" s="90"/>
      <c r="F2773" s="90"/>
      <c r="G2773" s="42"/>
      <c r="H2773" s="90"/>
      <c r="M2773" s="42"/>
      <c r="S2773" s="42"/>
      <c r="T2773" s="42"/>
      <c r="U2773" s="42"/>
      <c r="V2773" s="42"/>
      <c r="W2773" s="42"/>
      <c r="X2773" s="42"/>
      <c r="Y2773" s="42"/>
      <c r="Z2773" s="42"/>
    </row>
    <row r="2774">
      <c r="B2774" s="42"/>
      <c r="D2774" s="90"/>
      <c r="F2774" s="90"/>
      <c r="G2774" s="42"/>
      <c r="H2774" s="90"/>
      <c r="M2774" s="42"/>
      <c r="S2774" s="42"/>
      <c r="T2774" s="42"/>
      <c r="U2774" s="42"/>
      <c r="V2774" s="42"/>
      <c r="W2774" s="42"/>
      <c r="X2774" s="42"/>
      <c r="Y2774" s="42"/>
      <c r="Z2774" s="42"/>
    </row>
    <row r="2775">
      <c r="B2775" s="42"/>
      <c r="D2775" s="90"/>
      <c r="F2775" s="90"/>
      <c r="G2775" s="42"/>
      <c r="H2775" s="90"/>
      <c r="M2775" s="42"/>
      <c r="S2775" s="42"/>
      <c r="T2775" s="42"/>
      <c r="U2775" s="42"/>
      <c r="V2775" s="42"/>
      <c r="W2775" s="42"/>
      <c r="X2775" s="42"/>
      <c r="Y2775" s="42"/>
      <c r="Z2775" s="42"/>
    </row>
    <row r="2776">
      <c r="B2776" s="42"/>
      <c r="D2776" s="90"/>
      <c r="F2776" s="90"/>
      <c r="G2776" s="42"/>
      <c r="H2776" s="90"/>
      <c r="M2776" s="42"/>
      <c r="S2776" s="42"/>
      <c r="T2776" s="42"/>
      <c r="U2776" s="42"/>
      <c r="V2776" s="42"/>
      <c r="W2776" s="42"/>
      <c r="X2776" s="42"/>
      <c r="Y2776" s="42"/>
      <c r="Z2776" s="42"/>
    </row>
    <row r="2777">
      <c r="B2777" s="42"/>
      <c r="D2777" s="90"/>
      <c r="F2777" s="90"/>
      <c r="G2777" s="42"/>
      <c r="H2777" s="90"/>
      <c r="M2777" s="42"/>
      <c r="S2777" s="42"/>
      <c r="T2777" s="42"/>
      <c r="U2777" s="42"/>
      <c r="V2777" s="42"/>
      <c r="W2777" s="42"/>
      <c r="X2777" s="42"/>
      <c r="Y2777" s="42"/>
      <c r="Z2777" s="42"/>
    </row>
    <row r="2778">
      <c r="B2778" s="42"/>
      <c r="D2778" s="90"/>
      <c r="F2778" s="90"/>
      <c r="G2778" s="42"/>
      <c r="H2778" s="90"/>
      <c r="M2778" s="42"/>
      <c r="S2778" s="42"/>
      <c r="T2778" s="42"/>
      <c r="U2778" s="42"/>
      <c r="V2778" s="42"/>
      <c r="W2778" s="42"/>
      <c r="X2778" s="42"/>
      <c r="Y2778" s="42"/>
      <c r="Z2778" s="42"/>
    </row>
    <row r="2779">
      <c r="B2779" s="42"/>
      <c r="D2779" s="90"/>
      <c r="F2779" s="90"/>
      <c r="G2779" s="42"/>
      <c r="H2779" s="90"/>
      <c r="M2779" s="42"/>
      <c r="S2779" s="42"/>
      <c r="T2779" s="42"/>
      <c r="U2779" s="42"/>
      <c r="V2779" s="42"/>
      <c r="W2779" s="42"/>
      <c r="X2779" s="42"/>
      <c r="Y2779" s="42"/>
      <c r="Z2779" s="42"/>
    </row>
    <row r="2780">
      <c r="B2780" s="42"/>
      <c r="D2780" s="90"/>
      <c r="F2780" s="90"/>
      <c r="G2780" s="42"/>
      <c r="H2780" s="90"/>
      <c r="M2780" s="42"/>
      <c r="S2780" s="42"/>
      <c r="T2780" s="42"/>
      <c r="U2780" s="42"/>
      <c r="V2780" s="42"/>
      <c r="W2780" s="42"/>
      <c r="X2780" s="42"/>
      <c r="Y2780" s="42"/>
      <c r="Z2780" s="42"/>
    </row>
    <row r="2781">
      <c r="B2781" s="42"/>
      <c r="D2781" s="90"/>
      <c r="F2781" s="90"/>
      <c r="G2781" s="42"/>
      <c r="H2781" s="90"/>
      <c r="M2781" s="42"/>
      <c r="S2781" s="42"/>
      <c r="T2781" s="42"/>
      <c r="U2781" s="42"/>
      <c r="V2781" s="42"/>
      <c r="W2781" s="42"/>
      <c r="X2781" s="42"/>
      <c r="Y2781" s="42"/>
      <c r="Z2781" s="42"/>
    </row>
    <row r="2782">
      <c r="B2782" s="42"/>
      <c r="D2782" s="90"/>
      <c r="F2782" s="90"/>
      <c r="G2782" s="42"/>
      <c r="H2782" s="90"/>
      <c r="M2782" s="42"/>
      <c r="S2782" s="42"/>
      <c r="T2782" s="42"/>
      <c r="U2782" s="42"/>
      <c r="V2782" s="42"/>
      <c r="W2782" s="42"/>
      <c r="X2782" s="42"/>
      <c r="Y2782" s="42"/>
      <c r="Z2782" s="42"/>
    </row>
    <row r="2783">
      <c r="B2783" s="42"/>
      <c r="D2783" s="90"/>
      <c r="F2783" s="90"/>
      <c r="G2783" s="42"/>
      <c r="H2783" s="90"/>
      <c r="M2783" s="42"/>
      <c r="S2783" s="42"/>
      <c r="T2783" s="42"/>
      <c r="U2783" s="42"/>
      <c r="V2783" s="42"/>
      <c r="W2783" s="42"/>
      <c r="X2783" s="42"/>
      <c r="Y2783" s="42"/>
      <c r="Z2783" s="42"/>
    </row>
    <row r="2784">
      <c r="B2784" s="42"/>
      <c r="D2784" s="90"/>
      <c r="F2784" s="90"/>
      <c r="G2784" s="42"/>
      <c r="H2784" s="90"/>
      <c r="M2784" s="42"/>
      <c r="S2784" s="42"/>
      <c r="T2784" s="42"/>
      <c r="U2784" s="42"/>
      <c r="V2784" s="42"/>
      <c r="W2784" s="42"/>
      <c r="X2784" s="42"/>
      <c r="Y2784" s="42"/>
      <c r="Z2784" s="42"/>
    </row>
    <row r="2785">
      <c r="B2785" s="42"/>
      <c r="D2785" s="90"/>
      <c r="F2785" s="90"/>
      <c r="G2785" s="42"/>
      <c r="H2785" s="90"/>
      <c r="M2785" s="42"/>
      <c r="S2785" s="42"/>
      <c r="T2785" s="42"/>
      <c r="U2785" s="42"/>
      <c r="V2785" s="42"/>
      <c r="W2785" s="42"/>
      <c r="X2785" s="42"/>
      <c r="Y2785" s="42"/>
      <c r="Z2785" s="42"/>
    </row>
    <row r="2786">
      <c r="B2786" s="42"/>
      <c r="D2786" s="90"/>
      <c r="F2786" s="90"/>
      <c r="G2786" s="42"/>
      <c r="H2786" s="90"/>
      <c r="M2786" s="42"/>
      <c r="S2786" s="42"/>
      <c r="T2786" s="42"/>
      <c r="U2786" s="42"/>
      <c r="V2786" s="42"/>
      <c r="W2786" s="42"/>
      <c r="X2786" s="42"/>
      <c r="Y2786" s="42"/>
      <c r="Z2786" s="42"/>
    </row>
    <row r="2787">
      <c r="B2787" s="42"/>
      <c r="D2787" s="90"/>
      <c r="F2787" s="90"/>
      <c r="G2787" s="42"/>
      <c r="H2787" s="90"/>
      <c r="M2787" s="42"/>
      <c r="S2787" s="42"/>
      <c r="T2787" s="42"/>
      <c r="U2787" s="42"/>
      <c r="V2787" s="42"/>
      <c r="W2787" s="42"/>
      <c r="X2787" s="42"/>
      <c r="Y2787" s="42"/>
      <c r="Z2787" s="42"/>
    </row>
    <row r="2788">
      <c r="B2788" s="42"/>
      <c r="D2788" s="90"/>
      <c r="F2788" s="90"/>
      <c r="G2788" s="42"/>
      <c r="H2788" s="90"/>
      <c r="M2788" s="42"/>
      <c r="S2788" s="42"/>
      <c r="T2788" s="42"/>
      <c r="U2788" s="42"/>
      <c r="V2788" s="42"/>
      <c r="W2788" s="42"/>
      <c r="X2788" s="42"/>
      <c r="Y2788" s="42"/>
      <c r="Z2788" s="42"/>
    </row>
    <row r="2789">
      <c r="B2789" s="42"/>
      <c r="D2789" s="90"/>
      <c r="F2789" s="90"/>
      <c r="G2789" s="42"/>
      <c r="H2789" s="90"/>
      <c r="M2789" s="42"/>
      <c r="S2789" s="42"/>
      <c r="T2789" s="42"/>
      <c r="U2789" s="42"/>
      <c r="V2789" s="42"/>
      <c r="W2789" s="42"/>
      <c r="X2789" s="42"/>
      <c r="Y2789" s="42"/>
      <c r="Z2789" s="42"/>
    </row>
    <row r="2790">
      <c r="B2790" s="42"/>
      <c r="D2790" s="90"/>
      <c r="F2790" s="90"/>
      <c r="G2790" s="42"/>
      <c r="H2790" s="90"/>
      <c r="M2790" s="42"/>
      <c r="S2790" s="42"/>
      <c r="T2790" s="42"/>
      <c r="U2790" s="42"/>
      <c r="V2790" s="42"/>
      <c r="W2790" s="42"/>
      <c r="X2790" s="42"/>
      <c r="Y2790" s="42"/>
      <c r="Z2790" s="42"/>
    </row>
    <row r="2791">
      <c r="B2791" s="42"/>
      <c r="D2791" s="90"/>
      <c r="F2791" s="90"/>
      <c r="G2791" s="42"/>
      <c r="H2791" s="90"/>
      <c r="M2791" s="42"/>
      <c r="S2791" s="42"/>
      <c r="T2791" s="42"/>
      <c r="U2791" s="42"/>
      <c r="V2791" s="42"/>
      <c r="W2791" s="42"/>
      <c r="X2791" s="42"/>
      <c r="Y2791" s="42"/>
      <c r="Z2791" s="42"/>
    </row>
    <row r="2792">
      <c r="B2792" s="42"/>
      <c r="D2792" s="90"/>
      <c r="F2792" s="90"/>
      <c r="G2792" s="42"/>
      <c r="H2792" s="90"/>
      <c r="M2792" s="42"/>
      <c r="S2792" s="42"/>
      <c r="T2792" s="42"/>
      <c r="U2792" s="42"/>
      <c r="V2792" s="42"/>
      <c r="W2792" s="42"/>
      <c r="X2792" s="42"/>
      <c r="Y2792" s="42"/>
      <c r="Z2792" s="42"/>
    </row>
    <row r="2793">
      <c r="B2793" s="42"/>
      <c r="D2793" s="90"/>
      <c r="F2793" s="90"/>
      <c r="G2793" s="42"/>
      <c r="H2793" s="90"/>
      <c r="M2793" s="42"/>
      <c r="S2793" s="42"/>
      <c r="T2793" s="42"/>
      <c r="U2793" s="42"/>
      <c r="V2793" s="42"/>
      <c r="W2793" s="42"/>
      <c r="X2793" s="42"/>
      <c r="Y2793" s="42"/>
      <c r="Z2793" s="42"/>
    </row>
    <row r="2794">
      <c r="B2794" s="42"/>
      <c r="D2794" s="90"/>
      <c r="F2794" s="90"/>
      <c r="G2794" s="42"/>
      <c r="H2794" s="90"/>
      <c r="M2794" s="42"/>
      <c r="S2794" s="42"/>
      <c r="T2794" s="42"/>
      <c r="U2794" s="42"/>
      <c r="V2794" s="42"/>
      <c r="W2794" s="42"/>
      <c r="X2794" s="42"/>
      <c r="Y2794" s="42"/>
      <c r="Z2794" s="42"/>
    </row>
    <row r="2795">
      <c r="B2795" s="42"/>
      <c r="D2795" s="90"/>
      <c r="F2795" s="90"/>
      <c r="G2795" s="42"/>
      <c r="H2795" s="90"/>
      <c r="M2795" s="42"/>
      <c r="S2795" s="42"/>
      <c r="T2795" s="42"/>
      <c r="U2795" s="42"/>
      <c r="V2795" s="42"/>
      <c r="W2795" s="42"/>
      <c r="X2795" s="42"/>
      <c r="Y2795" s="42"/>
      <c r="Z2795" s="42"/>
    </row>
    <row r="2796">
      <c r="B2796" s="42"/>
      <c r="D2796" s="90"/>
      <c r="F2796" s="90"/>
      <c r="G2796" s="42"/>
      <c r="H2796" s="90"/>
      <c r="M2796" s="42"/>
      <c r="S2796" s="42"/>
      <c r="T2796" s="42"/>
      <c r="U2796" s="42"/>
      <c r="V2796" s="42"/>
      <c r="W2796" s="42"/>
      <c r="X2796" s="42"/>
      <c r="Y2796" s="42"/>
      <c r="Z2796" s="42"/>
    </row>
    <row r="2797">
      <c r="B2797" s="42"/>
      <c r="D2797" s="90"/>
      <c r="F2797" s="90"/>
      <c r="G2797" s="42"/>
      <c r="H2797" s="90"/>
      <c r="M2797" s="42"/>
      <c r="S2797" s="42"/>
      <c r="T2797" s="42"/>
      <c r="U2797" s="42"/>
      <c r="V2797" s="42"/>
      <c r="W2797" s="42"/>
      <c r="X2797" s="42"/>
      <c r="Y2797" s="42"/>
      <c r="Z2797" s="42"/>
    </row>
    <row r="2798">
      <c r="B2798" s="42"/>
      <c r="D2798" s="90"/>
      <c r="F2798" s="90"/>
      <c r="G2798" s="42"/>
      <c r="H2798" s="90"/>
      <c r="M2798" s="42"/>
      <c r="S2798" s="42"/>
      <c r="T2798" s="42"/>
      <c r="U2798" s="42"/>
      <c r="V2798" s="42"/>
      <c r="W2798" s="42"/>
      <c r="X2798" s="42"/>
      <c r="Y2798" s="42"/>
      <c r="Z2798" s="42"/>
    </row>
    <row r="2799">
      <c r="B2799" s="42"/>
      <c r="D2799" s="90"/>
      <c r="F2799" s="90"/>
      <c r="G2799" s="42"/>
      <c r="H2799" s="90"/>
      <c r="M2799" s="42"/>
      <c r="S2799" s="42"/>
      <c r="T2799" s="42"/>
      <c r="U2799" s="42"/>
      <c r="V2799" s="42"/>
      <c r="W2799" s="42"/>
      <c r="X2799" s="42"/>
      <c r="Y2799" s="42"/>
      <c r="Z2799" s="42"/>
    </row>
    <row r="2800">
      <c r="B2800" s="42"/>
      <c r="D2800" s="90"/>
      <c r="F2800" s="90"/>
      <c r="G2800" s="42"/>
      <c r="H2800" s="90"/>
      <c r="M2800" s="42"/>
      <c r="S2800" s="42"/>
      <c r="T2800" s="42"/>
      <c r="U2800" s="42"/>
      <c r="V2800" s="42"/>
      <c r="W2800" s="42"/>
      <c r="X2800" s="42"/>
      <c r="Y2800" s="42"/>
      <c r="Z2800" s="42"/>
    </row>
    <row r="2801">
      <c r="B2801" s="42"/>
      <c r="D2801" s="90"/>
      <c r="F2801" s="90"/>
      <c r="G2801" s="42"/>
      <c r="H2801" s="90"/>
      <c r="M2801" s="42"/>
      <c r="S2801" s="42"/>
      <c r="T2801" s="42"/>
      <c r="U2801" s="42"/>
      <c r="V2801" s="42"/>
      <c r="W2801" s="42"/>
      <c r="X2801" s="42"/>
      <c r="Y2801" s="42"/>
      <c r="Z2801" s="42"/>
    </row>
    <row r="2802">
      <c r="B2802" s="42"/>
      <c r="D2802" s="90"/>
      <c r="F2802" s="90"/>
      <c r="G2802" s="42"/>
      <c r="H2802" s="90"/>
      <c r="M2802" s="42"/>
      <c r="S2802" s="42"/>
      <c r="T2802" s="42"/>
      <c r="U2802" s="42"/>
      <c r="V2802" s="42"/>
      <c r="W2802" s="42"/>
      <c r="X2802" s="42"/>
      <c r="Y2802" s="42"/>
      <c r="Z2802" s="42"/>
    </row>
    <row r="2803">
      <c r="B2803" s="42"/>
      <c r="D2803" s="90"/>
      <c r="F2803" s="90"/>
      <c r="G2803" s="42"/>
      <c r="H2803" s="90"/>
      <c r="M2803" s="42"/>
      <c r="S2803" s="42"/>
      <c r="T2803" s="42"/>
      <c r="U2803" s="42"/>
      <c r="V2803" s="42"/>
      <c r="W2803" s="42"/>
      <c r="X2803" s="42"/>
      <c r="Y2803" s="42"/>
      <c r="Z2803" s="42"/>
    </row>
    <row r="2804">
      <c r="B2804" s="42"/>
      <c r="D2804" s="90"/>
      <c r="F2804" s="90"/>
      <c r="G2804" s="42"/>
      <c r="H2804" s="90"/>
      <c r="M2804" s="42"/>
      <c r="S2804" s="42"/>
      <c r="T2804" s="42"/>
      <c r="U2804" s="42"/>
      <c r="V2804" s="42"/>
      <c r="W2804" s="42"/>
      <c r="X2804" s="42"/>
      <c r="Y2804" s="42"/>
      <c r="Z2804" s="42"/>
    </row>
    <row r="2805">
      <c r="B2805" s="42"/>
      <c r="D2805" s="90"/>
      <c r="F2805" s="90"/>
      <c r="G2805" s="42"/>
      <c r="H2805" s="90"/>
      <c r="M2805" s="42"/>
      <c r="S2805" s="42"/>
      <c r="T2805" s="42"/>
      <c r="U2805" s="42"/>
      <c r="V2805" s="42"/>
      <c r="W2805" s="42"/>
      <c r="X2805" s="42"/>
      <c r="Y2805" s="42"/>
      <c r="Z2805" s="42"/>
    </row>
    <row r="2806">
      <c r="B2806" s="42"/>
      <c r="D2806" s="90"/>
      <c r="F2806" s="90"/>
      <c r="G2806" s="42"/>
      <c r="H2806" s="90"/>
      <c r="M2806" s="42"/>
      <c r="S2806" s="42"/>
      <c r="T2806" s="42"/>
      <c r="U2806" s="42"/>
      <c r="V2806" s="42"/>
      <c r="W2806" s="42"/>
      <c r="X2806" s="42"/>
      <c r="Y2806" s="42"/>
      <c r="Z2806" s="42"/>
    </row>
    <row r="2807">
      <c r="B2807" s="42"/>
      <c r="D2807" s="90"/>
      <c r="F2807" s="90"/>
      <c r="G2807" s="42"/>
      <c r="H2807" s="90"/>
      <c r="M2807" s="42"/>
      <c r="S2807" s="42"/>
      <c r="T2807" s="42"/>
      <c r="U2807" s="42"/>
      <c r="V2807" s="42"/>
      <c r="W2807" s="42"/>
      <c r="X2807" s="42"/>
      <c r="Y2807" s="42"/>
      <c r="Z2807" s="42"/>
    </row>
    <row r="2808">
      <c r="B2808" s="42"/>
      <c r="D2808" s="90"/>
      <c r="F2808" s="90"/>
      <c r="G2808" s="42"/>
      <c r="H2808" s="90"/>
      <c r="M2808" s="42"/>
      <c r="S2808" s="42"/>
      <c r="T2808" s="42"/>
      <c r="U2808" s="42"/>
      <c r="V2808" s="42"/>
      <c r="W2808" s="42"/>
      <c r="X2808" s="42"/>
      <c r="Y2808" s="42"/>
      <c r="Z2808" s="42"/>
    </row>
    <row r="2809">
      <c r="B2809" s="42"/>
      <c r="D2809" s="90"/>
      <c r="F2809" s="90"/>
      <c r="G2809" s="42"/>
      <c r="H2809" s="90"/>
      <c r="M2809" s="42"/>
      <c r="S2809" s="42"/>
      <c r="T2809" s="42"/>
      <c r="U2809" s="42"/>
      <c r="V2809" s="42"/>
      <c r="W2809" s="42"/>
      <c r="X2809" s="42"/>
      <c r="Y2809" s="42"/>
      <c r="Z2809" s="42"/>
    </row>
    <row r="2810">
      <c r="B2810" s="42"/>
      <c r="D2810" s="90"/>
      <c r="F2810" s="90"/>
      <c r="G2810" s="42"/>
      <c r="H2810" s="90"/>
      <c r="M2810" s="42"/>
      <c r="S2810" s="42"/>
      <c r="T2810" s="42"/>
      <c r="U2810" s="42"/>
      <c r="V2810" s="42"/>
      <c r="W2810" s="42"/>
      <c r="X2810" s="42"/>
      <c r="Y2810" s="42"/>
      <c r="Z2810" s="42"/>
    </row>
    <row r="2811">
      <c r="B2811" s="42"/>
      <c r="D2811" s="90"/>
      <c r="F2811" s="90"/>
      <c r="G2811" s="42"/>
      <c r="H2811" s="90"/>
      <c r="M2811" s="42"/>
      <c r="S2811" s="42"/>
      <c r="T2811" s="42"/>
      <c r="U2811" s="42"/>
      <c r="V2811" s="42"/>
      <c r="W2811" s="42"/>
      <c r="X2811" s="42"/>
      <c r="Y2811" s="42"/>
      <c r="Z2811" s="42"/>
    </row>
    <row r="2812">
      <c r="B2812" s="42"/>
      <c r="D2812" s="90"/>
      <c r="F2812" s="90"/>
      <c r="G2812" s="42"/>
      <c r="H2812" s="90"/>
      <c r="M2812" s="42"/>
      <c r="S2812" s="42"/>
      <c r="T2812" s="42"/>
      <c r="U2812" s="42"/>
      <c r="V2812" s="42"/>
      <c r="W2812" s="42"/>
      <c r="X2812" s="42"/>
      <c r="Y2812" s="42"/>
      <c r="Z2812" s="42"/>
    </row>
    <row r="2813">
      <c r="B2813" s="42"/>
      <c r="D2813" s="90"/>
      <c r="F2813" s="90"/>
      <c r="G2813" s="42"/>
      <c r="H2813" s="90"/>
      <c r="M2813" s="42"/>
      <c r="S2813" s="42"/>
      <c r="T2813" s="42"/>
      <c r="U2813" s="42"/>
      <c r="V2813" s="42"/>
      <c r="W2813" s="42"/>
      <c r="X2813" s="42"/>
      <c r="Y2813" s="42"/>
      <c r="Z2813" s="42"/>
    </row>
    <row r="2814">
      <c r="B2814" s="42"/>
      <c r="D2814" s="90"/>
      <c r="F2814" s="90"/>
      <c r="G2814" s="42"/>
      <c r="H2814" s="90"/>
      <c r="M2814" s="42"/>
      <c r="S2814" s="42"/>
      <c r="T2814" s="42"/>
      <c r="U2814" s="42"/>
      <c r="V2814" s="42"/>
      <c r="W2814" s="42"/>
      <c r="X2814" s="42"/>
      <c r="Y2814" s="42"/>
      <c r="Z2814" s="42"/>
    </row>
    <row r="2815">
      <c r="B2815" s="42"/>
      <c r="D2815" s="90"/>
      <c r="F2815" s="90"/>
      <c r="G2815" s="42"/>
      <c r="H2815" s="90"/>
      <c r="M2815" s="42"/>
      <c r="S2815" s="42"/>
      <c r="T2815" s="42"/>
      <c r="U2815" s="42"/>
      <c r="V2815" s="42"/>
      <c r="W2815" s="42"/>
      <c r="X2815" s="42"/>
      <c r="Y2815" s="42"/>
      <c r="Z2815" s="42"/>
    </row>
    <row r="2816">
      <c r="B2816" s="42"/>
      <c r="D2816" s="90"/>
      <c r="F2816" s="90"/>
      <c r="G2816" s="42"/>
      <c r="H2816" s="90"/>
      <c r="M2816" s="42"/>
      <c r="S2816" s="42"/>
      <c r="T2816" s="42"/>
      <c r="U2816" s="42"/>
      <c r="V2816" s="42"/>
      <c r="W2816" s="42"/>
      <c r="X2816" s="42"/>
      <c r="Y2816" s="42"/>
      <c r="Z2816" s="42"/>
    </row>
    <row r="2817">
      <c r="B2817" s="42"/>
      <c r="D2817" s="90"/>
      <c r="F2817" s="90"/>
      <c r="G2817" s="42"/>
      <c r="H2817" s="90"/>
      <c r="M2817" s="42"/>
      <c r="S2817" s="42"/>
      <c r="T2817" s="42"/>
      <c r="U2817" s="42"/>
      <c r="V2817" s="42"/>
      <c r="W2817" s="42"/>
      <c r="X2817" s="42"/>
      <c r="Y2817" s="42"/>
      <c r="Z2817" s="42"/>
    </row>
    <row r="2818">
      <c r="B2818" s="42"/>
      <c r="D2818" s="90"/>
      <c r="F2818" s="90"/>
      <c r="G2818" s="42"/>
      <c r="H2818" s="90"/>
      <c r="M2818" s="42"/>
      <c r="S2818" s="42"/>
      <c r="T2818" s="42"/>
      <c r="U2818" s="42"/>
      <c r="V2818" s="42"/>
      <c r="W2818" s="42"/>
      <c r="X2818" s="42"/>
      <c r="Y2818" s="42"/>
      <c r="Z2818" s="42"/>
    </row>
    <row r="2819">
      <c r="B2819" s="42"/>
      <c r="D2819" s="90"/>
      <c r="F2819" s="90"/>
      <c r="G2819" s="42"/>
      <c r="H2819" s="90"/>
      <c r="M2819" s="42"/>
      <c r="S2819" s="42"/>
      <c r="T2819" s="42"/>
      <c r="U2819" s="42"/>
      <c r="V2819" s="42"/>
      <c r="W2819" s="42"/>
      <c r="X2819" s="42"/>
      <c r="Y2819" s="42"/>
      <c r="Z2819" s="42"/>
    </row>
    <row r="2820">
      <c r="B2820" s="42"/>
      <c r="D2820" s="90"/>
      <c r="F2820" s="90"/>
      <c r="G2820" s="42"/>
      <c r="H2820" s="90"/>
      <c r="M2820" s="42"/>
      <c r="S2820" s="42"/>
      <c r="T2820" s="42"/>
      <c r="U2820" s="42"/>
      <c r="V2820" s="42"/>
      <c r="W2820" s="42"/>
      <c r="X2820" s="42"/>
      <c r="Y2820" s="42"/>
      <c r="Z2820" s="42"/>
    </row>
    <row r="2821">
      <c r="B2821" s="42"/>
      <c r="D2821" s="90"/>
      <c r="F2821" s="90"/>
      <c r="G2821" s="42"/>
      <c r="H2821" s="90"/>
      <c r="M2821" s="42"/>
      <c r="S2821" s="42"/>
      <c r="T2821" s="42"/>
      <c r="U2821" s="42"/>
      <c r="V2821" s="42"/>
      <c r="W2821" s="42"/>
      <c r="X2821" s="42"/>
      <c r="Y2821" s="42"/>
      <c r="Z2821" s="42"/>
    </row>
    <row r="2822">
      <c r="B2822" s="42"/>
      <c r="D2822" s="90"/>
      <c r="F2822" s="90"/>
      <c r="G2822" s="42"/>
      <c r="H2822" s="90"/>
      <c r="M2822" s="42"/>
      <c r="S2822" s="42"/>
      <c r="T2822" s="42"/>
      <c r="U2822" s="42"/>
      <c r="V2822" s="42"/>
      <c r="W2822" s="42"/>
      <c r="X2822" s="42"/>
      <c r="Y2822" s="42"/>
      <c r="Z2822" s="42"/>
    </row>
    <row r="2823">
      <c r="B2823" s="42"/>
      <c r="D2823" s="90"/>
      <c r="F2823" s="90"/>
      <c r="G2823" s="42"/>
      <c r="H2823" s="90"/>
      <c r="M2823" s="42"/>
      <c r="S2823" s="42"/>
      <c r="T2823" s="42"/>
      <c r="U2823" s="42"/>
      <c r="V2823" s="42"/>
      <c r="W2823" s="42"/>
      <c r="X2823" s="42"/>
      <c r="Y2823" s="42"/>
      <c r="Z2823" s="42"/>
    </row>
    <row r="2824">
      <c r="B2824" s="42"/>
      <c r="D2824" s="90"/>
      <c r="F2824" s="90"/>
      <c r="G2824" s="42"/>
      <c r="H2824" s="90"/>
      <c r="M2824" s="42"/>
      <c r="S2824" s="42"/>
      <c r="T2824" s="42"/>
      <c r="U2824" s="42"/>
      <c r="V2824" s="42"/>
      <c r="W2824" s="42"/>
      <c r="X2824" s="42"/>
      <c r="Y2824" s="42"/>
      <c r="Z2824" s="42"/>
    </row>
    <row r="2825">
      <c r="B2825" s="42"/>
      <c r="D2825" s="90"/>
      <c r="F2825" s="90"/>
      <c r="G2825" s="42"/>
      <c r="H2825" s="90"/>
      <c r="M2825" s="42"/>
      <c r="S2825" s="42"/>
      <c r="T2825" s="42"/>
      <c r="U2825" s="42"/>
      <c r="V2825" s="42"/>
      <c r="W2825" s="42"/>
      <c r="X2825" s="42"/>
      <c r="Y2825" s="42"/>
      <c r="Z2825" s="42"/>
    </row>
    <row r="2826">
      <c r="B2826" s="42"/>
      <c r="D2826" s="90"/>
      <c r="F2826" s="90"/>
      <c r="G2826" s="42"/>
      <c r="H2826" s="90"/>
      <c r="M2826" s="42"/>
      <c r="S2826" s="42"/>
      <c r="T2826" s="42"/>
      <c r="U2826" s="42"/>
      <c r="V2826" s="42"/>
      <c r="W2826" s="42"/>
      <c r="X2826" s="42"/>
      <c r="Y2826" s="42"/>
      <c r="Z2826" s="42"/>
    </row>
    <row r="2827">
      <c r="B2827" s="42"/>
      <c r="D2827" s="90"/>
      <c r="F2827" s="90"/>
      <c r="G2827" s="42"/>
      <c r="H2827" s="90"/>
      <c r="M2827" s="42"/>
      <c r="S2827" s="42"/>
      <c r="T2827" s="42"/>
      <c r="U2827" s="42"/>
      <c r="V2827" s="42"/>
      <c r="W2827" s="42"/>
      <c r="X2827" s="42"/>
      <c r="Y2827" s="42"/>
      <c r="Z2827" s="42"/>
    </row>
    <row r="2828">
      <c r="B2828" s="42"/>
      <c r="D2828" s="90"/>
      <c r="F2828" s="90"/>
      <c r="G2828" s="42"/>
      <c r="H2828" s="90"/>
      <c r="M2828" s="42"/>
      <c r="S2828" s="42"/>
      <c r="T2828" s="42"/>
      <c r="U2828" s="42"/>
      <c r="V2828" s="42"/>
      <c r="W2828" s="42"/>
      <c r="X2828" s="42"/>
      <c r="Y2828" s="42"/>
      <c r="Z2828" s="42"/>
    </row>
    <row r="2829">
      <c r="B2829" s="42"/>
      <c r="D2829" s="90"/>
      <c r="F2829" s="90"/>
      <c r="G2829" s="42"/>
      <c r="H2829" s="90"/>
      <c r="M2829" s="42"/>
      <c r="S2829" s="42"/>
      <c r="T2829" s="42"/>
      <c r="U2829" s="42"/>
      <c r="V2829" s="42"/>
      <c r="W2829" s="42"/>
      <c r="X2829" s="42"/>
      <c r="Y2829" s="42"/>
      <c r="Z2829" s="42"/>
    </row>
    <row r="2830">
      <c r="B2830" s="42"/>
      <c r="D2830" s="90"/>
      <c r="F2830" s="90"/>
      <c r="G2830" s="42"/>
      <c r="H2830" s="90"/>
      <c r="M2830" s="42"/>
      <c r="S2830" s="42"/>
      <c r="T2830" s="42"/>
      <c r="U2830" s="42"/>
      <c r="V2830" s="42"/>
      <c r="W2830" s="42"/>
      <c r="X2830" s="42"/>
      <c r="Y2830" s="42"/>
      <c r="Z2830" s="42"/>
    </row>
    <row r="2831">
      <c r="B2831" s="42"/>
      <c r="D2831" s="90"/>
      <c r="F2831" s="90"/>
      <c r="G2831" s="42"/>
      <c r="H2831" s="90"/>
      <c r="M2831" s="42"/>
      <c r="S2831" s="42"/>
      <c r="T2831" s="42"/>
      <c r="U2831" s="42"/>
      <c r="V2831" s="42"/>
      <c r="W2831" s="42"/>
      <c r="X2831" s="42"/>
      <c r="Y2831" s="42"/>
      <c r="Z2831" s="42"/>
    </row>
    <row r="2832">
      <c r="B2832" s="42"/>
      <c r="D2832" s="90"/>
      <c r="F2832" s="90"/>
      <c r="G2832" s="42"/>
      <c r="H2832" s="90"/>
      <c r="M2832" s="42"/>
      <c r="S2832" s="42"/>
      <c r="T2832" s="42"/>
      <c r="U2832" s="42"/>
      <c r="V2832" s="42"/>
      <c r="W2832" s="42"/>
      <c r="X2832" s="42"/>
      <c r="Y2832" s="42"/>
      <c r="Z2832" s="42"/>
    </row>
    <row r="2833">
      <c r="B2833" s="42"/>
      <c r="D2833" s="90"/>
      <c r="F2833" s="90"/>
      <c r="G2833" s="42"/>
      <c r="H2833" s="90"/>
      <c r="M2833" s="42"/>
      <c r="S2833" s="42"/>
      <c r="T2833" s="42"/>
      <c r="U2833" s="42"/>
      <c r="V2833" s="42"/>
      <c r="W2833" s="42"/>
      <c r="X2833" s="42"/>
      <c r="Y2833" s="42"/>
      <c r="Z2833" s="42"/>
    </row>
    <row r="2834">
      <c r="B2834" s="42"/>
      <c r="D2834" s="90"/>
      <c r="F2834" s="90"/>
      <c r="G2834" s="42"/>
      <c r="H2834" s="90"/>
      <c r="M2834" s="42"/>
      <c r="S2834" s="42"/>
      <c r="T2834" s="42"/>
      <c r="U2834" s="42"/>
      <c r="V2834" s="42"/>
      <c r="W2834" s="42"/>
      <c r="X2834" s="42"/>
      <c r="Y2834" s="42"/>
      <c r="Z2834" s="42"/>
    </row>
    <row r="2835">
      <c r="B2835" s="42"/>
      <c r="D2835" s="90"/>
      <c r="F2835" s="90"/>
      <c r="G2835" s="42"/>
      <c r="H2835" s="90"/>
      <c r="M2835" s="42"/>
      <c r="S2835" s="42"/>
      <c r="T2835" s="42"/>
      <c r="U2835" s="42"/>
      <c r="V2835" s="42"/>
      <c r="W2835" s="42"/>
      <c r="X2835" s="42"/>
      <c r="Y2835" s="42"/>
      <c r="Z2835" s="42"/>
    </row>
    <row r="2836">
      <c r="B2836" s="42"/>
      <c r="D2836" s="90"/>
      <c r="F2836" s="90"/>
      <c r="G2836" s="42"/>
      <c r="H2836" s="90"/>
      <c r="M2836" s="42"/>
      <c r="S2836" s="42"/>
      <c r="T2836" s="42"/>
      <c r="U2836" s="42"/>
      <c r="V2836" s="42"/>
      <c r="W2836" s="42"/>
      <c r="X2836" s="42"/>
      <c r="Y2836" s="42"/>
      <c r="Z2836" s="42"/>
    </row>
    <row r="2837">
      <c r="B2837" s="42"/>
      <c r="D2837" s="90"/>
      <c r="F2837" s="90"/>
      <c r="G2837" s="42"/>
      <c r="H2837" s="90"/>
      <c r="M2837" s="42"/>
      <c r="S2837" s="42"/>
      <c r="T2837" s="42"/>
      <c r="U2837" s="42"/>
      <c r="V2837" s="42"/>
      <c r="W2837" s="42"/>
      <c r="X2837" s="42"/>
      <c r="Y2837" s="42"/>
      <c r="Z2837" s="42"/>
    </row>
    <row r="2838">
      <c r="B2838" s="42"/>
      <c r="D2838" s="90"/>
      <c r="F2838" s="90"/>
      <c r="G2838" s="42"/>
      <c r="H2838" s="90"/>
      <c r="M2838" s="42"/>
      <c r="S2838" s="42"/>
      <c r="T2838" s="42"/>
      <c r="U2838" s="42"/>
      <c r="V2838" s="42"/>
      <c r="W2838" s="42"/>
      <c r="X2838" s="42"/>
      <c r="Y2838" s="42"/>
      <c r="Z2838" s="42"/>
    </row>
    <row r="2839">
      <c r="B2839" s="42"/>
      <c r="D2839" s="90"/>
      <c r="F2839" s="90"/>
      <c r="G2839" s="42"/>
      <c r="H2839" s="90"/>
      <c r="M2839" s="42"/>
      <c r="S2839" s="42"/>
      <c r="T2839" s="42"/>
      <c r="U2839" s="42"/>
      <c r="V2839" s="42"/>
      <c r="W2839" s="42"/>
      <c r="X2839" s="42"/>
      <c r="Y2839" s="42"/>
      <c r="Z2839" s="42"/>
    </row>
    <row r="2840">
      <c r="B2840" s="42"/>
      <c r="D2840" s="90"/>
      <c r="F2840" s="90"/>
      <c r="G2840" s="42"/>
      <c r="H2840" s="90"/>
      <c r="M2840" s="42"/>
      <c r="S2840" s="42"/>
      <c r="T2840" s="42"/>
      <c r="U2840" s="42"/>
      <c r="V2840" s="42"/>
      <c r="W2840" s="42"/>
      <c r="X2840" s="42"/>
      <c r="Y2840" s="42"/>
      <c r="Z2840" s="42"/>
    </row>
    <row r="2841">
      <c r="B2841" s="42"/>
      <c r="D2841" s="90"/>
      <c r="F2841" s="90"/>
      <c r="G2841" s="42"/>
      <c r="H2841" s="90"/>
      <c r="M2841" s="42"/>
      <c r="S2841" s="42"/>
      <c r="T2841" s="42"/>
      <c r="U2841" s="42"/>
      <c r="V2841" s="42"/>
      <c r="W2841" s="42"/>
      <c r="X2841" s="42"/>
      <c r="Y2841" s="42"/>
      <c r="Z2841" s="42"/>
    </row>
    <row r="2842">
      <c r="B2842" s="42"/>
      <c r="D2842" s="90"/>
      <c r="F2842" s="90"/>
      <c r="G2842" s="42"/>
      <c r="H2842" s="90"/>
      <c r="M2842" s="42"/>
      <c r="S2842" s="42"/>
      <c r="T2842" s="42"/>
      <c r="U2842" s="42"/>
      <c r="V2842" s="42"/>
      <c r="W2842" s="42"/>
      <c r="X2842" s="42"/>
      <c r="Y2842" s="42"/>
      <c r="Z2842" s="42"/>
    </row>
    <row r="2843">
      <c r="B2843" s="42"/>
      <c r="D2843" s="90"/>
      <c r="F2843" s="90"/>
      <c r="G2843" s="42"/>
      <c r="H2843" s="90"/>
      <c r="M2843" s="42"/>
      <c r="S2843" s="42"/>
      <c r="T2843" s="42"/>
      <c r="U2843" s="42"/>
      <c r="V2843" s="42"/>
      <c r="W2843" s="42"/>
      <c r="X2843" s="42"/>
      <c r="Y2843" s="42"/>
      <c r="Z2843" s="42"/>
    </row>
    <row r="2844">
      <c r="B2844" s="42"/>
      <c r="D2844" s="90"/>
      <c r="F2844" s="90"/>
      <c r="G2844" s="42"/>
      <c r="H2844" s="90"/>
      <c r="M2844" s="42"/>
      <c r="S2844" s="42"/>
      <c r="T2844" s="42"/>
      <c r="U2844" s="42"/>
      <c r="V2844" s="42"/>
      <c r="W2844" s="42"/>
      <c r="X2844" s="42"/>
      <c r="Y2844" s="42"/>
      <c r="Z2844" s="42"/>
    </row>
    <row r="2845">
      <c r="B2845" s="42"/>
      <c r="D2845" s="90"/>
      <c r="F2845" s="90"/>
      <c r="G2845" s="42"/>
      <c r="H2845" s="90"/>
      <c r="M2845" s="42"/>
      <c r="S2845" s="42"/>
      <c r="T2845" s="42"/>
      <c r="U2845" s="42"/>
      <c r="V2845" s="42"/>
      <c r="W2845" s="42"/>
      <c r="X2845" s="42"/>
      <c r="Y2845" s="42"/>
      <c r="Z2845" s="42"/>
    </row>
    <row r="2846">
      <c r="B2846" s="42"/>
      <c r="D2846" s="90"/>
      <c r="F2846" s="90"/>
      <c r="G2846" s="42"/>
      <c r="H2846" s="90"/>
      <c r="M2846" s="42"/>
      <c r="S2846" s="42"/>
      <c r="T2846" s="42"/>
      <c r="U2846" s="42"/>
      <c r="V2846" s="42"/>
      <c r="W2846" s="42"/>
      <c r="X2846" s="42"/>
      <c r="Y2846" s="42"/>
      <c r="Z2846" s="42"/>
    </row>
    <row r="2847">
      <c r="B2847" s="42"/>
      <c r="D2847" s="90"/>
      <c r="F2847" s="90"/>
      <c r="G2847" s="42"/>
      <c r="H2847" s="90"/>
      <c r="M2847" s="42"/>
      <c r="S2847" s="42"/>
      <c r="T2847" s="42"/>
      <c r="U2847" s="42"/>
      <c r="V2847" s="42"/>
      <c r="W2847" s="42"/>
      <c r="X2847" s="42"/>
      <c r="Y2847" s="42"/>
      <c r="Z2847" s="42"/>
    </row>
    <row r="2848">
      <c r="B2848" s="42"/>
      <c r="D2848" s="90"/>
      <c r="F2848" s="90"/>
      <c r="G2848" s="42"/>
      <c r="H2848" s="90"/>
      <c r="M2848" s="42"/>
      <c r="S2848" s="42"/>
      <c r="T2848" s="42"/>
      <c r="U2848" s="42"/>
      <c r="V2848" s="42"/>
      <c r="W2848" s="42"/>
      <c r="X2848" s="42"/>
      <c r="Y2848" s="42"/>
      <c r="Z2848" s="42"/>
    </row>
    <row r="2849">
      <c r="B2849" s="42"/>
      <c r="D2849" s="90"/>
      <c r="F2849" s="90"/>
      <c r="G2849" s="42"/>
      <c r="H2849" s="90"/>
      <c r="M2849" s="42"/>
      <c r="S2849" s="42"/>
      <c r="T2849" s="42"/>
      <c r="U2849" s="42"/>
      <c r="V2849" s="42"/>
      <c r="W2849" s="42"/>
      <c r="X2849" s="42"/>
      <c r="Y2849" s="42"/>
      <c r="Z2849" s="42"/>
    </row>
    <row r="2850">
      <c r="B2850" s="42"/>
      <c r="D2850" s="90"/>
      <c r="F2850" s="90"/>
      <c r="G2850" s="42"/>
      <c r="H2850" s="90"/>
      <c r="M2850" s="42"/>
      <c r="S2850" s="42"/>
      <c r="T2850" s="42"/>
      <c r="U2850" s="42"/>
      <c r="V2850" s="42"/>
      <c r="W2850" s="42"/>
      <c r="X2850" s="42"/>
      <c r="Y2850" s="42"/>
      <c r="Z2850" s="42"/>
    </row>
    <row r="2851">
      <c r="B2851" s="42"/>
      <c r="D2851" s="90"/>
      <c r="F2851" s="90"/>
      <c r="G2851" s="42"/>
      <c r="H2851" s="90"/>
      <c r="M2851" s="42"/>
      <c r="S2851" s="42"/>
      <c r="T2851" s="42"/>
      <c r="U2851" s="42"/>
      <c r="V2851" s="42"/>
      <c r="W2851" s="42"/>
      <c r="X2851" s="42"/>
      <c r="Y2851" s="42"/>
      <c r="Z2851" s="42"/>
    </row>
    <row r="2852">
      <c r="B2852" s="42"/>
      <c r="D2852" s="90"/>
      <c r="F2852" s="90"/>
      <c r="G2852" s="42"/>
      <c r="H2852" s="90"/>
      <c r="M2852" s="42"/>
      <c r="S2852" s="42"/>
      <c r="T2852" s="42"/>
      <c r="U2852" s="42"/>
      <c r="V2852" s="42"/>
      <c r="W2852" s="42"/>
      <c r="X2852" s="42"/>
      <c r="Y2852" s="42"/>
      <c r="Z2852" s="42"/>
    </row>
    <row r="2853">
      <c r="B2853" s="42"/>
      <c r="D2853" s="90"/>
      <c r="F2853" s="90"/>
      <c r="G2853" s="42"/>
      <c r="H2853" s="90"/>
      <c r="M2853" s="42"/>
      <c r="S2853" s="42"/>
      <c r="T2853" s="42"/>
      <c r="U2853" s="42"/>
      <c r="V2853" s="42"/>
      <c r="W2853" s="42"/>
      <c r="X2853" s="42"/>
      <c r="Y2853" s="42"/>
      <c r="Z2853" s="42"/>
    </row>
    <row r="2854">
      <c r="B2854" s="42"/>
      <c r="D2854" s="90"/>
      <c r="F2854" s="90"/>
      <c r="G2854" s="42"/>
      <c r="H2854" s="90"/>
      <c r="M2854" s="42"/>
      <c r="S2854" s="42"/>
      <c r="T2854" s="42"/>
      <c r="U2854" s="42"/>
      <c r="V2854" s="42"/>
      <c r="W2854" s="42"/>
      <c r="X2854" s="42"/>
      <c r="Y2854" s="42"/>
      <c r="Z2854" s="42"/>
    </row>
    <row r="2855">
      <c r="B2855" s="42"/>
      <c r="D2855" s="90"/>
      <c r="F2855" s="90"/>
      <c r="G2855" s="42"/>
      <c r="H2855" s="90"/>
      <c r="M2855" s="42"/>
      <c r="S2855" s="42"/>
      <c r="T2855" s="42"/>
      <c r="U2855" s="42"/>
      <c r="V2855" s="42"/>
      <c r="W2855" s="42"/>
      <c r="X2855" s="42"/>
      <c r="Y2855" s="42"/>
      <c r="Z2855" s="42"/>
    </row>
    <row r="2856">
      <c r="B2856" s="42"/>
      <c r="D2856" s="90"/>
      <c r="F2856" s="90"/>
      <c r="G2856" s="42"/>
      <c r="H2856" s="90"/>
      <c r="M2856" s="42"/>
      <c r="S2856" s="42"/>
      <c r="T2856" s="42"/>
      <c r="U2856" s="42"/>
      <c r="V2856" s="42"/>
      <c r="W2856" s="42"/>
      <c r="X2856" s="42"/>
      <c r="Y2856" s="42"/>
      <c r="Z2856" s="42"/>
    </row>
    <row r="2857">
      <c r="B2857" s="42"/>
      <c r="D2857" s="90"/>
      <c r="F2857" s="90"/>
      <c r="G2857" s="42"/>
      <c r="H2857" s="90"/>
      <c r="M2857" s="42"/>
      <c r="S2857" s="42"/>
      <c r="T2857" s="42"/>
      <c r="U2857" s="42"/>
      <c r="V2857" s="42"/>
      <c r="W2857" s="42"/>
      <c r="X2857" s="42"/>
      <c r="Y2857" s="42"/>
      <c r="Z2857" s="42"/>
    </row>
    <row r="2858">
      <c r="B2858" s="42"/>
      <c r="D2858" s="90"/>
      <c r="F2858" s="90"/>
      <c r="G2858" s="42"/>
      <c r="H2858" s="90"/>
      <c r="M2858" s="42"/>
      <c r="S2858" s="42"/>
      <c r="T2858" s="42"/>
      <c r="U2858" s="42"/>
      <c r="V2858" s="42"/>
      <c r="W2858" s="42"/>
      <c r="X2858" s="42"/>
      <c r="Y2858" s="42"/>
      <c r="Z2858" s="42"/>
    </row>
    <row r="2859">
      <c r="B2859" s="42"/>
      <c r="D2859" s="90"/>
      <c r="F2859" s="90"/>
      <c r="G2859" s="42"/>
      <c r="H2859" s="90"/>
      <c r="M2859" s="42"/>
      <c r="S2859" s="42"/>
      <c r="T2859" s="42"/>
      <c r="U2859" s="42"/>
      <c r="V2859" s="42"/>
      <c r="W2859" s="42"/>
      <c r="X2859" s="42"/>
      <c r="Y2859" s="42"/>
      <c r="Z2859" s="42"/>
    </row>
    <row r="2860">
      <c r="B2860" s="42"/>
      <c r="D2860" s="90"/>
      <c r="F2860" s="90"/>
      <c r="G2860" s="42"/>
      <c r="H2860" s="90"/>
      <c r="M2860" s="42"/>
      <c r="S2860" s="42"/>
      <c r="T2860" s="42"/>
      <c r="U2860" s="42"/>
      <c r="V2860" s="42"/>
      <c r="W2860" s="42"/>
      <c r="X2860" s="42"/>
      <c r="Y2860" s="42"/>
      <c r="Z2860" s="42"/>
    </row>
    <row r="2861">
      <c r="B2861" s="42"/>
      <c r="D2861" s="90"/>
      <c r="F2861" s="90"/>
      <c r="G2861" s="42"/>
      <c r="H2861" s="90"/>
      <c r="M2861" s="42"/>
      <c r="S2861" s="42"/>
      <c r="T2861" s="42"/>
      <c r="U2861" s="42"/>
      <c r="V2861" s="42"/>
      <c r="W2861" s="42"/>
      <c r="X2861" s="42"/>
      <c r="Y2861" s="42"/>
      <c r="Z2861" s="42"/>
    </row>
    <row r="2862">
      <c r="B2862" s="42"/>
      <c r="D2862" s="90"/>
      <c r="F2862" s="90"/>
      <c r="G2862" s="42"/>
      <c r="H2862" s="90"/>
      <c r="M2862" s="42"/>
      <c r="S2862" s="42"/>
      <c r="T2862" s="42"/>
      <c r="U2862" s="42"/>
      <c r="V2862" s="42"/>
      <c r="W2862" s="42"/>
      <c r="X2862" s="42"/>
      <c r="Y2862" s="42"/>
      <c r="Z2862" s="42"/>
    </row>
    <row r="2863">
      <c r="B2863" s="42"/>
      <c r="D2863" s="90"/>
      <c r="F2863" s="90"/>
      <c r="G2863" s="42"/>
      <c r="H2863" s="90"/>
      <c r="M2863" s="42"/>
      <c r="S2863" s="42"/>
      <c r="T2863" s="42"/>
      <c r="U2863" s="42"/>
      <c r="V2863" s="42"/>
      <c r="W2863" s="42"/>
      <c r="X2863" s="42"/>
      <c r="Y2863" s="42"/>
      <c r="Z2863" s="42"/>
    </row>
    <row r="2864">
      <c r="B2864" s="42"/>
      <c r="D2864" s="90"/>
      <c r="F2864" s="90"/>
      <c r="G2864" s="42"/>
      <c r="H2864" s="90"/>
      <c r="M2864" s="42"/>
      <c r="S2864" s="42"/>
      <c r="T2864" s="42"/>
      <c r="U2864" s="42"/>
      <c r="V2864" s="42"/>
      <c r="W2864" s="42"/>
      <c r="X2864" s="42"/>
      <c r="Y2864" s="42"/>
      <c r="Z2864" s="42"/>
    </row>
    <row r="2865">
      <c r="B2865" s="42"/>
      <c r="D2865" s="90"/>
      <c r="F2865" s="90"/>
      <c r="G2865" s="42"/>
      <c r="H2865" s="90"/>
      <c r="M2865" s="42"/>
      <c r="S2865" s="42"/>
      <c r="T2865" s="42"/>
      <c r="U2865" s="42"/>
      <c r="V2865" s="42"/>
      <c r="W2865" s="42"/>
      <c r="X2865" s="42"/>
      <c r="Y2865" s="42"/>
      <c r="Z2865" s="42"/>
    </row>
    <row r="2866">
      <c r="B2866" s="42"/>
      <c r="D2866" s="90"/>
      <c r="F2866" s="90"/>
      <c r="G2866" s="42"/>
      <c r="H2866" s="90"/>
      <c r="M2866" s="42"/>
      <c r="S2866" s="42"/>
      <c r="T2866" s="42"/>
      <c r="U2866" s="42"/>
      <c r="V2866" s="42"/>
      <c r="W2866" s="42"/>
      <c r="X2866" s="42"/>
      <c r="Y2866" s="42"/>
      <c r="Z2866" s="42"/>
    </row>
    <row r="2867">
      <c r="B2867" s="42"/>
      <c r="D2867" s="90"/>
      <c r="F2867" s="90"/>
      <c r="G2867" s="42"/>
      <c r="H2867" s="90"/>
      <c r="M2867" s="42"/>
      <c r="S2867" s="42"/>
      <c r="T2867" s="42"/>
      <c r="U2867" s="42"/>
      <c r="V2867" s="42"/>
      <c r="W2867" s="42"/>
      <c r="X2867" s="42"/>
      <c r="Y2867" s="42"/>
      <c r="Z2867" s="42"/>
    </row>
    <row r="2868">
      <c r="B2868" s="42"/>
      <c r="D2868" s="90"/>
      <c r="F2868" s="90"/>
      <c r="G2868" s="42"/>
      <c r="H2868" s="90"/>
      <c r="M2868" s="42"/>
      <c r="S2868" s="42"/>
      <c r="T2868" s="42"/>
      <c r="U2868" s="42"/>
      <c r="V2868" s="42"/>
      <c r="W2868" s="42"/>
      <c r="X2868" s="42"/>
      <c r="Y2868" s="42"/>
      <c r="Z2868" s="42"/>
    </row>
    <row r="2869">
      <c r="B2869" s="42"/>
      <c r="D2869" s="90"/>
      <c r="F2869" s="90"/>
      <c r="G2869" s="42"/>
      <c r="H2869" s="90"/>
      <c r="M2869" s="42"/>
      <c r="S2869" s="42"/>
      <c r="T2869" s="42"/>
      <c r="U2869" s="42"/>
      <c r="V2869" s="42"/>
      <c r="W2869" s="42"/>
      <c r="X2869" s="42"/>
      <c r="Y2869" s="42"/>
      <c r="Z2869" s="42"/>
    </row>
    <row r="2870">
      <c r="B2870" s="42"/>
      <c r="D2870" s="90"/>
      <c r="F2870" s="90"/>
      <c r="G2870" s="42"/>
      <c r="H2870" s="90"/>
      <c r="M2870" s="42"/>
      <c r="S2870" s="42"/>
      <c r="T2870" s="42"/>
      <c r="U2870" s="42"/>
      <c r="V2870" s="42"/>
      <c r="W2870" s="42"/>
      <c r="X2870" s="42"/>
      <c r="Y2870" s="42"/>
      <c r="Z2870" s="42"/>
    </row>
    <row r="2871">
      <c r="B2871" s="42"/>
      <c r="D2871" s="90"/>
      <c r="F2871" s="90"/>
      <c r="G2871" s="42"/>
      <c r="H2871" s="90"/>
      <c r="M2871" s="42"/>
      <c r="S2871" s="42"/>
      <c r="T2871" s="42"/>
      <c r="U2871" s="42"/>
      <c r="V2871" s="42"/>
      <c r="W2871" s="42"/>
      <c r="X2871" s="42"/>
      <c r="Y2871" s="42"/>
      <c r="Z2871" s="42"/>
    </row>
    <row r="2872">
      <c r="B2872" s="42"/>
      <c r="D2872" s="90"/>
      <c r="F2872" s="90"/>
      <c r="G2872" s="42"/>
      <c r="H2872" s="90"/>
      <c r="M2872" s="42"/>
      <c r="S2872" s="42"/>
      <c r="T2872" s="42"/>
      <c r="U2872" s="42"/>
      <c r="V2872" s="42"/>
      <c r="W2872" s="42"/>
      <c r="X2872" s="42"/>
      <c r="Y2872" s="42"/>
      <c r="Z2872" s="42"/>
    </row>
    <row r="2873">
      <c r="B2873" s="42"/>
      <c r="D2873" s="90"/>
      <c r="F2873" s="90"/>
      <c r="G2873" s="42"/>
      <c r="H2873" s="90"/>
      <c r="M2873" s="42"/>
      <c r="S2873" s="42"/>
      <c r="T2873" s="42"/>
      <c r="U2873" s="42"/>
      <c r="V2873" s="42"/>
      <c r="W2873" s="42"/>
      <c r="X2873" s="42"/>
      <c r="Y2873" s="42"/>
      <c r="Z2873" s="42"/>
    </row>
    <row r="2874">
      <c r="B2874" s="42"/>
      <c r="D2874" s="90"/>
      <c r="F2874" s="90"/>
      <c r="G2874" s="42"/>
      <c r="H2874" s="90"/>
      <c r="M2874" s="42"/>
      <c r="S2874" s="42"/>
      <c r="T2874" s="42"/>
      <c r="U2874" s="42"/>
      <c r="V2874" s="42"/>
      <c r="W2874" s="42"/>
      <c r="X2874" s="42"/>
      <c r="Y2874" s="42"/>
      <c r="Z2874" s="42"/>
    </row>
    <row r="2875">
      <c r="B2875" s="42"/>
      <c r="D2875" s="90"/>
      <c r="F2875" s="90"/>
      <c r="G2875" s="42"/>
      <c r="H2875" s="90"/>
      <c r="M2875" s="42"/>
      <c r="S2875" s="42"/>
      <c r="T2875" s="42"/>
      <c r="U2875" s="42"/>
      <c r="V2875" s="42"/>
      <c r="W2875" s="42"/>
      <c r="X2875" s="42"/>
      <c r="Y2875" s="42"/>
      <c r="Z2875" s="42"/>
    </row>
    <row r="2876">
      <c r="B2876" s="42"/>
      <c r="D2876" s="90"/>
      <c r="F2876" s="90"/>
      <c r="G2876" s="42"/>
      <c r="H2876" s="90"/>
      <c r="M2876" s="42"/>
      <c r="S2876" s="42"/>
      <c r="T2876" s="42"/>
      <c r="U2876" s="42"/>
      <c r="V2876" s="42"/>
      <c r="W2876" s="42"/>
      <c r="X2876" s="42"/>
      <c r="Y2876" s="42"/>
      <c r="Z2876" s="42"/>
    </row>
    <row r="2877">
      <c r="B2877" s="42"/>
      <c r="D2877" s="90"/>
      <c r="F2877" s="90"/>
      <c r="G2877" s="42"/>
      <c r="H2877" s="90"/>
      <c r="M2877" s="42"/>
      <c r="S2877" s="42"/>
      <c r="T2877" s="42"/>
      <c r="U2877" s="42"/>
      <c r="V2877" s="42"/>
      <c r="W2877" s="42"/>
      <c r="X2877" s="42"/>
      <c r="Y2877" s="42"/>
      <c r="Z2877" s="42"/>
    </row>
    <row r="2878">
      <c r="B2878" s="42"/>
      <c r="D2878" s="90"/>
      <c r="F2878" s="90"/>
      <c r="G2878" s="42"/>
      <c r="H2878" s="90"/>
      <c r="M2878" s="42"/>
      <c r="S2878" s="42"/>
      <c r="T2878" s="42"/>
      <c r="U2878" s="42"/>
      <c r="V2878" s="42"/>
      <c r="W2878" s="42"/>
      <c r="X2878" s="42"/>
      <c r="Y2878" s="42"/>
      <c r="Z2878" s="42"/>
    </row>
    <row r="2879">
      <c r="B2879" s="42"/>
      <c r="D2879" s="90"/>
      <c r="F2879" s="90"/>
      <c r="G2879" s="42"/>
      <c r="H2879" s="90"/>
      <c r="M2879" s="42"/>
      <c r="S2879" s="42"/>
      <c r="T2879" s="42"/>
      <c r="U2879" s="42"/>
      <c r="V2879" s="42"/>
      <c r="W2879" s="42"/>
      <c r="X2879" s="42"/>
      <c r="Y2879" s="42"/>
      <c r="Z2879" s="42"/>
    </row>
    <row r="2880">
      <c r="B2880" s="42"/>
      <c r="D2880" s="90"/>
      <c r="F2880" s="90"/>
      <c r="G2880" s="42"/>
      <c r="H2880" s="90"/>
      <c r="M2880" s="42"/>
      <c r="S2880" s="42"/>
      <c r="T2880" s="42"/>
      <c r="U2880" s="42"/>
      <c r="V2880" s="42"/>
      <c r="W2880" s="42"/>
      <c r="X2880" s="42"/>
      <c r="Y2880" s="42"/>
      <c r="Z2880" s="42"/>
    </row>
    <row r="2881">
      <c r="B2881" s="42"/>
      <c r="D2881" s="90"/>
      <c r="F2881" s="90"/>
      <c r="G2881" s="42"/>
      <c r="H2881" s="90"/>
      <c r="M2881" s="42"/>
      <c r="S2881" s="42"/>
      <c r="T2881" s="42"/>
      <c r="U2881" s="42"/>
      <c r="V2881" s="42"/>
      <c r="W2881" s="42"/>
      <c r="X2881" s="42"/>
      <c r="Y2881" s="42"/>
      <c r="Z2881" s="42"/>
    </row>
    <row r="2882">
      <c r="B2882" s="42"/>
      <c r="D2882" s="90"/>
      <c r="F2882" s="90"/>
      <c r="G2882" s="42"/>
      <c r="H2882" s="90"/>
      <c r="M2882" s="42"/>
      <c r="S2882" s="42"/>
      <c r="T2882" s="42"/>
      <c r="U2882" s="42"/>
      <c r="V2882" s="42"/>
      <c r="W2882" s="42"/>
      <c r="X2882" s="42"/>
      <c r="Y2882" s="42"/>
      <c r="Z2882" s="42"/>
    </row>
    <row r="2883">
      <c r="B2883" s="42"/>
      <c r="D2883" s="90"/>
      <c r="F2883" s="90"/>
      <c r="G2883" s="42"/>
      <c r="H2883" s="90"/>
      <c r="M2883" s="42"/>
      <c r="S2883" s="42"/>
      <c r="T2883" s="42"/>
      <c r="U2883" s="42"/>
      <c r="V2883" s="42"/>
      <c r="W2883" s="42"/>
      <c r="X2883" s="42"/>
      <c r="Y2883" s="42"/>
      <c r="Z2883" s="42"/>
    </row>
    <row r="2884">
      <c r="B2884" s="42"/>
      <c r="D2884" s="90"/>
      <c r="F2884" s="90"/>
      <c r="G2884" s="42"/>
      <c r="H2884" s="90"/>
      <c r="M2884" s="42"/>
      <c r="S2884" s="42"/>
      <c r="T2884" s="42"/>
      <c r="U2884" s="42"/>
      <c r="V2884" s="42"/>
      <c r="W2884" s="42"/>
      <c r="X2884" s="42"/>
      <c r="Y2884" s="42"/>
      <c r="Z2884" s="42"/>
    </row>
    <row r="2885">
      <c r="B2885" s="42"/>
      <c r="D2885" s="90"/>
      <c r="F2885" s="90"/>
      <c r="G2885" s="42"/>
      <c r="H2885" s="90"/>
      <c r="M2885" s="42"/>
      <c r="S2885" s="42"/>
      <c r="T2885" s="42"/>
      <c r="U2885" s="42"/>
      <c r="V2885" s="42"/>
      <c r="W2885" s="42"/>
      <c r="X2885" s="42"/>
      <c r="Y2885" s="42"/>
      <c r="Z2885" s="42"/>
    </row>
    <row r="2886">
      <c r="B2886" s="42"/>
      <c r="D2886" s="90"/>
      <c r="F2886" s="90"/>
      <c r="G2886" s="42"/>
      <c r="H2886" s="90"/>
      <c r="M2886" s="42"/>
      <c r="S2886" s="42"/>
      <c r="T2886" s="42"/>
      <c r="U2886" s="42"/>
      <c r="V2886" s="42"/>
      <c r="W2886" s="42"/>
      <c r="X2886" s="42"/>
      <c r="Y2886" s="42"/>
      <c r="Z2886" s="42"/>
    </row>
    <row r="2887">
      <c r="B2887" s="42"/>
      <c r="D2887" s="90"/>
      <c r="F2887" s="90"/>
      <c r="G2887" s="42"/>
      <c r="H2887" s="90"/>
      <c r="M2887" s="42"/>
      <c r="S2887" s="42"/>
      <c r="T2887" s="42"/>
      <c r="U2887" s="42"/>
      <c r="V2887" s="42"/>
      <c r="W2887" s="42"/>
      <c r="X2887" s="42"/>
      <c r="Y2887" s="42"/>
      <c r="Z2887" s="42"/>
    </row>
    <row r="2888">
      <c r="B2888" s="42"/>
      <c r="D2888" s="90"/>
      <c r="F2888" s="90"/>
      <c r="G2888" s="42"/>
      <c r="H2888" s="90"/>
      <c r="M2888" s="42"/>
      <c r="S2888" s="42"/>
      <c r="T2888" s="42"/>
      <c r="U2888" s="42"/>
      <c r="V2888" s="42"/>
      <c r="W2888" s="42"/>
      <c r="X2888" s="42"/>
      <c r="Y2888" s="42"/>
      <c r="Z2888" s="42"/>
    </row>
    <row r="2889">
      <c r="B2889" s="42"/>
      <c r="D2889" s="90"/>
      <c r="F2889" s="90"/>
      <c r="G2889" s="42"/>
      <c r="H2889" s="90"/>
      <c r="M2889" s="42"/>
      <c r="S2889" s="42"/>
      <c r="T2889" s="42"/>
      <c r="U2889" s="42"/>
      <c r="V2889" s="42"/>
      <c r="W2889" s="42"/>
      <c r="X2889" s="42"/>
      <c r="Y2889" s="42"/>
      <c r="Z2889" s="42"/>
    </row>
    <row r="2890">
      <c r="B2890" s="42"/>
      <c r="D2890" s="90"/>
      <c r="F2890" s="90"/>
      <c r="G2890" s="42"/>
      <c r="H2890" s="90"/>
      <c r="M2890" s="42"/>
      <c r="S2890" s="42"/>
      <c r="T2890" s="42"/>
      <c r="U2890" s="42"/>
      <c r="V2890" s="42"/>
      <c r="W2890" s="42"/>
      <c r="X2890" s="42"/>
      <c r="Y2890" s="42"/>
      <c r="Z2890" s="42"/>
    </row>
    <row r="2891">
      <c r="B2891" s="42"/>
      <c r="D2891" s="90"/>
      <c r="F2891" s="90"/>
      <c r="G2891" s="42"/>
      <c r="H2891" s="90"/>
      <c r="M2891" s="42"/>
      <c r="S2891" s="42"/>
      <c r="T2891" s="42"/>
      <c r="U2891" s="42"/>
      <c r="V2891" s="42"/>
      <c r="W2891" s="42"/>
      <c r="X2891" s="42"/>
      <c r="Y2891" s="42"/>
      <c r="Z2891" s="42"/>
    </row>
    <row r="2892">
      <c r="B2892" s="42"/>
      <c r="D2892" s="90"/>
      <c r="F2892" s="90"/>
      <c r="G2892" s="42"/>
      <c r="H2892" s="90"/>
      <c r="M2892" s="42"/>
      <c r="S2892" s="42"/>
      <c r="T2892" s="42"/>
      <c r="U2892" s="42"/>
      <c r="V2892" s="42"/>
      <c r="W2892" s="42"/>
      <c r="X2892" s="42"/>
      <c r="Y2892" s="42"/>
      <c r="Z2892" s="42"/>
    </row>
    <row r="2893">
      <c r="B2893" s="42"/>
      <c r="D2893" s="90"/>
      <c r="F2893" s="90"/>
      <c r="G2893" s="42"/>
      <c r="H2893" s="90"/>
      <c r="M2893" s="42"/>
      <c r="S2893" s="42"/>
      <c r="T2893" s="42"/>
      <c r="U2893" s="42"/>
      <c r="V2893" s="42"/>
      <c r="W2893" s="42"/>
      <c r="X2893" s="42"/>
      <c r="Y2893" s="42"/>
      <c r="Z2893" s="42"/>
    </row>
    <row r="2894">
      <c r="B2894" s="42"/>
      <c r="D2894" s="90"/>
      <c r="F2894" s="90"/>
      <c r="G2894" s="42"/>
      <c r="H2894" s="90"/>
      <c r="M2894" s="42"/>
      <c r="S2894" s="42"/>
      <c r="T2894" s="42"/>
      <c r="U2894" s="42"/>
      <c r="V2894" s="42"/>
      <c r="W2894" s="42"/>
      <c r="X2894" s="42"/>
      <c r="Y2894" s="42"/>
      <c r="Z2894" s="42"/>
    </row>
    <row r="2895">
      <c r="B2895" s="42"/>
      <c r="D2895" s="90"/>
      <c r="F2895" s="90"/>
      <c r="G2895" s="42"/>
      <c r="H2895" s="90"/>
      <c r="M2895" s="42"/>
      <c r="S2895" s="42"/>
      <c r="T2895" s="42"/>
      <c r="U2895" s="42"/>
      <c r="V2895" s="42"/>
      <c r="W2895" s="42"/>
      <c r="X2895" s="42"/>
      <c r="Y2895" s="42"/>
      <c r="Z2895" s="42"/>
    </row>
    <row r="2896">
      <c r="B2896" s="42"/>
      <c r="D2896" s="90"/>
      <c r="F2896" s="90"/>
      <c r="G2896" s="42"/>
      <c r="H2896" s="90"/>
      <c r="M2896" s="42"/>
      <c r="S2896" s="42"/>
      <c r="T2896" s="42"/>
      <c r="U2896" s="42"/>
      <c r="V2896" s="42"/>
      <c r="W2896" s="42"/>
      <c r="X2896" s="42"/>
      <c r="Y2896" s="42"/>
      <c r="Z2896" s="42"/>
    </row>
    <row r="2897">
      <c r="B2897" s="42"/>
      <c r="D2897" s="90"/>
      <c r="F2897" s="90"/>
      <c r="G2897" s="42"/>
      <c r="H2897" s="90"/>
      <c r="M2897" s="42"/>
      <c r="S2897" s="42"/>
      <c r="T2897" s="42"/>
      <c r="U2897" s="42"/>
      <c r="V2897" s="42"/>
      <c r="W2897" s="42"/>
      <c r="X2897" s="42"/>
      <c r="Y2897" s="42"/>
      <c r="Z2897" s="42"/>
    </row>
    <row r="2898">
      <c r="B2898" s="42"/>
      <c r="D2898" s="90"/>
      <c r="F2898" s="90"/>
      <c r="G2898" s="42"/>
      <c r="H2898" s="90"/>
      <c r="M2898" s="42"/>
      <c r="S2898" s="42"/>
      <c r="T2898" s="42"/>
      <c r="U2898" s="42"/>
      <c r="V2898" s="42"/>
      <c r="W2898" s="42"/>
      <c r="X2898" s="42"/>
      <c r="Y2898" s="42"/>
      <c r="Z2898" s="42"/>
    </row>
    <row r="2899">
      <c r="B2899" s="42"/>
      <c r="D2899" s="90"/>
      <c r="F2899" s="90"/>
      <c r="G2899" s="42"/>
      <c r="H2899" s="90"/>
      <c r="M2899" s="42"/>
      <c r="S2899" s="42"/>
      <c r="T2899" s="42"/>
      <c r="U2899" s="42"/>
      <c r="V2899" s="42"/>
      <c r="W2899" s="42"/>
      <c r="X2899" s="42"/>
      <c r="Y2899" s="42"/>
      <c r="Z2899" s="42"/>
    </row>
    <row r="2900">
      <c r="B2900" s="42"/>
      <c r="D2900" s="90"/>
      <c r="F2900" s="90"/>
      <c r="G2900" s="42"/>
      <c r="H2900" s="90"/>
      <c r="M2900" s="42"/>
      <c r="S2900" s="42"/>
      <c r="T2900" s="42"/>
      <c r="U2900" s="42"/>
      <c r="V2900" s="42"/>
      <c r="W2900" s="42"/>
      <c r="X2900" s="42"/>
      <c r="Y2900" s="42"/>
      <c r="Z2900" s="42"/>
    </row>
    <row r="2901">
      <c r="B2901" s="42"/>
      <c r="D2901" s="90"/>
      <c r="F2901" s="90"/>
      <c r="G2901" s="42"/>
      <c r="H2901" s="90"/>
      <c r="M2901" s="42"/>
      <c r="S2901" s="42"/>
      <c r="T2901" s="42"/>
      <c r="U2901" s="42"/>
      <c r="V2901" s="42"/>
      <c r="W2901" s="42"/>
      <c r="X2901" s="42"/>
      <c r="Y2901" s="42"/>
      <c r="Z2901" s="42"/>
    </row>
    <row r="2902">
      <c r="B2902" s="42"/>
      <c r="D2902" s="90"/>
      <c r="F2902" s="90"/>
      <c r="G2902" s="42"/>
      <c r="H2902" s="90"/>
      <c r="M2902" s="42"/>
      <c r="S2902" s="42"/>
      <c r="T2902" s="42"/>
      <c r="U2902" s="42"/>
      <c r="V2902" s="42"/>
      <c r="W2902" s="42"/>
      <c r="X2902" s="42"/>
      <c r="Y2902" s="42"/>
      <c r="Z2902" s="42"/>
    </row>
    <row r="2903">
      <c r="B2903" s="42"/>
      <c r="D2903" s="90"/>
      <c r="F2903" s="90"/>
      <c r="G2903" s="42"/>
      <c r="H2903" s="90"/>
      <c r="M2903" s="42"/>
      <c r="S2903" s="42"/>
      <c r="T2903" s="42"/>
      <c r="U2903" s="42"/>
      <c r="V2903" s="42"/>
      <c r="W2903" s="42"/>
      <c r="X2903" s="42"/>
      <c r="Y2903" s="42"/>
      <c r="Z2903" s="42"/>
    </row>
    <row r="2904">
      <c r="B2904" s="42"/>
      <c r="D2904" s="90"/>
      <c r="F2904" s="90"/>
      <c r="G2904" s="42"/>
      <c r="H2904" s="90"/>
      <c r="M2904" s="42"/>
      <c r="S2904" s="42"/>
      <c r="T2904" s="42"/>
      <c r="U2904" s="42"/>
      <c r="V2904" s="42"/>
      <c r="W2904" s="42"/>
      <c r="X2904" s="42"/>
      <c r="Y2904" s="42"/>
      <c r="Z2904" s="42"/>
    </row>
    <row r="2905">
      <c r="B2905" s="42"/>
      <c r="D2905" s="90"/>
      <c r="F2905" s="90"/>
      <c r="G2905" s="42"/>
      <c r="H2905" s="90"/>
      <c r="M2905" s="42"/>
      <c r="S2905" s="42"/>
      <c r="T2905" s="42"/>
      <c r="U2905" s="42"/>
      <c r="V2905" s="42"/>
      <c r="W2905" s="42"/>
      <c r="X2905" s="42"/>
      <c r="Y2905" s="42"/>
      <c r="Z2905" s="42"/>
    </row>
    <row r="2906">
      <c r="B2906" s="42"/>
      <c r="D2906" s="90"/>
      <c r="F2906" s="90"/>
      <c r="G2906" s="42"/>
      <c r="H2906" s="90"/>
      <c r="M2906" s="42"/>
      <c r="S2906" s="42"/>
      <c r="T2906" s="42"/>
      <c r="U2906" s="42"/>
      <c r="V2906" s="42"/>
      <c r="W2906" s="42"/>
      <c r="X2906" s="42"/>
      <c r="Y2906" s="42"/>
      <c r="Z2906" s="42"/>
    </row>
    <row r="2907">
      <c r="B2907" s="42"/>
      <c r="D2907" s="90"/>
      <c r="F2907" s="90"/>
      <c r="G2907" s="42"/>
      <c r="H2907" s="90"/>
      <c r="M2907" s="42"/>
      <c r="S2907" s="42"/>
      <c r="T2907" s="42"/>
      <c r="U2907" s="42"/>
      <c r="V2907" s="42"/>
      <c r="W2907" s="42"/>
      <c r="X2907" s="42"/>
      <c r="Y2907" s="42"/>
      <c r="Z2907" s="42"/>
    </row>
    <row r="2908">
      <c r="B2908" s="42"/>
      <c r="D2908" s="90"/>
      <c r="F2908" s="90"/>
      <c r="G2908" s="42"/>
      <c r="H2908" s="90"/>
      <c r="M2908" s="42"/>
      <c r="S2908" s="42"/>
      <c r="T2908" s="42"/>
      <c r="U2908" s="42"/>
      <c r="V2908" s="42"/>
      <c r="W2908" s="42"/>
      <c r="X2908" s="42"/>
      <c r="Y2908" s="42"/>
      <c r="Z2908" s="42"/>
    </row>
    <row r="2909">
      <c r="B2909" s="42"/>
      <c r="D2909" s="90"/>
      <c r="F2909" s="90"/>
      <c r="G2909" s="42"/>
      <c r="H2909" s="90"/>
      <c r="M2909" s="42"/>
      <c r="S2909" s="42"/>
      <c r="T2909" s="42"/>
      <c r="U2909" s="42"/>
      <c r="V2909" s="42"/>
      <c r="W2909" s="42"/>
      <c r="X2909" s="42"/>
      <c r="Y2909" s="42"/>
      <c r="Z2909" s="42"/>
    </row>
    <row r="2910">
      <c r="B2910" s="42"/>
      <c r="D2910" s="90"/>
      <c r="F2910" s="90"/>
      <c r="G2910" s="42"/>
      <c r="H2910" s="90"/>
      <c r="M2910" s="42"/>
      <c r="S2910" s="42"/>
      <c r="T2910" s="42"/>
      <c r="U2910" s="42"/>
      <c r="V2910" s="42"/>
      <c r="W2910" s="42"/>
      <c r="X2910" s="42"/>
      <c r="Y2910" s="42"/>
      <c r="Z2910" s="42"/>
    </row>
    <row r="2911">
      <c r="B2911" s="42"/>
      <c r="D2911" s="90"/>
      <c r="F2911" s="90"/>
      <c r="G2911" s="42"/>
      <c r="H2911" s="90"/>
      <c r="M2911" s="42"/>
      <c r="S2911" s="42"/>
      <c r="T2911" s="42"/>
      <c r="U2911" s="42"/>
      <c r="V2911" s="42"/>
      <c r="W2911" s="42"/>
      <c r="X2911" s="42"/>
      <c r="Y2911" s="42"/>
      <c r="Z2911" s="42"/>
    </row>
    <row r="2912">
      <c r="B2912" s="42"/>
      <c r="D2912" s="90"/>
      <c r="F2912" s="90"/>
      <c r="G2912" s="42"/>
      <c r="H2912" s="90"/>
      <c r="M2912" s="42"/>
      <c r="S2912" s="42"/>
      <c r="T2912" s="42"/>
      <c r="U2912" s="42"/>
      <c r="V2912" s="42"/>
      <c r="W2912" s="42"/>
      <c r="X2912" s="42"/>
      <c r="Y2912" s="42"/>
      <c r="Z2912" s="42"/>
    </row>
    <row r="2913">
      <c r="B2913" s="42"/>
      <c r="D2913" s="90"/>
      <c r="F2913" s="90"/>
      <c r="G2913" s="42"/>
      <c r="H2913" s="90"/>
      <c r="M2913" s="42"/>
      <c r="S2913" s="42"/>
      <c r="T2913" s="42"/>
      <c r="U2913" s="42"/>
      <c r="V2913" s="42"/>
      <c r="W2913" s="42"/>
      <c r="X2913" s="42"/>
      <c r="Y2913" s="42"/>
      <c r="Z2913" s="42"/>
    </row>
    <row r="2914">
      <c r="B2914" s="42"/>
      <c r="D2914" s="90"/>
      <c r="F2914" s="90"/>
      <c r="G2914" s="42"/>
      <c r="H2914" s="90"/>
      <c r="M2914" s="42"/>
      <c r="S2914" s="42"/>
      <c r="T2914" s="42"/>
      <c r="U2914" s="42"/>
      <c r="V2914" s="42"/>
      <c r="W2914" s="42"/>
      <c r="X2914" s="42"/>
      <c r="Y2914" s="42"/>
      <c r="Z2914" s="42"/>
    </row>
    <row r="2915">
      <c r="B2915" s="42"/>
      <c r="D2915" s="90"/>
      <c r="F2915" s="90"/>
      <c r="G2915" s="42"/>
      <c r="H2915" s="90"/>
      <c r="M2915" s="42"/>
      <c r="S2915" s="42"/>
      <c r="T2915" s="42"/>
      <c r="U2915" s="42"/>
      <c r="V2915" s="42"/>
      <c r="W2915" s="42"/>
      <c r="X2915" s="42"/>
      <c r="Y2915" s="42"/>
      <c r="Z2915" s="42"/>
    </row>
    <row r="2916">
      <c r="B2916" s="42"/>
      <c r="D2916" s="90"/>
      <c r="F2916" s="90"/>
      <c r="G2916" s="42"/>
      <c r="H2916" s="90"/>
      <c r="M2916" s="42"/>
      <c r="S2916" s="42"/>
      <c r="T2916" s="42"/>
      <c r="U2916" s="42"/>
      <c r="V2916" s="42"/>
      <c r="W2916" s="42"/>
      <c r="X2916" s="42"/>
      <c r="Y2916" s="42"/>
      <c r="Z2916" s="42"/>
    </row>
    <row r="2917">
      <c r="B2917" s="42"/>
      <c r="D2917" s="90"/>
      <c r="F2917" s="90"/>
      <c r="G2917" s="42"/>
      <c r="H2917" s="90"/>
      <c r="M2917" s="42"/>
      <c r="S2917" s="42"/>
      <c r="T2917" s="42"/>
      <c r="U2917" s="42"/>
      <c r="V2917" s="42"/>
      <c r="W2917" s="42"/>
      <c r="X2917" s="42"/>
      <c r="Y2917" s="42"/>
      <c r="Z2917" s="42"/>
    </row>
    <row r="2918">
      <c r="B2918" s="42"/>
      <c r="D2918" s="90"/>
      <c r="F2918" s="90"/>
      <c r="G2918" s="42"/>
      <c r="H2918" s="90"/>
      <c r="M2918" s="42"/>
      <c r="S2918" s="42"/>
      <c r="T2918" s="42"/>
      <c r="U2918" s="42"/>
      <c r="V2918" s="42"/>
      <c r="W2918" s="42"/>
      <c r="X2918" s="42"/>
      <c r="Y2918" s="42"/>
      <c r="Z2918" s="42"/>
    </row>
    <row r="2919">
      <c r="B2919" s="42"/>
      <c r="D2919" s="90"/>
      <c r="F2919" s="90"/>
      <c r="G2919" s="42"/>
      <c r="H2919" s="90"/>
      <c r="M2919" s="42"/>
      <c r="S2919" s="42"/>
      <c r="T2919" s="42"/>
      <c r="U2919" s="42"/>
      <c r="V2919" s="42"/>
      <c r="W2919" s="42"/>
      <c r="X2919" s="42"/>
      <c r="Y2919" s="42"/>
      <c r="Z2919" s="42"/>
    </row>
    <row r="2920">
      <c r="B2920" s="42"/>
      <c r="D2920" s="90"/>
      <c r="F2920" s="90"/>
      <c r="G2920" s="42"/>
      <c r="H2920" s="90"/>
      <c r="M2920" s="42"/>
      <c r="S2920" s="42"/>
      <c r="T2920" s="42"/>
      <c r="U2920" s="42"/>
      <c r="V2920" s="42"/>
      <c r="W2920" s="42"/>
      <c r="X2920" s="42"/>
      <c r="Y2920" s="42"/>
      <c r="Z2920" s="42"/>
    </row>
    <row r="2921">
      <c r="B2921" s="42"/>
      <c r="D2921" s="90"/>
      <c r="F2921" s="90"/>
      <c r="G2921" s="42"/>
      <c r="H2921" s="90"/>
      <c r="M2921" s="42"/>
      <c r="S2921" s="42"/>
      <c r="T2921" s="42"/>
      <c r="U2921" s="42"/>
      <c r="V2921" s="42"/>
      <c r="W2921" s="42"/>
      <c r="X2921" s="42"/>
      <c r="Y2921" s="42"/>
      <c r="Z2921" s="42"/>
    </row>
    <row r="2922">
      <c r="B2922" s="42"/>
      <c r="D2922" s="90"/>
      <c r="F2922" s="90"/>
      <c r="G2922" s="42"/>
      <c r="H2922" s="90"/>
      <c r="M2922" s="42"/>
      <c r="S2922" s="42"/>
      <c r="T2922" s="42"/>
      <c r="U2922" s="42"/>
      <c r="V2922" s="42"/>
      <c r="W2922" s="42"/>
      <c r="X2922" s="42"/>
      <c r="Y2922" s="42"/>
      <c r="Z2922" s="42"/>
    </row>
    <row r="2923">
      <c r="B2923" s="42"/>
      <c r="D2923" s="90"/>
      <c r="F2923" s="90"/>
      <c r="G2923" s="42"/>
      <c r="H2923" s="90"/>
      <c r="M2923" s="42"/>
      <c r="S2923" s="42"/>
      <c r="T2923" s="42"/>
      <c r="U2923" s="42"/>
      <c r="V2923" s="42"/>
      <c r="W2923" s="42"/>
      <c r="X2923" s="42"/>
      <c r="Y2923" s="42"/>
      <c r="Z2923" s="42"/>
    </row>
    <row r="2924">
      <c r="B2924" s="42"/>
      <c r="D2924" s="90"/>
      <c r="F2924" s="90"/>
      <c r="G2924" s="42"/>
      <c r="H2924" s="90"/>
      <c r="M2924" s="42"/>
      <c r="S2924" s="42"/>
      <c r="T2924" s="42"/>
      <c r="U2924" s="42"/>
      <c r="V2924" s="42"/>
      <c r="W2924" s="42"/>
      <c r="X2924" s="42"/>
      <c r="Y2924" s="42"/>
      <c r="Z2924" s="42"/>
    </row>
    <row r="2925">
      <c r="B2925" s="42"/>
      <c r="D2925" s="90"/>
      <c r="F2925" s="90"/>
      <c r="G2925" s="42"/>
      <c r="H2925" s="90"/>
      <c r="M2925" s="42"/>
      <c r="S2925" s="42"/>
      <c r="T2925" s="42"/>
      <c r="U2925" s="42"/>
      <c r="V2925" s="42"/>
      <c r="W2925" s="42"/>
      <c r="X2925" s="42"/>
      <c r="Y2925" s="42"/>
      <c r="Z2925" s="42"/>
    </row>
    <row r="2926">
      <c r="B2926" s="42"/>
      <c r="D2926" s="90"/>
      <c r="F2926" s="90"/>
      <c r="G2926" s="42"/>
      <c r="H2926" s="90"/>
      <c r="M2926" s="42"/>
      <c r="S2926" s="42"/>
      <c r="T2926" s="42"/>
      <c r="U2926" s="42"/>
      <c r="V2926" s="42"/>
      <c r="W2926" s="42"/>
      <c r="X2926" s="42"/>
      <c r="Y2926" s="42"/>
      <c r="Z2926" s="42"/>
    </row>
    <row r="2927">
      <c r="B2927" s="42"/>
      <c r="D2927" s="90"/>
      <c r="F2927" s="90"/>
      <c r="G2927" s="42"/>
      <c r="H2927" s="90"/>
      <c r="M2927" s="42"/>
      <c r="S2927" s="42"/>
      <c r="T2927" s="42"/>
      <c r="U2927" s="42"/>
      <c r="V2927" s="42"/>
      <c r="W2927" s="42"/>
      <c r="X2927" s="42"/>
      <c r="Y2927" s="42"/>
      <c r="Z2927" s="42"/>
    </row>
    <row r="2928">
      <c r="B2928" s="42"/>
      <c r="D2928" s="90"/>
      <c r="F2928" s="90"/>
      <c r="G2928" s="42"/>
      <c r="H2928" s="90"/>
      <c r="M2928" s="42"/>
      <c r="S2928" s="42"/>
      <c r="T2928" s="42"/>
      <c r="U2928" s="42"/>
      <c r="V2928" s="42"/>
      <c r="W2928" s="42"/>
      <c r="X2928" s="42"/>
      <c r="Y2928" s="42"/>
      <c r="Z2928" s="42"/>
    </row>
    <row r="2929">
      <c r="B2929" s="42"/>
      <c r="D2929" s="90"/>
      <c r="F2929" s="90"/>
      <c r="G2929" s="42"/>
      <c r="H2929" s="90"/>
      <c r="M2929" s="42"/>
      <c r="S2929" s="42"/>
      <c r="T2929" s="42"/>
      <c r="U2929" s="42"/>
      <c r="V2929" s="42"/>
      <c r="W2929" s="42"/>
      <c r="X2929" s="42"/>
      <c r="Y2929" s="42"/>
      <c r="Z2929" s="42"/>
    </row>
    <row r="2930">
      <c r="B2930" s="42"/>
      <c r="D2930" s="90"/>
      <c r="F2930" s="90"/>
      <c r="G2930" s="42"/>
      <c r="H2930" s="90"/>
      <c r="M2930" s="42"/>
      <c r="S2930" s="42"/>
      <c r="T2930" s="42"/>
      <c r="U2930" s="42"/>
      <c r="V2930" s="42"/>
      <c r="W2930" s="42"/>
      <c r="X2930" s="42"/>
      <c r="Y2930" s="42"/>
      <c r="Z2930" s="42"/>
    </row>
    <row r="2931">
      <c r="B2931" s="42"/>
      <c r="D2931" s="90"/>
      <c r="F2931" s="90"/>
      <c r="G2931" s="42"/>
      <c r="H2931" s="90"/>
      <c r="M2931" s="42"/>
      <c r="S2931" s="42"/>
      <c r="T2931" s="42"/>
      <c r="U2931" s="42"/>
      <c r="V2931" s="42"/>
      <c r="W2931" s="42"/>
      <c r="X2931" s="42"/>
      <c r="Y2931" s="42"/>
      <c r="Z2931" s="42"/>
    </row>
    <row r="2932">
      <c r="B2932" s="42"/>
      <c r="D2932" s="90"/>
      <c r="F2932" s="90"/>
      <c r="G2932" s="42"/>
      <c r="H2932" s="90"/>
      <c r="M2932" s="42"/>
      <c r="S2932" s="42"/>
      <c r="T2932" s="42"/>
      <c r="U2932" s="42"/>
      <c r="V2932" s="42"/>
      <c r="W2932" s="42"/>
      <c r="X2932" s="42"/>
      <c r="Y2932" s="42"/>
      <c r="Z2932" s="42"/>
    </row>
    <row r="2933">
      <c r="B2933" s="42"/>
      <c r="D2933" s="90"/>
      <c r="F2933" s="90"/>
      <c r="G2933" s="42"/>
      <c r="H2933" s="90"/>
      <c r="M2933" s="42"/>
      <c r="S2933" s="42"/>
      <c r="T2933" s="42"/>
      <c r="U2933" s="42"/>
      <c r="V2933" s="42"/>
      <c r="W2933" s="42"/>
      <c r="X2933" s="42"/>
      <c r="Y2933" s="42"/>
      <c r="Z2933" s="42"/>
    </row>
    <row r="2934">
      <c r="B2934" s="42"/>
      <c r="D2934" s="90"/>
      <c r="F2934" s="90"/>
      <c r="G2934" s="42"/>
      <c r="H2934" s="90"/>
      <c r="M2934" s="42"/>
      <c r="S2934" s="42"/>
      <c r="T2934" s="42"/>
      <c r="U2934" s="42"/>
      <c r="V2934" s="42"/>
      <c r="W2934" s="42"/>
      <c r="X2934" s="42"/>
      <c r="Y2934" s="42"/>
      <c r="Z2934" s="42"/>
    </row>
    <row r="2935">
      <c r="B2935" s="42"/>
      <c r="D2935" s="90"/>
      <c r="F2935" s="90"/>
      <c r="G2935" s="42"/>
      <c r="H2935" s="90"/>
      <c r="M2935" s="42"/>
      <c r="S2935" s="42"/>
      <c r="T2935" s="42"/>
      <c r="U2935" s="42"/>
      <c r="V2935" s="42"/>
      <c r="W2935" s="42"/>
      <c r="X2935" s="42"/>
      <c r="Y2935" s="42"/>
      <c r="Z2935" s="42"/>
    </row>
    <row r="2936">
      <c r="B2936" s="42"/>
      <c r="D2936" s="90"/>
      <c r="F2936" s="90"/>
      <c r="G2936" s="42"/>
      <c r="H2936" s="90"/>
      <c r="M2936" s="42"/>
      <c r="S2936" s="42"/>
      <c r="T2936" s="42"/>
      <c r="U2936" s="42"/>
      <c r="V2936" s="42"/>
      <c r="W2936" s="42"/>
      <c r="X2936" s="42"/>
      <c r="Y2936" s="42"/>
      <c r="Z2936" s="42"/>
    </row>
    <row r="2937">
      <c r="B2937" s="42"/>
      <c r="D2937" s="90"/>
      <c r="F2937" s="90"/>
      <c r="G2937" s="42"/>
      <c r="H2937" s="90"/>
      <c r="M2937" s="42"/>
      <c r="S2937" s="42"/>
      <c r="T2937" s="42"/>
      <c r="U2937" s="42"/>
      <c r="V2937" s="42"/>
      <c r="W2937" s="42"/>
      <c r="X2937" s="42"/>
      <c r="Y2937" s="42"/>
      <c r="Z2937" s="42"/>
    </row>
    <row r="2938">
      <c r="B2938" s="42"/>
      <c r="D2938" s="90"/>
      <c r="F2938" s="90"/>
      <c r="G2938" s="42"/>
      <c r="H2938" s="90"/>
      <c r="M2938" s="42"/>
      <c r="S2938" s="42"/>
      <c r="T2938" s="42"/>
      <c r="U2938" s="42"/>
      <c r="V2938" s="42"/>
      <c r="W2938" s="42"/>
      <c r="X2938" s="42"/>
      <c r="Y2938" s="42"/>
      <c r="Z2938" s="42"/>
    </row>
    <row r="2939">
      <c r="B2939" s="42"/>
      <c r="D2939" s="90"/>
      <c r="F2939" s="90"/>
      <c r="G2939" s="42"/>
      <c r="H2939" s="90"/>
      <c r="M2939" s="42"/>
      <c r="S2939" s="42"/>
      <c r="T2939" s="42"/>
      <c r="U2939" s="42"/>
      <c r="V2939" s="42"/>
      <c r="W2939" s="42"/>
      <c r="X2939" s="42"/>
      <c r="Y2939" s="42"/>
      <c r="Z2939" s="42"/>
    </row>
    <row r="2940">
      <c r="B2940" s="42"/>
      <c r="D2940" s="90"/>
      <c r="F2940" s="90"/>
      <c r="G2940" s="42"/>
      <c r="H2940" s="90"/>
      <c r="M2940" s="42"/>
      <c r="S2940" s="42"/>
      <c r="T2940" s="42"/>
      <c r="U2940" s="42"/>
      <c r="V2940" s="42"/>
      <c r="W2940" s="42"/>
      <c r="X2940" s="42"/>
      <c r="Y2940" s="42"/>
      <c r="Z2940" s="42"/>
    </row>
    <row r="2941">
      <c r="B2941" s="42"/>
      <c r="D2941" s="90"/>
      <c r="F2941" s="90"/>
      <c r="G2941" s="42"/>
      <c r="H2941" s="90"/>
      <c r="M2941" s="42"/>
      <c r="S2941" s="42"/>
      <c r="T2941" s="42"/>
      <c r="U2941" s="42"/>
      <c r="V2941" s="42"/>
      <c r="W2941" s="42"/>
      <c r="X2941" s="42"/>
      <c r="Y2941" s="42"/>
      <c r="Z2941" s="42"/>
    </row>
    <row r="2942">
      <c r="B2942" s="42"/>
      <c r="D2942" s="90"/>
      <c r="F2942" s="90"/>
      <c r="G2942" s="42"/>
      <c r="H2942" s="90"/>
      <c r="M2942" s="42"/>
      <c r="S2942" s="42"/>
      <c r="T2942" s="42"/>
      <c r="U2942" s="42"/>
      <c r="V2942" s="42"/>
      <c r="W2942" s="42"/>
      <c r="X2942" s="42"/>
      <c r="Y2942" s="42"/>
      <c r="Z2942" s="42"/>
    </row>
    <row r="2943">
      <c r="B2943" s="42"/>
      <c r="D2943" s="90"/>
      <c r="F2943" s="90"/>
      <c r="G2943" s="42"/>
      <c r="H2943" s="90"/>
      <c r="M2943" s="42"/>
      <c r="S2943" s="42"/>
      <c r="T2943" s="42"/>
      <c r="U2943" s="42"/>
      <c r="V2943" s="42"/>
      <c r="W2943" s="42"/>
      <c r="X2943" s="42"/>
      <c r="Y2943" s="42"/>
      <c r="Z2943" s="42"/>
    </row>
    <row r="2944">
      <c r="B2944" s="42"/>
      <c r="D2944" s="90"/>
      <c r="F2944" s="90"/>
      <c r="G2944" s="42"/>
      <c r="H2944" s="90"/>
      <c r="M2944" s="42"/>
      <c r="S2944" s="42"/>
      <c r="T2944" s="42"/>
      <c r="U2944" s="42"/>
      <c r="V2944" s="42"/>
      <c r="W2944" s="42"/>
      <c r="X2944" s="42"/>
      <c r="Y2944" s="42"/>
      <c r="Z2944" s="42"/>
    </row>
    <row r="2945">
      <c r="B2945" s="42"/>
      <c r="D2945" s="90"/>
      <c r="F2945" s="90"/>
      <c r="G2945" s="42"/>
      <c r="H2945" s="90"/>
      <c r="M2945" s="42"/>
      <c r="S2945" s="42"/>
      <c r="T2945" s="42"/>
      <c r="U2945" s="42"/>
      <c r="V2945" s="42"/>
      <c r="W2945" s="42"/>
      <c r="X2945" s="42"/>
      <c r="Y2945" s="42"/>
      <c r="Z2945" s="42"/>
    </row>
    <row r="2946">
      <c r="B2946" s="42"/>
      <c r="D2946" s="90"/>
      <c r="F2946" s="90"/>
      <c r="G2946" s="42"/>
      <c r="H2946" s="90"/>
      <c r="M2946" s="42"/>
      <c r="S2946" s="42"/>
      <c r="T2946" s="42"/>
      <c r="U2946" s="42"/>
      <c r="V2946" s="42"/>
      <c r="W2946" s="42"/>
      <c r="X2946" s="42"/>
      <c r="Y2946" s="42"/>
      <c r="Z2946" s="42"/>
    </row>
    <row r="2947">
      <c r="B2947" s="42"/>
      <c r="D2947" s="90"/>
      <c r="F2947" s="90"/>
      <c r="G2947" s="42"/>
      <c r="H2947" s="90"/>
      <c r="M2947" s="42"/>
      <c r="S2947" s="42"/>
      <c r="T2947" s="42"/>
      <c r="U2947" s="42"/>
      <c r="V2947" s="42"/>
      <c r="W2947" s="42"/>
      <c r="X2947" s="42"/>
      <c r="Y2947" s="42"/>
      <c r="Z2947" s="42"/>
    </row>
    <row r="2948">
      <c r="B2948" s="42"/>
      <c r="D2948" s="90"/>
      <c r="F2948" s="90"/>
      <c r="G2948" s="42"/>
      <c r="H2948" s="90"/>
      <c r="M2948" s="42"/>
      <c r="S2948" s="42"/>
      <c r="T2948" s="42"/>
      <c r="U2948" s="42"/>
      <c r="V2948" s="42"/>
      <c r="W2948" s="42"/>
      <c r="X2948" s="42"/>
      <c r="Y2948" s="42"/>
      <c r="Z2948" s="42"/>
    </row>
    <row r="2949">
      <c r="B2949" s="42"/>
      <c r="D2949" s="90"/>
      <c r="F2949" s="90"/>
      <c r="G2949" s="42"/>
      <c r="H2949" s="90"/>
      <c r="M2949" s="42"/>
      <c r="S2949" s="42"/>
      <c r="T2949" s="42"/>
      <c r="U2949" s="42"/>
      <c r="V2949" s="42"/>
      <c r="W2949" s="42"/>
      <c r="X2949" s="42"/>
      <c r="Y2949" s="42"/>
      <c r="Z2949" s="42"/>
    </row>
    <row r="2950">
      <c r="B2950" s="42"/>
      <c r="D2950" s="90"/>
      <c r="F2950" s="90"/>
      <c r="G2950" s="42"/>
      <c r="H2950" s="90"/>
      <c r="M2950" s="42"/>
      <c r="S2950" s="42"/>
      <c r="T2950" s="42"/>
      <c r="U2950" s="42"/>
      <c r="V2950" s="42"/>
      <c r="W2950" s="42"/>
      <c r="X2950" s="42"/>
      <c r="Y2950" s="42"/>
      <c r="Z2950" s="42"/>
    </row>
    <row r="2951">
      <c r="B2951" s="42"/>
      <c r="D2951" s="90"/>
      <c r="F2951" s="90"/>
      <c r="G2951" s="42"/>
      <c r="H2951" s="90"/>
      <c r="M2951" s="42"/>
      <c r="S2951" s="42"/>
      <c r="T2951" s="42"/>
      <c r="U2951" s="42"/>
      <c r="V2951" s="42"/>
      <c r="W2951" s="42"/>
      <c r="X2951" s="42"/>
      <c r="Y2951" s="42"/>
      <c r="Z2951" s="42"/>
    </row>
    <row r="2952">
      <c r="B2952" s="42"/>
      <c r="D2952" s="90"/>
      <c r="F2952" s="90"/>
      <c r="G2952" s="42"/>
      <c r="H2952" s="90"/>
      <c r="M2952" s="42"/>
      <c r="S2952" s="42"/>
      <c r="T2952" s="42"/>
      <c r="U2952" s="42"/>
      <c r="V2952" s="42"/>
      <c r="W2952" s="42"/>
      <c r="X2952" s="42"/>
      <c r="Y2952" s="42"/>
      <c r="Z2952" s="42"/>
    </row>
    <row r="2953">
      <c r="B2953" s="42"/>
      <c r="D2953" s="90"/>
      <c r="F2953" s="90"/>
      <c r="G2953" s="42"/>
      <c r="H2953" s="90"/>
      <c r="M2953" s="42"/>
      <c r="S2953" s="42"/>
      <c r="T2953" s="42"/>
      <c r="U2953" s="42"/>
      <c r="V2953" s="42"/>
      <c r="W2953" s="42"/>
      <c r="X2953" s="42"/>
      <c r="Y2953" s="42"/>
      <c r="Z2953" s="42"/>
    </row>
    <row r="2954">
      <c r="B2954" s="42"/>
      <c r="D2954" s="90"/>
      <c r="F2954" s="90"/>
      <c r="G2954" s="42"/>
      <c r="H2954" s="90"/>
      <c r="M2954" s="42"/>
      <c r="S2954" s="42"/>
      <c r="T2954" s="42"/>
      <c r="U2954" s="42"/>
      <c r="V2954" s="42"/>
      <c r="W2954" s="42"/>
      <c r="X2954" s="42"/>
      <c r="Y2954" s="42"/>
      <c r="Z2954" s="42"/>
    </row>
    <row r="2955">
      <c r="B2955" s="42"/>
      <c r="D2955" s="90"/>
      <c r="F2955" s="90"/>
      <c r="G2955" s="42"/>
      <c r="H2955" s="90"/>
      <c r="M2955" s="42"/>
      <c r="S2955" s="42"/>
      <c r="T2955" s="42"/>
      <c r="U2955" s="42"/>
      <c r="V2955" s="42"/>
      <c r="W2955" s="42"/>
      <c r="X2955" s="42"/>
      <c r="Y2955" s="42"/>
      <c r="Z2955" s="42"/>
    </row>
    <row r="2956">
      <c r="B2956" s="42"/>
      <c r="D2956" s="90"/>
      <c r="F2956" s="90"/>
      <c r="G2956" s="42"/>
      <c r="H2956" s="90"/>
      <c r="M2956" s="42"/>
      <c r="S2956" s="42"/>
      <c r="T2956" s="42"/>
      <c r="U2956" s="42"/>
      <c r="V2956" s="42"/>
      <c r="W2956" s="42"/>
      <c r="X2956" s="42"/>
      <c r="Y2956" s="42"/>
      <c r="Z2956" s="42"/>
    </row>
    <row r="2957">
      <c r="B2957" s="42"/>
      <c r="D2957" s="90"/>
      <c r="F2957" s="90"/>
      <c r="G2957" s="42"/>
      <c r="H2957" s="90"/>
      <c r="M2957" s="42"/>
      <c r="S2957" s="42"/>
      <c r="T2957" s="42"/>
      <c r="U2957" s="42"/>
      <c r="V2957" s="42"/>
      <c r="W2957" s="42"/>
      <c r="X2957" s="42"/>
      <c r="Y2957" s="42"/>
      <c r="Z2957" s="42"/>
    </row>
    <row r="2958">
      <c r="B2958" s="42"/>
      <c r="D2958" s="90"/>
      <c r="F2958" s="90"/>
      <c r="G2958" s="42"/>
      <c r="H2958" s="90"/>
      <c r="M2958" s="42"/>
      <c r="S2958" s="42"/>
      <c r="T2958" s="42"/>
      <c r="U2958" s="42"/>
      <c r="V2958" s="42"/>
      <c r="W2958" s="42"/>
      <c r="X2958" s="42"/>
      <c r="Y2958" s="42"/>
      <c r="Z2958" s="42"/>
    </row>
    <row r="2959">
      <c r="B2959" s="42"/>
      <c r="D2959" s="90"/>
      <c r="F2959" s="90"/>
      <c r="G2959" s="42"/>
      <c r="H2959" s="90"/>
      <c r="M2959" s="42"/>
      <c r="S2959" s="42"/>
      <c r="T2959" s="42"/>
      <c r="U2959" s="42"/>
      <c r="V2959" s="42"/>
      <c r="W2959" s="42"/>
      <c r="X2959" s="42"/>
      <c r="Y2959" s="42"/>
      <c r="Z2959" s="42"/>
    </row>
    <row r="2960">
      <c r="B2960" s="42"/>
      <c r="D2960" s="90"/>
      <c r="F2960" s="90"/>
      <c r="G2960" s="42"/>
      <c r="H2960" s="90"/>
      <c r="M2960" s="42"/>
      <c r="S2960" s="42"/>
      <c r="T2960" s="42"/>
      <c r="U2960" s="42"/>
      <c r="V2960" s="42"/>
      <c r="W2960" s="42"/>
      <c r="X2960" s="42"/>
      <c r="Y2960" s="42"/>
      <c r="Z2960" s="42"/>
    </row>
    <row r="2961">
      <c r="B2961" s="42"/>
      <c r="D2961" s="90"/>
      <c r="F2961" s="90"/>
      <c r="G2961" s="42"/>
      <c r="H2961" s="90"/>
      <c r="M2961" s="42"/>
      <c r="S2961" s="42"/>
      <c r="T2961" s="42"/>
      <c r="U2961" s="42"/>
      <c r="V2961" s="42"/>
      <c r="W2961" s="42"/>
      <c r="X2961" s="42"/>
      <c r="Y2961" s="42"/>
      <c r="Z2961" s="42"/>
    </row>
    <row r="2962">
      <c r="B2962" s="42"/>
      <c r="D2962" s="90"/>
      <c r="F2962" s="90"/>
      <c r="G2962" s="42"/>
      <c r="H2962" s="90"/>
      <c r="M2962" s="42"/>
      <c r="S2962" s="42"/>
      <c r="T2962" s="42"/>
      <c r="U2962" s="42"/>
      <c r="V2962" s="42"/>
      <c r="W2962" s="42"/>
      <c r="X2962" s="42"/>
      <c r="Y2962" s="42"/>
      <c r="Z2962" s="42"/>
    </row>
    <row r="2963">
      <c r="B2963" s="42"/>
      <c r="D2963" s="90"/>
      <c r="F2963" s="90"/>
      <c r="G2963" s="42"/>
      <c r="H2963" s="90"/>
      <c r="M2963" s="42"/>
      <c r="S2963" s="42"/>
      <c r="T2963" s="42"/>
      <c r="U2963" s="42"/>
      <c r="V2963" s="42"/>
      <c r="W2963" s="42"/>
      <c r="X2963" s="42"/>
      <c r="Y2963" s="42"/>
      <c r="Z2963" s="42"/>
    </row>
    <row r="2964">
      <c r="B2964" s="42"/>
      <c r="D2964" s="90"/>
      <c r="F2964" s="90"/>
      <c r="G2964" s="42"/>
      <c r="H2964" s="90"/>
      <c r="M2964" s="42"/>
      <c r="S2964" s="42"/>
      <c r="T2964" s="42"/>
      <c r="U2964" s="42"/>
      <c r="V2964" s="42"/>
      <c r="W2964" s="42"/>
      <c r="X2964" s="42"/>
      <c r="Y2964" s="42"/>
      <c r="Z2964" s="42"/>
    </row>
    <row r="2965">
      <c r="B2965" s="42"/>
      <c r="D2965" s="90"/>
      <c r="F2965" s="90"/>
      <c r="G2965" s="42"/>
      <c r="H2965" s="90"/>
      <c r="M2965" s="42"/>
      <c r="S2965" s="42"/>
      <c r="T2965" s="42"/>
      <c r="U2965" s="42"/>
      <c r="V2965" s="42"/>
      <c r="W2965" s="42"/>
      <c r="X2965" s="42"/>
      <c r="Y2965" s="42"/>
      <c r="Z2965" s="42"/>
    </row>
    <row r="2966">
      <c r="B2966" s="42"/>
      <c r="D2966" s="90"/>
      <c r="F2966" s="90"/>
      <c r="G2966" s="42"/>
      <c r="H2966" s="90"/>
      <c r="M2966" s="42"/>
      <c r="S2966" s="42"/>
      <c r="T2966" s="42"/>
      <c r="U2966" s="42"/>
      <c r="V2966" s="42"/>
      <c r="W2966" s="42"/>
      <c r="X2966" s="42"/>
      <c r="Y2966" s="42"/>
      <c r="Z2966" s="42"/>
    </row>
    <row r="2967">
      <c r="B2967" s="42"/>
      <c r="D2967" s="90"/>
      <c r="F2967" s="90"/>
      <c r="G2967" s="42"/>
      <c r="H2967" s="90"/>
      <c r="M2967" s="42"/>
      <c r="S2967" s="42"/>
      <c r="T2967" s="42"/>
      <c r="U2967" s="42"/>
      <c r="V2967" s="42"/>
      <c r="W2967" s="42"/>
      <c r="X2967" s="42"/>
      <c r="Y2967" s="42"/>
      <c r="Z2967" s="42"/>
    </row>
    <row r="2968">
      <c r="B2968" s="42"/>
      <c r="D2968" s="90"/>
      <c r="F2968" s="90"/>
      <c r="G2968" s="42"/>
      <c r="H2968" s="90"/>
      <c r="M2968" s="42"/>
      <c r="S2968" s="42"/>
      <c r="T2968" s="42"/>
      <c r="U2968" s="42"/>
      <c r="V2968" s="42"/>
      <c r="W2968" s="42"/>
      <c r="X2968" s="42"/>
      <c r="Y2968" s="42"/>
      <c r="Z2968" s="42"/>
    </row>
    <row r="2969">
      <c r="B2969" s="42"/>
      <c r="D2969" s="90"/>
      <c r="F2969" s="90"/>
      <c r="G2969" s="42"/>
      <c r="H2969" s="90"/>
      <c r="M2969" s="42"/>
      <c r="S2969" s="42"/>
      <c r="T2969" s="42"/>
      <c r="U2969" s="42"/>
      <c r="V2969" s="42"/>
      <c r="W2969" s="42"/>
      <c r="X2969" s="42"/>
      <c r="Y2969" s="42"/>
      <c r="Z2969" s="42"/>
    </row>
    <row r="2970">
      <c r="B2970" s="42"/>
      <c r="D2970" s="90"/>
      <c r="F2970" s="90"/>
      <c r="G2970" s="42"/>
      <c r="H2970" s="90"/>
      <c r="M2970" s="42"/>
      <c r="S2970" s="42"/>
      <c r="T2970" s="42"/>
      <c r="U2970" s="42"/>
      <c r="V2970" s="42"/>
      <c r="W2970" s="42"/>
      <c r="X2970" s="42"/>
      <c r="Y2970" s="42"/>
      <c r="Z2970" s="42"/>
    </row>
    <row r="2971">
      <c r="B2971" s="42"/>
      <c r="D2971" s="90"/>
      <c r="F2971" s="90"/>
      <c r="G2971" s="42"/>
      <c r="H2971" s="90"/>
      <c r="M2971" s="42"/>
      <c r="S2971" s="42"/>
      <c r="T2971" s="42"/>
      <c r="U2971" s="42"/>
      <c r="V2971" s="42"/>
      <c r="W2971" s="42"/>
      <c r="X2971" s="42"/>
      <c r="Y2971" s="42"/>
      <c r="Z2971" s="42"/>
    </row>
    <row r="2972">
      <c r="B2972" s="42"/>
      <c r="D2972" s="90"/>
      <c r="F2972" s="90"/>
      <c r="G2972" s="42"/>
      <c r="H2972" s="90"/>
      <c r="M2972" s="42"/>
      <c r="S2972" s="42"/>
      <c r="T2972" s="42"/>
      <c r="U2972" s="42"/>
      <c r="V2972" s="42"/>
      <c r="W2972" s="42"/>
      <c r="X2972" s="42"/>
      <c r="Y2972" s="42"/>
      <c r="Z2972" s="42"/>
    </row>
    <row r="2973">
      <c r="B2973" s="42"/>
      <c r="D2973" s="90"/>
      <c r="F2973" s="90"/>
      <c r="G2973" s="42"/>
      <c r="H2973" s="90"/>
      <c r="M2973" s="42"/>
      <c r="S2973" s="42"/>
      <c r="T2973" s="42"/>
      <c r="U2973" s="42"/>
      <c r="V2973" s="42"/>
      <c r="W2973" s="42"/>
      <c r="X2973" s="42"/>
      <c r="Y2973" s="42"/>
      <c r="Z2973" s="42"/>
    </row>
    <row r="2974">
      <c r="B2974" s="42"/>
      <c r="D2974" s="90"/>
      <c r="F2974" s="90"/>
      <c r="G2974" s="42"/>
      <c r="H2974" s="90"/>
      <c r="M2974" s="42"/>
      <c r="S2974" s="42"/>
      <c r="T2974" s="42"/>
      <c r="U2974" s="42"/>
      <c r="V2974" s="42"/>
      <c r="W2974" s="42"/>
      <c r="X2974" s="42"/>
      <c r="Y2974" s="42"/>
      <c r="Z2974" s="42"/>
    </row>
    <row r="2975">
      <c r="B2975" s="42"/>
      <c r="D2975" s="90"/>
      <c r="F2975" s="90"/>
      <c r="G2975" s="42"/>
      <c r="H2975" s="90"/>
      <c r="M2975" s="42"/>
      <c r="S2975" s="42"/>
      <c r="T2975" s="42"/>
      <c r="U2975" s="42"/>
      <c r="V2975" s="42"/>
      <c r="W2975" s="42"/>
      <c r="X2975" s="42"/>
      <c r="Y2975" s="42"/>
      <c r="Z2975" s="42"/>
    </row>
    <row r="2976">
      <c r="B2976" s="42"/>
      <c r="D2976" s="90"/>
      <c r="F2976" s="90"/>
      <c r="G2976" s="42"/>
      <c r="H2976" s="90"/>
      <c r="M2976" s="42"/>
      <c r="S2976" s="42"/>
      <c r="T2976" s="42"/>
      <c r="U2976" s="42"/>
      <c r="V2976" s="42"/>
      <c r="W2976" s="42"/>
      <c r="X2976" s="42"/>
      <c r="Y2976" s="42"/>
      <c r="Z2976" s="42"/>
    </row>
    <row r="2977">
      <c r="B2977" s="42"/>
      <c r="D2977" s="90"/>
      <c r="F2977" s="90"/>
      <c r="G2977" s="42"/>
      <c r="H2977" s="90"/>
      <c r="M2977" s="42"/>
      <c r="S2977" s="42"/>
      <c r="T2977" s="42"/>
      <c r="U2977" s="42"/>
      <c r="V2977" s="42"/>
      <c r="W2977" s="42"/>
      <c r="X2977" s="42"/>
      <c r="Y2977" s="42"/>
      <c r="Z2977" s="42"/>
    </row>
    <row r="2978">
      <c r="B2978" s="42"/>
      <c r="D2978" s="90"/>
      <c r="F2978" s="90"/>
      <c r="G2978" s="42"/>
      <c r="H2978" s="90"/>
      <c r="M2978" s="42"/>
      <c r="S2978" s="42"/>
      <c r="T2978" s="42"/>
      <c r="U2978" s="42"/>
      <c r="V2978" s="42"/>
      <c r="W2978" s="42"/>
      <c r="X2978" s="42"/>
      <c r="Y2978" s="42"/>
      <c r="Z2978" s="42"/>
    </row>
    <row r="2979">
      <c r="B2979" s="42"/>
      <c r="D2979" s="90"/>
      <c r="F2979" s="90"/>
      <c r="G2979" s="42"/>
      <c r="H2979" s="90"/>
      <c r="M2979" s="42"/>
      <c r="S2979" s="42"/>
      <c r="T2979" s="42"/>
      <c r="U2979" s="42"/>
      <c r="V2979" s="42"/>
      <c r="W2979" s="42"/>
      <c r="X2979" s="42"/>
      <c r="Y2979" s="42"/>
      <c r="Z2979" s="42"/>
    </row>
    <row r="2980">
      <c r="B2980" s="42"/>
      <c r="D2980" s="90"/>
      <c r="F2980" s="90"/>
      <c r="G2980" s="42"/>
      <c r="H2980" s="90"/>
      <c r="M2980" s="42"/>
      <c r="S2980" s="42"/>
      <c r="T2980" s="42"/>
      <c r="U2980" s="42"/>
      <c r="V2980" s="42"/>
      <c r="W2980" s="42"/>
      <c r="X2980" s="42"/>
      <c r="Y2980" s="42"/>
      <c r="Z2980" s="42"/>
    </row>
    <row r="2981">
      <c r="B2981" s="42"/>
      <c r="D2981" s="90"/>
      <c r="F2981" s="90"/>
      <c r="G2981" s="42"/>
      <c r="H2981" s="90"/>
      <c r="M2981" s="42"/>
      <c r="S2981" s="42"/>
      <c r="T2981" s="42"/>
      <c r="U2981" s="42"/>
      <c r="V2981" s="42"/>
      <c r="W2981" s="42"/>
      <c r="X2981" s="42"/>
      <c r="Y2981" s="42"/>
      <c r="Z2981" s="42"/>
    </row>
    <row r="2982">
      <c r="B2982" s="42"/>
      <c r="D2982" s="90"/>
      <c r="F2982" s="90"/>
      <c r="G2982" s="42"/>
      <c r="H2982" s="90"/>
      <c r="M2982" s="42"/>
      <c r="S2982" s="42"/>
      <c r="T2982" s="42"/>
      <c r="U2982" s="42"/>
      <c r="V2982" s="42"/>
      <c r="W2982" s="42"/>
      <c r="X2982" s="42"/>
      <c r="Y2982" s="42"/>
      <c r="Z2982" s="42"/>
    </row>
    <row r="2983">
      <c r="B2983" s="42"/>
      <c r="D2983" s="90"/>
      <c r="F2983" s="90"/>
      <c r="G2983" s="42"/>
      <c r="H2983" s="90"/>
      <c r="M2983" s="42"/>
      <c r="S2983" s="42"/>
      <c r="T2983" s="42"/>
      <c r="U2983" s="42"/>
      <c r="V2983" s="42"/>
      <c r="W2983" s="42"/>
      <c r="X2983" s="42"/>
      <c r="Y2983" s="42"/>
      <c r="Z2983" s="42"/>
    </row>
    <row r="2984">
      <c r="B2984" s="42"/>
      <c r="D2984" s="90"/>
      <c r="F2984" s="90"/>
      <c r="G2984" s="42"/>
      <c r="H2984" s="90"/>
      <c r="M2984" s="42"/>
      <c r="S2984" s="42"/>
      <c r="T2984" s="42"/>
      <c r="U2984" s="42"/>
      <c r="V2984" s="42"/>
      <c r="W2984" s="42"/>
      <c r="X2984" s="42"/>
      <c r="Y2984" s="42"/>
      <c r="Z2984" s="42"/>
    </row>
    <row r="2985">
      <c r="B2985" s="42"/>
      <c r="D2985" s="90"/>
      <c r="F2985" s="90"/>
      <c r="G2985" s="42"/>
      <c r="H2985" s="90"/>
      <c r="M2985" s="42"/>
      <c r="S2985" s="42"/>
      <c r="T2985" s="42"/>
      <c r="U2985" s="42"/>
      <c r="V2985" s="42"/>
      <c r="W2985" s="42"/>
      <c r="X2985" s="42"/>
      <c r="Y2985" s="42"/>
      <c r="Z2985" s="42"/>
    </row>
    <row r="2986">
      <c r="B2986" s="42"/>
      <c r="D2986" s="90"/>
      <c r="F2986" s="90"/>
      <c r="G2986" s="42"/>
      <c r="H2986" s="90"/>
      <c r="M2986" s="42"/>
      <c r="S2986" s="42"/>
      <c r="T2986" s="42"/>
      <c r="U2986" s="42"/>
      <c r="V2986" s="42"/>
      <c r="W2986" s="42"/>
      <c r="X2986" s="42"/>
      <c r="Y2986" s="42"/>
      <c r="Z2986" s="42"/>
    </row>
    <row r="2987">
      <c r="B2987" s="42"/>
      <c r="D2987" s="90"/>
      <c r="F2987" s="90"/>
      <c r="G2987" s="42"/>
      <c r="H2987" s="90"/>
      <c r="M2987" s="42"/>
      <c r="S2987" s="42"/>
      <c r="T2987" s="42"/>
      <c r="U2987" s="42"/>
      <c r="V2987" s="42"/>
      <c r="W2987" s="42"/>
      <c r="X2987" s="42"/>
      <c r="Y2987" s="42"/>
      <c r="Z2987" s="42"/>
    </row>
    <row r="2988">
      <c r="B2988" s="42"/>
      <c r="D2988" s="90"/>
      <c r="F2988" s="90"/>
      <c r="G2988" s="42"/>
      <c r="H2988" s="90"/>
      <c r="M2988" s="42"/>
      <c r="S2988" s="42"/>
      <c r="T2988" s="42"/>
      <c r="U2988" s="42"/>
      <c r="V2988" s="42"/>
      <c r="W2988" s="42"/>
      <c r="X2988" s="42"/>
      <c r="Y2988" s="42"/>
      <c r="Z2988" s="42"/>
    </row>
    <row r="2989">
      <c r="B2989" s="42"/>
      <c r="D2989" s="90"/>
      <c r="F2989" s="90"/>
      <c r="G2989" s="42"/>
      <c r="H2989" s="90"/>
      <c r="M2989" s="42"/>
      <c r="S2989" s="42"/>
      <c r="T2989" s="42"/>
      <c r="U2989" s="42"/>
      <c r="V2989" s="42"/>
      <c r="W2989" s="42"/>
      <c r="X2989" s="42"/>
      <c r="Y2989" s="42"/>
      <c r="Z2989" s="42"/>
    </row>
    <row r="2990">
      <c r="B2990" s="42"/>
      <c r="D2990" s="90"/>
      <c r="F2990" s="90"/>
      <c r="G2990" s="42"/>
      <c r="H2990" s="90"/>
      <c r="M2990" s="42"/>
      <c r="S2990" s="42"/>
      <c r="T2990" s="42"/>
      <c r="U2990" s="42"/>
      <c r="V2990" s="42"/>
      <c r="W2990" s="42"/>
      <c r="X2990" s="42"/>
      <c r="Y2990" s="42"/>
      <c r="Z2990" s="42"/>
    </row>
    <row r="2991">
      <c r="B2991" s="42"/>
      <c r="D2991" s="90"/>
      <c r="F2991" s="90"/>
      <c r="G2991" s="42"/>
      <c r="H2991" s="90"/>
      <c r="M2991" s="42"/>
      <c r="S2991" s="42"/>
      <c r="T2991" s="42"/>
      <c r="U2991" s="42"/>
      <c r="V2991" s="42"/>
      <c r="W2991" s="42"/>
      <c r="X2991" s="42"/>
      <c r="Y2991" s="42"/>
      <c r="Z2991" s="42"/>
    </row>
    <row r="2992">
      <c r="B2992" s="42"/>
      <c r="D2992" s="90"/>
      <c r="F2992" s="90"/>
      <c r="G2992" s="42"/>
      <c r="H2992" s="90"/>
      <c r="M2992" s="42"/>
      <c r="S2992" s="42"/>
      <c r="T2992" s="42"/>
      <c r="U2992" s="42"/>
      <c r="V2992" s="42"/>
      <c r="W2992" s="42"/>
      <c r="X2992" s="42"/>
      <c r="Y2992" s="42"/>
      <c r="Z2992" s="42"/>
    </row>
    <row r="2993">
      <c r="B2993" s="42"/>
      <c r="D2993" s="90"/>
      <c r="F2993" s="90"/>
      <c r="G2993" s="42"/>
      <c r="H2993" s="90"/>
      <c r="M2993" s="42"/>
      <c r="S2993" s="42"/>
      <c r="T2993" s="42"/>
      <c r="U2993" s="42"/>
      <c r="V2993" s="42"/>
      <c r="W2993" s="42"/>
      <c r="X2993" s="42"/>
      <c r="Y2993" s="42"/>
      <c r="Z2993" s="42"/>
    </row>
    <row r="2994">
      <c r="B2994" s="42"/>
      <c r="D2994" s="90"/>
      <c r="F2994" s="90"/>
      <c r="G2994" s="42"/>
      <c r="H2994" s="90"/>
      <c r="M2994" s="42"/>
      <c r="S2994" s="42"/>
      <c r="T2994" s="42"/>
      <c r="U2994" s="42"/>
      <c r="V2994" s="42"/>
      <c r="W2994" s="42"/>
      <c r="X2994" s="42"/>
      <c r="Y2994" s="42"/>
      <c r="Z2994" s="42"/>
    </row>
    <row r="2995">
      <c r="B2995" s="42"/>
      <c r="D2995" s="90"/>
      <c r="F2995" s="90"/>
      <c r="G2995" s="42"/>
      <c r="H2995" s="90"/>
      <c r="M2995" s="42"/>
      <c r="S2995" s="42"/>
      <c r="T2995" s="42"/>
      <c r="U2995" s="42"/>
      <c r="V2995" s="42"/>
      <c r="W2995" s="42"/>
      <c r="X2995" s="42"/>
      <c r="Y2995" s="42"/>
      <c r="Z2995" s="42"/>
    </row>
    <row r="2996">
      <c r="B2996" s="42"/>
      <c r="D2996" s="90"/>
      <c r="F2996" s="90"/>
      <c r="G2996" s="42"/>
      <c r="H2996" s="90"/>
      <c r="M2996" s="42"/>
      <c r="S2996" s="42"/>
      <c r="T2996" s="42"/>
      <c r="U2996" s="42"/>
      <c r="V2996" s="42"/>
      <c r="W2996" s="42"/>
      <c r="X2996" s="42"/>
      <c r="Y2996" s="42"/>
      <c r="Z2996" s="42"/>
    </row>
    <row r="2997">
      <c r="B2997" s="42"/>
      <c r="D2997" s="90"/>
      <c r="F2997" s="90"/>
      <c r="G2997" s="42"/>
      <c r="H2997" s="90"/>
      <c r="M2997" s="42"/>
      <c r="S2997" s="42"/>
      <c r="T2997" s="42"/>
      <c r="U2997" s="42"/>
      <c r="V2997" s="42"/>
      <c r="W2997" s="42"/>
      <c r="X2997" s="42"/>
      <c r="Y2997" s="42"/>
      <c r="Z2997" s="42"/>
    </row>
    <row r="2998">
      <c r="B2998" s="42"/>
      <c r="D2998" s="90"/>
      <c r="F2998" s="90"/>
      <c r="G2998" s="42"/>
      <c r="H2998" s="90"/>
      <c r="M2998" s="42"/>
      <c r="S2998" s="42"/>
      <c r="T2998" s="42"/>
      <c r="U2998" s="42"/>
      <c r="V2998" s="42"/>
      <c r="W2998" s="42"/>
      <c r="X2998" s="42"/>
      <c r="Y2998" s="42"/>
      <c r="Z2998" s="42"/>
    </row>
    <row r="2999">
      <c r="B2999" s="42"/>
      <c r="D2999" s="90"/>
      <c r="F2999" s="90"/>
      <c r="G2999" s="42"/>
      <c r="H2999" s="90"/>
      <c r="M2999" s="42"/>
      <c r="S2999" s="42"/>
      <c r="T2999" s="42"/>
      <c r="U2999" s="42"/>
      <c r="V2999" s="42"/>
      <c r="W2999" s="42"/>
      <c r="X2999" s="42"/>
      <c r="Y2999" s="42"/>
      <c r="Z2999" s="42"/>
    </row>
    <row r="3000">
      <c r="B3000" s="42"/>
      <c r="D3000" s="90"/>
      <c r="F3000" s="90"/>
      <c r="G3000" s="42"/>
      <c r="H3000" s="90"/>
      <c r="M3000" s="42"/>
      <c r="S3000" s="42"/>
      <c r="T3000" s="42"/>
      <c r="U3000" s="42"/>
      <c r="V3000" s="42"/>
      <c r="W3000" s="42"/>
      <c r="X3000" s="42"/>
      <c r="Y3000" s="42"/>
      <c r="Z3000" s="42"/>
    </row>
    <row r="3001">
      <c r="B3001" s="42"/>
      <c r="D3001" s="90"/>
      <c r="F3001" s="90"/>
      <c r="G3001" s="42"/>
      <c r="H3001" s="90"/>
      <c r="M3001" s="42"/>
      <c r="S3001" s="42"/>
      <c r="T3001" s="42"/>
      <c r="U3001" s="42"/>
      <c r="V3001" s="42"/>
      <c r="W3001" s="42"/>
      <c r="X3001" s="42"/>
      <c r="Y3001" s="42"/>
      <c r="Z3001" s="42"/>
    </row>
    <row r="3002">
      <c r="B3002" s="42"/>
      <c r="D3002" s="90"/>
      <c r="F3002" s="90"/>
      <c r="G3002" s="42"/>
      <c r="H3002" s="90"/>
      <c r="M3002" s="42"/>
      <c r="S3002" s="42"/>
      <c r="T3002" s="42"/>
      <c r="U3002" s="42"/>
      <c r="V3002" s="42"/>
      <c r="W3002" s="42"/>
      <c r="X3002" s="42"/>
      <c r="Y3002" s="42"/>
      <c r="Z3002" s="42"/>
    </row>
    <row r="3003">
      <c r="B3003" s="42"/>
      <c r="D3003" s="90"/>
      <c r="F3003" s="90"/>
      <c r="G3003" s="42"/>
      <c r="H3003" s="90"/>
      <c r="M3003" s="42"/>
      <c r="S3003" s="42"/>
      <c r="T3003" s="42"/>
      <c r="U3003" s="42"/>
      <c r="V3003" s="42"/>
      <c r="W3003" s="42"/>
      <c r="X3003" s="42"/>
      <c r="Y3003" s="42"/>
      <c r="Z3003" s="42"/>
    </row>
    <row r="3004">
      <c r="B3004" s="42"/>
      <c r="D3004" s="90"/>
      <c r="F3004" s="90"/>
      <c r="G3004" s="42"/>
      <c r="H3004" s="90"/>
      <c r="M3004" s="42"/>
      <c r="S3004" s="42"/>
      <c r="T3004" s="42"/>
      <c r="U3004" s="42"/>
      <c r="V3004" s="42"/>
      <c r="W3004" s="42"/>
      <c r="X3004" s="42"/>
      <c r="Y3004" s="42"/>
      <c r="Z3004" s="42"/>
    </row>
    <row r="3005">
      <c r="B3005" s="42"/>
      <c r="D3005" s="90"/>
      <c r="F3005" s="90"/>
      <c r="G3005" s="42"/>
      <c r="H3005" s="90"/>
      <c r="M3005" s="42"/>
      <c r="S3005" s="42"/>
      <c r="T3005" s="42"/>
      <c r="U3005" s="42"/>
      <c r="V3005" s="42"/>
      <c r="W3005" s="42"/>
      <c r="X3005" s="42"/>
      <c r="Y3005" s="42"/>
      <c r="Z3005" s="42"/>
    </row>
    <row r="3006">
      <c r="B3006" s="42"/>
      <c r="D3006" s="90"/>
      <c r="F3006" s="90"/>
      <c r="G3006" s="42"/>
      <c r="H3006" s="90"/>
      <c r="M3006" s="42"/>
      <c r="S3006" s="42"/>
      <c r="T3006" s="42"/>
      <c r="U3006" s="42"/>
      <c r="V3006" s="42"/>
      <c r="W3006" s="42"/>
      <c r="X3006" s="42"/>
      <c r="Y3006" s="42"/>
      <c r="Z3006" s="42"/>
    </row>
    <row r="3007">
      <c r="B3007" s="42"/>
      <c r="D3007" s="90"/>
      <c r="F3007" s="90"/>
      <c r="G3007" s="42"/>
      <c r="H3007" s="90"/>
      <c r="M3007" s="42"/>
      <c r="S3007" s="42"/>
      <c r="T3007" s="42"/>
      <c r="U3007" s="42"/>
      <c r="V3007" s="42"/>
      <c r="W3007" s="42"/>
      <c r="X3007" s="42"/>
      <c r="Y3007" s="42"/>
      <c r="Z3007" s="42"/>
    </row>
    <row r="3008">
      <c r="B3008" s="42"/>
      <c r="D3008" s="90"/>
      <c r="F3008" s="90"/>
      <c r="G3008" s="42"/>
      <c r="H3008" s="90"/>
      <c r="M3008" s="42"/>
      <c r="S3008" s="42"/>
      <c r="T3008" s="42"/>
      <c r="U3008" s="42"/>
      <c r="V3008" s="42"/>
      <c r="W3008" s="42"/>
      <c r="X3008" s="42"/>
      <c r="Y3008" s="42"/>
      <c r="Z3008" s="42"/>
    </row>
    <row r="3009">
      <c r="B3009" s="42"/>
      <c r="D3009" s="90"/>
      <c r="F3009" s="90"/>
      <c r="G3009" s="42"/>
      <c r="H3009" s="90"/>
      <c r="M3009" s="42"/>
      <c r="S3009" s="42"/>
      <c r="T3009" s="42"/>
      <c r="U3009" s="42"/>
      <c r="V3009" s="42"/>
      <c r="W3009" s="42"/>
      <c r="X3009" s="42"/>
      <c r="Y3009" s="42"/>
      <c r="Z3009" s="42"/>
    </row>
    <row r="3010">
      <c r="B3010" s="42"/>
      <c r="D3010" s="90"/>
      <c r="F3010" s="90"/>
      <c r="G3010" s="42"/>
      <c r="H3010" s="90"/>
      <c r="M3010" s="42"/>
      <c r="S3010" s="42"/>
      <c r="T3010" s="42"/>
      <c r="U3010" s="42"/>
      <c r="V3010" s="42"/>
      <c r="W3010" s="42"/>
      <c r="X3010" s="42"/>
      <c r="Y3010" s="42"/>
      <c r="Z3010" s="42"/>
    </row>
    <row r="3011">
      <c r="B3011" s="42"/>
      <c r="D3011" s="90"/>
      <c r="F3011" s="90"/>
      <c r="G3011" s="42"/>
      <c r="H3011" s="90"/>
      <c r="M3011" s="42"/>
      <c r="S3011" s="42"/>
      <c r="T3011" s="42"/>
      <c r="U3011" s="42"/>
      <c r="V3011" s="42"/>
      <c r="W3011" s="42"/>
      <c r="X3011" s="42"/>
      <c r="Y3011" s="42"/>
      <c r="Z3011" s="42"/>
    </row>
    <row r="3012">
      <c r="B3012" s="42"/>
      <c r="D3012" s="90"/>
      <c r="F3012" s="90"/>
      <c r="G3012" s="42"/>
      <c r="H3012" s="90"/>
      <c r="M3012" s="42"/>
      <c r="S3012" s="42"/>
      <c r="T3012" s="42"/>
      <c r="U3012" s="42"/>
      <c r="V3012" s="42"/>
      <c r="W3012" s="42"/>
      <c r="X3012" s="42"/>
      <c r="Y3012" s="42"/>
      <c r="Z3012" s="42"/>
    </row>
    <row r="3013">
      <c r="B3013" s="42"/>
      <c r="D3013" s="90"/>
      <c r="F3013" s="90"/>
      <c r="G3013" s="42"/>
      <c r="H3013" s="90"/>
      <c r="M3013" s="42"/>
      <c r="S3013" s="42"/>
      <c r="T3013" s="42"/>
      <c r="U3013" s="42"/>
      <c r="V3013" s="42"/>
      <c r="W3013" s="42"/>
      <c r="X3013" s="42"/>
      <c r="Y3013" s="42"/>
      <c r="Z3013" s="42"/>
    </row>
    <row r="3014">
      <c r="B3014" s="42"/>
      <c r="D3014" s="90"/>
      <c r="F3014" s="90"/>
      <c r="G3014" s="42"/>
      <c r="H3014" s="90"/>
      <c r="M3014" s="42"/>
      <c r="S3014" s="42"/>
      <c r="T3014" s="42"/>
      <c r="U3014" s="42"/>
      <c r="V3014" s="42"/>
      <c r="W3014" s="42"/>
      <c r="X3014" s="42"/>
      <c r="Y3014" s="42"/>
      <c r="Z3014" s="42"/>
    </row>
    <row r="3015">
      <c r="B3015" s="42"/>
      <c r="D3015" s="90"/>
      <c r="F3015" s="90"/>
      <c r="G3015" s="42"/>
      <c r="H3015" s="90"/>
      <c r="M3015" s="42"/>
      <c r="S3015" s="42"/>
      <c r="T3015" s="42"/>
      <c r="U3015" s="42"/>
      <c r="V3015" s="42"/>
      <c r="W3015" s="42"/>
      <c r="X3015" s="42"/>
      <c r="Y3015" s="42"/>
      <c r="Z3015" s="42"/>
    </row>
    <row r="3016">
      <c r="B3016" s="42"/>
      <c r="D3016" s="90"/>
      <c r="F3016" s="90"/>
      <c r="G3016" s="42"/>
      <c r="H3016" s="90"/>
      <c r="M3016" s="42"/>
      <c r="S3016" s="42"/>
      <c r="T3016" s="42"/>
      <c r="U3016" s="42"/>
      <c r="V3016" s="42"/>
      <c r="W3016" s="42"/>
      <c r="X3016" s="42"/>
      <c r="Y3016" s="42"/>
      <c r="Z3016" s="42"/>
    </row>
    <row r="3017">
      <c r="B3017" s="42"/>
      <c r="D3017" s="90"/>
      <c r="F3017" s="90"/>
      <c r="G3017" s="42"/>
      <c r="H3017" s="90"/>
      <c r="M3017" s="42"/>
      <c r="S3017" s="42"/>
      <c r="T3017" s="42"/>
      <c r="U3017" s="42"/>
      <c r="V3017" s="42"/>
      <c r="W3017" s="42"/>
      <c r="X3017" s="42"/>
      <c r="Y3017" s="42"/>
      <c r="Z3017" s="42"/>
    </row>
    <row r="3018">
      <c r="B3018" s="42"/>
      <c r="D3018" s="90"/>
      <c r="F3018" s="90"/>
      <c r="G3018" s="42"/>
      <c r="H3018" s="90"/>
      <c r="M3018" s="42"/>
      <c r="S3018" s="42"/>
      <c r="T3018" s="42"/>
      <c r="U3018" s="42"/>
      <c r="V3018" s="42"/>
      <c r="W3018" s="42"/>
      <c r="X3018" s="42"/>
      <c r="Y3018" s="42"/>
      <c r="Z3018" s="42"/>
    </row>
    <row r="3019">
      <c r="B3019" s="42"/>
      <c r="D3019" s="90"/>
      <c r="F3019" s="90"/>
      <c r="G3019" s="42"/>
      <c r="H3019" s="90"/>
      <c r="M3019" s="42"/>
      <c r="S3019" s="42"/>
      <c r="T3019" s="42"/>
      <c r="U3019" s="42"/>
      <c r="V3019" s="42"/>
      <c r="W3019" s="42"/>
      <c r="X3019" s="42"/>
      <c r="Y3019" s="42"/>
      <c r="Z3019" s="42"/>
    </row>
    <row r="3020">
      <c r="B3020" s="42"/>
      <c r="D3020" s="90"/>
      <c r="F3020" s="90"/>
      <c r="G3020" s="42"/>
      <c r="H3020" s="90"/>
      <c r="M3020" s="42"/>
      <c r="S3020" s="42"/>
      <c r="T3020" s="42"/>
      <c r="U3020" s="42"/>
      <c r="V3020" s="42"/>
      <c r="W3020" s="42"/>
      <c r="X3020" s="42"/>
      <c r="Y3020" s="42"/>
      <c r="Z3020" s="42"/>
    </row>
    <row r="3021">
      <c r="B3021" s="42"/>
      <c r="D3021" s="90"/>
      <c r="F3021" s="90"/>
      <c r="G3021" s="42"/>
      <c r="H3021" s="90"/>
      <c r="M3021" s="42"/>
      <c r="S3021" s="42"/>
      <c r="T3021" s="42"/>
      <c r="U3021" s="42"/>
      <c r="V3021" s="42"/>
      <c r="W3021" s="42"/>
      <c r="X3021" s="42"/>
      <c r="Y3021" s="42"/>
      <c r="Z3021" s="42"/>
    </row>
    <row r="3022">
      <c r="B3022" s="42"/>
      <c r="D3022" s="90"/>
      <c r="F3022" s="90"/>
      <c r="G3022" s="42"/>
      <c r="H3022" s="90"/>
      <c r="M3022" s="42"/>
      <c r="S3022" s="42"/>
      <c r="T3022" s="42"/>
      <c r="U3022" s="42"/>
      <c r="V3022" s="42"/>
      <c r="W3022" s="42"/>
      <c r="X3022" s="42"/>
      <c r="Y3022" s="42"/>
      <c r="Z3022" s="42"/>
    </row>
    <row r="3023">
      <c r="B3023" s="42"/>
      <c r="D3023" s="90"/>
      <c r="F3023" s="90"/>
      <c r="G3023" s="42"/>
      <c r="H3023" s="90"/>
      <c r="M3023" s="42"/>
      <c r="S3023" s="42"/>
      <c r="T3023" s="42"/>
      <c r="U3023" s="42"/>
      <c r="V3023" s="42"/>
      <c r="W3023" s="42"/>
      <c r="X3023" s="42"/>
      <c r="Y3023" s="42"/>
      <c r="Z3023" s="42"/>
    </row>
    <row r="3024">
      <c r="B3024" s="42"/>
      <c r="D3024" s="90"/>
      <c r="F3024" s="90"/>
      <c r="G3024" s="42"/>
      <c r="H3024" s="90"/>
      <c r="M3024" s="42"/>
      <c r="S3024" s="42"/>
      <c r="T3024" s="42"/>
      <c r="U3024" s="42"/>
      <c r="V3024" s="42"/>
      <c r="W3024" s="42"/>
      <c r="X3024" s="42"/>
      <c r="Y3024" s="42"/>
      <c r="Z3024" s="42"/>
    </row>
    <row r="3025">
      <c r="B3025" s="42"/>
      <c r="D3025" s="90"/>
      <c r="F3025" s="90"/>
      <c r="G3025" s="42"/>
      <c r="H3025" s="90"/>
      <c r="M3025" s="42"/>
      <c r="S3025" s="42"/>
      <c r="T3025" s="42"/>
      <c r="U3025" s="42"/>
      <c r="V3025" s="42"/>
      <c r="W3025" s="42"/>
      <c r="X3025" s="42"/>
      <c r="Y3025" s="42"/>
      <c r="Z3025" s="42"/>
    </row>
    <row r="3026">
      <c r="B3026" s="42"/>
      <c r="D3026" s="90"/>
      <c r="F3026" s="90"/>
      <c r="G3026" s="42"/>
      <c r="H3026" s="90"/>
      <c r="M3026" s="42"/>
      <c r="S3026" s="42"/>
      <c r="T3026" s="42"/>
      <c r="U3026" s="42"/>
      <c r="V3026" s="42"/>
      <c r="W3026" s="42"/>
      <c r="X3026" s="42"/>
      <c r="Y3026" s="42"/>
      <c r="Z3026" s="42"/>
    </row>
    <row r="3027">
      <c r="B3027" s="42"/>
      <c r="D3027" s="90"/>
      <c r="F3027" s="90"/>
      <c r="G3027" s="42"/>
      <c r="H3027" s="90"/>
      <c r="M3027" s="42"/>
      <c r="S3027" s="42"/>
      <c r="T3027" s="42"/>
      <c r="U3027" s="42"/>
      <c r="V3027" s="42"/>
      <c r="W3027" s="42"/>
      <c r="X3027" s="42"/>
      <c r="Y3027" s="42"/>
      <c r="Z3027" s="42"/>
    </row>
    <row r="3028">
      <c r="B3028" s="42"/>
      <c r="D3028" s="90"/>
      <c r="F3028" s="90"/>
      <c r="G3028" s="42"/>
      <c r="H3028" s="90"/>
      <c r="M3028" s="42"/>
      <c r="S3028" s="42"/>
      <c r="T3028" s="42"/>
      <c r="U3028" s="42"/>
      <c r="V3028" s="42"/>
      <c r="W3028" s="42"/>
      <c r="X3028" s="42"/>
      <c r="Y3028" s="42"/>
      <c r="Z3028" s="42"/>
    </row>
    <row r="3029">
      <c r="B3029" s="42"/>
      <c r="D3029" s="90"/>
      <c r="F3029" s="90"/>
      <c r="G3029" s="42"/>
      <c r="H3029" s="90"/>
      <c r="M3029" s="42"/>
      <c r="S3029" s="42"/>
      <c r="T3029" s="42"/>
      <c r="U3029" s="42"/>
      <c r="V3029" s="42"/>
      <c r="W3029" s="42"/>
      <c r="X3029" s="42"/>
      <c r="Y3029" s="42"/>
      <c r="Z3029" s="42"/>
    </row>
    <row r="3030">
      <c r="B3030" s="42"/>
      <c r="D3030" s="90"/>
      <c r="F3030" s="90"/>
      <c r="G3030" s="42"/>
      <c r="H3030" s="90"/>
      <c r="M3030" s="42"/>
      <c r="S3030" s="42"/>
      <c r="T3030" s="42"/>
      <c r="U3030" s="42"/>
      <c r="V3030" s="42"/>
      <c r="W3030" s="42"/>
      <c r="X3030" s="42"/>
      <c r="Y3030" s="42"/>
      <c r="Z3030" s="42"/>
    </row>
    <row r="3031">
      <c r="B3031" s="42"/>
      <c r="D3031" s="90"/>
      <c r="F3031" s="90"/>
      <c r="G3031" s="42"/>
      <c r="H3031" s="90"/>
      <c r="M3031" s="42"/>
      <c r="S3031" s="42"/>
      <c r="T3031" s="42"/>
      <c r="U3031" s="42"/>
      <c r="V3031" s="42"/>
      <c r="W3031" s="42"/>
      <c r="X3031" s="42"/>
      <c r="Y3031" s="42"/>
      <c r="Z3031" s="42"/>
    </row>
    <row r="3032">
      <c r="B3032" s="42"/>
      <c r="D3032" s="90"/>
      <c r="F3032" s="90"/>
      <c r="G3032" s="42"/>
      <c r="H3032" s="90"/>
      <c r="M3032" s="42"/>
      <c r="S3032" s="42"/>
      <c r="T3032" s="42"/>
      <c r="U3032" s="42"/>
      <c r="V3032" s="42"/>
      <c r="W3032" s="42"/>
      <c r="X3032" s="42"/>
      <c r="Y3032" s="42"/>
      <c r="Z3032" s="42"/>
    </row>
    <row r="3033">
      <c r="B3033" s="42"/>
      <c r="D3033" s="90"/>
      <c r="F3033" s="90"/>
      <c r="G3033" s="42"/>
      <c r="H3033" s="90"/>
      <c r="M3033" s="42"/>
      <c r="S3033" s="42"/>
      <c r="T3033" s="42"/>
      <c r="U3033" s="42"/>
      <c r="V3033" s="42"/>
      <c r="W3033" s="42"/>
      <c r="X3033" s="42"/>
      <c r="Y3033" s="42"/>
      <c r="Z3033" s="42"/>
    </row>
    <row r="3034">
      <c r="B3034" s="42"/>
      <c r="D3034" s="90"/>
      <c r="F3034" s="90"/>
      <c r="G3034" s="42"/>
      <c r="H3034" s="90"/>
      <c r="M3034" s="42"/>
      <c r="S3034" s="42"/>
      <c r="T3034" s="42"/>
      <c r="U3034" s="42"/>
      <c r="V3034" s="42"/>
      <c r="W3034" s="42"/>
      <c r="X3034" s="42"/>
      <c r="Y3034" s="42"/>
      <c r="Z3034" s="42"/>
    </row>
    <row r="3035">
      <c r="B3035" s="42"/>
      <c r="D3035" s="90"/>
      <c r="F3035" s="90"/>
      <c r="G3035" s="42"/>
      <c r="H3035" s="90"/>
      <c r="M3035" s="42"/>
      <c r="S3035" s="42"/>
      <c r="T3035" s="42"/>
      <c r="U3035" s="42"/>
      <c r="V3035" s="42"/>
      <c r="W3035" s="42"/>
      <c r="X3035" s="42"/>
      <c r="Y3035" s="42"/>
      <c r="Z3035" s="42"/>
    </row>
    <row r="3036">
      <c r="B3036" s="42"/>
      <c r="D3036" s="90"/>
      <c r="F3036" s="90"/>
      <c r="G3036" s="42"/>
      <c r="H3036" s="90"/>
      <c r="M3036" s="42"/>
      <c r="S3036" s="42"/>
      <c r="T3036" s="42"/>
      <c r="U3036" s="42"/>
      <c r="V3036" s="42"/>
      <c r="W3036" s="42"/>
      <c r="X3036" s="42"/>
      <c r="Y3036" s="42"/>
      <c r="Z3036" s="42"/>
    </row>
    <row r="3037">
      <c r="B3037" s="42"/>
      <c r="D3037" s="90"/>
      <c r="F3037" s="90"/>
      <c r="G3037" s="42"/>
      <c r="H3037" s="90"/>
      <c r="M3037" s="42"/>
      <c r="S3037" s="42"/>
      <c r="T3037" s="42"/>
      <c r="U3037" s="42"/>
      <c r="V3037" s="42"/>
      <c r="W3037" s="42"/>
      <c r="X3037" s="42"/>
      <c r="Y3037" s="42"/>
      <c r="Z3037" s="42"/>
    </row>
    <row r="3038">
      <c r="B3038" s="42"/>
      <c r="D3038" s="90"/>
      <c r="F3038" s="90"/>
      <c r="G3038" s="42"/>
      <c r="H3038" s="90"/>
      <c r="M3038" s="42"/>
      <c r="S3038" s="42"/>
      <c r="T3038" s="42"/>
      <c r="U3038" s="42"/>
      <c r="V3038" s="42"/>
      <c r="W3038" s="42"/>
      <c r="X3038" s="42"/>
      <c r="Y3038" s="42"/>
      <c r="Z3038" s="42"/>
    </row>
    <row r="3039">
      <c r="B3039" s="42"/>
      <c r="D3039" s="90"/>
      <c r="F3039" s="90"/>
      <c r="G3039" s="42"/>
      <c r="H3039" s="90"/>
      <c r="M3039" s="42"/>
      <c r="S3039" s="42"/>
      <c r="T3039" s="42"/>
      <c r="U3039" s="42"/>
      <c r="V3039" s="42"/>
      <c r="W3039" s="42"/>
      <c r="X3039" s="42"/>
      <c r="Y3039" s="42"/>
      <c r="Z3039" s="42"/>
    </row>
    <row r="3040">
      <c r="B3040" s="42"/>
      <c r="D3040" s="90"/>
      <c r="F3040" s="90"/>
      <c r="G3040" s="42"/>
      <c r="H3040" s="90"/>
      <c r="M3040" s="42"/>
      <c r="S3040" s="42"/>
      <c r="T3040" s="42"/>
      <c r="U3040" s="42"/>
      <c r="V3040" s="42"/>
      <c r="W3040" s="42"/>
      <c r="X3040" s="42"/>
      <c r="Y3040" s="42"/>
      <c r="Z3040" s="42"/>
    </row>
    <row r="3041">
      <c r="B3041" s="42"/>
      <c r="D3041" s="90"/>
      <c r="F3041" s="90"/>
      <c r="G3041" s="42"/>
      <c r="H3041" s="90"/>
      <c r="M3041" s="42"/>
      <c r="S3041" s="42"/>
      <c r="T3041" s="42"/>
      <c r="U3041" s="42"/>
      <c r="V3041" s="42"/>
      <c r="W3041" s="42"/>
      <c r="X3041" s="42"/>
      <c r="Y3041" s="42"/>
      <c r="Z3041" s="42"/>
    </row>
    <row r="3042">
      <c r="B3042" s="42"/>
      <c r="D3042" s="90"/>
      <c r="F3042" s="90"/>
      <c r="G3042" s="42"/>
      <c r="H3042" s="90"/>
      <c r="M3042" s="42"/>
      <c r="S3042" s="42"/>
      <c r="T3042" s="42"/>
      <c r="U3042" s="42"/>
      <c r="V3042" s="42"/>
      <c r="W3042" s="42"/>
      <c r="X3042" s="42"/>
      <c r="Y3042" s="42"/>
      <c r="Z3042" s="42"/>
    </row>
    <row r="3043">
      <c r="B3043" s="42"/>
      <c r="D3043" s="90"/>
      <c r="F3043" s="90"/>
      <c r="G3043" s="42"/>
      <c r="H3043" s="90"/>
      <c r="M3043" s="42"/>
      <c r="S3043" s="42"/>
      <c r="T3043" s="42"/>
      <c r="U3043" s="42"/>
      <c r="V3043" s="42"/>
      <c r="W3043" s="42"/>
      <c r="X3043" s="42"/>
      <c r="Y3043" s="42"/>
      <c r="Z3043" s="42"/>
    </row>
    <row r="3044">
      <c r="B3044" s="42"/>
      <c r="D3044" s="90"/>
      <c r="F3044" s="90"/>
      <c r="G3044" s="42"/>
      <c r="H3044" s="90"/>
      <c r="M3044" s="42"/>
      <c r="S3044" s="42"/>
      <c r="T3044" s="42"/>
      <c r="U3044" s="42"/>
      <c r="V3044" s="42"/>
      <c r="W3044" s="42"/>
      <c r="X3044" s="42"/>
      <c r="Y3044" s="42"/>
      <c r="Z3044" s="42"/>
    </row>
    <row r="3045">
      <c r="B3045" s="42"/>
      <c r="D3045" s="90"/>
      <c r="F3045" s="90"/>
      <c r="G3045" s="42"/>
      <c r="H3045" s="90"/>
      <c r="M3045" s="42"/>
      <c r="S3045" s="42"/>
      <c r="T3045" s="42"/>
      <c r="U3045" s="42"/>
      <c r="V3045" s="42"/>
      <c r="W3045" s="42"/>
      <c r="X3045" s="42"/>
      <c r="Y3045" s="42"/>
      <c r="Z3045" s="42"/>
    </row>
    <row r="3046">
      <c r="B3046" s="42"/>
      <c r="D3046" s="90"/>
      <c r="F3046" s="90"/>
      <c r="G3046" s="42"/>
      <c r="H3046" s="90"/>
      <c r="M3046" s="42"/>
      <c r="S3046" s="42"/>
      <c r="T3046" s="42"/>
      <c r="U3046" s="42"/>
      <c r="V3046" s="42"/>
      <c r="W3046" s="42"/>
      <c r="X3046" s="42"/>
      <c r="Y3046" s="42"/>
      <c r="Z3046" s="42"/>
    </row>
    <row r="3047">
      <c r="B3047" s="42"/>
      <c r="D3047" s="90"/>
      <c r="F3047" s="90"/>
      <c r="G3047" s="42"/>
      <c r="H3047" s="90"/>
      <c r="M3047" s="42"/>
      <c r="S3047" s="42"/>
      <c r="T3047" s="42"/>
      <c r="U3047" s="42"/>
      <c r="V3047" s="42"/>
      <c r="W3047" s="42"/>
      <c r="X3047" s="42"/>
      <c r="Y3047" s="42"/>
      <c r="Z3047" s="42"/>
    </row>
    <row r="3048">
      <c r="B3048" s="42"/>
      <c r="D3048" s="90"/>
      <c r="F3048" s="90"/>
      <c r="G3048" s="42"/>
      <c r="H3048" s="90"/>
      <c r="M3048" s="42"/>
      <c r="S3048" s="42"/>
      <c r="T3048" s="42"/>
      <c r="U3048" s="42"/>
      <c r="V3048" s="42"/>
      <c r="W3048" s="42"/>
      <c r="X3048" s="42"/>
      <c r="Y3048" s="42"/>
      <c r="Z3048" s="42"/>
    </row>
    <row r="3049">
      <c r="B3049" s="42"/>
      <c r="D3049" s="90"/>
      <c r="F3049" s="90"/>
      <c r="G3049" s="42"/>
      <c r="H3049" s="90"/>
      <c r="M3049" s="42"/>
      <c r="S3049" s="42"/>
      <c r="T3049" s="42"/>
      <c r="U3049" s="42"/>
      <c r="V3049" s="42"/>
      <c r="W3049" s="42"/>
      <c r="X3049" s="42"/>
      <c r="Y3049" s="42"/>
      <c r="Z3049" s="42"/>
    </row>
    <row r="3050">
      <c r="B3050" s="42"/>
      <c r="D3050" s="90"/>
      <c r="F3050" s="90"/>
      <c r="G3050" s="42"/>
      <c r="H3050" s="90"/>
      <c r="M3050" s="42"/>
      <c r="S3050" s="42"/>
      <c r="T3050" s="42"/>
      <c r="U3050" s="42"/>
      <c r="V3050" s="42"/>
      <c r="W3050" s="42"/>
      <c r="X3050" s="42"/>
      <c r="Y3050" s="42"/>
      <c r="Z3050" s="42"/>
    </row>
    <row r="3051">
      <c r="B3051" s="42"/>
      <c r="D3051" s="90"/>
      <c r="F3051" s="90"/>
      <c r="G3051" s="42"/>
      <c r="H3051" s="90"/>
      <c r="M3051" s="42"/>
      <c r="S3051" s="42"/>
      <c r="T3051" s="42"/>
      <c r="U3051" s="42"/>
      <c r="V3051" s="42"/>
      <c r="W3051" s="42"/>
      <c r="X3051" s="42"/>
      <c r="Y3051" s="42"/>
      <c r="Z3051" s="42"/>
    </row>
    <row r="3052">
      <c r="B3052" s="42"/>
      <c r="D3052" s="90"/>
      <c r="F3052" s="90"/>
      <c r="G3052" s="42"/>
      <c r="H3052" s="90"/>
      <c r="M3052" s="42"/>
      <c r="S3052" s="42"/>
      <c r="T3052" s="42"/>
      <c r="U3052" s="42"/>
      <c r="V3052" s="42"/>
      <c r="W3052" s="42"/>
      <c r="X3052" s="42"/>
      <c r="Y3052" s="42"/>
      <c r="Z3052" s="42"/>
    </row>
    <row r="3053">
      <c r="B3053" s="42"/>
      <c r="D3053" s="90"/>
      <c r="F3053" s="90"/>
      <c r="G3053" s="42"/>
      <c r="H3053" s="90"/>
      <c r="M3053" s="42"/>
      <c r="S3053" s="42"/>
      <c r="T3053" s="42"/>
      <c r="U3053" s="42"/>
      <c r="V3053" s="42"/>
      <c r="W3053" s="42"/>
      <c r="X3053" s="42"/>
      <c r="Y3053" s="42"/>
      <c r="Z3053" s="42"/>
    </row>
    <row r="3054">
      <c r="B3054" s="42"/>
      <c r="D3054" s="90"/>
      <c r="F3054" s="90"/>
      <c r="G3054" s="42"/>
      <c r="H3054" s="90"/>
      <c r="M3054" s="42"/>
      <c r="S3054" s="42"/>
      <c r="T3054" s="42"/>
      <c r="U3054" s="42"/>
      <c r="V3054" s="42"/>
      <c r="W3054" s="42"/>
      <c r="X3054" s="42"/>
      <c r="Y3054" s="42"/>
      <c r="Z3054" s="42"/>
    </row>
    <row r="3055">
      <c r="B3055" s="42"/>
      <c r="D3055" s="90"/>
      <c r="F3055" s="90"/>
      <c r="G3055" s="42"/>
      <c r="H3055" s="90"/>
      <c r="M3055" s="42"/>
      <c r="S3055" s="42"/>
      <c r="T3055" s="42"/>
      <c r="U3055" s="42"/>
      <c r="V3055" s="42"/>
      <c r="W3055" s="42"/>
      <c r="X3055" s="42"/>
      <c r="Y3055" s="42"/>
      <c r="Z3055" s="42"/>
    </row>
    <row r="3056">
      <c r="B3056" s="42"/>
      <c r="D3056" s="90"/>
      <c r="F3056" s="90"/>
      <c r="G3056" s="42"/>
      <c r="H3056" s="90"/>
      <c r="M3056" s="42"/>
      <c r="S3056" s="42"/>
      <c r="T3056" s="42"/>
      <c r="U3056" s="42"/>
      <c r="V3056" s="42"/>
      <c r="W3056" s="42"/>
      <c r="X3056" s="42"/>
      <c r="Y3056" s="42"/>
      <c r="Z3056" s="42"/>
    </row>
    <row r="3057">
      <c r="B3057" s="42"/>
      <c r="D3057" s="90"/>
      <c r="F3057" s="90"/>
      <c r="G3057" s="42"/>
      <c r="H3057" s="90"/>
      <c r="M3057" s="42"/>
      <c r="S3057" s="42"/>
      <c r="T3057" s="42"/>
      <c r="U3057" s="42"/>
      <c r="V3057" s="42"/>
      <c r="W3057" s="42"/>
      <c r="X3057" s="42"/>
      <c r="Y3057" s="42"/>
      <c r="Z3057" s="42"/>
    </row>
    <row r="3058">
      <c r="B3058" s="42"/>
      <c r="D3058" s="90"/>
      <c r="F3058" s="90"/>
      <c r="G3058" s="42"/>
      <c r="H3058" s="90"/>
      <c r="M3058" s="42"/>
      <c r="S3058" s="42"/>
      <c r="T3058" s="42"/>
      <c r="U3058" s="42"/>
      <c r="V3058" s="42"/>
      <c r="W3058" s="42"/>
      <c r="X3058" s="42"/>
      <c r="Y3058" s="42"/>
      <c r="Z3058" s="42"/>
    </row>
    <row r="3059">
      <c r="B3059" s="42"/>
      <c r="D3059" s="90"/>
      <c r="F3059" s="90"/>
      <c r="G3059" s="42"/>
      <c r="H3059" s="90"/>
      <c r="M3059" s="42"/>
      <c r="S3059" s="42"/>
      <c r="T3059" s="42"/>
      <c r="U3059" s="42"/>
      <c r="V3059" s="42"/>
      <c r="W3059" s="42"/>
      <c r="X3059" s="42"/>
      <c r="Y3059" s="42"/>
      <c r="Z3059" s="42"/>
    </row>
    <row r="3060">
      <c r="B3060" s="42"/>
      <c r="D3060" s="90"/>
      <c r="F3060" s="90"/>
      <c r="G3060" s="42"/>
      <c r="H3060" s="90"/>
      <c r="M3060" s="42"/>
      <c r="S3060" s="42"/>
      <c r="T3060" s="42"/>
      <c r="U3060" s="42"/>
      <c r="V3060" s="42"/>
      <c r="W3060" s="42"/>
      <c r="X3060" s="42"/>
      <c r="Y3060" s="42"/>
      <c r="Z3060" s="42"/>
    </row>
    <row r="3061">
      <c r="B3061" s="42"/>
      <c r="D3061" s="90"/>
      <c r="F3061" s="90"/>
      <c r="G3061" s="42"/>
      <c r="H3061" s="90"/>
      <c r="M3061" s="42"/>
      <c r="S3061" s="42"/>
      <c r="T3061" s="42"/>
      <c r="U3061" s="42"/>
      <c r="V3061" s="42"/>
      <c r="W3061" s="42"/>
      <c r="X3061" s="42"/>
      <c r="Y3061" s="42"/>
      <c r="Z3061" s="42"/>
    </row>
    <row r="3062">
      <c r="B3062" s="42"/>
      <c r="D3062" s="90"/>
      <c r="F3062" s="90"/>
      <c r="G3062" s="42"/>
      <c r="H3062" s="90"/>
      <c r="M3062" s="42"/>
      <c r="S3062" s="42"/>
      <c r="T3062" s="42"/>
      <c r="U3062" s="42"/>
      <c r="V3062" s="42"/>
      <c r="W3062" s="42"/>
      <c r="X3062" s="42"/>
      <c r="Y3062" s="42"/>
      <c r="Z3062" s="42"/>
    </row>
    <row r="3063">
      <c r="B3063" s="42"/>
      <c r="D3063" s="90"/>
      <c r="F3063" s="90"/>
      <c r="G3063" s="42"/>
      <c r="H3063" s="90"/>
      <c r="M3063" s="42"/>
      <c r="S3063" s="42"/>
      <c r="T3063" s="42"/>
      <c r="U3063" s="42"/>
      <c r="V3063" s="42"/>
      <c r="W3063" s="42"/>
      <c r="X3063" s="42"/>
      <c r="Y3063" s="42"/>
      <c r="Z3063" s="42"/>
    </row>
    <row r="3064">
      <c r="B3064" s="42"/>
      <c r="D3064" s="90"/>
      <c r="F3064" s="90"/>
      <c r="G3064" s="42"/>
      <c r="H3064" s="90"/>
      <c r="M3064" s="42"/>
      <c r="S3064" s="42"/>
      <c r="T3064" s="42"/>
      <c r="U3064" s="42"/>
      <c r="V3064" s="42"/>
      <c r="W3064" s="42"/>
      <c r="X3064" s="42"/>
      <c r="Y3064" s="42"/>
      <c r="Z3064" s="42"/>
    </row>
    <row r="3065">
      <c r="B3065" s="42"/>
      <c r="D3065" s="90"/>
      <c r="F3065" s="90"/>
      <c r="G3065" s="42"/>
      <c r="H3065" s="90"/>
      <c r="M3065" s="42"/>
      <c r="S3065" s="42"/>
      <c r="T3065" s="42"/>
      <c r="U3065" s="42"/>
      <c r="V3065" s="42"/>
      <c r="W3065" s="42"/>
      <c r="X3065" s="42"/>
      <c r="Y3065" s="42"/>
      <c r="Z3065" s="42"/>
    </row>
    <row r="3066">
      <c r="B3066" s="42"/>
      <c r="D3066" s="90"/>
      <c r="F3066" s="90"/>
      <c r="G3066" s="42"/>
      <c r="H3066" s="90"/>
      <c r="M3066" s="42"/>
      <c r="S3066" s="42"/>
      <c r="T3066" s="42"/>
      <c r="U3066" s="42"/>
      <c r="V3066" s="42"/>
      <c r="W3066" s="42"/>
      <c r="X3066" s="42"/>
      <c r="Y3066" s="42"/>
      <c r="Z3066" s="42"/>
    </row>
    <row r="3067">
      <c r="B3067" s="42"/>
      <c r="D3067" s="90"/>
      <c r="F3067" s="90"/>
      <c r="G3067" s="42"/>
      <c r="H3067" s="90"/>
      <c r="M3067" s="42"/>
      <c r="S3067" s="42"/>
      <c r="T3067" s="42"/>
      <c r="U3067" s="42"/>
      <c r="V3067" s="42"/>
      <c r="W3067" s="42"/>
      <c r="X3067" s="42"/>
      <c r="Y3067" s="42"/>
      <c r="Z3067" s="42"/>
    </row>
    <row r="3068">
      <c r="B3068" s="42"/>
      <c r="D3068" s="90"/>
      <c r="F3068" s="90"/>
      <c r="G3068" s="42"/>
      <c r="H3068" s="90"/>
      <c r="M3068" s="42"/>
      <c r="S3068" s="42"/>
      <c r="T3068" s="42"/>
      <c r="U3068" s="42"/>
      <c r="V3068" s="42"/>
      <c r="W3068" s="42"/>
      <c r="X3068" s="42"/>
      <c r="Y3068" s="42"/>
      <c r="Z3068" s="42"/>
    </row>
    <row r="3069">
      <c r="B3069" s="42"/>
      <c r="D3069" s="90"/>
      <c r="F3069" s="90"/>
      <c r="G3069" s="42"/>
      <c r="H3069" s="90"/>
      <c r="M3069" s="42"/>
      <c r="S3069" s="42"/>
      <c r="T3069" s="42"/>
      <c r="U3069" s="42"/>
      <c r="V3069" s="42"/>
      <c r="W3069" s="42"/>
      <c r="X3069" s="42"/>
      <c r="Y3069" s="42"/>
      <c r="Z3069" s="42"/>
    </row>
    <row r="3070">
      <c r="B3070" s="42"/>
      <c r="D3070" s="90"/>
      <c r="F3070" s="90"/>
      <c r="G3070" s="42"/>
      <c r="H3070" s="90"/>
      <c r="M3070" s="42"/>
      <c r="S3070" s="42"/>
      <c r="T3070" s="42"/>
      <c r="U3070" s="42"/>
      <c r="V3070" s="42"/>
      <c r="W3070" s="42"/>
      <c r="X3070" s="42"/>
      <c r="Y3070" s="42"/>
      <c r="Z3070" s="42"/>
    </row>
    <row r="3071">
      <c r="B3071" s="42"/>
      <c r="D3071" s="90"/>
      <c r="F3071" s="90"/>
      <c r="G3071" s="42"/>
      <c r="H3071" s="90"/>
      <c r="M3071" s="42"/>
      <c r="S3071" s="42"/>
      <c r="T3071" s="42"/>
      <c r="U3071" s="42"/>
      <c r="V3071" s="42"/>
      <c r="W3071" s="42"/>
      <c r="X3071" s="42"/>
      <c r="Y3071" s="42"/>
      <c r="Z3071" s="42"/>
    </row>
    <row r="3072">
      <c r="B3072" s="42"/>
      <c r="D3072" s="90"/>
      <c r="F3072" s="90"/>
      <c r="G3072" s="42"/>
      <c r="H3072" s="90"/>
      <c r="M3072" s="42"/>
      <c r="S3072" s="42"/>
      <c r="T3072" s="42"/>
      <c r="U3072" s="42"/>
      <c r="V3072" s="42"/>
      <c r="W3072" s="42"/>
      <c r="X3072" s="42"/>
      <c r="Y3072" s="42"/>
      <c r="Z3072" s="42"/>
    </row>
    <row r="3073">
      <c r="B3073" s="42"/>
      <c r="D3073" s="90"/>
      <c r="F3073" s="90"/>
      <c r="G3073" s="42"/>
      <c r="H3073" s="90"/>
      <c r="M3073" s="42"/>
      <c r="S3073" s="42"/>
      <c r="T3073" s="42"/>
      <c r="U3073" s="42"/>
      <c r="V3073" s="42"/>
      <c r="W3073" s="42"/>
      <c r="X3073" s="42"/>
      <c r="Y3073" s="42"/>
      <c r="Z3073" s="42"/>
    </row>
    <row r="3074">
      <c r="B3074" s="42"/>
      <c r="D3074" s="90"/>
      <c r="F3074" s="90"/>
      <c r="G3074" s="42"/>
      <c r="H3074" s="90"/>
      <c r="M3074" s="42"/>
      <c r="S3074" s="42"/>
      <c r="T3074" s="42"/>
      <c r="U3074" s="42"/>
      <c r="V3074" s="42"/>
      <c r="W3074" s="42"/>
      <c r="X3074" s="42"/>
      <c r="Y3074" s="42"/>
      <c r="Z3074" s="42"/>
    </row>
    <row r="3075">
      <c r="B3075" s="42"/>
      <c r="D3075" s="90"/>
      <c r="F3075" s="90"/>
      <c r="G3075" s="42"/>
      <c r="H3075" s="90"/>
      <c r="M3075" s="42"/>
      <c r="S3075" s="42"/>
      <c r="T3075" s="42"/>
      <c r="U3075" s="42"/>
      <c r="V3075" s="42"/>
      <c r="W3075" s="42"/>
      <c r="X3075" s="42"/>
      <c r="Y3075" s="42"/>
      <c r="Z3075" s="42"/>
    </row>
    <row r="3076">
      <c r="B3076" s="42"/>
      <c r="D3076" s="90"/>
      <c r="F3076" s="90"/>
      <c r="G3076" s="42"/>
      <c r="H3076" s="90"/>
      <c r="M3076" s="42"/>
      <c r="S3076" s="42"/>
      <c r="T3076" s="42"/>
      <c r="U3076" s="42"/>
      <c r="V3076" s="42"/>
      <c r="W3076" s="42"/>
      <c r="X3076" s="42"/>
      <c r="Y3076" s="42"/>
      <c r="Z3076" s="42"/>
    </row>
    <row r="3077">
      <c r="B3077" s="42"/>
      <c r="D3077" s="90"/>
      <c r="F3077" s="90"/>
      <c r="G3077" s="42"/>
      <c r="H3077" s="90"/>
      <c r="M3077" s="42"/>
      <c r="S3077" s="42"/>
      <c r="T3077" s="42"/>
      <c r="U3077" s="42"/>
      <c r="V3077" s="42"/>
      <c r="W3077" s="42"/>
      <c r="X3077" s="42"/>
      <c r="Y3077" s="42"/>
      <c r="Z3077" s="42"/>
    </row>
    <row r="3078">
      <c r="B3078" s="42"/>
      <c r="D3078" s="90"/>
      <c r="F3078" s="90"/>
      <c r="G3078" s="42"/>
      <c r="H3078" s="90"/>
      <c r="M3078" s="42"/>
      <c r="S3078" s="42"/>
      <c r="T3078" s="42"/>
      <c r="U3078" s="42"/>
      <c r="V3078" s="42"/>
      <c r="W3078" s="42"/>
      <c r="X3078" s="42"/>
      <c r="Y3078" s="42"/>
      <c r="Z3078" s="42"/>
    </row>
    <row r="3079">
      <c r="B3079" s="42"/>
      <c r="D3079" s="90"/>
      <c r="F3079" s="90"/>
      <c r="G3079" s="42"/>
      <c r="H3079" s="90"/>
      <c r="M3079" s="42"/>
      <c r="S3079" s="42"/>
      <c r="T3079" s="42"/>
      <c r="U3079" s="42"/>
      <c r="V3079" s="42"/>
      <c r="W3079" s="42"/>
      <c r="X3079" s="42"/>
      <c r="Y3079" s="42"/>
      <c r="Z3079" s="42"/>
    </row>
    <row r="3080">
      <c r="B3080" s="42"/>
      <c r="D3080" s="90"/>
      <c r="F3080" s="90"/>
      <c r="G3080" s="42"/>
      <c r="H3080" s="90"/>
      <c r="M3080" s="42"/>
      <c r="S3080" s="42"/>
      <c r="T3080" s="42"/>
      <c r="U3080" s="42"/>
      <c r="V3080" s="42"/>
      <c r="W3080" s="42"/>
      <c r="X3080" s="42"/>
      <c r="Y3080" s="42"/>
      <c r="Z3080" s="42"/>
    </row>
    <row r="3081">
      <c r="B3081" s="42"/>
      <c r="D3081" s="90"/>
      <c r="F3081" s="90"/>
      <c r="G3081" s="42"/>
      <c r="H3081" s="90"/>
      <c r="M3081" s="42"/>
      <c r="S3081" s="42"/>
      <c r="T3081" s="42"/>
      <c r="U3081" s="42"/>
      <c r="V3081" s="42"/>
      <c r="W3081" s="42"/>
      <c r="X3081" s="42"/>
      <c r="Y3081" s="42"/>
      <c r="Z3081" s="42"/>
    </row>
    <row r="3082">
      <c r="B3082" s="42"/>
      <c r="D3082" s="90"/>
      <c r="F3082" s="90"/>
      <c r="G3082" s="42"/>
      <c r="H3082" s="90"/>
      <c r="M3082" s="42"/>
      <c r="S3082" s="42"/>
      <c r="T3082" s="42"/>
      <c r="U3082" s="42"/>
      <c r="V3082" s="42"/>
      <c r="W3082" s="42"/>
      <c r="X3082" s="42"/>
      <c r="Y3082" s="42"/>
      <c r="Z3082" s="42"/>
    </row>
    <row r="3083">
      <c r="B3083" s="42"/>
      <c r="D3083" s="90"/>
      <c r="F3083" s="90"/>
      <c r="G3083" s="42"/>
      <c r="H3083" s="90"/>
      <c r="M3083" s="42"/>
      <c r="S3083" s="42"/>
      <c r="T3083" s="42"/>
      <c r="U3083" s="42"/>
      <c r="V3083" s="42"/>
      <c r="W3083" s="42"/>
      <c r="X3083" s="42"/>
      <c r="Y3083" s="42"/>
      <c r="Z3083" s="42"/>
    </row>
    <row r="3084">
      <c r="B3084" s="42"/>
      <c r="D3084" s="90"/>
      <c r="F3084" s="90"/>
      <c r="G3084" s="42"/>
      <c r="H3084" s="90"/>
      <c r="M3084" s="42"/>
      <c r="S3084" s="42"/>
      <c r="T3084" s="42"/>
      <c r="U3084" s="42"/>
      <c r="V3084" s="42"/>
      <c r="W3084" s="42"/>
      <c r="X3084" s="42"/>
      <c r="Y3084" s="42"/>
      <c r="Z3084" s="42"/>
    </row>
    <row r="3085">
      <c r="B3085" s="42"/>
      <c r="D3085" s="90"/>
      <c r="F3085" s="90"/>
      <c r="G3085" s="42"/>
      <c r="H3085" s="90"/>
      <c r="M3085" s="42"/>
      <c r="S3085" s="42"/>
      <c r="T3085" s="42"/>
      <c r="U3085" s="42"/>
      <c r="V3085" s="42"/>
      <c r="W3085" s="42"/>
      <c r="X3085" s="42"/>
      <c r="Y3085" s="42"/>
      <c r="Z3085" s="42"/>
    </row>
    <row r="3086">
      <c r="B3086" s="42"/>
      <c r="D3086" s="90"/>
      <c r="F3086" s="90"/>
      <c r="G3086" s="42"/>
      <c r="H3086" s="90"/>
      <c r="M3086" s="42"/>
      <c r="S3086" s="42"/>
      <c r="T3086" s="42"/>
      <c r="U3086" s="42"/>
      <c r="V3086" s="42"/>
      <c r="W3086" s="42"/>
      <c r="X3086" s="42"/>
      <c r="Y3086" s="42"/>
      <c r="Z3086" s="42"/>
    </row>
    <row r="3087">
      <c r="B3087" s="42"/>
      <c r="D3087" s="90"/>
      <c r="F3087" s="90"/>
      <c r="G3087" s="42"/>
      <c r="H3087" s="90"/>
      <c r="M3087" s="42"/>
      <c r="S3087" s="42"/>
      <c r="T3087" s="42"/>
      <c r="U3087" s="42"/>
      <c r="V3087" s="42"/>
      <c r="W3087" s="42"/>
      <c r="X3087" s="42"/>
      <c r="Y3087" s="42"/>
      <c r="Z3087" s="42"/>
    </row>
    <row r="3088">
      <c r="B3088" s="42"/>
      <c r="D3088" s="90"/>
      <c r="F3088" s="90"/>
      <c r="G3088" s="42"/>
      <c r="H3088" s="90"/>
      <c r="M3088" s="42"/>
      <c r="S3088" s="42"/>
      <c r="T3088" s="42"/>
      <c r="U3088" s="42"/>
      <c r="V3088" s="42"/>
      <c r="W3088" s="42"/>
      <c r="X3088" s="42"/>
      <c r="Y3088" s="42"/>
      <c r="Z3088" s="42"/>
    </row>
    <row r="3089">
      <c r="B3089" s="42"/>
      <c r="D3089" s="90"/>
      <c r="F3089" s="90"/>
      <c r="G3089" s="42"/>
      <c r="H3089" s="90"/>
      <c r="M3089" s="42"/>
      <c r="S3089" s="42"/>
      <c r="T3089" s="42"/>
      <c r="U3089" s="42"/>
      <c r="V3089" s="42"/>
      <c r="W3089" s="42"/>
      <c r="X3089" s="42"/>
      <c r="Y3089" s="42"/>
      <c r="Z3089" s="42"/>
    </row>
    <row r="3090">
      <c r="B3090" s="42"/>
      <c r="D3090" s="90"/>
      <c r="F3090" s="90"/>
      <c r="G3090" s="42"/>
      <c r="H3090" s="90"/>
      <c r="M3090" s="42"/>
      <c r="S3090" s="42"/>
      <c r="T3090" s="42"/>
      <c r="U3090" s="42"/>
      <c r="V3090" s="42"/>
      <c r="W3090" s="42"/>
      <c r="X3090" s="42"/>
      <c r="Y3090" s="42"/>
      <c r="Z3090" s="42"/>
    </row>
    <row r="3091">
      <c r="B3091" s="42"/>
      <c r="D3091" s="90"/>
      <c r="F3091" s="90"/>
      <c r="G3091" s="42"/>
      <c r="H3091" s="90"/>
      <c r="M3091" s="42"/>
      <c r="S3091" s="42"/>
      <c r="T3091" s="42"/>
      <c r="U3091" s="42"/>
      <c r="V3091" s="42"/>
      <c r="W3091" s="42"/>
      <c r="X3091" s="42"/>
      <c r="Y3091" s="42"/>
      <c r="Z3091" s="42"/>
    </row>
    <row r="3092">
      <c r="B3092" s="42"/>
      <c r="D3092" s="90"/>
      <c r="F3092" s="90"/>
      <c r="G3092" s="42"/>
      <c r="H3092" s="90"/>
      <c r="M3092" s="42"/>
      <c r="S3092" s="42"/>
      <c r="T3092" s="42"/>
      <c r="U3092" s="42"/>
      <c r="V3092" s="42"/>
      <c r="W3092" s="42"/>
      <c r="X3092" s="42"/>
      <c r="Y3092" s="42"/>
      <c r="Z3092" s="42"/>
    </row>
    <row r="3093">
      <c r="B3093" s="42"/>
      <c r="D3093" s="90"/>
      <c r="F3093" s="90"/>
      <c r="G3093" s="42"/>
      <c r="H3093" s="90"/>
      <c r="M3093" s="42"/>
      <c r="S3093" s="42"/>
      <c r="T3093" s="42"/>
      <c r="U3093" s="42"/>
      <c r="V3093" s="42"/>
      <c r="W3093" s="42"/>
      <c r="X3093" s="42"/>
      <c r="Y3093" s="42"/>
      <c r="Z3093" s="42"/>
    </row>
    <row r="3094">
      <c r="B3094" s="42"/>
      <c r="D3094" s="90"/>
      <c r="F3094" s="90"/>
      <c r="G3094" s="42"/>
      <c r="H3094" s="90"/>
      <c r="M3094" s="42"/>
      <c r="S3094" s="42"/>
      <c r="T3094" s="42"/>
      <c r="U3094" s="42"/>
      <c r="V3094" s="42"/>
      <c r="W3094" s="42"/>
      <c r="X3094" s="42"/>
      <c r="Y3094" s="42"/>
      <c r="Z3094" s="42"/>
    </row>
    <row r="3095">
      <c r="B3095" s="42"/>
      <c r="D3095" s="90"/>
      <c r="F3095" s="90"/>
      <c r="G3095" s="42"/>
      <c r="H3095" s="90"/>
      <c r="M3095" s="42"/>
      <c r="S3095" s="42"/>
      <c r="T3095" s="42"/>
      <c r="U3095" s="42"/>
      <c r="V3095" s="42"/>
      <c r="W3095" s="42"/>
      <c r="X3095" s="42"/>
      <c r="Y3095" s="42"/>
      <c r="Z3095" s="42"/>
    </row>
    <row r="3096">
      <c r="B3096" s="42"/>
      <c r="D3096" s="90"/>
      <c r="F3096" s="90"/>
      <c r="G3096" s="42"/>
      <c r="H3096" s="90"/>
      <c r="M3096" s="42"/>
      <c r="S3096" s="42"/>
      <c r="T3096" s="42"/>
      <c r="U3096" s="42"/>
      <c r="V3096" s="42"/>
      <c r="W3096" s="42"/>
      <c r="X3096" s="42"/>
      <c r="Y3096" s="42"/>
      <c r="Z3096" s="42"/>
    </row>
    <row r="3097">
      <c r="B3097" s="42"/>
      <c r="D3097" s="90"/>
      <c r="F3097" s="90"/>
      <c r="G3097" s="42"/>
      <c r="H3097" s="90"/>
      <c r="M3097" s="42"/>
      <c r="S3097" s="42"/>
      <c r="T3097" s="42"/>
      <c r="U3097" s="42"/>
      <c r="V3097" s="42"/>
      <c r="W3097" s="42"/>
      <c r="X3097" s="42"/>
      <c r="Y3097" s="42"/>
      <c r="Z3097" s="42"/>
    </row>
    <row r="3098">
      <c r="B3098" s="42"/>
      <c r="D3098" s="90"/>
      <c r="F3098" s="90"/>
      <c r="G3098" s="42"/>
      <c r="H3098" s="90"/>
      <c r="M3098" s="42"/>
      <c r="S3098" s="42"/>
      <c r="T3098" s="42"/>
      <c r="U3098" s="42"/>
      <c r="V3098" s="42"/>
      <c r="W3098" s="42"/>
      <c r="X3098" s="42"/>
      <c r="Y3098" s="42"/>
      <c r="Z3098" s="42"/>
    </row>
    <row r="3099">
      <c r="B3099" s="42"/>
      <c r="D3099" s="90"/>
      <c r="F3099" s="90"/>
      <c r="G3099" s="42"/>
      <c r="H3099" s="90"/>
      <c r="M3099" s="42"/>
      <c r="S3099" s="42"/>
      <c r="T3099" s="42"/>
      <c r="U3099" s="42"/>
      <c r="V3099" s="42"/>
      <c r="W3099" s="42"/>
      <c r="X3099" s="42"/>
      <c r="Y3099" s="42"/>
      <c r="Z3099" s="42"/>
    </row>
    <row r="3100">
      <c r="B3100" s="42"/>
      <c r="D3100" s="90"/>
      <c r="F3100" s="90"/>
      <c r="G3100" s="42"/>
      <c r="H3100" s="90"/>
      <c r="M3100" s="42"/>
      <c r="S3100" s="42"/>
      <c r="T3100" s="42"/>
      <c r="U3100" s="42"/>
      <c r="V3100" s="42"/>
      <c r="W3100" s="42"/>
      <c r="X3100" s="42"/>
      <c r="Y3100" s="42"/>
      <c r="Z3100" s="42"/>
    </row>
    <row r="3101">
      <c r="B3101" s="42"/>
      <c r="D3101" s="90"/>
      <c r="F3101" s="90"/>
      <c r="G3101" s="42"/>
      <c r="H3101" s="90"/>
      <c r="M3101" s="42"/>
      <c r="S3101" s="42"/>
      <c r="T3101" s="42"/>
      <c r="U3101" s="42"/>
      <c r="V3101" s="42"/>
      <c r="W3101" s="42"/>
      <c r="X3101" s="42"/>
      <c r="Y3101" s="42"/>
      <c r="Z3101" s="42"/>
    </row>
    <row r="3102">
      <c r="B3102" s="42"/>
      <c r="D3102" s="90"/>
      <c r="F3102" s="90"/>
      <c r="G3102" s="42"/>
      <c r="H3102" s="90"/>
      <c r="M3102" s="42"/>
      <c r="S3102" s="42"/>
      <c r="T3102" s="42"/>
      <c r="U3102" s="42"/>
      <c r="V3102" s="42"/>
      <c r="W3102" s="42"/>
      <c r="X3102" s="42"/>
      <c r="Y3102" s="42"/>
      <c r="Z3102" s="42"/>
    </row>
    <row r="3103">
      <c r="B3103" s="42"/>
      <c r="D3103" s="90"/>
      <c r="F3103" s="90"/>
      <c r="G3103" s="42"/>
      <c r="H3103" s="90"/>
      <c r="M3103" s="42"/>
      <c r="S3103" s="42"/>
      <c r="T3103" s="42"/>
      <c r="U3103" s="42"/>
      <c r="V3103" s="42"/>
      <c r="W3103" s="42"/>
      <c r="X3103" s="42"/>
      <c r="Y3103" s="42"/>
      <c r="Z3103" s="42"/>
    </row>
    <row r="3104">
      <c r="B3104" s="42"/>
      <c r="D3104" s="90"/>
      <c r="F3104" s="90"/>
      <c r="G3104" s="42"/>
      <c r="H3104" s="90"/>
      <c r="M3104" s="42"/>
      <c r="S3104" s="42"/>
      <c r="T3104" s="42"/>
      <c r="U3104" s="42"/>
      <c r="V3104" s="42"/>
      <c r="W3104" s="42"/>
      <c r="X3104" s="42"/>
      <c r="Y3104" s="42"/>
      <c r="Z3104" s="42"/>
    </row>
    <row r="3105">
      <c r="B3105" s="42"/>
      <c r="D3105" s="90"/>
      <c r="F3105" s="90"/>
      <c r="G3105" s="42"/>
      <c r="H3105" s="90"/>
      <c r="M3105" s="42"/>
      <c r="S3105" s="42"/>
      <c r="T3105" s="42"/>
      <c r="U3105" s="42"/>
      <c r="V3105" s="42"/>
      <c r="W3105" s="42"/>
      <c r="X3105" s="42"/>
      <c r="Y3105" s="42"/>
      <c r="Z3105" s="42"/>
    </row>
    <row r="3106">
      <c r="B3106" s="42"/>
      <c r="D3106" s="90"/>
      <c r="F3106" s="90"/>
      <c r="G3106" s="42"/>
      <c r="H3106" s="90"/>
      <c r="M3106" s="42"/>
      <c r="S3106" s="42"/>
      <c r="T3106" s="42"/>
      <c r="U3106" s="42"/>
      <c r="V3106" s="42"/>
      <c r="W3106" s="42"/>
      <c r="X3106" s="42"/>
      <c r="Y3106" s="42"/>
      <c r="Z3106" s="42"/>
    </row>
    <row r="3107">
      <c r="B3107" s="42"/>
      <c r="D3107" s="90"/>
      <c r="F3107" s="90"/>
      <c r="G3107" s="42"/>
      <c r="H3107" s="90"/>
      <c r="M3107" s="42"/>
      <c r="S3107" s="42"/>
      <c r="T3107" s="42"/>
      <c r="U3107" s="42"/>
      <c r="V3107" s="42"/>
      <c r="W3107" s="42"/>
      <c r="X3107" s="42"/>
      <c r="Y3107" s="42"/>
      <c r="Z3107" s="42"/>
    </row>
    <row r="3108">
      <c r="B3108" s="42"/>
      <c r="D3108" s="90"/>
      <c r="F3108" s="90"/>
      <c r="G3108" s="42"/>
      <c r="H3108" s="90"/>
      <c r="M3108" s="42"/>
      <c r="S3108" s="42"/>
      <c r="T3108" s="42"/>
      <c r="U3108" s="42"/>
      <c r="V3108" s="42"/>
      <c r="W3108" s="42"/>
      <c r="X3108" s="42"/>
      <c r="Y3108" s="42"/>
      <c r="Z3108" s="42"/>
    </row>
    <row r="3109">
      <c r="B3109" s="42"/>
      <c r="D3109" s="90"/>
      <c r="F3109" s="90"/>
      <c r="G3109" s="42"/>
      <c r="H3109" s="90"/>
      <c r="M3109" s="42"/>
      <c r="S3109" s="42"/>
      <c r="T3109" s="42"/>
      <c r="U3109" s="42"/>
      <c r="V3109" s="42"/>
      <c r="W3109" s="42"/>
      <c r="X3109" s="42"/>
      <c r="Y3109" s="42"/>
      <c r="Z3109" s="42"/>
    </row>
    <row r="3110">
      <c r="B3110" s="42"/>
      <c r="D3110" s="90"/>
      <c r="F3110" s="90"/>
      <c r="G3110" s="42"/>
      <c r="H3110" s="90"/>
      <c r="M3110" s="42"/>
      <c r="S3110" s="42"/>
      <c r="T3110" s="42"/>
      <c r="U3110" s="42"/>
      <c r="V3110" s="42"/>
      <c r="W3110" s="42"/>
      <c r="X3110" s="42"/>
      <c r="Y3110" s="42"/>
      <c r="Z3110" s="42"/>
    </row>
    <row r="3111">
      <c r="B3111" s="42"/>
      <c r="D3111" s="90"/>
      <c r="F3111" s="90"/>
      <c r="G3111" s="42"/>
      <c r="H3111" s="90"/>
      <c r="M3111" s="42"/>
      <c r="S3111" s="42"/>
      <c r="T3111" s="42"/>
      <c r="U3111" s="42"/>
      <c r="V3111" s="42"/>
      <c r="W3111" s="42"/>
      <c r="X3111" s="42"/>
      <c r="Y3111" s="42"/>
      <c r="Z3111" s="42"/>
    </row>
    <row r="3112">
      <c r="B3112" s="42"/>
      <c r="D3112" s="90"/>
      <c r="F3112" s="90"/>
      <c r="G3112" s="42"/>
      <c r="H3112" s="90"/>
      <c r="M3112" s="42"/>
      <c r="S3112" s="42"/>
      <c r="T3112" s="42"/>
      <c r="U3112" s="42"/>
      <c r="V3112" s="42"/>
      <c r="W3112" s="42"/>
      <c r="X3112" s="42"/>
      <c r="Y3112" s="42"/>
      <c r="Z3112" s="42"/>
    </row>
    <row r="3113">
      <c r="B3113" s="42"/>
      <c r="D3113" s="90"/>
      <c r="F3113" s="90"/>
      <c r="G3113" s="42"/>
      <c r="H3113" s="90"/>
      <c r="M3113" s="42"/>
      <c r="S3113" s="42"/>
      <c r="T3113" s="42"/>
      <c r="U3113" s="42"/>
      <c r="V3113" s="42"/>
      <c r="W3113" s="42"/>
      <c r="X3113" s="42"/>
      <c r="Y3113" s="42"/>
      <c r="Z3113" s="42"/>
    </row>
    <row r="3114">
      <c r="B3114" s="42"/>
      <c r="D3114" s="90"/>
      <c r="F3114" s="90"/>
      <c r="G3114" s="42"/>
      <c r="H3114" s="90"/>
      <c r="M3114" s="42"/>
      <c r="S3114" s="42"/>
      <c r="T3114" s="42"/>
      <c r="U3114" s="42"/>
      <c r="V3114" s="42"/>
      <c r="W3114" s="42"/>
      <c r="X3114" s="42"/>
      <c r="Y3114" s="42"/>
      <c r="Z3114" s="42"/>
    </row>
    <row r="3115">
      <c r="B3115" s="42"/>
      <c r="D3115" s="90"/>
      <c r="F3115" s="90"/>
      <c r="G3115" s="42"/>
      <c r="H3115" s="90"/>
      <c r="M3115" s="42"/>
      <c r="S3115" s="42"/>
      <c r="T3115" s="42"/>
      <c r="U3115" s="42"/>
      <c r="V3115" s="42"/>
      <c r="W3115" s="42"/>
      <c r="X3115" s="42"/>
      <c r="Y3115" s="42"/>
      <c r="Z3115" s="42"/>
    </row>
    <row r="3116">
      <c r="B3116" s="42"/>
      <c r="D3116" s="90"/>
      <c r="F3116" s="90"/>
      <c r="G3116" s="42"/>
      <c r="H3116" s="90"/>
      <c r="M3116" s="42"/>
      <c r="S3116" s="42"/>
      <c r="T3116" s="42"/>
      <c r="U3116" s="42"/>
      <c r="V3116" s="42"/>
      <c r="W3116" s="42"/>
      <c r="X3116" s="42"/>
      <c r="Y3116" s="42"/>
      <c r="Z3116" s="42"/>
    </row>
    <row r="3117">
      <c r="B3117" s="42"/>
      <c r="D3117" s="90"/>
      <c r="F3117" s="90"/>
      <c r="G3117" s="42"/>
      <c r="H3117" s="90"/>
      <c r="M3117" s="42"/>
      <c r="S3117" s="42"/>
      <c r="T3117" s="42"/>
      <c r="U3117" s="42"/>
      <c r="V3117" s="42"/>
      <c r="W3117" s="42"/>
      <c r="X3117" s="42"/>
      <c r="Y3117" s="42"/>
      <c r="Z3117" s="42"/>
    </row>
    <row r="3118">
      <c r="B3118" s="42"/>
      <c r="D3118" s="90"/>
      <c r="F3118" s="90"/>
      <c r="G3118" s="42"/>
      <c r="H3118" s="90"/>
      <c r="M3118" s="42"/>
      <c r="S3118" s="42"/>
      <c r="T3118" s="42"/>
      <c r="U3118" s="42"/>
      <c r="V3118" s="42"/>
      <c r="W3118" s="42"/>
      <c r="X3118" s="42"/>
      <c r="Y3118" s="42"/>
      <c r="Z3118" s="42"/>
    </row>
    <row r="3119">
      <c r="B3119" s="42"/>
      <c r="D3119" s="90"/>
      <c r="F3119" s="90"/>
      <c r="G3119" s="42"/>
      <c r="H3119" s="90"/>
      <c r="M3119" s="42"/>
      <c r="S3119" s="42"/>
      <c r="T3119" s="42"/>
      <c r="U3119" s="42"/>
      <c r="V3119" s="42"/>
      <c r="W3119" s="42"/>
      <c r="X3119" s="42"/>
      <c r="Y3119" s="42"/>
      <c r="Z3119" s="42"/>
    </row>
    <row r="3120">
      <c r="B3120" s="42"/>
      <c r="D3120" s="90"/>
      <c r="F3120" s="90"/>
      <c r="G3120" s="42"/>
      <c r="H3120" s="90"/>
      <c r="M3120" s="42"/>
      <c r="S3120" s="42"/>
      <c r="T3120" s="42"/>
      <c r="U3120" s="42"/>
      <c r="V3120" s="42"/>
      <c r="W3120" s="42"/>
      <c r="X3120" s="42"/>
      <c r="Y3120" s="42"/>
      <c r="Z3120" s="42"/>
    </row>
    <row r="3121">
      <c r="B3121" s="42"/>
      <c r="D3121" s="90"/>
      <c r="F3121" s="90"/>
      <c r="G3121" s="42"/>
      <c r="H3121" s="90"/>
      <c r="M3121" s="42"/>
      <c r="S3121" s="42"/>
      <c r="T3121" s="42"/>
      <c r="U3121" s="42"/>
      <c r="V3121" s="42"/>
      <c r="W3121" s="42"/>
      <c r="X3121" s="42"/>
      <c r="Y3121" s="42"/>
      <c r="Z3121" s="42"/>
    </row>
    <row r="3122">
      <c r="B3122" s="42"/>
      <c r="D3122" s="90"/>
      <c r="F3122" s="90"/>
      <c r="G3122" s="42"/>
      <c r="H3122" s="90"/>
      <c r="M3122" s="42"/>
      <c r="S3122" s="42"/>
      <c r="T3122" s="42"/>
      <c r="U3122" s="42"/>
      <c r="V3122" s="42"/>
      <c r="W3122" s="42"/>
      <c r="X3122" s="42"/>
      <c r="Y3122" s="42"/>
      <c r="Z3122" s="42"/>
    </row>
    <row r="3123">
      <c r="B3123" s="42"/>
      <c r="D3123" s="90"/>
      <c r="F3123" s="90"/>
      <c r="G3123" s="42"/>
      <c r="H3123" s="90"/>
      <c r="M3123" s="42"/>
      <c r="S3123" s="42"/>
      <c r="T3123" s="42"/>
      <c r="U3123" s="42"/>
      <c r="V3123" s="42"/>
      <c r="W3123" s="42"/>
      <c r="X3123" s="42"/>
      <c r="Y3123" s="42"/>
      <c r="Z3123" s="42"/>
    </row>
    <row r="3124">
      <c r="B3124" s="42"/>
      <c r="D3124" s="90"/>
      <c r="F3124" s="90"/>
      <c r="G3124" s="42"/>
      <c r="H3124" s="90"/>
      <c r="M3124" s="42"/>
      <c r="S3124" s="42"/>
      <c r="T3124" s="42"/>
      <c r="U3124" s="42"/>
      <c r="V3124" s="42"/>
      <c r="W3124" s="42"/>
      <c r="X3124" s="42"/>
      <c r="Y3124" s="42"/>
      <c r="Z3124" s="42"/>
    </row>
    <row r="3125">
      <c r="B3125" s="42"/>
      <c r="D3125" s="90"/>
      <c r="F3125" s="90"/>
      <c r="G3125" s="42"/>
      <c r="H3125" s="90"/>
      <c r="M3125" s="42"/>
      <c r="S3125" s="42"/>
      <c r="T3125" s="42"/>
      <c r="U3125" s="42"/>
      <c r="V3125" s="42"/>
      <c r="W3125" s="42"/>
      <c r="X3125" s="42"/>
      <c r="Y3125" s="42"/>
      <c r="Z3125" s="42"/>
    </row>
    <row r="3126">
      <c r="B3126" s="42"/>
      <c r="D3126" s="90"/>
      <c r="F3126" s="90"/>
      <c r="G3126" s="42"/>
      <c r="H3126" s="90"/>
      <c r="M3126" s="42"/>
      <c r="S3126" s="42"/>
      <c r="T3126" s="42"/>
      <c r="U3126" s="42"/>
      <c r="V3126" s="42"/>
      <c r="W3126" s="42"/>
      <c r="X3126" s="42"/>
      <c r="Y3126" s="42"/>
      <c r="Z3126" s="42"/>
    </row>
    <row r="3127">
      <c r="B3127" s="42"/>
      <c r="D3127" s="90"/>
      <c r="F3127" s="90"/>
      <c r="G3127" s="42"/>
      <c r="H3127" s="90"/>
      <c r="M3127" s="42"/>
      <c r="S3127" s="42"/>
      <c r="T3127" s="42"/>
      <c r="U3127" s="42"/>
      <c r="V3127" s="42"/>
      <c r="W3127" s="42"/>
      <c r="X3127" s="42"/>
      <c r="Y3127" s="42"/>
      <c r="Z3127" s="42"/>
    </row>
    <row r="3128">
      <c r="B3128" s="42"/>
      <c r="D3128" s="90"/>
      <c r="F3128" s="90"/>
      <c r="G3128" s="42"/>
      <c r="H3128" s="90"/>
      <c r="M3128" s="42"/>
      <c r="S3128" s="42"/>
      <c r="T3128" s="42"/>
      <c r="U3128" s="42"/>
      <c r="V3128" s="42"/>
      <c r="W3128" s="42"/>
      <c r="X3128" s="42"/>
      <c r="Y3128" s="42"/>
      <c r="Z3128" s="42"/>
    </row>
    <row r="3129">
      <c r="B3129" s="42"/>
      <c r="D3129" s="90"/>
      <c r="F3129" s="90"/>
      <c r="G3129" s="42"/>
      <c r="H3129" s="90"/>
      <c r="M3129" s="42"/>
      <c r="S3129" s="42"/>
      <c r="T3129" s="42"/>
      <c r="U3129" s="42"/>
      <c r="V3129" s="42"/>
      <c r="W3129" s="42"/>
      <c r="X3129" s="42"/>
      <c r="Y3129" s="42"/>
      <c r="Z3129" s="42"/>
    </row>
    <row r="3130">
      <c r="B3130" s="42"/>
      <c r="D3130" s="90"/>
      <c r="F3130" s="90"/>
      <c r="G3130" s="42"/>
      <c r="H3130" s="90"/>
      <c r="M3130" s="42"/>
      <c r="S3130" s="42"/>
      <c r="T3130" s="42"/>
      <c r="U3130" s="42"/>
      <c r="V3130" s="42"/>
      <c r="W3130" s="42"/>
      <c r="X3130" s="42"/>
      <c r="Y3130" s="42"/>
      <c r="Z3130" s="42"/>
    </row>
    <row r="3131">
      <c r="B3131" s="42"/>
      <c r="D3131" s="90"/>
      <c r="F3131" s="90"/>
      <c r="G3131" s="42"/>
      <c r="H3131" s="90"/>
      <c r="M3131" s="42"/>
      <c r="S3131" s="42"/>
      <c r="T3131" s="42"/>
      <c r="U3131" s="42"/>
      <c r="V3131" s="42"/>
      <c r="W3131" s="42"/>
      <c r="X3131" s="42"/>
      <c r="Y3131" s="42"/>
      <c r="Z3131" s="42"/>
    </row>
    <row r="3132">
      <c r="B3132" s="42"/>
      <c r="D3132" s="90"/>
      <c r="F3132" s="90"/>
      <c r="G3132" s="42"/>
      <c r="H3132" s="90"/>
      <c r="M3132" s="42"/>
      <c r="S3132" s="42"/>
      <c r="T3132" s="42"/>
      <c r="U3132" s="42"/>
      <c r="V3132" s="42"/>
      <c r="W3132" s="42"/>
      <c r="X3132" s="42"/>
      <c r="Y3132" s="42"/>
      <c r="Z3132" s="42"/>
    </row>
    <row r="3133">
      <c r="B3133" s="42"/>
      <c r="D3133" s="90"/>
      <c r="F3133" s="90"/>
      <c r="G3133" s="42"/>
      <c r="H3133" s="90"/>
      <c r="M3133" s="42"/>
      <c r="S3133" s="42"/>
      <c r="T3133" s="42"/>
      <c r="U3133" s="42"/>
      <c r="V3133" s="42"/>
      <c r="W3133" s="42"/>
      <c r="X3133" s="42"/>
      <c r="Y3133" s="42"/>
      <c r="Z3133" s="42"/>
    </row>
    <row r="3134">
      <c r="B3134" s="42"/>
      <c r="D3134" s="90"/>
      <c r="F3134" s="90"/>
      <c r="G3134" s="42"/>
      <c r="H3134" s="90"/>
      <c r="M3134" s="42"/>
      <c r="S3134" s="42"/>
      <c r="T3134" s="42"/>
      <c r="U3134" s="42"/>
      <c r="V3134" s="42"/>
      <c r="W3134" s="42"/>
      <c r="X3134" s="42"/>
      <c r="Y3134" s="42"/>
      <c r="Z3134" s="42"/>
    </row>
    <row r="3135">
      <c r="B3135" s="42"/>
      <c r="D3135" s="90"/>
      <c r="F3135" s="90"/>
      <c r="G3135" s="42"/>
      <c r="H3135" s="90"/>
      <c r="M3135" s="42"/>
      <c r="S3135" s="42"/>
      <c r="T3135" s="42"/>
      <c r="U3135" s="42"/>
      <c r="V3135" s="42"/>
      <c r="W3135" s="42"/>
      <c r="X3135" s="42"/>
      <c r="Y3135" s="42"/>
      <c r="Z3135" s="42"/>
    </row>
    <row r="3136">
      <c r="B3136" s="42"/>
      <c r="D3136" s="90"/>
      <c r="F3136" s="90"/>
      <c r="G3136" s="42"/>
      <c r="H3136" s="90"/>
      <c r="M3136" s="42"/>
      <c r="S3136" s="42"/>
      <c r="T3136" s="42"/>
      <c r="U3136" s="42"/>
      <c r="V3136" s="42"/>
      <c r="W3136" s="42"/>
      <c r="X3136" s="42"/>
      <c r="Y3136" s="42"/>
      <c r="Z3136" s="42"/>
    </row>
    <row r="3137">
      <c r="B3137" s="42"/>
      <c r="D3137" s="90"/>
      <c r="F3137" s="90"/>
      <c r="G3137" s="42"/>
      <c r="H3137" s="90"/>
      <c r="M3137" s="42"/>
      <c r="S3137" s="42"/>
      <c r="T3137" s="42"/>
      <c r="U3137" s="42"/>
      <c r="V3137" s="42"/>
      <c r="W3137" s="42"/>
      <c r="X3137" s="42"/>
      <c r="Y3137" s="42"/>
      <c r="Z3137" s="42"/>
    </row>
    <row r="3138">
      <c r="B3138" s="42"/>
      <c r="D3138" s="90"/>
      <c r="F3138" s="90"/>
      <c r="G3138" s="42"/>
      <c r="H3138" s="90"/>
      <c r="M3138" s="42"/>
      <c r="S3138" s="42"/>
      <c r="T3138" s="42"/>
      <c r="U3138" s="42"/>
      <c r="V3138" s="42"/>
      <c r="W3138" s="42"/>
      <c r="X3138" s="42"/>
      <c r="Y3138" s="42"/>
      <c r="Z3138" s="42"/>
    </row>
    <row r="3139">
      <c r="B3139" s="42"/>
      <c r="D3139" s="90"/>
      <c r="F3139" s="90"/>
      <c r="G3139" s="42"/>
      <c r="H3139" s="90"/>
      <c r="M3139" s="42"/>
      <c r="S3139" s="42"/>
      <c r="T3139" s="42"/>
      <c r="U3139" s="42"/>
      <c r="V3139" s="42"/>
      <c r="W3139" s="42"/>
      <c r="X3139" s="42"/>
      <c r="Y3139" s="42"/>
      <c r="Z3139" s="42"/>
    </row>
    <row r="3140">
      <c r="B3140" s="42"/>
      <c r="D3140" s="90"/>
      <c r="F3140" s="90"/>
      <c r="G3140" s="42"/>
      <c r="H3140" s="90"/>
      <c r="M3140" s="42"/>
      <c r="S3140" s="42"/>
      <c r="T3140" s="42"/>
      <c r="U3140" s="42"/>
      <c r="V3140" s="42"/>
      <c r="W3140" s="42"/>
      <c r="X3140" s="42"/>
      <c r="Y3140" s="42"/>
      <c r="Z3140" s="42"/>
    </row>
    <row r="3141">
      <c r="B3141" s="42"/>
      <c r="D3141" s="90"/>
      <c r="F3141" s="90"/>
      <c r="G3141" s="42"/>
      <c r="H3141" s="90"/>
      <c r="M3141" s="42"/>
      <c r="S3141" s="42"/>
      <c r="T3141" s="42"/>
      <c r="U3141" s="42"/>
      <c r="V3141" s="42"/>
      <c r="W3141" s="42"/>
      <c r="X3141" s="42"/>
      <c r="Y3141" s="42"/>
      <c r="Z3141" s="42"/>
    </row>
    <row r="3142">
      <c r="B3142" s="42"/>
      <c r="D3142" s="90"/>
      <c r="F3142" s="90"/>
      <c r="G3142" s="42"/>
      <c r="H3142" s="90"/>
      <c r="M3142" s="42"/>
      <c r="S3142" s="42"/>
      <c r="T3142" s="42"/>
      <c r="U3142" s="42"/>
      <c r="V3142" s="42"/>
      <c r="W3142" s="42"/>
      <c r="X3142" s="42"/>
      <c r="Y3142" s="42"/>
      <c r="Z3142" s="42"/>
    </row>
    <row r="3143">
      <c r="B3143" s="42"/>
      <c r="D3143" s="90"/>
      <c r="F3143" s="90"/>
      <c r="G3143" s="42"/>
      <c r="H3143" s="90"/>
      <c r="M3143" s="42"/>
      <c r="S3143" s="42"/>
      <c r="T3143" s="42"/>
      <c r="U3143" s="42"/>
      <c r="V3143" s="42"/>
      <c r="W3143" s="42"/>
      <c r="X3143" s="42"/>
      <c r="Y3143" s="42"/>
      <c r="Z3143" s="42"/>
    </row>
    <row r="3144">
      <c r="B3144" s="42"/>
      <c r="D3144" s="90"/>
      <c r="F3144" s="90"/>
      <c r="G3144" s="42"/>
      <c r="H3144" s="90"/>
      <c r="M3144" s="42"/>
      <c r="S3144" s="42"/>
      <c r="T3144" s="42"/>
      <c r="U3144" s="42"/>
      <c r="V3144" s="42"/>
      <c r="W3144" s="42"/>
      <c r="X3144" s="42"/>
      <c r="Y3144" s="42"/>
      <c r="Z3144" s="42"/>
    </row>
    <row r="3145">
      <c r="B3145" s="42"/>
      <c r="D3145" s="90"/>
      <c r="F3145" s="90"/>
      <c r="G3145" s="42"/>
      <c r="H3145" s="90"/>
      <c r="M3145" s="42"/>
      <c r="S3145" s="42"/>
      <c r="T3145" s="42"/>
      <c r="U3145" s="42"/>
      <c r="V3145" s="42"/>
      <c r="W3145" s="42"/>
      <c r="X3145" s="42"/>
      <c r="Y3145" s="42"/>
      <c r="Z3145" s="42"/>
    </row>
    <row r="3146">
      <c r="B3146" s="42"/>
      <c r="D3146" s="90"/>
      <c r="F3146" s="90"/>
      <c r="G3146" s="42"/>
      <c r="H3146" s="90"/>
      <c r="M3146" s="42"/>
      <c r="S3146" s="42"/>
      <c r="T3146" s="42"/>
      <c r="U3146" s="42"/>
      <c r="V3146" s="42"/>
      <c r="W3146" s="42"/>
      <c r="X3146" s="42"/>
      <c r="Y3146" s="42"/>
      <c r="Z3146" s="42"/>
    </row>
    <row r="3147">
      <c r="B3147" s="42"/>
      <c r="D3147" s="90"/>
      <c r="F3147" s="90"/>
      <c r="G3147" s="42"/>
      <c r="H3147" s="90"/>
      <c r="M3147" s="42"/>
      <c r="S3147" s="42"/>
      <c r="T3147" s="42"/>
      <c r="U3147" s="42"/>
      <c r="V3147" s="42"/>
      <c r="W3147" s="42"/>
      <c r="X3147" s="42"/>
      <c r="Y3147" s="42"/>
      <c r="Z3147" s="42"/>
    </row>
    <row r="3148">
      <c r="B3148" s="42"/>
      <c r="D3148" s="90"/>
      <c r="F3148" s="90"/>
      <c r="G3148" s="42"/>
      <c r="H3148" s="90"/>
      <c r="M3148" s="42"/>
      <c r="S3148" s="42"/>
      <c r="T3148" s="42"/>
      <c r="U3148" s="42"/>
      <c r="V3148" s="42"/>
      <c r="W3148" s="42"/>
      <c r="X3148" s="42"/>
      <c r="Y3148" s="42"/>
      <c r="Z3148" s="42"/>
    </row>
    <row r="3149">
      <c r="B3149" s="42"/>
      <c r="D3149" s="90"/>
      <c r="F3149" s="90"/>
      <c r="G3149" s="42"/>
      <c r="H3149" s="90"/>
      <c r="M3149" s="42"/>
      <c r="S3149" s="42"/>
      <c r="T3149" s="42"/>
      <c r="U3149" s="42"/>
      <c r="V3149" s="42"/>
      <c r="W3149" s="42"/>
      <c r="X3149" s="42"/>
      <c r="Y3149" s="42"/>
      <c r="Z3149" s="42"/>
    </row>
    <row r="3150">
      <c r="B3150" s="42"/>
      <c r="D3150" s="90"/>
      <c r="F3150" s="90"/>
      <c r="G3150" s="42"/>
      <c r="H3150" s="90"/>
      <c r="M3150" s="42"/>
      <c r="S3150" s="42"/>
      <c r="T3150" s="42"/>
      <c r="U3150" s="42"/>
      <c r="V3150" s="42"/>
      <c r="W3150" s="42"/>
      <c r="X3150" s="42"/>
      <c r="Y3150" s="42"/>
      <c r="Z3150" s="42"/>
    </row>
    <row r="3151">
      <c r="B3151" s="42"/>
      <c r="D3151" s="90"/>
      <c r="F3151" s="90"/>
      <c r="G3151" s="42"/>
      <c r="H3151" s="90"/>
      <c r="M3151" s="42"/>
      <c r="S3151" s="42"/>
      <c r="T3151" s="42"/>
      <c r="U3151" s="42"/>
      <c r="V3151" s="42"/>
      <c r="W3151" s="42"/>
      <c r="X3151" s="42"/>
      <c r="Y3151" s="42"/>
      <c r="Z3151" s="42"/>
    </row>
    <row r="3152">
      <c r="B3152" s="42"/>
      <c r="D3152" s="90"/>
      <c r="F3152" s="90"/>
      <c r="G3152" s="42"/>
      <c r="H3152" s="90"/>
      <c r="M3152" s="42"/>
      <c r="S3152" s="42"/>
      <c r="T3152" s="42"/>
      <c r="U3152" s="42"/>
      <c r="V3152" s="42"/>
      <c r="W3152" s="42"/>
      <c r="X3152" s="42"/>
      <c r="Y3152" s="42"/>
      <c r="Z3152" s="42"/>
    </row>
    <row r="3153">
      <c r="B3153" s="42"/>
      <c r="D3153" s="90"/>
      <c r="F3153" s="90"/>
      <c r="G3153" s="42"/>
      <c r="H3153" s="90"/>
      <c r="M3153" s="42"/>
      <c r="S3153" s="42"/>
      <c r="T3153" s="42"/>
      <c r="U3153" s="42"/>
      <c r="V3153" s="42"/>
      <c r="W3153" s="42"/>
      <c r="X3153" s="42"/>
      <c r="Y3153" s="42"/>
      <c r="Z3153" s="42"/>
    </row>
    <row r="3154">
      <c r="B3154" s="42"/>
      <c r="D3154" s="90"/>
      <c r="F3154" s="90"/>
      <c r="G3154" s="42"/>
      <c r="H3154" s="90"/>
      <c r="M3154" s="42"/>
      <c r="S3154" s="42"/>
      <c r="T3154" s="42"/>
      <c r="U3154" s="42"/>
      <c r="V3154" s="42"/>
      <c r="W3154" s="42"/>
      <c r="X3154" s="42"/>
      <c r="Y3154" s="42"/>
      <c r="Z3154" s="42"/>
    </row>
    <row r="3155">
      <c r="B3155" s="42"/>
      <c r="D3155" s="90"/>
      <c r="F3155" s="90"/>
      <c r="G3155" s="42"/>
      <c r="H3155" s="90"/>
      <c r="M3155" s="42"/>
      <c r="S3155" s="42"/>
      <c r="T3155" s="42"/>
      <c r="U3155" s="42"/>
      <c r="V3155" s="42"/>
      <c r="W3155" s="42"/>
      <c r="X3155" s="42"/>
      <c r="Y3155" s="42"/>
      <c r="Z3155" s="42"/>
    </row>
    <row r="3156">
      <c r="B3156" s="42"/>
      <c r="D3156" s="90"/>
      <c r="F3156" s="90"/>
      <c r="G3156" s="42"/>
      <c r="H3156" s="90"/>
      <c r="M3156" s="42"/>
      <c r="S3156" s="42"/>
      <c r="T3156" s="42"/>
      <c r="U3156" s="42"/>
      <c r="V3156" s="42"/>
      <c r="W3156" s="42"/>
      <c r="X3156" s="42"/>
      <c r="Y3156" s="42"/>
      <c r="Z3156" s="42"/>
    </row>
    <row r="3157">
      <c r="B3157" s="42"/>
      <c r="D3157" s="90"/>
      <c r="F3157" s="90"/>
      <c r="G3157" s="42"/>
      <c r="H3157" s="90"/>
      <c r="M3157" s="42"/>
      <c r="S3157" s="42"/>
      <c r="T3157" s="42"/>
      <c r="U3157" s="42"/>
      <c r="V3157" s="42"/>
      <c r="W3157" s="42"/>
      <c r="X3157" s="42"/>
      <c r="Y3157" s="42"/>
      <c r="Z3157" s="42"/>
    </row>
    <row r="3158">
      <c r="B3158" s="42"/>
      <c r="D3158" s="90"/>
      <c r="F3158" s="90"/>
      <c r="G3158" s="42"/>
      <c r="H3158" s="90"/>
      <c r="M3158" s="42"/>
      <c r="S3158" s="42"/>
      <c r="T3158" s="42"/>
      <c r="U3158" s="42"/>
      <c r="V3158" s="42"/>
      <c r="W3158" s="42"/>
      <c r="X3158" s="42"/>
      <c r="Y3158" s="42"/>
      <c r="Z3158" s="42"/>
    </row>
    <row r="3159">
      <c r="B3159" s="42"/>
      <c r="D3159" s="90"/>
      <c r="F3159" s="90"/>
      <c r="G3159" s="42"/>
      <c r="H3159" s="90"/>
      <c r="M3159" s="42"/>
      <c r="S3159" s="42"/>
      <c r="T3159" s="42"/>
      <c r="U3159" s="42"/>
      <c r="V3159" s="42"/>
      <c r="W3159" s="42"/>
      <c r="X3159" s="42"/>
      <c r="Y3159" s="42"/>
      <c r="Z3159" s="42"/>
    </row>
    <row r="3160">
      <c r="B3160" s="42"/>
      <c r="D3160" s="90"/>
      <c r="F3160" s="90"/>
      <c r="G3160" s="42"/>
      <c r="H3160" s="90"/>
      <c r="M3160" s="42"/>
      <c r="S3160" s="42"/>
      <c r="T3160" s="42"/>
      <c r="U3160" s="42"/>
      <c r="V3160" s="42"/>
      <c r="W3160" s="42"/>
      <c r="X3160" s="42"/>
      <c r="Y3160" s="42"/>
      <c r="Z3160" s="42"/>
    </row>
    <row r="3161">
      <c r="B3161" s="42"/>
      <c r="D3161" s="90"/>
      <c r="F3161" s="90"/>
      <c r="G3161" s="42"/>
      <c r="H3161" s="90"/>
      <c r="M3161" s="42"/>
      <c r="S3161" s="42"/>
      <c r="T3161" s="42"/>
      <c r="U3161" s="42"/>
      <c r="V3161" s="42"/>
      <c r="W3161" s="42"/>
      <c r="X3161" s="42"/>
      <c r="Y3161" s="42"/>
      <c r="Z3161" s="42"/>
    </row>
    <row r="3162">
      <c r="B3162" s="42"/>
      <c r="D3162" s="90"/>
      <c r="F3162" s="90"/>
      <c r="G3162" s="42"/>
      <c r="H3162" s="90"/>
      <c r="M3162" s="42"/>
      <c r="S3162" s="42"/>
      <c r="T3162" s="42"/>
      <c r="U3162" s="42"/>
      <c r="V3162" s="42"/>
      <c r="W3162" s="42"/>
      <c r="X3162" s="42"/>
      <c r="Y3162" s="42"/>
      <c r="Z3162" s="42"/>
    </row>
    <row r="3163">
      <c r="B3163" s="42"/>
      <c r="D3163" s="90"/>
      <c r="F3163" s="90"/>
      <c r="G3163" s="42"/>
      <c r="H3163" s="90"/>
      <c r="M3163" s="42"/>
      <c r="S3163" s="42"/>
      <c r="T3163" s="42"/>
      <c r="U3163" s="42"/>
      <c r="V3163" s="42"/>
      <c r="W3163" s="42"/>
      <c r="X3163" s="42"/>
      <c r="Y3163" s="42"/>
      <c r="Z3163" s="42"/>
    </row>
    <row r="3164">
      <c r="B3164" s="42"/>
      <c r="D3164" s="90"/>
      <c r="F3164" s="90"/>
      <c r="G3164" s="42"/>
      <c r="H3164" s="90"/>
      <c r="M3164" s="42"/>
      <c r="S3164" s="42"/>
      <c r="T3164" s="42"/>
      <c r="U3164" s="42"/>
      <c r="V3164" s="42"/>
      <c r="W3164" s="42"/>
      <c r="X3164" s="42"/>
      <c r="Y3164" s="42"/>
      <c r="Z3164" s="42"/>
    </row>
    <row r="3165">
      <c r="B3165" s="42"/>
      <c r="D3165" s="90"/>
      <c r="F3165" s="90"/>
      <c r="G3165" s="42"/>
      <c r="H3165" s="90"/>
      <c r="M3165" s="42"/>
      <c r="S3165" s="42"/>
      <c r="T3165" s="42"/>
      <c r="U3165" s="42"/>
      <c r="V3165" s="42"/>
      <c r="W3165" s="42"/>
      <c r="X3165" s="42"/>
      <c r="Y3165" s="42"/>
      <c r="Z3165" s="42"/>
    </row>
    <row r="3166">
      <c r="B3166" s="42"/>
      <c r="D3166" s="90"/>
      <c r="F3166" s="90"/>
      <c r="G3166" s="42"/>
      <c r="H3166" s="90"/>
      <c r="M3166" s="42"/>
      <c r="S3166" s="42"/>
      <c r="T3166" s="42"/>
      <c r="U3166" s="42"/>
      <c r="V3166" s="42"/>
      <c r="W3166" s="42"/>
      <c r="X3166" s="42"/>
      <c r="Y3166" s="42"/>
      <c r="Z3166" s="42"/>
    </row>
    <row r="3167">
      <c r="B3167" s="42"/>
      <c r="D3167" s="90"/>
      <c r="F3167" s="90"/>
      <c r="G3167" s="42"/>
      <c r="H3167" s="90"/>
      <c r="M3167" s="42"/>
      <c r="S3167" s="42"/>
      <c r="T3167" s="42"/>
      <c r="U3167" s="42"/>
      <c r="V3167" s="42"/>
      <c r="W3167" s="42"/>
      <c r="X3167" s="42"/>
      <c r="Y3167" s="42"/>
      <c r="Z3167" s="42"/>
    </row>
    <row r="3168">
      <c r="B3168" s="42"/>
      <c r="D3168" s="90"/>
      <c r="F3168" s="90"/>
      <c r="G3168" s="42"/>
      <c r="H3168" s="90"/>
      <c r="M3168" s="42"/>
      <c r="S3168" s="42"/>
      <c r="T3168" s="42"/>
      <c r="U3168" s="42"/>
      <c r="V3168" s="42"/>
      <c r="W3168" s="42"/>
      <c r="X3168" s="42"/>
      <c r="Y3168" s="42"/>
      <c r="Z3168" s="42"/>
    </row>
    <row r="3169">
      <c r="B3169" s="42"/>
      <c r="D3169" s="90"/>
      <c r="F3169" s="90"/>
      <c r="G3169" s="42"/>
      <c r="H3169" s="90"/>
      <c r="M3169" s="42"/>
      <c r="S3169" s="42"/>
      <c r="T3169" s="42"/>
      <c r="U3169" s="42"/>
      <c r="V3169" s="42"/>
      <c r="W3169" s="42"/>
      <c r="X3169" s="42"/>
      <c r="Y3169" s="42"/>
      <c r="Z3169" s="42"/>
    </row>
    <row r="3170">
      <c r="B3170" s="42"/>
      <c r="D3170" s="90"/>
      <c r="F3170" s="90"/>
      <c r="G3170" s="42"/>
      <c r="H3170" s="90"/>
      <c r="M3170" s="42"/>
      <c r="S3170" s="42"/>
      <c r="T3170" s="42"/>
      <c r="U3170" s="42"/>
      <c r="V3170" s="42"/>
      <c r="W3170" s="42"/>
      <c r="X3170" s="42"/>
      <c r="Y3170" s="42"/>
      <c r="Z3170" s="42"/>
    </row>
    <row r="3171">
      <c r="B3171" s="42"/>
      <c r="D3171" s="90"/>
      <c r="F3171" s="90"/>
      <c r="G3171" s="42"/>
      <c r="H3171" s="90"/>
      <c r="M3171" s="42"/>
      <c r="S3171" s="42"/>
      <c r="T3171" s="42"/>
      <c r="U3171" s="42"/>
      <c r="V3171" s="42"/>
      <c r="W3171" s="42"/>
      <c r="X3171" s="42"/>
      <c r="Y3171" s="42"/>
      <c r="Z3171" s="42"/>
    </row>
    <row r="3172">
      <c r="B3172" s="42"/>
      <c r="D3172" s="90"/>
      <c r="F3172" s="90"/>
      <c r="G3172" s="42"/>
      <c r="H3172" s="90"/>
      <c r="M3172" s="42"/>
      <c r="S3172" s="42"/>
      <c r="T3172" s="42"/>
      <c r="U3172" s="42"/>
      <c r="V3172" s="42"/>
      <c r="W3172" s="42"/>
      <c r="X3172" s="42"/>
      <c r="Y3172" s="42"/>
      <c r="Z3172" s="42"/>
    </row>
    <row r="3173">
      <c r="B3173" s="42"/>
      <c r="D3173" s="90"/>
      <c r="F3173" s="90"/>
      <c r="G3173" s="42"/>
      <c r="H3173" s="90"/>
      <c r="M3173" s="42"/>
      <c r="S3173" s="42"/>
      <c r="T3173" s="42"/>
      <c r="U3173" s="42"/>
      <c r="V3173" s="42"/>
      <c r="W3173" s="42"/>
      <c r="X3173" s="42"/>
      <c r="Y3173" s="42"/>
      <c r="Z3173" s="42"/>
    </row>
    <row r="3174">
      <c r="B3174" s="42"/>
      <c r="D3174" s="90"/>
      <c r="F3174" s="90"/>
      <c r="G3174" s="42"/>
      <c r="H3174" s="90"/>
      <c r="M3174" s="42"/>
      <c r="S3174" s="42"/>
      <c r="T3174" s="42"/>
      <c r="U3174" s="42"/>
      <c r="V3174" s="42"/>
      <c r="W3174" s="42"/>
      <c r="X3174" s="42"/>
      <c r="Y3174" s="42"/>
      <c r="Z3174" s="42"/>
    </row>
    <row r="3175">
      <c r="B3175" s="42"/>
      <c r="D3175" s="90"/>
      <c r="F3175" s="90"/>
      <c r="G3175" s="42"/>
      <c r="H3175" s="90"/>
      <c r="M3175" s="42"/>
      <c r="S3175" s="42"/>
      <c r="T3175" s="42"/>
      <c r="U3175" s="42"/>
      <c r="V3175" s="42"/>
      <c r="W3175" s="42"/>
      <c r="X3175" s="42"/>
      <c r="Y3175" s="42"/>
      <c r="Z3175" s="42"/>
    </row>
    <row r="3176">
      <c r="B3176" s="42"/>
      <c r="D3176" s="90"/>
      <c r="F3176" s="90"/>
      <c r="G3176" s="42"/>
      <c r="H3176" s="90"/>
      <c r="M3176" s="42"/>
      <c r="S3176" s="42"/>
      <c r="T3176" s="42"/>
      <c r="U3176" s="42"/>
      <c r="V3176" s="42"/>
      <c r="W3176" s="42"/>
      <c r="X3176" s="42"/>
      <c r="Y3176" s="42"/>
      <c r="Z3176" s="42"/>
    </row>
    <row r="3177">
      <c r="B3177" s="42"/>
      <c r="D3177" s="90"/>
      <c r="F3177" s="90"/>
      <c r="G3177" s="42"/>
      <c r="H3177" s="90"/>
      <c r="M3177" s="42"/>
      <c r="S3177" s="42"/>
      <c r="T3177" s="42"/>
      <c r="U3177" s="42"/>
      <c r="V3177" s="42"/>
      <c r="W3177" s="42"/>
      <c r="X3177" s="42"/>
      <c r="Y3177" s="42"/>
      <c r="Z3177" s="42"/>
    </row>
    <row r="3178">
      <c r="B3178" s="42"/>
      <c r="D3178" s="90"/>
      <c r="F3178" s="90"/>
      <c r="G3178" s="42"/>
      <c r="H3178" s="90"/>
      <c r="M3178" s="42"/>
      <c r="S3178" s="42"/>
      <c r="T3178" s="42"/>
      <c r="U3178" s="42"/>
      <c r="V3178" s="42"/>
      <c r="W3178" s="42"/>
      <c r="X3178" s="42"/>
      <c r="Y3178" s="42"/>
      <c r="Z3178" s="42"/>
    </row>
    <row r="3179">
      <c r="B3179" s="42"/>
      <c r="D3179" s="90"/>
      <c r="F3179" s="90"/>
      <c r="G3179" s="42"/>
      <c r="H3179" s="90"/>
      <c r="M3179" s="42"/>
      <c r="S3179" s="42"/>
      <c r="T3179" s="42"/>
      <c r="U3179" s="42"/>
      <c r="V3179" s="42"/>
      <c r="W3179" s="42"/>
      <c r="X3179" s="42"/>
      <c r="Y3179" s="42"/>
      <c r="Z3179" s="42"/>
    </row>
    <row r="3180">
      <c r="B3180" s="42"/>
      <c r="D3180" s="90"/>
      <c r="F3180" s="90"/>
      <c r="G3180" s="42"/>
      <c r="H3180" s="90"/>
      <c r="M3180" s="42"/>
      <c r="S3180" s="42"/>
      <c r="T3180" s="42"/>
      <c r="U3180" s="42"/>
      <c r="V3180" s="42"/>
      <c r="W3180" s="42"/>
      <c r="X3180" s="42"/>
      <c r="Y3180" s="42"/>
      <c r="Z3180" s="42"/>
    </row>
    <row r="3181">
      <c r="B3181" s="42"/>
      <c r="D3181" s="90"/>
      <c r="F3181" s="90"/>
      <c r="G3181" s="42"/>
      <c r="H3181" s="90"/>
      <c r="M3181" s="42"/>
      <c r="S3181" s="42"/>
      <c r="T3181" s="42"/>
      <c r="U3181" s="42"/>
      <c r="V3181" s="42"/>
      <c r="W3181" s="42"/>
      <c r="X3181" s="42"/>
      <c r="Y3181" s="42"/>
      <c r="Z3181" s="42"/>
    </row>
    <row r="3182">
      <c r="B3182" s="42"/>
      <c r="D3182" s="90"/>
      <c r="F3182" s="90"/>
      <c r="G3182" s="42"/>
      <c r="H3182" s="90"/>
      <c r="M3182" s="42"/>
      <c r="S3182" s="42"/>
      <c r="T3182" s="42"/>
      <c r="U3182" s="42"/>
      <c r="V3182" s="42"/>
      <c r="W3182" s="42"/>
      <c r="X3182" s="42"/>
      <c r="Y3182" s="42"/>
      <c r="Z3182" s="42"/>
    </row>
    <row r="3183">
      <c r="B3183" s="42"/>
      <c r="D3183" s="90"/>
      <c r="F3183" s="90"/>
      <c r="G3183" s="42"/>
      <c r="H3183" s="90"/>
      <c r="M3183" s="42"/>
      <c r="S3183" s="42"/>
      <c r="T3183" s="42"/>
      <c r="U3183" s="42"/>
      <c r="V3183" s="42"/>
      <c r="W3183" s="42"/>
      <c r="X3183" s="42"/>
      <c r="Y3183" s="42"/>
      <c r="Z3183" s="42"/>
    </row>
    <row r="3184">
      <c r="B3184" s="42"/>
      <c r="D3184" s="90"/>
      <c r="F3184" s="90"/>
      <c r="G3184" s="42"/>
      <c r="H3184" s="90"/>
      <c r="M3184" s="42"/>
      <c r="S3184" s="42"/>
      <c r="T3184" s="42"/>
      <c r="U3184" s="42"/>
      <c r="V3184" s="42"/>
      <c r="W3184" s="42"/>
      <c r="X3184" s="42"/>
      <c r="Y3184" s="42"/>
      <c r="Z3184" s="42"/>
    </row>
    <row r="3185">
      <c r="B3185" s="42"/>
      <c r="D3185" s="90"/>
      <c r="F3185" s="90"/>
      <c r="G3185" s="42"/>
      <c r="H3185" s="90"/>
      <c r="M3185" s="42"/>
      <c r="S3185" s="42"/>
      <c r="T3185" s="42"/>
      <c r="U3185" s="42"/>
      <c r="V3185" s="42"/>
      <c r="W3185" s="42"/>
      <c r="X3185" s="42"/>
      <c r="Y3185" s="42"/>
      <c r="Z3185" s="42"/>
    </row>
    <row r="3186">
      <c r="B3186" s="42"/>
      <c r="D3186" s="90"/>
      <c r="F3186" s="90"/>
      <c r="G3186" s="42"/>
      <c r="H3186" s="90"/>
      <c r="M3186" s="42"/>
      <c r="S3186" s="42"/>
      <c r="T3186" s="42"/>
      <c r="U3186" s="42"/>
      <c r="V3186" s="42"/>
      <c r="W3186" s="42"/>
      <c r="X3186" s="42"/>
      <c r="Y3186" s="42"/>
      <c r="Z3186" s="42"/>
    </row>
    <row r="3187">
      <c r="B3187" s="42"/>
      <c r="D3187" s="90"/>
      <c r="F3187" s="90"/>
      <c r="G3187" s="42"/>
      <c r="H3187" s="90"/>
      <c r="M3187" s="42"/>
      <c r="S3187" s="42"/>
      <c r="T3187" s="42"/>
      <c r="U3187" s="42"/>
      <c r="V3187" s="42"/>
      <c r="W3187" s="42"/>
      <c r="X3187" s="42"/>
      <c r="Y3187" s="42"/>
      <c r="Z3187" s="42"/>
    </row>
    <row r="3188">
      <c r="B3188" s="42"/>
      <c r="D3188" s="90"/>
      <c r="F3188" s="90"/>
      <c r="G3188" s="42"/>
      <c r="H3188" s="90"/>
      <c r="M3188" s="42"/>
      <c r="S3188" s="42"/>
      <c r="T3188" s="42"/>
      <c r="U3188" s="42"/>
      <c r="V3188" s="42"/>
      <c r="W3188" s="42"/>
      <c r="X3188" s="42"/>
      <c r="Y3188" s="42"/>
      <c r="Z3188" s="42"/>
    </row>
    <row r="3189">
      <c r="B3189" s="42"/>
      <c r="D3189" s="90"/>
      <c r="F3189" s="90"/>
      <c r="G3189" s="42"/>
      <c r="H3189" s="90"/>
      <c r="M3189" s="42"/>
      <c r="S3189" s="42"/>
      <c r="T3189" s="42"/>
      <c r="U3189" s="42"/>
      <c r="V3189" s="42"/>
      <c r="W3189" s="42"/>
      <c r="X3189" s="42"/>
      <c r="Y3189" s="42"/>
      <c r="Z3189" s="42"/>
    </row>
    <row r="3190">
      <c r="B3190" s="42"/>
      <c r="D3190" s="90"/>
      <c r="F3190" s="90"/>
      <c r="G3190" s="42"/>
      <c r="H3190" s="90"/>
      <c r="M3190" s="42"/>
      <c r="S3190" s="42"/>
      <c r="T3190" s="42"/>
      <c r="U3190" s="42"/>
      <c r="V3190" s="42"/>
      <c r="W3190" s="42"/>
      <c r="X3190" s="42"/>
      <c r="Y3190" s="42"/>
      <c r="Z3190" s="42"/>
    </row>
    <row r="3191">
      <c r="B3191" s="42"/>
      <c r="D3191" s="90"/>
      <c r="F3191" s="90"/>
      <c r="G3191" s="42"/>
      <c r="H3191" s="90"/>
      <c r="M3191" s="42"/>
      <c r="S3191" s="42"/>
      <c r="T3191" s="42"/>
      <c r="U3191" s="42"/>
      <c r="V3191" s="42"/>
      <c r="W3191" s="42"/>
      <c r="X3191" s="42"/>
      <c r="Y3191" s="42"/>
      <c r="Z3191" s="42"/>
    </row>
    <row r="3192">
      <c r="B3192" s="42"/>
      <c r="D3192" s="90"/>
      <c r="F3192" s="90"/>
      <c r="G3192" s="42"/>
      <c r="H3192" s="90"/>
      <c r="M3192" s="42"/>
      <c r="S3192" s="42"/>
      <c r="T3192" s="42"/>
      <c r="U3192" s="42"/>
      <c r="V3192" s="42"/>
      <c r="W3192" s="42"/>
      <c r="X3192" s="42"/>
      <c r="Y3192" s="42"/>
      <c r="Z3192" s="42"/>
    </row>
    <row r="3193">
      <c r="B3193" s="42"/>
      <c r="D3193" s="90"/>
      <c r="F3193" s="90"/>
      <c r="G3193" s="42"/>
      <c r="H3193" s="90"/>
      <c r="M3193" s="42"/>
      <c r="S3193" s="42"/>
      <c r="T3193" s="42"/>
      <c r="U3193" s="42"/>
      <c r="V3193" s="42"/>
      <c r="W3193" s="42"/>
      <c r="X3193" s="42"/>
      <c r="Y3193" s="42"/>
      <c r="Z3193" s="42"/>
    </row>
    <row r="3194">
      <c r="B3194" s="42"/>
      <c r="D3194" s="90"/>
      <c r="F3194" s="90"/>
      <c r="G3194" s="42"/>
      <c r="H3194" s="90"/>
      <c r="M3194" s="42"/>
      <c r="S3194" s="42"/>
      <c r="T3194" s="42"/>
      <c r="U3194" s="42"/>
      <c r="V3194" s="42"/>
      <c r="W3194" s="42"/>
      <c r="X3194" s="42"/>
      <c r="Y3194" s="42"/>
      <c r="Z3194" s="42"/>
    </row>
    <row r="3195">
      <c r="B3195" s="42"/>
      <c r="D3195" s="90"/>
      <c r="F3195" s="90"/>
      <c r="G3195" s="42"/>
      <c r="H3195" s="90"/>
      <c r="M3195" s="42"/>
      <c r="S3195" s="42"/>
      <c r="T3195" s="42"/>
      <c r="U3195" s="42"/>
      <c r="V3195" s="42"/>
      <c r="W3195" s="42"/>
      <c r="X3195" s="42"/>
      <c r="Y3195" s="42"/>
      <c r="Z3195" s="42"/>
    </row>
    <row r="3196">
      <c r="B3196" s="42"/>
      <c r="D3196" s="90"/>
      <c r="F3196" s="90"/>
      <c r="G3196" s="42"/>
      <c r="H3196" s="90"/>
      <c r="M3196" s="42"/>
      <c r="S3196" s="42"/>
      <c r="T3196" s="42"/>
      <c r="U3196" s="42"/>
      <c r="V3196" s="42"/>
      <c r="W3196" s="42"/>
      <c r="X3196" s="42"/>
      <c r="Y3196" s="42"/>
      <c r="Z3196" s="42"/>
    </row>
    <row r="3197">
      <c r="B3197" s="42"/>
      <c r="D3197" s="90"/>
      <c r="F3197" s="90"/>
      <c r="G3197" s="42"/>
      <c r="H3197" s="90"/>
      <c r="M3197" s="42"/>
      <c r="S3197" s="42"/>
      <c r="T3197" s="42"/>
      <c r="U3197" s="42"/>
      <c r="V3197" s="42"/>
      <c r="W3197" s="42"/>
      <c r="X3197" s="42"/>
      <c r="Y3197" s="42"/>
      <c r="Z3197" s="42"/>
    </row>
    <row r="3198">
      <c r="B3198" s="42"/>
      <c r="D3198" s="90"/>
      <c r="F3198" s="90"/>
      <c r="G3198" s="42"/>
      <c r="H3198" s="90"/>
      <c r="M3198" s="42"/>
      <c r="S3198" s="42"/>
      <c r="T3198" s="42"/>
      <c r="U3198" s="42"/>
      <c r="V3198" s="42"/>
      <c r="W3198" s="42"/>
      <c r="X3198" s="42"/>
      <c r="Y3198" s="42"/>
      <c r="Z3198" s="42"/>
    </row>
    <row r="3199">
      <c r="B3199" s="42"/>
      <c r="D3199" s="90"/>
      <c r="F3199" s="90"/>
      <c r="G3199" s="42"/>
      <c r="H3199" s="90"/>
      <c r="M3199" s="42"/>
      <c r="S3199" s="42"/>
      <c r="T3199" s="42"/>
      <c r="U3199" s="42"/>
      <c r="V3199" s="42"/>
      <c r="W3199" s="42"/>
      <c r="X3199" s="42"/>
      <c r="Y3199" s="42"/>
      <c r="Z3199" s="42"/>
    </row>
    <row r="3200">
      <c r="B3200" s="42"/>
      <c r="D3200" s="90"/>
      <c r="F3200" s="90"/>
      <c r="G3200" s="42"/>
      <c r="H3200" s="90"/>
      <c r="M3200" s="42"/>
      <c r="S3200" s="42"/>
      <c r="T3200" s="42"/>
      <c r="U3200" s="42"/>
      <c r="V3200" s="42"/>
      <c r="W3200" s="42"/>
      <c r="X3200" s="42"/>
      <c r="Y3200" s="42"/>
      <c r="Z3200" s="42"/>
    </row>
    <row r="3201">
      <c r="B3201" s="42"/>
      <c r="D3201" s="90"/>
      <c r="F3201" s="90"/>
      <c r="G3201" s="42"/>
      <c r="H3201" s="90"/>
      <c r="M3201" s="42"/>
      <c r="S3201" s="42"/>
      <c r="T3201" s="42"/>
      <c r="U3201" s="42"/>
      <c r="V3201" s="42"/>
      <c r="W3201" s="42"/>
      <c r="X3201" s="42"/>
      <c r="Y3201" s="42"/>
      <c r="Z3201" s="42"/>
    </row>
    <row r="3202">
      <c r="B3202" s="42"/>
      <c r="D3202" s="90"/>
      <c r="F3202" s="90"/>
      <c r="G3202" s="42"/>
      <c r="H3202" s="90"/>
      <c r="M3202" s="42"/>
      <c r="S3202" s="42"/>
      <c r="T3202" s="42"/>
      <c r="U3202" s="42"/>
      <c r="V3202" s="42"/>
      <c r="W3202" s="42"/>
      <c r="X3202" s="42"/>
      <c r="Y3202" s="42"/>
      <c r="Z3202" s="42"/>
    </row>
    <row r="3203">
      <c r="B3203" s="42"/>
      <c r="D3203" s="90"/>
      <c r="F3203" s="90"/>
      <c r="G3203" s="42"/>
      <c r="H3203" s="90"/>
      <c r="M3203" s="42"/>
      <c r="S3203" s="42"/>
      <c r="T3203" s="42"/>
      <c r="U3203" s="42"/>
      <c r="V3203" s="42"/>
      <c r="W3203" s="42"/>
      <c r="X3203" s="42"/>
      <c r="Y3203" s="42"/>
      <c r="Z3203" s="42"/>
    </row>
    <row r="3204">
      <c r="B3204" s="42"/>
      <c r="D3204" s="90"/>
      <c r="F3204" s="90"/>
      <c r="G3204" s="42"/>
      <c r="H3204" s="90"/>
      <c r="M3204" s="42"/>
      <c r="S3204" s="42"/>
      <c r="T3204" s="42"/>
      <c r="U3204" s="42"/>
      <c r="V3204" s="42"/>
      <c r="W3204" s="42"/>
      <c r="X3204" s="42"/>
      <c r="Y3204" s="42"/>
      <c r="Z3204" s="42"/>
    </row>
    <row r="3205">
      <c r="B3205" s="42"/>
      <c r="D3205" s="90"/>
      <c r="F3205" s="90"/>
      <c r="G3205" s="42"/>
      <c r="H3205" s="90"/>
      <c r="M3205" s="42"/>
      <c r="S3205" s="42"/>
      <c r="T3205" s="42"/>
      <c r="U3205" s="42"/>
      <c r="V3205" s="42"/>
      <c r="W3205" s="42"/>
      <c r="X3205" s="42"/>
      <c r="Y3205" s="42"/>
      <c r="Z3205" s="42"/>
    </row>
    <row r="3206">
      <c r="B3206" s="42"/>
      <c r="D3206" s="90"/>
      <c r="F3206" s="90"/>
      <c r="G3206" s="42"/>
      <c r="H3206" s="90"/>
      <c r="M3206" s="42"/>
      <c r="S3206" s="42"/>
      <c r="T3206" s="42"/>
      <c r="U3206" s="42"/>
      <c r="V3206" s="42"/>
      <c r="W3206" s="42"/>
      <c r="X3206" s="42"/>
      <c r="Y3206" s="42"/>
      <c r="Z3206" s="42"/>
    </row>
    <row r="3207">
      <c r="B3207" s="42"/>
      <c r="D3207" s="90"/>
      <c r="F3207" s="90"/>
      <c r="G3207" s="42"/>
      <c r="H3207" s="90"/>
      <c r="M3207" s="42"/>
      <c r="S3207" s="42"/>
      <c r="T3207" s="42"/>
      <c r="U3207" s="42"/>
      <c r="V3207" s="42"/>
      <c r="W3207" s="42"/>
      <c r="X3207" s="42"/>
      <c r="Y3207" s="42"/>
      <c r="Z3207" s="42"/>
    </row>
    <row r="3208">
      <c r="B3208" s="42"/>
      <c r="D3208" s="90"/>
      <c r="F3208" s="90"/>
      <c r="G3208" s="42"/>
      <c r="H3208" s="90"/>
      <c r="M3208" s="42"/>
      <c r="S3208" s="42"/>
      <c r="T3208" s="42"/>
      <c r="U3208" s="42"/>
      <c r="V3208" s="42"/>
      <c r="W3208" s="42"/>
      <c r="X3208" s="42"/>
      <c r="Y3208" s="42"/>
      <c r="Z3208" s="42"/>
    </row>
    <row r="3209">
      <c r="B3209" s="42"/>
      <c r="D3209" s="90"/>
      <c r="F3209" s="90"/>
      <c r="G3209" s="42"/>
      <c r="H3209" s="90"/>
      <c r="M3209" s="42"/>
      <c r="S3209" s="42"/>
      <c r="T3209" s="42"/>
      <c r="U3209" s="42"/>
      <c r="V3209" s="42"/>
      <c r="W3209" s="42"/>
      <c r="X3209" s="42"/>
      <c r="Y3209" s="42"/>
      <c r="Z3209" s="42"/>
    </row>
    <row r="3210">
      <c r="B3210" s="42"/>
      <c r="D3210" s="90"/>
      <c r="F3210" s="90"/>
      <c r="G3210" s="42"/>
      <c r="H3210" s="90"/>
      <c r="M3210" s="42"/>
      <c r="S3210" s="42"/>
      <c r="T3210" s="42"/>
      <c r="U3210" s="42"/>
      <c r="V3210" s="42"/>
      <c r="W3210" s="42"/>
      <c r="X3210" s="42"/>
      <c r="Y3210" s="42"/>
      <c r="Z3210" s="42"/>
    </row>
    <row r="3211">
      <c r="B3211" s="42"/>
      <c r="D3211" s="90"/>
      <c r="F3211" s="90"/>
      <c r="G3211" s="42"/>
      <c r="H3211" s="90"/>
      <c r="M3211" s="42"/>
      <c r="S3211" s="42"/>
      <c r="T3211" s="42"/>
      <c r="U3211" s="42"/>
      <c r="V3211" s="42"/>
      <c r="W3211" s="42"/>
      <c r="X3211" s="42"/>
      <c r="Y3211" s="42"/>
      <c r="Z3211" s="42"/>
    </row>
    <row r="3212">
      <c r="B3212" s="42"/>
      <c r="D3212" s="90"/>
      <c r="F3212" s="90"/>
      <c r="G3212" s="42"/>
      <c r="H3212" s="90"/>
      <c r="M3212" s="42"/>
      <c r="S3212" s="42"/>
      <c r="T3212" s="42"/>
      <c r="U3212" s="42"/>
      <c r="V3212" s="42"/>
      <c r="W3212" s="42"/>
      <c r="X3212" s="42"/>
      <c r="Y3212" s="42"/>
      <c r="Z3212" s="42"/>
    </row>
    <row r="3213">
      <c r="B3213" s="42"/>
      <c r="D3213" s="90"/>
      <c r="F3213" s="90"/>
      <c r="G3213" s="42"/>
      <c r="H3213" s="90"/>
      <c r="M3213" s="42"/>
      <c r="S3213" s="42"/>
      <c r="T3213" s="42"/>
      <c r="U3213" s="42"/>
      <c r="V3213" s="42"/>
      <c r="W3213" s="42"/>
      <c r="X3213" s="42"/>
      <c r="Y3213" s="42"/>
      <c r="Z3213" s="42"/>
    </row>
    <row r="3214">
      <c r="B3214" s="42"/>
      <c r="D3214" s="90"/>
      <c r="F3214" s="90"/>
      <c r="G3214" s="42"/>
      <c r="H3214" s="90"/>
      <c r="M3214" s="42"/>
      <c r="S3214" s="42"/>
      <c r="T3214" s="42"/>
      <c r="U3214" s="42"/>
      <c r="V3214" s="42"/>
      <c r="W3214" s="42"/>
      <c r="X3214" s="42"/>
      <c r="Y3214" s="42"/>
      <c r="Z3214" s="42"/>
    </row>
    <row r="3215">
      <c r="B3215" s="42"/>
      <c r="D3215" s="90"/>
      <c r="F3215" s="90"/>
      <c r="G3215" s="42"/>
      <c r="H3215" s="90"/>
      <c r="M3215" s="42"/>
      <c r="S3215" s="42"/>
      <c r="T3215" s="42"/>
      <c r="U3215" s="42"/>
      <c r="V3215" s="42"/>
      <c r="W3215" s="42"/>
      <c r="X3215" s="42"/>
      <c r="Y3215" s="42"/>
      <c r="Z3215" s="42"/>
    </row>
    <row r="3216">
      <c r="B3216" s="42"/>
      <c r="D3216" s="90"/>
      <c r="F3216" s="90"/>
      <c r="G3216" s="42"/>
      <c r="H3216" s="90"/>
      <c r="M3216" s="42"/>
      <c r="S3216" s="42"/>
      <c r="T3216" s="42"/>
      <c r="U3216" s="42"/>
      <c r="V3216" s="42"/>
      <c r="W3216" s="42"/>
      <c r="X3216" s="42"/>
      <c r="Y3216" s="42"/>
      <c r="Z3216" s="42"/>
    </row>
    <row r="3217">
      <c r="B3217" s="42"/>
      <c r="D3217" s="90"/>
      <c r="F3217" s="90"/>
      <c r="G3217" s="42"/>
      <c r="H3217" s="90"/>
      <c r="M3217" s="42"/>
      <c r="S3217" s="42"/>
      <c r="T3217" s="42"/>
      <c r="U3217" s="42"/>
      <c r="V3217" s="42"/>
      <c r="W3217" s="42"/>
      <c r="X3217" s="42"/>
      <c r="Y3217" s="42"/>
      <c r="Z3217" s="42"/>
    </row>
    <row r="3218">
      <c r="B3218" s="42"/>
      <c r="D3218" s="90"/>
      <c r="F3218" s="90"/>
      <c r="G3218" s="42"/>
      <c r="H3218" s="90"/>
      <c r="M3218" s="42"/>
      <c r="S3218" s="42"/>
      <c r="T3218" s="42"/>
      <c r="U3218" s="42"/>
      <c r="V3218" s="42"/>
      <c r="W3218" s="42"/>
      <c r="X3218" s="42"/>
      <c r="Y3218" s="42"/>
      <c r="Z3218" s="42"/>
    </row>
    <row r="3219">
      <c r="B3219" s="42"/>
      <c r="D3219" s="90"/>
      <c r="F3219" s="90"/>
      <c r="G3219" s="42"/>
      <c r="H3219" s="90"/>
      <c r="M3219" s="42"/>
      <c r="S3219" s="42"/>
      <c r="T3219" s="42"/>
      <c r="U3219" s="42"/>
      <c r="V3219" s="42"/>
      <c r="W3219" s="42"/>
      <c r="X3219" s="42"/>
      <c r="Y3219" s="42"/>
      <c r="Z3219" s="42"/>
    </row>
    <row r="3220">
      <c r="B3220" s="42"/>
      <c r="D3220" s="90"/>
      <c r="F3220" s="90"/>
      <c r="G3220" s="42"/>
      <c r="H3220" s="90"/>
      <c r="M3220" s="42"/>
      <c r="S3220" s="42"/>
      <c r="T3220" s="42"/>
      <c r="U3220" s="42"/>
      <c r="V3220" s="42"/>
      <c r="W3220" s="42"/>
      <c r="X3220" s="42"/>
      <c r="Y3220" s="42"/>
      <c r="Z3220" s="42"/>
    </row>
    <row r="3221">
      <c r="B3221" s="42"/>
      <c r="D3221" s="90"/>
      <c r="F3221" s="90"/>
      <c r="G3221" s="42"/>
      <c r="H3221" s="90"/>
      <c r="M3221" s="42"/>
      <c r="S3221" s="42"/>
      <c r="T3221" s="42"/>
      <c r="U3221" s="42"/>
      <c r="V3221" s="42"/>
      <c r="W3221" s="42"/>
      <c r="X3221" s="42"/>
      <c r="Y3221" s="42"/>
      <c r="Z3221" s="42"/>
    </row>
    <row r="3222">
      <c r="B3222" s="42"/>
      <c r="D3222" s="90"/>
      <c r="F3222" s="90"/>
      <c r="G3222" s="42"/>
      <c r="H3222" s="90"/>
      <c r="M3222" s="42"/>
      <c r="S3222" s="42"/>
      <c r="T3222" s="42"/>
      <c r="U3222" s="42"/>
      <c r="V3222" s="42"/>
      <c r="W3222" s="42"/>
      <c r="X3222" s="42"/>
      <c r="Y3222" s="42"/>
      <c r="Z3222" s="42"/>
    </row>
    <row r="3223">
      <c r="B3223" s="42"/>
      <c r="D3223" s="90"/>
      <c r="F3223" s="90"/>
      <c r="G3223" s="42"/>
      <c r="H3223" s="90"/>
      <c r="M3223" s="42"/>
      <c r="S3223" s="42"/>
      <c r="T3223" s="42"/>
      <c r="U3223" s="42"/>
      <c r="V3223" s="42"/>
      <c r="W3223" s="42"/>
      <c r="X3223" s="42"/>
      <c r="Y3223" s="42"/>
      <c r="Z3223" s="42"/>
    </row>
    <row r="3224">
      <c r="B3224" s="42"/>
      <c r="D3224" s="90"/>
      <c r="F3224" s="90"/>
      <c r="G3224" s="42"/>
      <c r="H3224" s="90"/>
      <c r="M3224" s="42"/>
      <c r="S3224" s="42"/>
      <c r="T3224" s="42"/>
      <c r="U3224" s="42"/>
      <c r="V3224" s="42"/>
      <c r="W3224" s="42"/>
      <c r="X3224" s="42"/>
      <c r="Y3224" s="42"/>
      <c r="Z3224" s="42"/>
    </row>
    <row r="3225">
      <c r="B3225" s="42"/>
      <c r="D3225" s="90"/>
      <c r="F3225" s="90"/>
      <c r="G3225" s="42"/>
      <c r="H3225" s="90"/>
      <c r="M3225" s="42"/>
      <c r="S3225" s="42"/>
      <c r="T3225" s="42"/>
      <c r="U3225" s="42"/>
      <c r="V3225" s="42"/>
      <c r="W3225" s="42"/>
      <c r="X3225" s="42"/>
      <c r="Y3225" s="42"/>
      <c r="Z3225" s="42"/>
    </row>
    <row r="3226">
      <c r="B3226" s="42"/>
      <c r="D3226" s="90"/>
      <c r="F3226" s="90"/>
      <c r="G3226" s="42"/>
      <c r="H3226" s="90"/>
      <c r="M3226" s="42"/>
      <c r="S3226" s="42"/>
      <c r="T3226" s="42"/>
      <c r="U3226" s="42"/>
      <c r="V3226" s="42"/>
      <c r="W3226" s="42"/>
      <c r="X3226" s="42"/>
      <c r="Y3226" s="42"/>
      <c r="Z3226" s="42"/>
    </row>
    <row r="3227">
      <c r="B3227" s="42"/>
      <c r="D3227" s="90"/>
      <c r="F3227" s="90"/>
      <c r="G3227" s="42"/>
      <c r="H3227" s="90"/>
      <c r="M3227" s="42"/>
      <c r="S3227" s="42"/>
      <c r="T3227" s="42"/>
      <c r="U3227" s="42"/>
      <c r="V3227" s="42"/>
      <c r="W3227" s="42"/>
      <c r="X3227" s="42"/>
      <c r="Y3227" s="42"/>
      <c r="Z3227" s="42"/>
    </row>
    <row r="3228">
      <c r="B3228" s="42"/>
      <c r="D3228" s="90"/>
      <c r="F3228" s="90"/>
      <c r="G3228" s="42"/>
      <c r="H3228" s="90"/>
      <c r="M3228" s="42"/>
      <c r="S3228" s="42"/>
      <c r="T3228" s="42"/>
      <c r="U3228" s="42"/>
      <c r="V3228" s="42"/>
      <c r="W3228" s="42"/>
      <c r="X3228" s="42"/>
      <c r="Y3228" s="42"/>
      <c r="Z3228" s="42"/>
    </row>
    <row r="3229">
      <c r="B3229" s="42"/>
      <c r="D3229" s="90"/>
      <c r="F3229" s="90"/>
      <c r="G3229" s="42"/>
      <c r="H3229" s="90"/>
      <c r="M3229" s="42"/>
      <c r="S3229" s="42"/>
      <c r="T3229" s="42"/>
      <c r="U3229" s="42"/>
      <c r="V3229" s="42"/>
      <c r="W3229" s="42"/>
      <c r="X3229" s="42"/>
      <c r="Y3229" s="42"/>
      <c r="Z3229" s="42"/>
    </row>
    <row r="3230">
      <c r="B3230" s="42"/>
      <c r="D3230" s="90"/>
      <c r="F3230" s="90"/>
      <c r="G3230" s="42"/>
      <c r="H3230" s="90"/>
      <c r="M3230" s="42"/>
      <c r="S3230" s="42"/>
      <c r="T3230" s="42"/>
      <c r="U3230" s="42"/>
      <c r="V3230" s="42"/>
      <c r="W3230" s="42"/>
      <c r="X3230" s="42"/>
      <c r="Y3230" s="42"/>
      <c r="Z3230" s="42"/>
    </row>
    <row r="3231">
      <c r="B3231" s="42"/>
      <c r="D3231" s="90"/>
      <c r="F3231" s="90"/>
      <c r="G3231" s="42"/>
      <c r="H3231" s="90"/>
      <c r="M3231" s="42"/>
      <c r="S3231" s="42"/>
      <c r="T3231" s="42"/>
      <c r="U3231" s="42"/>
      <c r="V3231" s="42"/>
      <c r="W3231" s="42"/>
      <c r="X3231" s="42"/>
      <c r="Y3231" s="42"/>
      <c r="Z3231" s="42"/>
    </row>
    <row r="3232">
      <c r="B3232" s="42"/>
      <c r="D3232" s="90"/>
      <c r="F3232" s="90"/>
      <c r="G3232" s="42"/>
      <c r="H3232" s="90"/>
      <c r="M3232" s="42"/>
      <c r="S3232" s="42"/>
      <c r="T3232" s="42"/>
      <c r="U3232" s="42"/>
      <c r="V3232" s="42"/>
      <c r="W3232" s="42"/>
      <c r="X3232" s="42"/>
      <c r="Y3232" s="42"/>
      <c r="Z3232" s="42"/>
    </row>
    <row r="3233">
      <c r="B3233" s="42"/>
      <c r="D3233" s="90"/>
      <c r="F3233" s="90"/>
      <c r="G3233" s="42"/>
      <c r="H3233" s="90"/>
      <c r="M3233" s="42"/>
      <c r="S3233" s="42"/>
      <c r="T3233" s="42"/>
      <c r="U3233" s="42"/>
      <c r="V3233" s="42"/>
      <c r="W3233" s="42"/>
      <c r="X3233" s="42"/>
      <c r="Y3233" s="42"/>
      <c r="Z3233" s="42"/>
    </row>
    <row r="3234">
      <c r="B3234" s="42"/>
      <c r="D3234" s="90"/>
      <c r="F3234" s="90"/>
      <c r="G3234" s="42"/>
      <c r="H3234" s="90"/>
      <c r="M3234" s="42"/>
      <c r="S3234" s="42"/>
      <c r="T3234" s="42"/>
      <c r="U3234" s="42"/>
      <c r="V3234" s="42"/>
      <c r="W3234" s="42"/>
      <c r="X3234" s="42"/>
      <c r="Y3234" s="42"/>
      <c r="Z3234" s="42"/>
    </row>
    <row r="3235">
      <c r="B3235" s="42"/>
      <c r="D3235" s="90"/>
      <c r="F3235" s="90"/>
      <c r="G3235" s="42"/>
      <c r="H3235" s="90"/>
      <c r="M3235" s="42"/>
      <c r="S3235" s="42"/>
      <c r="T3235" s="42"/>
      <c r="U3235" s="42"/>
      <c r="V3235" s="42"/>
      <c r="W3235" s="42"/>
      <c r="X3235" s="42"/>
      <c r="Y3235" s="42"/>
      <c r="Z3235" s="42"/>
    </row>
    <row r="3236">
      <c r="B3236" s="42"/>
      <c r="D3236" s="90"/>
      <c r="F3236" s="90"/>
      <c r="G3236" s="42"/>
      <c r="H3236" s="90"/>
      <c r="M3236" s="42"/>
      <c r="S3236" s="42"/>
      <c r="T3236" s="42"/>
      <c r="U3236" s="42"/>
      <c r="V3236" s="42"/>
      <c r="W3236" s="42"/>
      <c r="X3236" s="42"/>
      <c r="Y3236" s="42"/>
      <c r="Z3236" s="42"/>
    </row>
    <row r="3237">
      <c r="B3237" s="42"/>
      <c r="D3237" s="90"/>
      <c r="F3237" s="90"/>
      <c r="G3237" s="42"/>
      <c r="H3237" s="90"/>
      <c r="M3237" s="42"/>
      <c r="S3237" s="42"/>
      <c r="T3237" s="42"/>
      <c r="U3237" s="42"/>
      <c r="V3237" s="42"/>
      <c r="W3237" s="42"/>
      <c r="X3237" s="42"/>
      <c r="Y3237" s="42"/>
      <c r="Z3237" s="42"/>
    </row>
    <row r="3238">
      <c r="B3238" s="42"/>
      <c r="D3238" s="90"/>
      <c r="F3238" s="90"/>
      <c r="G3238" s="42"/>
      <c r="H3238" s="90"/>
      <c r="M3238" s="42"/>
      <c r="S3238" s="42"/>
      <c r="T3238" s="42"/>
      <c r="U3238" s="42"/>
      <c r="V3238" s="42"/>
      <c r="W3238" s="42"/>
      <c r="X3238" s="42"/>
      <c r="Y3238" s="42"/>
      <c r="Z3238" s="42"/>
    </row>
    <row r="3239">
      <c r="B3239" s="42"/>
      <c r="D3239" s="90"/>
      <c r="F3239" s="90"/>
      <c r="G3239" s="42"/>
      <c r="H3239" s="90"/>
      <c r="M3239" s="42"/>
      <c r="S3239" s="42"/>
      <c r="T3239" s="42"/>
      <c r="U3239" s="42"/>
      <c r="V3239" s="42"/>
      <c r="W3239" s="42"/>
      <c r="X3239" s="42"/>
      <c r="Y3239" s="42"/>
      <c r="Z3239" s="42"/>
    </row>
    <row r="3240">
      <c r="B3240" s="42"/>
      <c r="D3240" s="90"/>
      <c r="F3240" s="90"/>
      <c r="G3240" s="42"/>
      <c r="H3240" s="90"/>
      <c r="M3240" s="42"/>
      <c r="S3240" s="42"/>
      <c r="T3240" s="42"/>
      <c r="U3240" s="42"/>
      <c r="V3240" s="42"/>
      <c r="W3240" s="42"/>
      <c r="X3240" s="42"/>
      <c r="Y3240" s="42"/>
      <c r="Z3240" s="42"/>
    </row>
    <row r="3241">
      <c r="B3241" s="42"/>
      <c r="D3241" s="90"/>
      <c r="F3241" s="90"/>
      <c r="G3241" s="42"/>
      <c r="H3241" s="90"/>
      <c r="M3241" s="42"/>
      <c r="S3241" s="42"/>
      <c r="T3241" s="42"/>
      <c r="U3241" s="42"/>
      <c r="V3241" s="42"/>
      <c r="W3241" s="42"/>
      <c r="X3241" s="42"/>
      <c r="Y3241" s="42"/>
      <c r="Z3241" s="42"/>
    </row>
    <row r="3242">
      <c r="B3242" s="42"/>
      <c r="D3242" s="90"/>
      <c r="F3242" s="90"/>
      <c r="G3242" s="42"/>
      <c r="H3242" s="90"/>
      <c r="M3242" s="42"/>
      <c r="S3242" s="42"/>
      <c r="T3242" s="42"/>
      <c r="U3242" s="42"/>
      <c r="V3242" s="42"/>
      <c r="W3242" s="42"/>
      <c r="X3242" s="42"/>
      <c r="Y3242" s="42"/>
      <c r="Z3242" s="42"/>
    </row>
    <row r="3243">
      <c r="B3243" s="42"/>
      <c r="D3243" s="90"/>
      <c r="F3243" s="90"/>
      <c r="G3243" s="42"/>
      <c r="H3243" s="90"/>
      <c r="M3243" s="42"/>
      <c r="S3243" s="42"/>
      <c r="T3243" s="42"/>
      <c r="U3243" s="42"/>
      <c r="V3243" s="42"/>
      <c r="W3243" s="42"/>
      <c r="X3243" s="42"/>
      <c r="Y3243" s="42"/>
      <c r="Z3243" s="42"/>
    </row>
    <row r="3244">
      <c r="B3244" s="42"/>
      <c r="D3244" s="90"/>
      <c r="F3244" s="90"/>
      <c r="G3244" s="42"/>
      <c r="H3244" s="90"/>
      <c r="M3244" s="42"/>
      <c r="S3244" s="42"/>
      <c r="T3244" s="42"/>
      <c r="U3244" s="42"/>
      <c r="V3244" s="42"/>
      <c r="W3244" s="42"/>
      <c r="X3244" s="42"/>
      <c r="Y3244" s="42"/>
      <c r="Z3244" s="42"/>
    </row>
    <row r="3245">
      <c r="B3245" s="42"/>
      <c r="D3245" s="90"/>
      <c r="F3245" s="90"/>
      <c r="G3245" s="42"/>
      <c r="H3245" s="90"/>
      <c r="M3245" s="42"/>
      <c r="S3245" s="42"/>
      <c r="T3245" s="42"/>
      <c r="U3245" s="42"/>
      <c r="V3245" s="42"/>
      <c r="W3245" s="42"/>
      <c r="X3245" s="42"/>
      <c r="Y3245" s="42"/>
      <c r="Z3245" s="42"/>
    </row>
    <row r="3246">
      <c r="B3246" s="42"/>
      <c r="D3246" s="90"/>
      <c r="F3246" s="90"/>
      <c r="G3246" s="42"/>
      <c r="H3246" s="90"/>
      <c r="M3246" s="42"/>
      <c r="S3246" s="42"/>
      <c r="T3246" s="42"/>
      <c r="U3246" s="42"/>
      <c r="V3246" s="42"/>
      <c r="W3246" s="42"/>
      <c r="X3246" s="42"/>
      <c r="Y3246" s="42"/>
      <c r="Z3246" s="42"/>
    </row>
    <row r="3247">
      <c r="B3247" s="42"/>
      <c r="D3247" s="90"/>
      <c r="F3247" s="90"/>
      <c r="G3247" s="42"/>
      <c r="H3247" s="90"/>
      <c r="M3247" s="42"/>
      <c r="S3247" s="42"/>
      <c r="T3247" s="42"/>
      <c r="U3247" s="42"/>
      <c r="V3247" s="42"/>
      <c r="W3247" s="42"/>
      <c r="X3247" s="42"/>
      <c r="Y3247" s="42"/>
      <c r="Z3247" s="42"/>
    </row>
    <row r="3248">
      <c r="B3248" s="42"/>
      <c r="D3248" s="90"/>
      <c r="F3248" s="90"/>
      <c r="G3248" s="42"/>
      <c r="H3248" s="90"/>
      <c r="M3248" s="42"/>
      <c r="S3248" s="42"/>
      <c r="T3248" s="42"/>
      <c r="U3248" s="42"/>
      <c r="V3248" s="42"/>
      <c r="W3248" s="42"/>
      <c r="X3248" s="42"/>
      <c r="Y3248" s="42"/>
      <c r="Z3248" s="42"/>
    </row>
    <row r="3249">
      <c r="B3249" s="42"/>
      <c r="D3249" s="90"/>
      <c r="F3249" s="90"/>
      <c r="G3249" s="42"/>
      <c r="H3249" s="90"/>
      <c r="M3249" s="42"/>
      <c r="S3249" s="42"/>
      <c r="T3249" s="42"/>
      <c r="U3249" s="42"/>
      <c r="V3249" s="42"/>
      <c r="W3249" s="42"/>
      <c r="X3249" s="42"/>
      <c r="Y3249" s="42"/>
      <c r="Z3249" s="42"/>
    </row>
    <row r="3250">
      <c r="B3250" s="42"/>
      <c r="D3250" s="90"/>
      <c r="F3250" s="90"/>
      <c r="G3250" s="42"/>
      <c r="H3250" s="90"/>
      <c r="M3250" s="42"/>
      <c r="S3250" s="42"/>
      <c r="T3250" s="42"/>
      <c r="U3250" s="42"/>
      <c r="V3250" s="42"/>
      <c r="W3250" s="42"/>
      <c r="X3250" s="42"/>
      <c r="Y3250" s="42"/>
      <c r="Z3250" s="42"/>
    </row>
    <row r="3251">
      <c r="B3251" s="42"/>
      <c r="D3251" s="90"/>
      <c r="F3251" s="90"/>
      <c r="G3251" s="42"/>
      <c r="H3251" s="90"/>
      <c r="M3251" s="42"/>
      <c r="S3251" s="42"/>
      <c r="T3251" s="42"/>
      <c r="U3251" s="42"/>
      <c r="V3251" s="42"/>
      <c r="W3251" s="42"/>
      <c r="X3251" s="42"/>
      <c r="Y3251" s="42"/>
      <c r="Z3251" s="42"/>
    </row>
    <row r="3252">
      <c r="B3252" s="42"/>
      <c r="D3252" s="90"/>
      <c r="F3252" s="90"/>
      <c r="G3252" s="42"/>
      <c r="H3252" s="90"/>
      <c r="M3252" s="42"/>
      <c r="S3252" s="42"/>
      <c r="T3252" s="42"/>
      <c r="U3252" s="42"/>
      <c r="V3252" s="42"/>
      <c r="W3252" s="42"/>
      <c r="X3252" s="42"/>
      <c r="Y3252" s="42"/>
      <c r="Z3252" s="42"/>
    </row>
    <row r="3253">
      <c r="B3253" s="42"/>
      <c r="D3253" s="90"/>
      <c r="F3253" s="90"/>
      <c r="G3253" s="42"/>
      <c r="H3253" s="90"/>
      <c r="M3253" s="42"/>
      <c r="S3253" s="42"/>
      <c r="T3253" s="42"/>
      <c r="U3253" s="42"/>
      <c r="V3253" s="42"/>
      <c r="W3253" s="42"/>
      <c r="X3253" s="42"/>
      <c r="Y3253" s="42"/>
      <c r="Z3253" s="42"/>
    </row>
    <row r="3254">
      <c r="B3254" s="42"/>
      <c r="D3254" s="90"/>
      <c r="F3254" s="90"/>
      <c r="G3254" s="42"/>
      <c r="H3254" s="90"/>
      <c r="M3254" s="42"/>
      <c r="S3254" s="42"/>
      <c r="T3254" s="42"/>
      <c r="U3254" s="42"/>
      <c r="V3254" s="42"/>
      <c r="W3254" s="42"/>
      <c r="X3254" s="42"/>
      <c r="Y3254" s="42"/>
      <c r="Z3254" s="42"/>
    </row>
    <row r="3255">
      <c r="B3255" s="42"/>
      <c r="D3255" s="90"/>
      <c r="F3255" s="90"/>
      <c r="G3255" s="42"/>
      <c r="H3255" s="90"/>
      <c r="M3255" s="42"/>
      <c r="S3255" s="42"/>
      <c r="T3255" s="42"/>
      <c r="U3255" s="42"/>
      <c r="V3255" s="42"/>
      <c r="W3255" s="42"/>
      <c r="X3255" s="42"/>
      <c r="Y3255" s="42"/>
      <c r="Z3255" s="42"/>
    </row>
    <row r="3256">
      <c r="B3256" s="42"/>
      <c r="D3256" s="90"/>
      <c r="F3256" s="90"/>
      <c r="G3256" s="42"/>
      <c r="H3256" s="90"/>
      <c r="M3256" s="42"/>
      <c r="S3256" s="42"/>
      <c r="T3256" s="42"/>
      <c r="U3256" s="42"/>
      <c r="V3256" s="42"/>
      <c r="W3256" s="42"/>
      <c r="X3256" s="42"/>
      <c r="Y3256" s="42"/>
      <c r="Z3256" s="42"/>
    </row>
    <row r="3257">
      <c r="B3257" s="42"/>
      <c r="D3257" s="90"/>
      <c r="F3257" s="90"/>
      <c r="G3257" s="42"/>
      <c r="H3257" s="90"/>
      <c r="M3257" s="42"/>
      <c r="S3257" s="42"/>
      <c r="T3257" s="42"/>
      <c r="U3257" s="42"/>
      <c r="V3257" s="42"/>
      <c r="W3257" s="42"/>
      <c r="X3257" s="42"/>
      <c r="Y3257" s="42"/>
      <c r="Z3257" s="42"/>
    </row>
    <row r="3258">
      <c r="B3258" s="42"/>
      <c r="D3258" s="90"/>
      <c r="F3258" s="90"/>
      <c r="G3258" s="42"/>
      <c r="H3258" s="90"/>
      <c r="M3258" s="42"/>
      <c r="S3258" s="42"/>
      <c r="T3258" s="42"/>
      <c r="U3258" s="42"/>
      <c r="V3258" s="42"/>
      <c r="W3258" s="42"/>
      <c r="X3258" s="42"/>
      <c r="Y3258" s="42"/>
      <c r="Z3258" s="42"/>
    </row>
    <row r="3259">
      <c r="B3259" s="42"/>
      <c r="D3259" s="90"/>
      <c r="F3259" s="90"/>
      <c r="G3259" s="42"/>
      <c r="H3259" s="90"/>
      <c r="M3259" s="42"/>
      <c r="S3259" s="42"/>
      <c r="T3259" s="42"/>
      <c r="U3259" s="42"/>
      <c r="V3259" s="42"/>
      <c r="W3259" s="42"/>
      <c r="X3259" s="42"/>
      <c r="Y3259" s="42"/>
      <c r="Z3259" s="42"/>
    </row>
    <row r="3260">
      <c r="B3260" s="42"/>
      <c r="D3260" s="90"/>
      <c r="F3260" s="90"/>
      <c r="G3260" s="42"/>
      <c r="H3260" s="90"/>
      <c r="M3260" s="42"/>
      <c r="S3260" s="42"/>
      <c r="T3260" s="42"/>
      <c r="U3260" s="42"/>
      <c r="V3260" s="42"/>
      <c r="W3260" s="42"/>
      <c r="X3260" s="42"/>
      <c r="Y3260" s="42"/>
      <c r="Z3260" s="42"/>
    </row>
    <row r="3261">
      <c r="B3261" s="42"/>
      <c r="D3261" s="90"/>
      <c r="F3261" s="90"/>
      <c r="G3261" s="42"/>
      <c r="H3261" s="90"/>
      <c r="M3261" s="42"/>
      <c r="S3261" s="42"/>
      <c r="T3261" s="42"/>
      <c r="U3261" s="42"/>
      <c r="V3261" s="42"/>
      <c r="W3261" s="42"/>
      <c r="X3261" s="42"/>
      <c r="Y3261" s="42"/>
      <c r="Z3261" s="42"/>
    </row>
    <row r="3262">
      <c r="B3262" s="42"/>
      <c r="D3262" s="90"/>
      <c r="F3262" s="90"/>
      <c r="G3262" s="42"/>
      <c r="H3262" s="90"/>
      <c r="M3262" s="42"/>
      <c r="S3262" s="42"/>
      <c r="T3262" s="42"/>
      <c r="U3262" s="42"/>
      <c r="V3262" s="42"/>
      <c r="W3262" s="42"/>
      <c r="X3262" s="42"/>
      <c r="Y3262" s="42"/>
      <c r="Z3262" s="42"/>
    </row>
    <row r="3263">
      <c r="B3263" s="42"/>
      <c r="D3263" s="90"/>
      <c r="F3263" s="90"/>
      <c r="G3263" s="42"/>
      <c r="H3263" s="90"/>
      <c r="M3263" s="42"/>
      <c r="S3263" s="42"/>
      <c r="T3263" s="42"/>
      <c r="U3263" s="42"/>
      <c r="V3263" s="42"/>
      <c r="W3263" s="42"/>
      <c r="X3263" s="42"/>
      <c r="Y3263" s="42"/>
      <c r="Z3263" s="42"/>
    </row>
    <row r="3264">
      <c r="B3264" s="42"/>
      <c r="D3264" s="90"/>
      <c r="F3264" s="90"/>
      <c r="G3264" s="42"/>
      <c r="H3264" s="90"/>
      <c r="M3264" s="42"/>
      <c r="S3264" s="42"/>
      <c r="T3264" s="42"/>
      <c r="U3264" s="42"/>
      <c r="V3264" s="42"/>
      <c r="W3264" s="42"/>
      <c r="X3264" s="42"/>
      <c r="Y3264" s="42"/>
      <c r="Z3264" s="42"/>
    </row>
    <row r="3265">
      <c r="B3265" s="42"/>
      <c r="D3265" s="90"/>
      <c r="F3265" s="90"/>
      <c r="G3265" s="42"/>
      <c r="H3265" s="90"/>
      <c r="M3265" s="42"/>
      <c r="S3265" s="42"/>
      <c r="T3265" s="42"/>
      <c r="U3265" s="42"/>
      <c r="V3265" s="42"/>
      <c r="W3265" s="42"/>
      <c r="X3265" s="42"/>
      <c r="Y3265" s="42"/>
      <c r="Z3265" s="42"/>
    </row>
    <row r="3266">
      <c r="B3266" s="42"/>
      <c r="D3266" s="90"/>
      <c r="F3266" s="90"/>
      <c r="G3266" s="42"/>
      <c r="H3266" s="90"/>
      <c r="M3266" s="42"/>
      <c r="S3266" s="42"/>
      <c r="T3266" s="42"/>
      <c r="U3266" s="42"/>
      <c r="V3266" s="42"/>
      <c r="W3266" s="42"/>
      <c r="X3266" s="42"/>
      <c r="Y3266" s="42"/>
      <c r="Z3266" s="42"/>
    </row>
    <row r="3267">
      <c r="B3267" s="42"/>
      <c r="D3267" s="90"/>
      <c r="F3267" s="90"/>
      <c r="G3267" s="42"/>
      <c r="H3267" s="90"/>
      <c r="M3267" s="42"/>
      <c r="S3267" s="42"/>
      <c r="T3267" s="42"/>
      <c r="U3267" s="42"/>
      <c r="V3267" s="42"/>
      <c r="W3267" s="42"/>
      <c r="X3267" s="42"/>
      <c r="Y3267" s="42"/>
      <c r="Z3267" s="42"/>
    </row>
    <row r="3268">
      <c r="B3268" s="42"/>
      <c r="D3268" s="90"/>
      <c r="F3268" s="90"/>
      <c r="G3268" s="42"/>
      <c r="H3268" s="90"/>
      <c r="M3268" s="42"/>
      <c r="S3268" s="42"/>
      <c r="T3268" s="42"/>
      <c r="U3268" s="42"/>
      <c r="V3268" s="42"/>
      <c r="W3268" s="42"/>
      <c r="X3268" s="42"/>
      <c r="Y3268" s="42"/>
      <c r="Z3268" s="42"/>
    </row>
    <row r="3269">
      <c r="B3269" s="42"/>
      <c r="D3269" s="90"/>
      <c r="F3269" s="90"/>
      <c r="G3269" s="42"/>
      <c r="H3269" s="90"/>
      <c r="M3269" s="42"/>
      <c r="S3269" s="42"/>
      <c r="T3269" s="42"/>
      <c r="U3269" s="42"/>
      <c r="V3269" s="42"/>
      <c r="W3269" s="42"/>
      <c r="X3269" s="42"/>
      <c r="Y3269" s="42"/>
      <c r="Z3269" s="42"/>
    </row>
    <row r="3270">
      <c r="B3270" s="42"/>
      <c r="D3270" s="90"/>
      <c r="F3270" s="90"/>
      <c r="G3270" s="42"/>
      <c r="H3270" s="90"/>
      <c r="M3270" s="42"/>
      <c r="S3270" s="42"/>
      <c r="T3270" s="42"/>
      <c r="U3270" s="42"/>
      <c r="V3270" s="42"/>
      <c r="W3270" s="42"/>
      <c r="X3270" s="42"/>
      <c r="Y3270" s="42"/>
      <c r="Z3270" s="42"/>
    </row>
    <row r="3271">
      <c r="B3271" s="42"/>
      <c r="D3271" s="90"/>
      <c r="F3271" s="90"/>
      <c r="G3271" s="42"/>
      <c r="H3271" s="90"/>
      <c r="M3271" s="42"/>
      <c r="S3271" s="42"/>
      <c r="T3271" s="42"/>
      <c r="U3271" s="42"/>
      <c r="V3271" s="42"/>
      <c r="W3271" s="42"/>
      <c r="X3271" s="42"/>
      <c r="Y3271" s="42"/>
      <c r="Z3271" s="42"/>
    </row>
    <row r="3272">
      <c r="B3272" s="42"/>
      <c r="D3272" s="90"/>
      <c r="F3272" s="90"/>
      <c r="G3272" s="42"/>
      <c r="H3272" s="90"/>
      <c r="M3272" s="42"/>
      <c r="S3272" s="42"/>
      <c r="T3272" s="42"/>
      <c r="U3272" s="42"/>
      <c r="V3272" s="42"/>
      <c r="W3272" s="42"/>
      <c r="X3272" s="42"/>
      <c r="Y3272" s="42"/>
      <c r="Z3272" s="42"/>
    </row>
    <row r="3273">
      <c r="B3273" s="42"/>
      <c r="D3273" s="90"/>
      <c r="F3273" s="90"/>
      <c r="G3273" s="42"/>
      <c r="H3273" s="90"/>
      <c r="M3273" s="42"/>
      <c r="S3273" s="42"/>
      <c r="T3273" s="42"/>
      <c r="U3273" s="42"/>
      <c r="V3273" s="42"/>
      <c r="W3273" s="42"/>
      <c r="X3273" s="42"/>
      <c r="Y3273" s="42"/>
      <c r="Z3273" s="42"/>
    </row>
    <row r="3274">
      <c r="B3274" s="42"/>
      <c r="D3274" s="90"/>
      <c r="F3274" s="90"/>
      <c r="G3274" s="42"/>
      <c r="H3274" s="90"/>
      <c r="M3274" s="42"/>
      <c r="S3274" s="42"/>
      <c r="T3274" s="42"/>
      <c r="U3274" s="42"/>
      <c r="V3274" s="42"/>
      <c r="W3274" s="42"/>
      <c r="X3274" s="42"/>
      <c r="Y3274" s="42"/>
      <c r="Z3274" s="42"/>
    </row>
    <row r="3275">
      <c r="B3275" s="42"/>
      <c r="D3275" s="90"/>
      <c r="F3275" s="90"/>
      <c r="G3275" s="42"/>
      <c r="H3275" s="90"/>
      <c r="M3275" s="42"/>
      <c r="S3275" s="42"/>
      <c r="T3275" s="42"/>
      <c r="U3275" s="42"/>
      <c r="V3275" s="42"/>
      <c r="W3275" s="42"/>
      <c r="X3275" s="42"/>
      <c r="Y3275" s="42"/>
      <c r="Z3275" s="42"/>
    </row>
    <row r="3276">
      <c r="B3276" s="42"/>
      <c r="D3276" s="90"/>
      <c r="F3276" s="90"/>
      <c r="G3276" s="42"/>
      <c r="H3276" s="90"/>
      <c r="M3276" s="42"/>
      <c r="S3276" s="42"/>
      <c r="T3276" s="42"/>
      <c r="U3276" s="42"/>
      <c r="V3276" s="42"/>
      <c r="W3276" s="42"/>
      <c r="X3276" s="42"/>
      <c r="Y3276" s="42"/>
      <c r="Z3276" s="42"/>
    </row>
    <row r="3277">
      <c r="B3277" s="42"/>
      <c r="D3277" s="90"/>
      <c r="F3277" s="90"/>
      <c r="G3277" s="42"/>
      <c r="H3277" s="90"/>
      <c r="M3277" s="42"/>
      <c r="S3277" s="42"/>
      <c r="T3277" s="42"/>
      <c r="U3277" s="42"/>
      <c r="V3277" s="42"/>
      <c r="W3277" s="42"/>
      <c r="X3277" s="42"/>
      <c r="Y3277" s="42"/>
      <c r="Z3277" s="42"/>
    </row>
    <row r="3278">
      <c r="B3278" s="42"/>
      <c r="D3278" s="90"/>
      <c r="F3278" s="90"/>
      <c r="G3278" s="42"/>
      <c r="H3278" s="90"/>
      <c r="M3278" s="42"/>
      <c r="S3278" s="42"/>
      <c r="T3278" s="42"/>
      <c r="U3278" s="42"/>
      <c r="V3278" s="42"/>
      <c r="W3278" s="42"/>
      <c r="X3278" s="42"/>
      <c r="Y3278" s="42"/>
      <c r="Z3278" s="42"/>
    </row>
    <row r="3279">
      <c r="B3279" s="42"/>
      <c r="D3279" s="90"/>
      <c r="F3279" s="90"/>
      <c r="G3279" s="42"/>
      <c r="H3279" s="90"/>
      <c r="M3279" s="42"/>
      <c r="S3279" s="42"/>
      <c r="T3279" s="42"/>
      <c r="U3279" s="42"/>
      <c r="V3279" s="42"/>
      <c r="W3279" s="42"/>
      <c r="X3279" s="42"/>
      <c r="Y3279" s="42"/>
      <c r="Z3279" s="42"/>
    </row>
    <row r="3280">
      <c r="B3280" s="42"/>
      <c r="D3280" s="90"/>
      <c r="F3280" s="90"/>
      <c r="G3280" s="42"/>
      <c r="H3280" s="90"/>
      <c r="M3280" s="42"/>
      <c r="S3280" s="42"/>
      <c r="T3280" s="42"/>
      <c r="U3280" s="42"/>
      <c r="V3280" s="42"/>
      <c r="W3280" s="42"/>
      <c r="X3280" s="42"/>
      <c r="Y3280" s="42"/>
      <c r="Z3280" s="42"/>
    </row>
    <row r="3281">
      <c r="B3281" s="42"/>
      <c r="D3281" s="90"/>
      <c r="F3281" s="90"/>
      <c r="G3281" s="42"/>
      <c r="H3281" s="90"/>
      <c r="M3281" s="42"/>
      <c r="S3281" s="42"/>
      <c r="T3281" s="42"/>
      <c r="U3281" s="42"/>
      <c r="V3281" s="42"/>
      <c r="W3281" s="42"/>
      <c r="X3281" s="42"/>
      <c r="Y3281" s="42"/>
      <c r="Z3281" s="42"/>
    </row>
    <row r="3282">
      <c r="B3282" s="42"/>
      <c r="D3282" s="90"/>
      <c r="F3282" s="90"/>
      <c r="G3282" s="42"/>
      <c r="H3282" s="90"/>
      <c r="M3282" s="42"/>
      <c r="S3282" s="42"/>
      <c r="T3282" s="42"/>
      <c r="U3282" s="42"/>
      <c r="V3282" s="42"/>
      <c r="W3282" s="42"/>
      <c r="X3282" s="42"/>
      <c r="Y3282" s="42"/>
      <c r="Z3282" s="42"/>
    </row>
    <row r="3283">
      <c r="B3283" s="42"/>
      <c r="D3283" s="90"/>
      <c r="F3283" s="90"/>
      <c r="G3283" s="42"/>
      <c r="H3283" s="90"/>
      <c r="M3283" s="42"/>
      <c r="S3283" s="42"/>
      <c r="T3283" s="42"/>
      <c r="U3283" s="42"/>
      <c r="V3283" s="42"/>
      <c r="W3283" s="42"/>
      <c r="X3283" s="42"/>
      <c r="Y3283" s="42"/>
      <c r="Z3283" s="42"/>
    </row>
    <row r="3284">
      <c r="B3284" s="42"/>
      <c r="D3284" s="90"/>
      <c r="F3284" s="90"/>
      <c r="G3284" s="42"/>
      <c r="H3284" s="90"/>
      <c r="M3284" s="42"/>
      <c r="S3284" s="42"/>
      <c r="T3284" s="42"/>
      <c r="U3284" s="42"/>
      <c r="V3284" s="42"/>
      <c r="W3284" s="42"/>
      <c r="X3284" s="42"/>
      <c r="Y3284" s="42"/>
      <c r="Z3284" s="42"/>
    </row>
    <row r="3285">
      <c r="B3285" s="42"/>
      <c r="D3285" s="90"/>
      <c r="F3285" s="90"/>
      <c r="G3285" s="42"/>
      <c r="H3285" s="90"/>
      <c r="M3285" s="42"/>
      <c r="S3285" s="42"/>
      <c r="T3285" s="42"/>
      <c r="U3285" s="42"/>
      <c r="V3285" s="42"/>
      <c r="W3285" s="42"/>
      <c r="X3285" s="42"/>
      <c r="Y3285" s="42"/>
      <c r="Z3285" s="42"/>
    </row>
    <row r="3286">
      <c r="B3286" s="42"/>
      <c r="D3286" s="90"/>
      <c r="F3286" s="90"/>
      <c r="G3286" s="42"/>
      <c r="H3286" s="90"/>
      <c r="M3286" s="42"/>
      <c r="S3286" s="42"/>
      <c r="T3286" s="42"/>
      <c r="U3286" s="42"/>
      <c r="V3286" s="42"/>
      <c r="W3286" s="42"/>
      <c r="X3286" s="42"/>
      <c r="Y3286" s="42"/>
      <c r="Z3286" s="42"/>
    </row>
    <row r="3287">
      <c r="B3287" s="42"/>
      <c r="D3287" s="90"/>
      <c r="F3287" s="90"/>
      <c r="G3287" s="42"/>
      <c r="H3287" s="90"/>
      <c r="M3287" s="42"/>
      <c r="S3287" s="42"/>
      <c r="T3287" s="42"/>
      <c r="U3287" s="42"/>
      <c r="V3287" s="42"/>
      <c r="W3287" s="42"/>
      <c r="X3287" s="42"/>
      <c r="Y3287" s="42"/>
      <c r="Z3287" s="42"/>
    </row>
    <row r="3288">
      <c r="B3288" s="42"/>
      <c r="D3288" s="90"/>
      <c r="F3288" s="90"/>
      <c r="G3288" s="42"/>
      <c r="H3288" s="90"/>
      <c r="M3288" s="42"/>
      <c r="S3288" s="42"/>
      <c r="T3288" s="42"/>
      <c r="U3288" s="42"/>
      <c r="V3288" s="42"/>
      <c r="W3288" s="42"/>
      <c r="X3288" s="42"/>
      <c r="Y3288" s="42"/>
      <c r="Z3288" s="42"/>
    </row>
    <row r="3289">
      <c r="B3289" s="42"/>
      <c r="D3289" s="90"/>
      <c r="F3289" s="90"/>
      <c r="G3289" s="42"/>
      <c r="H3289" s="90"/>
      <c r="M3289" s="42"/>
      <c r="S3289" s="42"/>
      <c r="T3289" s="42"/>
      <c r="U3289" s="42"/>
      <c r="V3289" s="42"/>
      <c r="W3289" s="42"/>
      <c r="X3289" s="42"/>
      <c r="Y3289" s="42"/>
      <c r="Z3289" s="42"/>
    </row>
    <row r="3290">
      <c r="B3290" s="42"/>
      <c r="D3290" s="90"/>
      <c r="F3290" s="90"/>
      <c r="G3290" s="42"/>
      <c r="H3290" s="90"/>
      <c r="M3290" s="42"/>
      <c r="S3290" s="42"/>
      <c r="T3290" s="42"/>
      <c r="U3290" s="42"/>
      <c r="V3290" s="42"/>
      <c r="W3290" s="42"/>
      <c r="X3290" s="42"/>
      <c r="Y3290" s="42"/>
      <c r="Z3290" s="42"/>
    </row>
    <row r="3291">
      <c r="B3291" s="42"/>
      <c r="D3291" s="90"/>
      <c r="F3291" s="90"/>
      <c r="G3291" s="42"/>
      <c r="H3291" s="90"/>
      <c r="M3291" s="42"/>
      <c r="S3291" s="42"/>
      <c r="T3291" s="42"/>
      <c r="U3291" s="42"/>
      <c r="V3291" s="42"/>
      <c r="W3291" s="42"/>
      <c r="X3291" s="42"/>
      <c r="Y3291" s="42"/>
      <c r="Z3291" s="42"/>
    </row>
    <row r="3292">
      <c r="B3292" s="42"/>
      <c r="D3292" s="90"/>
      <c r="F3292" s="90"/>
      <c r="G3292" s="42"/>
      <c r="H3292" s="90"/>
      <c r="M3292" s="42"/>
      <c r="S3292" s="42"/>
      <c r="T3292" s="42"/>
      <c r="U3292" s="42"/>
      <c r="V3292" s="42"/>
      <c r="W3292" s="42"/>
      <c r="X3292" s="42"/>
      <c r="Y3292" s="42"/>
      <c r="Z3292" s="42"/>
    </row>
    <row r="3293">
      <c r="B3293" s="42"/>
      <c r="D3293" s="90"/>
      <c r="F3293" s="90"/>
      <c r="G3293" s="42"/>
      <c r="H3293" s="90"/>
      <c r="M3293" s="42"/>
      <c r="S3293" s="42"/>
      <c r="T3293" s="42"/>
      <c r="U3293" s="42"/>
      <c r="V3293" s="42"/>
      <c r="W3293" s="42"/>
      <c r="X3293" s="42"/>
      <c r="Y3293" s="42"/>
      <c r="Z3293" s="42"/>
    </row>
    <row r="3294">
      <c r="B3294" s="42"/>
      <c r="D3294" s="90"/>
      <c r="F3294" s="90"/>
      <c r="G3294" s="42"/>
      <c r="H3294" s="90"/>
      <c r="M3294" s="42"/>
      <c r="S3294" s="42"/>
      <c r="T3294" s="42"/>
      <c r="U3294" s="42"/>
      <c r="V3294" s="42"/>
      <c r="W3294" s="42"/>
      <c r="X3294" s="42"/>
      <c r="Y3294" s="42"/>
      <c r="Z3294" s="42"/>
    </row>
    <row r="3295">
      <c r="B3295" s="42"/>
      <c r="D3295" s="90"/>
      <c r="F3295" s="90"/>
      <c r="G3295" s="42"/>
      <c r="H3295" s="90"/>
      <c r="M3295" s="42"/>
      <c r="S3295" s="42"/>
      <c r="T3295" s="42"/>
      <c r="U3295" s="42"/>
      <c r="V3295" s="42"/>
      <c r="W3295" s="42"/>
      <c r="X3295" s="42"/>
      <c r="Y3295" s="42"/>
      <c r="Z3295" s="42"/>
    </row>
    <row r="3296">
      <c r="B3296" s="42"/>
      <c r="D3296" s="90"/>
      <c r="F3296" s="90"/>
      <c r="G3296" s="42"/>
      <c r="H3296" s="90"/>
      <c r="M3296" s="42"/>
      <c r="S3296" s="42"/>
      <c r="T3296" s="42"/>
      <c r="U3296" s="42"/>
      <c r="V3296" s="42"/>
      <c r="W3296" s="42"/>
      <c r="X3296" s="42"/>
      <c r="Y3296" s="42"/>
      <c r="Z3296" s="42"/>
    </row>
    <row r="3297">
      <c r="B3297" s="42"/>
      <c r="D3297" s="90"/>
      <c r="F3297" s="90"/>
      <c r="G3297" s="42"/>
      <c r="H3297" s="90"/>
      <c r="M3297" s="42"/>
      <c r="S3297" s="42"/>
      <c r="T3297" s="42"/>
      <c r="U3297" s="42"/>
      <c r="V3297" s="42"/>
      <c r="W3297" s="42"/>
      <c r="X3297" s="42"/>
      <c r="Y3297" s="42"/>
      <c r="Z3297" s="42"/>
    </row>
    <row r="3298">
      <c r="B3298" s="42"/>
      <c r="D3298" s="90"/>
      <c r="F3298" s="90"/>
      <c r="G3298" s="42"/>
      <c r="H3298" s="90"/>
      <c r="M3298" s="42"/>
      <c r="S3298" s="42"/>
      <c r="T3298" s="42"/>
      <c r="U3298" s="42"/>
      <c r="V3298" s="42"/>
      <c r="W3298" s="42"/>
      <c r="X3298" s="42"/>
      <c r="Y3298" s="42"/>
      <c r="Z3298" s="42"/>
    </row>
    <row r="3299">
      <c r="B3299" s="42"/>
      <c r="D3299" s="90"/>
      <c r="F3299" s="90"/>
      <c r="G3299" s="42"/>
      <c r="H3299" s="90"/>
      <c r="M3299" s="42"/>
      <c r="S3299" s="42"/>
      <c r="T3299" s="42"/>
      <c r="U3299" s="42"/>
      <c r="V3299" s="42"/>
      <c r="W3299" s="42"/>
      <c r="X3299" s="42"/>
      <c r="Y3299" s="42"/>
      <c r="Z3299" s="42"/>
    </row>
    <row r="3300">
      <c r="B3300" s="42"/>
      <c r="D3300" s="90"/>
      <c r="F3300" s="90"/>
      <c r="G3300" s="42"/>
      <c r="H3300" s="90"/>
      <c r="M3300" s="42"/>
      <c r="S3300" s="42"/>
      <c r="T3300" s="42"/>
      <c r="U3300" s="42"/>
      <c r="V3300" s="42"/>
      <c r="W3300" s="42"/>
      <c r="X3300" s="42"/>
      <c r="Y3300" s="42"/>
      <c r="Z3300" s="42"/>
    </row>
    <row r="3301">
      <c r="B3301" s="42"/>
      <c r="D3301" s="90"/>
      <c r="F3301" s="90"/>
      <c r="G3301" s="42"/>
      <c r="H3301" s="90"/>
      <c r="M3301" s="42"/>
      <c r="S3301" s="42"/>
      <c r="T3301" s="42"/>
      <c r="U3301" s="42"/>
      <c r="V3301" s="42"/>
      <c r="W3301" s="42"/>
      <c r="X3301" s="42"/>
      <c r="Y3301" s="42"/>
      <c r="Z3301" s="42"/>
    </row>
    <row r="3302">
      <c r="B3302" s="42"/>
      <c r="D3302" s="90"/>
      <c r="F3302" s="90"/>
      <c r="G3302" s="42"/>
      <c r="H3302" s="90"/>
      <c r="M3302" s="42"/>
      <c r="S3302" s="42"/>
      <c r="T3302" s="42"/>
      <c r="U3302" s="42"/>
      <c r="V3302" s="42"/>
      <c r="W3302" s="42"/>
      <c r="X3302" s="42"/>
      <c r="Y3302" s="42"/>
      <c r="Z3302" s="42"/>
    </row>
    <row r="3303">
      <c r="B3303" s="42"/>
      <c r="D3303" s="90"/>
      <c r="F3303" s="90"/>
      <c r="G3303" s="42"/>
      <c r="H3303" s="90"/>
      <c r="M3303" s="42"/>
      <c r="S3303" s="42"/>
      <c r="T3303" s="42"/>
      <c r="U3303" s="42"/>
      <c r="V3303" s="42"/>
      <c r="W3303" s="42"/>
      <c r="X3303" s="42"/>
      <c r="Y3303" s="42"/>
      <c r="Z3303" s="42"/>
    </row>
    <row r="3304">
      <c r="B3304" s="42"/>
      <c r="D3304" s="90"/>
      <c r="F3304" s="90"/>
      <c r="G3304" s="42"/>
      <c r="H3304" s="90"/>
      <c r="M3304" s="42"/>
      <c r="S3304" s="42"/>
      <c r="T3304" s="42"/>
      <c r="U3304" s="42"/>
      <c r="V3304" s="42"/>
      <c r="W3304" s="42"/>
      <c r="X3304" s="42"/>
      <c r="Y3304" s="42"/>
      <c r="Z3304" s="42"/>
    </row>
    <row r="3305">
      <c r="B3305" s="42"/>
      <c r="D3305" s="90"/>
      <c r="F3305" s="90"/>
      <c r="G3305" s="42"/>
      <c r="H3305" s="90"/>
      <c r="M3305" s="42"/>
      <c r="S3305" s="42"/>
      <c r="T3305" s="42"/>
      <c r="U3305" s="42"/>
      <c r="V3305" s="42"/>
      <c r="W3305" s="42"/>
      <c r="X3305" s="42"/>
      <c r="Y3305" s="42"/>
      <c r="Z3305" s="42"/>
    </row>
    <row r="3306">
      <c r="B3306" s="42"/>
      <c r="D3306" s="90"/>
      <c r="F3306" s="90"/>
      <c r="G3306" s="42"/>
      <c r="H3306" s="90"/>
      <c r="M3306" s="42"/>
      <c r="S3306" s="42"/>
      <c r="T3306" s="42"/>
      <c r="U3306" s="42"/>
      <c r="V3306" s="42"/>
      <c r="W3306" s="42"/>
      <c r="X3306" s="42"/>
      <c r="Y3306" s="42"/>
      <c r="Z3306" s="42"/>
    </row>
    <row r="3307">
      <c r="B3307" s="42"/>
      <c r="D3307" s="90"/>
      <c r="F3307" s="90"/>
      <c r="G3307" s="42"/>
      <c r="H3307" s="90"/>
      <c r="M3307" s="42"/>
      <c r="S3307" s="42"/>
      <c r="T3307" s="42"/>
      <c r="U3307" s="42"/>
      <c r="V3307" s="42"/>
      <c r="W3307" s="42"/>
      <c r="X3307" s="42"/>
      <c r="Y3307" s="42"/>
      <c r="Z3307" s="42"/>
    </row>
    <row r="3308">
      <c r="B3308" s="42"/>
      <c r="D3308" s="90"/>
      <c r="F3308" s="90"/>
      <c r="G3308" s="42"/>
      <c r="H3308" s="90"/>
      <c r="M3308" s="42"/>
      <c r="S3308" s="42"/>
      <c r="T3308" s="42"/>
      <c r="U3308" s="42"/>
      <c r="V3308" s="42"/>
      <c r="W3308" s="42"/>
      <c r="X3308" s="42"/>
      <c r="Y3308" s="42"/>
      <c r="Z3308" s="42"/>
    </row>
    <row r="3309">
      <c r="B3309" s="42"/>
      <c r="D3309" s="90"/>
      <c r="F3309" s="90"/>
      <c r="G3309" s="42"/>
      <c r="H3309" s="90"/>
      <c r="M3309" s="42"/>
      <c r="S3309" s="42"/>
      <c r="T3309" s="42"/>
      <c r="U3309" s="42"/>
      <c r="V3309" s="42"/>
      <c r="W3309" s="42"/>
      <c r="X3309" s="42"/>
      <c r="Y3309" s="42"/>
      <c r="Z3309" s="42"/>
    </row>
    <row r="3310">
      <c r="B3310" s="42"/>
      <c r="D3310" s="90"/>
      <c r="F3310" s="90"/>
      <c r="G3310" s="42"/>
      <c r="H3310" s="90"/>
      <c r="M3310" s="42"/>
      <c r="S3310" s="42"/>
      <c r="T3310" s="42"/>
      <c r="U3310" s="42"/>
      <c r="V3310" s="42"/>
      <c r="W3310" s="42"/>
      <c r="X3310" s="42"/>
      <c r="Y3310" s="42"/>
      <c r="Z3310" s="42"/>
    </row>
    <row r="3311">
      <c r="B3311" s="42"/>
      <c r="D3311" s="90"/>
      <c r="F3311" s="90"/>
      <c r="G3311" s="42"/>
      <c r="H3311" s="90"/>
      <c r="M3311" s="42"/>
      <c r="S3311" s="42"/>
      <c r="T3311" s="42"/>
      <c r="U3311" s="42"/>
      <c r="V3311" s="42"/>
      <c r="W3311" s="42"/>
      <c r="X3311" s="42"/>
      <c r="Y3311" s="42"/>
      <c r="Z3311" s="42"/>
    </row>
    <row r="3312">
      <c r="B3312" s="42"/>
      <c r="D3312" s="90"/>
      <c r="F3312" s="90"/>
      <c r="G3312" s="42"/>
      <c r="H3312" s="90"/>
      <c r="M3312" s="42"/>
      <c r="S3312" s="42"/>
      <c r="T3312" s="42"/>
      <c r="U3312" s="42"/>
      <c r="V3312" s="42"/>
      <c r="W3312" s="42"/>
      <c r="X3312" s="42"/>
      <c r="Y3312" s="42"/>
      <c r="Z3312" s="42"/>
    </row>
    <row r="3313">
      <c r="B3313" s="42"/>
      <c r="D3313" s="90"/>
      <c r="F3313" s="90"/>
      <c r="G3313" s="42"/>
      <c r="H3313" s="90"/>
      <c r="M3313" s="42"/>
      <c r="S3313" s="42"/>
      <c r="T3313" s="42"/>
      <c r="U3313" s="42"/>
      <c r="V3313" s="42"/>
      <c r="W3313" s="42"/>
      <c r="X3313" s="42"/>
      <c r="Y3313" s="42"/>
      <c r="Z3313" s="42"/>
    </row>
    <row r="3314">
      <c r="B3314" s="42"/>
      <c r="D3314" s="90"/>
      <c r="F3314" s="90"/>
      <c r="G3314" s="42"/>
      <c r="H3314" s="90"/>
      <c r="M3314" s="42"/>
      <c r="S3314" s="42"/>
      <c r="T3314" s="42"/>
      <c r="U3314" s="42"/>
      <c r="V3314" s="42"/>
      <c r="W3314" s="42"/>
      <c r="X3314" s="42"/>
      <c r="Y3314" s="42"/>
      <c r="Z3314" s="42"/>
    </row>
    <row r="3315">
      <c r="B3315" s="42"/>
      <c r="D3315" s="90"/>
      <c r="F3315" s="90"/>
      <c r="G3315" s="42"/>
      <c r="H3315" s="90"/>
      <c r="M3315" s="42"/>
      <c r="S3315" s="42"/>
      <c r="T3315" s="42"/>
      <c r="U3315" s="42"/>
      <c r="V3315" s="42"/>
      <c r="W3315" s="42"/>
      <c r="X3315" s="42"/>
      <c r="Y3315" s="42"/>
      <c r="Z3315" s="42"/>
    </row>
    <row r="3316">
      <c r="B3316" s="42"/>
      <c r="D3316" s="90"/>
      <c r="F3316" s="90"/>
      <c r="G3316" s="42"/>
      <c r="H3316" s="90"/>
      <c r="M3316" s="42"/>
      <c r="S3316" s="42"/>
      <c r="T3316" s="42"/>
      <c r="U3316" s="42"/>
      <c r="V3316" s="42"/>
      <c r="W3316" s="42"/>
      <c r="X3316" s="42"/>
      <c r="Y3316" s="42"/>
      <c r="Z3316" s="42"/>
    </row>
    <row r="3317">
      <c r="B3317" s="42"/>
      <c r="D3317" s="90"/>
      <c r="F3317" s="90"/>
      <c r="G3317" s="42"/>
      <c r="H3317" s="90"/>
      <c r="M3317" s="42"/>
      <c r="S3317" s="42"/>
      <c r="T3317" s="42"/>
      <c r="U3317" s="42"/>
      <c r="V3317" s="42"/>
      <c r="W3317" s="42"/>
      <c r="X3317" s="42"/>
      <c r="Y3317" s="42"/>
      <c r="Z3317" s="42"/>
    </row>
    <row r="3318">
      <c r="B3318" s="42"/>
      <c r="D3318" s="90"/>
      <c r="F3318" s="90"/>
      <c r="G3318" s="42"/>
      <c r="H3318" s="90"/>
      <c r="M3318" s="42"/>
      <c r="S3318" s="42"/>
      <c r="T3318" s="42"/>
      <c r="U3318" s="42"/>
      <c r="V3318" s="42"/>
      <c r="W3318" s="42"/>
      <c r="X3318" s="42"/>
      <c r="Y3318" s="42"/>
      <c r="Z3318" s="42"/>
    </row>
    <row r="3319">
      <c r="B3319" s="42"/>
      <c r="D3319" s="90"/>
      <c r="F3319" s="90"/>
      <c r="G3319" s="42"/>
      <c r="H3319" s="90"/>
      <c r="M3319" s="42"/>
      <c r="S3319" s="42"/>
      <c r="T3319" s="42"/>
      <c r="U3319" s="42"/>
      <c r="V3319" s="42"/>
      <c r="W3319" s="42"/>
      <c r="X3319" s="42"/>
      <c r="Y3319" s="42"/>
      <c r="Z3319" s="42"/>
    </row>
    <row r="3320">
      <c r="B3320" s="42"/>
      <c r="D3320" s="90"/>
      <c r="F3320" s="90"/>
      <c r="G3320" s="42"/>
      <c r="H3320" s="90"/>
      <c r="M3320" s="42"/>
      <c r="S3320" s="42"/>
      <c r="T3320" s="42"/>
      <c r="U3320" s="42"/>
      <c r="V3320" s="42"/>
      <c r="W3320" s="42"/>
      <c r="X3320" s="42"/>
      <c r="Y3320" s="42"/>
      <c r="Z3320" s="42"/>
    </row>
    <row r="3321">
      <c r="B3321" s="42"/>
      <c r="D3321" s="90"/>
      <c r="F3321" s="90"/>
      <c r="G3321" s="42"/>
      <c r="H3321" s="90"/>
      <c r="M3321" s="42"/>
      <c r="S3321" s="42"/>
      <c r="T3321" s="42"/>
      <c r="U3321" s="42"/>
      <c r="V3321" s="42"/>
      <c r="W3321" s="42"/>
      <c r="X3321" s="42"/>
      <c r="Y3321" s="42"/>
      <c r="Z3321" s="42"/>
    </row>
    <row r="3322">
      <c r="B3322" s="42"/>
      <c r="D3322" s="90"/>
      <c r="F3322" s="90"/>
      <c r="G3322" s="42"/>
      <c r="H3322" s="90"/>
      <c r="M3322" s="42"/>
      <c r="S3322" s="42"/>
      <c r="T3322" s="42"/>
      <c r="U3322" s="42"/>
      <c r="V3322" s="42"/>
      <c r="W3322" s="42"/>
      <c r="X3322" s="42"/>
      <c r="Y3322" s="42"/>
      <c r="Z3322" s="42"/>
    </row>
    <row r="3323">
      <c r="B3323" s="42"/>
      <c r="D3323" s="90"/>
      <c r="F3323" s="90"/>
      <c r="G3323" s="42"/>
      <c r="H3323" s="90"/>
      <c r="M3323" s="42"/>
      <c r="S3323" s="42"/>
      <c r="T3323" s="42"/>
      <c r="U3323" s="42"/>
      <c r="V3323" s="42"/>
      <c r="W3323" s="42"/>
      <c r="X3323" s="42"/>
      <c r="Y3323" s="42"/>
      <c r="Z3323" s="42"/>
    </row>
    <row r="3324">
      <c r="B3324" s="42"/>
      <c r="D3324" s="90"/>
      <c r="F3324" s="90"/>
      <c r="G3324" s="42"/>
      <c r="H3324" s="90"/>
      <c r="M3324" s="42"/>
      <c r="S3324" s="42"/>
      <c r="T3324" s="42"/>
      <c r="U3324" s="42"/>
      <c r="V3324" s="42"/>
      <c r="W3324" s="42"/>
      <c r="X3324" s="42"/>
      <c r="Y3324" s="42"/>
      <c r="Z3324" s="42"/>
    </row>
    <row r="3325">
      <c r="B3325" s="42"/>
      <c r="D3325" s="90"/>
      <c r="F3325" s="90"/>
      <c r="G3325" s="42"/>
      <c r="H3325" s="90"/>
      <c r="M3325" s="42"/>
      <c r="S3325" s="42"/>
      <c r="T3325" s="42"/>
      <c r="U3325" s="42"/>
      <c r="V3325" s="42"/>
      <c r="W3325" s="42"/>
      <c r="X3325" s="42"/>
      <c r="Y3325" s="42"/>
      <c r="Z3325" s="42"/>
    </row>
    <row r="3326">
      <c r="B3326" s="42"/>
      <c r="D3326" s="90"/>
      <c r="F3326" s="90"/>
      <c r="G3326" s="42"/>
      <c r="H3326" s="90"/>
      <c r="M3326" s="42"/>
      <c r="S3326" s="42"/>
      <c r="T3326" s="42"/>
      <c r="U3326" s="42"/>
      <c r="V3326" s="42"/>
      <c r="W3326" s="42"/>
      <c r="X3326" s="42"/>
      <c r="Y3326" s="42"/>
      <c r="Z3326" s="42"/>
    </row>
    <row r="3327">
      <c r="B3327" s="42"/>
      <c r="D3327" s="90"/>
      <c r="F3327" s="90"/>
      <c r="G3327" s="42"/>
      <c r="H3327" s="90"/>
      <c r="M3327" s="42"/>
      <c r="S3327" s="42"/>
      <c r="T3327" s="42"/>
      <c r="U3327" s="42"/>
      <c r="V3327" s="42"/>
      <c r="W3327" s="42"/>
      <c r="X3327" s="42"/>
      <c r="Y3327" s="42"/>
      <c r="Z3327" s="42"/>
    </row>
    <row r="3328">
      <c r="B3328" s="42"/>
      <c r="D3328" s="90"/>
      <c r="F3328" s="90"/>
      <c r="G3328" s="42"/>
      <c r="H3328" s="90"/>
      <c r="M3328" s="42"/>
      <c r="S3328" s="42"/>
      <c r="T3328" s="42"/>
      <c r="U3328" s="42"/>
      <c r="V3328" s="42"/>
      <c r="W3328" s="42"/>
      <c r="X3328" s="42"/>
      <c r="Y3328" s="42"/>
      <c r="Z3328" s="42"/>
    </row>
    <row r="3329">
      <c r="B3329" s="42"/>
      <c r="D3329" s="90"/>
      <c r="F3329" s="90"/>
      <c r="G3329" s="42"/>
      <c r="H3329" s="90"/>
      <c r="M3329" s="42"/>
      <c r="S3329" s="42"/>
      <c r="T3329" s="42"/>
      <c r="U3329" s="42"/>
      <c r="V3329" s="42"/>
      <c r="W3329" s="42"/>
      <c r="X3329" s="42"/>
      <c r="Y3329" s="42"/>
      <c r="Z3329" s="42"/>
    </row>
    <row r="3330">
      <c r="B3330" s="42"/>
      <c r="D3330" s="90"/>
      <c r="F3330" s="90"/>
      <c r="G3330" s="42"/>
      <c r="H3330" s="90"/>
      <c r="M3330" s="42"/>
      <c r="S3330" s="42"/>
      <c r="T3330" s="42"/>
      <c r="U3330" s="42"/>
      <c r="V3330" s="42"/>
      <c r="W3330" s="42"/>
      <c r="X3330" s="42"/>
      <c r="Y3330" s="42"/>
      <c r="Z3330" s="42"/>
    </row>
    <row r="3331">
      <c r="B3331" s="42"/>
      <c r="D3331" s="90"/>
      <c r="F3331" s="90"/>
      <c r="G3331" s="42"/>
      <c r="H3331" s="90"/>
      <c r="M3331" s="42"/>
      <c r="S3331" s="42"/>
      <c r="T3331" s="42"/>
      <c r="U3331" s="42"/>
      <c r="V3331" s="42"/>
      <c r="W3331" s="42"/>
      <c r="X3331" s="42"/>
      <c r="Y3331" s="42"/>
      <c r="Z3331" s="42"/>
    </row>
    <row r="3332">
      <c r="B3332" s="42"/>
      <c r="D3332" s="90"/>
      <c r="F3332" s="90"/>
      <c r="G3332" s="42"/>
      <c r="H3332" s="90"/>
      <c r="M3332" s="42"/>
      <c r="S3332" s="42"/>
      <c r="T3332" s="42"/>
      <c r="U3332" s="42"/>
      <c r="V3332" s="42"/>
      <c r="W3332" s="42"/>
      <c r="X3332" s="42"/>
      <c r="Y3332" s="42"/>
      <c r="Z3332" s="42"/>
    </row>
    <row r="3333">
      <c r="B3333" s="42"/>
      <c r="D3333" s="90"/>
      <c r="F3333" s="90"/>
      <c r="G3333" s="42"/>
      <c r="H3333" s="90"/>
      <c r="M3333" s="42"/>
      <c r="S3333" s="42"/>
      <c r="T3333" s="42"/>
      <c r="U3333" s="42"/>
      <c r="V3333" s="42"/>
      <c r="W3333" s="42"/>
      <c r="X3333" s="42"/>
      <c r="Y3333" s="42"/>
      <c r="Z3333" s="42"/>
    </row>
    <row r="3334">
      <c r="B3334" s="42"/>
      <c r="D3334" s="90"/>
      <c r="F3334" s="90"/>
      <c r="G3334" s="42"/>
      <c r="H3334" s="90"/>
      <c r="M3334" s="42"/>
      <c r="S3334" s="42"/>
      <c r="T3334" s="42"/>
      <c r="U3334" s="42"/>
      <c r="V3334" s="42"/>
      <c r="W3334" s="42"/>
      <c r="X3334" s="42"/>
      <c r="Y3334" s="42"/>
      <c r="Z3334" s="42"/>
    </row>
    <row r="3335">
      <c r="B3335" s="42"/>
      <c r="D3335" s="90"/>
      <c r="F3335" s="90"/>
      <c r="G3335" s="42"/>
      <c r="H3335" s="90"/>
      <c r="M3335" s="42"/>
      <c r="S3335" s="42"/>
      <c r="T3335" s="42"/>
      <c r="U3335" s="42"/>
      <c r="V3335" s="42"/>
      <c r="W3335" s="42"/>
      <c r="X3335" s="42"/>
      <c r="Y3335" s="42"/>
      <c r="Z3335" s="42"/>
    </row>
    <row r="3336">
      <c r="B3336" s="42"/>
      <c r="D3336" s="90"/>
      <c r="F3336" s="90"/>
      <c r="G3336" s="42"/>
      <c r="H3336" s="90"/>
      <c r="M3336" s="42"/>
      <c r="S3336" s="42"/>
      <c r="T3336" s="42"/>
      <c r="U3336" s="42"/>
      <c r="V3336" s="42"/>
      <c r="W3336" s="42"/>
      <c r="X3336" s="42"/>
      <c r="Y3336" s="42"/>
      <c r="Z3336" s="42"/>
    </row>
    <row r="3337">
      <c r="B3337" s="42"/>
      <c r="D3337" s="90"/>
      <c r="F3337" s="90"/>
      <c r="G3337" s="42"/>
      <c r="H3337" s="90"/>
      <c r="M3337" s="42"/>
      <c r="S3337" s="42"/>
      <c r="T3337" s="42"/>
      <c r="U3337" s="42"/>
      <c r="V3337" s="42"/>
      <c r="W3337" s="42"/>
      <c r="X3337" s="42"/>
      <c r="Y3337" s="42"/>
      <c r="Z3337" s="42"/>
    </row>
    <row r="3338">
      <c r="B3338" s="42"/>
      <c r="D3338" s="90"/>
      <c r="F3338" s="90"/>
      <c r="G3338" s="42"/>
      <c r="H3338" s="90"/>
      <c r="M3338" s="42"/>
      <c r="S3338" s="42"/>
      <c r="T3338" s="42"/>
      <c r="U3338" s="42"/>
      <c r="V3338" s="42"/>
      <c r="W3338" s="42"/>
      <c r="X3338" s="42"/>
      <c r="Y3338" s="42"/>
      <c r="Z3338" s="42"/>
    </row>
    <row r="3339">
      <c r="B3339" s="42"/>
      <c r="D3339" s="90"/>
      <c r="F3339" s="90"/>
      <c r="G3339" s="42"/>
      <c r="H3339" s="90"/>
      <c r="M3339" s="42"/>
      <c r="S3339" s="42"/>
      <c r="T3339" s="42"/>
      <c r="U3339" s="42"/>
      <c r="V3339" s="42"/>
      <c r="W3339" s="42"/>
      <c r="X3339" s="42"/>
      <c r="Y3339" s="42"/>
      <c r="Z3339" s="42"/>
    </row>
    <row r="3340">
      <c r="B3340" s="42"/>
      <c r="D3340" s="90"/>
      <c r="F3340" s="90"/>
      <c r="G3340" s="42"/>
      <c r="H3340" s="90"/>
      <c r="M3340" s="42"/>
      <c r="S3340" s="42"/>
      <c r="T3340" s="42"/>
      <c r="U3340" s="42"/>
      <c r="V3340" s="42"/>
      <c r="W3340" s="42"/>
      <c r="X3340" s="42"/>
      <c r="Y3340" s="42"/>
      <c r="Z3340" s="42"/>
    </row>
    <row r="3341">
      <c r="B3341" s="42"/>
      <c r="D3341" s="90"/>
      <c r="F3341" s="90"/>
      <c r="G3341" s="42"/>
      <c r="H3341" s="90"/>
      <c r="M3341" s="42"/>
      <c r="S3341" s="42"/>
      <c r="T3341" s="42"/>
      <c r="U3341" s="42"/>
      <c r="V3341" s="42"/>
      <c r="W3341" s="42"/>
      <c r="X3341" s="42"/>
      <c r="Y3341" s="42"/>
      <c r="Z3341" s="42"/>
    </row>
    <row r="3342">
      <c r="B3342" s="42"/>
      <c r="D3342" s="90"/>
      <c r="F3342" s="90"/>
      <c r="G3342" s="42"/>
      <c r="H3342" s="90"/>
      <c r="M3342" s="42"/>
      <c r="S3342" s="42"/>
      <c r="T3342" s="42"/>
      <c r="U3342" s="42"/>
      <c r="V3342" s="42"/>
      <c r="W3342" s="42"/>
      <c r="X3342" s="42"/>
      <c r="Y3342" s="42"/>
      <c r="Z3342" s="42"/>
    </row>
    <row r="3343">
      <c r="B3343" s="42"/>
      <c r="D3343" s="90"/>
      <c r="F3343" s="90"/>
      <c r="G3343" s="42"/>
      <c r="H3343" s="90"/>
      <c r="M3343" s="42"/>
      <c r="S3343" s="42"/>
      <c r="T3343" s="42"/>
      <c r="U3343" s="42"/>
      <c r="V3343" s="42"/>
      <c r="W3343" s="42"/>
      <c r="X3343" s="42"/>
      <c r="Y3343" s="42"/>
      <c r="Z3343" s="42"/>
    </row>
    <row r="3344">
      <c r="B3344" s="42"/>
      <c r="D3344" s="90"/>
      <c r="F3344" s="90"/>
      <c r="G3344" s="42"/>
      <c r="H3344" s="90"/>
      <c r="M3344" s="42"/>
      <c r="S3344" s="42"/>
      <c r="T3344" s="42"/>
      <c r="U3344" s="42"/>
      <c r="V3344" s="42"/>
      <c r="W3344" s="42"/>
      <c r="X3344" s="42"/>
      <c r="Y3344" s="42"/>
      <c r="Z3344" s="42"/>
    </row>
    <row r="3345">
      <c r="B3345" s="42"/>
      <c r="D3345" s="90"/>
      <c r="F3345" s="90"/>
      <c r="G3345" s="42"/>
      <c r="H3345" s="90"/>
      <c r="M3345" s="42"/>
      <c r="S3345" s="42"/>
      <c r="T3345" s="42"/>
      <c r="U3345" s="42"/>
      <c r="V3345" s="42"/>
      <c r="W3345" s="42"/>
      <c r="X3345" s="42"/>
      <c r="Y3345" s="42"/>
      <c r="Z3345" s="42"/>
    </row>
    <row r="3346">
      <c r="B3346" s="42"/>
      <c r="D3346" s="90"/>
      <c r="F3346" s="90"/>
      <c r="G3346" s="42"/>
      <c r="H3346" s="90"/>
      <c r="M3346" s="42"/>
      <c r="S3346" s="42"/>
      <c r="T3346" s="42"/>
      <c r="U3346" s="42"/>
      <c r="V3346" s="42"/>
      <c r="W3346" s="42"/>
      <c r="X3346" s="42"/>
      <c r="Y3346" s="42"/>
      <c r="Z3346" s="42"/>
    </row>
    <row r="3347">
      <c r="B3347" s="42"/>
      <c r="D3347" s="90"/>
      <c r="F3347" s="90"/>
      <c r="G3347" s="42"/>
      <c r="H3347" s="90"/>
      <c r="M3347" s="42"/>
      <c r="S3347" s="42"/>
      <c r="T3347" s="42"/>
      <c r="U3347" s="42"/>
      <c r="V3347" s="42"/>
      <c r="W3347" s="42"/>
      <c r="X3347" s="42"/>
      <c r="Y3347" s="42"/>
      <c r="Z3347" s="42"/>
    </row>
    <row r="3348">
      <c r="B3348" s="42"/>
      <c r="D3348" s="90"/>
      <c r="F3348" s="90"/>
      <c r="G3348" s="42"/>
      <c r="H3348" s="90"/>
      <c r="M3348" s="42"/>
      <c r="S3348" s="42"/>
      <c r="T3348" s="42"/>
      <c r="U3348" s="42"/>
      <c r="V3348" s="42"/>
      <c r="W3348" s="42"/>
      <c r="X3348" s="42"/>
      <c r="Y3348" s="42"/>
      <c r="Z3348" s="42"/>
    </row>
    <row r="3349">
      <c r="B3349" s="42"/>
      <c r="D3349" s="90"/>
      <c r="F3349" s="90"/>
      <c r="G3349" s="42"/>
      <c r="H3349" s="90"/>
      <c r="M3349" s="42"/>
      <c r="S3349" s="42"/>
      <c r="T3349" s="42"/>
      <c r="U3349" s="42"/>
      <c r="V3349" s="42"/>
      <c r="W3349" s="42"/>
      <c r="X3349" s="42"/>
      <c r="Y3349" s="42"/>
      <c r="Z3349" s="42"/>
    </row>
    <row r="3350">
      <c r="B3350" s="42"/>
      <c r="D3350" s="90"/>
      <c r="F3350" s="90"/>
      <c r="G3350" s="42"/>
      <c r="H3350" s="90"/>
      <c r="M3350" s="42"/>
      <c r="S3350" s="42"/>
      <c r="T3350" s="42"/>
      <c r="U3350" s="42"/>
      <c r="V3350" s="42"/>
      <c r="W3350" s="42"/>
      <c r="X3350" s="42"/>
      <c r="Y3350" s="42"/>
      <c r="Z3350" s="42"/>
    </row>
    <row r="3351">
      <c r="B3351" s="42"/>
      <c r="D3351" s="90"/>
      <c r="F3351" s="90"/>
      <c r="G3351" s="42"/>
      <c r="H3351" s="90"/>
      <c r="M3351" s="42"/>
      <c r="S3351" s="42"/>
      <c r="T3351" s="42"/>
      <c r="U3351" s="42"/>
      <c r="V3351" s="42"/>
      <c r="W3351" s="42"/>
      <c r="X3351" s="42"/>
      <c r="Y3351" s="42"/>
      <c r="Z3351" s="42"/>
    </row>
    <row r="3352">
      <c r="B3352" s="42"/>
      <c r="D3352" s="90"/>
      <c r="F3352" s="90"/>
      <c r="G3352" s="42"/>
      <c r="H3352" s="90"/>
      <c r="M3352" s="42"/>
      <c r="S3352" s="42"/>
      <c r="T3352" s="42"/>
      <c r="U3352" s="42"/>
      <c r="V3352" s="42"/>
      <c r="W3352" s="42"/>
      <c r="X3352" s="42"/>
      <c r="Y3352" s="42"/>
      <c r="Z3352" s="42"/>
    </row>
    <row r="3353">
      <c r="B3353" s="42"/>
      <c r="D3353" s="90"/>
      <c r="F3353" s="90"/>
      <c r="G3353" s="42"/>
      <c r="H3353" s="90"/>
      <c r="M3353" s="42"/>
      <c r="S3353" s="42"/>
      <c r="T3353" s="42"/>
      <c r="U3353" s="42"/>
      <c r="V3353" s="42"/>
      <c r="W3353" s="42"/>
      <c r="X3353" s="42"/>
      <c r="Y3353" s="42"/>
      <c r="Z3353" s="42"/>
    </row>
    <row r="3354">
      <c r="B3354" s="42"/>
      <c r="D3354" s="90"/>
      <c r="F3354" s="90"/>
      <c r="G3354" s="42"/>
      <c r="H3354" s="90"/>
      <c r="M3354" s="42"/>
      <c r="S3354" s="42"/>
      <c r="T3354" s="42"/>
      <c r="U3354" s="42"/>
      <c r="V3354" s="42"/>
      <c r="W3354" s="42"/>
      <c r="X3354" s="42"/>
      <c r="Y3354" s="42"/>
      <c r="Z3354" s="42"/>
    </row>
    <row r="3355">
      <c r="B3355" s="42"/>
      <c r="D3355" s="90"/>
      <c r="F3355" s="90"/>
      <c r="G3355" s="42"/>
      <c r="H3355" s="90"/>
      <c r="M3355" s="42"/>
      <c r="S3355" s="42"/>
      <c r="T3355" s="42"/>
      <c r="U3355" s="42"/>
      <c r="V3355" s="42"/>
      <c r="W3355" s="42"/>
      <c r="X3355" s="42"/>
      <c r="Y3355" s="42"/>
      <c r="Z3355" s="42"/>
    </row>
    <row r="3356">
      <c r="B3356" s="42"/>
      <c r="D3356" s="90"/>
      <c r="F3356" s="90"/>
      <c r="G3356" s="42"/>
      <c r="H3356" s="90"/>
      <c r="M3356" s="42"/>
      <c r="S3356" s="42"/>
      <c r="T3356" s="42"/>
      <c r="U3356" s="42"/>
      <c r="V3356" s="42"/>
      <c r="W3356" s="42"/>
      <c r="X3356" s="42"/>
      <c r="Y3356" s="42"/>
      <c r="Z3356" s="42"/>
    </row>
    <row r="3357">
      <c r="B3357" s="42"/>
      <c r="D3357" s="90"/>
      <c r="F3357" s="90"/>
      <c r="G3357" s="42"/>
      <c r="H3357" s="90"/>
      <c r="M3357" s="42"/>
      <c r="S3357" s="42"/>
      <c r="T3357" s="42"/>
      <c r="U3357" s="42"/>
      <c r="V3357" s="42"/>
      <c r="W3357" s="42"/>
      <c r="X3357" s="42"/>
      <c r="Y3357" s="42"/>
      <c r="Z3357" s="42"/>
    </row>
    <row r="3358">
      <c r="B3358" s="42"/>
      <c r="D3358" s="90"/>
      <c r="F3358" s="90"/>
      <c r="G3358" s="42"/>
      <c r="H3358" s="90"/>
      <c r="M3358" s="42"/>
      <c r="S3358" s="42"/>
      <c r="T3358" s="42"/>
      <c r="U3358" s="42"/>
      <c r="V3358" s="42"/>
      <c r="W3358" s="42"/>
      <c r="X3358" s="42"/>
      <c r="Y3358" s="42"/>
      <c r="Z3358" s="42"/>
    </row>
    <row r="3359">
      <c r="B3359" s="42"/>
      <c r="D3359" s="90"/>
      <c r="F3359" s="90"/>
      <c r="G3359" s="42"/>
      <c r="H3359" s="90"/>
      <c r="M3359" s="42"/>
      <c r="S3359" s="42"/>
      <c r="T3359" s="42"/>
      <c r="U3359" s="42"/>
      <c r="V3359" s="42"/>
      <c r="W3359" s="42"/>
      <c r="X3359" s="42"/>
      <c r="Y3359" s="42"/>
      <c r="Z3359" s="42"/>
    </row>
    <row r="3360">
      <c r="B3360" s="42"/>
      <c r="D3360" s="90"/>
      <c r="F3360" s="90"/>
      <c r="G3360" s="42"/>
      <c r="H3360" s="90"/>
      <c r="M3360" s="42"/>
      <c r="S3360" s="42"/>
      <c r="T3360" s="42"/>
      <c r="U3360" s="42"/>
      <c r="V3360" s="42"/>
      <c r="W3360" s="42"/>
      <c r="X3360" s="42"/>
      <c r="Y3360" s="42"/>
      <c r="Z3360" s="42"/>
    </row>
    <row r="3361">
      <c r="B3361" s="42"/>
      <c r="D3361" s="90"/>
      <c r="F3361" s="90"/>
      <c r="G3361" s="42"/>
      <c r="H3361" s="90"/>
      <c r="M3361" s="42"/>
      <c r="S3361" s="42"/>
      <c r="T3361" s="42"/>
      <c r="U3361" s="42"/>
      <c r="V3361" s="42"/>
      <c r="W3361" s="42"/>
      <c r="X3361" s="42"/>
      <c r="Y3361" s="42"/>
      <c r="Z3361" s="42"/>
    </row>
    <row r="3362">
      <c r="B3362" s="42"/>
      <c r="D3362" s="90"/>
      <c r="F3362" s="90"/>
      <c r="G3362" s="42"/>
      <c r="H3362" s="90"/>
      <c r="M3362" s="42"/>
      <c r="S3362" s="42"/>
      <c r="T3362" s="42"/>
      <c r="U3362" s="42"/>
      <c r="V3362" s="42"/>
      <c r="W3362" s="42"/>
      <c r="X3362" s="42"/>
      <c r="Y3362" s="42"/>
      <c r="Z3362" s="42"/>
    </row>
    <row r="3363">
      <c r="B3363" s="42"/>
      <c r="D3363" s="90"/>
      <c r="F3363" s="90"/>
      <c r="G3363" s="42"/>
      <c r="H3363" s="90"/>
      <c r="M3363" s="42"/>
      <c r="S3363" s="42"/>
      <c r="T3363" s="42"/>
      <c r="U3363" s="42"/>
      <c r="V3363" s="42"/>
      <c r="W3363" s="42"/>
      <c r="X3363" s="42"/>
      <c r="Y3363" s="42"/>
      <c r="Z3363" s="42"/>
    </row>
    <row r="3364">
      <c r="B3364" s="42"/>
      <c r="D3364" s="90"/>
      <c r="F3364" s="90"/>
      <c r="G3364" s="42"/>
      <c r="H3364" s="90"/>
      <c r="M3364" s="42"/>
      <c r="S3364" s="42"/>
      <c r="T3364" s="42"/>
      <c r="U3364" s="42"/>
      <c r="V3364" s="42"/>
      <c r="W3364" s="42"/>
      <c r="X3364" s="42"/>
      <c r="Y3364" s="42"/>
      <c r="Z3364" s="42"/>
    </row>
    <row r="3365">
      <c r="B3365" s="42"/>
      <c r="D3365" s="90"/>
      <c r="F3365" s="90"/>
      <c r="G3365" s="42"/>
      <c r="H3365" s="90"/>
      <c r="M3365" s="42"/>
      <c r="S3365" s="42"/>
      <c r="T3365" s="42"/>
      <c r="U3365" s="42"/>
      <c r="V3365" s="42"/>
      <c r="W3365" s="42"/>
      <c r="X3365" s="42"/>
      <c r="Y3365" s="42"/>
      <c r="Z3365" s="42"/>
    </row>
    <row r="3366">
      <c r="B3366" s="42"/>
      <c r="D3366" s="90"/>
      <c r="F3366" s="90"/>
      <c r="G3366" s="42"/>
      <c r="H3366" s="90"/>
      <c r="M3366" s="42"/>
      <c r="S3366" s="42"/>
      <c r="T3366" s="42"/>
      <c r="U3366" s="42"/>
      <c r="V3366" s="42"/>
      <c r="W3366" s="42"/>
      <c r="X3366" s="42"/>
      <c r="Y3366" s="42"/>
      <c r="Z3366" s="42"/>
    </row>
    <row r="3367">
      <c r="B3367" s="42"/>
      <c r="D3367" s="90"/>
      <c r="F3367" s="90"/>
      <c r="G3367" s="42"/>
      <c r="H3367" s="90"/>
      <c r="M3367" s="42"/>
      <c r="S3367" s="42"/>
      <c r="T3367" s="42"/>
      <c r="U3367" s="42"/>
      <c r="V3367" s="42"/>
      <c r="W3367" s="42"/>
      <c r="X3367" s="42"/>
      <c r="Y3367" s="42"/>
      <c r="Z3367" s="42"/>
    </row>
    <row r="3368">
      <c r="B3368" s="42"/>
      <c r="D3368" s="90"/>
      <c r="F3368" s="90"/>
      <c r="G3368" s="42"/>
      <c r="H3368" s="90"/>
      <c r="M3368" s="42"/>
      <c r="S3368" s="42"/>
      <c r="T3368" s="42"/>
      <c r="U3368" s="42"/>
      <c r="V3368" s="42"/>
      <c r="W3368" s="42"/>
      <c r="X3368" s="42"/>
      <c r="Y3368" s="42"/>
      <c r="Z3368" s="42"/>
    </row>
    <row r="3369">
      <c r="B3369" s="42"/>
      <c r="D3369" s="90"/>
      <c r="F3369" s="90"/>
      <c r="G3369" s="42"/>
      <c r="H3369" s="90"/>
      <c r="M3369" s="42"/>
      <c r="S3369" s="42"/>
      <c r="T3369" s="42"/>
      <c r="U3369" s="42"/>
      <c r="V3369" s="42"/>
      <c r="W3369" s="42"/>
      <c r="X3369" s="42"/>
      <c r="Y3369" s="42"/>
      <c r="Z3369" s="42"/>
    </row>
    <row r="3370">
      <c r="B3370" s="42"/>
      <c r="D3370" s="90"/>
      <c r="F3370" s="90"/>
      <c r="G3370" s="42"/>
      <c r="H3370" s="90"/>
      <c r="M3370" s="42"/>
      <c r="S3370" s="42"/>
      <c r="T3370" s="42"/>
      <c r="U3370" s="42"/>
      <c r="V3370" s="42"/>
      <c r="W3370" s="42"/>
      <c r="X3370" s="42"/>
      <c r="Y3370" s="42"/>
      <c r="Z3370" s="42"/>
    </row>
    <row r="3371">
      <c r="B3371" s="42"/>
      <c r="D3371" s="90"/>
      <c r="F3371" s="90"/>
      <c r="G3371" s="42"/>
      <c r="H3371" s="90"/>
      <c r="M3371" s="42"/>
      <c r="S3371" s="42"/>
      <c r="T3371" s="42"/>
      <c r="U3371" s="42"/>
      <c r="V3371" s="42"/>
      <c r="W3371" s="42"/>
      <c r="X3371" s="42"/>
      <c r="Y3371" s="42"/>
      <c r="Z3371" s="42"/>
    </row>
    <row r="3372">
      <c r="B3372" s="42"/>
      <c r="D3372" s="90"/>
      <c r="F3372" s="90"/>
      <c r="G3372" s="42"/>
      <c r="H3372" s="90"/>
      <c r="M3372" s="42"/>
      <c r="S3372" s="42"/>
      <c r="T3372" s="42"/>
      <c r="U3372" s="42"/>
      <c r="V3372" s="42"/>
      <c r="W3372" s="42"/>
      <c r="X3372" s="42"/>
      <c r="Y3372" s="42"/>
      <c r="Z3372" s="42"/>
    </row>
    <row r="3373">
      <c r="B3373" s="42"/>
      <c r="D3373" s="90"/>
      <c r="F3373" s="90"/>
      <c r="G3373" s="42"/>
      <c r="H3373" s="90"/>
      <c r="M3373" s="42"/>
      <c r="S3373" s="42"/>
      <c r="T3373" s="42"/>
      <c r="U3373" s="42"/>
      <c r="V3373" s="42"/>
      <c r="W3373" s="42"/>
      <c r="X3373" s="42"/>
      <c r="Y3373" s="42"/>
      <c r="Z3373" s="42"/>
    </row>
    <row r="3374">
      <c r="B3374" s="42"/>
      <c r="D3374" s="90"/>
      <c r="F3374" s="90"/>
      <c r="G3374" s="42"/>
      <c r="H3374" s="90"/>
      <c r="M3374" s="42"/>
      <c r="S3374" s="42"/>
      <c r="T3374" s="42"/>
      <c r="U3374" s="42"/>
      <c r="V3374" s="42"/>
      <c r="W3374" s="42"/>
      <c r="X3374" s="42"/>
      <c r="Y3374" s="42"/>
      <c r="Z3374" s="42"/>
    </row>
    <row r="3375">
      <c r="B3375" s="42"/>
      <c r="D3375" s="90"/>
      <c r="F3375" s="90"/>
      <c r="G3375" s="42"/>
      <c r="H3375" s="90"/>
      <c r="M3375" s="42"/>
      <c r="S3375" s="42"/>
      <c r="T3375" s="42"/>
      <c r="U3375" s="42"/>
      <c r="V3375" s="42"/>
      <c r="W3375" s="42"/>
      <c r="X3375" s="42"/>
      <c r="Y3375" s="42"/>
      <c r="Z3375" s="42"/>
    </row>
    <row r="3376">
      <c r="B3376" s="42"/>
      <c r="D3376" s="90"/>
      <c r="F3376" s="90"/>
      <c r="G3376" s="42"/>
      <c r="H3376" s="90"/>
      <c r="M3376" s="42"/>
      <c r="S3376" s="42"/>
      <c r="T3376" s="42"/>
      <c r="U3376" s="42"/>
      <c r="V3376" s="42"/>
      <c r="W3376" s="42"/>
      <c r="X3376" s="42"/>
      <c r="Y3376" s="42"/>
      <c r="Z3376" s="42"/>
    </row>
    <row r="3377">
      <c r="B3377" s="42"/>
      <c r="D3377" s="90"/>
      <c r="F3377" s="90"/>
      <c r="G3377" s="42"/>
      <c r="H3377" s="90"/>
      <c r="M3377" s="42"/>
      <c r="S3377" s="42"/>
      <c r="T3377" s="42"/>
      <c r="U3377" s="42"/>
      <c r="V3377" s="42"/>
      <c r="W3377" s="42"/>
      <c r="X3377" s="42"/>
      <c r="Y3377" s="42"/>
      <c r="Z3377" s="42"/>
    </row>
    <row r="3378">
      <c r="B3378" s="42"/>
      <c r="D3378" s="90"/>
      <c r="F3378" s="90"/>
      <c r="G3378" s="42"/>
      <c r="H3378" s="90"/>
      <c r="M3378" s="42"/>
      <c r="S3378" s="42"/>
      <c r="T3378" s="42"/>
      <c r="U3378" s="42"/>
      <c r="V3378" s="42"/>
      <c r="W3378" s="42"/>
      <c r="X3378" s="42"/>
      <c r="Y3378" s="42"/>
      <c r="Z3378" s="42"/>
    </row>
    <row r="3379">
      <c r="B3379" s="42"/>
      <c r="D3379" s="90"/>
      <c r="F3379" s="90"/>
      <c r="G3379" s="42"/>
      <c r="H3379" s="90"/>
      <c r="M3379" s="42"/>
      <c r="S3379" s="42"/>
      <c r="T3379" s="42"/>
      <c r="U3379" s="42"/>
      <c r="V3379" s="42"/>
      <c r="W3379" s="42"/>
      <c r="X3379" s="42"/>
      <c r="Y3379" s="42"/>
      <c r="Z3379" s="42"/>
    </row>
    <row r="3380">
      <c r="B3380" s="42"/>
      <c r="D3380" s="90"/>
      <c r="F3380" s="90"/>
      <c r="G3380" s="42"/>
      <c r="H3380" s="90"/>
      <c r="M3380" s="42"/>
      <c r="S3380" s="42"/>
      <c r="T3380" s="42"/>
      <c r="U3380" s="42"/>
      <c r="V3380" s="42"/>
      <c r="W3380" s="42"/>
      <c r="X3380" s="42"/>
      <c r="Y3380" s="42"/>
      <c r="Z3380" s="42"/>
    </row>
    <row r="3381">
      <c r="B3381" s="42"/>
      <c r="D3381" s="90"/>
      <c r="F3381" s="90"/>
      <c r="G3381" s="42"/>
      <c r="H3381" s="90"/>
      <c r="M3381" s="42"/>
      <c r="S3381" s="42"/>
      <c r="T3381" s="42"/>
      <c r="U3381" s="42"/>
      <c r="V3381" s="42"/>
      <c r="W3381" s="42"/>
      <c r="X3381" s="42"/>
      <c r="Y3381" s="42"/>
      <c r="Z3381" s="42"/>
    </row>
    <row r="3382">
      <c r="B3382" s="42"/>
      <c r="D3382" s="90"/>
      <c r="F3382" s="90"/>
      <c r="G3382" s="42"/>
      <c r="H3382" s="90"/>
      <c r="M3382" s="42"/>
      <c r="S3382" s="42"/>
      <c r="T3382" s="42"/>
      <c r="U3382" s="42"/>
      <c r="V3382" s="42"/>
      <c r="W3382" s="42"/>
      <c r="X3382" s="42"/>
      <c r="Y3382" s="42"/>
      <c r="Z3382" s="42"/>
    </row>
    <row r="3383">
      <c r="B3383" s="42"/>
      <c r="D3383" s="90"/>
      <c r="F3383" s="90"/>
      <c r="G3383" s="42"/>
      <c r="H3383" s="90"/>
      <c r="M3383" s="42"/>
      <c r="S3383" s="42"/>
      <c r="T3383" s="42"/>
      <c r="U3383" s="42"/>
      <c r="V3383" s="42"/>
      <c r="W3383" s="42"/>
      <c r="X3383" s="42"/>
      <c r="Y3383" s="42"/>
      <c r="Z3383" s="42"/>
    </row>
    <row r="3384">
      <c r="B3384" s="42"/>
      <c r="D3384" s="90"/>
      <c r="F3384" s="90"/>
      <c r="G3384" s="42"/>
      <c r="H3384" s="90"/>
      <c r="M3384" s="42"/>
      <c r="S3384" s="42"/>
      <c r="T3384" s="42"/>
      <c r="U3384" s="42"/>
      <c r="V3384" s="42"/>
      <c r="W3384" s="42"/>
      <c r="X3384" s="42"/>
      <c r="Y3384" s="42"/>
      <c r="Z3384" s="42"/>
    </row>
    <row r="3385">
      <c r="B3385" s="42"/>
      <c r="D3385" s="90"/>
      <c r="F3385" s="90"/>
      <c r="G3385" s="42"/>
      <c r="H3385" s="90"/>
      <c r="M3385" s="42"/>
      <c r="S3385" s="42"/>
      <c r="T3385" s="42"/>
      <c r="U3385" s="42"/>
      <c r="V3385" s="42"/>
      <c r="W3385" s="42"/>
      <c r="X3385" s="42"/>
      <c r="Y3385" s="42"/>
      <c r="Z3385" s="42"/>
    </row>
    <row r="3386">
      <c r="B3386" s="42"/>
      <c r="D3386" s="90"/>
      <c r="F3386" s="90"/>
      <c r="G3386" s="42"/>
      <c r="H3386" s="90"/>
      <c r="M3386" s="42"/>
      <c r="S3386" s="42"/>
      <c r="T3386" s="42"/>
      <c r="U3386" s="42"/>
      <c r="V3386" s="42"/>
      <c r="W3386" s="42"/>
      <c r="X3386" s="42"/>
      <c r="Y3386" s="42"/>
      <c r="Z3386" s="42"/>
    </row>
    <row r="3387">
      <c r="B3387" s="42"/>
      <c r="D3387" s="90"/>
      <c r="F3387" s="90"/>
      <c r="G3387" s="42"/>
      <c r="H3387" s="90"/>
      <c r="M3387" s="42"/>
      <c r="S3387" s="42"/>
      <c r="T3387" s="42"/>
      <c r="U3387" s="42"/>
      <c r="V3387" s="42"/>
      <c r="W3387" s="42"/>
      <c r="X3387" s="42"/>
      <c r="Y3387" s="42"/>
      <c r="Z3387" s="42"/>
    </row>
    <row r="3388">
      <c r="B3388" s="42"/>
      <c r="D3388" s="90"/>
      <c r="F3388" s="90"/>
      <c r="G3388" s="42"/>
      <c r="H3388" s="90"/>
      <c r="M3388" s="42"/>
      <c r="S3388" s="42"/>
      <c r="T3388" s="42"/>
      <c r="U3388" s="42"/>
      <c r="V3388" s="42"/>
      <c r="W3388" s="42"/>
      <c r="X3388" s="42"/>
      <c r="Y3388" s="42"/>
      <c r="Z3388" s="42"/>
    </row>
    <row r="3389">
      <c r="B3389" s="42"/>
      <c r="D3389" s="90"/>
      <c r="F3389" s="90"/>
      <c r="G3389" s="42"/>
      <c r="H3389" s="90"/>
      <c r="M3389" s="42"/>
      <c r="S3389" s="42"/>
      <c r="T3389" s="42"/>
      <c r="U3389" s="42"/>
      <c r="V3389" s="42"/>
      <c r="W3389" s="42"/>
      <c r="X3389" s="42"/>
      <c r="Y3389" s="42"/>
      <c r="Z3389" s="42"/>
    </row>
    <row r="3390">
      <c r="B3390" s="42"/>
      <c r="D3390" s="90"/>
      <c r="F3390" s="90"/>
      <c r="G3390" s="42"/>
      <c r="H3390" s="90"/>
      <c r="M3390" s="42"/>
      <c r="S3390" s="42"/>
      <c r="T3390" s="42"/>
      <c r="U3390" s="42"/>
      <c r="V3390" s="42"/>
      <c r="W3390" s="42"/>
      <c r="X3390" s="42"/>
      <c r="Y3390" s="42"/>
      <c r="Z3390" s="42"/>
    </row>
    <row r="3391">
      <c r="B3391" s="42"/>
      <c r="D3391" s="90"/>
      <c r="F3391" s="90"/>
      <c r="G3391" s="42"/>
      <c r="H3391" s="90"/>
      <c r="M3391" s="42"/>
      <c r="S3391" s="42"/>
      <c r="T3391" s="42"/>
      <c r="U3391" s="42"/>
      <c r="V3391" s="42"/>
      <c r="W3391" s="42"/>
      <c r="X3391" s="42"/>
      <c r="Y3391" s="42"/>
      <c r="Z3391" s="42"/>
    </row>
    <row r="3392">
      <c r="B3392" s="42"/>
      <c r="D3392" s="90"/>
      <c r="F3392" s="90"/>
      <c r="G3392" s="42"/>
      <c r="H3392" s="90"/>
      <c r="M3392" s="42"/>
      <c r="S3392" s="42"/>
      <c r="T3392" s="42"/>
      <c r="U3392" s="42"/>
      <c r="V3392" s="42"/>
      <c r="W3392" s="42"/>
      <c r="X3392" s="42"/>
      <c r="Y3392" s="42"/>
      <c r="Z3392" s="42"/>
    </row>
    <row r="3393">
      <c r="B3393" s="42"/>
      <c r="D3393" s="90"/>
      <c r="F3393" s="90"/>
      <c r="G3393" s="42"/>
      <c r="H3393" s="90"/>
      <c r="M3393" s="42"/>
      <c r="S3393" s="42"/>
      <c r="T3393" s="42"/>
      <c r="U3393" s="42"/>
      <c r="V3393" s="42"/>
      <c r="W3393" s="42"/>
      <c r="X3393" s="42"/>
      <c r="Y3393" s="42"/>
      <c r="Z3393" s="42"/>
    </row>
    <row r="3394">
      <c r="B3394" s="42"/>
      <c r="D3394" s="90"/>
      <c r="F3394" s="90"/>
      <c r="G3394" s="42"/>
      <c r="H3394" s="90"/>
      <c r="M3394" s="42"/>
      <c r="S3394" s="42"/>
      <c r="T3394" s="42"/>
      <c r="U3394" s="42"/>
      <c r="V3394" s="42"/>
      <c r="W3394" s="42"/>
      <c r="X3394" s="42"/>
      <c r="Y3394" s="42"/>
      <c r="Z3394" s="42"/>
    </row>
    <row r="3395">
      <c r="B3395" s="42"/>
      <c r="D3395" s="90"/>
      <c r="F3395" s="90"/>
      <c r="G3395" s="42"/>
      <c r="H3395" s="90"/>
      <c r="M3395" s="42"/>
      <c r="S3395" s="42"/>
      <c r="T3395" s="42"/>
      <c r="U3395" s="42"/>
      <c r="V3395" s="42"/>
      <c r="W3395" s="42"/>
      <c r="X3395" s="42"/>
      <c r="Y3395" s="42"/>
      <c r="Z3395" s="42"/>
    </row>
    <row r="3396">
      <c r="B3396" s="42"/>
      <c r="D3396" s="90"/>
      <c r="F3396" s="90"/>
      <c r="G3396" s="42"/>
      <c r="H3396" s="90"/>
      <c r="M3396" s="42"/>
      <c r="S3396" s="42"/>
      <c r="T3396" s="42"/>
      <c r="U3396" s="42"/>
      <c r="V3396" s="42"/>
      <c r="W3396" s="42"/>
      <c r="X3396" s="42"/>
      <c r="Y3396" s="42"/>
      <c r="Z3396" s="42"/>
    </row>
    <row r="3397">
      <c r="B3397" s="42"/>
      <c r="D3397" s="90"/>
      <c r="F3397" s="90"/>
      <c r="G3397" s="42"/>
      <c r="H3397" s="90"/>
      <c r="M3397" s="42"/>
      <c r="S3397" s="42"/>
      <c r="T3397" s="42"/>
      <c r="U3397" s="42"/>
      <c r="V3397" s="42"/>
      <c r="W3397" s="42"/>
      <c r="X3397" s="42"/>
      <c r="Y3397" s="42"/>
      <c r="Z3397" s="42"/>
    </row>
    <row r="3398">
      <c r="B3398" s="42"/>
      <c r="D3398" s="90"/>
      <c r="F3398" s="90"/>
      <c r="G3398" s="42"/>
      <c r="H3398" s="90"/>
      <c r="M3398" s="42"/>
      <c r="S3398" s="42"/>
      <c r="T3398" s="42"/>
      <c r="U3398" s="42"/>
      <c r="V3398" s="42"/>
      <c r="W3398" s="42"/>
      <c r="X3398" s="42"/>
      <c r="Y3398" s="42"/>
      <c r="Z3398" s="42"/>
    </row>
    <row r="3399">
      <c r="B3399" s="42"/>
      <c r="D3399" s="90"/>
      <c r="F3399" s="90"/>
      <c r="G3399" s="42"/>
      <c r="H3399" s="90"/>
      <c r="M3399" s="42"/>
      <c r="S3399" s="42"/>
      <c r="T3399" s="42"/>
      <c r="U3399" s="42"/>
      <c r="V3399" s="42"/>
      <c r="W3399" s="42"/>
      <c r="X3399" s="42"/>
      <c r="Y3399" s="42"/>
      <c r="Z3399" s="42"/>
    </row>
    <row r="3400">
      <c r="B3400" s="42"/>
      <c r="D3400" s="90"/>
      <c r="F3400" s="90"/>
      <c r="G3400" s="42"/>
      <c r="H3400" s="90"/>
      <c r="M3400" s="42"/>
      <c r="S3400" s="42"/>
      <c r="T3400" s="42"/>
      <c r="U3400" s="42"/>
      <c r="V3400" s="42"/>
      <c r="W3400" s="42"/>
      <c r="X3400" s="42"/>
      <c r="Y3400" s="42"/>
      <c r="Z3400" s="42"/>
    </row>
    <row r="3401">
      <c r="B3401" s="42"/>
      <c r="D3401" s="90"/>
      <c r="F3401" s="90"/>
      <c r="G3401" s="42"/>
      <c r="H3401" s="90"/>
      <c r="M3401" s="42"/>
      <c r="S3401" s="42"/>
      <c r="T3401" s="42"/>
      <c r="U3401" s="42"/>
      <c r="V3401" s="42"/>
      <c r="W3401" s="42"/>
      <c r="X3401" s="42"/>
      <c r="Y3401" s="42"/>
      <c r="Z3401" s="42"/>
    </row>
    <row r="3402">
      <c r="B3402" s="42"/>
      <c r="D3402" s="90"/>
      <c r="F3402" s="90"/>
      <c r="G3402" s="42"/>
      <c r="H3402" s="90"/>
      <c r="M3402" s="42"/>
      <c r="S3402" s="42"/>
      <c r="T3402" s="42"/>
      <c r="U3402" s="42"/>
      <c r="V3402" s="42"/>
      <c r="W3402" s="42"/>
      <c r="X3402" s="42"/>
      <c r="Y3402" s="42"/>
      <c r="Z3402" s="42"/>
    </row>
    <row r="3403">
      <c r="B3403" s="42"/>
      <c r="D3403" s="90"/>
      <c r="F3403" s="90"/>
      <c r="G3403" s="42"/>
      <c r="H3403" s="90"/>
      <c r="M3403" s="42"/>
      <c r="S3403" s="42"/>
      <c r="T3403" s="42"/>
      <c r="U3403" s="42"/>
      <c r="V3403" s="42"/>
      <c r="W3403" s="42"/>
      <c r="X3403" s="42"/>
      <c r="Y3403" s="42"/>
      <c r="Z3403" s="42"/>
    </row>
    <row r="3404">
      <c r="B3404" s="42"/>
      <c r="D3404" s="90"/>
      <c r="F3404" s="90"/>
      <c r="G3404" s="42"/>
      <c r="H3404" s="90"/>
      <c r="M3404" s="42"/>
      <c r="S3404" s="42"/>
      <c r="T3404" s="42"/>
      <c r="U3404" s="42"/>
      <c r="V3404" s="42"/>
      <c r="W3404" s="42"/>
      <c r="X3404" s="42"/>
      <c r="Y3404" s="42"/>
      <c r="Z3404" s="42"/>
    </row>
    <row r="3405">
      <c r="B3405" s="42"/>
      <c r="D3405" s="90"/>
      <c r="F3405" s="90"/>
      <c r="G3405" s="42"/>
      <c r="H3405" s="90"/>
      <c r="M3405" s="42"/>
      <c r="S3405" s="42"/>
      <c r="T3405" s="42"/>
      <c r="U3405" s="42"/>
      <c r="V3405" s="42"/>
      <c r="W3405" s="42"/>
      <c r="X3405" s="42"/>
      <c r="Y3405" s="42"/>
      <c r="Z3405" s="42"/>
    </row>
    <row r="3406">
      <c r="B3406" s="42"/>
      <c r="D3406" s="90"/>
      <c r="F3406" s="90"/>
      <c r="G3406" s="42"/>
      <c r="H3406" s="90"/>
      <c r="M3406" s="42"/>
      <c r="S3406" s="42"/>
      <c r="T3406" s="42"/>
      <c r="U3406" s="42"/>
      <c r="V3406" s="42"/>
      <c r="W3406" s="42"/>
      <c r="X3406" s="42"/>
      <c r="Y3406" s="42"/>
      <c r="Z3406" s="42"/>
    </row>
    <row r="3407">
      <c r="B3407" s="42"/>
      <c r="D3407" s="90"/>
      <c r="F3407" s="90"/>
      <c r="G3407" s="42"/>
      <c r="H3407" s="90"/>
      <c r="M3407" s="42"/>
      <c r="S3407" s="42"/>
      <c r="T3407" s="42"/>
      <c r="U3407" s="42"/>
      <c r="V3407" s="42"/>
      <c r="W3407" s="42"/>
      <c r="X3407" s="42"/>
      <c r="Y3407" s="42"/>
      <c r="Z3407" s="42"/>
    </row>
    <row r="3408">
      <c r="B3408" s="42"/>
      <c r="D3408" s="90"/>
      <c r="F3408" s="90"/>
      <c r="G3408" s="42"/>
      <c r="H3408" s="90"/>
      <c r="M3408" s="42"/>
      <c r="S3408" s="42"/>
      <c r="T3408" s="42"/>
      <c r="U3408" s="42"/>
      <c r="V3408" s="42"/>
      <c r="W3408" s="42"/>
      <c r="X3408" s="42"/>
      <c r="Y3408" s="42"/>
      <c r="Z3408" s="42"/>
    </row>
    <row r="3409">
      <c r="B3409" s="42"/>
      <c r="D3409" s="90"/>
      <c r="F3409" s="90"/>
      <c r="G3409" s="42"/>
      <c r="H3409" s="90"/>
      <c r="M3409" s="42"/>
      <c r="S3409" s="42"/>
      <c r="T3409" s="42"/>
      <c r="U3409" s="42"/>
      <c r="V3409" s="42"/>
      <c r="W3409" s="42"/>
      <c r="X3409" s="42"/>
      <c r="Y3409" s="42"/>
      <c r="Z3409" s="42"/>
    </row>
    <row r="3410">
      <c r="B3410" s="42"/>
      <c r="D3410" s="90"/>
      <c r="F3410" s="90"/>
      <c r="G3410" s="42"/>
      <c r="H3410" s="90"/>
      <c r="M3410" s="42"/>
      <c r="S3410" s="42"/>
      <c r="T3410" s="42"/>
      <c r="U3410" s="42"/>
      <c r="V3410" s="42"/>
      <c r="W3410" s="42"/>
      <c r="X3410" s="42"/>
      <c r="Y3410" s="42"/>
      <c r="Z3410" s="42"/>
    </row>
    <row r="3411">
      <c r="B3411" s="42"/>
      <c r="D3411" s="90"/>
      <c r="F3411" s="90"/>
      <c r="G3411" s="42"/>
      <c r="H3411" s="90"/>
      <c r="M3411" s="42"/>
      <c r="S3411" s="42"/>
      <c r="T3411" s="42"/>
      <c r="U3411" s="42"/>
      <c r="V3411" s="42"/>
      <c r="W3411" s="42"/>
      <c r="X3411" s="42"/>
      <c r="Y3411" s="42"/>
      <c r="Z3411" s="42"/>
    </row>
    <row r="3412">
      <c r="B3412" s="42"/>
      <c r="D3412" s="90"/>
      <c r="F3412" s="90"/>
      <c r="G3412" s="42"/>
      <c r="H3412" s="90"/>
      <c r="M3412" s="42"/>
      <c r="S3412" s="42"/>
      <c r="T3412" s="42"/>
      <c r="U3412" s="42"/>
      <c r="V3412" s="42"/>
      <c r="W3412" s="42"/>
      <c r="X3412" s="42"/>
      <c r="Y3412" s="42"/>
      <c r="Z3412" s="42"/>
    </row>
    <row r="3413">
      <c r="B3413" s="42"/>
      <c r="D3413" s="90"/>
      <c r="F3413" s="90"/>
      <c r="G3413" s="42"/>
      <c r="H3413" s="90"/>
      <c r="M3413" s="42"/>
      <c r="S3413" s="42"/>
      <c r="T3413" s="42"/>
      <c r="U3413" s="42"/>
      <c r="V3413" s="42"/>
      <c r="W3413" s="42"/>
      <c r="X3413" s="42"/>
      <c r="Y3413" s="42"/>
      <c r="Z3413" s="42"/>
    </row>
    <row r="3414">
      <c r="B3414" s="42"/>
      <c r="D3414" s="90"/>
      <c r="F3414" s="90"/>
      <c r="G3414" s="42"/>
      <c r="H3414" s="90"/>
      <c r="M3414" s="42"/>
      <c r="S3414" s="42"/>
      <c r="T3414" s="42"/>
      <c r="U3414" s="42"/>
      <c r="V3414" s="42"/>
      <c r="W3414" s="42"/>
      <c r="X3414" s="42"/>
      <c r="Y3414" s="42"/>
      <c r="Z3414" s="42"/>
    </row>
    <row r="3415">
      <c r="B3415" s="42"/>
      <c r="D3415" s="90"/>
      <c r="F3415" s="90"/>
      <c r="G3415" s="42"/>
      <c r="H3415" s="90"/>
      <c r="M3415" s="42"/>
      <c r="S3415" s="42"/>
      <c r="T3415" s="42"/>
      <c r="U3415" s="42"/>
      <c r="V3415" s="42"/>
      <c r="W3415" s="42"/>
      <c r="X3415" s="42"/>
      <c r="Y3415" s="42"/>
      <c r="Z3415" s="42"/>
    </row>
    <row r="3416">
      <c r="B3416" s="42"/>
      <c r="D3416" s="90"/>
      <c r="F3416" s="90"/>
      <c r="G3416" s="42"/>
      <c r="H3416" s="90"/>
      <c r="M3416" s="42"/>
      <c r="S3416" s="42"/>
      <c r="T3416" s="42"/>
      <c r="U3416" s="42"/>
      <c r="V3416" s="42"/>
      <c r="W3416" s="42"/>
      <c r="X3416" s="42"/>
      <c r="Y3416" s="42"/>
      <c r="Z3416" s="42"/>
    </row>
    <row r="3417">
      <c r="B3417" s="42"/>
      <c r="D3417" s="90"/>
      <c r="F3417" s="90"/>
      <c r="G3417" s="42"/>
      <c r="H3417" s="90"/>
      <c r="M3417" s="42"/>
      <c r="S3417" s="42"/>
      <c r="T3417" s="42"/>
      <c r="U3417" s="42"/>
      <c r="V3417" s="42"/>
      <c r="W3417" s="42"/>
      <c r="X3417" s="42"/>
      <c r="Y3417" s="42"/>
      <c r="Z3417" s="42"/>
    </row>
    <row r="3418">
      <c r="B3418" s="42"/>
      <c r="D3418" s="90"/>
      <c r="F3418" s="90"/>
      <c r="G3418" s="42"/>
      <c r="H3418" s="90"/>
      <c r="M3418" s="42"/>
      <c r="S3418" s="42"/>
      <c r="T3418" s="42"/>
      <c r="U3418" s="42"/>
      <c r="V3418" s="42"/>
      <c r="W3418" s="42"/>
      <c r="X3418" s="42"/>
      <c r="Y3418" s="42"/>
      <c r="Z3418" s="42"/>
    </row>
    <row r="3419">
      <c r="B3419" s="42"/>
      <c r="D3419" s="90"/>
      <c r="F3419" s="90"/>
      <c r="G3419" s="42"/>
      <c r="H3419" s="90"/>
      <c r="M3419" s="42"/>
      <c r="S3419" s="42"/>
      <c r="T3419" s="42"/>
      <c r="U3419" s="42"/>
      <c r="V3419" s="42"/>
      <c r="W3419" s="42"/>
      <c r="X3419" s="42"/>
      <c r="Y3419" s="42"/>
      <c r="Z3419" s="42"/>
    </row>
    <row r="3420">
      <c r="B3420" s="42"/>
      <c r="D3420" s="90"/>
      <c r="F3420" s="90"/>
      <c r="G3420" s="42"/>
      <c r="H3420" s="90"/>
      <c r="M3420" s="42"/>
      <c r="S3420" s="42"/>
      <c r="T3420" s="42"/>
      <c r="U3420" s="42"/>
      <c r="V3420" s="42"/>
      <c r="W3420" s="42"/>
      <c r="X3420" s="42"/>
      <c r="Y3420" s="42"/>
      <c r="Z3420" s="42"/>
    </row>
    <row r="3421">
      <c r="B3421" s="42"/>
      <c r="D3421" s="90"/>
      <c r="F3421" s="90"/>
      <c r="G3421" s="42"/>
      <c r="H3421" s="90"/>
      <c r="M3421" s="42"/>
      <c r="S3421" s="42"/>
      <c r="T3421" s="42"/>
      <c r="U3421" s="42"/>
      <c r="V3421" s="42"/>
      <c r="W3421" s="42"/>
      <c r="X3421" s="42"/>
      <c r="Y3421" s="42"/>
      <c r="Z3421" s="42"/>
    </row>
    <row r="3422">
      <c r="B3422" s="42"/>
      <c r="D3422" s="90"/>
      <c r="F3422" s="90"/>
      <c r="G3422" s="42"/>
      <c r="H3422" s="90"/>
      <c r="M3422" s="42"/>
      <c r="S3422" s="42"/>
      <c r="T3422" s="42"/>
      <c r="U3422" s="42"/>
      <c r="V3422" s="42"/>
      <c r="W3422" s="42"/>
      <c r="X3422" s="42"/>
      <c r="Y3422" s="42"/>
      <c r="Z3422" s="42"/>
    </row>
    <row r="3423">
      <c r="B3423" s="42"/>
      <c r="D3423" s="90"/>
      <c r="F3423" s="90"/>
      <c r="G3423" s="42"/>
      <c r="H3423" s="90"/>
      <c r="M3423" s="42"/>
      <c r="S3423" s="42"/>
      <c r="T3423" s="42"/>
      <c r="U3423" s="42"/>
      <c r="V3423" s="42"/>
      <c r="W3423" s="42"/>
      <c r="X3423" s="42"/>
      <c r="Y3423" s="42"/>
      <c r="Z3423" s="42"/>
    </row>
    <row r="3424">
      <c r="B3424" s="42"/>
      <c r="D3424" s="90"/>
      <c r="F3424" s="90"/>
      <c r="G3424" s="42"/>
      <c r="H3424" s="90"/>
      <c r="M3424" s="42"/>
      <c r="S3424" s="42"/>
      <c r="T3424" s="42"/>
      <c r="U3424" s="42"/>
      <c r="V3424" s="42"/>
      <c r="W3424" s="42"/>
      <c r="X3424" s="42"/>
      <c r="Y3424" s="42"/>
      <c r="Z3424" s="42"/>
    </row>
    <row r="3425">
      <c r="B3425" s="42"/>
      <c r="D3425" s="90"/>
      <c r="F3425" s="90"/>
      <c r="G3425" s="42"/>
      <c r="H3425" s="90"/>
      <c r="M3425" s="42"/>
      <c r="S3425" s="42"/>
      <c r="T3425" s="42"/>
      <c r="U3425" s="42"/>
      <c r="V3425" s="42"/>
      <c r="W3425" s="42"/>
      <c r="X3425" s="42"/>
      <c r="Y3425" s="42"/>
      <c r="Z3425" s="42"/>
    </row>
    <row r="3426">
      <c r="B3426" s="42"/>
      <c r="D3426" s="90"/>
      <c r="F3426" s="90"/>
      <c r="G3426" s="42"/>
      <c r="H3426" s="90"/>
      <c r="M3426" s="42"/>
      <c r="S3426" s="42"/>
      <c r="T3426" s="42"/>
      <c r="U3426" s="42"/>
      <c r="V3426" s="42"/>
      <c r="W3426" s="42"/>
      <c r="X3426" s="42"/>
      <c r="Y3426" s="42"/>
      <c r="Z3426" s="42"/>
    </row>
    <row r="3427">
      <c r="B3427" s="42"/>
      <c r="D3427" s="90"/>
      <c r="F3427" s="90"/>
      <c r="G3427" s="42"/>
      <c r="H3427" s="90"/>
      <c r="M3427" s="42"/>
      <c r="S3427" s="42"/>
      <c r="T3427" s="42"/>
      <c r="U3427" s="42"/>
      <c r="V3427" s="42"/>
      <c r="W3427" s="42"/>
      <c r="X3427" s="42"/>
      <c r="Y3427" s="42"/>
      <c r="Z3427" s="42"/>
    </row>
    <row r="3428">
      <c r="B3428" s="42"/>
      <c r="D3428" s="90"/>
      <c r="F3428" s="90"/>
      <c r="G3428" s="42"/>
      <c r="H3428" s="90"/>
      <c r="M3428" s="42"/>
      <c r="S3428" s="42"/>
      <c r="T3428" s="42"/>
      <c r="U3428" s="42"/>
      <c r="V3428" s="42"/>
      <c r="W3428" s="42"/>
      <c r="X3428" s="42"/>
      <c r="Y3428" s="42"/>
      <c r="Z3428" s="42"/>
    </row>
    <row r="3429">
      <c r="B3429" s="42"/>
      <c r="D3429" s="90"/>
      <c r="F3429" s="90"/>
      <c r="G3429" s="42"/>
      <c r="H3429" s="90"/>
      <c r="M3429" s="42"/>
      <c r="S3429" s="42"/>
      <c r="T3429" s="42"/>
      <c r="U3429" s="42"/>
      <c r="V3429" s="42"/>
      <c r="W3429" s="42"/>
      <c r="X3429" s="42"/>
      <c r="Y3429" s="42"/>
      <c r="Z3429" s="42"/>
    </row>
    <row r="3430">
      <c r="B3430" s="42"/>
      <c r="D3430" s="90"/>
      <c r="F3430" s="90"/>
      <c r="G3430" s="42"/>
      <c r="H3430" s="90"/>
      <c r="M3430" s="42"/>
      <c r="S3430" s="42"/>
      <c r="T3430" s="42"/>
      <c r="U3430" s="42"/>
      <c r="V3430" s="42"/>
      <c r="W3430" s="42"/>
      <c r="X3430" s="42"/>
      <c r="Y3430" s="42"/>
      <c r="Z3430" s="42"/>
    </row>
    <row r="3431">
      <c r="B3431" s="42"/>
      <c r="D3431" s="90"/>
      <c r="F3431" s="90"/>
      <c r="G3431" s="42"/>
      <c r="H3431" s="90"/>
      <c r="M3431" s="42"/>
      <c r="S3431" s="42"/>
      <c r="T3431" s="42"/>
      <c r="U3431" s="42"/>
      <c r="V3431" s="42"/>
      <c r="W3431" s="42"/>
      <c r="X3431" s="42"/>
      <c r="Y3431" s="42"/>
      <c r="Z3431" s="42"/>
    </row>
    <row r="3432">
      <c r="B3432" s="42"/>
      <c r="D3432" s="90"/>
      <c r="F3432" s="90"/>
      <c r="G3432" s="42"/>
      <c r="H3432" s="90"/>
      <c r="M3432" s="42"/>
      <c r="S3432" s="42"/>
      <c r="T3432" s="42"/>
      <c r="U3432" s="42"/>
      <c r="V3432" s="42"/>
      <c r="W3432" s="42"/>
      <c r="X3432" s="42"/>
      <c r="Y3432" s="42"/>
      <c r="Z3432" s="42"/>
    </row>
    <row r="3433">
      <c r="B3433" s="42"/>
      <c r="D3433" s="90"/>
      <c r="F3433" s="90"/>
      <c r="G3433" s="42"/>
      <c r="H3433" s="90"/>
      <c r="M3433" s="42"/>
      <c r="S3433" s="42"/>
      <c r="T3433" s="42"/>
      <c r="U3433" s="42"/>
      <c r="V3433" s="42"/>
      <c r="W3433" s="42"/>
      <c r="X3433" s="42"/>
      <c r="Y3433" s="42"/>
      <c r="Z3433" s="42"/>
    </row>
    <row r="3434">
      <c r="B3434" s="42"/>
      <c r="D3434" s="90"/>
      <c r="F3434" s="90"/>
      <c r="G3434" s="42"/>
      <c r="H3434" s="90"/>
      <c r="M3434" s="42"/>
      <c r="S3434" s="42"/>
      <c r="T3434" s="42"/>
      <c r="U3434" s="42"/>
      <c r="V3434" s="42"/>
      <c r="W3434" s="42"/>
      <c r="X3434" s="42"/>
      <c r="Y3434" s="42"/>
      <c r="Z3434" s="42"/>
    </row>
    <row r="3435">
      <c r="B3435" s="42"/>
      <c r="D3435" s="90"/>
      <c r="F3435" s="90"/>
      <c r="G3435" s="42"/>
      <c r="H3435" s="90"/>
      <c r="M3435" s="42"/>
      <c r="S3435" s="42"/>
      <c r="T3435" s="42"/>
      <c r="U3435" s="42"/>
      <c r="V3435" s="42"/>
      <c r="W3435" s="42"/>
      <c r="X3435" s="42"/>
      <c r="Y3435" s="42"/>
      <c r="Z3435" s="42"/>
    </row>
    <row r="3436">
      <c r="B3436" s="42"/>
      <c r="D3436" s="90"/>
      <c r="F3436" s="90"/>
      <c r="G3436" s="42"/>
      <c r="H3436" s="90"/>
      <c r="M3436" s="42"/>
      <c r="S3436" s="42"/>
      <c r="T3436" s="42"/>
      <c r="U3436" s="42"/>
      <c r="V3436" s="42"/>
      <c r="W3436" s="42"/>
      <c r="X3436" s="42"/>
      <c r="Y3436" s="42"/>
      <c r="Z3436" s="42"/>
    </row>
    <row r="3437">
      <c r="B3437" s="42"/>
      <c r="D3437" s="90"/>
      <c r="F3437" s="90"/>
      <c r="G3437" s="42"/>
      <c r="H3437" s="90"/>
      <c r="M3437" s="42"/>
      <c r="S3437" s="42"/>
      <c r="T3437" s="42"/>
      <c r="U3437" s="42"/>
      <c r="V3437" s="42"/>
      <c r="W3437" s="42"/>
      <c r="X3437" s="42"/>
      <c r="Y3437" s="42"/>
      <c r="Z3437" s="42"/>
    </row>
    <row r="3438">
      <c r="B3438" s="42"/>
      <c r="D3438" s="90"/>
      <c r="F3438" s="90"/>
      <c r="G3438" s="42"/>
      <c r="H3438" s="90"/>
      <c r="M3438" s="42"/>
      <c r="S3438" s="42"/>
      <c r="T3438" s="42"/>
      <c r="U3438" s="42"/>
      <c r="V3438" s="42"/>
      <c r="W3438" s="42"/>
      <c r="X3438" s="42"/>
      <c r="Y3438" s="42"/>
      <c r="Z3438" s="42"/>
    </row>
    <row r="3439">
      <c r="B3439" s="42"/>
      <c r="D3439" s="90"/>
      <c r="F3439" s="90"/>
      <c r="G3439" s="42"/>
      <c r="H3439" s="90"/>
      <c r="M3439" s="42"/>
      <c r="S3439" s="42"/>
      <c r="T3439" s="42"/>
      <c r="U3439" s="42"/>
      <c r="V3439" s="42"/>
      <c r="W3439" s="42"/>
      <c r="X3439" s="42"/>
      <c r="Y3439" s="42"/>
      <c r="Z3439" s="42"/>
    </row>
    <row r="3440">
      <c r="B3440" s="42"/>
      <c r="D3440" s="90"/>
      <c r="F3440" s="90"/>
      <c r="G3440" s="42"/>
      <c r="H3440" s="90"/>
      <c r="M3440" s="42"/>
      <c r="S3440" s="42"/>
      <c r="T3440" s="42"/>
      <c r="U3440" s="42"/>
      <c r="V3440" s="42"/>
      <c r="W3440" s="42"/>
      <c r="X3440" s="42"/>
      <c r="Y3440" s="42"/>
      <c r="Z3440" s="42"/>
    </row>
    <row r="3441">
      <c r="B3441" s="42"/>
      <c r="D3441" s="90"/>
      <c r="F3441" s="90"/>
      <c r="G3441" s="42"/>
      <c r="H3441" s="90"/>
      <c r="M3441" s="42"/>
      <c r="S3441" s="42"/>
      <c r="T3441" s="42"/>
      <c r="U3441" s="42"/>
      <c r="V3441" s="42"/>
      <c r="W3441" s="42"/>
      <c r="X3441" s="42"/>
      <c r="Y3441" s="42"/>
      <c r="Z3441" s="42"/>
    </row>
    <row r="3442">
      <c r="B3442" s="42"/>
      <c r="D3442" s="90"/>
      <c r="F3442" s="90"/>
      <c r="G3442" s="42"/>
      <c r="H3442" s="90"/>
      <c r="M3442" s="42"/>
      <c r="S3442" s="42"/>
      <c r="T3442" s="42"/>
      <c r="U3442" s="42"/>
      <c r="V3442" s="42"/>
      <c r="W3442" s="42"/>
      <c r="X3442" s="42"/>
      <c r="Y3442" s="42"/>
      <c r="Z3442" s="42"/>
    </row>
    <row r="3443">
      <c r="B3443" s="42"/>
      <c r="D3443" s="90"/>
      <c r="F3443" s="90"/>
      <c r="G3443" s="42"/>
      <c r="H3443" s="90"/>
      <c r="M3443" s="42"/>
      <c r="S3443" s="42"/>
      <c r="T3443" s="42"/>
      <c r="U3443" s="42"/>
      <c r="V3443" s="42"/>
      <c r="W3443" s="42"/>
      <c r="X3443" s="42"/>
      <c r="Y3443" s="42"/>
      <c r="Z3443" s="42"/>
    </row>
    <row r="3444">
      <c r="B3444" s="42"/>
      <c r="D3444" s="90"/>
      <c r="F3444" s="90"/>
      <c r="G3444" s="42"/>
      <c r="H3444" s="90"/>
      <c r="M3444" s="42"/>
      <c r="S3444" s="42"/>
      <c r="T3444" s="42"/>
      <c r="U3444" s="42"/>
      <c r="V3444" s="42"/>
      <c r="W3444" s="42"/>
      <c r="X3444" s="42"/>
      <c r="Y3444" s="42"/>
      <c r="Z3444" s="42"/>
    </row>
    <row r="3445">
      <c r="B3445" s="42"/>
      <c r="D3445" s="90"/>
      <c r="F3445" s="90"/>
      <c r="G3445" s="42"/>
      <c r="H3445" s="90"/>
      <c r="M3445" s="42"/>
      <c r="S3445" s="42"/>
      <c r="T3445" s="42"/>
      <c r="U3445" s="42"/>
      <c r="V3445" s="42"/>
      <c r="W3445" s="42"/>
      <c r="X3445" s="42"/>
      <c r="Y3445" s="42"/>
      <c r="Z3445" s="42"/>
    </row>
    <row r="3446">
      <c r="B3446" s="42"/>
      <c r="D3446" s="90"/>
      <c r="F3446" s="90"/>
      <c r="G3446" s="42"/>
      <c r="H3446" s="90"/>
      <c r="M3446" s="42"/>
      <c r="S3446" s="42"/>
      <c r="T3446" s="42"/>
      <c r="U3446" s="42"/>
      <c r="V3446" s="42"/>
      <c r="W3446" s="42"/>
      <c r="X3446" s="42"/>
      <c r="Y3446" s="42"/>
      <c r="Z3446" s="42"/>
    </row>
    <row r="3447">
      <c r="B3447" s="42"/>
      <c r="D3447" s="90"/>
      <c r="F3447" s="90"/>
      <c r="G3447" s="42"/>
      <c r="H3447" s="90"/>
      <c r="M3447" s="42"/>
      <c r="S3447" s="42"/>
      <c r="T3447" s="42"/>
      <c r="U3447" s="42"/>
      <c r="V3447" s="42"/>
      <c r="W3447" s="42"/>
      <c r="X3447" s="42"/>
      <c r="Y3447" s="42"/>
      <c r="Z3447" s="42"/>
    </row>
    <row r="3448">
      <c r="B3448" s="42"/>
      <c r="D3448" s="90"/>
      <c r="F3448" s="90"/>
      <c r="G3448" s="42"/>
      <c r="H3448" s="90"/>
      <c r="M3448" s="42"/>
      <c r="S3448" s="42"/>
      <c r="T3448" s="42"/>
      <c r="U3448" s="42"/>
      <c r="V3448" s="42"/>
      <c r="W3448" s="42"/>
      <c r="X3448" s="42"/>
      <c r="Y3448" s="42"/>
      <c r="Z3448" s="42"/>
    </row>
    <row r="3449">
      <c r="B3449" s="42"/>
      <c r="D3449" s="90"/>
      <c r="F3449" s="90"/>
      <c r="G3449" s="42"/>
      <c r="H3449" s="90"/>
      <c r="M3449" s="42"/>
      <c r="S3449" s="42"/>
      <c r="T3449" s="42"/>
      <c r="U3449" s="42"/>
      <c r="V3449" s="42"/>
      <c r="W3449" s="42"/>
      <c r="X3449" s="42"/>
      <c r="Y3449" s="42"/>
      <c r="Z3449" s="42"/>
    </row>
    <row r="3450">
      <c r="B3450" s="42"/>
      <c r="D3450" s="90"/>
      <c r="F3450" s="90"/>
      <c r="G3450" s="42"/>
      <c r="H3450" s="90"/>
      <c r="M3450" s="42"/>
      <c r="S3450" s="42"/>
      <c r="T3450" s="42"/>
      <c r="U3450" s="42"/>
      <c r="V3450" s="42"/>
      <c r="W3450" s="42"/>
      <c r="X3450" s="42"/>
      <c r="Y3450" s="42"/>
      <c r="Z3450" s="42"/>
    </row>
    <row r="3451">
      <c r="B3451" s="42"/>
      <c r="D3451" s="90"/>
      <c r="F3451" s="90"/>
      <c r="G3451" s="42"/>
      <c r="H3451" s="90"/>
      <c r="M3451" s="42"/>
      <c r="S3451" s="42"/>
      <c r="T3451" s="42"/>
      <c r="U3451" s="42"/>
      <c r="V3451" s="42"/>
      <c r="W3451" s="42"/>
      <c r="X3451" s="42"/>
      <c r="Y3451" s="42"/>
      <c r="Z3451" s="42"/>
    </row>
    <row r="3452">
      <c r="B3452" s="42"/>
      <c r="D3452" s="90"/>
      <c r="F3452" s="90"/>
      <c r="G3452" s="42"/>
      <c r="H3452" s="90"/>
      <c r="M3452" s="42"/>
      <c r="S3452" s="42"/>
      <c r="T3452" s="42"/>
      <c r="U3452" s="42"/>
      <c r="V3452" s="42"/>
      <c r="W3452" s="42"/>
      <c r="X3452" s="42"/>
      <c r="Y3452" s="42"/>
      <c r="Z3452" s="42"/>
    </row>
    <row r="3453">
      <c r="B3453" s="42"/>
      <c r="D3453" s="90"/>
      <c r="F3453" s="90"/>
      <c r="G3453" s="42"/>
      <c r="H3453" s="90"/>
      <c r="M3453" s="42"/>
      <c r="S3453" s="42"/>
      <c r="T3453" s="42"/>
      <c r="U3453" s="42"/>
      <c r="V3453" s="42"/>
      <c r="W3453" s="42"/>
      <c r="X3453" s="42"/>
      <c r="Y3453" s="42"/>
      <c r="Z3453" s="42"/>
    </row>
    <row r="3454">
      <c r="B3454" s="42"/>
      <c r="D3454" s="90"/>
      <c r="F3454" s="90"/>
      <c r="G3454" s="42"/>
      <c r="H3454" s="90"/>
      <c r="M3454" s="42"/>
      <c r="S3454" s="42"/>
      <c r="T3454" s="42"/>
      <c r="U3454" s="42"/>
      <c r="V3454" s="42"/>
      <c r="W3454" s="42"/>
      <c r="X3454" s="42"/>
      <c r="Y3454" s="42"/>
      <c r="Z3454" s="42"/>
    </row>
    <row r="3455">
      <c r="B3455" s="42"/>
      <c r="D3455" s="90"/>
      <c r="F3455" s="90"/>
      <c r="G3455" s="42"/>
      <c r="H3455" s="90"/>
      <c r="M3455" s="42"/>
      <c r="S3455" s="42"/>
      <c r="T3455" s="42"/>
      <c r="U3455" s="42"/>
      <c r="V3455" s="42"/>
      <c r="W3455" s="42"/>
      <c r="X3455" s="42"/>
      <c r="Y3455" s="42"/>
      <c r="Z3455" s="42"/>
    </row>
    <row r="3456">
      <c r="B3456" s="42"/>
      <c r="D3456" s="90"/>
      <c r="F3456" s="90"/>
      <c r="G3456" s="42"/>
      <c r="H3456" s="90"/>
      <c r="M3456" s="42"/>
      <c r="S3456" s="42"/>
      <c r="T3456" s="42"/>
      <c r="U3456" s="42"/>
      <c r="V3456" s="42"/>
      <c r="W3456" s="42"/>
      <c r="X3456" s="42"/>
      <c r="Y3456" s="42"/>
      <c r="Z3456" s="42"/>
    </row>
    <row r="3457">
      <c r="B3457" s="42"/>
      <c r="D3457" s="90"/>
      <c r="F3457" s="90"/>
      <c r="G3457" s="42"/>
      <c r="H3457" s="90"/>
      <c r="M3457" s="42"/>
      <c r="S3457" s="42"/>
      <c r="T3457" s="42"/>
      <c r="U3457" s="42"/>
      <c r="V3457" s="42"/>
      <c r="W3457" s="42"/>
      <c r="X3457" s="42"/>
      <c r="Y3457" s="42"/>
      <c r="Z3457" s="42"/>
    </row>
    <row r="3458">
      <c r="B3458" s="42"/>
      <c r="D3458" s="90"/>
      <c r="F3458" s="90"/>
      <c r="G3458" s="42"/>
      <c r="H3458" s="90"/>
      <c r="M3458" s="42"/>
      <c r="S3458" s="42"/>
      <c r="T3458" s="42"/>
      <c r="U3458" s="42"/>
      <c r="V3458" s="42"/>
      <c r="W3458" s="42"/>
      <c r="X3458" s="42"/>
      <c r="Y3458" s="42"/>
      <c r="Z3458" s="42"/>
    </row>
    <row r="3459">
      <c r="B3459" s="42"/>
      <c r="D3459" s="90"/>
      <c r="F3459" s="90"/>
      <c r="G3459" s="42"/>
      <c r="H3459" s="90"/>
      <c r="M3459" s="42"/>
      <c r="S3459" s="42"/>
      <c r="T3459" s="42"/>
      <c r="U3459" s="42"/>
      <c r="V3459" s="42"/>
      <c r="W3459" s="42"/>
      <c r="X3459" s="42"/>
      <c r="Y3459" s="42"/>
      <c r="Z3459" s="42"/>
    </row>
    <row r="3460">
      <c r="B3460" s="42"/>
      <c r="D3460" s="90"/>
      <c r="F3460" s="90"/>
      <c r="G3460" s="42"/>
      <c r="H3460" s="90"/>
      <c r="M3460" s="42"/>
      <c r="S3460" s="42"/>
      <c r="T3460" s="42"/>
      <c r="U3460" s="42"/>
      <c r="V3460" s="42"/>
      <c r="W3460" s="42"/>
      <c r="X3460" s="42"/>
      <c r="Y3460" s="42"/>
      <c r="Z3460" s="42"/>
    </row>
    <row r="3461">
      <c r="B3461" s="42"/>
      <c r="D3461" s="90"/>
      <c r="F3461" s="90"/>
      <c r="G3461" s="42"/>
      <c r="H3461" s="90"/>
      <c r="M3461" s="42"/>
      <c r="S3461" s="42"/>
      <c r="T3461" s="42"/>
      <c r="U3461" s="42"/>
      <c r="V3461" s="42"/>
      <c r="W3461" s="42"/>
      <c r="X3461" s="42"/>
      <c r="Y3461" s="42"/>
      <c r="Z3461" s="42"/>
    </row>
    <row r="3462">
      <c r="B3462" s="42"/>
      <c r="D3462" s="90"/>
      <c r="F3462" s="90"/>
      <c r="G3462" s="42"/>
      <c r="H3462" s="90"/>
      <c r="M3462" s="42"/>
      <c r="S3462" s="42"/>
      <c r="T3462" s="42"/>
      <c r="U3462" s="42"/>
      <c r="V3462" s="42"/>
      <c r="W3462" s="42"/>
      <c r="X3462" s="42"/>
      <c r="Y3462" s="42"/>
      <c r="Z3462" s="42"/>
    </row>
    <row r="3463">
      <c r="B3463" s="42"/>
      <c r="D3463" s="90"/>
      <c r="F3463" s="90"/>
      <c r="G3463" s="42"/>
      <c r="H3463" s="90"/>
      <c r="M3463" s="42"/>
      <c r="S3463" s="42"/>
      <c r="T3463" s="42"/>
      <c r="U3463" s="42"/>
      <c r="V3463" s="42"/>
      <c r="W3463" s="42"/>
      <c r="X3463" s="42"/>
      <c r="Y3463" s="42"/>
      <c r="Z3463" s="42"/>
    </row>
    <row r="3464">
      <c r="B3464" s="42"/>
      <c r="D3464" s="90"/>
      <c r="F3464" s="90"/>
      <c r="G3464" s="42"/>
      <c r="H3464" s="90"/>
      <c r="M3464" s="42"/>
      <c r="S3464" s="42"/>
      <c r="T3464" s="42"/>
      <c r="U3464" s="42"/>
      <c r="V3464" s="42"/>
      <c r="W3464" s="42"/>
      <c r="X3464" s="42"/>
      <c r="Y3464" s="42"/>
      <c r="Z3464" s="42"/>
    </row>
    <row r="3465">
      <c r="B3465" s="42"/>
      <c r="D3465" s="90"/>
      <c r="F3465" s="90"/>
      <c r="G3465" s="42"/>
      <c r="H3465" s="90"/>
      <c r="M3465" s="42"/>
      <c r="S3465" s="42"/>
      <c r="T3465" s="42"/>
      <c r="U3465" s="42"/>
      <c r="V3465" s="42"/>
      <c r="W3465" s="42"/>
      <c r="X3465" s="42"/>
      <c r="Y3465" s="42"/>
      <c r="Z3465" s="42"/>
    </row>
    <row r="3466">
      <c r="B3466" s="42"/>
      <c r="D3466" s="90"/>
      <c r="F3466" s="90"/>
      <c r="G3466" s="42"/>
      <c r="H3466" s="90"/>
      <c r="M3466" s="42"/>
      <c r="S3466" s="42"/>
      <c r="T3466" s="42"/>
      <c r="U3466" s="42"/>
      <c r="V3466" s="42"/>
      <c r="W3466" s="42"/>
      <c r="X3466" s="42"/>
      <c r="Y3466" s="42"/>
      <c r="Z3466" s="42"/>
    </row>
    <row r="3467">
      <c r="B3467" s="42"/>
      <c r="D3467" s="90"/>
      <c r="F3467" s="90"/>
      <c r="G3467" s="42"/>
      <c r="H3467" s="90"/>
      <c r="M3467" s="42"/>
      <c r="S3467" s="42"/>
      <c r="T3467" s="42"/>
      <c r="U3467" s="42"/>
      <c r="V3467" s="42"/>
      <c r="W3467" s="42"/>
      <c r="X3467" s="42"/>
      <c r="Y3467" s="42"/>
      <c r="Z3467" s="42"/>
    </row>
    <row r="3468">
      <c r="B3468" s="42"/>
      <c r="D3468" s="90"/>
      <c r="F3468" s="90"/>
      <c r="G3468" s="42"/>
      <c r="H3468" s="90"/>
      <c r="M3468" s="42"/>
      <c r="S3468" s="42"/>
      <c r="T3468" s="42"/>
      <c r="U3468" s="42"/>
      <c r="V3468" s="42"/>
      <c r="W3468" s="42"/>
      <c r="X3468" s="42"/>
      <c r="Y3468" s="42"/>
      <c r="Z3468" s="42"/>
    </row>
    <row r="3469">
      <c r="B3469" s="42"/>
      <c r="D3469" s="90"/>
      <c r="F3469" s="90"/>
      <c r="G3469" s="42"/>
      <c r="H3469" s="90"/>
      <c r="M3469" s="42"/>
      <c r="S3469" s="42"/>
      <c r="T3469" s="42"/>
      <c r="U3469" s="42"/>
      <c r="V3469" s="42"/>
      <c r="W3469" s="42"/>
      <c r="X3469" s="42"/>
      <c r="Y3469" s="42"/>
      <c r="Z3469" s="42"/>
    </row>
    <row r="3470">
      <c r="B3470" s="42"/>
      <c r="D3470" s="90"/>
      <c r="F3470" s="90"/>
      <c r="G3470" s="42"/>
      <c r="H3470" s="90"/>
      <c r="M3470" s="42"/>
      <c r="S3470" s="42"/>
      <c r="T3470" s="42"/>
      <c r="U3470" s="42"/>
      <c r="V3470" s="42"/>
      <c r="W3470" s="42"/>
      <c r="X3470" s="42"/>
      <c r="Y3470" s="42"/>
      <c r="Z3470" s="42"/>
    </row>
    <row r="3471">
      <c r="B3471" s="42"/>
      <c r="D3471" s="90"/>
      <c r="F3471" s="90"/>
      <c r="G3471" s="42"/>
      <c r="H3471" s="90"/>
      <c r="M3471" s="42"/>
      <c r="S3471" s="42"/>
      <c r="T3471" s="42"/>
      <c r="U3471" s="42"/>
      <c r="V3471" s="42"/>
      <c r="W3471" s="42"/>
      <c r="X3471" s="42"/>
      <c r="Y3471" s="42"/>
      <c r="Z3471" s="42"/>
    </row>
    <row r="3472">
      <c r="B3472" s="42"/>
      <c r="D3472" s="90"/>
      <c r="F3472" s="90"/>
      <c r="G3472" s="42"/>
      <c r="H3472" s="90"/>
      <c r="M3472" s="42"/>
      <c r="S3472" s="42"/>
      <c r="T3472" s="42"/>
      <c r="U3472" s="42"/>
      <c r="V3472" s="42"/>
      <c r="W3472" s="42"/>
      <c r="X3472" s="42"/>
      <c r="Y3472" s="42"/>
      <c r="Z3472" s="42"/>
    </row>
    <row r="3473">
      <c r="B3473" s="42"/>
      <c r="D3473" s="90"/>
      <c r="F3473" s="90"/>
      <c r="G3473" s="42"/>
      <c r="H3473" s="90"/>
      <c r="M3473" s="42"/>
      <c r="S3473" s="42"/>
      <c r="T3473" s="42"/>
      <c r="U3473" s="42"/>
      <c r="V3473" s="42"/>
      <c r="W3473" s="42"/>
      <c r="X3473" s="42"/>
      <c r="Y3473" s="42"/>
      <c r="Z3473" s="42"/>
    </row>
    <row r="3474">
      <c r="B3474" s="42"/>
      <c r="D3474" s="90"/>
      <c r="F3474" s="90"/>
      <c r="G3474" s="42"/>
      <c r="H3474" s="90"/>
      <c r="M3474" s="42"/>
      <c r="S3474" s="42"/>
      <c r="T3474" s="42"/>
      <c r="U3474" s="42"/>
      <c r="V3474" s="42"/>
      <c r="W3474" s="42"/>
      <c r="X3474" s="42"/>
      <c r="Y3474" s="42"/>
      <c r="Z3474" s="42"/>
    </row>
    <row r="3475">
      <c r="B3475" s="42"/>
      <c r="D3475" s="90"/>
      <c r="F3475" s="90"/>
      <c r="G3475" s="42"/>
      <c r="H3475" s="90"/>
      <c r="M3475" s="42"/>
      <c r="S3475" s="42"/>
      <c r="T3475" s="42"/>
      <c r="U3475" s="42"/>
      <c r="V3475" s="42"/>
      <c r="W3475" s="42"/>
      <c r="X3475" s="42"/>
      <c r="Y3475" s="42"/>
      <c r="Z3475" s="42"/>
    </row>
    <row r="3476">
      <c r="B3476" s="42"/>
      <c r="D3476" s="90"/>
      <c r="F3476" s="90"/>
      <c r="G3476" s="42"/>
      <c r="H3476" s="90"/>
      <c r="M3476" s="42"/>
      <c r="S3476" s="42"/>
      <c r="T3476" s="42"/>
      <c r="U3476" s="42"/>
      <c r="V3476" s="42"/>
      <c r="W3476" s="42"/>
      <c r="X3476" s="42"/>
      <c r="Y3476" s="42"/>
      <c r="Z3476" s="42"/>
    </row>
    <row r="3477">
      <c r="B3477" s="42"/>
      <c r="D3477" s="90"/>
      <c r="F3477" s="90"/>
      <c r="G3477" s="42"/>
      <c r="H3477" s="90"/>
      <c r="M3477" s="42"/>
      <c r="S3477" s="42"/>
      <c r="T3477" s="42"/>
      <c r="U3477" s="42"/>
      <c r="V3477" s="42"/>
      <c r="W3477" s="42"/>
      <c r="X3477" s="42"/>
      <c r="Y3477" s="42"/>
      <c r="Z3477" s="42"/>
    </row>
    <row r="3478">
      <c r="B3478" s="42"/>
      <c r="D3478" s="90"/>
      <c r="F3478" s="90"/>
      <c r="G3478" s="42"/>
      <c r="H3478" s="90"/>
      <c r="M3478" s="42"/>
      <c r="S3478" s="42"/>
      <c r="T3478" s="42"/>
      <c r="U3478" s="42"/>
      <c r="V3478" s="42"/>
      <c r="W3478" s="42"/>
      <c r="X3478" s="42"/>
      <c r="Y3478" s="42"/>
      <c r="Z3478" s="42"/>
    </row>
    <row r="3479">
      <c r="B3479" s="42"/>
      <c r="D3479" s="90"/>
      <c r="F3479" s="90"/>
      <c r="G3479" s="42"/>
      <c r="H3479" s="90"/>
      <c r="M3479" s="42"/>
      <c r="S3479" s="42"/>
      <c r="T3479" s="42"/>
      <c r="U3479" s="42"/>
      <c r="V3479" s="42"/>
      <c r="W3479" s="42"/>
      <c r="X3479" s="42"/>
      <c r="Y3479" s="42"/>
      <c r="Z3479" s="42"/>
    </row>
    <row r="3480">
      <c r="B3480" s="42"/>
      <c r="D3480" s="90"/>
      <c r="F3480" s="90"/>
      <c r="G3480" s="42"/>
      <c r="H3480" s="90"/>
      <c r="M3480" s="42"/>
      <c r="S3480" s="42"/>
      <c r="T3480" s="42"/>
      <c r="U3480" s="42"/>
      <c r="V3480" s="42"/>
      <c r="W3480" s="42"/>
      <c r="X3480" s="42"/>
      <c r="Y3480" s="42"/>
      <c r="Z3480" s="42"/>
    </row>
    <row r="3481">
      <c r="B3481" s="42"/>
      <c r="D3481" s="90"/>
      <c r="F3481" s="90"/>
      <c r="G3481" s="42"/>
      <c r="H3481" s="90"/>
      <c r="M3481" s="42"/>
      <c r="S3481" s="42"/>
      <c r="T3481" s="42"/>
      <c r="U3481" s="42"/>
      <c r="V3481" s="42"/>
      <c r="W3481" s="42"/>
      <c r="X3481" s="42"/>
      <c r="Y3481" s="42"/>
      <c r="Z3481" s="42"/>
    </row>
    <row r="3482">
      <c r="B3482" s="42"/>
      <c r="D3482" s="90"/>
      <c r="F3482" s="90"/>
      <c r="G3482" s="42"/>
      <c r="H3482" s="90"/>
      <c r="M3482" s="42"/>
      <c r="S3482" s="42"/>
      <c r="T3482" s="42"/>
      <c r="U3482" s="42"/>
      <c r="V3482" s="42"/>
      <c r="W3482" s="42"/>
      <c r="X3482" s="42"/>
      <c r="Y3482" s="42"/>
      <c r="Z3482" s="42"/>
    </row>
    <row r="3483">
      <c r="B3483" s="42"/>
      <c r="D3483" s="90"/>
      <c r="F3483" s="90"/>
      <c r="G3483" s="42"/>
      <c r="H3483" s="90"/>
      <c r="M3483" s="42"/>
      <c r="S3483" s="42"/>
      <c r="T3483" s="42"/>
      <c r="U3483" s="42"/>
      <c r="V3483" s="42"/>
      <c r="W3483" s="42"/>
      <c r="X3483" s="42"/>
      <c r="Y3483" s="42"/>
      <c r="Z3483" s="42"/>
    </row>
    <row r="3484">
      <c r="B3484" s="42"/>
      <c r="D3484" s="90"/>
      <c r="F3484" s="90"/>
      <c r="G3484" s="42"/>
      <c r="H3484" s="90"/>
      <c r="M3484" s="42"/>
      <c r="S3484" s="42"/>
      <c r="T3484" s="42"/>
      <c r="U3484" s="42"/>
      <c r="V3484" s="42"/>
      <c r="W3484" s="42"/>
      <c r="X3484" s="42"/>
      <c r="Y3484" s="42"/>
      <c r="Z3484" s="42"/>
    </row>
    <row r="3485">
      <c r="B3485" s="42"/>
      <c r="D3485" s="90"/>
      <c r="F3485" s="90"/>
      <c r="G3485" s="42"/>
      <c r="H3485" s="90"/>
      <c r="M3485" s="42"/>
      <c r="S3485" s="42"/>
      <c r="T3485" s="42"/>
      <c r="U3485" s="42"/>
      <c r="V3485" s="42"/>
      <c r="W3485" s="42"/>
      <c r="X3485" s="42"/>
      <c r="Y3485" s="42"/>
      <c r="Z3485" s="42"/>
    </row>
    <row r="3486">
      <c r="B3486" s="42"/>
      <c r="D3486" s="90"/>
      <c r="F3486" s="90"/>
      <c r="G3486" s="42"/>
      <c r="H3486" s="90"/>
      <c r="M3486" s="42"/>
      <c r="S3486" s="42"/>
      <c r="T3486" s="42"/>
      <c r="U3486" s="42"/>
      <c r="V3486" s="42"/>
      <c r="W3486" s="42"/>
      <c r="X3486" s="42"/>
      <c r="Y3486" s="42"/>
      <c r="Z3486" s="42"/>
    </row>
    <row r="3487">
      <c r="B3487" s="42"/>
      <c r="D3487" s="90"/>
      <c r="F3487" s="90"/>
      <c r="G3487" s="42"/>
      <c r="H3487" s="90"/>
      <c r="M3487" s="42"/>
      <c r="S3487" s="42"/>
      <c r="T3487" s="42"/>
      <c r="U3487" s="42"/>
      <c r="V3487" s="42"/>
      <c r="W3487" s="42"/>
      <c r="X3487" s="42"/>
      <c r="Y3487" s="42"/>
      <c r="Z3487" s="42"/>
    </row>
    <row r="3488">
      <c r="B3488" s="42"/>
      <c r="D3488" s="90"/>
      <c r="F3488" s="90"/>
      <c r="G3488" s="42"/>
      <c r="H3488" s="90"/>
      <c r="M3488" s="42"/>
      <c r="S3488" s="42"/>
      <c r="T3488" s="42"/>
      <c r="U3488" s="42"/>
      <c r="V3488" s="42"/>
      <c r="W3488" s="42"/>
      <c r="X3488" s="42"/>
      <c r="Y3488" s="42"/>
      <c r="Z3488" s="42"/>
    </row>
    <row r="3489">
      <c r="B3489" s="42"/>
      <c r="D3489" s="90"/>
      <c r="F3489" s="90"/>
      <c r="G3489" s="42"/>
      <c r="H3489" s="90"/>
      <c r="M3489" s="42"/>
      <c r="S3489" s="42"/>
      <c r="T3489" s="42"/>
      <c r="U3489" s="42"/>
      <c r="V3489" s="42"/>
      <c r="W3489" s="42"/>
      <c r="X3489" s="42"/>
      <c r="Y3489" s="42"/>
      <c r="Z3489" s="42"/>
    </row>
    <row r="3490">
      <c r="B3490" s="42"/>
      <c r="D3490" s="90"/>
      <c r="F3490" s="90"/>
      <c r="G3490" s="42"/>
      <c r="H3490" s="90"/>
      <c r="M3490" s="42"/>
      <c r="S3490" s="42"/>
      <c r="T3490" s="42"/>
      <c r="U3490" s="42"/>
      <c r="V3490" s="42"/>
      <c r="W3490" s="42"/>
      <c r="X3490" s="42"/>
      <c r="Y3490" s="42"/>
      <c r="Z3490" s="42"/>
    </row>
    <row r="3491">
      <c r="B3491" s="42"/>
      <c r="D3491" s="90"/>
      <c r="F3491" s="90"/>
      <c r="G3491" s="42"/>
      <c r="H3491" s="90"/>
      <c r="M3491" s="42"/>
      <c r="S3491" s="42"/>
      <c r="T3491" s="42"/>
      <c r="U3491" s="42"/>
      <c r="V3491" s="42"/>
      <c r="W3491" s="42"/>
      <c r="X3491" s="42"/>
      <c r="Y3491" s="42"/>
      <c r="Z3491" s="42"/>
    </row>
    <row r="3492">
      <c r="B3492" s="42"/>
      <c r="D3492" s="90"/>
      <c r="F3492" s="90"/>
      <c r="G3492" s="42"/>
      <c r="H3492" s="90"/>
      <c r="M3492" s="42"/>
      <c r="S3492" s="42"/>
      <c r="T3492" s="42"/>
      <c r="U3492" s="42"/>
      <c r="V3492" s="42"/>
      <c r="W3492" s="42"/>
      <c r="X3492" s="42"/>
      <c r="Y3492" s="42"/>
      <c r="Z3492" s="42"/>
    </row>
    <row r="3493">
      <c r="B3493" s="42"/>
      <c r="D3493" s="90"/>
      <c r="F3493" s="90"/>
      <c r="G3493" s="42"/>
      <c r="H3493" s="90"/>
      <c r="M3493" s="42"/>
      <c r="S3493" s="42"/>
      <c r="T3493" s="42"/>
      <c r="U3493" s="42"/>
      <c r="V3493" s="42"/>
      <c r="W3493" s="42"/>
      <c r="X3493" s="42"/>
      <c r="Y3493" s="42"/>
      <c r="Z3493" s="42"/>
    </row>
    <row r="3494">
      <c r="B3494" s="42"/>
      <c r="D3494" s="90"/>
      <c r="F3494" s="90"/>
      <c r="G3494" s="42"/>
      <c r="H3494" s="90"/>
      <c r="M3494" s="42"/>
      <c r="S3494" s="42"/>
      <c r="T3494" s="42"/>
      <c r="U3494" s="42"/>
      <c r="V3494" s="42"/>
      <c r="W3494" s="42"/>
      <c r="X3494" s="42"/>
      <c r="Y3494" s="42"/>
      <c r="Z3494" s="42"/>
    </row>
    <row r="3495">
      <c r="B3495" s="42"/>
      <c r="D3495" s="90"/>
      <c r="F3495" s="90"/>
      <c r="G3495" s="42"/>
      <c r="H3495" s="90"/>
      <c r="M3495" s="42"/>
      <c r="S3495" s="42"/>
      <c r="T3495" s="42"/>
      <c r="U3495" s="42"/>
      <c r="V3495" s="42"/>
      <c r="W3495" s="42"/>
      <c r="X3495" s="42"/>
      <c r="Y3495" s="42"/>
      <c r="Z3495" s="42"/>
    </row>
    <row r="3496">
      <c r="B3496" s="42"/>
      <c r="D3496" s="90"/>
      <c r="F3496" s="90"/>
      <c r="G3496" s="42"/>
      <c r="H3496" s="90"/>
      <c r="M3496" s="42"/>
      <c r="S3496" s="42"/>
      <c r="T3496" s="42"/>
      <c r="U3496" s="42"/>
      <c r="V3496" s="42"/>
      <c r="W3496" s="42"/>
      <c r="X3496" s="42"/>
      <c r="Y3496" s="42"/>
      <c r="Z3496" s="42"/>
    </row>
    <row r="3497">
      <c r="B3497" s="42"/>
      <c r="D3497" s="90"/>
      <c r="F3497" s="90"/>
      <c r="G3497" s="42"/>
      <c r="H3497" s="90"/>
      <c r="M3497" s="42"/>
      <c r="S3497" s="42"/>
      <c r="T3497" s="42"/>
      <c r="U3497" s="42"/>
      <c r="V3497" s="42"/>
      <c r="W3497" s="42"/>
      <c r="X3497" s="42"/>
      <c r="Y3497" s="42"/>
      <c r="Z3497" s="42"/>
    </row>
    <row r="3498">
      <c r="B3498" s="42"/>
      <c r="D3498" s="90"/>
      <c r="F3498" s="90"/>
      <c r="G3498" s="42"/>
      <c r="H3498" s="90"/>
      <c r="M3498" s="42"/>
      <c r="S3498" s="42"/>
      <c r="T3498" s="42"/>
      <c r="U3498" s="42"/>
      <c r="V3498" s="42"/>
      <c r="W3498" s="42"/>
      <c r="X3498" s="42"/>
      <c r="Y3498" s="42"/>
      <c r="Z3498" s="42"/>
    </row>
    <row r="3499">
      <c r="B3499" s="42"/>
      <c r="D3499" s="90"/>
      <c r="F3499" s="90"/>
      <c r="G3499" s="42"/>
      <c r="H3499" s="90"/>
      <c r="M3499" s="42"/>
      <c r="S3499" s="42"/>
      <c r="T3499" s="42"/>
      <c r="U3499" s="42"/>
      <c r="V3499" s="42"/>
      <c r="W3499" s="42"/>
      <c r="X3499" s="42"/>
      <c r="Y3499" s="42"/>
      <c r="Z3499" s="42"/>
    </row>
    <row r="3500">
      <c r="B3500" s="42"/>
      <c r="D3500" s="90"/>
      <c r="F3500" s="90"/>
      <c r="G3500" s="42"/>
      <c r="H3500" s="90"/>
      <c r="M3500" s="42"/>
      <c r="S3500" s="42"/>
      <c r="T3500" s="42"/>
      <c r="U3500" s="42"/>
      <c r="V3500" s="42"/>
      <c r="W3500" s="42"/>
      <c r="X3500" s="42"/>
      <c r="Y3500" s="42"/>
      <c r="Z3500" s="42"/>
    </row>
    <row r="3501">
      <c r="B3501" s="42"/>
      <c r="D3501" s="90"/>
      <c r="F3501" s="90"/>
      <c r="G3501" s="42"/>
      <c r="H3501" s="90"/>
      <c r="M3501" s="42"/>
      <c r="S3501" s="42"/>
      <c r="T3501" s="42"/>
      <c r="U3501" s="42"/>
      <c r="V3501" s="42"/>
      <c r="W3501" s="42"/>
      <c r="X3501" s="42"/>
      <c r="Y3501" s="42"/>
      <c r="Z3501" s="42"/>
    </row>
    <row r="3502">
      <c r="B3502" s="42"/>
      <c r="D3502" s="90"/>
      <c r="F3502" s="90"/>
      <c r="G3502" s="42"/>
      <c r="H3502" s="90"/>
      <c r="M3502" s="42"/>
      <c r="S3502" s="42"/>
      <c r="T3502" s="42"/>
      <c r="U3502" s="42"/>
      <c r="V3502" s="42"/>
      <c r="W3502" s="42"/>
      <c r="X3502" s="42"/>
      <c r="Y3502" s="42"/>
      <c r="Z3502" s="42"/>
    </row>
    <row r="3503">
      <c r="B3503" s="42"/>
      <c r="D3503" s="90"/>
      <c r="F3503" s="90"/>
      <c r="G3503" s="42"/>
      <c r="H3503" s="90"/>
      <c r="M3503" s="42"/>
      <c r="S3503" s="42"/>
      <c r="T3503" s="42"/>
      <c r="U3503" s="42"/>
      <c r="V3503" s="42"/>
      <c r="W3503" s="42"/>
      <c r="X3503" s="42"/>
      <c r="Y3503" s="42"/>
      <c r="Z3503" s="42"/>
    </row>
    <row r="3504">
      <c r="B3504" s="42"/>
      <c r="D3504" s="90"/>
      <c r="F3504" s="90"/>
      <c r="G3504" s="42"/>
      <c r="H3504" s="90"/>
      <c r="M3504" s="42"/>
      <c r="S3504" s="42"/>
      <c r="T3504" s="42"/>
      <c r="U3504" s="42"/>
      <c r="V3504" s="42"/>
      <c r="W3504" s="42"/>
      <c r="X3504" s="42"/>
      <c r="Y3504" s="42"/>
      <c r="Z3504" s="42"/>
    </row>
    <row r="3505">
      <c r="B3505" s="42"/>
      <c r="D3505" s="90"/>
      <c r="F3505" s="90"/>
      <c r="G3505" s="42"/>
      <c r="H3505" s="90"/>
      <c r="M3505" s="42"/>
      <c r="S3505" s="42"/>
      <c r="T3505" s="42"/>
      <c r="U3505" s="42"/>
      <c r="V3505" s="42"/>
      <c r="W3505" s="42"/>
      <c r="X3505" s="42"/>
      <c r="Y3505" s="42"/>
      <c r="Z3505" s="42"/>
    </row>
    <row r="3506">
      <c r="B3506" s="42"/>
      <c r="D3506" s="90"/>
      <c r="F3506" s="90"/>
      <c r="G3506" s="42"/>
      <c r="H3506" s="90"/>
      <c r="M3506" s="42"/>
      <c r="S3506" s="42"/>
      <c r="T3506" s="42"/>
      <c r="U3506" s="42"/>
      <c r="V3506" s="42"/>
      <c r="W3506" s="42"/>
      <c r="X3506" s="42"/>
      <c r="Y3506" s="42"/>
      <c r="Z3506" s="42"/>
    </row>
    <row r="3507">
      <c r="B3507" s="42"/>
      <c r="D3507" s="90"/>
      <c r="F3507" s="90"/>
      <c r="G3507" s="42"/>
      <c r="H3507" s="90"/>
      <c r="M3507" s="42"/>
      <c r="S3507" s="42"/>
      <c r="T3507" s="42"/>
      <c r="U3507" s="42"/>
      <c r="V3507" s="42"/>
      <c r="W3507" s="42"/>
      <c r="X3507" s="42"/>
      <c r="Y3507" s="42"/>
      <c r="Z3507" s="42"/>
    </row>
    <row r="3508">
      <c r="B3508" s="42"/>
      <c r="D3508" s="90"/>
      <c r="F3508" s="90"/>
      <c r="G3508" s="42"/>
      <c r="H3508" s="90"/>
      <c r="M3508" s="42"/>
      <c r="S3508" s="42"/>
      <c r="T3508" s="42"/>
      <c r="U3508" s="42"/>
      <c r="V3508" s="42"/>
      <c r="W3508" s="42"/>
      <c r="X3508" s="42"/>
      <c r="Y3508" s="42"/>
      <c r="Z3508" s="42"/>
    </row>
    <row r="3509">
      <c r="B3509" s="42"/>
      <c r="D3509" s="90"/>
      <c r="F3509" s="90"/>
      <c r="G3509" s="42"/>
      <c r="H3509" s="90"/>
      <c r="M3509" s="42"/>
      <c r="S3509" s="42"/>
      <c r="T3509" s="42"/>
      <c r="U3509" s="42"/>
      <c r="V3509" s="42"/>
      <c r="W3509" s="42"/>
      <c r="X3509" s="42"/>
      <c r="Y3509" s="42"/>
      <c r="Z3509" s="42"/>
    </row>
    <row r="3510">
      <c r="B3510" s="42"/>
      <c r="D3510" s="90"/>
      <c r="F3510" s="90"/>
      <c r="G3510" s="42"/>
      <c r="H3510" s="90"/>
      <c r="M3510" s="42"/>
      <c r="S3510" s="42"/>
      <c r="T3510" s="42"/>
      <c r="U3510" s="42"/>
      <c r="V3510" s="42"/>
      <c r="W3510" s="42"/>
      <c r="X3510" s="42"/>
      <c r="Y3510" s="42"/>
      <c r="Z3510" s="42"/>
    </row>
    <row r="3511">
      <c r="B3511" s="42"/>
      <c r="D3511" s="90"/>
      <c r="F3511" s="90"/>
      <c r="G3511" s="42"/>
      <c r="H3511" s="90"/>
      <c r="M3511" s="42"/>
      <c r="S3511" s="42"/>
      <c r="T3511" s="42"/>
      <c r="U3511" s="42"/>
      <c r="V3511" s="42"/>
      <c r="W3511" s="42"/>
      <c r="X3511" s="42"/>
      <c r="Y3511" s="42"/>
      <c r="Z3511" s="42"/>
    </row>
    <row r="3512">
      <c r="B3512" s="42"/>
      <c r="D3512" s="90"/>
      <c r="F3512" s="90"/>
      <c r="G3512" s="42"/>
      <c r="H3512" s="90"/>
      <c r="M3512" s="42"/>
      <c r="S3512" s="42"/>
      <c r="T3512" s="42"/>
      <c r="U3512" s="42"/>
      <c r="V3512" s="42"/>
      <c r="W3512" s="42"/>
      <c r="X3512" s="42"/>
      <c r="Y3512" s="42"/>
      <c r="Z3512" s="42"/>
    </row>
    <row r="3513">
      <c r="B3513" s="42"/>
      <c r="D3513" s="90"/>
      <c r="F3513" s="90"/>
      <c r="G3513" s="42"/>
      <c r="H3513" s="90"/>
      <c r="M3513" s="42"/>
      <c r="S3513" s="42"/>
      <c r="T3513" s="42"/>
      <c r="U3513" s="42"/>
      <c r="V3513" s="42"/>
      <c r="W3513" s="42"/>
      <c r="X3513" s="42"/>
      <c r="Y3513" s="42"/>
      <c r="Z3513" s="42"/>
    </row>
    <row r="3514">
      <c r="B3514" s="42"/>
      <c r="D3514" s="90"/>
      <c r="F3514" s="90"/>
      <c r="G3514" s="42"/>
      <c r="H3514" s="90"/>
      <c r="M3514" s="42"/>
      <c r="S3514" s="42"/>
      <c r="T3514" s="42"/>
      <c r="U3514" s="42"/>
      <c r="V3514" s="42"/>
      <c r="W3514" s="42"/>
      <c r="X3514" s="42"/>
      <c r="Y3514" s="42"/>
      <c r="Z3514" s="42"/>
    </row>
    <row r="3515">
      <c r="B3515" s="42"/>
      <c r="D3515" s="90"/>
      <c r="F3515" s="90"/>
      <c r="G3515" s="42"/>
      <c r="H3515" s="90"/>
      <c r="M3515" s="42"/>
      <c r="S3515" s="42"/>
      <c r="T3515" s="42"/>
      <c r="U3515" s="42"/>
      <c r="V3515" s="42"/>
      <c r="W3515" s="42"/>
      <c r="X3515" s="42"/>
      <c r="Y3515" s="42"/>
      <c r="Z3515" s="42"/>
    </row>
    <row r="3516">
      <c r="B3516" s="42"/>
      <c r="D3516" s="90"/>
      <c r="F3516" s="90"/>
      <c r="G3516" s="42"/>
      <c r="H3516" s="90"/>
      <c r="M3516" s="42"/>
      <c r="S3516" s="42"/>
      <c r="T3516" s="42"/>
      <c r="U3516" s="42"/>
      <c r="V3516" s="42"/>
      <c r="W3516" s="42"/>
      <c r="X3516" s="42"/>
      <c r="Y3516" s="42"/>
      <c r="Z3516" s="42"/>
    </row>
    <row r="3517">
      <c r="B3517" s="42"/>
      <c r="D3517" s="90"/>
      <c r="F3517" s="90"/>
      <c r="G3517" s="42"/>
      <c r="H3517" s="90"/>
      <c r="M3517" s="42"/>
      <c r="S3517" s="42"/>
      <c r="T3517" s="42"/>
      <c r="U3517" s="42"/>
      <c r="V3517" s="42"/>
      <c r="W3517" s="42"/>
      <c r="X3517" s="42"/>
      <c r="Y3517" s="42"/>
      <c r="Z3517" s="42"/>
    </row>
    <row r="3518">
      <c r="B3518" s="42"/>
      <c r="D3518" s="90"/>
      <c r="F3518" s="90"/>
      <c r="G3518" s="42"/>
      <c r="H3518" s="90"/>
      <c r="M3518" s="42"/>
      <c r="S3518" s="42"/>
      <c r="T3518" s="42"/>
      <c r="U3518" s="42"/>
      <c r="V3518" s="42"/>
      <c r="W3518" s="42"/>
      <c r="X3518" s="42"/>
      <c r="Y3518" s="42"/>
      <c r="Z3518" s="42"/>
    </row>
    <row r="3519">
      <c r="B3519" s="42"/>
      <c r="D3519" s="90"/>
      <c r="F3519" s="90"/>
      <c r="G3519" s="42"/>
      <c r="H3519" s="90"/>
      <c r="M3519" s="42"/>
      <c r="S3519" s="42"/>
      <c r="T3519" s="42"/>
      <c r="U3519" s="42"/>
      <c r="V3519" s="42"/>
      <c r="W3519" s="42"/>
      <c r="X3519" s="42"/>
      <c r="Y3519" s="42"/>
      <c r="Z3519" s="42"/>
    </row>
    <row r="3520">
      <c r="B3520" s="42"/>
      <c r="D3520" s="90"/>
      <c r="F3520" s="90"/>
      <c r="G3520" s="42"/>
      <c r="H3520" s="90"/>
      <c r="M3520" s="42"/>
      <c r="S3520" s="42"/>
      <c r="T3520" s="42"/>
      <c r="U3520" s="42"/>
      <c r="V3520" s="42"/>
      <c r="W3520" s="42"/>
      <c r="X3520" s="42"/>
      <c r="Y3520" s="42"/>
      <c r="Z3520" s="42"/>
    </row>
    <row r="3521">
      <c r="B3521" s="42"/>
      <c r="D3521" s="90"/>
      <c r="F3521" s="90"/>
      <c r="G3521" s="42"/>
      <c r="H3521" s="90"/>
      <c r="M3521" s="42"/>
      <c r="S3521" s="42"/>
      <c r="T3521" s="42"/>
      <c r="U3521" s="42"/>
      <c r="V3521" s="42"/>
      <c r="W3521" s="42"/>
      <c r="X3521" s="42"/>
      <c r="Y3521" s="42"/>
      <c r="Z3521" s="42"/>
    </row>
    <row r="3522">
      <c r="B3522" s="42"/>
      <c r="D3522" s="90"/>
      <c r="F3522" s="90"/>
      <c r="G3522" s="42"/>
      <c r="H3522" s="90"/>
      <c r="M3522" s="42"/>
      <c r="S3522" s="42"/>
      <c r="T3522" s="42"/>
      <c r="U3522" s="42"/>
      <c r="V3522" s="42"/>
      <c r="W3522" s="42"/>
      <c r="X3522" s="42"/>
      <c r="Y3522" s="42"/>
      <c r="Z3522" s="42"/>
    </row>
    <row r="3523">
      <c r="B3523" s="42"/>
      <c r="D3523" s="90"/>
      <c r="F3523" s="90"/>
      <c r="G3523" s="42"/>
      <c r="H3523" s="90"/>
      <c r="M3523" s="42"/>
      <c r="S3523" s="42"/>
      <c r="T3523" s="42"/>
      <c r="U3523" s="42"/>
      <c r="V3523" s="42"/>
      <c r="W3523" s="42"/>
      <c r="X3523" s="42"/>
      <c r="Y3523" s="42"/>
      <c r="Z3523" s="42"/>
    </row>
    <row r="3524">
      <c r="B3524" s="42"/>
      <c r="D3524" s="90"/>
      <c r="F3524" s="90"/>
      <c r="G3524" s="42"/>
      <c r="H3524" s="90"/>
      <c r="M3524" s="42"/>
      <c r="S3524" s="42"/>
      <c r="T3524" s="42"/>
      <c r="U3524" s="42"/>
      <c r="V3524" s="42"/>
      <c r="W3524" s="42"/>
      <c r="X3524" s="42"/>
      <c r="Y3524" s="42"/>
      <c r="Z3524" s="42"/>
    </row>
    <row r="3525">
      <c r="B3525" s="42"/>
      <c r="D3525" s="90"/>
      <c r="F3525" s="90"/>
      <c r="G3525" s="42"/>
      <c r="H3525" s="90"/>
      <c r="M3525" s="42"/>
      <c r="S3525" s="42"/>
      <c r="T3525" s="42"/>
      <c r="U3525" s="42"/>
      <c r="V3525" s="42"/>
      <c r="W3525" s="42"/>
      <c r="X3525" s="42"/>
      <c r="Y3525" s="42"/>
      <c r="Z3525" s="42"/>
    </row>
    <row r="3526">
      <c r="B3526" s="42"/>
      <c r="D3526" s="90"/>
      <c r="F3526" s="90"/>
      <c r="G3526" s="42"/>
      <c r="H3526" s="90"/>
      <c r="M3526" s="42"/>
      <c r="S3526" s="42"/>
      <c r="T3526" s="42"/>
      <c r="U3526" s="42"/>
      <c r="V3526" s="42"/>
      <c r="W3526" s="42"/>
      <c r="X3526" s="42"/>
      <c r="Y3526" s="42"/>
      <c r="Z3526" s="42"/>
    </row>
    <row r="3527">
      <c r="B3527" s="42"/>
      <c r="D3527" s="90"/>
      <c r="F3527" s="90"/>
      <c r="G3527" s="42"/>
      <c r="H3527" s="90"/>
      <c r="M3527" s="42"/>
      <c r="S3527" s="42"/>
      <c r="T3527" s="42"/>
      <c r="U3527" s="42"/>
      <c r="V3527" s="42"/>
      <c r="W3527" s="42"/>
      <c r="X3527" s="42"/>
      <c r="Y3527" s="42"/>
      <c r="Z3527" s="42"/>
    </row>
    <row r="3528">
      <c r="B3528" s="42"/>
      <c r="D3528" s="90"/>
      <c r="F3528" s="90"/>
      <c r="G3528" s="42"/>
      <c r="H3528" s="90"/>
      <c r="M3528" s="42"/>
      <c r="S3528" s="42"/>
      <c r="T3528" s="42"/>
      <c r="U3528" s="42"/>
      <c r="V3528" s="42"/>
      <c r="W3528" s="42"/>
      <c r="X3528" s="42"/>
      <c r="Y3528" s="42"/>
      <c r="Z3528" s="42"/>
    </row>
    <row r="3529">
      <c r="B3529" s="42"/>
      <c r="D3529" s="90"/>
      <c r="F3529" s="90"/>
      <c r="G3529" s="42"/>
      <c r="H3529" s="90"/>
      <c r="M3529" s="42"/>
      <c r="S3529" s="42"/>
      <c r="T3529" s="42"/>
      <c r="U3529" s="42"/>
      <c r="V3529" s="42"/>
      <c r="W3529" s="42"/>
      <c r="X3529" s="42"/>
      <c r="Y3529" s="42"/>
      <c r="Z3529" s="42"/>
    </row>
    <row r="3530">
      <c r="B3530" s="42"/>
      <c r="D3530" s="90"/>
      <c r="F3530" s="90"/>
      <c r="G3530" s="42"/>
      <c r="H3530" s="90"/>
      <c r="M3530" s="42"/>
      <c r="S3530" s="42"/>
      <c r="T3530" s="42"/>
      <c r="U3530" s="42"/>
      <c r="V3530" s="42"/>
      <c r="W3530" s="42"/>
      <c r="X3530" s="42"/>
      <c r="Y3530" s="42"/>
      <c r="Z3530" s="42"/>
    </row>
    <row r="3531">
      <c r="B3531" s="42"/>
      <c r="D3531" s="90"/>
      <c r="F3531" s="90"/>
      <c r="G3531" s="42"/>
      <c r="H3531" s="90"/>
      <c r="M3531" s="42"/>
      <c r="S3531" s="42"/>
      <c r="T3531" s="42"/>
      <c r="U3531" s="42"/>
      <c r="V3531" s="42"/>
      <c r="W3531" s="42"/>
      <c r="X3531" s="42"/>
      <c r="Y3531" s="42"/>
      <c r="Z3531" s="42"/>
    </row>
    <row r="3532">
      <c r="B3532" s="42"/>
      <c r="D3532" s="90"/>
      <c r="F3532" s="90"/>
      <c r="G3532" s="42"/>
      <c r="H3532" s="90"/>
      <c r="M3532" s="42"/>
      <c r="S3532" s="42"/>
      <c r="T3532" s="42"/>
      <c r="U3532" s="42"/>
      <c r="V3532" s="42"/>
      <c r="W3532" s="42"/>
      <c r="X3532" s="42"/>
      <c r="Y3532" s="42"/>
      <c r="Z3532" s="42"/>
    </row>
    <row r="3533">
      <c r="B3533" s="42"/>
      <c r="D3533" s="90"/>
      <c r="F3533" s="90"/>
      <c r="G3533" s="42"/>
      <c r="H3533" s="90"/>
      <c r="M3533" s="42"/>
      <c r="S3533" s="42"/>
      <c r="T3533" s="42"/>
      <c r="U3533" s="42"/>
      <c r="V3533" s="42"/>
      <c r="W3533" s="42"/>
      <c r="X3533" s="42"/>
      <c r="Y3533" s="42"/>
      <c r="Z3533" s="42"/>
    </row>
    <row r="3534">
      <c r="B3534" s="42"/>
      <c r="D3534" s="90"/>
      <c r="F3534" s="90"/>
      <c r="G3534" s="42"/>
      <c r="H3534" s="90"/>
      <c r="M3534" s="42"/>
      <c r="S3534" s="42"/>
      <c r="T3534" s="42"/>
      <c r="U3534" s="42"/>
      <c r="V3534" s="42"/>
      <c r="W3534" s="42"/>
      <c r="X3534" s="42"/>
      <c r="Y3534" s="42"/>
      <c r="Z3534" s="42"/>
    </row>
    <row r="3535">
      <c r="B3535" s="42"/>
      <c r="D3535" s="90"/>
      <c r="F3535" s="90"/>
      <c r="G3535" s="42"/>
      <c r="H3535" s="90"/>
      <c r="M3535" s="42"/>
      <c r="S3535" s="42"/>
      <c r="T3535" s="42"/>
      <c r="U3535" s="42"/>
      <c r="V3535" s="42"/>
      <c r="W3535" s="42"/>
      <c r="X3535" s="42"/>
      <c r="Y3535" s="42"/>
      <c r="Z3535" s="42"/>
    </row>
    <row r="3536">
      <c r="B3536" s="42"/>
      <c r="D3536" s="90"/>
      <c r="F3536" s="90"/>
      <c r="G3536" s="42"/>
      <c r="H3536" s="90"/>
      <c r="M3536" s="42"/>
      <c r="S3536" s="42"/>
      <c r="T3536" s="42"/>
      <c r="U3536" s="42"/>
      <c r="V3536" s="42"/>
      <c r="W3536" s="42"/>
      <c r="X3536" s="42"/>
      <c r="Y3536" s="42"/>
      <c r="Z3536" s="42"/>
    </row>
    <row r="3537">
      <c r="B3537" s="42"/>
      <c r="D3537" s="90"/>
      <c r="F3537" s="90"/>
      <c r="G3537" s="42"/>
      <c r="H3537" s="90"/>
      <c r="M3537" s="42"/>
      <c r="S3537" s="42"/>
      <c r="T3537" s="42"/>
      <c r="U3537" s="42"/>
      <c r="V3537" s="42"/>
      <c r="W3537" s="42"/>
      <c r="X3537" s="42"/>
      <c r="Y3537" s="42"/>
      <c r="Z3537" s="42"/>
    </row>
    <row r="3538">
      <c r="B3538" s="42"/>
      <c r="D3538" s="90"/>
      <c r="F3538" s="90"/>
      <c r="G3538" s="42"/>
      <c r="H3538" s="90"/>
      <c r="M3538" s="42"/>
      <c r="S3538" s="42"/>
      <c r="T3538" s="42"/>
      <c r="U3538" s="42"/>
      <c r="V3538" s="42"/>
      <c r="W3538" s="42"/>
      <c r="X3538" s="42"/>
      <c r="Y3538" s="42"/>
      <c r="Z3538" s="42"/>
    </row>
    <row r="3539">
      <c r="B3539" s="42"/>
      <c r="D3539" s="90"/>
      <c r="F3539" s="90"/>
      <c r="G3539" s="42"/>
      <c r="H3539" s="90"/>
      <c r="M3539" s="42"/>
      <c r="S3539" s="42"/>
      <c r="T3539" s="42"/>
      <c r="U3539" s="42"/>
      <c r="V3539" s="42"/>
      <c r="W3539" s="42"/>
      <c r="X3539" s="42"/>
      <c r="Y3539" s="42"/>
      <c r="Z3539" s="42"/>
    </row>
    <row r="3540">
      <c r="B3540" s="42"/>
      <c r="D3540" s="90"/>
      <c r="F3540" s="90"/>
      <c r="G3540" s="42"/>
      <c r="H3540" s="90"/>
      <c r="M3540" s="42"/>
      <c r="S3540" s="42"/>
      <c r="T3540" s="42"/>
      <c r="U3540" s="42"/>
      <c r="V3540" s="42"/>
      <c r="W3540" s="42"/>
      <c r="X3540" s="42"/>
      <c r="Y3540" s="42"/>
      <c r="Z3540" s="42"/>
    </row>
    <row r="3541">
      <c r="B3541" s="42"/>
      <c r="D3541" s="90"/>
      <c r="F3541" s="90"/>
      <c r="G3541" s="42"/>
      <c r="H3541" s="90"/>
      <c r="M3541" s="42"/>
      <c r="S3541" s="42"/>
      <c r="T3541" s="42"/>
      <c r="U3541" s="42"/>
      <c r="V3541" s="42"/>
      <c r="W3541" s="42"/>
      <c r="X3541" s="42"/>
      <c r="Y3541" s="42"/>
      <c r="Z3541" s="42"/>
    </row>
    <row r="3542">
      <c r="B3542" s="42"/>
      <c r="D3542" s="90"/>
      <c r="F3542" s="90"/>
      <c r="G3542" s="42"/>
      <c r="H3542" s="90"/>
      <c r="M3542" s="42"/>
      <c r="S3542" s="42"/>
      <c r="T3542" s="42"/>
      <c r="U3542" s="42"/>
      <c r="V3542" s="42"/>
      <c r="W3542" s="42"/>
      <c r="X3542" s="42"/>
      <c r="Y3542" s="42"/>
      <c r="Z3542" s="42"/>
    </row>
    <row r="3543">
      <c r="B3543" s="42"/>
      <c r="D3543" s="90"/>
      <c r="F3543" s="90"/>
      <c r="G3543" s="42"/>
      <c r="H3543" s="90"/>
      <c r="M3543" s="42"/>
      <c r="S3543" s="42"/>
      <c r="T3543" s="42"/>
      <c r="U3543" s="42"/>
      <c r="V3543" s="42"/>
      <c r="W3543" s="42"/>
      <c r="X3543" s="42"/>
      <c r="Y3543" s="42"/>
      <c r="Z3543" s="42"/>
    </row>
    <row r="3544">
      <c r="B3544" s="42"/>
      <c r="D3544" s="90"/>
      <c r="F3544" s="90"/>
      <c r="G3544" s="42"/>
      <c r="H3544" s="90"/>
      <c r="M3544" s="42"/>
      <c r="S3544" s="42"/>
      <c r="T3544" s="42"/>
      <c r="U3544" s="42"/>
      <c r="V3544" s="42"/>
      <c r="W3544" s="42"/>
      <c r="X3544" s="42"/>
      <c r="Y3544" s="42"/>
      <c r="Z3544" s="42"/>
    </row>
    <row r="3545">
      <c r="B3545" s="42"/>
      <c r="D3545" s="90"/>
      <c r="F3545" s="90"/>
      <c r="G3545" s="42"/>
      <c r="H3545" s="90"/>
      <c r="M3545" s="42"/>
      <c r="S3545" s="42"/>
      <c r="T3545" s="42"/>
      <c r="U3545" s="42"/>
      <c r="V3545" s="42"/>
      <c r="W3545" s="42"/>
      <c r="X3545" s="42"/>
      <c r="Y3545" s="42"/>
      <c r="Z3545" s="42"/>
    </row>
    <row r="3546">
      <c r="B3546" s="42"/>
      <c r="D3546" s="90"/>
      <c r="F3546" s="90"/>
      <c r="G3546" s="42"/>
      <c r="H3546" s="90"/>
      <c r="M3546" s="42"/>
      <c r="S3546" s="42"/>
      <c r="T3546" s="42"/>
      <c r="U3546" s="42"/>
      <c r="V3546" s="42"/>
      <c r="W3546" s="42"/>
      <c r="X3546" s="42"/>
      <c r="Y3546" s="42"/>
      <c r="Z3546" s="42"/>
    </row>
    <row r="3547">
      <c r="B3547" s="42"/>
      <c r="D3547" s="90"/>
      <c r="F3547" s="90"/>
      <c r="G3547" s="42"/>
      <c r="H3547" s="90"/>
      <c r="M3547" s="42"/>
      <c r="S3547" s="42"/>
      <c r="T3547" s="42"/>
      <c r="U3547" s="42"/>
      <c r="V3547" s="42"/>
      <c r="W3547" s="42"/>
      <c r="X3547" s="42"/>
      <c r="Y3547" s="42"/>
      <c r="Z3547" s="42"/>
    </row>
    <row r="3548">
      <c r="B3548" s="42"/>
      <c r="D3548" s="90"/>
      <c r="F3548" s="90"/>
      <c r="G3548" s="42"/>
      <c r="H3548" s="90"/>
      <c r="M3548" s="42"/>
      <c r="S3548" s="42"/>
      <c r="T3548" s="42"/>
      <c r="U3548" s="42"/>
      <c r="V3548" s="42"/>
      <c r="W3548" s="42"/>
      <c r="X3548" s="42"/>
      <c r="Y3548" s="42"/>
      <c r="Z3548" s="42"/>
    </row>
    <row r="3549">
      <c r="B3549" s="42"/>
      <c r="D3549" s="90"/>
      <c r="F3549" s="90"/>
      <c r="G3549" s="42"/>
      <c r="H3549" s="90"/>
      <c r="M3549" s="42"/>
      <c r="S3549" s="42"/>
      <c r="T3549" s="42"/>
      <c r="U3549" s="42"/>
      <c r="V3549" s="42"/>
      <c r="W3549" s="42"/>
      <c r="X3549" s="42"/>
      <c r="Y3549" s="42"/>
      <c r="Z3549" s="42"/>
    </row>
    <row r="3550">
      <c r="B3550" s="42"/>
      <c r="D3550" s="90"/>
      <c r="F3550" s="90"/>
      <c r="G3550" s="42"/>
      <c r="H3550" s="90"/>
      <c r="M3550" s="42"/>
      <c r="S3550" s="42"/>
      <c r="T3550" s="42"/>
      <c r="U3550" s="42"/>
      <c r="V3550" s="42"/>
      <c r="W3550" s="42"/>
      <c r="X3550" s="42"/>
      <c r="Y3550" s="42"/>
      <c r="Z3550" s="42"/>
    </row>
    <row r="3551">
      <c r="B3551" s="42"/>
      <c r="D3551" s="90"/>
      <c r="F3551" s="90"/>
      <c r="G3551" s="42"/>
      <c r="H3551" s="90"/>
      <c r="M3551" s="42"/>
      <c r="S3551" s="42"/>
      <c r="T3551" s="42"/>
      <c r="U3551" s="42"/>
      <c r="V3551" s="42"/>
      <c r="W3551" s="42"/>
      <c r="X3551" s="42"/>
      <c r="Y3551" s="42"/>
      <c r="Z3551" s="42"/>
    </row>
    <row r="3552">
      <c r="B3552" s="42"/>
      <c r="D3552" s="90"/>
      <c r="F3552" s="90"/>
      <c r="G3552" s="42"/>
      <c r="H3552" s="90"/>
      <c r="M3552" s="42"/>
      <c r="S3552" s="42"/>
      <c r="T3552" s="42"/>
      <c r="U3552" s="42"/>
      <c r="V3552" s="42"/>
      <c r="W3552" s="42"/>
      <c r="X3552" s="42"/>
      <c r="Y3552" s="42"/>
      <c r="Z3552" s="42"/>
    </row>
    <row r="3553">
      <c r="B3553" s="42"/>
      <c r="D3553" s="90"/>
      <c r="F3553" s="90"/>
      <c r="G3553" s="42"/>
      <c r="H3553" s="90"/>
      <c r="M3553" s="42"/>
      <c r="S3553" s="42"/>
      <c r="T3553" s="42"/>
      <c r="U3553" s="42"/>
      <c r="V3553" s="42"/>
      <c r="W3553" s="42"/>
      <c r="X3553" s="42"/>
      <c r="Y3553" s="42"/>
      <c r="Z3553" s="42"/>
    </row>
    <row r="3554">
      <c r="B3554" s="42"/>
      <c r="D3554" s="90"/>
      <c r="F3554" s="90"/>
      <c r="G3554" s="42"/>
      <c r="H3554" s="90"/>
      <c r="M3554" s="42"/>
      <c r="S3554" s="42"/>
      <c r="T3554" s="42"/>
      <c r="U3554" s="42"/>
      <c r="V3554" s="42"/>
      <c r="W3554" s="42"/>
      <c r="X3554" s="42"/>
      <c r="Y3554" s="42"/>
      <c r="Z3554" s="42"/>
    </row>
    <row r="3555">
      <c r="B3555" s="42"/>
      <c r="D3555" s="90"/>
      <c r="F3555" s="90"/>
      <c r="G3555" s="42"/>
      <c r="H3555" s="90"/>
      <c r="M3555" s="42"/>
      <c r="S3555" s="42"/>
      <c r="T3555" s="42"/>
      <c r="U3555" s="42"/>
      <c r="V3555" s="42"/>
      <c r="W3555" s="42"/>
      <c r="X3555" s="42"/>
      <c r="Y3555" s="42"/>
      <c r="Z3555" s="42"/>
    </row>
    <row r="3556">
      <c r="B3556" s="42"/>
      <c r="D3556" s="90"/>
      <c r="F3556" s="90"/>
      <c r="G3556" s="42"/>
      <c r="H3556" s="90"/>
      <c r="M3556" s="42"/>
      <c r="S3556" s="42"/>
      <c r="T3556" s="42"/>
      <c r="U3556" s="42"/>
      <c r="V3556" s="42"/>
      <c r="W3556" s="42"/>
      <c r="X3556" s="42"/>
      <c r="Y3556" s="42"/>
      <c r="Z3556" s="42"/>
    </row>
    <row r="3557">
      <c r="B3557" s="42"/>
      <c r="D3557" s="90"/>
      <c r="F3557" s="90"/>
      <c r="G3557" s="42"/>
      <c r="H3557" s="90"/>
      <c r="M3557" s="42"/>
      <c r="S3557" s="42"/>
      <c r="T3557" s="42"/>
      <c r="U3557" s="42"/>
      <c r="V3557" s="42"/>
      <c r="W3557" s="42"/>
      <c r="X3557" s="42"/>
      <c r="Y3557" s="42"/>
      <c r="Z3557" s="42"/>
    </row>
    <row r="3558">
      <c r="B3558" s="42"/>
      <c r="D3558" s="90"/>
      <c r="F3558" s="90"/>
      <c r="G3558" s="42"/>
      <c r="H3558" s="90"/>
      <c r="M3558" s="42"/>
      <c r="S3558" s="42"/>
      <c r="T3558" s="42"/>
      <c r="U3558" s="42"/>
      <c r="V3558" s="42"/>
      <c r="W3558" s="42"/>
      <c r="X3558" s="42"/>
      <c r="Y3558" s="42"/>
      <c r="Z3558" s="42"/>
    </row>
    <row r="3559">
      <c r="B3559" s="42"/>
      <c r="D3559" s="90"/>
      <c r="F3559" s="90"/>
      <c r="G3559" s="42"/>
      <c r="H3559" s="90"/>
      <c r="M3559" s="42"/>
      <c r="S3559" s="42"/>
      <c r="T3559" s="42"/>
      <c r="U3559" s="42"/>
      <c r="V3559" s="42"/>
      <c r="W3559" s="42"/>
      <c r="X3559" s="42"/>
      <c r="Y3559" s="42"/>
      <c r="Z3559" s="42"/>
    </row>
    <row r="3560">
      <c r="B3560" s="42"/>
      <c r="D3560" s="90"/>
      <c r="F3560" s="90"/>
      <c r="G3560" s="42"/>
      <c r="H3560" s="90"/>
      <c r="M3560" s="42"/>
      <c r="S3560" s="42"/>
      <c r="T3560" s="42"/>
      <c r="U3560" s="42"/>
      <c r="V3560" s="42"/>
      <c r="W3560" s="42"/>
      <c r="X3560" s="42"/>
      <c r="Y3560" s="42"/>
      <c r="Z3560" s="42"/>
    </row>
    <row r="3561">
      <c r="B3561" s="42"/>
      <c r="D3561" s="90"/>
      <c r="F3561" s="90"/>
      <c r="G3561" s="42"/>
      <c r="H3561" s="90"/>
      <c r="M3561" s="42"/>
      <c r="S3561" s="42"/>
      <c r="T3561" s="42"/>
      <c r="U3561" s="42"/>
      <c r="V3561" s="42"/>
      <c r="W3561" s="42"/>
      <c r="X3561" s="42"/>
      <c r="Y3561" s="42"/>
      <c r="Z3561" s="42"/>
    </row>
    <row r="3562">
      <c r="B3562" s="42"/>
      <c r="D3562" s="90"/>
      <c r="F3562" s="90"/>
      <c r="G3562" s="42"/>
      <c r="H3562" s="90"/>
      <c r="M3562" s="42"/>
      <c r="S3562" s="42"/>
      <c r="T3562" s="42"/>
      <c r="U3562" s="42"/>
      <c r="V3562" s="42"/>
      <c r="W3562" s="42"/>
      <c r="X3562" s="42"/>
      <c r="Y3562" s="42"/>
      <c r="Z3562" s="42"/>
    </row>
    <row r="3563">
      <c r="B3563" s="42"/>
      <c r="D3563" s="90"/>
      <c r="F3563" s="90"/>
      <c r="G3563" s="42"/>
      <c r="H3563" s="90"/>
      <c r="M3563" s="42"/>
      <c r="S3563" s="42"/>
      <c r="T3563" s="42"/>
      <c r="U3563" s="42"/>
      <c r="V3563" s="42"/>
      <c r="W3563" s="42"/>
      <c r="X3563" s="42"/>
      <c r="Y3563" s="42"/>
      <c r="Z3563" s="42"/>
    </row>
    <row r="3564">
      <c r="B3564" s="42"/>
      <c r="D3564" s="90"/>
      <c r="F3564" s="90"/>
      <c r="G3564" s="42"/>
      <c r="H3564" s="90"/>
      <c r="M3564" s="42"/>
      <c r="S3564" s="42"/>
      <c r="T3564" s="42"/>
      <c r="U3564" s="42"/>
      <c r="V3564" s="42"/>
      <c r="W3564" s="42"/>
      <c r="X3564" s="42"/>
      <c r="Y3564" s="42"/>
      <c r="Z3564" s="42"/>
    </row>
    <row r="3565">
      <c r="B3565" s="42"/>
      <c r="D3565" s="90"/>
      <c r="F3565" s="90"/>
      <c r="G3565" s="42"/>
      <c r="H3565" s="90"/>
      <c r="M3565" s="42"/>
      <c r="S3565" s="42"/>
      <c r="T3565" s="42"/>
      <c r="U3565" s="42"/>
      <c r="V3565" s="42"/>
      <c r="W3565" s="42"/>
      <c r="X3565" s="42"/>
      <c r="Y3565" s="42"/>
      <c r="Z3565" s="42"/>
    </row>
    <row r="3566">
      <c r="B3566" s="42"/>
      <c r="D3566" s="90"/>
      <c r="F3566" s="90"/>
      <c r="G3566" s="42"/>
      <c r="H3566" s="90"/>
      <c r="M3566" s="42"/>
      <c r="S3566" s="42"/>
      <c r="T3566" s="42"/>
      <c r="U3566" s="42"/>
      <c r="V3566" s="42"/>
      <c r="W3566" s="42"/>
      <c r="X3566" s="42"/>
      <c r="Y3566" s="42"/>
      <c r="Z3566" s="42"/>
    </row>
    <row r="3567">
      <c r="B3567" s="42"/>
      <c r="D3567" s="90"/>
      <c r="F3567" s="90"/>
      <c r="G3567" s="42"/>
      <c r="H3567" s="90"/>
      <c r="M3567" s="42"/>
      <c r="S3567" s="42"/>
      <c r="T3567" s="42"/>
      <c r="U3567" s="42"/>
      <c r="V3567" s="42"/>
      <c r="W3567" s="42"/>
      <c r="X3567" s="42"/>
      <c r="Y3567" s="42"/>
      <c r="Z3567" s="42"/>
    </row>
    <row r="3568">
      <c r="B3568" s="42"/>
      <c r="D3568" s="90"/>
      <c r="F3568" s="90"/>
      <c r="G3568" s="42"/>
      <c r="H3568" s="90"/>
      <c r="M3568" s="42"/>
      <c r="S3568" s="42"/>
      <c r="T3568" s="42"/>
      <c r="U3568" s="42"/>
      <c r="V3568" s="42"/>
      <c r="W3568" s="42"/>
      <c r="X3568" s="42"/>
      <c r="Y3568" s="42"/>
      <c r="Z3568" s="42"/>
    </row>
    <row r="3569">
      <c r="B3569" s="42"/>
      <c r="D3569" s="90"/>
      <c r="F3569" s="90"/>
      <c r="G3569" s="42"/>
      <c r="H3569" s="90"/>
      <c r="M3569" s="42"/>
      <c r="S3569" s="42"/>
      <c r="T3569" s="42"/>
      <c r="U3569" s="42"/>
      <c r="V3569" s="42"/>
      <c r="W3569" s="42"/>
      <c r="X3569" s="42"/>
      <c r="Y3569" s="42"/>
      <c r="Z3569" s="42"/>
    </row>
    <row r="3570">
      <c r="B3570" s="42"/>
      <c r="D3570" s="90"/>
      <c r="F3570" s="90"/>
      <c r="G3570" s="42"/>
      <c r="H3570" s="90"/>
      <c r="M3570" s="42"/>
      <c r="S3570" s="42"/>
      <c r="T3570" s="42"/>
      <c r="U3570" s="42"/>
      <c r="V3570" s="42"/>
      <c r="W3570" s="42"/>
      <c r="X3570" s="42"/>
      <c r="Y3570" s="42"/>
      <c r="Z3570" s="42"/>
    </row>
    <row r="3571">
      <c r="B3571" s="42"/>
      <c r="D3571" s="90"/>
      <c r="F3571" s="90"/>
      <c r="G3571" s="42"/>
      <c r="H3571" s="90"/>
      <c r="M3571" s="42"/>
      <c r="S3571" s="42"/>
      <c r="T3571" s="42"/>
      <c r="U3571" s="42"/>
      <c r="V3571" s="42"/>
      <c r="W3571" s="42"/>
      <c r="X3571" s="42"/>
      <c r="Y3571" s="42"/>
      <c r="Z3571" s="42"/>
    </row>
    <row r="3572">
      <c r="B3572" s="42"/>
      <c r="D3572" s="90"/>
      <c r="F3572" s="90"/>
      <c r="G3572" s="42"/>
      <c r="H3572" s="90"/>
      <c r="M3572" s="42"/>
      <c r="S3572" s="42"/>
      <c r="T3572" s="42"/>
      <c r="U3572" s="42"/>
      <c r="V3572" s="42"/>
      <c r="W3572" s="42"/>
      <c r="X3572" s="42"/>
      <c r="Y3572" s="42"/>
      <c r="Z3572" s="42"/>
    </row>
    <row r="3573">
      <c r="B3573" s="42"/>
      <c r="D3573" s="90"/>
      <c r="F3573" s="90"/>
      <c r="G3573" s="42"/>
      <c r="H3573" s="90"/>
      <c r="M3573" s="42"/>
      <c r="S3573" s="42"/>
      <c r="T3573" s="42"/>
      <c r="U3573" s="42"/>
      <c r="V3573" s="42"/>
      <c r="W3573" s="42"/>
      <c r="X3573" s="42"/>
      <c r="Y3573" s="42"/>
      <c r="Z3573" s="42"/>
    </row>
    <row r="3574">
      <c r="B3574" s="42"/>
      <c r="D3574" s="90"/>
      <c r="F3574" s="90"/>
      <c r="G3574" s="42"/>
      <c r="H3574" s="90"/>
      <c r="M3574" s="42"/>
      <c r="S3574" s="42"/>
      <c r="T3574" s="42"/>
      <c r="U3574" s="42"/>
      <c r="V3574" s="42"/>
      <c r="W3574" s="42"/>
      <c r="X3574" s="42"/>
      <c r="Y3574" s="42"/>
      <c r="Z3574" s="42"/>
    </row>
    <row r="3575">
      <c r="B3575" s="42"/>
      <c r="D3575" s="90"/>
      <c r="F3575" s="90"/>
      <c r="G3575" s="42"/>
      <c r="H3575" s="90"/>
      <c r="M3575" s="42"/>
      <c r="S3575" s="42"/>
      <c r="T3575" s="42"/>
      <c r="U3575" s="42"/>
      <c r="V3575" s="42"/>
      <c r="W3575" s="42"/>
      <c r="X3575" s="42"/>
      <c r="Y3575" s="42"/>
      <c r="Z3575" s="42"/>
    </row>
    <row r="3576">
      <c r="B3576" s="42"/>
      <c r="D3576" s="90"/>
      <c r="F3576" s="90"/>
      <c r="G3576" s="42"/>
      <c r="H3576" s="90"/>
      <c r="M3576" s="42"/>
      <c r="S3576" s="42"/>
      <c r="T3576" s="42"/>
      <c r="U3576" s="42"/>
      <c r="V3576" s="42"/>
      <c r="W3576" s="42"/>
      <c r="X3576" s="42"/>
      <c r="Y3576" s="42"/>
      <c r="Z3576" s="42"/>
    </row>
    <row r="3577">
      <c r="B3577" s="42"/>
      <c r="D3577" s="90"/>
      <c r="F3577" s="90"/>
      <c r="G3577" s="42"/>
      <c r="H3577" s="90"/>
      <c r="M3577" s="42"/>
      <c r="S3577" s="42"/>
      <c r="T3577" s="42"/>
      <c r="U3577" s="42"/>
      <c r="V3577" s="42"/>
      <c r="W3577" s="42"/>
      <c r="X3577" s="42"/>
      <c r="Y3577" s="42"/>
      <c r="Z3577" s="42"/>
    </row>
    <row r="3578">
      <c r="B3578" s="42"/>
      <c r="D3578" s="90"/>
      <c r="F3578" s="90"/>
      <c r="G3578" s="42"/>
      <c r="H3578" s="90"/>
      <c r="M3578" s="42"/>
      <c r="S3578" s="42"/>
      <c r="T3578" s="42"/>
      <c r="U3578" s="42"/>
      <c r="V3578" s="42"/>
      <c r="W3578" s="42"/>
      <c r="X3578" s="42"/>
      <c r="Y3578" s="42"/>
      <c r="Z3578" s="42"/>
    </row>
    <row r="3579">
      <c r="B3579" s="42"/>
      <c r="D3579" s="90"/>
      <c r="F3579" s="90"/>
      <c r="G3579" s="42"/>
      <c r="H3579" s="90"/>
      <c r="M3579" s="42"/>
      <c r="S3579" s="42"/>
      <c r="T3579" s="42"/>
      <c r="U3579" s="42"/>
      <c r="V3579" s="42"/>
      <c r="W3579" s="42"/>
      <c r="X3579" s="42"/>
      <c r="Y3579" s="42"/>
      <c r="Z3579" s="42"/>
    </row>
    <row r="3580">
      <c r="B3580" s="42"/>
      <c r="D3580" s="90"/>
      <c r="F3580" s="90"/>
      <c r="G3580" s="42"/>
      <c r="H3580" s="90"/>
      <c r="M3580" s="42"/>
      <c r="S3580" s="42"/>
      <c r="T3580" s="42"/>
      <c r="U3580" s="42"/>
      <c r="V3580" s="42"/>
      <c r="W3580" s="42"/>
      <c r="X3580" s="42"/>
      <c r="Y3580" s="42"/>
      <c r="Z3580" s="42"/>
    </row>
    <row r="3581">
      <c r="B3581" s="42"/>
      <c r="D3581" s="90"/>
      <c r="F3581" s="90"/>
      <c r="G3581" s="42"/>
      <c r="H3581" s="90"/>
      <c r="M3581" s="42"/>
      <c r="S3581" s="42"/>
      <c r="T3581" s="42"/>
      <c r="U3581" s="42"/>
      <c r="V3581" s="42"/>
      <c r="W3581" s="42"/>
      <c r="X3581" s="42"/>
      <c r="Y3581" s="42"/>
      <c r="Z3581" s="42"/>
    </row>
    <row r="3582">
      <c r="B3582" s="42"/>
      <c r="D3582" s="90"/>
      <c r="F3582" s="90"/>
      <c r="G3582" s="42"/>
      <c r="H3582" s="90"/>
      <c r="M3582" s="42"/>
      <c r="S3582" s="42"/>
      <c r="T3582" s="42"/>
      <c r="U3582" s="42"/>
      <c r="V3582" s="42"/>
      <c r="W3582" s="42"/>
      <c r="X3582" s="42"/>
      <c r="Y3582" s="42"/>
      <c r="Z3582" s="42"/>
    </row>
    <row r="3583">
      <c r="B3583" s="42"/>
      <c r="D3583" s="90"/>
      <c r="F3583" s="90"/>
      <c r="G3583" s="42"/>
      <c r="H3583" s="90"/>
      <c r="M3583" s="42"/>
      <c r="S3583" s="42"/>
      <c r="T3583" s="42"/>
      <c r="U3583" s="42"/>
      <c r="V3583" s="42"/>
      <c r="W3583" s="42"/>
      <c r="X3583" s="42"/>
      <c r="Y3583" s="42"/>
      <c r="Z3583" s="42"/>
    </row>
    <row r="3584">
      <c r="B3584" s="42"/>
      <c r="D3584" s="90"/>
      <c r="F3584" s="90"/>
      <c r="G3584" s="42"/>
      <c r="H3584" s="90"/>
      <c r="M3584" s="42"/>
      <c r="S3584" s="42"/>
      <c r="T3584" s="42"/>
      <c r="U3584" s="42"/>
      <c r="V3584" s="42"/>
      <c r="W3584" s="42"/>
      <c r="X3584" s="42"/>
      <c r="Y3584" s="42"/>
      <c r="Z3584" s="42"/>
    </row>
    <row r="3585">
      <c r="B3585" s="42"/>
      <c r="D3585" s="90"/>
      <c r="F3585" s="90"/>
      <c r="G3585" s="42"/>
      <c r="H3585" s="90"/>
      <c r="M3585" s="42"/>
      <c r="S3585" s="42"/>
      <c r="T3585" s="42"/>
      <c r="U3585" s="42"/>
      <c r="V3585" s="42"/>
      <c r="W3585" s="42"/>
      <c r="X3585" s="42"/>
      <c r="Y3585" s="42"/>
      <c r="Z3585" s="42"/>
    </row>
    <row r="3586">
      <c r="B3586" s="42"/>
      <c r="D3586" s="90"/>
      <c r="F3586" s="90"/>
      <c r="G3586" s="42"/>
      <c r="H3586" s="90"/>
      <c r="M3586" s="42"/>
      <c r="S3586" s="42"/>
      <c r="T3586" s="42"/>
      <c r="U3586" s="42"/>
      <c r="V3586" s="42"/>
      <c r="W3586" s="42"/>
      <c r="X3586" s="42"/>
      <c r="Y3586" s="42"/>
      <c r="Z3586" s="42"/>
    </row>
    <row r="3587">
      <c r="B3587" s="42"/>
      <c r="D3587" s="90"/>
      <c r="F3587" s="90"/>
      <c r="G3587" s="42"/>
      <c r="H3587" s="90"/>
      <c r="M3587" s="42"/>
      <c r="S3587" s="42"/>
      <c r="T3587" s="42"/>
      <c r="U3587" s="42"/>
      <c r="V3587" s="42"/>
      <c r="W3587" s="42"/>
      <c r="X3587" s="42"/>
      <c r="Y3587" s="42"/>
      <c r="Z3587" s="42"/>
    </row>
    <row r="3588">
      <c r="B3588" s="42"/>
      <c r="D3588" s="90"/>
      <c r="F3588" s="90"/>
      <c r="G3588" s="42"/>
      <c r="H3588" s="90"/>
      <c r="M3588" s="42"/>
      <c r="S3588" s="42"/>
      <c r="T3588" s="42"/>
      <c r="U3588" s="42"/>
      <c r="V3588" s="42"/>
      <c r="W3588" s="42"/>
      <c r="X3588" s="42"/>
      <c r="Y3588" s="42"/>
      <c r="Z3588" s="42"/>
    </row>
    <row r="3589">
      <c r="B3589" s="42"/>
      <c r="D3589" s="90"/>
      <c r="F3589" s="90"/>
      <c r="G3589" s="42"/>
      <c r="H3589" s="90"/>
      <c r="M3589" s="42"/>
      <c r="S3589" s="42"/>
      <c r="T3589" s="42"/>
      <c r="U3589" s="42"/>
      <c r="V3589" s="42"/>
      <c r="W3589" s="42"/>
      <c r="X3589" s="42"/>
      <c r="Y3589" s="42"/>
      <c r="Z3589" s="42"/>
    </row>
    <row r="3590">
      <c r="B3590" s="42"/>
      <c r="D3590" s="90"/>
      <c r="F3590" s="90"/>
      <c r="G3590" s="42"/>
      <c r="H3590" s="90"/>
      <c r="M3590" s="42"/>
      <c r="S3590" s="42"/>
      <c r="T3590" s="42"/>
      <c r="U3590" s="42"/>
      <c r="V3590" s="42"/>
      <c r="W3590" s="42"/>
      <c r="X3590" s="42"/>
      <c r="Y3590" s="42"/>
      <c r="Z3590" s="42"/>
    </row>
    <row r="3591">
      <c r="B3591" s="42"/>
      <c r="D3591" s="90"/>
      <c r="F3591" s="90"/>
      <c r="G3591" s="42"/>
      <c r="H3591" s="90"/>
      <c r="M3591" s="42"/>
      <c r="S3591" s="42"/>
      <c r="T3591" s="42"/>
      <c r="U3591" s="42"/>
      <c r="V3591" s="42"/>
      <c r="W3591" s="42"/>
      <c r="X3591" s="42"/>
      <c r="Y3591" s="42"/>
      <c r="Z3591" s="42"/>
    </row>
    <row r="3592">
      <c r="B3592" s="42"/>
      <c r="D3592" s="90"/>
      <c r="F3592" s="90"/>
      <c r="G3592" s="42"/>
      <c r="H3592" s="90"/>
      <c r="M3592" s="42"/>
      <c r="S3592" s="42"/>
      <c r="T3592" s="42"/>
      <c r="U3592" s="42"/>
      <c r="V3592" s="42"/>
      <c r="W3592" s="42"/>
      <c r="X3592" s="42"/>
      <c r="Y3592" s="42"/>
      <c r="Z3592" s="42"/>
    </row>
    <row r="3593">
      <c r="B3593" s="42"/>
      <c r="D3593" s="90"/>
      <c r="F3593" s="90"/>
      <c r="G3593" s="42"/>
      <c r="H3593" s="90"/>
      <c r="M3593" s="42"/>
      <c r="S3593" s="42"/>
      <c r="T3593" s="42"/>
      <c r="U3593" s="42"/>
      <c r="V3593" s="42"/>
      <c r="W3593" s="42"/>
      <c r="X3593" s="42"/>
      <c r="Y3593" s="42"/>
      <c r="Z3593" s="42"/>
    </row>
    <row r="3594">
      <c r="B3594" s="42"/>
      <c r="D3594" s="90"/>
      <c r="F3594" s="90"/>
      <c r="G3594" s="42"/>
      <c r="H3594" s="90"/>
      <c r="M3594" s="42"/>
      <c r="S3594" s="42"/>
      <c r="T3594" s="42"/>
      <c r="U3594" s="42"/>
      <c r="V3594" s="42"/>
      <c r="W3594" s="42"/>
      <c r="X3594" s="42"/>
      <c r="Y3594" s="42"/>
      <c r="Z3594" s="42"/>
    </row>
    <row r="3595">
      <c r="B3595" s="42"/>
      <c r="D3595" s="90"/>
      <c r="F3595" s="90"/>
      <c r="G3595" s="42"/>
      <c r="H3595" s="90"/>
      <c r="M3595" s="42"/>
      <c r="S3595" s="42"/>
      <c r="T3595" s="42"/>
      <c r="U3595" s="42"/>
      <c r="V3595" s="42"/>
      <c r="W3595" s="42"/>
      <c r="X3595" s="42"/>
      <c r="Y3595" s="42"/>
      <c r="Z3595" s="42"/>
    </row>
    <row r="3596">
      <c r="B3596" s="42"/>
      <c r="D3596" s="90"/>
      <c r="F3596" s="90"/>
      <c r="G3596" s="42"/>
      <c r="H3596" s="90"/>
      <c r="M3596" s="42"/>
      <c r="S3596" s="42"/>
      <c r="T3596" s="42"/>
      <c r="U3596" s="42"/>
      <c r="V3596" s="42"/>
      <c r="W3596" s="42"/>
      <c r="X3596" s="42"/>
      <c r="Y3596" s="42"/>
      <c r="Z3596" s="42"/>
    </row>
    <row r="3597">
      <c r="B3597" s="42"/>
      <c r="D3597" s="90"/>
      <c r="F3597" s="90"/>
      <c r="G3597" s="42"/>
      <c r="H3597" s="90"/>
      <c r="M3597" s="42"/>
      <c r="S3597" s="42"/>
      <c r="T3597" s="42"/>
      <c r="U3597" s="42"/>
      <c r="V3597" s="42"/>
      <c r="W3597" s="42"/>
      <c r="X3597" s="42"/>
      <c r="Y3597" s="42"/>
      <c r="Z3597" s="42"/>
    </row>
    <row r="3598">
      <c r="B3598" s="42"/>
      <c r="D3598" s="90"/>
      <c r="F3598" s="90"/>
      <c r="G3598" s="42"/>
      <c r="H3598" s="90"/>
      <c r="M3598" s="42"/>
      <c r="S3598" s="42"/>
      <c r="T3598" s="42"/>
      <c r="U3598" s="42"/>
      <c r="V3598" s="42"/>
      <c r="W3598" s="42"/>
      <c r="X3598" s="42"/>
      <c r="Y3598" s="42"/>
      <c r="Z3598" s="42"/>
    </row>
    <row r="3599">
      <c r="B3599" s="42"/>
      <c r="D3599" s="90"/>
      <c r="F3599" s="90"/>
      <c r="G3599" s="42"/>
      <c r="H3599" s="90"/>
      <c r="M3599" s="42"/>
      <c r="S3599" s="42"/>
      <c r="T3599" s="42"/>
      <c r="U3599" s="42"/>
      <c r="V3599" s="42"/>
      <c r="W3599" s="42"/>
      <c r="X3599" s="42"/>
      <c r="Y3599" s="42"/>
      <c r="Z3599" s="42"/>
    </row>
    <row r="3600">
      <c r="B3600" s="42"/>
      <c r="D3600" s="90"/>
      <c r="F3600" s="90"/>
      <c r="G3600" s="42"/>
      <c r="H3600" s="90"/>
      <c r="M3600" s="42"/>
      <c r="S3600" s="42"/>
      <c r="T3600" s="42"/>
      <c r="U3600" s="42"/>
      <c r="V3600" s="42"/>
      <c r="W3600" s="42"/>
      <c r="X3600" s="42"/>
      <c r="Y3600" s="42"/>
      <c r="Z3600" s="42"/>
    </row>
    <row r="3601">
      <c r="B3601" s="42"/>
      <c r="D3601" s="90"/>
      <c r="F3601" s="90"/>
      <c r="G3601" s="42"/>
      <c r="H3601" s="90"/>
      <c r="M3601" s="42"/>
      <c r="S3601" s="42"/>
      <c r="T3601" s="42"/>
      <c r="U3601" s="42"/>
      <c r="V3601" s="42"/>
      <c r="W3601" s="42"/>
      <c r="X3601" s="42"/>
      <c r="Y3601" s="42"/>
      <c r="Z3601" s="42"/>
    </row>
    <row r="3602">
      <c r="B3602" s="42"/>
      <c r="D3602" s="90"/>
      <c r="F3602" s="90"/>
      <c r="G3602" s="42"/>
      <c r="H3602" s="90"/>
      <c r="M3602" s="42"/>
      <c r="S3602" s="42"/>
      <c r="T3602" s="42"/>
      <c r="U3602" s="42"/>
      <c r="V3602" s="42"/>
      <c r="W3602" s="42"/>
      <c r="X3602" s="42"/>
      <c r="Y3602" s="42"/>
      <c r="Z3602" s="42"/>
    </row>
    <row r="3603">
      <c r="B3603" s="42"/>
      <c r="D3603" s="90"/>
      <c r="F3603" s="90"/>
      <c r="G3603" s="42"/>
      <c r="H3603" s="90"/>
      <c r="M3603" s="42"/>
      <c r="S3603" s="42"/>
      <c r="T3603" s="42"/>
      <c r="U3603" s="42"/>
      <c r="V3603" s="42"/>
      <c r="W3603" s="42"/>
      <c r="X3603" s="42"/>
      <c r="Y3603" s="42"/>
      <c r="Z3603" s="42"/>
    </row>
    <row r="3604">
      <c r="B3604" s="42"/>
      <c r="D3604" s="90"/>
      <c r="F3604" s="90"/>
      <c r="G3604" s="42"/>
      <c r="H3604" s="90"/>
      <c r="M3604" s="42"/>
      <c r="S3604" s="42"/>
      <c r="T3604" s="42"/>
      <c r="U3604" s="42"/>
      <c r="V3604" s="42"/>
      <c r="W3604" s="42"/>
      <c r="X3604" s="42"/>
      <c r="Y3604" s="42"/>
      <c r="Z3604" s="42"/>
    </row>
    <row r="3605">
      <c r="B3605" s="42"/>
      <c r="D3605" s="90"/>
      <c r="F3605" s="90"/>
      <c r="G3605" s="42"/>
      <c r="H3605" s="90"/>
      <c r="M3605" s="42"/>
      <c r="S3605" s="42"/>
      <c r="T3605" s="42"/>
      <c r="U3605" s="42"/>
      <c r="V3605" s="42"/>
      <c r="W3605" s="42"/>
      <c r="X3605" s="42"/>
      <c r="Y3605" s="42"/>
      <c r="Z3605" s="42"/>
    </row>
    <row r="3606">
      <c r="B3606" s="42"/>
      <c r="D3606" s="90"/>
      <c r="F3606" s="90"/>
      <c r="G3606" s="42"/>
      <c r="H3606" s="90"/>
      <c r="M3606" s="42"/>
      <c r="S3606" s="42"/>
      <c r="T3606" s="42"/>
      <c r="U3606" s="42"/>
      <c r="V3606" s="42"/>
      <c r="W3606" s="42"/>
      <c r="X3606" s="42"/>
      <c r="Y3606" s="42"/>
      <c r="Z3606" s="42"/>
    </row>
    <row r="3607">
      <c r="B3607" s="42"/>
      <c r="D3607" s="90"/>
      <c r="F3607" s="90"/>
      <c r="G3607" s="42"/>
      <c r="H3607" s="90"/>
      <c r="M3607" s="42"/>
      <c r="S3607" s="42"/>
      <c r="T3607" s="42"/>
      <c r="U3607" s="42"/>
      <c r="V3607" s="42"/>
      <c r="W3607" s="42"/>
      <c r="X3607" s="42"/>
      <c r="Y3607" s="42"/>
      <c r="Z3607" s="42"/>
    </row>
    <row r="3608">
      <c r="B3608" s="42"/>
      <c r="D3608" s="90"/>
      <c r="F3608" s="90"/>
      <c r="G3608" s="42"/>
      <c r="H3608" s="90"/>
      <c r="M3608" s="42"/>
      <c r="S3608" s="42"/>
      <c r="T3608" s="42"/>
      <c r="U3608" s="42"/>
      <c r="V3608" s="42"/>
      <c r="W3608" s="42"/>
      <c r="X3608" s="42"/>
      <c r="Y3608" s="42"/>
      <c r="Z3608" s="42"/>
    </row>
    <row r="3609">
      <c r="B3609" s="42"/>
      <c r="D3609" s="90"/>
      <c r="F3609" s="90"/>
      <c r="G3609" s="42"/>
      <c r="H3609" s="90"/>
      <c r="M3609" s="42"/>
      <c r="S3609" s="42"/>
      <c r="T3609" s="42"/>
      <c r="U3609" s="42"/>
      <c r="V3609" s="42"/>
      <c r="W3609" s="42"/>
      <c r="X3609" s="42"/>
      <c r="Y3609" s="42"/>
      <c r="Z3609" s="42"/>
    </row>
    <row r="3610">
      <c r="B3610" s="42"/>
      <c r="D3610" s="90"/>
      <c r="F3610" s="90"/>
      <c r="G3610" s="42"/>
      <c r="H3610" s="90"/>
      <c r="M3610" s="42"/>
      <c r="S3610" s="42"/>
      <c r="T3610" s="42"/>
      <c r="U3610" s="42"/>
      <c r="V3610" s="42"/>
      <c r="W3610" s="42"/>
      <c r="X3610" s="42"/>
      <c r="Y3610" s="42"/>
      <c r="Z3610" s="42"/>
    </row>
    <row r="3611">
      <c r="B3611" s="42"/>
      <c r="D3611" s="90"/>
      <c r="F3611" s="90"/>
      <c r="G3611" s="42"/>
      <c r="H3611" s="90"/>
      <c r="M3611" s="42"/>
      <c r="S3611" s="42"/>
      <c r="T3611" s="42"/>
      <c r="U3611" s="42"/>
      <c r="V3611" s="42"/>
      <c r="W3611" s="42"/>
      <c r="X3611" s="42"/>
      <c r="Y3611" s="42"/>
      <c r="Z3611" s="42"/>
    </row>
    <row r="3612">
      <c r="B3612" s="42"/>
      <c r="D3612" s="90"/>
      <c r="F3612" s="90"/>
      <c r="G3612" s="42"/>
      <c r="H3612" s="90"/>
      <c r="M3612" s="42"/>
      <c r="S3612" s="42"/>
      <c r="T3612" s="42"/>
      <c r="U3612" s="42"/>
      <c r="V3612" s="42"/>
      <c r="W3612" s="42"/>
      <c r="X3612" s="42"/>
      <c r="Y3612" s="42"/>
      <c r="Z3612" s="42"/>
    </row>
    <row r="3613">
      <c r="B3613" s="42"/>
      <c r="D3613" s="90"/>
      <c r="F3613" s="90"/>
      <c r="G3613" s="42"/>
      <c r="H3613" s="90"/>
      <c r="M3613" s="42"/>
      <c r="S3613" s="42"/>
      <c r="T3613" s="42"/>
      <c r="U3613" s="42"/>
      <c r="V3613" s="42"/>
      <c r="W3613" s="42"/>
      <c r="X3613" s="42"/>
      <c r="Y3613" s="42"/>
      <c r="Z3613" s="42"/>
    </row>
    <row r="3614">
      <c r="B3614" s="42"/>
      <c r="D3614" s="90"/>
      <c r="F3614" s="90"/>
      <c r="G3614" s="42"/>
      <c r="H3614" s="90"/>
      <c r="M3614" s="42"/>
      <c r="S3614" s="42"/>
      <c r="T3614" s="42"/>
      <c r="U3614" s="42"/>
      <c r="V3614" s="42"/>
      <c r="W3614" s="42"/>
      <c r="X3614" s="42"/>
      <c r="Y3614" s="42"/>
      <c r="Z3614" s="42"/>
    </row>
    <row r="3615">
      <c r="B3615" s="42"/>
      <c r="D3615" s="90"/>
      <c r="F3615" s="90"/>
      <c r="G3615" s="42"/>
      <c r="H3615" s="90"/>
      <c r="M3615" s="42"/>
      <c r="S3615" s="42"/>
      <c r="T3615" s="42"/>
      <c r="U3615" s="42"/>
      <c r="V3615" s="42"/>
      <c r="W3615" s="42"/>
      <c r="X3615" s="42"/>
      <c r="Y3615" s="42"/>
      <c r="Z3615" s="42"/>
    </row>
    <row r="3616">
      <c r="B3616" s="42"/>
      <c r="D3616" s="90"/>
      <c r="F3616" s="90"/>
      <c r="G3616" s="42"/>
      <c r="H3616" s="90"/>
      <c r="M3616" s="42"/>
      <c r="S3616" s="42"/>
      <c r="T3616" s="42"/>
      <c r="U3616" s="42"/>
      <c r="V3616" s="42"/>
      <c r="W3616" s="42"/>
      <c r="X3616" s="42"/>
      <c r="Y3616" s="42"/>
      <c r="Z3616" s="42"/>
    </row>
    <row r="3617">
      <c r="B3617" s="42"/>
      <c r="D3617" s="90"/>
      <c r="F3617" s="90"/>
      <c r="G3617" s="42"/>
      <c r="H3617" s="90"/>
      <c r="M3617" s="42"/>
      <c r="S3617" s="42"/>
      <c r="T3617" s="42"/>
      <c r="U3617" s="42"/>
      <c r="V3617" s="42"/>
      <c r="W3617" s="42"/>
      <c r="X3617" s="42"/>
      <c r="Y3617" s="42"/>
      <c r="Z3617" s="42"/>
    </row>
    <row r="3618">
      <c r="B3618" s="42"/>
      <c r="D3618" s="90"/>
      <c r="F3618" s="90"/>
      <c r="G3618" s="42"/>
      <c r="H3618" s="90"/>
      <c r="M3618" s="42"/>
      <c r="S3618" s="42"/>
      <c r="T3618" s="42"/>
      <c r="U3618" s="42"/>
      <c r="V3618" s="42"/>
      <c r="W3618" s="42"/>
      <c r="X3618" s="42"/>
      <c r="Y3618" s="42"/>
      <c r="Z3618" s="42"/>
    </row>
    <row r="3619">
      <c r="B3619" s="42"/>
      <c r="D3619" s="90"/>
      <c r="F3619" s="90"/>
      <c r="G3619" s="42"/>
      <c r="H3619" s="90"/>
      <c r="M3619" s="42"/>
      <c r="S3619" s="42"/>
      <c r="T3619" s="42"/>
      <c r="U3619" s="42"/>
      <c r="V3619" s="42"/>
      <c r="W3619" s="42"/>
      <c r="X3619" s="42"/>
      <c r="Y3619" s="42"/>
      <c r="Z3619" s="42"/>
    </row>
    <row r="3620">
      <c r="B3620" s="42"/>
      <c r="D3620" s="90"/>
      <c r="F3620" s="90"/>
      <c r="G3620" s="42"/>
      <c r="H3620" s="90"/>
      <c r="M3620" s="42"/>
      <c r="S3620" s="42"/>
      <c r="T3620" s="42"/>
      <c r="U3620" s="42"/>
      <c r="V3620" s="42"/>
      <c r="W3620" s="42"/>
      <c r="X3620" s="42"/>
      <c r="Y3620" s="42"/>
      <c r="Z3620" s="42"/>
    </row>
    <row r="3621">
      <c r="B3621" s="42"/>
      <c r="D3621" s="90"/>
      <c r="F3621" s="90"/>
      <c r="G3621" s="42"/>
      <c r="H3621" s="90"/>
      <c r="M3621" s="42"/>
      <c r="S3621" s="42"/>
      <c r="T3621" s="42"/>
      <c r="U3621" s="42"/>
      <c r="V3621" s="42"/>
      <c r="W3621" s="42"/>
      <c r="X3621" s="42"/>
      <c r="Y3621" s="42"/>
      <c r="Z3621" s="42"/>
    </row>
    <row r="3622">
      <c r="B3622" s="42"/>
      <c r="D3622" s="90"/>
      <c r="F3622" s="90"/>
      <c r="G3622" s="42"/>
      <c r="H3622" s="90"/>
      <c r="M3622" s="42"/>
      <c r="S3622" s="42"/>
      <c r="T3622" s="42"/>
      <c r="U3622" s="42"/>
      <c r="V3622" s="42"/>
      <c r="W3622" s="42"/>
      <c r="X3622" s="42"/>
      <c r="Y3622" s="42"/>
      <c r="Z3622" s="42"/>
    </row>
    <row r="3623">
      <c r="B3623" s="42"/>
      <c r="D3623" s="90"/>
      <c r="F3623" s="90"/>
      <c r="G3623" s="42"/>
      <c r="H3623" s="90"/>
      <c r="M3623" s="42"/>
      <c r="S3623" s="42"/>
      <c r="T3623" s="42"/>
      <c r="U3623" s="42"/>
      <c r="V3623" s="42"/>
      <c r="W3623" s="42"/>
      <c r="X3623" s="42"/>
      <c r="Y3623" s="42"/>
      <c r="Z3623" s="42"/>
    </row>
    <row r="3624">
      <c r="B3624" s="42"/>
      <c r="D3624" s="90"/>
      <c r="F3624" s="90"/>
      <c r="G3624" s="42"/>
      <c r="H3624" s="90"/>
      <c r="M3624" s="42"/>
      <c r="S3624" s="42"/>
      <c r="T3624" s="42"/>
      <c r="U3624" s="42"/>
      <c r="V3624" s="42"/>
      <c r="W3624" s="42"/>
      <c r="X3624" s="42"/>
      <c r="Y3624" s="42"/>
      <c r="Z3624" s="42"/>
    </row>
    <row r="3625">
      <c r="B3625" s="42"/>
      <c r="D3625" s="90"/>
      <c r="F3625" s="90"/>
      <c r="G3625" s="42"/>
      <c r="H3625" s="90"/>
      <c r="M3625" s="42"/>
      <c r="S3625" s="42"/>
      <c r="T3625" s="42"/>
      <c r="U3625" s="42"/>
      <c r="V3625" s="42"/>
      <c r="W3625" s="42"/>
      <c r="X3625" s="42"/>
      <c r="Y3625" s="42"/>
      <c r="Z3625" s="42"/>
    </row>
    <row r="3626">
      <c r="B3626" s="42"/>
      <c r="D3626" s="90"/>
      <c r="F3626" s="90"/>
      <c r="G3626" s="42"/>
      <c r="H3626" s="90"/>
      <c r="M3626" s="42"/>
      <c r="S3626" s="42"/>
      <c r="T3626" s="42"/>
      <c r="U3626" s="42"/>
      <c r="V3626" s="42"/>
      <c r="W3626" s="42"/>
      <c r="X3626" s="42"/>
      <c r="Y3626" s="42"/>
      <c r="Z3626" s="42"/>
    </row>
    <row r="3627">
      <c r="B3627" s="42"/>
      <c r="D3627" s="90"/>
      <c r="F3627" s="90"/>
      <c r="G3627" s="42"/>
      <c r="H3627" s="90"/>
      <c r="M3627" s="42"/>
      <c r="S3627" s="42"/>
      <c r="T3627" s="42"/>
      <c r="U3627" s="42"/>
      <c r="V3627" s="42"/>
      <c r="W3627" s="42"/>
      <c r="X3627" s="42"/>
      <c r="Y3627" s="42"/>
      <c r="Z3627" s="42"/>
    </row>
    <row r="3628">
      <c r="B3628" s="42"/>
      <c r="D3628" s="90"/>
      <c r="F3628" s="90"/>
      <c r="G3628" s="42"/>
      <c r="H3628" s="90"/>
      <c r="M3628" s="42"/>
      <c r="S3628" s="42"/>
      <c r="T3628" s="42"/>
      <c r="U3628" s="42"/>
      <c r="V3628" s="42"/>
      <c r="W3628" s="42"/>
      <c r="X3628" s="42"/>
      <c r="Y3628" s="42"/>
      <c r="Z3628" s="42"/>
    </row>
    <row r="3629">
      <c r="B3629" s="42"/>
      <c r="D3629" s="90"/>
      <c r="F3629" s="90"/>
      <c r="G3629" s="42"/>
      <c r="H3629" s="90"/>
      <c r="M3629" s="42"/>
      <c r="S3629" s="42"/>
      <c r="T3629" s="42"/>
      <c r="U3629" s="42"/>
      <c r="V3629" s="42"/>
      <c r="W3629" s="42"/>
      <c r="X3629" s="42"/>
      <c r="Y3629" s="42"/>
      <c r="Z3629" s="42"/>
    </row>
    <row r="3630">
      <c r="B3630" s="42"/>
      <c r="D3630" s="90"/>
      <c r="F3630" s="90"/>
      <c r="G3630" s="42"/>
      <c r="H3630" s="90"/>
      <c r="M3630" s="42"/>
      <c r="S3630" s="42"/>
      <c r="T3630" s="42"/>
      <c r="U3630" s="42"/>
      <c r="V3630" s="42"/>
      <c r="W3630" s="42"/>
      <c r="X3630" s="42"/>
      <c r="Y3630" s="42"/>
      <c r="Z3630" s="42"/>
    </row>
    <row r="3631">
      <c r="B3631" s="42"/>
      <c r="D3631" s="90"/>
      <c r="F3631" s="90"/>
      <c r="G3631" s="42"/>
      <c r="H3631" s="90"/>
      <c r="M3631" s="42"/>
      <c r="S3631" s="42"/>
      <c r="T3631" s="42"/>
      <c r="U3631" s="42"/>
      <c r="V3631" s="42"/>
      <c r="W3631" s="42"/>
      <c r="X3631" s="42"/>
      <c r="Y3631" s="42"/>
      <c r="Z3631" s="42"/>
    </row>
    <row r="3632">
      <c r="B3632" s="42"/>
      <c r="D3632" s="90"/>
      <c r="F3632" s="90"/>
      <c r="G3632" s="42"/>
      <c r="H3632" s="90"/>
      <c r="M3632" s="42"/>
      <c r="S3632" s="42"/>
      <c r="T3632" s="42"/>
      <c r="U3632" s="42"/>
      <c r="V3632" s="42"/>
      <c r="W3632" s="42"/>
      <c r="X3632" s="42"/>
      <c r="Y3632" s="42"/>
      <c r="Z3632" s="42"/>
    </row>
    <row r="3633">
      <c r="B3633" s="42"/>
      <c r="D3633" s="90"/>
      <c r="F3633" s="90"/>
      <c r="G3633" s="42"/>
      <c r="H3633" s="90"/>
      <c r="M3633" s="42"/>
      <c r="S3633" s="42"/>
      <c r="T3633" s="42"/>
      <c r="U3633" s="42"/>
      <c r="V3633" s="42"/>
      <c r="W3633" s="42"/>
      <c r="X3633" s="42"/>
      <c r="Y3633" s="42"/>
      <c r="Z3633" s="42"/>
    </row>
    <row r="3634">
      <c r="B3634" s="42"/>
      <c r="D3634" s="90"/>
      <c r="F3634" s="90"/>
      <c r="G3634" s="42"/>
      <c r="H3634" s="90"/>
      <c r="M3634" s="42"/>
      <c r="S3634" s="42"/>
      <c r="T3634" s="42"/>
      <c r="U3634" s="42"/>
      <c r="V3634" s="42"/>
      <c r="W3634" s="42"/>
      <c r="X3634" s="42"/>
      <c r="Y3634" s="42"/>
      <c r="Z3634" s="42"/>
    </row>
    <row r="3635">
      <c r="B3635" s="42"/>
      <c r="D3635" s="90"/>
      <c r="F3635" s="90"/>
      <c r="G3635" s="42"/>
      <c r="H3635" s="90"/>
      <c r="M3635" s="42"/>
      <c r="S3635" s="42"/>
      <c r="T3635" s="42"/>
      <c r="U3635" s="42"/>
      <c r="V3635" s="42"/>
      <c r="W3635" s="42"/>
      <c r="X3635" s="42"/>
      <c r="Y3635" s="42"/>
      <c r="Z3635" s="42"/>
    </row>
    <row r="3636">
      <c r="B3636" s="42"/>
      <c r="D3636" s="90"/>
      <c r="F3636" s="90"/>
      <c r="G3636" s="42"/>
      <c r="H3636" s="90"/>
      <c r="M3636" s="42"/>
      <c r="S3636" s="42"/>
      <c r="T3636" s="42"/>
      <c r="U3636" s="42"/>
      <c r="V3636" s="42"/>
      <c r="W3636" s="42"/>
      <c r="X3636" s="42"/>
      <c r="Y3636" s="42"/>
      <c r="Z3636" s="42"/>
    </row>
    <row r="3637">
      <c r="B3637" s="42"/>
      <c r="D3637" s="90"/>
      <c r="F3637" s="90"/>
      <c r="G3637" s="42"/>
      <c r="H3637" s="90"/>
      <c r="M3637" s="42"/>
      <c r="S3637" s="42"/>
      <c r="T3637" s="42"/>
      <c r="U3637" s="42"/>
      <c r="V3637" s="42"/>
      <c r="W3637" s="42"/>
      <c r="X3637" s="42"/>
      <c r="Y3637" s="42"/>
      <c r="Z3637" s="42"/>
    </row>
    <row r="3638">
      <c r="B3638" s="42"/>
      <c r="D3638" s="90"/>
      <c r="F3638" s="90"/>
      <c r="G3638" s="42"/>
      <c r="H3638" s="90"/>
      <c r="M3638" s="42"/>
      <c r="S3638" s="42"/>
      <c r="T3638" s="42"/>
      <c r="U3638" s="42"/>
      <c r="V3638" s="42"/>
      <c r="W3638" s="42"/>
      <c r="X3638" s="42"/>
      <c r="Y3638" s="42"/>
      <c r="Z3638" s="42"/>
    </row>
    <row r="3639">
      <c r="B3639" s="42"/>
      <c r="D3639" s="90"/>
      <c r="F3639" s="90"/>
      <c r="G3639" s="42"/>
      <c r="H3639" s="90"/>
      <c r="M3639" s="42"/>
      <c r="S3639" s="42"/>
      <c r="T3639" s="42"/>
      <c r="U3639" s="42"/>
      <c r="V3639" s="42"/>
      <c r="W3639" s="42"/>
      <c r="X3639" s="42"/>
      <c r="Y3639" s="42"/>
      <c r="Z3639" s="42"/>
    </row>
    <row r="3640">
      <c r="B3640" s="42"/>
      <c r="D3640" s="90"/>
      <c r="F3640" s="90"/>
      <c r="G3640" s="42"/>
      <c r="H3640" s="90"/>
      <c r="M3640" s="42"/>
      <c r="S3640" s="42"/>
      <c r="T3640" s="42"/>
      <c r="U3640" s="42"/>
      <c r="V3640" s="42"/>
      <c r="W3640" s="42"/>
      <c r="X3640" s="42"/>
      <c r="Y3640" s="42"/>
      <c r="Z3640" s="42"/>
    </row>
    <row r="3641">
      <c r="B3641" s="42"/>
      <c r="D3641" s="90"/>
      <c r="F3641" s="90"/>
      <c r="G3641" s="42"/>
      <c r="H3641" s="90"/>
      <c r="M3641" s="42"/>
      <c r="S3641" s="42"/>
      <c r="T3641" s="42"/>
      <c r="U3641" s="42"/>
      <c r="V3641" s="42"/>
      <c r="W3641" s="42"/>
      <c r="X3641" s="42"/>
      <c r="Y3641" s="42"/>
      <c r="Z3641" s="42"/>
    </row>
    <row r="3642">
      <c r="B3642" s="42"/>
      <c r="D3642" s="90"/>
      <c r="F3642" s="90"/>
      <c r="G3642" s="42"/>
      <c r="H3642" s="90"/>
      <c r="M3642" s="42"/>
      <c r="S3642" s="42"/>
      <c r="T3642" s="42"/>
      <c r="U3642" s="42"/>
      <c r="V3642" s="42"/>
      <c r="W3642" s="42"/>
      <c r="X3642" s="42"/>
      <c r="Y3642" s="42"/>
      <c r="Z3642" s="42"/>
    </row>
    <row r="3643">
      <c r="B3643" s="42"/>
      <c r="D3643" s="90"/>
      <c r="F3643" s="90"/>
      <c r="G3643" s="42"/>
      <c r="H3643" s="90"/>
      <c r="M3643" s="42"/>
      <c r="S3643" s="42"/>
      <c r="T3643" s="42"/>
      <c r="U3643" s="42"/>
      <c r="V3643" s="42"/>
      <c r="W3643" s="42"/>
      <c r="X3643" s="42"/>
      <c r="Y3643" s="42"/>
      <c r="Z3643" s="42"/>
    </row>
    <row r="3644">
      <c r="B3644" s="42"/>
      <c r="D3644" s="90"/>
      <c r="F3644" s="90"/>
      <c r="G3644" s="42"/>
      <c r="H3644" s="90"/>
      <c r="M3644" s="42"/>
      <c r="S3644" s="42"/>
      <c r="T3644" s="42"/>
      <c r="U3644" s="42"/>
      <c r="V3644" s="42"/>
      <c r="W3644" s="42"/>
      <c r="X3644" s="42"/>
      <c r="Y3644" s="42"/>
      <c r="Z3644" s="42"/>
    </row>
    <row r="3645">
      <c r="B3645" s="42"/>
      <c r="D3645" s="90"/>
      <c r="F3645" s="90"/>
      <c r="G3645" s="42"/>
      <c r="H3645" s="90"/>
      <c r="M3645" s="42"/>
      <c r="S3645" s="42"/>
      <c r="T3645" s="42"/>
      <c r="U3645" s="42"/>
      <c r="V3645" s="42"/>
      <c r="W3645" s="42"/>
      <c r="X3645" s="42"/>
      <c r="Y3645" s="42"/>
      <c r="Z3645" s="42"/>
    </row>
    <row r="3646">
      <c r="B3646" s="42"/>
      <c r="D3646" s="90"/>
      <c r="F3646" s="90"/>
      <c r="G3646" s="42"/>
      <c r="H3646" s="90"/>
      <c r="M3646" s="42"/>
      <c r="S3646" s="42"/>
      <c r="T3646" s="42"/>
      <c r="U3646" s="42"/>
      <c r="V3646" s="42"/>
      <c r="W3646" s="42"/>
      <c r="X3646" s="42"/>
      <c r="Y3646" s="42"/>
      <c r="Z3646" s="42"/>
    </row>
    <row r="3647">
      <c r="B3647" s="42"/>
      <c r="D3647" s="90"/>
      <c r="F3647" s="90"/>
      <c r="G3647" s="42"/>
      <c r="H3647" s="90"/>
      <c r="M3647" s="42"/>
      <c r="S3647" s="42"/>
      <c r="T3647" s="42"/>
      <c r="U3647" s="42"/>
      <c r="V3647" s="42"/>
      <c r="W3647" s="42"/>
      <c r="X3647" s="42"/>
      <c r="Y3647" s="42"/>
      <c r="Z3647" s="42"/>
    </row>
    <row r="3648">
      <c r="B3648" s="42"/>
      <c r="D3648" s="90"/>
      <c r="F3648" s="90"/>
      <c r="G3648" s="42"/>
      <c r="H3648" s="90"/>
      <c r="M3648" s="42"/>
      <c r="S3648" s="42"/>
      <c r="T3648" s="42"/>
      <c r="U3648" s="42"/>
      <c r="V3648" s="42"/>
      <c r="W3648" s="42"/>
      <c r="X3648" s="42"/>
      <c r="Y3648" s="42"/>
      <c r="Z3648" s="42"/>
    </row>
    <row r="3649">
      <c r="B3649" s="42"/>
      <c r="D3649" s="90"/>
      <c r="F3649" s="90"/>
      <c r="G3649" s="42"/>
      <c r="H3649" s="90"/>
      <c r="M3649" s="42"/>
      <c r="S3649" s="42"/>
      <c r="T3649" s="42"/>
      <c r="U3649" s="42"/>
      <c r="V3649" s="42"/>
      <c r="W3649" s="42"/>
      <c r="X3649" s="42"/>
      <c r="Y3649" s="42"/>
      <c r="Z3649" s="42"/>
    </row>
    <row r="3650">
      <c r="B3650" s="42"/>
      <c r="D3650" s="90"/>
      <c r="F3650" s="90"/>
      <c r="G3650" s="42"/>
      <c r="H3650" s="90"/>
      <c r="M3650" s="42"/>
      <c r="S3650" s="42"/>
      <c r="T3650" s="42"/>
      <c r="U3650" s="42"/>
      <c r="V3650" s="42"/>
      <c r="W3650" s="42"/>
      <c r="X3650" s="42"/>
      <c r="Y3650" s="42"/>
      <c r="Z3650" s="42"/>
    </row>
    <row r="3651">
      <c r="B3651" s="42"/>
      <c r="D3651" s="90"/>
      <c r="F3651" s="90"/>
      <c r="G3651" s="42"/>
      <c r="H3651" s="90"/>
      <c r="M3651" s="42"/>
      <c r="S3651" s="42"/>
      <c r="T3651" s="42"/>
      <c r="U3651" s="42"/>
      <c r="V3651" s="42"/>
      <c r="W3651" s="42"/>
      <c r="X3651" s="42"/>
      <c r="Y3651" s="42"/>
      <c r="Z3651" s="42"/>
    </row>
    <row r="3652">
      <c r="B3652" s="42"/>
      <c r="D3652" s="90"/>
      <c r="F3652" s="90"/>
      <c r="G3652" s="42"/>
      <c r="H3652" s="90"/>
      <c r="M3652" s="42"/>
      <c r="S3652" s="42"/>
      <c r="T3652" s="42"/>
      <c r="U3652" s="42"/>
      <c r="V3652" s="42"/>
      <c r="W3652" s="42"/>
      <c r="X3652" s="42"/>
      <c r="Y3652" s="42"/>
      <c r="Z3652" s="42"/>
    </row>
    <row r="3653">
      <c r="B3653" s="42"/>
      <c r="D3653" s="90"/>
      <c r="F3653" s="90"/>
      <c r="G3653" s="42"/>
      <c r="H3653" s="90"/>
      <c r="M3653" s="42"/>
      <c r="S3653" s="42"/>
      <c r="T3653" s="42"/>
      <c r="U3653" s="42"/>
      <c r="V3653" s="42"/>
      <c r="W3653" s="42"/>
      <c r="X3653" s="42"/>
      <c r="Y3653" s="42"/>
      <c r="Z3653" s="42"/>
    </row>
    <row r="3654">
      <c r="B3654" s="42"/>
      <c r="D3654" s="90"/>
      <c r="F3654" s="90"/>
      <c r="G3654" s="42"/>
      <c r="H3654" s="90"/>
      <c r="M3654" s="42"/>
      <c r="S3654" s="42"/>
      <c r="T3654" s="42"/>
      <c r="U3654" s="42"/>
      <c r="V3654" s="42"/>
      <c r="W3654" s="42"/>
      <c r="X3654" s="42"/>
      <c r="Y3654" s="42"/>
      <c r="Z3654" s="42"/>
    </row>
    <row r="3655">
      <c r="B3655" s="42"/>
      <c r="D3655" s="90"/>
      <c r="F3655" s="90"/>
      <c r="G3655" s="42"/>
      <c r="H3655" s="90"/>
      <c r="M3655" s="42"/>
      <c r="S3655" s="42"/>
      <c r="T3655" s="42"/>
      <c r="U3655" s="42"/>
      <c r="V3655" s="42"/>
      <c r="W3655" s="42"/>
      <c r="X3655" s="42"/>
      <c r="Y3655" s="42"/>
      <c r="Z3655" s="42"/>
    </row>
    <row r="3656">
      <c r="B3656" s="42"/>
      <c r="D3656" s="90"/>
      <c r="F3656" s="90"/>
      <c r="G3656" s="42"/>
      <c r="H3656" s="90"/>
      <c r="M3656" s="42"/>
      <c r="S3656" s="42"/>
      <c r="T3656" s="42"/>
      <c r="U3656" s="42"/>
      <c r="V3656" s="42"/>
      <c r="W3656" s="42"/>
      <c r="X3656" s="42"/>
      <c r="Y3656" s="42"/>
      <c r="Z3656" s="42"/>
    </row>
    <row r="3657">
      <c r="B3657" s="42"/>
      <c r="D3657" s="90"/>
      <c r="F3657" s="90"/>
      <c r="G3657" s="42"/>
      <c r="H3657" s="90"/>
      <c r="M3657" s="42"/>
      <c r="S3657" s="42"/>
      <c r="T3657" s="42"/>
      <c r="U3657" s="42"/>
      <c r="V3657" s="42"/>
      <c r="W3657" s="42"/>
      <c r="X3657" s="42"/>
      <c r="Y3657" s="42"/>
      <c r="Z3657" s="42"/>
    </row>
    <row r="3658">
      <c r="B3658" s="42"/>
      <c r="D3658" s="90"/>
      <c r="F3658" s="90"/>
      <c r="G3658" s="42"/>
      <c r="H3658" s="90"/>
      <c r="M3658" s="42"/>
      <c r="S3658" s="42"/>
      <c r="T3658" s="42"/>
      <c r="U3658" s="42"/>
      <c r="V3658" s="42"/>
      <c r="W3658" s="42"/>
      <c r="X3658" s="42"/>
      <c r="Y3658" s="42"/>
      <c r="Z3658" s="42"/>
    </row>
    <row r="3659">
      <c r="B3659" s="42"/>
      <c r="D3659" s="90"/>
      <c r="F3659" s="90"/>
      <c r="G3659" s="42"/>
      <c r="H3659" s="90"/>
      <c r="M3659" s="42"/>
      <c r="S3659" s="42"/>
      <c r="T3659" s="42"/>
      <c r="U3659" s="42"/>
      <c r="V3659" s="42"/>
      <c r="W3659" s="42"/>
      <c r="X3659" s="42"/>
      <c r="Y3659" s="42"/>
      <c r="Z3659" s="42"/>
    </row>
    <row r="3660">
      <c r="B3660" s="42"/>
      <c r="D3660" s="90"/>
      <c r="F3660" s="90"/>
      <c r="G3660" s="42"/>
      <c r="H3660" s="90"/>
      <c r="M3660" s="42"/>
      <c r="S3660" s="42"/>
      <c r="T3660" s="42"/>
      <c r="U3660" s="42"/>
      <c r="V3660" s="42"/>
      <c r="W3660" s="42"/>
      <c r="X3660" s="42"/>
      <c r="Y3660" s="42"/>
      <c r="Z3660" s="42"/>
    </row>
    <row r="3661">
      <c r="B3661" s="42"/>
      <c r="D3661" s="90"/>
      <c r="F3661" s="90"/>
      <c r="G3661" s="42"/>
      <c r="H3661" s="90"/>
      <c r="M3661" s="42"/>
      <c r="S3661" s="42"/>
      <c r="T3661" s="42"/>
      <c r="U3661" s="42"/>
      <c r="V3661" s="42"/>
      <c r="W3661" s="42"/>
      <c r="X3661" s="42"/>
      <c r="Y3661" s="42"/>
      <c r="Z3661" s="42"/>
    </row>
    <row r="3662">
      <c r="B3662" s="42"/>
      <c r="D3662" s="90"/>
      <c r="F3662" s="90"/>
      <c r="G3662" s="42"/>
      <c r="H3662" s="90"/>
      <c r="M3662" s="42"/>
      <c r="S3662" s="42"/>
      <c r="T3662" s="42"/>
      <c r="U3662" s="42"/>
      <c r="V3662" s="42"/>
      <c r="W3662" s="42"/>
      <c r="X3662" s="42"/>
      <c r="Y3662" s="42"/>
      <c r="Z3662" s="42"/>
    </row>
    <row r="3663">
      <c r="B3663" s="42"/>
      <c r="D3663" s="90"/>
      <c r="F3663" s="90"/>
      <c r="G3663" s="42"/>
      <c r="H3663" s="90"/>
      <c r="M3663" s="42"/>
      <c r="S3663" s="42"/>
      <c r="T3663" s="42"/>
      <c r="U3663" s="42"/>
      <c r="V3663" s="42"/>
      <c r="W3663" s="42"/>
      <c r="X3663" s="42"/>
      <c r="Y3663" s="42"/>
      <c r="Z3663" s="42"/>
    </row>
    <row r="3664">
      <c r="B3664" s="42"/>
      <c r="D3664" s="90"/>
      <c r="F3664" s="90"/>
      <c r="G3664" s="42"/>
      <c r="H3664" s="90"/>
      <c r="M3664" s="42"/>
      <c r="S3664" s="42"/>
      <c r="T3664" s="42"/>
      <c r="U3664" s="42"/>
      <c r="V3664" s="42"/>
      <c r="W3664" s="42"/>
      <c r="X3664" s="42"/>
      <c r="Y3664" s="42"/>
      <c r="Z3664" s="42"/>
    </row>
    <row r="3665">
      <c r="B3665" s="42"/>
      <c r="D3665" s="90"/>
      <c r="F3665" s="90"/>
      <c r="G3665" s="42"/>
      <c r="H3665" s="90"/>
      <c r="M3665" s="42"/>
      <c r="S3665" s="42"/>
      <c r="T3665" s="42"/>
      <c r="U3665" s="42"/>
      <c r="V3665" s="42"/>
      <c r="W3665" s="42"/>
      <c r="X3665" s="42"/>
      <c r="Y3665" s="42"/>
      <c r="Z3665" s="42"/>
    </row>
    <row r="3666">
      <c r="B3666" s="42"/>
      <c r="D3666" s="90"/>
      <c r="F3666" s="90"/>
      <c r="G3666" s="42"/>
      <c r="H3666" s="90"/>
      <c r="M3666" s="42"/>
      <c r="S3666" s="42"/>
      <c r="T3666" s="42"/>
      <c r="U3666" s="42"/>
      <c r="V3666" s="42"/>
      <c r="W3666" s="42"/>
      <c r="X3666" s="42"/>
      <c r="Y3666" s="42"/>
      <c r="Z3666" s="42"/>
    </row>
    <row r="3667">
      <c r="B3667" s="42"/>
      <c r="D3667" s="90"/>
      <c r="F3667" s="90"/>
      <c r="G3667" s="42"/>
      <c r="H3667" s="90"/>
      <c r="M3667" s="42"/>
      <c r="S3667" s="42"/>
      <c r="T3667" s="42"/>
      <c r="U3667" s="42"/>
      <c r="V3667" s="42"/>
      <c r="W3667" s="42"/>
      <c r="X3667" s="42"/>
      <c r="Y3667" s="42"/>
      <c r="Z3667" s="42"/>
    </row>
    <row r="3668">
      <c r="B3668" s="42"/>
      <c r="D3668" s="90"/>
      <c r="F3668" s="90"/>
      <c r="G3668" s="42"/>
      <c r="H3668" s="90"/>
      <c r="M3668" s="42"/>
      <c r="S3668" s="42"/>
      <c r="T3668" s="42"/>
      <c r="U3668" s="42"/>
      <c r="V3668" s="42"/>
      <c r="W3668" s="42"/>
      <c r="X3668" s="42"/>
      <c r="Y3668" s="42"/>
      <c r="Z3668" s="42"/>
    </row>
    <row r="3669">
      <c r="B3669" s="42"/>
      <c r="D3669" s="90"/>
      <c r="F3669" s="90"/>
      <c r="G3669" s="42"/>
      <c r="H3669" s="90"/>
      <c r="M3669" s="42"/>
      <c r="S3669" s="42"/>
      <c r="T3669" s="42"/>
      <c r="U3669" s="42"/>
      <c r="V3669" s="42"/>
      <c r="W3669" s="42"/>
      <c r="X3669" s="42"/>
      <c r="Y3669" s="42"/>
      <c r="Z3669" s="42"/>
    </row>
    <row r="3670">
      <c r="B3670" s="42"/>
      <c r="D3670" s="90"/>
      <c r="F3670" s="90"/>
      <c r="G3670" s="42"/>
      <c r="H3670" s="90"/>
      <c r="M3670" s="42"/>
      <c r="S3670" s="42"/>
      <c r="T3670" s="42"/>
      <c r="U3670" s="42"/>
      <c r="V3670" s="42"/>
      <c r="W3670" s="42"/>
      <c r="X3670" s="42"/>
      <c r="Y3670" s="42"/>
      <c r="Z3670" s="42"/>
    </row>
    <row r="3671">
      <c r="B3671" s="42"/>
      <c r="D3671" s="90"/>
      <c r="F3671" s="90"/>
      <c r="G3671" s="42"/>
      <c r="H3671" s="90"/>
      <c r="M3671" s="42"/>
      <c r="S3671" s="42"/>
      <c r="T3671" s="42"/>
      <c r="U3671" s="42"/>
      <c r="V3671" s="42"/>
      <c r="W3671" s="42"/>
      <c r="X3671" s="42"/>
      <c r="Y3671" s="42"/>
      <c r="Z3671" s="42"/>
    </row>
    <row r="3672">
      <c r="B3672" s="42"/>
      <c r="D3672" s="90"/>
      <c r="F3672" s="90"/>
      <c r="G3672" s="42"/>
      <c r="H3672" s="90"/>
      <c r="M3672" s="42"/>
      <c r="S3672" s="42"/>
      <c r="T3672" s="42"/>
      <c r="U3672" s="42"/>
      <c r="V3672" s="42"/>
      <c r="W3672" s="42"/>
      <c r="X3672" s="42"/>
      <c r="Y3672" s="42"/>
      <c r="Z3672" s="42"/>
    </row>
    <row r="3673">
      <c r="B3673" s="42"/>
      <c r="D3673" s="90"/>
      <c r="F3673" s="90"/>
      <c r="G3673" s="42"/>
      <c r="H3673" s="90"/>
      <c r="M3673" s="42"/>
      <c r="S3673" s="42"/>
      <c r="T3673" s="42"/>
      <c r="U3673" s="42"/>
      <c r="V3673" s="42"/>
      <c r="W3673" s="42"/>
      <c r="X3673" s="42"/>
      <c r="Y3673" s="42"/>
      <c r="Z3673" s="42"/>
    </row>
    <row r="3674">
      <c r="B3674" s="42"/>
      <c r="D3674" s="90"/>
      <c r="F3674" s="90"/>
      <c r="G3674" s="42"/>
      <c r="H3674" s="90"/>
      <c r="M3674" s="42"/>
      <c r="S3674" s="42"/>
      <c r="T3674" s="42"/>
      <c r="U3674" s="42"/>
      <c r="V3674" s="42"/>
      <c r="W3674" s="42"/>
      <c r="X3674" s="42"/>
      <c r="Y3674" s="42"/>
      <c r="Z3674" s="42"/>
    </row>
    <row r="3675">
      <c r="B3675" s="42"/>
      <c r="D3675" s="90"/>
      <c r="F3675" s="90"/>
      <c r="G3675" s="42"/>
      <c r="H3675" s="90"/>
      <c r="M3675" s="42"/>
      <c r="S3675" s="42"/>
      <c r="T3675" s="42"/>
      <c r="U3675" s="42"/>
      <c r="V3675" s="42"/>
      <c r="W3675" s="42"/>
      <c r="X3675" s="42"/>
      <c r="Y3675" s="42"/>
      <c r="Z3675" s="42"/>
    </row>
    <row r="3676">
      <c r="B3676" s="42"/>
      <c r="D3676" s="90"/>
      <c r="F3676" s="90"/>
      <c r="G3676" s="42"/>
      <c r="H3676" s="90"/>
      <c r="M3676" s="42"/>
      <c r="S3676" s="42"/>
      <c r="T3676" s="42"/>
      <c r="U3676" s="42"/>
      <c r="V3676" s="42"/>
      <c r="W3676" s="42"/>
      <c r="X3676" s="42"/>
      <c r="Y3676" s="42"/>
      <c r="Z3676" s="42"/>
    </row>
    <row r="3677">
      <c r="B3677" s="42"/>
      <c r="D3677" s="90"/>
      <c r="F3677" s="90"/>
      <c r="G3677" s="42"/>
      <c r="H3677" s="90"/>
      <c r="M3677" s="42"/>
      <c r="S3677" s="42"/>
      <c r="T3677" s="42"/>
      <c r="U3677" s="42"/>
      <c r="V3677" s="42"/>
      <c r="W3677" s="42"/>
      <c r="X3677" s="42"/>
      <c r="Y3677" s="42"/>
      <c r="Z3677" s="42"/>
    </row>
    <row r="3678">
      <c r="B3678" s="42"/>
      <c r="D3678" s="90"/>
      <c r="F3678" s="90"/>
      <c r="G3678" s="42"/>
      <c r="H3678" s="90"/>
      <c r="M3678" s="42"/>
      <c r="S3678" s="42"/>
      <c r="T3678" s="42"/>
      <c r="U3678" s="42"/>
      <c r="V3678" s="42"/>
      <c r="W3678" s="42"/>
      <c r="X3678" s="42"/>
      <c r="Y3678" s="42"/>
      <c r="Z3678" s="42"/>
    </row>
    <row r="3679">
      <c r="B3679" s="42"/>
      <c r="D3679" s="90"/>
      <c r="F3679" s="90"/>
      <c r="G3679" s="42"/>
      <c r="H3679" s="90"/>
      <c r="M3679" s="42"/>
      <c r="S3679" s="42"/>
      <c r="T3679" s="42"/>
      <c r="U3679" s="42"/>
      <c r="V3679" s="42"/>
      <c r="W3679" s="42"/>
      <c r="X3679" s="42"/>
      <c r="Y3679" s="42"/>
      <c r="Z3679" s="42"/>
    </row>
    <row r="3680">
      <c r="B3680" s="42"/>
      <c r="D3680" s="90"/>
      <c r="F3680" s="90"/>
      <c r="G3680" s="42"/>
      <c r="H3680" s="90"/>
      <c r="M3680" s="42"/>
      <c r="S3680" s="42"/>
      <c r="T3680" s="42"/>
      <c r="U3680" s="42"/>
      <c r="V3680" s="42"/>
      <c r="W3680" s="42"/>
      <c r="X3680" s="42"/>
      <c r="Y3680" s="42"/>
      <c r="Z3680" s="42"/>
    </row>
    <row r="3681">
      <c r="B3681" s="42"/>
      <c r="D3681" s="90"/>
      <c r="F3681" s="90"/>
      <c r="G3681" s="42"/>
      <c r="H3681" s="90"/>
      <c r="M3681" s="42"/>
      <c r="S3681" s="42"/>
      <c r="T3681" s="42"/>
      <c r="U3681" s="42"/>
      <c r="V3681" s="42"/>
      <c r="W3681" s="42"/>
      <c r="X3681" s="42"/>
      <c r="Y3681" s="42"/>
      <c r="Z3681" s="42"/>
    </row>
    <row r="3682">
      <c r="B3682" s="42"/>
      <c r="D3682" s="90"/>
      <c r="F3682" s="90"/>
      <c r="G3682" s="42"/>
      <c r="H3682" s="90"/>
      <c r="M3682" s="42"/>
      <c r="S3682" s="42"/>
      <c r="T3682" s="42"/>
      <c r="U3682" s="42"/>
      <c r="V3682" s="42"/>
      <c r="W3682" s="42"/>
      <c r="X3682" s="42"/>
      <c r="Y3682" s="42"/>
      <c r="Z3682" s="42"/>
    </row>
    <row r="3683">
      <c r="B3683" s="42"/>
      <c r="D3683" s="90"/>
      <c r="F3683" s="90"/>
      <c r="G3683" s="42"/>
      <c r="H3683" s="90"/>
      <c r="M3683" s="42"/>
      <c r="S3683" s="42"/>
      <c r="T3683" s="42"/>
      <c r="U3683" s="42"/>
      <c r="V3683" s="42"/>
      <c r="W3683" s="42"/>
      <c r="X3683" s="42"/>
      <c r="Y3683" s="42"/>
      <c r="Z3683" s="42"/>
    </row>
    <row r="3684">
      <c r="B3684" s="42"/>
      <c r="D3684" s="90"/>
      <c r="F3684" s="90"/>
      <c r="G3684" s="42"/>
      <c r="H3684" s="90"/>
      <c r="M3684" s="42"/>
      <c r="S3684" s="42"/>
      <c r="T3684" s="42"/>
      <c r="U3684" s="42"/>
      <c r="V3684" s="42"/>
      <c r="W3684" s="42"/>
      <c r="X3684" s="42"/>
      <c r="Y3684" s="42"/>
      <c r="Z3684" s="42"/>
    </row>
    <row r="3685">
      <c r="B3685" s="42"/>
      <c r="D3685" s="90"/>
      <c r="F3685" s="90"/>
      <c r="G3685" s="42"/>
      <c r="H3685" s="90"/>
      <c r="M3685" s="42"/>
      <c r="S3685" s="42"/>
      <c r="T3685" s="42"/>
      <c r="U3685" s="42"/>
      <c r="V3685" s="42"/>
      <c r="W3685" s="42"/>
      <c r="X3685" s="42"/>
      <c r="Y3685" s="42"/>
      <c r="Z3685" s="42"/>
    </row>
    <row r="3686">
      <c r="B3686" s="42"/>
      <c r="D3686" s="90"/>
      <c r="F3686" s="90"/>
      <c r="G3686" s="42"/>
      <c r="H3686" s="90"/>
      <c r="M3686" s="42"/>
      <c r="S3686" s="42"/>
      <c r="T3686" s="42"/>
      <c r="U3686" s="42"/>
      <c r="V3686" s="42"/>
      <c r="W3686" s="42"/>
      <c r="X3686" s="42"/>
      <c r="Y3686" s="42"/>
      <c r="Z3686" s="42"/>
    </row>
    <row r="3687">
      <c r="B3687" s="42"/>
      <c r="D3687" s="90"/>
      <c r="F3687" s="90"/>
      <c r="G3687" s="42"/>
      <c r="H3687" s="90"/>
      <c r="M3687" s="42"/>
      <c r="S3687" s="42"/>
      <c r="T3687" s="42"/>
      <c r="U3687" s="42"/>
      <c r="V3687" s="42"/>
      <c r="W3687" s="42"/>
      <c r="X3687" s="42"/>
      <c r="Y3687" s="42"/>
      <c r="Z3687" s="42"/>
    </row>
    <row r="3688">
      <c r="B3688" s="42"/>
      <c r="D3688" s="90"/>
      <c r="F3688" s="90"/>
      <c r="G3688" s="42"/>
      <c r="H3688" s="90"/>
      <c r="M3688" s="42"/>
      <c r="S3688" s="42"/>
      <c r="T3688" s="42"/>
      <c r="U3688" s="42"/>
      <c r="V3688" s="42"/>
      <c r="W3688" s="42"/>
      <c r="X3688" s="42"/>
      <c r="Y3688" s="42"/>
      <c r="Z3688" s="42"/>
    </row>
    <row r="3689">
      <c r="B3689" s="42"/>
      <c r="D3689" s="90"/>
      <c r="F3689" s="90"/>
      <c r="G3689" s="42"/>
      <c r="H3689" s="90"/>
      <c r="M3689" s="42"/>
      <c r="S3689" s="42"/>
      <c r="T3689" s="42"/>
      <c r="U3689" s="42"/>
      <c r="V3689" s="42"/>
      <c r="W3689" s="42"/>
      <c r="X3689" s="42"/>
      <c r="Y3689" s="42"/>
      <c r="Z3689" s="42"/>
    </row>
    <row r="3690">
      <c r="B3690" s="42"/>
      <c r="D3690" s="90"/>
      <c r="F3690" s="90"/>
      <c r="G3690" s="42"/>
      <c r="H3690" s="90"/>
      <c r="M3690" s="42"/>
      <c r="S3690" s="42"/>
      <c r="T3690" s="42"/>
      <c r="U3690" s="42"/>
      <c r="V3690" s="42"/>
      <c r="W3690" s="42"/>
      <c r="X3690" s="42"/>
      <c r="Y3690" s="42"/>
      <c r="Z3690" s="42"/>
    </row>
    <row r="3691">
      <c r="B3691" s="42"/>
      <c r="D3691" s="90"/>
      <c r="F3691" s="90"/>
      <c r="G3691" s="42"/>
      <c r="H3691" s="90"/>
      <c r="M3691" s="42"/>
      <c r="S3691" s="42"/>
      <c r="T3691" s="42"/>
      <c r="U3691" s="42"/>
      <c r="V3691" s="42"/>
      <c r="W3691" s="42"/>
      <c r="X3691" s="42"/>
      <c r="Y3691" s="42"/>
      <c r="Z3691" s="42"/>
    </row>
    <row r="3692">
      <c r="B3692" s="42"/>
      <c r="D3692" s="90"/>
      <c r="F3692" s="90"/>
      <c r="G3692" s="42"/>
      <c r="H3692" s="90"/>
      <c r="M3692" s="42"/>
      <c r="S3692" s="42"/>
      <c r="T3692" s="42"/>
      <c r="U3692" s="42"/>
      <c r="V3692" s="42"/>
      <c r="W3692" s="42"/>
      <c r="X3692" s="42"/>
      <c r="Y3692" s="42"/>
      <c r="Z3692" s="42"/>
    </row>
    <row r="3693">
      <c r="B3693" s="42"/>
      <c r="D3693" s="90"/>
      <c r="F3693" s="90"/>
      <c r="G3693" s="42"/>
      <c r="H3693" s="90"/>
      <c r="M3693" s="42"/>
      <c r="S3693" s="42"/>
      <c r="T3693" s="42"/>
      <c r="U3693" s="42"/>
      <c r="V3693" s="42"/>
      <c r="W3693" s="42"/>
      <c r="X3693" s="42"/>
      <c r="Y3693" s="42"/>
      <c r="Z3693" s="42"/>
    </row>
    <row r="3694">
      <c r="B3694" s="42"/>
      <c r="D3694" s="90"/>
      <c r="F3694" s="90"/>
      <c r="G3694" s="42"/>
      <c r="H3694" s="90"/>
      <c r="M3694" s="42"/>
      <c r="S3694" s="42"/>
      <c r="T3694" s="42"/>
      <c r="U3694" s="42"/>
      <c r="V3694" s="42"/>
      <c r="W3694" s="42"/>
      <c r="X3694" s="42"/>
      <c r="Y3694" s="42"/>
      <c r="Z3694" s="42"/>
    </row>
    <row r="3695">
      <c r="B3695" s="42"/>
      <c r="D3695" s="90"/>
      <c r="F3695" s="90"/>
      <c r="G3695" s="42"/>
      <c r="H3695" s="90"/>
      <c r="M3695" s="42"/>
      <c r="S3695" s="42"/>
      <c r="T3695" s="42"/>
      <c r="U3695" s="42"/>
      <c r="V3695" s="42"/>
      <c r="W3695" s="42"/>
      <c r="X3695" s="42"/>
      <c r="Y3695" s="42"/>
      <c r="Z3695" s="42"/>
    </row>
    <row r="3696">
      <c r="B3696" s="42"/>
      <c r="D3696" s="90"/>
      <c r="F3696" s="90"/>
      <c r="G3696" s="42"/>
      <c r="H3696" s="90"/>
      <c r="M3696" s="42"/>
      <c r="S3696" s="42"/>
      <c r="T3696" s="42"/>
      <c r="U3696" s="42"/>
      <c r="V3696" s="42"/>
      <c r="W3696" s="42"/>
      <c r="X3696" s="42"/>
      <c r="Y3696" s="42"/>
      <c r="Z3696" s="42"/>
    </row>
    <row r="3697">
      <c r="B3697" s="42"/>
      <c r="D3697" s="90"/>
      <c r="F3697" s="90"/>
      <c r="G3697" s="42"/>
      <c r="H3697" s="90"/>
      <c r="M3697" s="42"/>
      <c r="S3697" s="42"/>
      <c r="T3697" s="42"/>
      <c r="U3697" s="42"/>
      <c r="V3697" s="42"/>
      <c r="W3697" s="42"/>
      <c r="X3697" s="42"/>
      <c r="Y3697" s="42"/>
      <c r="Z3697" s="42"/>
    </row>
    <row r="3698">
      <c r="B3698" s="42"/>
      <c r="D3698" s="90"/>
      <c r="F3698" s="90"/>
      <c r="G3698" s="42"/>
      <c r="H3698" s="90"/>
      <c r="M3698" s="42"/>
      <c r="S3698" s="42"/>
      <c r="T3698" s="42"/>
      <c r="U3698" s="42"/>
      <c r="V3698" s="42"/>
      <c r="W3698" s="42"/>
      <c r="X3698" s="42"/>
      <c r="Y3698" s="42"/>
      <c r="Z3698" s="42"/>
    </row>
    <row r="3699">
      <c r="B3699" s="42"/>
      <c r="D3699" s="90"/>
      <c r="F3699" s="90"/>
      <c r="G3699" s="42"/>
      <c r="H3699" s="90"/>
      <c r="M3699" s="42"/>
      <c r="S3699" s="42"/>
      <c r="T3699" s="42"/>
      <c r="U3699" s="42"/>
      <c r="V3699" s="42"/>
      <c r="W3699" s="42"/>
      <c r="X3699" s="42"/>
      <c r="Y3699" s="42"/>
      <c r="Z3699" s="42"/>
    </row>
    <row r="3700">
      <c r="B3700" s="42"/>
      <c r="D3700" s="90"/>
      <c r="F3700" s="90"/>
      <c r="G3700" s="42"/>
      <c r="H3700" s="90"/>
      <c r="M3700" s="42"/>
      <c r="S3700" s="42"/>
      <c r="T3700" s="42"/>
      <c r="U3700" s="42"/>
      <c r="V3700" s="42"/>
      <c r="W3700" s="42"/>
      <c r="X3700" s="42"/>
      <c r="Y3700" s="42"/>
      <c r="Z3700" s="42"/>
    </row>
    <row r="3701">
      <c r="B3701" s="42"/>
      <c r="D3701" s="90"/>
      <c r="F3701" s="90"/>
      <c r="G3701" s="42"/>
      <c r="H3701" s="90"/>
      <c r="M3701" s="42"/>
      <c r="S3701" s="42"/>
      <c r="T3701" s="42"/>
      <c r="U3701" s="42"/>
      <c r="V3701" s="42"/>
      <c r="W3701" s="42"/>
      <c r="X3701" s="42"/>
      <c r="Y3701" s="42"/>
      <c r="Z3701" s="42"/>
    </row>
    <row r="3702">
      <c r="B3702" s="42"/>
      <c r="D3702" s="90"/>
      <c r="F3702" s="90"/>
      <c r="G3702" s="42"/>
      <c r="H3702" s="90"/>
      <c r="M3702" s="42"/>
      <c r="S3702" s="42"/>
      <c r="T3702" s="42"/>
      <c r="U3702" s="42"/>
      <c r="V3702" s="42"/>
      <c r="W3702" s="42"/>
      <c r="X3702" s="42"/>
      <c r="Y3702" s="42"/>
      <c r="Z3702" s="42"/>
    </row>
    <row r="3703">
      <c r="B3703" s="42"/>
      <c r="D3703" s="90"/>
      <c r="F3703" s="90"/>
      <c r="G3703" s="42"/>
      <c r="H3703" s="90"/>
      <c r="M3703" s="42"/>
      <c r="S3703" s="42"/>
      <c r="T3703" s="42"/>
      <c r="U3703" s="42"/>
      <c r="V3703" s="42"/>
      <c r="W3703" s="42"/>
      <c r="X3703" s="42"/>
      <c r="Y3703" s="42"/>
      <c r="Z3703" s="42"/>
    </row>
    <row r="3704">
      <c r="B3704" s="42"/>
      <c r="D3704" s="90"/>
      <c r="F3704" s="90"/>
      <c r="G3704" s="42"/>
      <c r="H3704" s="90"/>
      <c r="M3704" s="42"/>
      <c r="S3704" s="42"/>
      <c r="T3704" s="42"/>
      <c r="U3704" s="42"/>
      <c r="V3704" s="42"/>
      <c r="W3704" s="42"/>
      <c r="X3704" s="42"/>
      <c r="Y3704" s="42"/>
      <c r="Z3704" s="42"/>
    </row>
    <row r="3705">
      <c r="B3705" s="42"/>
      <c r="D3705" s="90"/>
      <c r="F3705" s="90"/>
      <c r="G3705" s="42"/>
      <c r="H3705" s="90"/>
      <c r="M3705" s="42"/>
      <c r="S3705" s="42"/>
      <c r="T3705" s="42"/>
      <c r="U3705" s="42"/>
      <c r="V3705" s="42"/>
      <c r="W3705" s="42"/>
      <c r="X3705" s="42"/>
      <c r="Y3705" s="42"/>
      <c r="Z3705" s="42"/>
    </row>
    <row r="3706">
      <c r="B3706" s="42"/>
      <c r="D3706" s="90"/>
      <c r="F3706" s="90"/>
      <c r="G3706" s="42"/>
      <c r="H3706" s="90"/>
      <c r="M3706" s="42"/>
      <c r="S3706" s="42"/>
      <c r="T3706" s="42"/>
      <c r="U3706" s="42"/>
      <c r="V3706" s="42"/>
      <c r="W3706" s="42"/>
      <c r="X3706" s="42"/>
      <c r="Y3706" s="42"/>
      <c r="Z3706" s="42"/>
    </row>
    <row r="3707">
      <c r="B3707" s="42"/>
      <c r="D3707" s="90"/>
      <c r="F3707" s="90"/>
      <c r="G3707" s="42"/>
      <c r="H3707" s="90"/>
      <c r="M3707" s="42"/>
      <c r="S3707" s="42"/>
      <c r="T3707" s="42"/>
      <c r="U3707" s="42"/>
      <c r="V3707" s="42"/>
      <c r="W3707" s="42"/>
      <c r="X3707" s="42"/>
      <c r="Y3707" s="42"/>
      <c r="Z3707" s="42"/>
    </row>
    <row r="3708">
      <c r="B3708" s="42"/>
      <c r="D3708" s="90"/>
      <c r="F3708" s="90"/>
      <c r="G3708" s="42"/>
      <c r="H3708" s="90"/>
      <c r="M3708" s="42"/>
      <c r="S3708" s="42"/>
      <c r="T3708" s="42"/>
      <c r="U3708" s="42"/>
      <c r="V3708" s="42"/>
      <c r="W3708" s="42"/>
      <c r="X3708" s="42"/>
      <c r="Y3708" s="42"/>
      <c r="Z3708" s="42"/>
    </row>
    <row r="3709">
      <c r="B3709" s="42"/>
      <c r="D3709" s="90"/>
      <c r="F3709" s="90"/>
      <c r="G3709" s="42"/>
      <c r="H3709" s="90"/>
      <c r="M3709" s="42"/>
      <c r="S3709" s="42"/>
      <c r="T3709" s="42"/>
      <c r="U3709" s="42"/>
      <c r="V3709" s="42"/>
      <c r="W3709" s="42"/>
      <c r="X3709" s="42"/>
      <c r="Y3709" s="42"/>
      <c r="Z3709" s="42"/>
    </row>
    <row r="3710">
      <c r="B3710" s="42"/>
      <c r="D3710" s="90"/>
      <c r="F3710" s="90"/>
      <c r="G3710" s="42"/>
      <c r="H3710" s="90"/>
      <c r="M3710" s="42"/>
      <c r="S3710" s="42"/>
      <c r="T3710" s="42"/>
      <c r="U3710" s="42"/>
      <c r="V3710" s="42"/>
      <c r="W3710" s="42"/>
      <c r="X3710" s="42"/>
      <c r="Y3710" s="42"/>
      <c r="Z3710" s="42"/>
    </row>
    <row r="3711">
      <c r="B3711" s="42"/>
      <c r="D3711" s="90"/>
      <c r="F3711" s="90"/>
      <c r="G3711" s="42"/>
      <c r="H3711" s="90"/>
      <c r="M3711" s="42"/>
      <c r="S3711" s="42"/>
      <c r="T3711" s="42"/>
      <c r="U3711" s="42"/>
      <c r="V3711" s="42"/>
      <c r="W3711" s="42"/>
      <c r="X3711" s="42"/>
      <c r="Y3711" s="42"/>
      <c r="Z3711" s="42"/>
    </row>
    <row r="3712">
      <c r="B3712" s="42"/>
      <c r="D3712" s="90"/>
      <c r="F3712" s="90"/>
      <c r="G3712" s="42"/>
      <c r="H3712" s="90"/>
      <c r="M3712" s="42"/>
      <c r="S3712" s="42"/>
      <c r="T3712" s="42"/>
      <c r="U3712" s="42"/>
      <c r="V3712" s="42"/>
      <c r="W3712" s="42"/>
      <c r="X3712" s="42"/>
      <c r="Y3712" s="42"/>
      <c r="Z3712" s="42"/>
    </row>
    <row r="3713">
      <c r="B3713" s="42"/>
      <c r="D3713" s="90"/>
      <c r="F3713" s="90"/>
      <c r="G3713" s="42"/>
      <c r="H3713" s="90"/>
      <c r="M3713" s="42"/>
      <c r="S3713" s="42"/>
      <c r="T3713" s="42"/>
      <c r="U3713" s="42"/>
      <c r="V3713" s="42"/>
      <c r="W3713" s="42"/>
      <c r="X3713" s="42"/>
      <c r="Y3713" s="42"/>
      <c r="Z3713" s="42"/>
    </row>
    <row r="3714">
      <c r="B3714" s="42"/>
      <c r="D3714" s="90"/>
      <c r="F3714" s="90"/>
      <c r="G3714" s="42"/>
      <c r="H3714" s="90"/>
      <c r="M3714" s="42"/>
      <c r="S3714" s="42"/>
      <c r="T3714" s="42"/>
      <c r="U3714" s="42"/>
      <c r="V3714" s="42"/>
      <c r="W3714" s="42"/>
      <c r="X3714" s="42"/>
      <c r="Y3714" s="42"/>
      <c r="Z3714" s="42"/>
    </row>
    <row r="3715">
      <c r="B3715" s="42"/>
      <c r="D3715" s="90"/>
      <c r="F3715" s="90"/>
      <c r="G3715" s="42"/>
      <c r="H3715" s="90"/>
      <c r="M3715" s="42"/>
      <c r="S3715" s="42"/>
      <c r="T3715" s="42"/>
      <c r="U3715" s="42"/>
      <c r="V3715" s="42"/>
      <c r="W3715" s="42"/>
      <c r="X3715" s="42"/>
      <c r="Y3715" s="42"/>
      <c r="Z3715" s="42"/>
    </row>
    <row r="3716">
      <c r="B3716" s="42"/>
      <c r="D3716" s="90"/>
      <c r="F3716" s="90"/>
      <c r="G3716" s="42"/>
      <c r="H3716" s="90"/>
      <c r="M3716" s="42"/>
      <c r="S3716" s="42"/>
      <c r="T3716" s="42"/>
      <c r="U3716" s="42"/>
      <c r="V3716" s="42"/>
      <c r="W3716" s="42"/>
      <c r="X3716" s="42"/>
      <c r="Y3716" s="42"/>
      <c r="Z3716" s="42"/>
    </row>
    <row r="3717">
      <c r="B3717" s="42"/>
      <c r="D3717" s="90"/>
      <c r="F3717" s="90"/>
      <c r="G3717" s="42"/>
      <c r="H3717" s="90"/>
      <c r="M3717" s="42"/>
      <c r="S3717" s="42"/>
      <c r="T3717" s="42"/>
      <c r="U3717" s="42"/>
      <c r="V3717" s="42"/>
      <c r="W3717" s="42"/>
      <c r="X3717" s="42"/>
      <c r="Y3717" s="42"/>
      <c r="Z3717" s="42"/>
    </row>
    <row r="3718">
      <c r="B3718" s="42"/>
      <c r="D3718" s="90"/>
      <c r="F3718" s="90"/>
      <c r="G3718" s="42"/>
      <c r="H3718" s="90"/>
      <c r="M3718" s="42"/>
      <c r="S3718" s="42"/>
      <c r="T3718" s="42"/>
      <c r="U3718" s="42"/>
      <c r="V3718" s="42"/>
      <c r="W3718" s="42"/>
      <c r="X3718" s="42"/>
      <c r="Y3718" s="42"/>
      <c r="Z3718" s="42"/>
    </row>
    <row r="3719">
      <c r="B3719" s="42"/>
      <c r="D3719" s="90"/>
      <c r="F3719" s="90"/>
      <c r="G3719" s="42"/>
      <c r="H3719" s="90"/>
      <c r="M3719" s="42"/>
      <c r="S3719" s="42"/>
      <c r="T3719" s="42"/>
      <c r="U3719" s="42"/>
      <c r="V3719" s="42"/>
      <c r="W3719" s="42"/>
      <c r="X3719" s="42"/>
      <c r="Y3719" s="42"/>
      <c r="Z3719" s="42"/>
    </row>
    <row r="3720">
      <c r="B3720" s="42"/>
      <c r="D3720" s="90"/>
      <c r="F3720" s="90"/>
      <c r="G3720" s="42"/>
      <c r="H3720" s="90"/>
      <c r="M3720" s="42"/>
      <c r="S3720" s="42"/>
      <c r="T3720" s="42"/>
      <c r="U3720" s="42"/>
      <c r="V3720" s="42"/>
      <c r="W3720" s="42"/>
      <c r="X3720" s="42"/>
      <c r="Y3720" s="42"/>
      <c r="Z3720" s="42"/>
    </row>
    <row r="3721">
      <c r="B3721" s="42"/>
      <c r="D3721" s="90"/>
      <c r="F3721" s="90"/>
      <c r="G3721" s="42"/>
      <c r="H3721" s="90"/>
      <c r="M3721" s="42"/>
      <c r="S3721" s="42"/>
      <c r="T3721" s="42"/>
      <c r="U3721" s="42"/>
      <c r="V3721" s="42"/>
      <c r="W3721" s="42"/>
      <c r="X3721" s="42"/>
      <c r="Y3721" s="42"/>
      <c r="Z3721" s="42"/>
    </row>
    <row r="3722">
      <c r="B3722" s="42"/>
      <c r="D3722" s="90"/>
      <c r="F3722" s="90"/>
      <c r="G3722" s="42"/>
      <c r="H3722" s="90"/>
      <c r="M3722" s="42"/>
      <c r="S3722" s="42"/>
      <c r="T3722" s="42"/>
      <c r="U3722" s="42"/>
      <c r="V3722" s="42"/>
      <c r="W3722" s="42"/>
      <c r="X3722" s="42"/>
      <c r="Y3722" s="42"/>
      <c r="Z3722" s="42"/>
    </row>
    <row r="3723">
      <c r="B3723" s="42"/>
      <c r="D3723" s="90"/>
      <c r="F3723" s="90"/>
      <c r="G3723" s="42"/>
      <c r="H3723" s="90"/>
      <c r="M3723" s="42"/>
      <c r="S3723" s="42"/>
      <c r="T3723" s="42"/>
      <c r="U3723" s="42"/>
      <c r="V3723" s="42"/>
      <c r="W3723" s="42"/>
      <c r="X3723" s="42"/>
      <c r="Y3723" s="42"/>
      <c r="Z3723" s="42"/>
    </row>
    <row r="3724">
      <c r="B3724" s="42"/>
      <c r="D3724" s="90"/>
      <c r="F3724" s="90"/>
      <c r="G3724" s="42"/>
      <c r="H3724" s="90"/>
      <c r="M3724" s="42"/>
      <c r="S3724" s="42"/>
      <c r="T3724" s="42"/>
      <c r="U3724" s="42"/>
      <c r="V3724" s="42"/>
      <c r="W3724" s="42"/>
      <c r="X3724" s="42"/>
      <c r="Y3724" s="42"/>
      <c r="Z3724" s="42"/>
    </row>
    <row r="3725">
      <c r="B3725" s="42"/>
      <c r="D3725" s="90"/>
      <c r="F3725" s="90"/>
      <c r="G3725" s="42"/>
      <c r="H3725" s="90"/>
      <c r="M3725" s="42"/>
      <c r="S3725" s="42"/>
      <c r="T3725" s="42"/>
      <c r="U3725" s="42"/>
      <c r="V3725" s="42"/>
      <c r="W3725" s="42"/>
      <c r="X3725" s="42"/>
      <c r="Y3725" s="42"/>
      <c r="Z3725" s="42"/>
    </row>
    <row r="3726">
      <c r="B3726" s="42"/>
      <c r="D3726" s="90"/>
      <c r="F3726" s="90"/>
      <c r="G3726" s="42"/>
      <c r="H3726" s="90"/>
      <c r="M3726" s="42"/>
      <c r="S3726" s="42"/>
      <c r="T3726" s="42"/>
      <c r="U3726" s="42"/>
      <c r="V3726" s="42"/>
      <c r="W3726" s="42"/>
      <c r="X3726" s="42"/>
      <c r="Y3726" s="42"/>
      <c r="Z3726" s="42"/>
    </row>
    <row r="3727">
      <c r="B3727" s="42"/>
      <c r="D3727" s="90"/>
      <c r="F3727" s="90"/>
      <c r="G3727" s="42"/>
      <c r="H3727" s="90"/>
      <c r="M3727" s="42"/>
      <c r="S3727" s="42"/>
      <c r="T3727" s="42"/>
      <c r="U3727" s="42"/>
      <c r="V3727" s="42"/>
      <c r="W3727" s="42"/>
      <c r="X3727" s="42"/>
      <c r="Y3727" s="42"/>
      <c r="Z3727" s="42"/>
    </row>
    <row r="3728">
      <c r="B3728" s="42"/>
      <c r="D3728" s="90"/>
      <c r="F3728" s="90"/>
      <c r="G3728" s="42"/>
      <c r="H3728" s="90"/>
      <c r="M3728" s="42"/>
      <c r="S3728" s="42"/>
      <c r="T3728" s="42"/>
      <c r="U3728" s="42"/>
      <c r="V3728" s="42"/>
      <c r="W3728" s="42"/>
      <c r="X3728" s="42"/>
      <c r="Y3728" s="42"/>
      <c r="Z3728" s="42"/>
    </row>
    <row r="3729">
      <c r="B3729" s="42"/>
      <c r="D3729" s="90"/>
      <c r="F3729" s="90"/>
      <c r="G3729" s="42"/>
      <c r="H3729" s="90"/>
      <c r="M3729" s="42"/>
      <c r="S3729" s="42"/>
      <c r="T3729" s="42"/>
      <c r="U3729" s="42"/>
      <c r="V3729" s="42"/>
      <c r="W3729" s="42"/>
      <c r="X3729" s="42"/>
      <c r="Y3729" s="42"/>
      <c r="Z3729" s="42"/>
    </row>
    <row r="3730">
      <c r="B3730" s="42"/>
      <c r="D3730" s="90"/>
      <c r="F3730" s="90"/>
      <c r="G3730" s="42"/>
      <c r="H3730" s="90"/>
      <c r="M3730" s="42"/>
      <c r="S3730" s="42"/>
      <c r="T3730" s="42"/>
      <c r="U3730" s="42"/>
      <c r="V3730" s="42"/>
      <c r="W3730" s="42"/>
      <c r="X3730" s="42"/>
      <c r="Y3730" s="42"/>
      <c r="Z3730" s="42"/>
    </row>
    <row r="3731">
      <c r="B3731" s="42"/>
      <c r="D3731" s="90"/>
      <c r="F3731" s="90"/>
      <c r="G3731" s="42"/>
      <c r="H3731" s="90"/>
      <c r="M3731" s="42"/>
      <c r="S3731" s="42"/>
      <c r="T3731" s="42"/>
      <c r="U3731" s="42"/>
      <c r="V3731" s="42"/>
      <c r="W3731" s="42"/>
      <c r="X3731" s="42"/>
      <c r="Y3731" s="42"/>
      <c r="Z3731" s="42"/>
    </row>
    <row r="3732">
      <c r="B3732" s="42"/>
      <c r="D3732" s="90"/>
      <c r="F3732" s="90"/>
      <c r="G3732" s="42"/>
      <c r="H3732" s="90"/>
      <c r="M3732" s="42"/>
      <c r="S3732" s="42"/>
      <c r="T3732" s="42"/>
      <c r="U3732" s="42"/>
      <c r="V3732" s="42"/>
      <c r="W3732" s="42"/>
      <c r="X3732" s="42"/>
      <c r="Y3732" s="42"/>
      <c r="Z3732" s="42"/>
    </row>
    <row r="3733">
      <c r="B3733" s="42"/>
      <c r="D3733" s="90"/>
      <c r="F3733" s="90"/>
      <c r="G3733" s="42"/>
      <c r="H3733" s="90"/>
      <c r="M3733" s="42"/>
      <c r="S3733" s="42"/>
      <c r="T3733" s="42"/>
      <c r="U3733" s="42"/>
      <c r="V3733" s="42"/>
      <c r="W3733" s="42"/>
      <c r="X3733" s="42"/>
      <c r="Y3733" s="42"/>
      <c r="Z3733" s="42"/>
    </row>
    <row r="3734">
      <c r="B3734" s="42"/>
      <c r="D3734" s="90"/>
      <c r="F3734" s="90"/>
      <c r="G3734" s="42"/>
      <c r="H3734" s="90"/>
      <c r="M3734" s="42"/>
      <c r="S3734" s="42"/>
      <c r="T3734" s="42"/>
      <c r="U3734" s="42"/>
      <c r="V3734" s="42"/>
      <c r="W3734" s="42"/>
      <c r="X3734" s="42"/>
      <c r="Y3734" s="42"/>
      <c r="Z3734" s="42"/>
    </row>
    <row r="3735">
      <c r="B3735" s="42"/>
      <c r="D3735" s="90"/>
      <c r="F3735" s="90"/>
      <c r="G3735" s="42"/>
      <c r="H3735" s="90"/>
      <c r="M3735" s="42"/>
      <c r="S3735" s="42"/>
      <c r="T3735" s="42"/>
      <c r="U3735" s="42"/>
      <c r="V3735" s="42"/>
      <c r="W3735" s="42"/>
      <c r="X3735" s="42"/>
      <c r="Y3735" s="42"/>
      <c r="Z3735" s="42"/>
    </row>
    <row r="3736">
      <c r="B3736" s="42"/>
      <c r="D3736" s="90"/>
      <c r="F3736" s="90"/>
      <c r="G3736" s="42"/>
      <c r="H3736" s="90"/>
      <c r="M3736" s="42"/>
      <c r="S3736" s="42"/>
      <c r="T3736" s="42"/>
      <c r="U3736" s="42"/>
      <c r="V3736" s="42"/>
      <c r="W3736" s="42"/>
      <c r="X3736" s="42"/>
      <c r="Y3736" s="42"/>
      <c r="Z3736" s="42"/>
    </row>
    <row r="3737">
      <c r="B3737" s="42"/>
      <c r="D3737" s="90"/>
      <c r="F3737" s="90"/>
      <c r="G3737" s="42"/>
      <c r="H3737" s="90"/>
      <c r="M3737" s="42"/>
      <c r="S3737" s="42"/>
      <c r="T3737" s="42"/>
      <c r="U3737" s="42"/>
      <c r="V3737" s="42"/>
      <c r="W3737" s="42"/>
      <c r="X3737" s="42"/>
      <c r="Y3737" s="42"/>
      <c r="Z3737" s="42"/>
    </row>
    <row r="3738">
      <c r="B3738" s="42"/>
      <c r="D3738" s="90"/>
      <c r="F3738" s="90"/>
      <c r="G3738" s="42"/>
      <c r="H3738" s="90"/>
      <c r="M3738" s="42"/>
      <c r="S3738" s="42"/>
      <c r="T3738" s="42"/>
      <c r="U3738" s="42"/>
      <c r="V3738" s="42"/>
      <c r="W3738" s="42"/>
      <c r="X3738" s="42"/>
      <c r="Y3738" s="42"/>
      <c r="Z3738" s="42"/>
    </row>
    <row r="3739">
      <c r="B3739" s="42"/>
      <c r="D3739" s="90"/>
      <c r="F3739" s="90"/>
      <c r="G3739" s="42"/>
      <c r="H3739" s="90"/>
      <c r="M3739" s="42"/>
      <c r="S3739" s="42"/>
      <c r="T3739" s="42"/>
      <c r="U3739" s="42"/>
      <c r="V3739" s="42"/>
      <c r="W3739" s="42"/>
      <c r="X3739" s="42"/>
      <c r="Y3739" s="42"/>
      <c r="Z3739" s="42"/>
    </row>
    <row r="3740">
      <c r="B3740" s="42"/>
      <c r="D3740" s="90"/>
      <c r="F3740" s="90"/>
      <c r="G3740" s="42"/>
      <c r="H3740" s="90"/>
      <c r="M3740" s="42"/>
      <c r="S3740" s="42"/>
      <c r="T3740" s="42"/>
      <c r="U3740" s="42"/>
      <c r="V3740" s="42"/>
      <c r="W3740" s="42"/>
      <c r="X3740" s="42"/>
      <c r="Y3740" s="42"/>
      <c r="Z3740" s="42"/>
    </row>
    <row r="3741">
      <c r="B3741" s="42"/>
      <c r="D3741" s="90"/>
      <c r="F3741" s="90"/>
      <c r="G3741" s="42"/>
      <c r="H3741" s="90"/>
      <c r="M3741" s="42"/>
      <c r="S3741" s="42"/>
      <c r="T3741" s="42"/>
      <c r="U3741" s="42"/>
      <c r="V3741" s="42"/>
      <c r="W3741" s="42"/>
      <c r="X3741" s="42"/>
      <c r="Y3741" s="42"/>
      <c r="Z3741" s="42"/>
    </row>
    <row r="3742">
      <c r="B3742" s="42"/>
      <c r="D3742" s="90"/>
      <c r="F3742" s="90"/>
      <c r="G3742" s="42"/>
      <c r="H3742" s="90"/>
      <c r="M3742" s="42"/>
      <c r="S3742" s="42"/>
      <c r="T3742" s="42"/>
      <c r="U3742" s="42"/>
      <c r="V3742" s="42"/>
      <c r="W3742" s="42"/>
      <c r="X3742" s="42"/>
      <c r="Y3742" s="42"/>
      <c r="Z3742" s="42"/>
    </row>
    <row r="3743">
      <c r="B3743" s="42"/>
      <c r="D3743" s="90"/>
      <c r="F3743" s="90"/>
      <c r="G3743" s="42"/>
      <c r="H3743" s="90"/>
      <c r="M3743" s="42"/>
      <c r="S3743" s="42"/>
      <c r="T3743" s="42"/>
      <c r="U3743" s="42"/>
      <c r="V3743" s="42"/>
      <c r="W3743" s="42"/>
      <c r="X3743" s="42"/>
      <c r="Y3743" s="42"/>
      <c r="Z3743" s="42"/>
    </row>
    <row r="3744">
      <c r="B3744" s="42"/>
      <c r="D3744" s="90"/>
      <c r="F3744" s="90"/>
      <c r="G3744" s="42"/>
      <c r="H3744" s="90"/>
      <c r="M3744" s="42"/>
      <c r="S3744" s="42"/>
      <c r="T3744" s="42"/>
      <c r="U3744" s="42"/>
      <c r="V3744" s="42"/>
      <c r="W3744" s="42"/>
      <c r="X3744" s="42"/>
      <c r="Y3744" s="42"/>
      <c r="Z3744" s="42"/>
    </row>
    <row r="3745">
      <c r="B3745" s="42"/>
      <c r="D3745" s="90"/>
      <c r="F3745" s="90"/>
      <c r="G3745" s="42"/>
      <c r="H3745" s="90"/>
      <c r="M3745" s="42"/>
      <c r="S3745" s="42"/>
      <c r="T3745" s="42"/>
      <c r="U3745" s="42"/>
      <c r="V3745" s="42"/>
      <c r="W3745" s="42"/>
      <c r="X3745" s="42"/>
      <c r="Y3745" s="42"/>
      <c r="Z3745" s="42"/>
    </row>
    <row r="3746">
      <c r="B3746" s="42"/>
      <c r="D3746" s="90"/>
      <c r="F3746" s="90"/>
      <c r="G3746" s="42"/>
      <c r="H3746" s="90"/>
      <c r="M3746" s="42"/>
      <c r="S3746" s="42"/>
      <c r="T3746" s="42"/>
      <c r="U3746" s="42"/>
      <c r="V3746" s="42"/>
      <c r="W3746" s="42"/>
      <c r="X3746" s="42"/>
      <c r="Y3746" s="42"/>
      <c r="Z3746" s="42"/>
    </row>
    <row r="3747">
      <c r="B3747" s="42"/>
      <c r="D3747" s="90"/>
      <c r="F3747" s="90"/>
      <c r="G3747" s="42"/>
      <c r="H3747" s="90"/>
      <c r="M3747" s="42"/>
      <c r="S3747" s="42"/>
      <c r="T3747" s="42"/>
      <c r="U3747" s="42"/>
      <c r="V3747" s="42"/>
      <c r="W3747" s="42"/>
      <c r="X3747" s="42"/>
      <c r="Y3747" s="42"/>
      <c r="Z3747" s="42"/>
    </row>
    <row r="3748">
      <c r="B3748" s="42"/>
      <c r="D3748" s="90"/>
      <c r="F3748" s="90"/>
      <c r="G3748" s="42"/>
      <c r="H3748" s="90"/>
      <c r="M3748" s="42"/>
      <c r="S3748" s="42"/>
      <c r="T3748" s="42"/>
      <c r="U3748" s="42"/>
      <c r="V3748" s="42"/>
      <c r="W3748" s="42"/>
      <c r="X3748" s="42"/>
      <c r="Y3748" s="42"/>
      <c r="Z3748" s="42"/>
    </row>
    <row r="3749">
      <c r="B3749" s="42"/>
      <c r="D3749" s="90"/>
      <c r="F3749" s="90"/>
      <c r="G3749" s="42"/>
      <c r="H3749" s="90"/>
      <c r="M3749" s="42"/>
      <c r="S3749" s="42"/>
      <c r="T3749" s="42"/>
      <c r="U3749" s="42"/>
      <c r="V3749" s="42"/>
      <c r="W3749" s="42"/>
      <c r="X3749" s="42"/>
      <c r="Y3749" s="42"/>
      <c r="Z3749" s="42"/>
    </row>
    <row r="3750">
      <c r="B3750" s="42"/>
      <c r="D3750" s="90"/>
      <c r="F3750" s="90"/>
      <c r="G3750" s="42"/>
      <c r="H3750" s="90"/>
      <c r="M3750" s="42"/>
      <c r="S3750" s="42"/>
      <c r="T3750" s="42"/>
      <c r="U3750" s="42"/>
      <c r="V3750" s="42"/>
      <c r="W3750" s="42"/>
      <c r="X3750" s="42"/>
      <c r="Y3750" s="42"/>
      <c r="Z3750" s="42"/>
    </row>
    <row r="3751">
      <c r="B3751" s="42"/>
      <c r="D3751" s="90"/>
      <c r="F3751" s="90"/>
      <c r="G3751" s="42"/>
      <c r="H3751" s="90"/>
      <c r="M3751" s="42"/>
      <c r="S3751" s="42"/>
      <c r="T3751" s="42"/>
      <c r="U3751" s="42"/>
      <c r="V3751" s="42"/>
      <c r="W3751" s="42"/>
      <c r="X3751" s="42"/>
      <c r="Y3751" s="42"/>
      <c r="Z3751" s="42"/>
    </row>
    <row r="3752">
      <c r="B3752" s="42"/>
      <c r="D3752" s="90"/>
      <c r="F3752" s="90"/>
      <c r="G3752" s="42"/>
      <c r="H3752" s="90"/>
      <c r="M3752" s="42"/>
      <c r="S3752" s="42"/>
      <c r="T3752" s="42"/>
      <c r="U3752" s="42"/>
      <c r="V3752" s="42"/>
      <c r="W3752" s="42"/>
      <c r="X3752" s="42"/>
      <c r="Y3752" s="42"/>
      <c r="Z3752" s="42"/>
    </row>
    <row r="3753">
      <c r="B3753" s="42"/>
      <c r="D3753" s="90"/>
      <c r="F3753" s="90"/>
      <c r="G3753" s="42"/>
      <c r="H3753" s="90"/>
      <c r="M3753" s="42"/>
      <c r="S3753" s="42"/>
      <c r="T3753" s="42"/>
      <c r="U3753" s="42"/>
      <c r="V3753" s="42"/>
      <c r="W3753" s="42"/>
      <c r="X3753" s="42"/>
      <c r="Y3753" s="42"/>
      <c r="Z3753" s="42"/>
    </row>
    <row r="3754">
      <c r="B3754" s="42"/>
      <c r="D3754" s="90"/>
      <c r="F3754" s="90"/>
      <c r="G3754" s="42"/>
      <c r="H3754" s="90"/>
      <c r="M3754" s="42"/>
      <c r="S3754" s="42"/>
      <c r="T3754" s="42"/>
      <c r="U3754" s="42"/>
      <c r="V3754" s="42"/>
      <c r="W3754" s="42"/>
      <c r="X3754" s="42"/>
      <c r="Y3754" s="42"/>
      <c r="Z3754" s="42"/>
    </row>
    <row r="3755">
      <c r="B3755" s="42"/>
      <c r="D3755" s="90"/>
      <c r="F3755" s="90"/>
      <c r="G3755" s="42"/>
      <c r="H3755" s="90"/>
      <c r="M3755" s="42"/>
      <c r="S3755" s="42"/>
      <c r="T3755" s="42"/>
      <c r="U3755" s="42"/>
      <c r="V3755" s="42"/>
      <c r="W3755" s="42"/>
      <c r="X3755" s="42"/>
      <c r="Y3755" s="42"/>
      <c r="Z3755" s="42"/>
    </row>
    <row r="3756">
      <c r="B3756" s="42"/>
      <c r="D3756" s="90"/>
      <c r="F3756" s="90"/>
      <c r="G3756" s="42"/>
      <c r="H3756" s="90"/>
      <c r="M3756" s="42"/>
      <c r="S3756" s="42"/>
      <c r="T3756" s="42"/>
      <c r="U3756" s="42"/>
      <c r="V3756" s="42"/>
      <c r="W3756" s="42"/>
      <c r="X3756" s="42"/>
      <c r="Y3756" s="42"/>
      <c r="Z3756" s="42"/>
    </row>
    <row r="3757">
      <c r="B3757" s="42"/>
      <c r="D3757" s="90"/>
      <c r="F3757" s="90"/>
      <c r="G3757" s="42"/>
      <c r="H3757" s="90"/>
      <c r="M3757" s="42"/>
      <c r="S3757" s="42"/>
      <c r="T3757" s="42"/>
      <c r="U3757" s="42"/>
      <c r="V3757" s="42"/>
      <c r="W3757" s="42"/>
      <c r="X3757" s="42"/>
      <c r="Y3757" s="42"/>
      <c r="Z3757" s="42"/>
    </row>
    <row r="3758">
      <c r="B3758" s="42"/>
      <c r="D3758" s="90"/>
      <c r="F3758" s="90"/>
      <c r="G3758" s="42"/>
      <c r="H3758" s="90"/>
      <c r="M3758" s="42"/>
      <c r="S3758" s="42"/>
      <c r="T3758" s="42"/>
      <c r="U3758" s="42"/>
      <c r="V3758" s="42"/>
      <c r="W3758" s="42"/>
      <c r="X3758" s="42"/>
      <c r="Y3758" s="42"/>
      <c r="Z3758" s="42"/>
    </row>
    <row r="3759">
      <c r="B3759" s="42"/>
      <c r="D3759" s="90"/>
      <c r="F3759" s="90"/>
      <c r="G3759" s="42"/>
      <c r="H3759" s="90"/>
      <c r="M3759" s="42"/>
      <c r="S3759" s="42"/>
      <c r="T3759" s="42"/>
      <c r="U3759" s="42"/>
      <c r="V3759" s="42"/>
      <c r="W3759" s="42"/>
      <c r="X3759" s="42"/>
      <c r="Y3759" s="42"/>
      <c r="Z3759" s="42"/>
    </row>
    <row r="3760">
      <c r="B3760" s="42"/>
      <c r="D3760" s="90"/>
      <c r="F3760" s="90"/>
      <c r="G3760" s="42"/>
      <c r="H3760" s="90"/>
      <c r="M3760" s="42"/>
      <c r="S3760" s="42"/>
      <c r="T3760" s="42"/>
      <c r="U3760" s="42"/>
      <c r="V3760" s="42"/>
      <c r="W3760" s="42"/>
      <c r="X3760" s="42"/>
      <c r="Y3760" s="42"/>
      <c r="Z3760" s="42"/>
    </row>
    <row r="3761">
      <c r="B3761" s="42"/>
      <c r="D3761" s="90"/>
      <c r="F3761" s="90"/>
      <c r="G3761" s="42"/>
      <c r="H3761" s="90"/>
      <c r="M3761" s="42"/>
      <c r="S3761" s="42"/>
      <c r="T3761" s="42"/>
      <c r="U3761" s="42"/>
      <c r="V3761" s="42"/>
      <c r="W3761" s="42"/>
      <c r="X3761" s="42"/>
      <c r="Y3761" s="42"/>
      <c r="Z3761" s="42"/>
    </row>
    <row r="3762">
      <c r="B3762" s="42"/>
      <c r="D3762" s="90"/>
      <c r="F3762" s="90"/>
      <c r="G3762" s="42"/>
      <c r="H3762" s="90"/>
      <c r="M3762" s="42"/>
      <c r="S3762" s="42"/>
      <c r="T3762" s="42"/>
      <c r="U3762" s="42"/>
      <c r="V3762" s="42"/>
      <c r="W3762" s="42"/>
      <c r="X3762" s="42"/>
      <c r="Y3762" s="42"/>
      <c r="Z3762" s="42"/>
    </row>
    <row r="3763">
      <c r="B3763" s="42"/>
      <c r="D3763" s="90"/>
      <c r="F3763" s="90"/>
      <c r="G3763" s="42"/>
      <c r="H3763" s="90"/>
      <c r="M3763" s="42"/>
      <c r="S3763" s="42"/>
      <c r="T3763" s="42"/>
      <c r="U3763" s="42"/>
      <c r="V3763" s="42"/>
      <c r="W3763" s="42"/>
      <c r="X3763" s="42"/>
      <c r="Y3763" s="42"/>
      <c r="Z3763" s="42"/>
    </row>
    <row r="3764">
      <c r="B3764" s="42"/>
      <c r="D3764" s="90"/>
      <c r="F3764" s="90"/>
      <c r="G3764" s="42"/>
      <c r="H3764" s="90"/>
      <c r="M3764" s="42"/>
      <c r="S3764" s="42"/>
      <c r="T3764" s="42"/>
      <c r="U3764" s="42"/>
      <c r="V3764" s="42"/>
      <c r="W3764" s="42"/>
      <c r="X3764" s="42"/>
      <c r="Y3764" s="42"/>
      <c r="Z3764" s="42"/>
    </row>
    <row r="3765">
      <c r="B3765" s="42"/>
      <c r="D3765" s="90"/>
      <c r="F3765" s="90"/>
      <c r="G3765" s="42"/>
      <c r="H3765" s="90"/>
      <c r="M3765" s="42"/>
      <c r="S3765" s="42"/>
      <c r="T3765" s="42"/>
      <c r="U3765" s="42"/>
      <c r="V3765" s="42"/>
      <c r="W3765" s="42"/>
      <c r="X3765" s="42"/>
      <c r="Y3765" s="42"/>
      <c r="Z3765" s="42"/>
    </row>
    <row r="3766">
      <c r="B3766" s="42"/>
      <c r="D3766" s="90"/>
      <c r="F3766" s="90"/>
      <c r="G3766" s="42"/>
      <c r="H3766" s="90"/>
      <c r="M3766" s="42"/>
      <c r="S3766" s="42"/>
      <c r="T3766" s="42"/>
      <c r="U3766" s="42"/>
      <c r="V3766" s="42"/>
      <c r="W3766" s="42"/>
      <c r="X3766" s="42"/>
      <c r="Y3766" s="42"/>
      <c r="Z3766" s="42"/>
    </row>
    <row r="3767">
      <c r="B3767" s="42"/>
      <c r="D3767" s="90"/>
      <c r="F3767" s="90"/>
      <c r="G3767" s="42"/>
      <c r="H3767" s="90"/>
      <c r="M3767" s="42"/>
      <c r="S3767" s="42"/>
      <c r="T3767" s="42"/>
      <c r="U3767" s="42"/>
      <c r="V3767" s="42"/>
      <c r="W3767" s="42"/>
      <c r="X3767" s="42"/>
      <c r="Y3767" s="42"/>
      <c r="Z3767" s="42"/>
    </row>
    <row r="3768">
      <c r="B3768" s="42"/>
      <c r="D3768" s="90"/>
      <c r="F3768" s="90"/>
      <c r="G3768" s="42"/>
      <c r="H3768" s="90"/>
      <c r="M3768" s="42"/>
      <c r="S3768" s="42"/>
      <c r="T3768" s="42"/>
      <c r="U3768" s="42"/>
      <c r="V3768" s="42"/>
      <c r="W3768" s="42"/>
      <c r="X3768" s="42"/>
      <c r="Y3768" s="42"/>
      <c r="Z3768" s="42"/>
    </row>
    <row r="3769">
      <c r="B3769" s="42"/>
      <c r="D3769" s="90"/>
      <c r="F3769" s="90"/>
      <c r="G3769" s="42"/>
      <c r="H3769" s="90"/>
      <c r="M3769" s="42"/>
      <c r="S3769" s="42"/>
      <c r="T3769" s="42"/>
      <c r="U3769" s="42"/>
      <c r="V3769" s="42"/>
      <c r="W3769" s="42"/>
      <c r="X3769" s="42"/>
      <c r="Y3769" s="42"/>
      <c r="Z3769" s="42"/>
    </row>
    <row r="3770">
      <c r="B3770" s="42"/>
      <c r="D3770" s="90"/>
      <c r="F3770" s="90"/>
      <c r="G3770" s="42"/>
      <c r="H3770" s="90"/>
      <c r="M3770" s="42"/>
      <c r="S3770" s="42"/>
      <c r="T3770" s="42"/>
      <c r="U3770" s="42"/>
      <c r="V3770" s="42"/>
      <c r="W3770" s="42"/>
      <c r="X3770" s="42"/>
      <c r="Y3770" s="42"/>
      <c r="Z3770" s="42"/>
    </row>
    <row r="3771">
      <c r="B3771" s="42"/>
      <c r="D3771" s="90"/>
      <c r="F3771" s="90"/>
      <c r="G3771" s="42"/>
      <c r="H3771" s="90"/>
      <c r="M3771" s="42"/>
      <c r="S3771" s="42"/>
      <c r="T3771" s="42"/>
      <c r="U3771" s="42"/>
      <c r="V3771" s="42"/>
      <c r="W3771" s="42"/>
      <c r="X3771" s="42"/>
      <c r="Y3771" s="42"/>
      <c r="Z3771" s="42"/>
    </row>
    <row r="3772">
      <c r="B3772" s="42"/>
      <c r="D3772" s="90"/>
      <c r="F3772" s="90"/>
      <c r="G3772" s="42"/>
      <c r="H3772" s="90"/>
      <c r="M3772" s="42"/>
      <c r="S3772" s="42"/>
      <c r="T3772" s="42"/>
      <c r="U3772" s="42"/>
      <c r="V3772" s="42"/>
      <c r="W3772" s="42"/>
      <c r="X3772" s="42"/>
      <c r="Y3772" s="42"/>
      <c r="Z3772" s="42"/>
    </row>
    <row r="3773">
      <c r="B3773" s="42"/>
      <c r="D3773" s="90"/>
      <c r="F3773" s="90"/>
      <c r="G3773" s="42"/>
      <c r="H3773" s="90"/>
      <c r="M3773" s="42"/>
      <c r="S3773" s="42"/>
      <c r="T3773" s="42"/>
      <c r="U3773" s="42"/>
      <c r="V3773" s="42"/>
      <c r="W3773" s="42"/>
      <c r="X3773" s="42"/>
      <c r="Y3773" s="42"/>
      <c r="Z3773" s="42"/>
    </row>
    <row r="3774">
      <c r="B3774" s="42"/>
      <c r="D3774" s="90"/>
      <c r="F3774" s="90"/>
      <c r="G3774" s="42"/>
      <c r="H3774" s="90"/>
      <c r="M3774" s="42"/>
      <c r="S3774" s="42"/>
      <c r="T3774" s="42"/>
      <c r="U3774" s="42"/>
      <c r="V3774" s="42"/>
      <c r="W3774" s="42"/>
      <c r="X3774" s="42"/>
      <c r="Y3774" s="42"/>
      <c r="Z3774" s="42"/>
    </row>
    <row r="3775">
      <c r="B3775" s="42"/>
      <c r="D3775" s="90"/>
      <c r="F3775" s="90"/>
      <c r="G3775" s="42"/>
      <c r="H3775" s="90"/>
      <c r="M3775" s="42"/>
      <c r="S3775" s="42"/>
      <c r="T3775" s="42"/>
      <c r="U3775" s="42"/>
      <c r="V3775" s="42"/>
      <c r="W3775" s="42"/>
      <c r="X3775" s="42"/>
      <c r="Y3775" s="42"/>
      <c r="Z3775" s="42"/>
    </row>
    <row r="3776">
      <c r="B3776" s="42"/>
      <c r="D3776" s="90"/>
      <c r="F3776" s="90"/>
      <c r="G3776" s="42"/>
      <c r="H3776" s="90"/>
      <c r="M3776" s="42"/>
      <c r="S3776" s="42"/>
      <c r="T3776" s="42"/>
      <c r="U3776" s="42"/>
      <c r="V3776" s="42"/>
      <c r="W3776" s="42"/>
      <c r="X3776" s="42"/>
      <c r="Y3776" s="42"/>
      <c r="Z3776" s="42"/>
    </row>
    <row r="3777">
      <c r="B3777" s="42"/>
      <c r="D3777" s="90"/>
      <c r="F3777" s="90"/>
      <c r="G3777" s="42"/>
      <c r="H3777" s="90"/>
      <c r="M3777" s="42"/>
      <c r="S3777" s="42"/>
      <c r="T3777" s="42"/>
      <c r="U3777" s="42"/>
      <c r="V3777" s="42"/>
      <c r="W3777" s="42"/>
      <c r="X3777" s="42"/>
      <c r="Y3777" s="42"/>
      <c r="Z3777" s="42"/>
    </row>
    <row r="3778">
      <c r="B3778" s="42"/>
      <c r="D3778" s="90"/>
      <c r="F3778" s="90"/>
      <c r="G3778" s="42"/>
      <c r="H3778" s="90"/>
      <c r="M3778" s="42"/>
      <c r="S3778" s="42"/>
      <c r="T3778" s="42"/>
      <c r="U3778" s="42"/>
      <c r="V3778" s="42"/>
      <c r="W3778" s="42"/>
      <c r="X3778" s="42"/>
      <c r="Y3778" s="42"/>
      <c r="Z3778" s="42"/>
    </row>
    <row r="3779">
      <c r="B3779" s="42"/>
      <c r="D3779" s="90"/>
      <c r="F3779" s="90"/>
      <c r="G3779" s="42"/>
      <c r="H3779" s="90"/>
      <c r="M3779" s="42"/>
      <c r="S3779" s="42"/>
      <c r="T3779" s="42"/>
      <c r="U3779" s="42"/>
      <c r="V3779" s="42"/>
      <c r="W3779" s="42"/>
      <c r="X3779" s="42"/>
      <c r="Y3779" s="42"/>
      <c r="Z3779" s="42"/>
    </row>
    <row r="3780">
      <c r="B3780" s="42"/>
      <c r="D3780" s="90"/>
      <c r="F3780" s="90"/>
      <c r="G3780" s="42"/>
      <c r="H3780" s="90"/>
      <c r="M3780" s="42"/>
      <c r="S3780" s="42"/>
      <c r="T3780" s="42"/>
      <c r="U3780" s="42"/>
      <c r="V3780" s="42"/>
      <c r="W3780" s="42"/>
      <c r="X3780" s="42"/>
      <c r="Y3780" s="42"/>
      <c r="Z3780" s="42"/>
    </row>
    <row r="3781">
      <c r="B3781" s="42"/>
      <c r="D3781" s="90"/>
      <c r="F3781" s="90"/>
      <c r="G3781" s="42"/>
      <c r="H3781" s="90"/>
      <c r="M3781" s="42"/>
      <c r="S3781" s="42"/>
      <c r="T3781" s="42"/>
      <c r="U3781" s="42"/>
      <c r="V3781" s="42"/>
      <c r="W3781" s="42"/>
      <c r="X3781" s="42"/>
      <c r="Y3781" s="42"/>
      <c r="Z3781" s="42"/>
    </row>
    <row r="3782">
      <c r="B3782" s="42"/>
      <c r="D3782" s="90"/>
      <c r="F3782" s="90"/>
      <c r="G3782" s="42"/>
      <c r="H3782" s="90"/>
      <c r="M3782" s="42"/>
      <c r="S3782" s="42"/>
      <c r="T3782" s="42"/>
      <c r="U3782" s="42"/>
      <c r="V3782" s="42"/>
      <c r="W3782" s="42"/>
      <c r="X3782" s="42"/>
      <c r="Y3782" s="42"/>
      <c r="Z3782" s="42"/>
    </row>
    <row r="3783">
      <c r="B3783" s="42"/>
      <c r="D3783" s="90"/>
      <c r="F3783" s="90"/>
      <c r="G3783" s="42"/>
      <c r="H3783" s="90"/>
      <c r="M3783" s="42"/>
      <c r="S3783" s="42"/>
      <c r="T3783" s="42"/>
      <c r="U3783" s="42"/>
      <c r="V3783" s="42"/>
      <c r="W3783" s="42"/>
      <c r="X3783" s="42"/>
      <c r="Y3783" s="42"/>
      <c r="Z3783" s="42"/>
    </row>
    <row r="3784">
      <c r="B3784" s="42"/>
      <c r="D3784" s="90"/>
      <c r="F3784" s="90"/>
      <c r="G3784" s="42"/>
      <c r="H3784" s="90"/>
      <c r="M3784" s="42"/>
      <c r="S3784" s="42"/>
      <c r="T3784" s="42"/>
      <c r="U3784" s="42"/>
      <c r="V3784" s="42"/>
      <c r="W3784" s="42"/>
      <c r="X3784" s="42"/>
      <c r="Y3784" s="42"/>
      <c r="Z3784" s="42"/>
    </row>
    <row r="3785">
      <c r="B3785" s="42"/>
      <c r="D3785" s="90"/>
      <c r="F3785" s="90"/>
      <c r="G3785" s="42"/>
      <c r="H3785" s="90"/>
      <c r="M3785" s="42"/>
      <c r="S3785" s="42"/>
      <c r="T3785" s="42"/>
      <c r="U3785" s="42"/>
      <c r="V3785" s="42"/>
      <c r="W3785" s="42"/>
      <c r="X3785" s="42"/>
      <c r="Y3785" s="42"/>
      <c r="Z3785" s="42"/>
    </row>
    <row r="3786">
      <c r="B3786" s="42"/>
      <c r="D3786" s="90"/>
      <c r="F3786" s="90"/>
      <c r="G3786" s="42"/>
      <c r="H3786" s="90"/>
      <c r="M3786" s="42"/>
      <c r="S3786" s="42"/>
      <c r="T3786" s="42"/>
      <c r="U3786" s="42"/>
      <c r="V3786" s="42"/>
      <c r="W3786" s="42"/>
      <c r="X3786" s="42"/>
      <c r="Y3786" s="42"/>
      <c r="Z3786" s="42"/>
    </row>
    <row r="3787">
      <c r="B3787" s="42"/>
      <c r="D3787" s="90"/>
      <c r="F3787" s="90"/>
      <c r="G3787" s="42"/>
      <c r="H3787" s="90"/>
      <c r="M3787" s="42"/>
      <c r="S3787" s="42"/>
      <c r="T3787" s="42"/>
      <c r="U3787" s="42"/>
      <c r="V3787" s="42"/>
      <c r="W3787" s="42"/>
      <c r="X3787" s="42"/>
      <c r="Y3787" s="42"/>
      <c r="Z3787" s="42"/>
    </row>
    <row r="3788">
      <c r="B3788" s="42"/>
      <c r="D3788" s="90"/>
      <c r="F3788" s="90"/>
      <c r="G3788" s="42"/>
      <c r="H3788" s="90"/>
      <c r="M3788" s="42"/>
      <c r="S3788" s="42"/>
      <c r="T3788" s="42"/>
      <c r="U3788" s="42"/>
      <c r="V3788" s="42"/>
      <c r="W3788" s="42"/>
      <c r="X3788" s="42"/>
      <c r="Y3788" s="42"/>
      <c r="Z3788" s="42"/>
    </row>
    <row r="3789">
      <c r="B3789" s="42"/>
      <c r="D3789" s="90"/>
      <c r="F3789" s="90"/>
      <c r="G3789" s="42"/>
      <c r="H3789" s="90"/>
      <c r="M3789" s="42"/>
      <c r="S3789" s="42"/>
      <c r="T3789" s="42"/>
      <c r="U3789" s="42"/>
      <c r="V3789" s="42"/>
      <c r="W3789" s="42"/>
      <c r="X3789" s="42"/>
      <c r="Y3789" s="42"/>
      <c r="Z3789" s="42"/>
    </row>
    <row r="3790">
      <c r="B3790" s="42"/>
      <c r="D3790" s="90"/>
      <c r="F3790" s="90"/>
      <c r="G3790" s="42"/>
      <c r="H3790" s="90"/>
      <c r="M3790" s="42"/>
      <c r="S3790" s="42"/>
      <c r="T3790" s="42"/>
      <c r="U3790" s="42"/>
      <c r="V3790" s="42"/>
      <c r="W3790" s="42"/>
      <c r="X3790" s="42"/>
      <c r="Y3790" s="42"/>
      <c r="Z3790" s="42"/>
    </row>
    <row r="3791">
      <c r="B3791" s="42"/>
      <c r="D3791" s="90"/>
      <c r="F3791" s="90"/>
      <c r="G3791" s="42"/>
      <c r="H3791" s="90"/>
      <c r="M3791" s="42"/>
      <c r="S3791" s="42"/>
      <c r="T3791" s="42"/>
      <c r="U3791" s="42"/>
      <c r="V3791" s="42"/>
      <c r="W3791" s="42"/>
      <c r="X3791" s="42"/>
      <c r="Y3791" s="42"/>
      <c r="Z3791" s="42"/>
    </row>
    <row r="3792">
      <c r="B3792" s="42"/>
      <c r="D3792" s="90"/>
      <c r="F3792" s="90"/>
      <c r="G3792" s="42"/>
      <c r="H3792" s="90"/>
      <c r="M3792" s="42"/>
      <c r="S3792" s="42"/>
      <c r="T3792" s="42"/>
      <c r="U3792" s="42"/>
      <c r="V3792" s="42"/>
      <c r="W3792" s="42"/>
      <c r="X3792" s="42"/>
      <c r="Y3792" s="42"/>
      <c r="Z3792" s="42"/>
    </row>
    <row r="3793">
      <c r="B3793" s="42"/>
      <c r="D3793" s="90"/>
      <c r="F3793" s="90"/>
      <c r="G3793" s="42"/>
      <c r="H3793" s="90"/>
      <c r="M3793" s="42"/>
      <c r="S3793" s="42"/>
      <c r="T3793" s="42"/>
      <c r="U3793" s="42"/>
      <c r="V3793" s="42"/>
      <c r="W3793" s="42"/>
      <c r="X3793" s="42"/>
      <c r="Y3793" s="42"/>
      <c r="Z3793" s="42"/>
    </row>
    <row r="3794">
      <c r="B3794" s="42"/>
      <c r="D3794" s="90"/>
      <c r="F3794" s="90"/>
      <c r="G3794" s="42"/>
      <c r="H3794" s="90"/>
      <c r="M3794" s="42"/>
      <c r="S3794" s="42"/>
      <c r="T3794" s="42"/>
      <c r="U3794" s="42"/>
      <c r="V3794" s="42"/>
      <c r="W3794" s="42"/>
      <c r="X3794" s="42"/>
      <c r="Y3794" s="42"/>
      <c r="Z3794" s="42"/>
    </row>
    <row r="3795">
      <c r="B3795" s="42"/>
      <c r="D3795" s="90"/>
      <c r="F3795" s="90"/>
      <c r="G3795" s="42"/>
      <c r="H3795" s="90"/>
      <c r="M3795" s="42"/>
      <c r="S3795" s="42"/>
      <c r="T3795" s="42"/>
      <c r="U3795" s="42"/>
      <c r="V3795" s="42"/>
      <c r="W3795" s="42"/>
      <c r="X3795" s="42"/>
      <c r="Y3795" s="42"/>
      <c r="Z3795" s="42"/>
    </row>
    <row r="3796">
      <c r="B3796" s="42"/>
      <c r="D3796" s="90"/>
      <c r="F3796" s="90"/>
      <c r="G3796" s="42"/>
      <c r="H3796" s="90"/>
      <c r="M3796" s="42"/>
      <c r="S3796" s="42"/>
      <c r="T3796" s="42"/>
      <c r="U3796" s="42"/>
      <c r="V3796" s="42"/>
      <c r="W3796" s="42"/>
      <c r="X3796" s="42"/>
      <c r="Y3796" s="42"/>
      <c r="Z3796" s="42"/>
    </row>
    <row r="3797">
      <c r="B3797" s="42"/>
      <c r="D3797" s="90"/>
      <c r="F3797" s="90"/>
      <c r="G3797" s="42"/>
      <c r="H3797" s="90"/>
      <c r="M3797" s="42"/>
      <c r="S3797" s="42"/>
      <c r="T3797" s="42"/>
      <c r="U3797" s="42"/>
      <c r="V3797" s="42"/>
      <c r="W3797" s="42"/>
      <c r="X3797" s="42"/>
      <c r="Y3797" s="42"/>
      <c r="Z3797" s="42"/>
    </row>
    <row r="3798">
      <c r="B3798" s="42"/>
      <c r="D3798" s="90"/>
      <c r="F3798" s="90"/>
      <c r="G3798" s="42"/>
      <c r="H3798" s="90"/>
      <c r="M3798" s="42"/>
      <c r="S3798" s="42"/>
      <c r="T3798" s="42"/>
      <c r="U3798" s="42"/>
      <c r="V3798" s="42"/>
      <c r="W3798" s="42"/>
      <c r="X3798" s="42"/>
      <c r="Y3798" s="42"/>
      <c r="Z3798" s="42"/>
    </row>
    <row r="3799">
      <c r="B3799" s="42"/>
      <c r="D3799" s="90"/>
      <c r="F3799" s="90"/>
      <c r="G3799" s="42"/>
      <c r="H3799" s="90"/>
      <c r="M3799" s="42"/>
      <c r="S3799" s="42"/>
      <c r="T3799" s="42"/>
      <c r="U3799" s="42"/>
      <c r="V3799" s="42"/>
      <c r="W3799" s="42"/>
      <c r="X3799" s="42"/>
      <c r="Y3799" s="42"/>
      <c r="Z3799" s="42"/>
    </row>
    <row r="3800">
      <c r="B3800" s="42"/>
      <c r="D3800" s="90"/>
      <c r="F3800" s="90"/>
      <c r="G3800" s="42"/>
      <c r="H3800" s="90"/>
      <c r="M3800" s="42"/>
      <c r="S3800" s="42"/>
      <c r="T3800" s="42"/>
      <c r="U3800" s="42"/>
      <c r="V3800" s="42"/>
      <c r="W3800" s="42"/>
      <c r="X3800" s="42"/>
      <c r="Y3800" s="42"/>
      <c r="Z3800" s="42"/>
    </row>
    <row r="3801">
      <c r="B3801" s="42"/>
      <c r="D3801" s="90"/>
      <c r="F3801" s="90"/>
      <c r="G3801" s="42"/>
      <c r="H3801" s="90"/>
      <c r="M3801" s="42"/>
      <c r="S3801" s="42"/>
      <c r="T3801" s="42"/>
      <c r="U3801" s="42"/>
      <c r="V3801" s="42"/>
      <c r="W3801" s="42"/>
      <c r="X3801" s="42"/>
      <c r="Y3801" s="42"/>
      <c r="Z3801" s="42"/>
    </row>
    <row r="3802">
      <c r="B3802" s="42"/>
      <c r="D3802" s="90"/>
      <c r="F3802" s="90"/>
      <c r="G3802" s="42"/>
      <c r="H3802" s="90"/>
      <c r="M3802" s="42"/>
      <c r="S3802" s="42"/>
      <c r="T3802" s="42"/>
      <c r="U3802" s="42"/>
      <c r="V3802" s="42"/>
      <c r="W3802" s="42"/>
      <c r="X3802" s="42"/>
      <c r="Y3802" s="42"/>
      <c r="Z3802" s="42"/>
    </row>
    <row r="3803">
      <c r="B3803" s="42"/>
      <c r="D3803" s="90"/>
      <c r="F3803" s="90"/>
      <c r="G3803" s="42"/>
      <c r="H3803" s="90"/>
      <c r="M3803" s="42"/>
      <c r="S3803" s="42"/>
      <c r="T3803" s="42"/>
      <c r="U3803" s="42"/>
      <c r="V3803" s="42"/>
      <c r="W3803" s="42"/>
      <c r="X3803" s="42"/>
      <c r="Y3803" s="42"/>
      <c r="Z3803" s="42"/>
    </row>
    <row r="3804">
      <c r="B3804" s="42"/>
      <c r="D3804" s="90"/>
      <c r="F3804" s="90"/>
      <c r="G3804" s="42"/>
      <c r="H3804" s="90"/>
      <c r="M3804" s="42"/>
      <c r="S3804" s="42"/>
      <c r="T3804" s="42"/>
      <c r="U3804" s="42"/>
      <c r="V3804" s="42"/>
      <c r="W3804" s="42"/>
      <c r="X3804" s="42"/>
      <c r="Y3804" s="42"/>
      <c r="Z3804" s="42"/>
    </row>
    <row r="3805">
      <c r="B3805" s="42"/>
      <c r="D3805" s="90"/>
      <c r="F3805" s="90"/>
      <c r="G3805" s="42"/>
      <c r="H3805" s="90"/>
      <c r="M3805" s="42"/>
      <c r="S3805" s="42"/>
      <c r="T3805" s="42"/>
      <c r="U3805" s="42"/>
      <c r="V3805" s="42"/>
      <c r="W3805" s="42"/>
      <c r="X3805" s="42"/>
      <c r="Y3805" s="42"/>
      <c r="Z3805" s="42"/>
    </row>
    <row r="3806">
      <c r="B3806" s="42"/>
      <c r="D3806" s="90"/>
      <c r="F3806" s="90"/>
      <c r="G3806" s="42"/>
      <c r="H3806" s="90"/>
      <c r="M3806" s="42"/>
      <c r="S3806" s="42"/>
      <c r="T3806" s="42"/>
      <c r="U3806" s="42"/>
      <c r="V3806" s="42"/>
      <c r="W3806" s="42"/>
      <c r="X3806" s="42"/>
      <c r="Y3806" s="42"/>
      <c r="Z3806" s="42"/>
    </row>
    <row r="3807">
      <c r="B3807" s="42"/>
      <c r="D3807" s="90"/>
      <c r="F3807" s="90"/>
      <c r="G3807" s="42"/>
      <c r="H3807" s="90"/>
      <c r="M3807" s="42"/>
      <c r="S3807" s="42"/>
      <c r="T3807" s="42"/>
      <c r="U3807" s="42"/>
      <c r="V3807" s="42"/>
      <c r="W3807" s="42"/>
      <c r="X3807" s="42"/>
      <c r="Y3807" s="42"/>
      <c r="Z3807" s="42"/>
    </row>
    <row r="3808">
      <c r="B3808" s="42"/>
      <c r="D3808" s="90"/>
      <c r="F3808" s="90"/>
      <c r="G3808" s="42"/>
      <c r="H3808" s="90"/>
      <c r="M3808" s="42"/>
      <c r="S3808" s="42"/>
      <c r="T3808" s="42"/>
      <c r="U3808" s="42"/>
      <c r="V3808" s="42"/>
      <c r="W3808" s="42"/>
      <c r="X3808" s="42"/>
      <c r="Y3808" s="42"/>
      <c r="Z3808" s="42"/>
    </row>
    <row r="3809">
      <c r="B3809" s="42"/>
      <c r="D3809" s="90"/>
      <c r="F3809" s="90"/>
      <c r="G3809" s="42"/>
      <c r="H3809" s="90"/>
      <c r="M3809" s="42"/>
      <c r="S3809" s="42"/>
      <c r="T3809" s="42"/>
      <c r="U3809" s="42"/>
      <c r="V3809" s="42"/>
      <c r="W3809" s="42"/>
      <c r="X3809" s="42"/>
      <c r="Y3809" s="42"/>
      <c r="Z3809" s="42"/>
    </row>
    <row r="3810">
      <c r="B3810" s="42"/>
      <c r="D3810" s="90"/>
      <c r="F3810" s="90"/>
      <c r="G3810" s="42"/>
      <c r="H3810" s="90"/>
      <c r="M3810" s="42"/>
      <c r="S3810" s="42"/>
      <c r="T3810" s="42"/>
      <c r="U3810" s="42"/>
      <c r="V3810" s="42"/>
      <c r="W3810" s="42"/>
      <c r="X3810" s="42"/>
      <c r="Y3810" s="42"/>
      <c r="Z3810" s="42"/>
    </row>
    <row r="3811">
      <c r="B3811" s="42"/>
      <c r="D3811" s="90"/>
      <c r="F3811" s="90"/>
      <c r="G3811" s="42"/>
      <c r="H3811" s="90"/>
      <c r="M3811" s="42"/>
      <c r="S3811" s="42"/>
      <c r="T3811" s="42"/>
      <c r="U3811" s="42"/>
      <c r="V3811" s="42"/>
      <c r="W3811" s="42"/>
      <c r="X3811" s="42"/>
      <c r="Y3811" s="42"/>
      <c r="Z3811" s="42"/>
    </row>
    <row r="3812">
      <c r="B3812" s="42"/>
      <c r="D3812" s="90"/>
      <c r="F3812" s="90"/>
      <c r="G3812" s="42"/>
      <c r="H3812" s="90"/>
      <c r="M3812" s="42"/>
      <c r="S3812" s="42"/>
      <c r="T3812" s="42"/>
      <c r="U3812" s="42"/>
      <c r="V3812" s="42"/>
      <c r="W3812" s="42"/>
      <c r="X3812" s="42"/>
      <c r="Y3812" s="42"/>
      <c r="Z3812" s="42"/>
    </row>
    <row r="3813">
      <c r="B3813" s="42"/>
      <c r="D3813" s="90"/>
      <c r="F3813" s="90"/>
      <c r="G3813" s="42"/>
      <c r="H3813" s="90"/>
      <c r="M3813" s="42"/>
      <c r="S3813" s="42"/>
      <c r="T3813" s="42"/>
      <c r="U3813" s="42"/>
      <c r="V3813" s="42"/>
      <c r="W3813" s="42"/>
      <c r="X3813" s="42"/>
      <c r="Y3813" s="42"/>
      <c r="Z3813" s="42"/>
    </row>
    <row r="3814">
      <c r="B3814" s="42"/>
      <c r="D3814" s="90"/>
      <c r="F3814" s="90"/>
      <c r="G3814" s="42"/>
      <c r="H3814" s="90"/>
      <c r="M3814" s="42"/>
      <c r="S3814" s="42"/>
      <c r="T3814" s="42"/>
      <c r="U3814" s="42"/>
      <c r="V3814" s="42"/>
      <c r="W3814" s="42"/>
      <c r="X3814" s="42"/>
      <c r="Y3814" s="42"/>
      <c r="Z3814" s="42"/>
    </row>
    <row r="3815">
      <c r="B3815" s="42"/>
      <c r="D3815" s="90"/>
      <c r="F3815" s="90"/>
      <c r="G3815" s="42"/>
      <c r="H3815" s="90"/>
      <c r="M3815" s="42"/>
      <c r="S3815" s="42"/>
      <c r="T3815" s="42"/>
      <c r="U3815" s="42"/>
      <c r="V3815" s="42"/>
      <c r="W3815" s="42"/>
      <c r="X3815" s="42"/>
      <c r="Y3815" s="42"/>
      <c r="Z3815" s="42"/>
    </row>
    <row r="3816">
      <c r="B3816" s="42"/>
      <c r="D3816" s="90"/>
      <c r="F3816" s="90"/>
      <c r="G3816" s="42"/>
      <c r="H3816" s="90"/>
      <c r="M3816" s="42"/>
      <c r="S3816" s="42"/>
      <c r="T3816" s="42"/>
      <c r="U3816" s="42"/>
      <c r="V3816" s="42"/>
      <c r="W3816" s="42"/>
      <c r="X3816" s="42"/>
      <c r="Y3816" s="42"/>
      <c r="Z3816" s="42"/>
    </row>
    <row r="3817">
      <c r="B3817" s="42"/>
      <c r="D3817" s="90"/>
      <c r="F3817" s="90"/>
      <c r="G3817" s="42"/>
      <c r="H3817" s="90"/>
      <c r="M3817" s="42"/>
      <c r="S3817" s="42"/>
      <c r="T3817" s="42"/>
      <c r="U3817" s="42"/>
      <c r="V3817" s="42"/>
      <c r="W3817" s="42"/>
      <c r="X3817" s="42"/>
      <c r="Y3817" s="42"/>
      <c r="Z3817" s="42"/>
    </row>
    <row r="3818">
      <c r="B3818" s="42"/>
      <c r="D3818" s="90"/>
      <c r="F3818" s="90"/>
      <c r="G3818" s="42"/>
      <c r="H3818" s="90"/>
      <c r="M3818" s="42"/>
      <c r="S3818" s="42"/>
      <c r="T3818" s="42"/>
      <c r="U3818" s="42"/>
      <c r="V3818" s="42"/>
      <c r="W3818" s="42"/>
      <c r="X3818" s="42"/>
      <c r="Y3818" s="42"/>
      <c r="Z3818" s="42"/>
    </row>
    <row r="3819">
      <c r="B3819" s="42"/>
      <c r="D3819" s="90"/>
      <c r="F3819" s="90"/>
      <c r="G3819" s="42"/>
      <c r="H3819" s="90"/>
      <c r="M3819" s="42"/>
      <c r="S3819" s="42"/>
      <c r="T3819" s="42"/>
      <c r="U3819" s="42"/>
      <c r="V3819" s="42"/>
      <c r="W3819" s="42"/>
      <c r="X3819" s="42"/>
      <c r="Y3819" s="42"/>
      <c r="Z3819" s="42"/>
    </row>
    <row r="3820">
      <c r="B3820" s="42"/>
      <c r="D3820" s="90"/>
      <c r="F3820" s="90"/>
      <c r="G3820" s="42"/>
      <c r="H3820" s="90"/>
      <c r="M3820" s="42"/>
      <c r="S3820" s="42"/>
      <c r="T3820" s="42"/>
      <c r="U3820" s="42"/>
      <c r="V3820" s="42"/>
      <c r="W3820" s="42"/>
      <c r="X3820" s="42"/>
      <c r="Y3820" s="42"/>
      <c r="Z3820" s="42"/>
    </row>
    <row r="3821">
      <c r="B3821" s="42"/>
      <c r="D3821" s="90"/>
      <c r="F3821" s="90"/>
      <c r="G3821" s="42"/>
      <c r="H3821" s="90"/>
      <c r="M3821" s="42"/>
      <c r="S3821" s="42"/>
      <c r="T3821" s="42"/>
      <c r="U3821" s="42"/>
      <c r="V3821" s="42"/>
      <c r="W3821" s="42"/>
      <c r="X3821" s="42"/>
      <c r="Y3821" s="42"/>
      <c r="Z3821" s="42"/>
    </row>
    <row r="3822">
      <c r="B3822" s="42"/>
      <c r="D3822" s="90"/>
      <c r="F3822" s="90"/>
      <c r="G3822" s="42"/>
      <c r="H3822" s="90"/>
      <c r="M3822" s="42"/>
      <c r="S3822" s="42"/>
      <c r="T3822" s="42"/>
      <c r="U3822" s="42"/>
      <c r="V3822" s="42"/>
      <c r="W3822" s="42"/>
      <c r="X3822" s="42"/>
      <c r="Y3822" s="42"/>
      <c r="Z3822" s="42"/>
    </row>
    <row r="3823">
      <c r="B3823" s="42"/>
      <c r="D3823" s="90"/>
      <c r="F3823" s="90"/>
      <c r="G3823" s="42"/>
      <c r="H3823" s="90"/>
      <c r="M3823" s="42"/>
      <c r="S3823" s="42"/>
      <c r="T3823" s="42"/>
      <c r="U3823" s="42"/>
      <c r="V3823" s="42"/>
      <c r="W3823" s="42"/>
      <c r="X3823" s="42"/>
      <c r="Y3823" s="42"/>
      <c r="Z3823" s="42"/>
    </row>
    <row r="3824">
      <c r="B3824" s="42"/>
      <c r="D3824" s="90"/>
      <c r="F3824" s="90"/>
      <c r="G3824" s="42"/>
      <c r="H3824" s="90"/>
      <c r="M3824" s="42"/>
      <c r="S3824" s="42"/>
      <c r="T3824" s="42"/>
      <c r="U3824" s="42"/>
      <c r="V3824" s="42"/>
      <c r="W3824" s="42"/>
      <c r="X3824" s="42"/>
      <c r="Y3824" s="42"/>
      <c r="Z3824" s="42"/>
    </row>
    <row r="3825">
      <c r="B3825" s="42"/>
      <c r="D3825" s="90"/>
      <c r="F3825" s="90"/>
      <c r="G3825" s="42"/>
      <c r="H3825" s="90"/>
      <c r="M3825" s="42"/>
      <c r="S3825" s="42"/>
      <c r="T3825" s="42"/>
      <c r="U3825" s="42"/>
      <c r="V3825" s="42"/>
      <c r="W3825" s="42"/>
      <c r="X3825" s="42"/>
      <c r="Y3825" s="42"/>
      <c r="Z3825" s="42"/>
    </row>
    <row r="3826">
      <c r="B3826" s="42"/>
      <c r="D3826" s="90"/>
      <c r="F3826" s="90"/>
      <c r="G3826" s="42"/>
      <c r="H3826" s="90"/>
      <c r="M3826" s="42"/>
      <c r="S3826" s="42"/>
      <c r="T3826" s="42"/>
      <c r="U3826" s="42"/>
      <c r="V3826" s="42"/>
      <c r="W3826" s="42"/>
      <c r="X3826" s="42"/>
      <c r="Y3826" s="42"/>
      <c r="Z3826" s="42"/>
    </row>
    <row r="3827">
      <c r="B3827" s="42"/>
      <c r="D3827" s="90"/>
      <c r="F3827" s="90"/>
      <c r="G3827" s="42"/>
      <c r="H3827" s="90"/>
      <c r="M3827" s="42"/>
      <c r="S3827" s="42"/>
      <c r="T3827" s="42"/>
      <c r="U3827" s="42"/>
      <c r="V3827" s="42"/>
      <c r="W3827" s="42"/>
      <c r="X3827" s="42"/>
      <c r="Y3827" s="42"/>
      <c r="Z3827" s="42"/>
    </row>
    <row r="3828">
      <c r="B3828" s="42"/>
      <c r="D3828" s="90"/>
      <c r="F3828" s="90"/>
      <c r="G3828" s="42"/>
      <c r="H3828" s="90"/>
      <c r="M3828" s="42"/>
      <c r="S3828" s="42"/>
      <c r="T3828" s="42"/>
      <c r="U3828" s="42"/>
      <c r="V3828" s="42"/>
      <c r="W3828" s="42"/>
      <c r="X3828" s="42"/>
      <c r="Y3828" s="42"/>
      <c r="Z3828" s="42"/>
    </row>
    <row r="3829">
      <c r="B3829" s="42"/>
      <c r="D3829" s="90"/>
      <c r="F3829" s="90"/>
      <c r="G3829" s="42"/>
      <c r="H3829" s="90"/>
      <c r="M3829" s="42"/>
      <c r="S3829" s="42"/>
      <c r="T3829" s="42"/>
      <c r="U3829" s="42"/>
      <c r="V3829" s="42"/>
      <c r="W3829" s="42"/>
      <c r="X3829" s="42"/>
      <c r="Y3829" s="42"/>
      <c r="Z3829" s="42"/>
    </row>
    <row r="3830">
      <c r="B3830" s="42"/>
      <c r="D3830" s="90"/>
      <c r="F3830" s="90"/>
      <c r="G3830" s="42"/>
      <c r="H3830" s="90"/>
      <c r="M3830" s="42"/>
      <c r="S3830" s="42"/>
      <c r="T3830" s="42"/>
      <c r="U3830" s="42"/>
      <c r="V3830" s="42"/>
      <c r="W3830" s="42"/>
      <c r="X3830" s="42"/>
      <c r="Y3830" s="42"/>
      <c r="Z3830" s="42"/>
    </row>
    <row r="3831">
      <c r="B3831" s="42"/>
      <c r="D3831" s="90"/>
      <c r="F3831" s="90"/>
      <c r="G3831" s="42"/>
      <c r="H3831" s="90"/>
      <c r="M3831" s="42"/>
      <c r="S3831" s="42"/>
      <c r="T3831" s="42"/>
      <c r="U3831" s="42"/>
      <c r="V3831" s="42"/>
      <c r="W3831" s="42"/>
      <c r="X3831" s="42"/>
      <c r="Y3831" s="42"/>
      <c r="Z3831" s="42"/>
    </row>
    <row r="3832">
      <c r="B3832" s="42"/>
      <c r="D3832" s="90"/>
      <c r="F3832" s="90"/>
      <c r="G3832" s="42"/>
      <c r="H3832" s="90"/>
      <c r="M3832" s="42"/>
      <c r="S3832" s="42"/>
      <c r="T3832" s="42"/>
      <c r="U3832" s="42"/>
      <c r="V3832" s="42"/>
      <c r="W3832" s="42"/>
      <c r="X3832" s="42"/>
      <c r="Y3832" s="42"/>
      <c r="Z3832" s="42"/>
    </row>
    <row r="3833">
      <c r="B3833" s="42"/>
      <c r="D3833" s="90"/>
      <c r="F3833" s="90"/>
      <c r="G3833" s="42"/>
      <c r="H3833" s="90"/>
      <c r="M3833" s="42"/>
      <c r="S3833" s="42"/>
      <c r="T3833" s="42"/>
      <c r="U3833" s="42"/>
      <c r="V3833" s="42"/>
      <c r="W3833" s="42"/>
      <c r="X3833" s="42"/>
      <c r="Y3833" s="42"/>
      <c r="Z3833" s="42"/>
    </row>
    <row r="3834">
      <c r="B3834" s="42"/>
      <c r="D3834" s="90"/>
      <c r="F3834" s="90"/>
      <c r="G3834" s="42"/>
      <c r="H3834" s="90"/>
      <c r="M3834" s="42"/>
      <c r="S3834" s="42"/>
      <c r="T3834" s="42"/>
      <c r="U3834" s="42"/>
      <c r="V3834" s="42"/>
      <c r="W3834" s="42"/>
      <c r="X3834" s="42"/>
      <c r="Y3834" s="42"/>
      <c r="Z3834" s="42"/>
    </row>
    <row r="3835">
      <c r="B3835" s="42"/>
      <c r="D3835" s="90"/>
      <c r="F3835" s="90"/>
      <c r="G3835" s="42"/>
      <c r="H3835" s="90"/>
      <c r="M3835" s="42"/>
      <c r="S3835" s="42"/>
      <c r="T3835" s="42"/>
      <c r="U3835" s="42"/>
      <c r="V3835" s="42"/>
      <c r="W3835" s="42"/>
      <c r="X3835" s="42"/>
      <c r="Y3835" s="42"/>
      <c r="Z3835" s="42"/>
    </row>
    <row r="3836">
      <c r="B3836" s="42"/>
      <c r="D3836" s="90"/>
      <c r="F3836" s="90"/>
      <c r="G3836" s="42"/>
      <c r="H3836" s="90"/>
      <c r="M3836" s="42"/>
      <c r="S3836" s="42"/>
      <c r="T3836" s="42"/>
      <c r="U3836" s="42"/>
      <c r="V3836" s="42"/>
      <c r="W3836" s="42"/>
      <c r="X3836" s="42"/>
      <c r="Y3836" s="42"/>
      <c r="Z3836" s="42"/>
    </row>
    <row r="3837">
      <c r="B3837" s="42"/>
      <c r="D3837" s="90"/>
      <c r="F3837" s="90"/>
      <c r="G3837" s="42"/>
      <c r="H3837" s="90"/>
      <c r="M3837" s="42"/>
      <c r="S3837" s="42"/>
      <c r="T3837" s="42"/>
      <c r="U3837" s="42"/>
      <c r="V3837" s="42"/>
      <c r="W3837" s="42"/>
      <c r="X3837" s="42"/>
      <c r="Y3837" s="42"/>
      <c r="Z3837" s="42"/>
    </row>
    <row r="3838">
      <c r="B3838" s="42"/>
      <c r="D3838" s="90"/>
      <c r="F3838" s="90"/>
      <c r="G3838" s="42"/>
      <c r="H3838" s="90"/>
      <c r="M3838" s="42"/>
      <c r="S3838" s="42"/>
      <c r="T3838" s="42"/>
      <c r="U3838" s="42"/>
      <c r="V3838" s="42"/>
      <c r="W3838" s="42"/>
      <c r="X3838" s="42"/>
      <c r="Y3838" s="42"/>
      <c r="Z3838" s="42"/>
    </row>
    <row r="3839">
      <c r="B3839" s="42"/>
      <c r="D3839" s="90"/>
      <c r="F3839" s="90"/>
      <c r="G3839" s="42"/>
      <c r="H3839" s="90"/>
      <c r="M3839" s="42"/>
      <c r="S3839" s="42"/>
      <c r="T3839" s="42"/>
      <c r="U3839" s="42"/>
      <c r="V3839" s="42"/>
      <c r="W3839" s="42"/>
      <c r="X3839" s="42"/>
      <c r="Y3839" s="42"/>
      <c r="Z3839" s="42"/>
    </row>
    <row r="3840">
      <c r="B3840" s="42"/>
      <c r="D3840" s="90"/>
      <c r="F3840" s="90"/>
      <c r="G3840" s="42"/>
      <c r="H3840" s="90"/>
      <c r="M3840" s="42"/>
      <c r="S3840" s="42"/>
      <c r="T3840" s="42"/>
      <c r="U3840" s="42"/>
      <c r="V3840" s="42"/>
      <c r="W3840" s="42"/>
      <c r="X3840" s="42"/>
      <c r="Y3840" s="42"/>
      <c r="Z3840" s="42"/>
    </row>
    <row r="3841">
      <c r="B3841" s="42"/>
      <c r="D3841" s="90"/>
      <c r="F3841" s="90"/>
      <c r="G3841" s="42"/>
      <c r="H3841" s="90"/>
      <c r="M3841" s="42"/>
      <c r="S3841" s="42"/>
      <c r="T3841" s="42"/>
      <c r="U3841" s="42"/>
      <c r="V3841" s="42"/>
      <c r="W3841" s="42"/>
      <c r="X3841" s="42"/>
      <c r="Y3841" s="42"/>
      <c r="Z3841" s="42"/>
    </row>
    <row r="3842">
      <c r="B3842" s="42"/>
      <c r="D3842" s="90"/>
      <c r="F3842" s="90"/>
      <c r="G3842" s="42"/>
      <c r="H3842" s="90"/>
      <c r="M3842" s="42"/>
      <c r="S3842" s="42"/>
      <c r="T3842" s="42"/>
      <c r="U3842" s="42"/>
      <c r="V3842" s="42"/>
      <c r="W3842" s="42"/>
      <c r="X3842" s="42"/>
      <c r="Y3842" s="42"/>
      <c r="Z3842" s="42"/>
    </row>
    <row r="3843">
      <c r="B3843" s="42"/>
      <c r="D3843" s="90"/>
      <c r="F3843" s="90"/>
      <c r="G3843" s="42"/>
      <c r="H3843" s="90"/>
      <c r="M3843" s="42"/>
      <c r="S3843" s="42"/>
      <c r="T3843" s="42"/>
      <c r="U3843" s="42"/>
      <c r="V3843" s="42"/>
      <c r="W3843" s="42"/>
      <c r="X3843" s="42"/>
      <c r="Y3843" s="42"/>
      <c r="Z3843" s="42"/>
    </row>
    <row r="3844">
      <c r="B3844" s="42"/>
      <c r="D3844" s="90"/>
      <c r="F3844" s="90"/>
      <c r="G3844" s="42"/>
      <c r="H3844" s="90"/>
      <c r="M3844" s="42"/>
      <c r="S3844" s="42"/>
      <c r="T3844" s="42"/>
      <c r="U3844" s="42"/>
      <c r="V3844" s="42"/>
      <c r="W3844" s="42"/>
      <c r="X3844" s="42"/>
      <c r="Y3844" s="42"/>
      <c r="Z3844" s="42"/>
    </row>
    <row r="3845">
      <c r="B3845" s="42"/>
      <c r="D3845" s="90"/>
      <c r="F3845" s="90"/>
      <c r="G3845" s="42"/>
      <c r="H3845" s="90"/>
      <c r="M3845" s="42"/>
      <c r="S3845" s="42"/>
      <c r="T3845" s="42"/>
      <c r="U3845" s="42"/>
      <c r="V3845" s="42"/>
      <c r="W3845" s="42"/>
      <c r="X3845" s="42"/>
      <c r="Y3845" s="42"/>
      <c r="Z3845" s="42"/>
    </row>
    <row r="3846">
      <c r="B3846" s="42"/>
      <c r="D3846" s="90"/>
      <c r="F3846" s="90"/>
      <c r="G3846" s="42"/>
      <c r="H3846" s="90"/>
      <c r="M3846" s="42"/>
      <c r="S3846" s="42"/>
      <c r="T3846" s="42"/>
      <c r="U3846" s="42"/>
      <c r="V3846" s="42"/>
      <c r="W3846" s="42"/>
      <c r="X3846" s="42"/>
      <c r="Y3846" s="42"/>
      <c r="Z3846" s="42"/>
    </row>
    <row r="3847">
      <c r="B3847" s="42"/>
      <c r="D3847" s="90"/>
      <c r="F3847" s="90"/>
      <c r="G3847" s="42"/>
      <c r="H3847" s="90"/>
      <c r="M3847" s="42"/>
      <c r="S3847" s="42"/>
      <c r="T3847" s="42"/>
      <c r="U3847" s="42"/>
      <c r="V3847" s="42"/>
      <c r="W3847" s="42"/>
      <c r="X3847" s="42"/>
      <c r="Y3847" s="42"/>
      <c r="Z3847" s="42"/>
    </row>
    <row r="3848">
      <c r="B3848" s="42"/>
      <c r="D3848" s="90"/>
      <c r="F3848" s="90"/>
      <c r="G3848" s="42"/>
      <c r="H3848" s="90"/>
      <c r="M3848" s="42"/>
      <c r="S3848" s="42"/>
      <c r="T3848" s="42"/>
      <c r="U3848" s="42"/>
      <c r="V3848" s="42"/>
      <c r="W3848" s="42"/>
      <c r="X3848" s="42"/>
      <c r="Y3848" s="42"/>
      <c r="Z3848" s="42"/>
    </row>
    <row r="3849">
      <c r="B3849" s="42"/>
      <c r="D3849" s="90"/>
      <c r="F3849" s="90"/>
      <c r="G3849" s="42"/>
      <c r="H3849" s="90"/>
      <c r="M3849" s="42"/>
      <c r="S3849" s="42"/>
      <c r="T3849" s="42"/>
      <c r="U3849" s="42"/>
      <c r="V3849" s="42"/>
      <c r="W3849" s="42"/>
      <c r="X3849" s="42"/>
      <c r="Y3849" s="42"/>
      <c r="Z3849" s="42"/>
    </row>
    <row r="3850">
      <c r="B3850" s="42"/>
      <c r="D3850" s="90"/>
      <c r="F3850" s="90"/>
      <c r="G3850" s="42"/>
      <c r="H3850" s="90"/>
      <c r="M3850" s="42"/>
      <c r="S3850" s="42"/>
      <c r="T3850" s="42"/>
      <c r="U3850" s="42"/>
      <c r="V3850" s="42"/>
      <c r="W3850" s="42"/>
      <c r="X3850" s="42"/>
      <c r="Y3850" s="42"/>
      <c r="Z3850" s="42"/>
    </row>
    <row r="3851">
      <c r="B3851" s="42"/>
      <c r="D3851" s="90"/>
      <c r="F3851" s="90"/>
      <c r="G3851" s="42"/>
      <c r="H3851" s="90"/>
      <c r="M3851" s="42"/>
      <c r="S3851" s="42"/>
      <c r="T3851" s="42"/>
      <c r="U3851" s="42"/>
      <c r="V3851" s="42"/>
      <c r="W3851" s="42"/>
      <c r="X3851" s="42"/>
      <c r="Y3851" s="42"/>
      <c r="Z3851" s="42"/>
    </row>
    <row r="3852">
      <c r="B3852" s="42"/>
      <c r="D3852" s="90"/>
      <c r="F3852" s="90"/>
      <c r="G3852" s="42"/>
      <c r="H3852" s="90"/>
      <c r="M3852" s="42"/>
      <c r="S3852" s="42"/>
      <c r="T3852" s="42"/>
      <c r="U3852" s="42"/>
      <c r="V3852" s="42"/>
      <c r="W3852" s="42"/>
      <c r="X3852" s="42"/>
      <c r="Y3852" s="42"/>
      <c r="Z3852" s="42"/>
    </row>
    <row r="3853">
      <c r="B3853" s="42"/>
      <c r="D3853" s="90"/>
      <c r="F3853" s="90"/>
      <c r="G3853" s="42"/>
      <c r="H3853" s="90"/>
      <c r="M3853" s="42"/>
      <c r="S3853" s="42"/>
      <c r="T3853" s="42"/>
      <c r="U3853" s="42"/>
      <c r="V3853" s="42"/>
      <c r="W3853" s="42"/>
      <c r="X3853" s="42"/>
      <c r="Y3853" s="42"/>
      <c r="Z3853" s="42"/>
    </row>
    <row r="3854">
      <c r="B3854" s="42"/>
      <c r="D3854" s="90"/>
      <c r="F3854" s="90"/>
      <c r="G3854" s="42"/>
      <c r="H3854" s="90"/>
      <c r="M3854" s="42"/>
      <c r="S3854" s="42"/>
      <c r="T3854" s="42"/>
      <c r="U3854" s="42"/>
      <c r="V3854" s="42"/>
      <c r="W3854" s="42"/>
      <c r="X3854" s="42"/>
      <c r="Y3854" s="42"/>
      <c r="Z3854" s="42"/>
    </row>
    <row r="3855">
      <c r="B3855" s="42"/>
      <c r="D3855" s="90"/>
      <c r="F3855" s="90"/>
      <c r="G3855" s="42"/>
      <c r="H3855" s="90"/>
      <c r="M3855" s="42"/>
      <c r="S3855" s="42"/>
      <c r="T3855" s="42"/>
      <c r="U3855" s="42"/>
      <c r="V3855" s="42"/>
      <c r="W3855" s="42"/>
      <c r="X3855" s="42"/>
      <c r="Y3855" s="42"/>
      <c r="Z3855" s="42"/>
    </row>
    <row r="3856">
      <c r="B3856" s="42"/>
      <c r="D3856" s="90"/>
      <c r="F3856" s="90"/>
      <c r="G3856" s="42"/>
      <c r="H3856" s="90"/>
      <c r="M3856" s="42"/>
      <c r="S3856" s="42"/>
      <c r="T3856" s="42"/>
      <c r="U3856" s="42"/>
      <c r="V3856" s="42"/>
      <c r="W3856" s="42"/>
      <c r="X3856" s="42"/>
      <c r="Y3856" s="42"/>
      <c r="Z3856" s="42"/>
    </row>
    <row r="3857">
      <c r="B3857" s="42"/>
      <c r="D3857" s="90"/>
      <c r="F3857" s="90"/>
      <c r="G3857" s="42"/>
      <c r="H3857" s="90"/>
      <c r="M3857" s="42"/>
      <c r="S3857" s="42"/>
      <c r="T3857" s="42"/>
      <c r="U3857" s="42"/>
      <c r="V3857" s="42"/>
      <c r="W3857" s="42"/>
      <c r="X3857" s="42"/>
      <c r="Y3857" s="42"/>
      <c r="Z3857" s="42"/>
    </row>
    <row r="3858">
      <c r="B3858" s="42"/>
      <c r="D3858" s="90"/>
      <c r="F3858" s="90"/>
      <c r="G3858" s="42"/>
      <c r="H3858" s="90"/>
      <c r="M3858" s="42"/>
      <c r="S3858" s="42"/>
      <c r="T3858" s="42"/>
      <c r="U3858" s="42"/>
      <c r="V3858" s="42"/>
      <c r="W3858" s="42"/>
      <c r="X3858" s="42"/>
      <c r="Y3858" s="42"/>
      <c r="Z3858" s="42"/>
    </row>
    <row r="3859">
      <c r="B3859" s="42"/>
      <c r="D3859" s="90"/>
      <c r="F3859" s="90"/>
      <c r="G3859" s="42"/>
      <c r="H3859" s="90"/>
      <c r="M3859" s="42"/>
      <c r="S3859" s="42"/>
      <c r="T3859" s="42"/>
      <c r="U3859" s="42"/>
      <c r="V3859" s="42"/>
      <c r="W3859" s="42"/>
      <c r="X3859" s="42"/>
      <c r="Y3859" s="42"/>
      <c r="Z3859" s="42"/>
    </row>
    <row r="3860">
      <c r="B3860" s="42"/>
      <c r="D3860" s="90"/>
      <c r="F3860" s="90"/>
      <c r="G3860" s="42"/>
      <c r="H3860" s="90"/>
      <c r="M3860" s="42"/>
      <c r="S3860" s="42"/>
      <c r="T3860" s="42"/>
      <c r="U3860" s="42"/>
      <c r="V3860" s="42"/>
      <c r="W3860" s="42"/>
      <c r="X3860" s="42"/>
      <c r="Y3860" s="42"/>
      <c r="Z3860" s="42"/>
    </row>
    <row r="3861">
      <c r="B3861" s="42"/>
      <c r="D3861" s="90"/>
      <c r="F3861" s="90"/>
      <c r="G3861" s="42"/>
      <c r="H3861" s="90"/>
      <c r="M3861" s="42"/>
      <c r="S3861" s="42"/>
      <c r="T3861" s="42"/>
      <c r="U3861" s="42"/>
      <c r="V3861" s="42"/>
      <c r="W3861" s="42"/>
      <c r="X3861" s="42"/>
      <c r="Y3861" s="42"/>
      <c r="Z3861" s="42"/>
    </row>
    <row r="3862">
      <c r="B3862" s="42"/>
      <c r="D3862" s="90"/>
      <c r="F3862" s="90"/>
      <c r="G3862" s="42"/>
      <c r="H3862" s="90"/>
      <c r="M3862" s="42"/>
      <c r="S3862" s="42"/>
      <c r="T3862" s="42"/>
      <c r="U3862" s="42"/>
      <c r="V3862" s="42"/>
      <c r="W3862" s="42"/>
      <c r="X3862" s="42"/>
      <c r="Y3862" s="42"/>
      <c r="Z3862" s="42"/>
    </row>
    <row r="3863">
      <c r="B3863" s="42"/>
      <c r="D3863" s="90"/>
      <c r="F3863" s="90"/>
      <c r="G3863" s="42"/>
      <c r="H3863" s="90"/>
      <c r="M3863" s="42"/>
      <c r="S3863" s="42"/>
      <c r="T3863" s="42"/>
      <c r="U3863" s="42"/>
      <c r="V3863" s="42"/>
      <c r="W3863" s="42"/>
      <c r="X3863" s="42"/>
      <c r="Y3863" s="42"/>
      <c r="Z3863" s="42"/>
    </row>
    <row r="3864">
      <c r="B3864" s="42"/>
      <c r="D3864" s="90"/>
      <c r="F3864" s="90"/>
      <c r="G3864" s="42"/>
      <c r="H3864" s="90"/>
      <c r="M3864" s="42"/>
      <c r="S3864" s="42"/>
      <c r="T3864" s="42"/>
      <c r="U3864" s="42"/>
      <c r="V3864" s="42"/>
      <c r="W3864" s="42"/>
      <c r="X3864" s="42"/>
      <c r="Y3864" s="42"/>
      <c r="Z3864" s="42"/>
    </row>
    <row r="3865">
      <c r="B3865" s="42"/>
      <c r="D3865" s="90"/>
      <c r="F3865" s="90"/>
      <c r="G3865" s="42"/>
      <c r="H3865" s="90"/>
      <c r="M3865" s="42"/>
      <c r="S3865" s="42"/>
      <c r="T3865" s="42"/>
      <c r="U3865" s="42"/>
      <c r="V3865" s="42"/>
      <c r="W3865" s="42"/>
      <c r="X3865" s="42"/>
      <c r="Y3865" s="42"/>
      <c r="Z3865" s="42"/>
    </row>
    <row r="3866">
      <c r="B3866" s="42"/>
      <c r="D3866" s="90"/>
      <c r="F3866" s="90"/>
      <c r="G3866" s="42"/>
      <c r="H3866" s="90"/>
      <c r="M3866" s="42"/>
      <c r="S3866" s="42"/>
      <c r="T3866" s="42"/>
      <c r="U3866" s="42"/>
      <c r="V3866" s="42"/>
      <c r="W3866" s="42"/>
      <c r="X3866" s="42"/>
      <c r="Y3866" s="42"/>
      <c r="Z3866" s="42"/>
    </row>
    <row r="3867">
      <c r="B3867" s="42"/>
      <c r="D3867" s="90"/>
      <c r="F3867" s="90"/>
      <c r="G3867" s="42"/>
      <c r="H3867" s="90"/>
      <c r="M3867" s="42"/>
      <c r="S3867" s="42"/>
      <c r="T3867" s="42"/>
      <c r="U3867" s="42"/>
      <c r="V3867" s="42"/>
      <c r="W3867" s="42"/>
      <c r="X3867" s="42"/>
      <c r="Y3867" s="42"/>
      <c r="Z3867" s="42"/>
    </row>
    <row r="3868">
      <c r="B3868" s="42"/>
      <c r="D3868" s="90"/>
      <c r="F3868" s="90"/>
      <c r="G3868" s="42"/>
      <c r="H3868" s="90"/>
      <c r="M3868" s="42"/>
      <c r="S3868" s="42"/>
      <c r="T3868" s="42"/>
      <c r="U3868" s="42"/>
      <c r="V3868" s="42"/>
      <c r="W3868" s="42"/>
      <c r="X3868" s="42"/>
      <c r="Y3868" s="42"/>
      <c r="Z3868" s="42"/>
    </row>
    <row r="3869">
      <c r="B3869" s="42"/>
      <c r="D3869" s="90"/>
      <c r="F3869" s="90"/>
      <c r="G3869" s="42"/>
      <c r="H3869" s="90"/>
      <c r="M3869" s="42"/>
      <c r="S3869" s="42"/>
      <c r="T3869" s="42"/>
      <c r="U3869" s="42"/>
      <c r="V3869" s="42"/>
      <c r="W3869" s="42"/>
      <c r="X3869" s="42"/>
      <c r="Y3869" s="42"/>
      <c r="Z3869" s="42"/>
    </row>
    <row r="3870">
      <c r="B3870" s="42"/>
      <c r="D3870" s="90"/>
      <c r="F3870" s="90"/>
      <c r="G3870" s="42"/>
      <c r="H3870" s="90"/>
      <c r="M3870" s="42"/>
      <c r="S3870" s="42"/>
      <c r="T3870" s="42"/>
      <c r="U3870" s="42"/>
      <c r="V3870" s="42"/>
      <c r="W3870" s="42"/>
      <c r="X3870" s="42"/>
      <c r="Y3870" s="42"/>
      <c r="Z3870" s="42"/>
    </row>
    <row r="3871">
      <c r="B3871" s="42"/>
      <c r="D3871" s="90"/>
      <c r="F3871" s="90"/>
      <c r="G3871" s="42"/>
      <c r="H3871" s="90"/>
      <c r="M3871" s="42"/>
      <c r="S3871" s="42"/>
      <c r="T3871" s="42"/>
      <c r="U3871" s="42"/>
      <c r="V3871" s="42"/>
      <c r="W3871" s="42"/>
      <c r="X3871" s="42"/>
      <c r="Y3871" s="42"/>
      <c r="Z3871" s="42"/>
    </row>
    <row r="3872">
      <c r="B3872" s="42"/>
      <c r="D3872" s="90"/>
      <c r="F3872" s="90"/>
      <c r="G3872" s="42"/>
      <c r="H3872" s="90"/>
      <c r="M3872" s="42"/>
      <c r="S3872" s="42"/>
      <c r="T3872" s="42"/>
      <c r="U3872" s="42"/>
      <c r="V3872" s="42"/>
      <c r="W3872" s="42"/>
      <c r="X3872" s="42"/>
      <c r="Y3872" s="42"/>
      <c r="Z3872" s="42"/>
    </row>
    <row r="3873">
      <c r="B3873" s="42"/>
      <c r="D3873" s="90"/>
      <c r="F3873" s="90"/>
      <c r="G3873" s="42"/>
      <c r="H3873" s="90"/>
      <c r="M3873" s="42"/>
      <c r="S3873" s="42"/>
      <c r="T3873" s="42"/>
      <c r="U3873" s="42"/>
      <c r="V3873" s="42"/>
      <c r="W3873" s="42"/>
      <c r="X3873" s="42"/>
      <c r="Y3873" s="42"/>
      <c r="Z3873" s="42"/>
    </row>
    <row r="3874">
      <c r="B3874" s="42"/>
      <c r="D3874" s="90"/>
      <c r="F3874" s="90"/>
      <c r="G3874" s="42"/>
      <c r="H3874" s="90"/>
      <c r="M3874" s="42"/>
      <c r="S3874" s="42"/>
      <c r="T3874" s="42"/>
      <c r="U3874" s="42"/>
      <c r="V3874" s="42"/>
      <c r="W3874" s="42"/>
      <c r="X3874" s="42"/>
      <c r="Y3874" s="42"/>
      <c r="Z3874" s="42"/>
    </row>
    <row r="3875">
      <c r="B3875" s="42"/>
      <c r="D3875" s="90"/>
      <c r="F3875" s="90"/>
      <c r="G3875" s="42"/>
      <c r="H3875" s="90"/>
      <c r="M3875" s="42"/>
      <c r="S3875" s="42"/>
      <c r="T3875" s="42"/>
      <c r="U3875" s="42"/>
      <c r="V3875" s="42"/>
      <c r="W3875" s="42"/>
      <c r="X3875" s="42"/>
      <c r="Y3875" s="42"/>
      <c r="Z3875" s="42"/>
    </row>
    <row r="3876">
      <c r="B3876" s="42"/>
      <c r="D3876" s="90"/>
      <c r="F3876" s="90"/>
      <c r="G3876" s="42"/>
      <c r="H3876" s="90"/>
      <c r="M3876" s="42"/>
      <c r="S3876" s="42"/>
      <c r="T3876" s="42"/>
      <c r="U3876" s="42"/>
      <c r="V3876" s="42"/>
      <c r="W3876" s="42"/>
      <c r="X3876" s="42"/>
      <c r="Y3876" s="42"/>
      <c r="Z3876" s="42"/>
    </row>
    <row r="3877">
      <c r="B3877" s="42"/>
      <c r="D3877" s="90"/>
      <c r="F3877" s="90"/>
      <c r="G3877" s="42"/>
      <c r="H3877" s="90"/>
      <c r="M3877" s="42"/>
      <c r="S3877" s="42"/>
      <c r="T3877" s="42"/>
      <c r="U3877" s="42"/>
      <c r="V3877" s="42"/>
      <c r="W3877" s="42"/>
      <c r="X3877" s="42"/>
      <c r="Y3877" s="42"/>
      <c r="Z3877" s="42"/>
    </row>
    <row r="3878">
      <c r="B3878" s="42"/>
      <c r="D3878" s="90"/>
      <c r="F3878" s="90"/>
      <c r="G3878" s="42"/>
      <c r="H3878" s="90"/>
      <c r="M3878" s="42"/>
      <c r="S3878" s="42"/>
      <c r="T3878" s="42"/>
      <c r="U3878" s="42"/>
      <c r="V3878" s="42"/>
      <c r="W3878" s="42"/>
      <c r="X3878" s="42"/>
      <c r="Y3878" s="42"/>
      <c r="Z3878" s="42"/>
    </row>
    <row r="3879">
      <c r="B3879" s="42"/>
      <c r="D3879" s="90"/>
      <c r="F3879" s="90"/>
      <c r="G3879" s="42"/>
      <c r="H3879" s="90"/>
      <c r="M3879" s="42"/>
      <c r="S3879" s="42"/>
      <c r="T3879" s="42"/>
      <c r="U3879" s="42"/>
      <c r="V3879" s="42"/>
      <c r="W3879" s="42"/>
      <c r="X3879" s="42"/>
      <c r="Y3879" s="42"/>
      <c r="Z3879" s="42"/>
    </row>
    <row r="3880">
      <c r="B3880" s="42"/>
      <c r="D3880" s="90"/>
      <c r="F3880" s="90"/>
      <c r="G3880" s="42"/>
      <c r="H3880" s="90"/>
      <c r="M3880" s="42"/>
      <c r="S3880" s="42"/>
      <c r="T3880" s="42"/>
      <c r="U3880" s="42"/>
      <c r="V3880" s="42"/>
      <c r="W3880" s="42"/>
      <c r="X3880" s="42"/>
      <c r="Y3880" s="42"/>
      <c r="Z3880" s="42"/>
    </row>
    <row r="3881">
      <c r="B3881" s="42"/>
      <c r="D3881" s="90"/>
      <c r="F3881" s="90"/>
      <c r="G3881" s="42"/>
      <c r="H3881" s="90"/>
      <c r="M3881" s="42"/>
      <c r="S3881" s="42"/>
      <c r="T3881" s="42"/>
      <c r="U3881" s="42"/>
      <c r="V3881" s="42"/>
      <c r="W3881" s="42"/>
      <c r="X3881" s="42"/>
      <c r="Y3881" s="42"/>
      <c r="Z3881" s="42"/>
    </row>
    <row r="3882">
      <c r="B3882" s="42"/>
      <c r="D3882" s="90"/>
      <c r="F3882" s="90"/>
      <c r="G3882" s="42"/>
      <c r="H3882" s="90"/>
      <c r="M3882" s="42"/>
      <c r="S3882" s="42"/>
      <c r="T3882" s="42"/>
      <c r="U3882" s="42"/>
      <c r="V3882" s="42"/>
      <c r="W3882" s="42"/>
      <c r="X3882" s="42"/>
      <c r="Y3882" s="42"/>
      <c r="Z3882" s="42"/>
    </row>
    <row r="3883">
      <c r="B3883" s="42"/>
      <c r="D3883" s="90"/>
      <c r="F3883" s="90"/>
      <c r="G3883" s="42"/>
      <c r="H3883" s="90"/>
      <c r="M3883" s="42"/>
      <c r="S3883" s="42"/>
      <c r="T3883" s="42"/>
      <c r="U3883" s="42"/>
      <c r="V3883" s="42"/>
      <c r="W3883" s="42"/>
      <c r="X3883" s="42"/>
      <c r="Y3883" s="42"/>
      <c r="Z3883" s="42"/>
    </row>
    <row r="3884">
      <c r="B3884" s="42"/>
      <c r="D3884" s="90"/>
      <c r="F3884" s="90"/>
      <c r="G3884" s="42"/>
      <c r="H3884" s="90"/>
      <c r="M3884" s="42"/>
      <c r="S3884" s="42"/>
      <c r="T3884" s="42"/>
      <c r="U3884" s="42"/>
      <c r="V3884" s="42"/>
      <c r="W3884" s="42"/>
      <c r="X3884" s="42"/>
      <c r="Y3884" s="42"/>
      <c r="Z3884" s="42"/>
    </row>
    <row r="3885">
      <c r="B3885" s="42"/>
      <c r="D3885" s="90"/>
      <c r="F3885" s="90"/>
      <c r="G3885" s="42"/>
      <c r="H3885" s="90"/>
      <c r="M3885" s="42"/>
      <c r="S3885" s="42"/>
      <c r="T3885" s="42"/>
      <c r="U3885" s="42"/>
      <c r="V3885" s="42"/>
      <c r="W3885" s="42"/>
      <c r="X3885" s="42"/>
      <c r="Y3885" s="42"/>
      <c r="Z3885" s="42"/>
    </row>
    <row r="3886">
      <c r="B3886" s="42"/>
      <c r="D3886" s="90"/>
      <c r="F3886" s="90"/>
      <c r="G3886" s="42"/>
      <c r="H3886" s="90"/>
      <c r="M3886" s="42"/>
      <c r="S3886" s="42"/>
      <c r="T3886" s="42"/>
      <c r="U3886" s="42"/>
      <c r="V3886" s="42"/>
      <c r="W3886" s="42"/>
      <c r="X3886" s="42"/>
      <c r="Y3886" s="42"/>
      <c r="Z3886" s="42"/>
    </row>
    <row r="3887">
      <c r="B3887" s="42"/>
      <c r="D3887" s="90"/>
      <c r="F3887" s="90"/>
      <c r="G3887" s="42"/>
      <c r="H3887" s="90"/>
      <c r="M3887" s="42"/>
      <c r="S3887" s="42"/>
      <c r="T3887" s="42"/>
      <c r="U3887" s="42"/>
      <c r="V3887" s="42"/>
      <c r="W3887" s="42"/>
      <c r="X3887" s="42"/>
      <c r="Y3887" s="42"/>
      <c r="Z3887" s="42"/>
    </row>
    <row r="3888">
      <c r="B3888" s="42"/>
      <c r="D3888" s="90"/>
      <c r="F3888" s="90"/>
      <c r="G3888" s="42"/>
      <c r="H3888" s="90"/>
      <c r="M3888" s="42"/>
      <c r="S3888" s="42"/>
      <c r="T3888" s="42"/>
      <c r="U3888" s="42"/>
      <c r="V3888" s="42"/>
      <c r="W3888" s="42"/>
      <c r="X3888" s="42"/>
      <c r="Y3888" s="42"/>
      <c r="Z3888" s="42"/>
    </row>
    <row r="3889">
      <c r="B3889" s="42"/>
      <c r="D3889" s="90"/>
      <c r="F3889" s="90"/>
      <c r="G3889" s="42"/>
      <c r="H3889" s="90"/>
      <c r="M3889" s="42"/>
      <c r="S3889" s="42"/>
      <c r="T3889" s="42"/>
      <c r="U3889" s="42"/>
      <c r="V3889" s="42"/>
      <c r="W3889" s="42"/>
      <c r="X3889" s="42"/>
      <c r="Y3889" s="42"/>
      <c r="Z3889" s="42"/>
    </row>
    <row r="3890">
      <c r="B3890" s="42"/>
      <c r="D3890" s="90"/>
      <c r="F3890" s="90"/>
      <c r="G3890" s="42"/>
      <c r="H3890" s="90"/>
      <c r="M3890" s="42"/>
      <c r="S3890" s="42"/>
      <c r="T3890" s="42"/>
      <c r="U3890" s="42"/>
      <c r="V3890" s="42"/>
      <c r="W3890" s="42"/>
      <c r="X3890" s="42"/>
      <c r="Y3890" s="42"/>
      <c r="Z3890" s="42"/>
    </row>
    <row r="3891">
      <c r="B3891" s="42"/>
      <c r="D3891" s="90"/>
      <c r="F3891" s="90"/>
      <c r="G3891" s="42"/>
      <c r="H3891" s="90"/>
      <c r="M3891" s="42"/>
      <c r="S3891" s="42"/>
      <c r="T3891" s="42"/>
      <c r="U3891" s="42"/>
      <c r="V3891" s="42"/>
      <c r="W3891" s="42"/>
      <c r="X3891" s="42"/>
      <c r="Y3891" s="42"/>
      <c r="Z3891" s="42"/>
    </row>
    <row r="3892">
      <c r="B3892" s="42"/>
      <c r="D3892" s="90"/>
      <c r="F3892" s="90"/>
      <c r="G3892" s="42"/>
      <c r="H3892" s="90"/>
      <c r="M3892" s="42"/>
      <c r="S3892" s="42"/>
      <c r="T3892" s="42"/>
      <c r="U3892" s="42"/>
      <c r="V3892" s="42"/>
      <c r="W3892" s="42"/>
      <c r="X3892" s="42"/>
      <c r="Y3892" s="42"/>
      <c r="Z3892" s="42"/>
    </row>
    <row r="3893">
      <c r="B3893" s="42"/>
      <c r="D3893" s="90"/>
      <c r="F3893" s="90"/>
      <c r="G3893" s="42"/>
      <c r="H3893" s="90"/>
      <c r="M3893" s="42"/>
      <c r="S3893" s="42"/>
      <c r="T3893" s="42"/>
      <c r="U3893" s="42"/>
      <c r="V3893" s="42"/>
      <c r="W3893" s="42"/>
      <c r="X3893" s="42"/>
      <c r="Y3893" s="42"/>
      <c r="Z3893" s="42"/>
    </row>
    <row r="3894">
      <c r="B3894" s="42"/>
      <c r="D3894" s="90"/>
      <c r="F3894" s="90"/>
      <c r="G3894" s="42"/>
      <c r="H3894" s="90"/>
      <c r="M3894" s="42"/>
      <c r="S3894" s="42"/>
      <c r="T3894" s="42"/>
      <c r="U3894" s="42"/>
      <c r="V3894" s="42"/>
      <c r="W3894" s="42"/>
      <c r="X3894" s="42"/>
      <c r="Y3894" s="42"/>
      <c r="Z3894" s="42"/>
    </row>
    <row r="3895">
      <c r="B3895" s="42"/>
      <c r="D3895" s="90"/>
      <c r="F3895" s="90"/>
      <c r="G3895" s="42"/>
      <c r="H3895" s="90"/>
      <c r="M3895" s="42"/>
      <c r="S3895" s="42"/>
      <c r="T3895" s="42"/>
      <c r="U3895" s="42"/>
      <c r="V3895" s="42"/>
      <c r="W3895" s="42"/>
      <c r="X3895" s="42"/>
      <c r="Y3895" s="42"/>
      <c r="Z3895" s="42"/>
    </row>
    <row r="3896">
      <c r="B3896" s="42"/>
      <c r="D3896" s="90"/>
      <c r="F3896" s="90"/>
      <c r="G3896" s="42"/>
      <c r="H3896" s="90"/>
      <c r="M3896" s="42"/>
      <c r="S3896" s="42"/>
      <c r="T3896" s="42"/>
      <c r="U3896" s="42"/>
      <c r="V3896" s="42"/>
      <c r="W3896" s="42"/>
      <c r="X3896" s="42"/>
      <c r="Y3896" s="42"/>
      <c r="Z3896" s="42"/>
    </row>
    <row r="3897">
      <c r="B3897" s="42"/>
      <c r="D3897" s="90"/>
      <c r="F3897" s="90"/>
      <c r="G3897" s="42"/>
      <c r="H3897" s="90"/>
      <c r="M3897" s="42"/>
      <c r="S3897" s="42"/>
      <c r="T3897" s="42"/>
      <c r="U3897" s="42"/>
      <c r="V3897" s="42"/>
      <c r="W3897" s="42"/>
      <c r="X3897" s="42"/>
      <c r="Y3897" s="42"/>
      <c r="Z3897" s="42"/>
    </row>
    <row r="3898">
      <c r="B3898" s="42"/>
      <c r="D3898" s="90"/>
      <c r="F3898" s="90"/>
      <c r="G3898" s="42"/>
      <c r="H3898" s="90"/>
      <c r="M3898" s="42"/>
      <c r="S3898" s="42"/>
      <c r="T3898" s="42"/>
      <c r="U3898" s="42"/>
      <c r="V3898" s="42"/>
      <c r="W3898" s="42"/>
      <c r="X3898" s="42"/>
      <c r="Y3898" s="42"/>
      <c r="Z3898" s="42"/>
    </row>
    <row r="3899">
      <c r="B3899" s="42"/>
      <c r="D3899" s="90"/>
      <c r="F3899" s="90"/>
      <c r="G3899" s="42"/>
      <c r="H3899" s="90"/>
      <c r="M3899" s="42"/>
      <c r="S3899" s="42"/>
      <c r="T3899" s="42"/>
      <c r="U3899" s="42"/>
      <c r="V3899" s="42"/>
      <c r="W3899" s="42"/>
      <c r="X3899" s="42"/>
      <c r="Y3899" s="42"/>
      <c r="Z3899" s="42"/>
    </row>
    <row r="3900">
      <c r="B3900" s="42"/>
      <c r="D3900" s="90"/>
      <c r="F3900" s="90"/>
      <c r="G3900" s="42"/>
      <c r="H3900" s="90"/>
      <c r="M3900" s="42"/>
      <c r="S3900" s="42"/>
      <c r="T3900" s="42"/>
      <c r="U3900" s="42"/>
      <c r="V3900" s="42"/>
      <c r="W3900" s="42"/>
      <c r="X3900" s="42"/>
      <c r="Y3900" s="42"/>
      <c r="Z3900" s="42"/>
    </row>
    <row r="3901">
      <c r="B3901" s="42"/>
      <c r="D3901" s="90"/>
      <c r="F3901" s="90"/>
      <c r="G3901" s="42"/>
      <c r="H3901" s="90"/>
      <c r="M3901" s="42"/>
      <c r="S3901" s="42"/>
      <c r="T3901" s="42"/>
      <c r="U3901" s="42"/>
      <c r="V3901" s="42"/>
      <c r="W3901" s="42"/>
      <c r="X3901" s="42"/>
      <c r="Y3901" s="42"/>
      <c r="Z3901" s="42"/>
    </row>
    <row r="3902">
      <c r="B3902" s="42"/>
      <c r="D3902" s="90"/>
      <c r="F3902" s="90"/>
      <c r="G3902" s="42"/>
      <c r="H3902" s="90"/>
      <c r="M3902" s="42"/>
      <c r="S3902" s="42"/>
      <c r="T3902" s="42"/>
      <c r="U3902" s="42"/>
      <c r="V3902" s="42"/>
      <c r="W3902" s="42"/>
      <c r="X3902" s="42"/>
      <c r="Y3902" s="42"/>
      <c r="Z3902" s="42"/>
    </row>
    <row r="3903">
      <c r="B3903" s="42"/>
      <c r="D3903" s="90"/>
      <c r="F3903" s="90"/>
      <c r="G3903" s="42"/>
      <c r="H3903" s="90"/>
      <c r="M3903" s="42"/>
      <c r="S3903" s="42"/>
      <c r="T3903" s="42"/>
      <c r="U3903" s="42"/>
      <c r="V3903" s="42"/>
      <c r="W3903" s="42"/>
      <c r="X3903" s="42"/>
      <c r="Y3903" s="42"/>
      <c r="Z3903" s="42"/>
    </row>
    <row r="3904">
      <c r="B3904" s="42"/>
      <c r="D3904" s="90"/>
      <c r="F3904" s="90"/>
      <c r="G3904" s="42"/>
      <c r="H3904" s="90"/>
      <c r="M3904" s="42"/>
      <c r="S3904" s="42"/>
      <c r="T3904" s="42"/>
      <c r="U3904" s="42"/>
      <c r="V3904" s="42"/>
      <c r="W3904" s="42"/>
      <c r="X3904" s="42"/>
      <c r="Y3904" s="42"/>
      <c r="Z3904" s="42"/>
    </row>
    <row r="3905">
      <c r="B3905" s="42"/>
      <c r="D3905" s="90"/>
      <c r="F3905" s="90"/>
      <c r="G3905" s="42"/>
      <c r="H3905" s="90"/>
      <c r="M3905" s="42"/>
      <c r="S3905" s="42"/>
      <c r="T3905" s="42"/>
      <c r="U3905" s="42"/>
      <c r="V3905" s="42"/>
      <c r="W3905" s="42"/>
      <c r="X3905" s="42"/>
      <c r="Y3905" s="42"/>
      <c r="Z3905" s="42"/>
    </row>
    <row r="3906">
      <c r="B3906" s="42"/>
      <c r="D3906" s="90"/>
      <c r="F3906" s="90"/>
      <c r="G3906" s="42"/>
      <c r="H3906" s="90"/>
      <c r="M3906" s="42"/>
      <c r="S3906" s="42"/>
      <c r="T3906" s="42"/>
      <c r="U3906" s="42"/>
      <c r="V3906" s="42"/>
      <c r="W3906" s="42"/>
      <c r="X3906" s="42"/>
      <c r="Y3906" s="42"/>
      <c r="Z3906" s="42"/>
    </row>
    <row r="3907">
      <c r="B3907" s="42"/>
      <c r="D3907" s="90"/>
      <c r="F3907" s="90"/>
      <c r="G3907" s="42"/>
      <c r="H3907" s="90"/>
      <c r="M3907" s="42"/>
      <c r="S3907" s="42"/>
      <c r="T3907" s="42"/>
      <c r="U3907" s="42"/>
      <c r="V3907" s="42"/>
      <c r="W3907" s="42"/>
      <c r="X3907" s="42"/>
      <c r="Y3907" s="42"/>
      <c r="Z3907" s="42"/>
    </row>
    <row r="3908">
      <c r="B3908" s="42"/>
      <c r="D3908" s="90"/>
      <c r="F3908" s="90"/>
      <c r="G3908" s="42"/>
      <c r="H3908" s="90"/>
      <c r="M3908" s="42"/>
      <c r="S3908" s="42"/>
      <c r="T3908" s="42"/>
      <c r="U3908" s="42"/>
      <c r="V3908" s="42"/>
      <c r="W3908" s="42"/>
      <c r="X3908" s="42"/>
      <c r="Y3908" s="42"/>
      <c r="Z3908" s="42"/>
    </row>
    <row r="3909">
      <c r="B3909" s="42"/>
      <c r="D3909" s="90"/>
      <c r="F3909" s="90"/>
      <c r="G3909" s="42"/>
      <c r="H3909" s="90"/>
      <c r="M3909" s="42"/>
      <c r="S3909" s="42"/>
      <c r="T3909" s="42"/>
      <c r="U3909" s="42"/>
      <c r="V3909" s="42"/>
      <c r="W3909" s="42"/>
      <c r="X3909" s="42"/>
      <c r="Y3909" s="42"/>
      <c r="Z3909" s="42"/>
    </row>
    <row r="3910">
      <c r="B3910" s="42"/>
      <c r="D3910" s="90"/>
      <c r="F3910" s="90"/>
      <c r="G3910" s="42"/>
      <c r="H3910" s="90"/>
      <c r="M3910" s="42"/>
      <c r="S3910" s="42"/>
      <c r="T3910" s="42"/>
      <c r="U3910" s="42"/>
      <c r="V3910" s="42"/>
      <c r="W3910" s="42"/>
      <c r="X3910" s="42"/>
      <c r="Y3910" s="42"/>
      <c r="Z3910" s="42"/>
    </row>
    <row r="3911">
      <c r="B3911" s="42"/>
      <c r="D3911" s="90"/>
      <c r="F3911" s="90"/>
      <c r="G3911" s="42"/>
      <c r="H3911" s="90"/>
      <c r="M3911" s="42"/>
      <c r="S3911" s="42"/>
      <c r="T3911" s="42"/>
      <c r="U3911" s="42"/>
      <c r="V3911" s="42"/>
      <c r="W3911" s="42"/>
      <c r="X3911" s="42"/>
      <c r="Y3911" s="42"/>
      <c r="Z3911" s="42"/>
    </row>
    <row r="3912">
      <c r="B3912" s="42"/>
      <c r="D3912" s="90"/>
      <c r="F3912" s="90"/>
      <c r="G3912" s="42"/>
      <c r="H3912" s="90"/>
      <c r="M3912" s="42"/>
      <c r="S3912" s="42"/>
      <c r="T3912" s="42"/>
      <c r="U3912" s="42"/>
      <c r="V3912" s="42"/>
      <c r="W3912" s="42"/>
      <c r="X3912" s="42"/>
      <c r="Y3912" s="42"/>
      <c r="Z3912" s="42"/>
    </row>
    <row r="3913">
      <c r="B3913" s="42"/>
      <c r="D3913" s="90"/>
      <c r="F3913" s="90"/>
      <c r="G3913" s="42"/>
      <c r="H3913" s="90"/>
      <c r="M3913" s="42"/>
      <c r="S3913" s="42"/>
      <c r="T3913" s="42"/>
      <c r="U3913" s="42"/>
      <c r="V3913" s="42"/>
      <c r="W3913" s="42"/>
      <c r="X3913" s="42"/>
      <c r="Y3913" s="42"/>
      <c r="Z3913" s="42"/>
    </row>
    <row r="3914">
      <c r="B3914" s="42"/>
      <c r="D3914" s="90"/>
      <c r="F3914" s="90"/>
      <c r="G3914" s="42"/>
      <c r="H3914" s="90"/>
      <c r="M3914" s="42"/>
      <c r="S3914" s="42"/>
      <c r="T3914" s="42"/>
      <c r="U3914" s="42"/>
      <c r="V3914" s="42"/>
      <c r="W3914" s="42"/>
      <c r="X3914" s="42"/>
      <c r="Y3914" s="42"/>
      <c r="Z3914" s="42"/>
    </row>
    <row r="3915">
      <c r="B3915" s="42"/>
      <c r="D3915" s="90"/>
      <c r="F3915" s="90"/>
      <c r="G3915" s="42"/>
      <c r="H3915" s="90"/>
      <c r="M3915" s="42"/>
      <c r="S3915" s="42"/>
      <c r="T3915" s="42"/>
      <c r="U3915" s="42"/>
      <c r="V3915" s="42"/>
      <c r="W3915" s="42"/>
      <c r="X3915" s="42"/>
      <c r="Y3915" s="42"/>
      <c r="Z3915" s="42"/>
    </row>
    <row r="3916">
      <c r="B3916" s="42"/>
      <c r="D3916" s="90"/>
      <c r="F3916" s="90"/>
      <c r="G3916" s="42"/>
      <c r="H3916" s="90"/>
      <c r="M3916" s="42"/>
      <c r="S3916" s="42"/>
      <c r="T3916" s="42"/>
      <c r="U3916" s="42"/>
      <c r="V3916" s="42"/>
      <c r="W3916" s="42"/>
      <c r="X3916" s="42"/>
      <c r="Y3916" s="42"/>
      <c r="Z3916" s="42"/>
    </row>
    <row r="3917">
      <c r="B3917" s="42"/>
      <c r="D3917" s="90"/>
      <c r="F3917" s="90"/>
      <c r="G3917" s="42"/>
      <c r="H3917" s="90"/>
      <c r="M3917" s="42"/>
      <c r="S3917" s="42"/>
      <c r="T3917" s="42"/>
      <c r="U3917" s="42"/>
      <c r="V3917" s="42"/>
      <c r="W3917" s="42"/>
      <c r="X3917" s="42"/>
      <c r="Y3917" s="42"/>
      <c r="Z3917" s="42"/>
    </row>
    <row r="3918">
      <c r="B3918" s="42"/>
      <c r="D3918" s="90"/>
      <c r="F3918" s="90"/>
      <c r="G3918" s="42"/>
      <c r="H3918" s="90"/>
      <c r="M3918" s="42"/>
      <c r="S3918" s="42"/>
      <c r="T3918" s="42"/>
      <c r="U3918" s="42"/>
      <c r="V3918" s="42"/>
      <c r="W3918" s="42"/>
      <c r="X3918" s="42"/>
      <c r="Y3918" s="42"/>
      <c r="Z3918" s="42"/>
    </row>
    <row r="3919">
      <c r="B3919" s="42"/>
      <c r="D3919" s="90"/>
      <c r="F3919" s="90"/>
      <c r="G3919" s="42"/>
      <c r="H3919" s="90"/>
      <c r="M3919" s="42"/>
      <c r="S3919" s="42"/>
      <c r="T3919" s="42"/>
      <c r="U3919" s="42"/>
      <c r="V3919" s="42"/>
      <c r="W3919" s="42"/>
      <c r="X3919" s="42"/>
      <c r="Y3919" s="42"/>
      <c r="Z3919" s="42"/>
    </row>
    <row r="3920">
      <c r="B3920" s="42"/>
      <c r="D3920" s="90"/>
      <c r="F3920" s="90"/>
      <c r="G3920" s="42"/>
      <c r="H3920" s="90"/>
      <c r="M3920" s="42"/>
      <c r="S3920" s="42"/>
      <c r="T3920" s="42"/>
      <c r="U3920" s="42"/>
      <c r="V3920" s="42"/>
      <c r="W3920" s="42"/>
      <c r="X3920" s="42"/>
      <c r="Y3920" s="42"/>
      <c r="Z3920" s="42"/>
    </row>
    <row r="3921">
      <c r="B3921" s="42"/>
      <c r="D3921" s="90"/>
      <c r="F3921" s="90"/>
      <c r="G3921" s="42"/>
      <c r="H3921" s="90"/>
      <c r="M3921" s="42"/>
      <c r="S3921" s="42"/>
      <c r="T3921" s="42"/>
      <c r="U3921" s="42"/>
      <c r="V3921" s="42"/>
      <c r="W3921" s="42"/>
      <c r="X3921" s="42"/>
      <c r="Y3921" s="42"/>
      <c r="Z3921" s="42"/>
    </row>
    <row r="3922">
      <c r="B3922" s="42"/>
      <c r="D3922" s="90"/>
      <c r="F3922" s="90"/>
      <c r="G3922" s="42"/>
      <c r="H3922" s="90"/>
      <c r="M3922" s="42"/>
      <c r="S3922" s="42"/>
      <c r="T3922" s="42"/>
      <c r="U3922" s="42"/>
      <c r="V3922" s="42"/>
      <c r="W3922" s="42"/>
      <c r="X3922" s="42"/>
      <c r="Y3922" s="42"/>
      <c r="Z3922" s="42"/>
    </row>
    <row r="3923">
      <c r="B3923" s="42"/>
      <c r="D3923" s="90"/>
      <c r="F3923" s="90"/>
      <c r="G3923" s="42"/>
      <c r="H3923" s="90"/>
      <c r="M3923" s="42"/>
      <c r="S3923" s="42"/>
      <c r="T3923" s="42"/>
      <c r="U3923" s="42"/>
      <c r="V3923" s="42"/>
      <c r="W3923" s="42"/>
      <c r="X3923" s="42"/>
      <c r="Y3923" s="42"/>
      <c r="Z3923" s="42"/>
    </row>
    <row r="3924">
      <c r="B3924" s="42"/>
      <c r="D3924" s="90"/>
      <c r="F3924" s="90"/>
      <c r="G3924" s="42"/>
      <c r="H3924" s="90"/>
      <c r="M3924" s="42"/>
      <c r="S3924" s="42"/>
      <c r="T3924" s="42"/>
      <c r="U3924" s="42"/>
      <c r="V3924" s="42"/>
      <c r="W3924" s="42"/>
      <c r="X3924" s="42"/>
      <c r="Y3924" s="42"/>
      <c r="Z3924" s="42"/>
    </row>
    <row r="3925">
      <c r="B3925" s="42"/>
      <c r="D3925" s="90"/>
      <c r="F3925" s="90"/>
      <c r="G3925" s="42"/>
      <c r="H3925" s="90"/>
      <c r="M3925" s="42"/>
      <c r="S3925" s="42"/>
      <c r="T3925" s="42"/>
      <c r="U3925" s="42"/>
      <c r="V3925" s="42"/>
      <c r="W3925" s="42"/>
      <c r="X3925" s="42"/>
      <c r="Y3925" s="42"/>
      <c r="Z3925" s="42"/>
    </row>
    <row r="3926">
      <c r="B3926" s="42"/>
      <c r="D3926" s="90"/>
      <c r="F3926" s="90"/>
      <c r="G3926" s="42"/>
      <c r="H3926" s="90"/>
      <c r="M3926" s="42"/>
      <c r="S3926" s="42"/>
      <c r="T3926" s="42"/>
      <c r="U3926" s="42"/>
      <c r="V3926" s="42"/>
      <c r="W3926" s="42"/>
      <c r="X3926" s="42"/>
      <c r="Y3926" s="42"/>
      <c r="Z3926" s="42"/>
    </row>
    <row r="3927">
      <c r="B3927" s="42"/>
      <c r="D3927" s="90"/>
      <c r="F3927" s="90"/>
      <c r="G3927" s="42"/>
      <c r="H3927" s="90"/>
      <c r="M3927" s="42"/>
      <c r="S3927" s="42"/>
      <c r="T3927" s="42"/>
      <c r="U3927" s="42"/>
      <c r="V3927" s="42"/>
      <c r="W3927" s="42"/>
      <c r="X3927" s="42"/>
      <c r="Y3927" s="42"/>
      <c r="Z3927" s="42"/>
    </row>
    <row r="3928">
      <c r="B3928" s="42"/>
      <c r="D3928" s="90"/>
      <c r="F3928" s="90"/>
      <c r="G3928" s="42"/>
      <c r="H3928" s="90"/>
      <c r="M3928" s="42"/>
      <c r="S3928" s="42"/>
      <c r="T3928" s="42"/>
      <c r="U3928" s="42"/>
      <c r="V3928" s="42"/>
      <c r="W3928" s="42"/>
      <c r="X3928" s="42"/>
      <c r="Y3928" s="42"/>
      <c r="Z3928" s="42"/>
    </row>
    <row r="3929">
      <c r="B3929" s="42"/>
      <c r="D3929" s="90"/>
      <c r="F3929" s="90"/>
      <c r="G3929" s="42"/>
      <c r="H3929" s="90"/>
      <c r="M3929" s="42"/>
      <c r="S3929" s="42"/>
      <c r="T3929" s="42"/>
      <c r="U3929" s="42"/>
      <c r="V3929" s="42"/>
      <c r="W3929" s="42"/>
      <c r="X3929" s="42"/>
      <c r="Y3929" s="42"/>
      <c r="Z3929" s="42"/>
    </row>
    <row r="3930">
      <c r="B3930" s="42"/>
      <c r="D3930" s="90"/>
      <c r="F3930" s="90"/>
      <c r="G3930" s="42"/>
      <c r="H3930" s="90"/>
      <c r="M3930" s="42"/>
      <c r="S3930" s="42"/>
      <c r="T3930" s="42"/>
      <c r="U3930" s="42"/>
      <c r="V3930" s="42"/>
      <c r="W3930" s="42"/>
      <c r="X3930" s="42"/>
      <c r="Y3930" s="42"/>
      <c r="Z3930" s="42"/>
    </row>
    <row r="3931">
      <c r="B3931" s="42"/>
      <c r="D3931" s="90"/>
      <c r="F3931" s="90"/>
      <c r="G3931" s="42"/>
      <c r="H3931" s="90"/>
      <c r="M3931" s="42"/>
      <c r="S3931" s="42"/>
      <c r="T3931" s="42"/>
      <c r="U3931" s="42"/>
      <c r="V3931" s="42"/>
      <c r="W3931" s="42"/>
      <c r="X3931" s="42"/>
      <c r="Y3931" s="42"/>
      <c r="Z3931" s="42"/>
    </row>
    <row r="3932">
      <c r="B3932" s="42"/>
      <c r="D3932" s="90"/>
      <c r="F3932" s="90"/>
      <c r="G3932" s="42"/>
      <c r="H3932" s="90"/>
      <c r="M3932" s="42"/>
      <c r="S3932" s="42"/>
      <c r="T3932" s="42"/>
      <c r="U3932" s="42"/>
      <c r="V3932" s="42"/>
      <c r="W3932" s="42"/>
      <c r="X3932" s="42"/>
      <c r="Y3932" s="42"/>
      <c r="Z3932" s="42"/>
    </row>
    <row r="3933">
      <c r="B3933" s="42"/>
      <c r="D3933" s="90"/>
      <c r="F3933" s="90"/>
      <c r="G3933" s="42"/>
      <c r="H3933" s="90"/>
      <c r="M3933" s="42"/>
      <c r="S3933" s="42"/>
      <c r="T3933" s="42"/>
      <c r="U3933" s="42"/>
      <c r="V3933" s="42"/>
      <c r="W3933" s="42"/>
      <c r="X3933" s="42"/>
      <c r="Y3933" s="42"/>
      <c r="Z3933" s="42"/>
    </row>
    <row r="3934">
      <c r="B3934" s="42"/>
      <c r="D3934" s="90"/>
      <c r="F3934" s="90"/>
      <c r="G3934" s="42"/>
      <c r="H3934" s="90"/>
      <c r="M3934" s="42"/>
      <c r="S3934" s="42"/>
      <c r="T3934" s="42"/>
      <c r="U3934" s="42"/>
      <c r="V3934" s="42"/>
      <c r="W3934" s="42"/>
      <c r="X3934" s="42"/>
      <c r="Y3934" s="42"/>
      <c r="Z3934" s="42"/>
    </row>
    <row r="3935">
      <c r="B3935" s="42"/>
      <c r="D3935" s="90"/>
      <c r="F3935" s="90"/>
      <c r="G3935" s="42"/>
      <c r="H3935" s="90"/>
      <c r="M3935" s="42"/>
      <c r="S3935" s="42"/>
      <c r="T3935" s="42"/>
      <c r="U3935" s="42"/>
      <c r="V3935" s="42"/>
      <c r="W3935" s="42"/>
      <c r="X3935" s="42"/>
      <c r="Y3935" s="42"/>
      <c r="Z3935" s="42"/>
    </row>
    <row r="3936">
      <c r="B3936" s="42"/>
      <c r="D3936" s="90"/>
      <c r="F3936" s="90"/>
      <c r="G3936" s="42"/>
      <c r="H3936" s="90"/>
      <c r="M3936" s="42"/>
      <c r="S3936" s="42"/>
      <c r="T3936" s="42"/>
      <c r="U3936" s="42"/>
      <c r="V3936" s="42"/>
      <c r="W3936" s="42"/>
      <c r="X3936" s="42"/>
      <c r="Y3936" s="42"/>
      <c r="Z3936" s="42"/>
    </row>
    <row r="3937">
      <c r="B3937" s="42"/>
      <c r="D3937" s="90"/>
      <c r="F3937" s="90"/>
      <c r="G3937" s="42"/>
      <c r="H3937" s="90"/>
      <c r="M3937" s="42"/>
      <c r="S3937" s="42"/>
      <c r="T3937" s="42"/>
      <c r="U3937" s="42"/>
      <c r="V3937" s="42"/>
      <c r="W3937" s="42"/>
      <c r="X3937" s="42"/>
      <c r="Y3937" s="42"/>
      <c r="Z3937" s="42"/>
    </row>
    <row r="3938">
      <c r="B3938" s="42"/>
      <c r="D3938" s="90"/>
      <c r="F3938" s="90"/>
      <c r="G3938" s="42"/>
      <c r="H3938" s="90"/>
      <c r="M3938" s="42"/>
      <c r="S3938" s="42"/>
      <c r="T3938" s="42"/>
      <c r="U3938" s="42"/>
      <c r="V3938" s="42"/>
      <c r="W3938" s="42"/>
      <c r="X3938" s="42"/>
      <c r="Y3938" s="42"/>
      <c r="Z3938" s="42"/>
    </row>
    <row r="3939">
      <c r="B3939" s="42"/>
      <c r="D3939" s="90"/>
      <c r="F3939" s="90"/>
      <c r="G3939" s="42"/>
      <c r="H3939" s="90"/>
      <c r="M3939" s="42"/>
      <c r="S3939" s="42"/>
      <c r="T3939" s="42"/>
      <c r="U3939" s="42"/>
      <c r="V3939" s="42"/>
      <c r="W3939" s="42"/>
      <c r="X3939" s="42"/>
      <c r="Y3939" s="42"/>
      <c r="Z3939" s="42"/>
    </row>
    <row r="3940">
      <c r="B3940" s="42"/>
      <c r="D3940" s="90"/>
      <c r="F3940" s="90"/>
      <c r="G3940" s="42"/>
      <c r="H3940" s="90"/>
      <c r="M3940" s="42"/>
      <c r="S3940" s="42"/>
      <c r="T3940" s="42"/>
      <c r="U3940" s="42"/>
      <c r="V3940" s="42"/>
      <c r="W3940" s="42"/>
      <c r="X3940" s="42"/>
      <c r="Y3940" s="42"/>
      <c r="Z3940" s="42"/>
    </row>
    <row r="3941">
      <c r="B3941" s="42"/>
      <c r="D3941" s="90"/>
      <c r="F3941" s="90"/>
      <c r="G3941" s="42"/>
      <c r="H3941" s="90"/>
      <c r="M3941" s="42"/>
      <c r="S3941" s="42"/>
      <c r="T3941" s="42"/>
      <c r="U3941" s="42"/>
      <c r="V3941" s="42"/>
      <c r="W3941" s="42"/>
      <c r="X3941" s="42"/>
      <c r="Y3941" s="42"/>
      <c r="Z3941" s="42"/>
    </row>
    <row r="3942">
      <c r="B3942" s="42"/>
      <c r="D3942" s="90"/>
      <c r="F3942" s="90"/>
      <c r="G3942" s="42"/>
      <c r="H3942" s="90"/>
      <c r="M3942" s="42"/>
      <c r="S3942" s="42"/>
      <c r="T3942" s="42"/>
      <c r="U3942" s="42"/>
      <c r="V3942" s="42"/>
      <c r="W3942" s="42"/>
      <c r="X3942" s="42"/>
      <c r="Y3942" s="42"/>
      <c r="Z3942" s="42"/>
    </row>
    <row r="3943">
      <c r="B3943" s="42"/>
      <c r="D3943" s="90"/>
      <c r="F3943" s="90"/>
      <c r="G3943" s="42"/>
      <c r="H3943" s="90"/>
      <c r="M3943" s="42"/>
      <c r="S3943" s="42"/>
      <c r="T3943" s="42"/>
      <c r="U3943" s="42"/>
      <c r="V3943" s="42"/>
      <c r="W3943" s="42"/>
      <c r="X3943" s="42"/>
      <c r="Y3943" s="42"/>
      <c r="Z3943" s="42"/>
    </row>
    <row r="3944">
      <c r="B3944" s="42"/>
      <c r="D3944" s="90"/>
      <c r="F3944" s="90"/>
      <c r="G3944" s="42"/>
      <c r="H3944" s="90"/>
      <c r="M3944" s="42"/>
      <c r="S3944" s="42"/>
      <c r="T3944" s="42"/>
      <c r="U3944" s="42"/>
      <c r="V3944" s="42"/>
      <c r="W3944" s="42"/>
      <c r="X3944" s="42"/>
      <c r="Y3944" s="42"/>
      <c r="Z3944" s="42"/>
    </row>
    <row r="3945">
      <c r="B3945" s="42"/>
      <c r="D3945" s="90"/>
      <c r="F3945" s="90"/>
      <c r="G3945" s="42"/>
      <c r="H3945" s="90"/>
      <c r="M3945" s="42"/>
      <c r="S3945" s="42"/>
      <c r="T3945" s="42"/>
      <c r="U3945" s="42"/>
      <c r="V3945" s="42"/>
      <c r="W3945" s="42"/>
      <c r="X3945" s="42"/>
      <c r="Y3945" s="42"/>
      <c r="Z3945" s="42"/>
    </row>
    <row r="3946">
      <c r="B3946" s="42"/>
      <c r="D3946" s="90"/>
      <c r="F3946" s="90"/>
      <c r="G3946" s="42"/>
      <c r="H3946" s="90"/>
      <c r="M3946" s="42"/>
      <c r="S3946" s="42"/>
      <c r="T3946" s="42"/>
      <c r="U3946" s="42"/>
      <c r="V3946" s="42"/>
      <c r="W3946" s="42"/>
      <c r="X3946" s="42"/>
      <c r="Y3946" s="42"/>
      <c r="Z3946" s="42"/>
    </row>
    <row r="3947">
      <c r="B3947" s="42"/>
      <c r="D3947" s="90"/>
      <c r="F3947" s="90"/>
      <c r="G3947" s="42"/>
      <c r="H3947" s="90"/>
      <c r="M3947" s="42"/>
      <c r="S3947" s="42"/>
      <c r="T3947" s="42"/>
      <c r="U3947" s="42"/>
      <c r="V3947" s="42"/>
      <c r="W3947" s="42"/>
      <c r="X3947" s="42"/>
      <c r="Y3947" s="42"/>
      <c r="Z3947" s="42"/>
    </row>
    <row r="3948">
      <c r="B3948" s="42"/>
      <c r="D3948" s="90"/>
      <c r="F3948" s="90"/>
      <c r="G3948" s="42"/>
      <c r="H3948" s="90"/>
      <c r="M3948" s="42"/>
      <c r="S3948" s="42"/>
      <c r="T3948" s="42"/>
      <c r="U3948" s="42"/>
      <c r="V3948" s="42"/>
      <c r="W3948" s="42"/>
      <c r="X3948" s="42"/>
      <c r="Y3948" s="42"/>
      <c r="Z3948" s="42"/>
    </row>
    <row r="3949">
      <c r="B3949" s="42"/>
      <c r="D3949" s="90"/>
      <c r="F3949" s="90"/>
      <c r="G3949" s="42"/>
      <c r="H3949" s="90"/>
      <c r="M3949" s="42"/>
      <c r="S3949" s="42"/>
      <c r="T3949" s="42"/>
      <c r="U3949" s="42"/>
      <c r="V3949" s="42"/>
      <c r="W3949" s="42"/>
      <c r="X3949" s="42"/>
      <c r="Y3949" s="42"/>
      <c r="Z3949" s="42"/>
    </row>
    <row r="3950">
      <c r="B3950" s="42"/>
      <c r="D3950" s="90"/>
      <c r="F3950" s="90"/>
      <c r="G3950" s="42"/>
      <c r="H3950" s="90"/>
      <c r="M3950" s="42"/>
      <c r="S3950" s="42"/>
      <c r="T3950" s="42"/>
      <c r="U3950" s="42"/>
      <c r="V3950" s="42"/>
      <c r="W3950" s="42"/>
      <c r="X3950" s="42"/>
      <c r="Y3950" s="42"/>
      <c r="Z3950" s="42"/>
    </row>
    <row r="3951">
      <c r="B3951" s="42"/>
      <c r="D3951" s="90"/>
      <c r="F3951" s="90"/>
      <c r="G3951" s="42"/>
      <c r="H3951" s="90"/>
      <c r="M3951" s="42"/>
      <c r="S3951" s="42"/>
      <c r="T3951" s="42"/>
      <c r="U3951" s="42"/>
      <c r="V3951" s="42"/>
      <c r="W3951" s="42"/>
      <c r="X3951" s="42"/>
      <c r="Y3951" s="42"/>
      <c r="Z3951" s="42"/>
    </row>
    <row r="3952">
      <c r="B3952" s="42"/>
      <c r="D3952" s="90"/>
      <c r="F3952" s="90"/>
      <c r="G3952" s="42"/>
      <c r="H3952" s="90"/>
      <c r="M3952" s="42"/>
      <c r="S3952" s="42"/>
      <c r="T3952" s="42"/>
      <c r="U3952" s="42"/>
      <c r="V3952" s="42"/>
      <c r="W3952" s="42"/>
      <c r="X3952" s="42"/>
      <c r="Y3952" s="42"/>
      <c r="Z3952" s="42"/>
    </row>
    <row r="3953">
      <c r="B3953" s="42"/>
      <c r="D3953" s="90"/>
      <c r="F3953" s="90"/>
      <c r="G3953" s="42"/>
      <c r="H3953" s="90"/>
      <c r="M3953" s="42"/>
      <c r="S3953" s="42"/>
      <c r="T3953" s="42"/>
      <c r="U3953" s="42"/>
      <c r="V3953" s="42"/>
      <c r="W3953" s="42"/>
      <c r="X3953" s="42"/>
      <c r="Y3953" s="42"/>
      <c r="Z3953" s="42"/>
    </row>
    <row r="3954">
      <c r="B3954" s="42"/>
      <c r="D3954" s="90"/>
      <c r="F3954" s="90"/>
      <c r="G3954" s="42"/>
      <c r="H3954" s="90"/>
      <c r="M3954" s="42"/>
      <c r="S3954" s="42"/>
      <c r="T3954" s="42"/>
      <c r="U3954" s="42"/>
      <c r="V3954" s="42"/>
      <c r="W3954" s="42"/>
      <c r="X3954" s="42"/>
      <c r="Y3954" s="42"/>
      <c r="Z3954" s="42"/>
    </row>
    <row r="3955">
      <c r="B3955" s="42"/>
      <c r="D3955" s="90"/>
      <c r="F3955" s="90"/>
      <c r="G3955" s="42"/>
      <c r="H3955" s="90"/>
      <c r="M3955" s="42"/>
      <c r="S3955" s="42"/>
      <c r="T3955" s="42"/>
      <c r="U3955" s="42"/>
      <c r="V3955" s="42"/>
      <c r="W3955" s="42"/>
      <c r="X3955" s="42"/>
      <c r="Y3955" s="42"/>
      <c r="Z3955" s="42"/>
    </row>
    <row r="3956">
      <c r="B3956" s="42"/>
      <c r="D3956" s="90"/>
      <c r="F3956" s="90"/>
      <c r="G3956" s="42"/>
      <c r="H3956" s="90"/>
      <c r="M3956" s="42"/>
      <c r="S3956" s="42"/>
      <c r="T3956" s="42"/>
      <c r="U3956" s="42"/>
      <c r="V3956" s="42"/>
      <c r="W3956" s="42"/>
      <c r="X3956" s="42"/>
      <c r="Y3956" s="42"/>
      <c r="Z3956" s="42"/>
    </row>
    <row r="3957">
      <c r="B3957" s="42"/>
      <c r="D3957" s="90"/>
      <c r="F3957" s="90"/>
      <c r="G3957" s="42"/>
      <c r="H3957" s="90"/>
      <c r="M3957" s="42"/>
      <c r="S3957" s="42"/>
      <c r="T3957" s="42"/>
      <c r="U3957" s="42"/>
      <c r="V3957" s="42"/>
      <c r="W3957" s="42"/>
      <c r="X3957" s="42"/>
      <c r="Y3957" s="42"/>
      <c r="Z3957" s="42"/>
    </row>
    <row r="3958">
      <c r="B3958" s="42"/>
      <c r="D3958" s="90"/>
      <c r="F3958" s="90"/>
      <c r="G3958" s="42"/>
      <c r="H3958" s="90"/>
      <c r="M3958" s="42"/>
      <c r="S3958" s="42"/>
      <c r="T3958" s="42"/>
      <c r="U3958" s="42"/>
      <c r="V3958" s="42"/>
      <c r="W3958" s="42"/>
      <c r="X3958" s="42"/>
      <c r="Y3958" s="42"/>
      <c r="Z3958" s="42"/>
    </row>
    <row r="3959">
      <c r="B3959" s="42"/>
      <c r="D3959" s="90"/>
      <c r="F3959" s="90"/>
      <c r="G3959" s="42"/>
      <c r="H3959" s="90"/>
      <c r="M3959" s="42"/>
      <c r="S3959" s="42"/>
      <c r="T3959" s="42"/>
      <c r="U3959" s="42"/>
      <c r="V3959" s="42"/>
      <c r="W3959" s="42"/>
      <c r="X3959" s="42"/>
      <c r="Y3959" s="42"/>
      <c r="Z3959" s="42"/>
    </row>
    <row r="3960">
      <c r="B3960" s="42"/>
      <c r="D3960" s="90"/>
      <c r="F3960" s="90"/>
      <c r="G3960" s="42"/>
      <c r="H3960" s="90"/>
      <c r="M3960" s="42"/>
      <c r="S3960" s="42"/>
      <c r="T3960" s="42"/>
      <c r="U3960" s="42"/>
      <c r="V3960" s="42"/>
      <c r="W3960" s="42"/>
      <c r="X3960" s="42"/>
      <c r="Y3960" s="42"/>
      <c r="Z3960" s="42"/>
    </row>
    <row r="3961">
      <c r="B3961" s="42"/>
      <c r="D3961" s="90"/>
      <c r="F3961" s="90"/>
      <c r="G3961" s="42"/>
      <c r="H3961" s="90"/>
      <c r="M3961" s="42"/>
      <c r="S3961" s="42"/>
      <c r="T3961" s="42"/>
      <c r="U3961" s="42"/>
      <c r="V3961" s="42"/>
      <c r="W3961" s="42"/>
      <c r="X3961" s="42"/>
      <c r="Y3961" s="42"/>
      <c r="Z3961" s="42"/>
    </row>
    <row r="3962">
      <c r="B3962" s="42"/>
      <c r="D3962" s="90"/>
      <c r="F3962" s="90"/>
      <c r="G3962" s="42"/>
      <c r="H3962" s="90"/>
      <c r="M3962" s="42"/>
      <c r="S3962" s="42"/>
      <c r="T3962" s="42"/>
      <c r="U3962" s="42"/>
      <c r="V3962" s="42"/>
      <c r="W3962" s="42"/>
      <c r="X3962" s="42"/>
      <c r="Y3962" s="42"/>
      <c r="Z3962" s="42"/>
    </row>
    <row r="3963">
      <c r="B3963" s="42"/>
      <c r="D3963" s="90"/>
      <c r="F3963" s="90"/>
      <c r="G3963" s="42"/>
      <c r="H3963" s="90"/>
      <c r="M3963" s="42"/>
      <c r="S3963" s="42"/>
      <c r="T3963" s="42"/>
      <c r="U3963" s="42"/>
      <c r="V3963" s="42"/>
      <c r="W3963" s="42"/>
      <c r="X3963" s="42"/>
      <c r="Y3963" s="42"/>
      <c r="Z3963" s="42"/>
    </row>
    <row r="3964">
      <c r="B3964" s="42"/>
      <c r="D3964" s="90"/>
      <c r="F3964" s="90"/>
      <c r="G3964" s="42"/>
      <c r="H3964" s="90"/>
      <c r="M3964" s="42"/>
      <c r="S3964" s="42"/>
      <c r="T3964" s="42"/>
      <c r="U3964" s="42"/>
      <c r="V3964" s="42"/>
      <c r="W3964" s="42"/>
      <c r="X3964" s="42"/>
      <c r="Y3964" s="42"/>
      <c r="Z3964" s="42"/>
    </row>
    <row r="3965">
      <c r="B3965" s="42"/>
      <c r="D3965" s="90"/>
      <c r="F3965" s="90"/>
      <c r="G3965" s="42"/>
      <c r="H3965" s="90"/>
      <c r="M3965" s="42"/>
      <c r="S3965" s="42"/>
      <c r="T3965" s="42"/>
      <c r="U3965" s="42"/>
      <c r="V3965" s="42"/>
      <c r="W3965" s="42"/>
      <c r="X3965" s="42"/>
      <c r="Y3965" s="42"/>
      <c r="Z3965" s="42"/>
    </row>
    <row r="3966">
      <c r="B3966" s="42"/>
      <c r="D3966" s="90"/>
      <c r="F3966" s="90"/>
      <c r="G3966" s="42"/>
      <c r="H3966" s="90"/>
      <c r="M3966" s="42"/>
      <c r="S3966" s="42"/>
      <c r="T3966" s="42"/>
      <c r="U3966" s="42"/>
      <c r="V3966" s="42"/>
      <c r="W3966" s="42"/>
      <c r="X3966" s="42"/>
      <c r="Y3966" s="42"/>
      <c r="Z3966" s="42"/>
    </row>
    <row r="3967">
      <c r="B3967" s="42"/>
      <c r="D3967" s="90"/>
      <c r="F3967" s="90"/>
      <c r="G3967" s="42"/>
      <c r="H3967" s="90"/>
      <c r="M3967" s="42"/>
      <c r="S3967" s="42"/>
      <c r="T3967" s="42"/>
      <c r="U3967" s="42"/>
      <c r="V3967" s="42"/>
      <c r="W3967" s="42"/>
      <c r="X3967" s="42"/>
      <c r="Y3967" s="42"/>
      <c r="Z3967" s="42"/>
    </row>
    <row r="3968">
      <c r="B3968" s="42"/>
      <c r="D3968" s="90"/>
      <c r="F3968" s="90"/>
      <c r="G3968" s="42"/>
      <c r="H3968" s="90"/>
      <c r="M3968" s="42"/>
      <c r="S3968" s="42"/>
      <c r="T3968" s="42"/>
      <c r="U3968" s="42"/>
      <c r="V3968" s="42"/>
      <c r="W3968" s="42"/>
      <c r="X3968" s="42"/>
      <c r="Y3968" s="42"/>
      <c r="Z3968" s="42"/>
    </row>
    <row r="3969">
      <c r="B3969" s="42"/>
      <c r="D3969" s="90"/>
      <c r="F3969" s="90"/>
      <c r="G3969" s="42"/>
      <c r="H3969" s="90"/>
      <c r="M3969" s="42"/>
      <c r="S3969" s="42"/>
      <c r="T3969" s="42"/>
      <c r="U3969" s="42"/>
      <c r="V3969" s="42"/>
      <c r="W3969" s="42"/>
      <c r="X3969" s="42"/>
      <c r="Y3969" s="42"/>
      <c r="Z3969" s="42"/>
    </row>
    <row r="3970">
      <c r="B3970" s="42"/>
      <c r="D3970" s="90"/>
      <c r="F3970" s="90"/>
      <c r="G3970" s="42"/>
      <c r="H3970" s="90"/>
      <c r="M3970" s="42"/>
      <c r="S3970" s="42"/>
      <c r="T3970" s="42"/>
      <c r="U3970" s="42"/>
      <c r="V3970" s="42"/>
      <c r="W3970" s="42"/>
      <c r="X3970" s="42"/>
      <c r="Y3970" s="42"/>
      <c r="Z3970" s="42"/>
    </row>
    <row r="3971">
      <c r="B3971" s="42"/>
      <c r="D3971" s="90"/>
      <c r="F3971" s="90"/>
      <c r="G3971" s="42"/>
      <c r="H3971" s="90"/>
      <c r="M3971" s="42"/>
      <c r="S3971" s="42"/>
      <c r="T3971" s="42"/>
      <c r="U3971" s="42"/>
      <c r="V3971" s="42"/>
      <c r="W3971" s="42"/>
      <c r="X3971" s="42"/>
      <c r="Y3971" s="42"/>
      <c r="Z3971" s="42"/>
    </row>
    <row r="3972">
      <c r="B3972" s="42"/>
      <c r="D3972" s="90"/>
      <c r="F3972" s="90"/>
      <c r="G3972" s="42"/>
      <c r="H3972" s="90"/>
      <c r="M3972" s="42"/>
      <c r="S3972" s="42"/>
      <c r="T3972" s="42"/>
      <c r="U3972" s="42"/>
      <c r="V3972" s="42"/>
      <c r="W3972" s="42"/>
      <c r="X3972" s="42"/>
      <c r="Y3972" s="42"/>
      <c r="Z3972" s="42"/>
    </row>
    <row r="3973">
      <c r="B3973" s="42"/>
      <c r="D3973" s="90"/>
      <c r="F3973" s="90"/>
      <c r="G3973" s="42"/>
      <c r="H3973" s="90"/>
      <c r="M3973" s="42"/>
      <c r="S3973" s="42"/>
      <c r="T3973" s="42"/>
      <c r="U3973" s="42"/>
      <c r="V3973" s="42"/>
      <c r="W3973" s="42"/>
      <c r="X3973" s="42"/>
      <c r="Y3973" s="42"/>
      <c r="Z3973" s="42"/>
    </row>
    <row r="3974">
      <c r="B3974" s="42"/>
      <c r="D3974" s="90"/>
      <c r="F3974" s="90"/>
      <c r="G3974" s="42"/>
      <c r="H3974" s="90"/>
      <c r="M3974" s="42"/>
      <c r="S3974" s="42"/>
      <c r="T3974" s="42"/>
      <c r="U3974" s="42"/>
      <c r="V3974" s="42"/>
      <c r="W3974" s="42"/>
      <c r="X3974" s="42"/>
      <c r="Y3974" s="42"/>
      <c r="Z3974" s="42"/>
    </row>
    <row r="3975">
      <c r="B3975" s="42"/>
      <c r="D3975" s="90"/>
      <c r="F3975" s="90"/>
      <c r="G3975" s="42"/>
      <c r="H3975" s="90"/>
      <c r="M3975" s="42"/>
      <c r="S3975" s="42"/>
      <c r="T3975" s="42"/>
      <c r="U3975" s="42"/>
      <c r="V3975" s="42"/>
      <c r="W3975" s="42"/>
      <c r="X3975" s="42"/>
      <c r="Y3975" s="42"/>
      <c r="Z3975" s="42"/>
    </row>
    <row r="3976">
      <c r="B3976" s="42"/>
      <c r="D3976" s="90"/>
      <c r="F3976" s="90"/>
      <c r="G3976" s="42"/>
      <c r="H3976" s="90"/>
      <c r="M3976" s="42"/>
      <c r="S3976" s="42"/>
      <c r="T3976" s="42"/>
      <c r="U3976" s="42"/>
      <c r="V3976" s="42"/>
      <c r="W3976" s="42"/>
      <c r="X3976" s="42"/>
      <c r="Y3976" s="42"/>
      <c r="Z3976" s="42"/>
    </row>
    <row r="3977">
      <c r="B3977" s="42"/>
      <c r="D3977" s="90"/>
      <c r="F3977" s="90"/>
      <c r="G3977" s="42"/>
      <c r="H3977" s="90"/>
      <c r="M3977" s="42"/>
      <c r="S3977" s="42"/>
      <c r="T3977" s="42"/>
      <c r="U3977" s="42"/>
      <c r="V3977" s="42"/>
      <c r="W3977" s="42"/>
      <c r="X3977" s="42"/>
      <c r="Y3977" s="42"/>
      <c r="Z3977" s="42"/>
    </row>
    <row r="3978">
      <c r="B3978" s="42"/>
      <c r="D3978" s="90"/>
      <c r="F3978" s="90"/>
      <c r="G3978" s="42"/>
      <c r="H3978" s="90"/>
      <c r="M3978" s="42"/>
      <c r="S3978" s="42"/>
      <c r="T3978" s="42"/>
      <c r="U3978" s="42"/>
      <c r="V3978" s="42"/>
      <c r="W3978" s="42"/>
      <c r="X3978" s="42"/>
      <c r="Y3978" s="42"/>
      <c r="Z3978" s="42"/>
    </row>
    <row r="3979">
      <c r="B3979" s="42"/>
      <c r="D3979" s="90"/>
      <c r="F3979" s="90"/>
      <c r="G3979" s="42"/>
      <c r="H3979" s="90"/>
      <c r="M3979" s="42"/>
      <c r="S3979" s="42"/>
      <c r="T3979" s="42"/>
      <c r="U3979" s="42"/>
      <c r="V3979" s="42"/>
      <c r="W3979" s="42"/>
      <c r="X3979" s="42"/>
      <c r="Y3979" s="42"/>
      <c r="Z3979" s="42"/>
    </row>
    <row r="3980">
      <c r="B3980" s="42"/>
      <c r="D3980" s="90"/>
      <c r="F3980" s="90"/>
      <c r="G3980" s="42"/>
      <c r="H3980" s="90"/>
      <c r="M3980" s="42"/>
      <c r="S3980" s="42"/>
      <c r="T3980" s="42"/>
      <c r="U3980" s="42"/>
      <c r="V3980" s="42"/>
      <c r="W3980" s="42"/>
      <c r="X3980" s="42"/>
      <c r="Y3980" s="42"/>
      <c r="Z3980" s="42"/>
    </row>
    <row r="3981">
      <c r="B3981" s="42"/>
      <c r="D3981" s="90"/>
      <c r="F3981" s="90"/>
      <c r="G3981" s="42"/>
      <c r="H3981" s="90"/>
      <c r="M3981" s="42"/>
      <c r="S3981" s="42"/>
      <c r="T3981" s="42"/>
      <c r="U3981" s="42"/>
      <c r="V3981" s="42"/>
      <c r="W3981" s="42"/>
      <c r="X3981" s="42"/>
      <c r="Y3981" s="42"/>
      <c r="Z3981" s="42"/>
    </row>
    <row r="3982">
      <c r="B3982" s="42"/>
      <c r="D3982" s="90"/>
      <c r="F3982" s="90"/>
      <c r="G3982" s="42"/>
      <c r="H3982" s="90"/>
      <c r="M3982" s="42"/>
      <c r="S3982" s="42"/>
      <c r="T3982" s="42"/>
      <c r="U3982" s="42"/>
      <c r="V3982" s="42"/>
      <c r="W3982" s="42"/>
      <c r="X3982" s="42"/>
      <c r="Y3982" s="42"/>
      <c r="Z3982" s="42"/>
    </row>
    <row r="3983">
      <c r="B3983" s="42"/>
      <c r="D3983" s="90"/>
      <c r="F3983" s="90"/>
      <c r="G3983" s="42"/>
      <c r="H3983" s="90"/>
      <c r="M3983" s="42"/>
      <c r="S3983" s="42"/>
      <c r="T3983" s="42"/>
      <c r="U3983" s="42"/>
      <c r="V3983" s="42"/>
      <c r="W3983" s="42"/>
      <c r="X3983" s="42"/>
      <c r="Y3983" s="42"/>
      <c r="Z3983" s="42"/>
    </row>
    <row r="3984">
      <c r="B3984" s="42"/>
      <c r="D3984" s="90"/>
      <c r="F3984" s="90"/>
      <c r="G3984" s="42"/>
      <c r="H3984" s="90"/>
      <c r="M3984" s="42"/>
      <c r="S3984" s="42"/>
      <c r="T3984" s="42"/>
      <c r="U3984" s="42"/>
      <c r="V3984" s="42"/>
      <c r="W3984" s="42"/>
      <c r="X3984" s="42"/>
      <c r="Y3984" s="42"/>
      <c r="Z3984" s="42"/>
    </row>
    <row r="3985">
      <c r="B3985" s="42"/>
      <c r="D3985" s="90"/>
      <c r="F3985" s="90"/>
      <c r="G3985" s="42"/>
      <c r="H3985" s="90"/>
      <c r="M3985" s="42"/>
      <c r="S3985" s="42"/>
      <c r="T3985" s="42"/>
      <c r="U3985" s="42"/>
      <c r="V3985" s="42"/>
      <c r="W3985" s="42"/>
      <c r="X3985" s="42"/>
      <c r="Y3985" s="42"/>
      <c r="Z3985" s="42"/>
    </row>
    <row r="3986">
      <c r="B3986" s="42"/>
      <c r="D3986" s="90"/>
      <c r="F3986" s="90"/>
      <c r="G3986" s="42"/>
      <c r="H3986" s="90"/>
      <c r="M3986" s="42"/>
      <c r="S3986" s="42"/>
      <c r="T3986" s="42"/>
      <c r="U3986" s="42"/>
      <c r="V3986" s="42"/>
      <c r="W3986" s="42"/>
      <c r="X3986" s="42"/>
      <c r="Y3986" s="42"/>
      <c r="Z3986" s="42"/>
    </row>
    <row r="3987">
      <c r="B3987" s="42"/>
      <c r="D3987" s="90"/>
      <c r="F3987" s="90"/>
      <c r="G3987" s="42"/>
      <c r="H3987" s="90"/>
      <c r="M3987" s="42"/>
      <c r="S3987" s="42"/>
      <c r="T3987" s="42"/>
      <c r="U3987" s="42"/>
      <c r="V3987" s="42"/>
      <c r="W3987" s="42"/>
      <c r="X3987" s="42"/>
      <c r="Y3987" s="42"/>
      <c r="Z3987" s="42"/>
    </row>
    <row r="3988">
      <c r="B3988" s="42"/>
      <c r="D3988" s="90"/>
      <c r="F3988" s="90"/>
      <c r="G3988" s="42"/>
      <c r="H3988" s="90"/>
      <c r="M3988" s="42"/>
      <c r="S3988" s="42"/>
      <c r="T3988" s="42"/>
      <c r="U3988" s="42"/>
      <c r="V3988" s="42"/>
      <c r="W3988" s="42"/>
      <c r="X3988" s="42"/>
      <c r="Y3988" s="42"/>
      <c r="Z3988" s="42"/>
    </row>
    <row r="3989">
      <c r="B3989" s="42"/>
      <c r="D3989" s="90"/>
      <c r="F3989" s="90"/>
      <c r="G3989" s="42"/>
      <c r="H3989" s="90"/>
      <c r="M3989" s="42"/>
      <c r="S3989" s="42"/>
      <c r="T3989" s="42"/>
      <c r="U3989" s="42"/>
      <c r="V3989" s="42"/>
      <c r="W3989" s="42"/>
      <c r="X3989" s="42"/>
      <c r="Y3989" s="42"/>
      <c r="Z3989" s="42"/>
    </row>
    <row r="3990">
      <c r="B3990" s="42"/>
      <c r="D3990" s="90"/>
      <c r="F3990" s="90"/>
      <c r="G3990" s="42"/>
      <c r="H3990" s="90"/>
      <c r="M3990" s="42"/>
      <c r="S3990" s="42"/>
      <c r="T3990" s="42"/>
      <c r="U3990" s="42"/>
      <c r="V3990" s="42"/>
      <c r="W3990" s="42"/>
      <c r="X3990" s="42"/>
      <c r="Y3990" s="42"/>
      <c r="Z3990" s="42"/>
    </row>
    <row r="3991">
      <c r="B3991" s="42"/>
      <c r="D3991" s="90"/>
      <c r="F3991" s="90"/>
      <c r="G3991" s="42"/>
      <c r="H3991" s="90"/>
      <c r="M3991" s="42"/>
      <c r="S3991" s="42"/>
      <c r="T3991" s="42"/>
      <c r="U3991" s="42"/>
      <c r="V3991" s="42"/>
      <c r="W3991" s="42"/>
      <c r="X3991" s="42"/>
      <c r="Y3991" s="42"/>
      <c r="Z3991" s="42"/>
    </row>
    <row r="3992">
      <c r="B3992" s="42"/>
      <c r="D3992" s="90"/>
      <c r="F3992" s="90"/>
      <c r="G3992" s="42"/>
      <c r="H3992" s="90"/>
      <c r="M3992" s="42"/>
      <c r="S3992" s="42"/>
      <c r="T3992" s="42"/>
      <c r="U3992" s="42"/>
      <c r="V3992" s="42"/>
      <c r="W3992" s="42"/>
      <c r="X3992" s="42"/>
      <c r="Y3992" s="42"/>
      <c r="Z3992" s="42"/>
    </row>
    <row r="3993">
      <c r="B3993" s="42"/>
      <c r="D3993" s="90"/>
      <c r="F3993" s="90"/>
      <c r="G3993" s="42"/>
      <c r="H3993" s="90"/>
      <c r="M3993" s="42"/>
      <c r="S3993" s="42"/>
      <c r="T3993" s="42"/>
      <c r="U3993" s="42"/>
      <c r="V3993" s="42"/>
      <c r="W3993" s="42"/>
      <c r="X3993" s="42"/>
      <c r="Y3993" s="42"/>
      <c r="Z3993" s="42"/>
    </row>
    <row r="3994">
      <c r="B3994" s="42"/>
      <c r="D3994" s="90"/>
      <c r="F3994" s="90"/>
      <c r="G3994" s="42"/>
      <c r="H3994" s="90"/>
      <c r="M3994" s="42"/>
      <c r="S3994" s="42"/>
      <c r="T3994" s="42"/>
      <c r="U3994" s="42"/>
      <c r="V3994" s="42"/>
      <c r="W3994" s="42"/>
      <c r="X3994" s="42"/>
      <c r="Y3994" s="42"/>
      <c r="Z3994" s="42"/>
    </row>
    <row r="3995">
      <c r="B3995" s="42"/>
      <c r="D3995" s="90"/>
      <c r="F3995" s="90"/>
      <c r="G3995" s="42"/>
      <c r="H3995" s="90"/>
      <c r="M3995" s="42"/>
      <c r="S3995" s="42"/>
      <c r="T3995" s="42"/>
      <c r="U3995" s="42"/>
      <c r="V3995" s="42"/>
      <c r="W3995" s="42"/>
      <c r="X3995" s="42"/>
      <c r="Y3995" s="42"/>
      <c r="Z3995" s="42"/>
    </row>
    <row r="3996">
      <c r="B3996" s="42"/>
      <c r="D3996" s="90"/>
      <c r="F3996" s="90"/>
      <c r="G3996" s="42"/>
      <c r="H3996" s="90"/>
      <c r="M3996" s="42"/>
      <c r="S3996" s="42"/>
      <c r="T3996" s="42"/>
      <c r="U3996" s="42"/>
      <c r="V3996" s="42"/>
      <c r="W3996" s="42"/>
      <c r="X3996" s="42"/>
      <c r="Y3996" s="42"/>
      <c r="Z3996" s="42"/>
    </row>
    <row r="3997">
      <c r="B3997" s="42"/>
      <c r="D3997" s="90"/>
      <c r="F3997" s="90"/>
      <c r="G3997" s="42"/>
      <c r="H3997" s="90"/>
      <c r="M3997" s="42"/>
      <c r="S3997" s="42"/>
      <c r="T3997" s="42"/>
      <c r="U3997" s="42"/>
      <c r="V3997" s="42"/>
      <c r="W3997" s="42"/>
      <c r="X3997" s="42"/>
      <c r="Y3997" s="42"/>
      <c r="Z3997" s="42"/>
    </row>
    <row r="3998">
      <c r="B3998" s="42"/>
      <c r="D3998" s="90"/>
      <c r="F3998" s="90"/>
      <c r="G3998" s="42"/>
      <c r="H3998" s="90"/>
      <c r="M3998" s="42"/>
      <c r="S3998" s="42"/>
      <c r="T3998" s="42"/>
      <c r="U3998" s="42"/>
      <c r="V3998" s="42"/>
      <c r="W3998" s="42"/>
      <c r="X3998" s="42"/>
      <c r="Y3998" s="42"/>
      <c r="Z3998" s="42"/>
    </row>
    <row r="3999">
      <c r="B3999" s="42"/>
      <c r="D3999" s="90"/>
      <c r="F3999" s="90"/>
      <c r="G3999" s="42"/>
      <c r="H3999" s="90"/>
      <c r="M3999" s="42"/>
      <c r="S3999" s="42"/>
      <c r="T3999" s="42"/>
      <c r="U3999" s="42"/>
      <c r="V3999" s="42"/>
      <c r="W3999" s="42"/>
      <c r="X3999" s="42"/>
      <c r="Y3999" s="42"/>
      <c r="Z3999" s="42"/>
    </row>
    <row r="4000">
      <c r="B4000" s="42"/>
      <c r="D4000" s="90"/>
      <c r="F4000" s="90"/>
      <c r="G4000" s="42"/>
      <c r="H4000" s="90"/>
      <c r="M4000" s="42"/>
      <c r="S4000" s="42"/>
      <c r="T4000" s="42"/>
      <c r="U4000" s="42"/>
      <c r="V4000" s="42"/>
      <c r="W4000" s="42"/>
      <c r="X4000" s="42"/>
      <c r="Y4000" s="42"/>
      <c r="Z4000" s="42"/>
    </row>
    <row r="4001">
      <c r="B4001" s="42"/>
      <c r="D4001" s="90"/>
      <c r="F4001" s="90"/>
      <c r="G4001" s="42"/>
      <c r="H4001" s="90"/>
      <c r="M4001" s="42"/>
      <c r="S4001" s="42"/>
      <c r="T4001" s="42"/>
      <c r="U4001" s="42"/>
      <c r="V4001" s="42"/>
      <c r="W4001" s="42"/>
      <c r="X4001" s="42"/>
      <c r="Y4001" s="42"/>
      <c r="Z4001" s="42"/>
    </row>
    <row r="4002">
      <c r="B4002" s="42"/>
      <c r="D4002" s="90"/>
      <c r="F4002" s="90"/>
      <c r="G4002" s="42"/>
      <c r="H4002" s="90"/>
      <c r="M4002" s="42"/>
      <c r="S4002" s="42"/>
      <c r="T4002" s="42"/>
      <c r="U4002" s="42"/>
      <c r="V4002" s="42"/>
      <c r="W4002" s="42"/>
      <c r="X4002" s="42"/>
      <c r="Y4002" s="42"/>
      <c r="Z4002" s="42"/>
    </row>
    <row r="4003">
      <c r="B4003" s="42"/>
      <c r="D4003" s="90"/>
      <c r="F4003" s="90"/>
      <c r="G4003" s="42"/>
      <c r="H4003" s="90"/>
      <c r="M4003" s="42"/>
      <c r="S4003" s="42"/>
      <c r="T4003" s="42"/>
      <c r="U4003" s="42"/>
      <c r="V4003" s="42"/>
      <c r="W4003" s="42"/>
      <c r="X4003" s="42"/>
      <c r="Y4003" s="42"/>
      <c r="Z4003" s="42"/>
    </row>
    <row r="4004">
      <c r="B4004" s="42"/>
      <c r="D4004" s="90"/>
      <c r="F4004" s="90"/>
      <c r="G4004" s="42"/>
      <c r="H4004" s="90"/>
      <c r="M4004" s="42"/>
      <c r="S4004" s="42"/>
      <c r="T4004" s="42"/>
      <c r="U4004" s="42"/>
      <c r="V4004" s="42"/>
      <c r="W4004" s="42"/>
      <c r="X4004" s="42"/>
      <c r="Y4004" s="42"/>
      <c r="Z4004" s="42"/>
    </row>
    <row r="4005">
      <c r="B4005" s="42"/>
      <c r="D4005" s="90"/>
      <c r="F4005" s="90"/>
      <c r="G4005" s="42"/>
      <c r="H4005" s="90"/>
      <c r="M4005" s="42"/>
      <c r="S4005" s="42"/>
      <c r="T4005" s="42"/>
      <c r="U4005" s="42"/>
      <c r="V4005" s="42"/>
      <c r="W4005" s="42"/>
      <c r="X4005" s="42"/>
      <c r="Y4005" s="42"/>
      <c r="Z4005" s="42"/>
    </row>
    <row r="4006">
      <c r="B4006" s="42"/>
      <c r="D4006" s="90"/>
      <c r="F4006" s="90"/>
      <c r="G4006" s="42"/>
      <c r="H4006" s="90"/>
      <c r="M4006" s="42"/>
      <c r="S4006" s="42"/>
      <c r="T4006" s="42"/>
      <c r="U4006" s="42"/>
      <c r="V4006" s="42"/>
      <c r="W4006" s="42"/>
      <c r="X4006" s="42"/>
      <c r="Y4006" s="42"/>
      <c r="Z4006" s="42"/>
    </row>
    <row r="4007">
      <c r="B4007" s="42"/>
      <c r="D4007" s="90"/>
      <c r="F4007" s="90"/>
      <c r="G4007" s="42"/>
      <c r="H4007" s="90"/>
      <c r="M4007" s="42"/>
      <c r="S4007" s="42"/>
      <c r="T4007" s="42"/>
      <c r="U4007" s="42"/>
      <c r="V4007" s="42"/>
      <c r="W4007" s="42"/>
      <c r="X4007" s="42"/>
      <c r="Y4007" s="42"/>
      <c r="Z4007" s="42"/>
    </row>
    <row r="4008">
      <c r="B4008" s="42"/>
      <c r="D4008" s="90"/>
      <c r="F4008" s="90"/>
      <c r="G4008" s="42"/>
      <c r="H4008" s="90"/>
      <c r="M4008" s="42"/>
      <c r="S4008" s="42"/>
      <c r="T4008" s="42"/>
      <c r="U4008" s="42"/>
      <c r="V4008" s="42"/>
      <c r="W4008" s="42"/>
      <c r="X4008" s="42"/>
      <c r="Y4008" s="42"/>
      <c r="Z4008" s="42"/>
    </row>
    <row r="4009">
      <c r="B4009" s="42"/>
      <c r="D4009" s="90"/>
      <c r="F4009" s="90"/>
      <c r="G4009" s="42"/>
      <c r="H4009" s="90"/>
      <c r="M4009" s="42"/>
      <c r="S4009" s="42"/>
      <c r="T4009" s="42"/>
      <c r="U4009" s="42"/>
      <c r="V4009" s="42"/>
      <c r="W4009" s="42"/>
      <c r="X4009" s="42"/>
      <c r="Y4009" s="42"/>
      <c r="Z4009" s="42"/>
    </row>
    <row r="4010">
      <c r="B4010" s="42"/>
      <c r="D4010" s="90"/>
      <c r="F4010" s="90"/>
      <c r="G4010" s="42"/>
      <c r="H4010" s="90"/>
      <c r="M4010" s="42"/>
      <c r="S4010" s="42"/>
      <c r="T4010" s="42"/>
      <c r="U4010" s="42"/>
      <c r="V4010" s="42"/>
      <c r="W4010" s="42"/>
      <c r="X4010" s="42"/>
      <c r="Y4010" s="42"/>
      <c r="Z4010" s="42"/>
    </row>
    <row r="4011">
      <c r="B4011" s="42"/>
      <c r="D4011" s="90"/>
      <c r="F4011" s="90"/>
      <c r="G4011" s="42"/>
      <c r="H4011" s="90"/>
      <c r="M4011" s="42"/>
      <c r="S4011" s="42"/>
      <c r="T4011" s="42"/>
      <c r="U4011" s="42"/>
      <c r="V4011" s="42"/>
      <c r="W4011" s="42"/>
      <c r="X4011" s="42"/>
      <c r="Y4011" s="42"/>
      <c r="Z4011" s="42"/>
    </row>
    <row r="4012">
      <c r="B4012" s="42"/>
      <c r="D4012" s="90"/>
      <c r="F4012" s="90"/>
      <c r="G4012" s="42"/>
      <c r="H4012" s="90"/>
      <c r="M4012" s="42"/>
      <c r="S4012" s="42"/>
      <c r="T4012" s="42"/>
      <c r="U4012" s="42"/>
      <c r="V4012" s="42"/>
      <c r="W4012" s="42"/>
      <c r="X4012" s="42"/>
      <c r="Y4012" s="42"/>
      <c r="Z4012" s="42"/>
    </row>
    <row r="4013">
      <c r="B4013" s="42"/>
      <c r="D4013" s="90"/>
      <c r="F4013" s="90"/>
      <c r="G4013" s="42"/>
      <c r="H4013" s="90"/>
      <c r="M4013" s="42"/>
      <c r="S4013" s="42"/>
      <c r="T4013" s="42"/>
      <c r="U4013" s="42"/>
      <c r="V4013" s="42"/>
      <c r="W4013" s="42"/>
      <c r="X4013" s="42"/>
      <c r="Y4013" s="42"/>
      <c r="Z4013" s="42"/>
    </row>
    <row r="4014">
      <c r="B4014" s="42"/>
      <c r="D4014" s="90"/>
      <c r="F4014" s="90"/>
      <c r="G4014" s="42"/>
      <c r="H4014" s="90"/>
      <c r="M4014" s="42"/>
      <c r="S4014" s="42"/>
      <c r="T4014" s="42"/>
      <c r="U4014" s="42"/>
      <c r="V4014" s="42"/>
      <c r="W4014" s="42"/>
      <c r="X4014" s="42"/>
      <c r="Y4014" s="42"/>
      <c r="Z4014" s="42"/>
    </row>
    <row r="4015">
      <c r="B4015" s="42"/>
      <c r="D4015" s="90"/>
      <c r="F4015" s="90"/>
      <c r="G4015" s="42"/>
      <c r="H4015" s="90"/>
      <c r="M4015" s="42"/>
      <c r="S4015" s="42"/>
      <c r="T4015" s="42"/>
      <c r="U4015" s="42"/>
      <c r="V4015" s="42"/>
      <c r="W4015" s="42"/>
      <c r="X4015" s="42"/>
      <c r="Y4015" s="42"/>
      <c r="Z4015" s="42"/>
    </row>
    <row r="4016">
      <c r="B4016" s="42"/>
      <c r="D4016" s="90"/>
      <c r="F4016" s="90"/>
      <c r="G4016" s="42"/>
      <c r="H4016" s="90"/>
      <c r="M4016" s="42"/>
      <c r="S4016" s="42"/>
      <c r="T4016" s="42"/>
      <c r="U4016" s="42"/>
      <c r="V4016" s="42"/>
      <c r="W4016" s="42"/>
      <c r="X4016" s="42"/>
      <c r="Y4016" s="42"/>
      <c r="Z4016" s="42"/>
    </row>
    <row r="4017">
      <c r="B4017" s="42"/>
      <c r="D4017" s="90"/>
      <c r="F4017" s="90"/>
      <c r="G4017" s="42"/>
      <c r="H4017" s="90"/>
      <c r="M4017" s="42"/>
      <c r="S4017" s="42"/>
      <c r="T4017" s="42"/>
      <c r="U4017" s="42"/>
      <c r="V4017" s="42"/>
      <c r="W4017" s="42"/>
      <c r="X4017" s="42"/>
      <c r="Y4017" s="42"/>
      <c r="Z4017" s="42"/>
    </row>
    <row r="4018">
      <c r="B4018" s="42"/>
      <c r="D4018" s="90"/>
      <c r="F4018" s="90"/>
      <c r="G4018" s="42"/>
      <c r="H4018" s="90"/>
      <c r="M4018" s="42"/>
      <c r="S4018" s="42"/>
      <c r="T4018" s="42"/>
      <c r="U4018" s="42"/>
      <c r="V4018" s="42"/>
      <c r="W4018" s="42"/>
      <c r="X4018" s="42"/>
      <c r="Y4018" s="42"/>
      <c r="Z4018" s="42"/>
    </row>
    <row r="4019">
      <c r="B4019" s="42"/>
      <c r="D4019" s="90"/>
      <c r="F4019" s="90"/>
      <c r="G4019" s="42"/>
      <c r="H4019" s="90"/>
      <c r="M4019" s="42"/>
      <c r="S4019" s="42"/>
      <c r="T4019" s="42"/>
      <c r="U4019" s="42"/>
      <c r="V4019" s="42"/>
      <c r="W4019" s="42"/>
      <c r="X4019" s="42"/>
      <c r="Y4019" s="42"/>
      <c r="Z4019" s="42"/>
    </row>
    <row r="4020">
      <c r="B4020" s="42"/>
      <c r="D4020" s="90"/>
      <c r="F4020" s="90"/>
      <c r="G4020" s="42"/>
      <c r="H4020" s="90"/>
      <c r="M4020" s="42"/>
      <c r="S4020" s="42"/>
      <c r="T4020" s="42"/>
      <c r="U4020" s="42"/>
      <c r="V4020" s="42"/>
      <c r="W4020" s="42"/>
      <c r="X4020" s="42"/>
      <c r="Y4020" s="42"/>
      <c r="Z4020" s="42"/>
    </row>
    <row r="4021">
      <c r="B4021" s="42"/>
      <c r="D4021" s="90"/>
      <c r="F4021" s="90"/>
      <c r="G4021" s="42"/>
      <c r="H4021" s="90"/>
      <c r="M4021" s="42"/>
      <c r="S4021" s="42"/>
      <c r="T4021" s="42"/>
      <c r="U4021" s="42"/>
      <c r="V4021" s="42"/>
      <c r="W4021" s="42"/>
      <c r="X4021" s="42"/>
      <c r="Y4021" s="42"/>
      <c r="Z4021" s="42"/>
    </row>
    <row r="4022">
      <c r="B4022" s="42"/>
      <c r="D4022" s="90"/>
      <c r="F4022" s="90"/>
      <c r="G4022" s="42"/>
      <c r="H4022" s="90"/>
      <c r="M4022" s="42"/>
      <c r="S4022" s="42"/>
      <c r="T4022" s="42"/>
      <c r="U4022" s="42"/>
      <c r="V4022" s="42"/>
      <c r="W4022" s="42"/>
      <c r="X4022" s="42"/>
      <c r="Y4022" s="42"/>
      <c r="Z4022" s="42"/>
    </row>
    <row r="4023">
      <c r="B4023" s="42"/>
      <c r="D4023" s="90"/>
      <c r="F4023" s="90"/>
      <c r="G4023" s="42"/>
      <c r="H4023" s="90"/>
      <c r="M4023" s="42"/>
      <c r="S4023" s="42"/>
      <c r="T4023" s="42"/>
      <c r="U4023" s="42"/>
      <c r="V4023" s="42"/>
      <c r="W4023" s="42"/>
      <c r="X4023" s="42"/>
      <c r="Y4023" s="42"/>
      <c r="Z4023" s="42"/>
    </row>
    <row r="4024">
      <c r="B4024" s="42"/>
      <c r="D4024" s="90"/>
      <c r="F4024" s="90"/>
      <c r="G4024" s="42"/>
      <c r="H4024" s="90"/>
      <c r="M4024" s="42"/>
      <c r="S4024" s="42"/>
      <c r="T4024" s="42"/>
      <c r="U4024" s="42"/>
      <c r="V4024" s="42"/>
      <c r="W4024" s="42"/>
      <c r="X4024" s="42"/>
      <c r="Y4024" s="42"/>
      <c r="Z4024" s="42"/>
    </row>
    <row r="4025">
      <c r="B4025" s="42"/>
      <c r="D4025" s="90"/>
      <c r="F4025" s="90"/>
      <c r="G4025" s="42"/>
      <c r="H4025" s="90"/>
      <c r="M4025" s="42"/>
      <c r="S4025" s="42"/>
      <c r="T4025" s="42"/>
      <c r="U4025" s="42"/>
      <c r="V4025" s="42"/>
      <c r="W4025" s="42"/>
      <c r="X4025" s="42"/>
      <c r="Y4025" s="42"/>
      <c r="Z4025" s="42"/>
    </row>
    <row r="4026">
      <c r="B4026" s="42"/>
      <c r="D4026" s="90"/>
      <c r="F4026" s="90"/>
      <c r="G4026" s="42"/>
      <c r="H4026" s="90"/>
      <c r="M4026" s="42"/>
      <c r="S4026" s="42"/>
      <c r="T4026" s="42"/>
      <c r="U4026" s="42"/>
      <c r="V4026" s="42"/>
      <c r="W4026" s="42"/>
      <c r="X4026" s="42"/>
      <c r="Y4026" s="42"/>
      <c r="Z4026" s="42"/>
    </row>
    <row r="4027">
      <c r="B4027" s="42"/>
      <c r="D4027" s="90"/>
      <c r="F4027" s="90"/>
      <c r="G4027" s="42"/>
      <c r="H4027" s="90"/>
      <c r="M4027" s="42"/>
      <c r="S4027" s="42"/>
      <c r="T4027" s="42"/>
      <c r="U4027" s="42"/>
      <c r="V4027" s="42"/>
      <c r="W4027" s="42"/>
      <c r="X4027" s="42"/>
      <c r="Y4027" s="42"/>
      <c r="Z4027" s="42"/>
    </row>
    <row r="4028">
      <c r="B4028" s="42"/>
      <c r="D4028" s="90"/>
      <c r="F4028" s="90"/>
      <c r="G4028" s="42"/>
      <c r="H4028" s="90"/>
      <c r="M4028" s="42"/>
      <c r="S4028" s="42"/>
      <c r="T4028" s="42"/>
      <c r="U4028" s="42"/>
      <c r="V4028" s="42"/>
      <c r="W4028" s="42"/>
      <c r="X4028" s="42"/>
      <c r="Y4028" s="42"/>
      <c r="Z4028" s="42"/>
    </row>
    <row r="4029">
      <c r="B4029" s="42"/>
      <c r="D4029" s="90"/>
      <c r="F4029" s="90"/>
      <c r="G4029" s="42"/>
      <c r="H4029" s="90"/>
      <c r="M4029" s="42"/>
      <c r="S4029" s="42"/>
      <c r="T4029" s="42"/>
      <c r="U4029" s="42"/>
      <c r="V4029" s="42"/>
      <c r="W4029" s="42"/>
      <c r="X4029" s="42"/>
      <c r="Y4029" s="42"/>
      <c r="Z4029" s="42"/>
    </row>
    <row r="4030">
      <c r="B4030" s="42"/>
      <c r="D4030" s="90"/>
      <c r="F4030" s="90"/>
      <c r="G4030" s="42"/>
      <c r="H4030" s="90"/>
      <c r="M4030" s="42"/>
      <c r="S4030" s="42"/>
      <c r="T4030" s="42"/>
      <c r="U4030" s="42"/>
      <c r="V4030" s="42"/>
      <c r="W4030" s="42"/>
      <c r="X4030" s="42"/>
      <c r="Y4030" s="42"/>
      <c r="Z4030" s="42"/>
    </row>
    <row r="4031">
      <c r="B4031" s="42"/>
      <c r="D4031" s="90"/>
      <c r="F4031" s="90"/>
      <c r="G4031" s="42"/>
      <c r="H4031" s="90"/>
      <c r="M4031" s="42"/>
      <c r="S4031" s="42"/>
      <c r="T4031" s="42"/>
      <c r="U4031" s="42"/>
      <c r="V4031" s="42"/>
      <c r="W4031" s="42"/>
      <c r="X4031" s="42"/>
      <c r="Y4031" s="42"/>
      <c r="Z4031" s="42"/>
    </row>
    <row r="4032">
      <c r="B4032" s="42"/>
      <c r="D4032" s="90"/>
      <c r="F4032" s="90"/>
      <c r="G4032" s="42"/>
      <c r="H4032" s="90"/>
      <c r="M4032" s="42"/>
      <c r="S4032" s="42"/>
      <c r="T4032" s="42"/>
      <c r="U4032" s="42"/>
      <c r="V4032" s="42"/>
      <c r="W4032" s="42"/>
      <c r="X4032" s="42"/>
      <c r="Y4032" s="42"/>
      <c r="Z4032" s="42"/>
    </row>
    <row r="4033">
      <c r="B4033" s="42"/>
      <c r="D4033" s="90"/>
      <c r="F4033" s="90"/>
      <c r="G4033" s="42"/>
      <c r="H4033" s="90"/>
      <c r="M4033" s="42"/>
      <c r="S4033" s="42"/>
      <c r="T4033" s="42"/>
      <c r="U4033" s="42"/>
      <c r="V4033" s="42"/>
      <c r="W4033" s="42"/>
      <c r="X4033" s="42"/>
      <c r="Y4033" s="42"/>
      <c r="Z4033" s="42"/>
    </row>
    <row r="4034">
      <c r="B4034" s="42"/>
      <c r="D4034" s="90"/>
      <c r="F4034" s="90"/>
      <c r="G4034" s="42"/>
      <c r="H4034" s="90"/>
      <c r="M4034" s="42"/>
      <c r="S4034" s="42"/>
      <c r="T4034" s="42"/>
      <c r="U4034" s="42"/>
      <c r="V4034" s="42"/>
      <c r="W4034" s="42"/>
      <c r="X4034" s="42"/>
      <c r="Y4034" s="42"/>
      <c r="Z4034" s="42"/>
    </row>
    <row r="4035">
      <c r="B4035" s="42"/>
      <c r="D4035" s="90"/>
      <c r="F4035" s="90"/>
      <c r="G4035" s="42"/>
      <c r="H4035" s="90"/>
      <c r="M4035" s="42"/>
      <c r="S4035" s="42"/>
      <c r="T4035" s="42"/>
      <c r="U4035" s="42"/>
      <c r="V4035" s="42"/>
      <c r="W4035" s="42"/>
      <c r="X4035" s="42"/>
      <c r="Y4035" s="42"/>
      <c r="Z4035" s="42"/>
    </row>
    <row r="4036">
      <c r="B4036" s="42"/>
      <c r="D4036" s="90"/>
      <c r="F4036" s="90"/>
      <c r="G4036" s="42"/>
      <c r="H4036" s="90"/>
      <c r="M4036" s="42"/>
      <c r="S4036" s="42"/>
      <c r="T4036" s="42"/>
      <c r="U4036" s="42"/>
      <c r="V4036" s="42"/>
      <c r="W4036" s="42"/>
      <c r="X4036" s="42"/>
      <c r="Y4036" s="42"/>
      <c r="Z4036" s="42"/>
    </row>
    <row r="4037">
      <c r="B4037" s="42"/>
      <c r="D4037" s="90"/>
      <c r="F4037" s="90"/>
      <c r="G4037" s="42"/>
      <c r="H4037" s="90"/>
      <c r="M4037" s="42"/>
      <c r="S4037" s="42"/>
      <c r="T4037" s="42"/>
      <c r="U4037" s="42"/>
      <c r="V4037" s="42"/>
      <c r="W4037" s="42"/>
      <c r="X4037" s="42"/>
      <c r="Y4037" s="42"/>
      <c r="Z4037" s="42"/>
    </row>
    <row r="4038">
      <c r="B4038" s="42"/>
      <c r="D4038" s="90"/>
      <c r="F4038" s="90"/>
      <c r="G4038" s="42"/>
      <c r="H4038" s="90"/>
      <c r="M4038" s="42"/>
      <c r="S4038" s="42"/>
      <c r="T4038" s="42"/>
      <c r="U4038" s="42"/>
      <c r="V4038" s="42"/>
      <c r="W4038" s="42"/>
      <c r="X4038" s="42"/>
      <c r="Y4038" s="42"/>
      <c r="Z4038" s="42"/>
    </row>
    <row r="4039">
      <c r="B4039" s="42"/>
      <c r="D4039" s="90"/>
      <c r="F4039" s="90"/>
      <c r="G4039" s="42"/>
      <c r="H4039" s="90"/>
      <c r="M4039" s="42"/>
      <c r="S4039" s="42"/>
      <c r="T4039" s="42"/>
      <c r="U4039" s="42"/>
      <c r="V4039" s="42"/>
      <c r="W4039" s="42"/>
      <c r="X4039" s="42"/>
      <c r="Y4039" s="42"/>
      <c r="Z4039" s="42"/>
    </row>
    <row r="4040">
      <c r="B4040" s="42"/>
      <c r="D4040" s="90"/>
      <c r="F4040" s="90"/>
      <c r="G4040" s="42"/>
      <c r="H4040" s="90"/>
      <c r="M4040" s="42"/>
      <c r="S4040" s="42"/>
      <c r="T4040" s="42"/>
      <c r="U4040" s="42"/>
      <c r="V4040" s="42"/>
      <c r="W4040" s="42"/>
      <c r="X4040" s="42"/>
      <c r="Y4040" s="42"/>
      <c r="Z4040" s="42"/>
    </row>
    <row r="4041">
      <c r="B4041" s="42"/>
      <c r="D4041" s="90"/>
      <c r="F4041" s="90"/>
      <c r="G4041" s="42"/>
      <c r="H4041" s="90"/>
      <c r="M4041" s="42"/>
      <c r="S4041" s="42"/>
      <c r="T4041" s="42"/>
      <c r="U4041" s="42"/>
      <c r="V4041" s="42"/>
      <c r="W4041" s="42"/>
      <c r="X4041" s="42"/>
      <c r="Y4041" s="42"/>
      <c r="Z4041" s="42"/>
    </row>
    <row r="4042">
      <c r="B4042" s="42"/>
      <c r="D4042" s="90"/>
      <c r="F4042" s="90"/>
      <c r="G4042" s="42"/>
      <c r="H4042" s="90"/>
      <c r="M4042" s="42"/>
      <c r="S4042" s="42"/>
      <c r="T4042" s="42"/>
      <c r="U4042" s="42"/>
      <c r="V4042" s="42"/>
      <c r="W4042" s="42"/>
      <c r="X4042" s="42"/>
      <c r="Y4042" s="42"/>
      <c r="Z4042" s="42"/>
    </row>
    <row r="4043">
      <c r="B4043" s="42"/>
      <c r="D4043" s="90"/>
      <c r="F4043" s="90"/>
      <c r="G4043" s="42"/>
      <c r="H4043" s="90"/>
      <c r="M4043" s="42"/>
      <c r="S4043" s="42"/>
      <c r="T4043" s="42"/>
      <c r="U4043" s="42"/>
      <c r="V4043" s="42"/>
      <c r="W4043" s="42"/>
      <c r="X4043" s="42"/>
      <c r="Y4043" s="42"/>
      <c r="Z4043" s="42"/>
    </row>
    <row r="4044">
      <c r="B4044" s="42"/>
      <c r="D4044" s="90"/>
      <c r="F4044" s="90"/>
      <c r="G4044" s="42"/>
      <c r="H4044" s="90"/>
      <c r="M4044" s="42"/>
      <c r="S4044" s="42"/>
      <c r="T4044" s="42"/>
      <c r="U4044" s="42"/>
      <c r="V4044" s="42"/>
      <c r="W4044" s="42"/>
      <c r="X4044" s="42"/>
      <c r="Y4044" s="42"/>
      <c r="Z4044" s="42"/>
    </row>
    <row r="4045">
      <c r="B4045" s="42"/>
      <c r="D4045" s="90"/>
      <c r="F4045" s="90"/>
      <c r="G4045" s="42"/>
      <c r="H4045" s="90"/>
      <c r="M4045" s="42"/>
      <c r="S4045" s="42"/>
      <c r="T4045" s="42"/>
      <c r="U4045" s="42"/>
      <c r="V4045" s="42"/>
      <c r="W4045" s="42"/>
      <c r="X4045" s="42"/>
      <c r="Y4045" s="42"/>
      <c r="Z4045" s="42"/>
    </row>
    <row r="4046">
      <c r="B4046" s="42"/>
      <c r="D4046" s="90"/>
      <c r="F4046" s="90"/>
      <c r="G4046" s="42"/>
      <c r="H4046" s="90"/>
      <c r="M4046" s="42"/>
      <c r="S4046" s="42"/>
      <c r="T4046" s="42"/>
      <c r="U4046" s="42"/>
      <c r="V4046" s="42"/>
      <c r="W4046" s="42"/>
      <c r="X4046" s="42"/>
      <c r="Y4046" s="42"/>
      <c r="Z4046" s="42"/>
    </row>
    <row r="4047">
      <c r="B4047" s="42"/>
      <c r="D4047" s="90"/>
      <c r="F4047" s="90"/>
      <c r="G4047" s="42"/>
      <c r="H4047" s="90"/>
      <c r="M4047" s="42"/>
      <c r="S4047" s="42"/>
      <c r="T4047" s="42"/>
      <c r="U4047" s="42"/>
      <c r="V4047" s="42"/>
      <c r="W4047" s="42"/>
      <c r="X4047" s="42"/>
      <c r="Y4047" s="42"/>
      <c r="Z4047" s="42"/>
    </row>
    <row r="4048">
      <c r="B4048" s="42"/>
      <c r="D4048" s="90"/>
      <c r="F4048" s="90"/>
      <c r="G4048" s="42"/>
      <c r="H4048" s="90"/>
      <c r="M4048" s="42"/>
      <c r="S4048" s="42"/>
      <c r="T4048" s="42"/>
      <c r="U4048" s="42"/>
      <c r="V4048" s="42"/>
      <c r="W4048" s="42"/>
      <c r="X4048" s="42"/>
      <c r="Y4048" s="42"/>
      <c r="Z4048" s="42"/>
    </row>
    <row r="4049">
      <c r="B4049" s="42"/>
      <c r="D4049" s="90"/>
      <c r="F4049" s="90"/>
      <c r="G4049" s="42"/>
      <c r="H4049" s="90"/>
      <c r="M4049" s="42"/>
      <c r="S4049" s="42"/>
      <c r="T4049" s="42"/>
      <c r="U4049" s="42"/>
      <c r="V4049" s="42"/>
      <c r="W4049" s="42"/>
      <c r="X4049" s="42"/>
      <c r="Y4049" s="42"/>
      <c r="Z4049" s="42"/>
    </row>
    <row r="4050">
      <c r="B4050" s="42"/>
      <c r="D4050" s="90"/>
      <c r="F4050" s="90"/>
      <c r="G4050" s="42"/>
      <c r="H4050" s="90"/>
      <c r="M4050" s="42"/>
      <c r="S4050" s="42"/>
      <c r="T4050" s="42"/>
      <c r="U4050" s="42"/>
      <c r="V4050" s="42"/>
      <c r="W4050" s="42"/>
      <c r="X4050" s="42"/>
      <c r="Y4050" s="42"/>
      <c r="Z4050" s="42"/>
    </row>
    <row r="4051">
      <c r="B4051" s="42"/>
      <c r="D4051" s="90"/>
      <c r="F4051" s="90"/>
      <c r="G4051" s="42"/>
      <c r="H4051" s="90"/>
      <c r="M4051" s="42"/>
      <c r="S4051" s="42"/>
      <c r="T4051" s="42"/>
      <c r="U4051" s="42"/>
      <c r="V4051" s="42"/>
      <c r="W4051" s="42"/>
      <c r="X4051" s="42"/>
      <c r="Y4051" s="42"/>
      <c r="Z4051" s="42"/>
    </row>
    <row r="4052">
      <c r="B4052" s="42"/>
      <c r="D4052" s="90"/>
      <c r="F4052" s="90"/>
      <c r="G4052" s="42"/>
      <c r="H4052" s="90"/>
      <c r="M4052" s="42"/>
      <c r="S4052" s="42"/>
      <c r="T4052" s="42"/>
      <c r="U4052" s="42"/>
      <c r="V4052" s="42"/>
      <c r="W4052" s="42"/>
      <c r="X4052" s="42"/>
      <c r="Y4052" s="42"/>
      <c r="Z4052" s="42"/>
    </row>
    <row r="4053">
      <c r="B4053" s="42"/>
      <c r="D4053" s="90"/>
      <c r="F4053" s="90"/>
      <c r="G4053" s="42"/>
      <c r="H4053" s="90"/>
      <c r="M4053" s="42"/>
      <c r="S4053" s="42"/>
      <c r="T4053" s="42"/>
      <c r="U4053" s="42"/>
      <c r="V4053" s="42"/>
      <c r="W4053" s="42"/>
      <c r="X4053" s="42"/>
      <c r="Y4053" s="42"/>
      <c r="Z4053" s="42"/>
    </row>
    <row r="4054">
      <c r="B4054" s="42"/>
      <c r="D4054" s="90"/>
      <c r="F4054" s="90"/>
      <c r="G4054" s="42"/>
      <c r="H4054" s="90"/>
      <c r="M4054" s="42"/>
      <c r="S4054" s="42"/>
      <c r="T4054" s="42"/>
      <c r="U4054" s="42"/>
      <c r="V4054" s="42"/>
      <c r="W4054" s="42"/>
      <c r="X4054" s="42"/>
      <c r="Y4054" s="42"/>
      <c r="Z4054" s="42"/>
    </row>
    <row r="4055">
      <c r="B4055" s="42"/>
      <c r="D4055" s="90"/>
      <c r="F4055" s="90"/>
      <c r="G4055" s="42"/>
      <c r="H4055" s="90"/>
      <c r="M4055" s="42"/>
      <c r="S4055" s="42"/>
      <c r="T4055" s="42"/>
      <c r="U4055" s="42"/>
      <c r="V4055" s="42"/>
      <c r="W4055" s="42"/>
      <c r="X4055" s="42"/>
      <c r="Y4055" s="42"/>
      <c r="Z4055" s="42"/>
    </row>
    <row r="4056">
      <c r="B4056" s="42"/>
      <c r="D4056" s="90"/>
      <c r="F4056" s="90"/>
      <c r="G4056" s="42"/>
      <c r="H4056" s="90"/>
      <c r="M4056" s="42"/>
      <c r="S4056" s="42"/>
      <c r="T4056" s="42"/>
      <c r="U4056" s="42"/>
      <c r="V4056" s="42"/>
      <c r="W4056" s="42"/>
      <c r="X4056" s="42"/>
      <c r="Y4056" s="42"/>
      <c r="Z4056" s="42"/>
    </row>
    <row r="4057">
      <c r="B4057" s="42"/>
      <c r="D4057" s="90"/>
      <c r="F4057" s="90"/>
      <c r="G4057" s="42"/>
      <c r="H4057" s="90"/>
      <c r="M4057" s="42"/>
      <c r="S4057" s="42"/>
      <c r="T4057" s="42"/>
      <c r="U4057" s="42"/>
      <c r="V4057" s="42"/>
      <c r="W4057" s="42"/>
      <c r="X4057" s="42"/>
      <c r="Y4057" s="42"/>
      <c r="Z4057" s="42"/>
    </row>
    <row r="4058">
      <c r="B4058" s="42"/>
      <c r="D4058" s="90"/>
      <c r="F4058" s="90"/>
      <c r="G4058" s="42"/>
      <c r="H4058" s="90"/>
      <c r="M4058" s="42"/>
      <c r="S4058" s="42"/>
      <c r="T4058" s="42"/>
      <c r="U4058" s="42"/>
      <c r="V4058" s="42"/>
      <c r="W4058" s="42"/>
      <c r="X4058" s="42"/>
      <c r="Y4058" s="42"/>
      <c r="Z4058" s="42"/>
    </row>
    <row r="4059">
      <c r="B4059" s="42"/>
      <c r="D4059" s="90"/>
      <c r="F4059" s="90"/>
      <c r="G4059" s="42"/>
      <c r="H4059" s="90"/>
      <c r="M4059" s="42"/>
      <c r="S4059" s="42"/>
      <c r="T4059" s="42"/>
      <c r="U4059" s="42"/>
      <c r="V4059" s="42"/>
      <c r="W4059" s="42"/>
      <c r="X4059" s="42"/>
      <c r="Y4059" s="42"/>
      <c r="Z4059" s="42"/>
    </row>
    <row r="4060">
      <c r="B4060" s="42"/>
      <c r="D4060" s="90"/>
      <c r="F4060" s="90"/>
      <c r="G4060" s="42"/>
      <c r="H4060" s="90"/>
      <c r="M4060" s="42"/>
      <c r="S4060" s="42"/>
      <c r="T4060" s="42"/>
      <c r="U4060" s="42"/>
      <c r="V4060" s="42"/>
      <c r="W4060" s="42"/>
      <c r="X4060" s="42"/>
      <c r="Y4060" s="42"/>
      <c r="Z4060" s="42"/>
    </row>
    <row r="4061">
      <c r="B4061" s="42"/>
      <c r="D4061" s="90"/>
      <c r="F4061" s="90"/>
      <c r="G4061" s="42"/>
      <c r="H4061" s="90"/>
      <c r="M4061" s="42"/>
      <c r="S4061" s="42"/>
      <c r="T4061" s="42"/>
      <c r="U4061" s="42"/>
      <c r="V4061" s="42"/>
      <c r="W4061" s="42"/>
      <c r="X4061" s="42"/>
      <c r="Y4061" s="42"/>
      <c r="Z4061" s="42"/>
    </row>
    <row r="4062">
      <c r="B4062" s="42"/>
      <c r="D4062" s="90"/>
      <c r="F4062" s="90"/>
      <c r="G4062" s="42"/>
      <c r="H4062" s="90"/>
      <c r="M4062" s="42"/>
      <c r="S4062" s="42"/>
      <c r="T4062" s="42"/>
      <c r="U4062" s="42"/>
      <c r="V4062" s="42"/>
      <c r="W4062" s="42"/>
      <c r="X4062" s="42"/>
      <c r="Y4062" s="42"/>
      <c r="Z4062" s="42"/>
    </row>
    <row r="4063">
      <c r="B4063" s="42"/>
      <c r="D4063" s="90"/>
      <c r="F4063" s="90"/>
      <c r="G4063" s="42"/>
      <c r="H4063" s="90"/>
      <c r="M4063" s="42"/>
      <c r="S4063" s="42"/>
      <c r="T4063" s="42"/>
      <c r="U4063" s="42"/>
      <c r="V4063" s="42"/>
      <c r="W4063" s="42"/>
      <c r="X4063" s="42"/>
      <c r="Y4063" s="42"/>
      <c r="Z4063" s="42"/>
    </row>
    <row r="4064">
      <c r="B4064" s="42"/>
      <c r="D4064" s="90"/>
      <c r="F4064" s="90"/>
      <c r="G4064" s="42"/>
      <c r="H4064" s="90"/>
      <c r="M4064" s="42"/>
      <c r="S4064" s="42"/>
      <c r="T4064" s="42"/>
      <c r="U4064" s="42"/>
      <c r="V4064" s="42"/>
      <c r="W4064" s="42"/>
      <c r="X4064" s="42"/>
      <c r="Y4064" s="42"/>
      <c r="Z4064" s="42"/>
    </row>
    <row r="4065">
      <c r="B4065" s="42"/>
      <c r="D4065" s="90"/>
      <c r="F4065" s="90"/>
      <c r="G4065" s="42"/>
      <c r="H4065" s="90"/>
      <c r="M4065" s="42"/>
      <c r="S4065" s="42"/>
      <c r="T4065" s="42"/>
      <c r="U4065" s="42"/>
      <c r="V4065" s="42"/>
      <c r="W4065" s="42"/>
      <c r="X4065" s="42"/>
      <c r="Y4065" s="42"/>
      <c r="Z4065" s="42"/>
    </row>
    <row r="4066">
      <c r="B4066" s="42"/>
      <c r="D4066" s="90"/>
      <c r="F4066" s="90"/>
      <c r="G4066" s="42"/>
      <c r="H4066" s="90"/>
      <c r="M4066" s="42"/>
      <c r="S4066" s="42"/>
      <c r="T4066" s="42"/>
      <c r="U4066" s="42"/>
      <c r="V4066" s="42"/>
      <c r="W4066" s="42"/>
      <c r="X4066" s="42"/>
      <c r="Y4066" s="42"/>
      <c r="Z4066" s="42"/>
    </row>
    <row r="4067">
      <c r="B4067" s="42"/>
      <c r="D4067" s="90"/>
      <c r="F4067" s="90"/>
      <c r="G4067" s="42"/>
      <c r="H4067" s="90"/>
      <c r="M4067" s="42"/>
      <c r="S4067" s="42"/>
      <c r="T4067" s="42"/>
      <c r="U4067" s="42"/>
      <c r="V4067" s="42"/>
      <c r="W4067" s="42"/>
      <c r="X4067" s="42"/>
      <c r="Y4067" s="42"/>
      <c r="Z4067" s="42"/>
    </row>
    <row r="4068">
      <c r="B4068" s="42"/>
      <c r="D4068" s="90"/>
      <c r="F4068" s="90"/>
      <c r="G4068" s="42"/>
      <c r="H4068" s="90"/>
      <c r="M4068" s="42"/>
      <c r="S4068" s="42"/>
      <c r="T4068" s="42"/>
      <c r="U4068" s="42"/>
      <c r="V4068" s="42"/>
      <c r="W4068" s="42"/>
      <c r="X4068" s="42"/>
      <c r="Y4068" s="42"/>
      <c r="Z4068" s="42"/>
    </row>
    <row r="4069">
      <c r="B4069" s="42"/>
      <c r="D4069" s="90"/>
      <c r="F4069" s="90"/>
      <c r="G4069" s="42"/>
      <c r="H4069" s="90"/>
      <c r="M4069" s="42"/>
      <c r="S4069" s="42"/>
      <c r="T4069" s="42"/>
      <c r="U4069" s="42"/>
      <c r="V4069" s="42"/>
      <c r="W4069" s="42"/>
      <c r="X4069" s="42"/>
      <c r="Y4069" s="42"/>
      <c r="Z4069" s="42"/>
    </row>
    <row r="4070">
      <c r="B4070" s="42"/>
      <c r="D4070" s="90"/>
      <c r="F4070" s="90"/>
      <c r="G4070" s="42"/>
      <c r="H4070" s="90"/>
      <c r="M4070" s="42"/>
      <c r="S4070" s="42"/>
      <c r="T4070" s="42"/>
      <c r="U4070" s="42"/>
      <c r="V4070" s="42"/>
      <c r="W4070" s="42"/>
      <c r="X4070" s="42"/>
      <c r="Y4070" s="42"/>
      <c r="Z4070" s="42"/>
    </row>
    <row r="4071">
      <c r="B4071" s="42"/>
      <c r="D4071" s="90"/>
      <c r="F4071" s="90"/>
      <c r="G4071" s="42"/>
      <c r="H4071" s="90"/>
      <c r="M4071" s="42"/>
      <c r="S4071" s="42"/>
      <c r="T4071" s="42"/>
      <c r="U4071" s="42"/>
      <c r="V4071" s="42"/>
      <c r="W4071" s="42"/>
      <c r="X4071" s="42"/>
      <c r="Y4071" s="42"/>
      <c r="Z4071" s="42"/>
    </row>
    <row r="4072">
      <c r="B4072" s="42"/>
      <c r="D4072" s="90"/>
      <c r="F4072" s="90"/>
      <c r="G4072" s="42"/>
      <c r="H4072" s="90"/>
      <c r="M4072" s="42"/>
      <c r="S4072" s="42"/>
      <c r="T4072" s="42"/>
      <c r="U4072" s="42"/>
      <c r="V4072" s="42"/>
      <c r="W4072" s="42"/>
      <c r="X4072" s="42"/>
      <c r="Y4072" s="42"/>
      <c r="Z4072" s="42"/>
    </row>
    <row r="4073">
      <c r="B4073" s="42"/>
      <c r="D4073" s="90"/>
      <c r="F4073" s="90"/>
      <c r="G4073" s="42"/>
      <c r="H4073" s="90"/>
      <c r="M4073" s="42"/>
      <c r="S4073" s="42"/>
      <c r="T4073" s="42"/>
      <c r="U4073" s="42"/>
      <c r="V4073" s="42"/>
      <c r="W4073" s="42"/>
      <c r="X4073" s="42"/>
      <c r="Y4073" s="42"/>
      <c r="Z4073" s="42"/>
    </row>
    <row r="4074">
      <c r="B4074" s="42"/>
      <c r="D4074" s="90"/>
      <c r="F4074" s="90"/>
      <c r="G4074" s="42"/>
      <c r="H4074" s="90"/>
      <c r="M4074" s="42"/>
      <c r="S4074" s="42"/>
      <c r="T4074" s="42"/>
      <c r="U4074" s="42"/>
      <c r="V4074" s="42"/>
      <c r="W4074" s="42"/>
      <c r="X4074" s="42"/>
      <c r="Y4074" s="42"/>
      <c r="Z4074" s="42"/>
    </row>
    <row r="4075">
      <c r="B4075" s="42"/>
      <c r="D4075" s="90"/>
      <c r="F4075" s="90"/>
      <c r="G4075" s="42"/>
      <c r="H4075" s="90"/>
      <c r="M4075" s="42"/>
      <c r="S4075" s="42"/>
      <c r="T4075" s="42"/>
      <c r="U4075" s="42"/>
      <c r="V4075" s="42"/>
      <c r="W4075" s="42"/>
      <c r="X4075" s="42"/>
      <c r="Y4075" s="42"/>
      <c r="Z4075" s="42"/>
    </row>
    <row r="4076">
      <c r="B4076" s="42"/>
      <c r="D4076" s="90"/>
      <c r="F4076" s="90"/>
      <c r="G4076" s="42"/>
      <c r="H4076" s="90"/>
      <c r="M4076" s="42"/>
      <c r="S4076" s="42"/>
      <c r="T4076" s="42"/>
      <c r="U4076" s="42"/>
      <c r="V4076" s="42"/>
      <c r="W4076" s="42"/>
      <c r="X4076" s="42"/>
      <c r="Y4076" s="42"/>
      <c r="Z4076" s="42"/>
    </row>
    <row r="4077">
      <c r="B4077" s="42"/>
      <c r="D4077" s="90"/>
      <c r="F4077" s="90"/>
      <c r="G4077" s="42"/>
      <c r="H4077" s="90"/>
      <c r="M4077" s="42"/>
      <c r="S4077" s="42"/>
      <c r="T4077" s="42"/>
      <c r="U4077" s="42"/>
      <c r="V4077" s="42"/>
      <c r="W4077" s="42"/>
      <c r="X4077" s="42"/>
      <c r="Y4077" s="42"/>
      <c r="Z4077" s="42"/>
    </row>
    <row r="4078">
      <c r="B4078" s="42"/>
      <c r="D4078" s="90"/>
      <c r="F4078" s="90"/>
      <c r="G4078" s="42"/>
      <c r="H4078" s="90"/>
      <c r="M4078" s="42"/>
      <c r="S4078" s="42"/>
      <c r="T4078" s="42"/>
      <c r="U4078" s="42"/>
      <c r="V4078" s="42"/>
      <c r="W4078" s="42"/>
      <c r="X4078" s="42"/>
      <c r="Y4078" s="42"/>
      <c r="Z4078" s="42"/>
    </row>
    <row r="4079">
      <c r="B4079" s="42"/>
      <c r="D4079" s="90"/>
      <c r="F4079" s="90"/>
      <c r="G4079" s="42"/>
      <c r="H4079" s="90"/>
      <c r="M4079" s="42"/>
      <c r="S4079" s="42"/>
      <c r="T4079" s="42"/>
      <c r="U4079" s="42"/>
      <c r="V4079" s="42"/>
      <c r="W4079" s="42"/>
      <c r="X4079" s="42"/>
      <c r="Y4079" s="42"/>
      <c r="Z4079" s="42"/>
    </row>
    <row r="4080">
      <c r="B4080" s="42"/>
      <c r="D4080" s="90"/>
      <c r="F4080" s="90"/>
      <c r="G4080" s="42"/>
      <c r="H4080" s="90"/>
      <c r="M4080" s="42"/>
      <c r="S4080" s="42"/>
      <c r="T4080" s="42"/>
      <c r="U4080" s="42"/>
      <c r="V4080" s="42"/>
      <c r="W4080" s="42"/>
      <c r="X4080" s="42"/>
      <c r="Y4080" s="42"/>
      <c r="Z4080" s="42"/>
    </row>
    <row r="4081">
      <c r="B4081" s="42"/>
      <c r="D4081" s="90"/>
      <c r="F4081" s="90"/>
      <c r="G4081" s="42"/>
      <c r="H4081" s="90"/>
      <c r="M4081" s="42"/>
      <c r="S4081" s="42"/>
      <c r="T4081" s="42"/>
      <c r="U4081" s="42"/>
      <c r="V4081" s="42"/>
      <c r="W4081" s="42"/>
      <c r="X4081" s="42"/>
      <c r="Y4081" s="42"/>
      <c r="Z4081" s="42"/>
    </row>
    <row r="4082">
      <c r="B4082" s="42"/>
      <c r="D4082" s="90"/>
      <c r="F4082" s="90"/>
      <c r="G4082" s="42"/>
      <c r="H4082" s="90"/>
      <c r="M4082" s="42"/>
      <c r="S4082" s="42"/>
      <c r="T4082" s="42"/>
      <c r="U4082" s="42"/>
      <c r="V4082" s="42"/>
      <c r="W4082" s="42"/>
      <c r="X4082" s="42"/>
      <c r="Y4082" s="42"/>
      <c r="Z4082" s="42"/>
    </row>
    <row r="4083">
      <c r="B4083" s="42"/>
      <c r="D4083" s="90"/>
      <c r="F4083" s="90"/>
      <c r="G4083" s="42"/>
      <c r="H4083" s="90"/>
      <c r="M4083" s="42"/>
      <c r="S4083" s="42"/>
      <c r="T4083" s="42"/>
      <c r="U4083" s="42"/>
      <c r="V4083" s="42"/>
      <c r="W4083" s="42"/>
      <c r="X4083" s="42"/>
      <c r="Y4083" s="42"/>
      <c r="Z4083" s="42"/>
    </row>
    <row r="4084">
      <c r="B4084" s="42"/>
      <c r="D4084" s="90"/>
      <c r="F4084" s="90"/>
      <c r="G4084" s="42"/>
      <c r="H4084" s="90"/>
      <c r="M4084" s="42"/>
      <c r="S4084" s="42"/>
      <c r="T4084" s="42"/>
      <c r="U4084" s="42"/>
      <c r="V4084" s="42"/>
      <c r="W4084" s="42"/>
      <c r="X4084" s="42"/>
      <c r="Y4084" s="42"/>
      <c r="Z4084" s="42"/>
    </row>
    <row r="4085">
      <c r="B4085" s="42"/>
      <c r="D4085" s="90"/>
      <c r="F4085" s="90"/>
      <c r="G4085" s="42"/>
      <c r="H4085" s="90"/>
      <c r="M4085" s="42"/>
      <c r="S4085" s="42"/>
      <c r="T4085" s="42"/>
      <c r="U4085" s="42"/>
      <c r="V4085" s="42"/>
      <c r="W4085" s="42"/>
      <c r="X4085" s="42"/>
      <c r="Y4085" s="42"/>
      <c r="Z4085" s="42"/>
    </row>
    <row r="4086">
      <c r="B4086" s="42"/>
      <c r="D4086" s="90"/>
      <c r="F4086" s="90"/>
      <c r="G4086" s="42"/>
      <c r="H4086" s="90"/>
      <c r="M4086" s="42"/>
      <c r="S4086" s="42"/>
      <c r="T4086" s="42"/>
      <c r="U4086" s="42"/>
      <c r="V4086" s="42"/>
      <c r="W4086" s="42"/>
      <c r="X4086" s="42"/>
      <c r="Y4086" s="42"/>
      <c r="Z4086" s="42"/>
    </row>
    <row r="4087">
      <c r="B4087" s="42"/>
      <c r="D4087" s="90"/>
      <c r="F4087" s="90"/>
      <c r="G4087" s="42"/>
      <c r="H4087" s="90"/>
      <c r="M4087" s="42"/>
      <c r="S4087" s="42"/>
      <c r="T4087" s="42"/>
      <c r="U4087" s="42"/>
      <c r="V4087" s="42"/>
      <c r="W4087" s="42"/>
      <c r="X4087" s="42"/>
      <c r="Y4087" s="42"/>
      <c r="Z4087" s="42"/>
    </row>
    <row r="4088">
      <c r="B4088" s="42"/>
      <c r="D4088" s="90"/>
      <c r="F4088" s="90"/>
      <c r="G4088" s="42"/>
      <c r="H4088" s="90"/>
      <c r="M4088" s="42"/>
      <c r="S4088" s="42"/>
      <c r="T4088" s="42"/>
      <c r="U4088" s="42"/>
      <c r="V4088" s="42"/>
      <c r="W4088" s="42"/>
      <c r="X4088" s="42"/>
      <c r="Y4088" s="42"/>
      <c r="Z4088" s="42"/>
    </row>
    <row r="4089">
      <c r="B4089" s="42"/>
      <c r="D4089" s="90"/>
      <c r="F4089" s="90"/>
      <c r="G4089" s="42"/>
      <c r="H4089" s="90"/>
      <c r="M4089" s="42"/>
      <c r="S4089" s="42"/>
      <c r="T4089" s="42"/>
      <c r="U4089" s="42"/>
      <c r="V4089" s="42"/>
      <c r="W4089" s="42"/>
      <c r="X4089" s="42"/>
      <c r="Y4089" s="42"/>
      <c r="Z4089" s="42"/>
    </row>
    <row r="4090">
      <c r="B4090" s="42"/>
      <c r="D4090" s="90"/>
      <c r="F4090" s="90"/>
      <c r="G4090" s="42"/>
      <c r="H4090" s="90"/>
      <c r="M4090" s="42"/>
      <c r="S4090" s="42"/>
      <c r="T4090" s="42"/>
      <c r="U4090" s="42"/>
      <c r="V4090" s="42"/>
      <c r="W4090" s="42"/>
      <c r="X4090" s="42"/>
      <c r="Y4090" s="42"/>
      <c r="Z4090" s="42"/>
    </row>
    <row r="4091">
      <c r="B4091" s="42"/>
      <c r="D4091" s="90"/>
      <c r="F4091" s="90"/>
      <c r="G4091" s="42"/>
      <c r="H4091" s="90"/>
      <c r="M4091" s="42"/>
      <c r="S4091" s="42"/>
      <c r="T4091" s="42"/>
      <c r="U4091" s="42"/>
      <c r="V4091" s="42"/>
      <c r="W4091" s="42"/>
      <c r="X4091" s="42"/>
      <c r="Y4091" s="42"/>
      <c r="Z4091" s="42"/>
    </row>
    <row r="4092">
      <c r="B4092" s="42"/>
      <c r="D4092" s="90"/>
      <c r="F4092" s="90"/>
      <c r="G4092" s="42"/>
      <c r="H4092" s="90"/>
      <c r="M4092" s="42"/>
      <c r="S4092" s="42"/>
      <c r="T4092" s="42"/>
      <c r="U4092" s="42"/>
      <c r="V4092" s="42"/>
      <c r="W4092" s="42"/>
      <c r="X4092" s="42"/>
      <c r="Y4092" s="42"/>
      <c r="Z4092" s="42"/>
    </row>
    <row r="4093">
      <c r="B4093" s="42"/>
      <c r="D4093" s="90"/>
      <c r="F4093" s="90"/>
      <c r="G4093" s="42"/>
      <c r="H4093" s="90"/>
      <c r="M4093" s="42"/>
      <c r="S4093" s="42"/>
      <c r="T4093" s="42"/>
      <c r="U4093" s="42"/>
      <c r="V4093" s="42"/>
      <c r="W4093" s="42"/>
      <c r="X4093" s="42"/>
      <c r="Y4093" s="42"/>
      <c r="Z4093" s="42"/>
    </row>
    <row r="4094">
      <c r="B4094" s="42"/>
      <c r="D4094" s="90"/>
      <c r="F4094" s="90"/>
      <c r="G4094" s="42"/>
      <c r="H4094" s="90"/>
      <c r="M4094" s="42"/>
      <c r="S4094" s="42"/>
      <c r="T4094" s="42"/>
      <c r="U4094" s="42"/>
      <c r="V4094" s="42"/>
      <c r="W4094" s="42"/>
      <c r="X4094" s="42"/>
      <c r="Y4094" s="42"/>
      <c r="Z4094" s="42"/>
    </row>
    <row r="4095">
      <c r="B4095" s="42"/>
      <c r="D4095" s="90"/>
      <c r="F4095" s="90"/>
      <c r="G4095" s="42"/>
      <c r="H4095" s="90"/>
      <c r="M4095" s="42"/>
      <c r="S4095" s="42"/>
      <c r="T4095" s="42"/>
      <c r="U4095" s="42"/>
      <c r="V4095" s="42"/>
      <c r="W4095" s="42"/>
      <c r="X4095" s="42"/>
      <c r="Y4095" s="42"/>
      <c r="Z4095" s="42"/>
    </row>
    <row r="4096">
      <c r="B4096" s="42"/>
      <c r="D4096" s="90"/>
      <c r="F4096" s="90"/>
      <c r="G4096" s="42"/>
      <c r="H4096" s="90"/>
      <c r="M4096" s="42"/>
      <c r="S4096" s="42"/>
      <c r="T4096" s="42"/>
      <c r="U4096" s="42"/>
      <c r="V4096" s="42"/>
      <c r="W4096" s="42"/>
      <c r="X4096" s="42"/>
      <c r="Y4096" s="42"/>
      <c r="Z4096" s="42"/>
    </row>
    <row r="4097">
      <c r="B4097" s="42"/>
      <c r="D4097" s="90"/>
      <c r="F4097" s="90"/>
      <c r="G4097" s="42"/>
      <c r="H4097" s="90"/>
      <c r="M4097" s="42"/>
      <c r="S4097" s="42"/>
      <c r="T4097" s="42"/>
      <c r="U4097" s="42"/>
      <c r="V4097" s="42"/>
      <c r="W4097" s="42"/>
      <c r="X4097" s="42"/>
      <c r="Y4097" s="42"/>
      <c r="Z4097" s="42"/>
    </row>
    <row r="4098">
      <c r="B4098" s="42"/>
      <c r="D4098" s="90"/>
      <c r="F4098" s="90"/>
      <c r="G4098" s="42"/>
      <c r="H4098" s="90"/>
      <c r="M4098" s="42"/>
      <c r="S4098" s="42"/>
      <c r="T4098" s="42"/>
      <c r="U4098" s="42"/>
      <c r="V4098" s="42"/>
      <c r="W4098" s="42"/>
      <c r="X4098" s="42"/>
      <c r="Y4098" s="42"/>
      <c r="Z4098" s="42"/>
    </row>
    <row r="4099">
      <c r="B4099" s="42"/>
      <c r="D4099" s="90"/>
      <c r="F4099" s="90"/>
      <c r="G4099" s="42"/>
      <c r="H4099" s="90"/>
      <c r="M4099" s="42"/>
      <c r="S4099" s="42"/>
      <c r="T4099" s="42"/>
      <c r="U4099" s="42"/>
      <c r="V4099" s="42"/>
      <c r="W4099" s="42"/>
      <c r="X4099" s="42"/>
      <c r="Y4099" s="42"/>
      <c r="Z4099" s="42"/>
    </row>
    <row r="4100">
      <c r="B4100" s="42"/>
      <c r="D4100" s="90"/>
      <c r="F4100" s="90"/>
      <c r="G4100" s="42"/>
      <c r="H4100" s="90"/>
      <c r="M4100" s="42"/>
      <c r="S4100" s="42"/>
      <c r="T4100" s="42"/>
      <c r="U4100" s="42"/>
      <c r="V4100" s="42"/>
      <c r="W4100" s="42"/>
      <c r="X4100" s="42"/>
      <c r="Y4100" s="42"/>
      <c r="Z4100" s="42"/>
    </row>
    <row r="4101">
      <c r="B4101" s="42"/>
      <c r="D4101" s="90"/>
      <c r="F4101" s="90"/>
      <c r="G4101" s="42"/>
      <c r="H4101" s="90"/>
      <c r="M4101" s="42"/>
      <c r="S4101" s="42"/>
      <c r="T4101" s="42"/>
      <c r="U4101" s="42"/>
      <c r="V4101" s="42"/>
      <c r="W4101" s="42"/>
      <c r="X4101" s="42"/>
      <c r="Y4101" s="42"/>
      <c r="Z4101" s="42"/>
    </row>
    <row r="4102">
      <c r="B4102" s="42"/>
      <c r="D4102" s="90"/>
      <c r="F4102" s="90"/>
      <c r="G4102" s="42"/>
      <c r="H4102" s="90"/>
      <c r="M4102" s="42"/>
      <c r="S4102" s="42"/>
      <c r="T4102" s="42"/>
      <c r="U4102" s="42"/>
      <c r="V4102" s="42"/>
      <c r="W4102" s="42"/>
      <c r="X4102" s="42"/>
      <c r="Y4102" s="42"/>
      <c r="Z4102" s="42"/>
    </row>
    <row r="4103">
      <c r="B4103" s="42"/>
      <c r="D4103" s="90"/>
      <c r="F4103" s="90"/>
      <c r="G4103" s="42"/>
      <c r="H4103" s="90"/>
      <c r="M4103" s="42"/>
      <c r="S4103" s="42"/>
      <c r="T4103" s="42"/>
      <c r="U4103" s="42"/>
      <c r="V4103" s="42"/>
      <c r="W4103" s="42"/>
      <c r="X4103" s="42"/>
      <c r="Y4103" s="42"/>
      <c r="Z4103" s="42"/>
    </row>
    <row r="4104">
      <c r="B4104" s="42"/>
      <c r="D4104" s="90"/>
      <c r="F4104" s="90"/>
      <c r="G4104" s="42"/>
      <c r="H4104" s="90"/>
      <c r="M4104" s="42"/>
      <c r="S4104" s="42"/>
      <c r="T4104" s="42"/>
      <c r="U4104" s="42"/>
      <c r="V4104" s="42"/>
      <c r="W4104" s="42"/>
      <c r="X4104" s="42"/>
      <c r="Y4104" s="42"/>
      <c r="Z4104" s="42"/>
    </row>
    <row r="4105">
      <c r="B4105" s="42"/>
      <c r="D4105" s="90"/>
      <c r="F4105" s="90"/>
      <c r="G4105" s="42"/>
      <c r="H4105" s="90"/>
      <c r="M4105" s="42"/>
      <c r="S4105" s="42"/>
      <c r="T4105" s="42"/>
      <c r="U4105" s="42"/>
      <c r="V4105" s="42"/>
      <c r="W4105" s="42"/>
      <c r="X4105" s="42"/>
      <c r="Y4105" s="42"/>
      <c r="Z4105" s="42"/>
    </row>
    <row r="4106">
      <c r="B4106" s="42"/>
      <c r="D4106" s="90"/>
      <c r="F4106" s="90"/>
      <c r="G4106" s="42"/>
      <c r="H4106" s="90"/>
      <c r="M4106" s="42"/>
      <c r="S4106" s="42"/>
      <c r="T4106" s="42"/>
      <c r="U4106" s="42"/>
      <c r="V4106" s="42"/>
      <c r="W4106" s="42"/>
      <c r="X4106" s="42"/>
      <c r="Y4106" s="42"/>
      <c r="Z4106" s="42"/>
    </row>
    <row r="4107">
      <c r="B4107" s="42"/>
      <c r="D4107" s="90"/>
      <c r="F4107" s="90"/>
      <c r="G4107" s="42"/>
      <c r="H4107" s="90"/>
      <c r="M4107" s="42"/>
      <c r="S4107" s="42"/>
      <c r="T4107" s="42"/>
      <c r="U4107" s="42"/>
      <c r="V4107" s="42"/>
      <c r="W4107" s="42"/>
      <c r="X4107" s="42"/>
      <c r="Y4107" s="42"/>
      <c r="Z4107" s="42"/>
    </row>
    <row r="4108">
      <c r="B4108" s="42"/>
      <c r="D4108" s="90"/>
      <c r="F4108" s="90"/>
      <c r="G4108" s="42"/>
      <c r="H4108" s="90"/>
      <c r="M4108" s="42"/>
      <c r="S4108" s="42"/>
      <c r="T4108" s="42"/>
      <c r="U4108" s="42"/>
      <c r="V4108" s="42"/>
      <c r="W4108" s="42"/>
      <c r="X4108" s="42"/>
      <c r="Y4108" s="42"/>
      <c r="Z4108" s="42"/>
    </row>
    <row r="4109">
      <c r="B4109" s="42"/>
      <c r="D4109" s="90"/>
      <c r="F4109" s="90"/>
      <c r="G4109" s="42"/>
      <c r="H4109" s="90"/>
      <c r="M4109" s="42"/>
      <c r="S4109" s="42"/>
      <c r="T4109" s="42"/>
      <c r="U4109" s="42"/>
      <c r="V4109" s="42"/>
      <c r="W4109" s="42"/>
      <c r="X4109" s="42"/>
      <c r="Y4109" s="42"/>
      <c r="Z4109" s="42"/>
    </row>
    <row r="4110">
      <c r="B4110" s="42"/>
      <c r="D4110" s="90"/>
      <c r="F4110" s="90"/>
      <c r="G4110" s="42"/>
      <c r="H4110" s="90"/>
      <c r="M4110" s="42"/>
      <c r="S4110" s="42"/>
      <c r="T4110" s="42"/>
      <c r="U4110" s="42"/>
      <c r="V4110" s="42"/>
      <c r="W4110" s="42"/>
      <c r="X4110" s="42"/>
      <c r="Y4110" s="42"/>
      <c r="Z4110" s="42"/>
    </row>
    <row r="4111">
      <c r="B4111" s="42"/>
      <c r="D4111" s="90"/>
      <c r="F4111" s="90"/>
      <c r="G4111" s="42"/>
      <c r="H4111" s="90"/>
      <c r="M4111" s="42"/>
      <c r="S4111" s="42"/>
      <c r="T4111" s="42"/>
      <c r="U4111" s="42"/>
      <c r="V4111" s="42"/>
      <c r="W4111" s="42"/>
      <c r="X4111" s="42"/>
      <c r="Y4111" s="42"/>
      <c r="Z4111" s="42"/>
    </row>
    <row r="4112">
      <c r="B4112" s="42"/>
      <c r="D4112" s="90"/>
      <c r="F4112" s="90"/>
      <c r="G4112" s="42"/>
      <c r="H4112" s="90"/>
      <c r="M4112" s="42"/>
      <c r="S4112" s="42"/>
      <c r="T4112" s="42"/>
      <c r="U4112" s="42"/>
      <c r="V4112" s="42"/>
      <c r="W4112" s="42"/>
      <c r="X4112" s="42"/>
      <c r="Y4112" s="42"/>
      <c r="Z4112" s="42"/>
    </row>
    <row r="4113">
      <c r="B4113" s="42"/>
      <c r="D4113" s="90"/>
      <c r="F4113" s="90"/>
      <c r="G4113" s="42"/>
      <c r="H4113" s="90"/>
      <c r="M4113" s="42"/>
      <c r="S4113" s="42"/>
      <c r="T4113" s="42"/>
      <c r="U4113" s="42"/>
      <c r="V4113" s="42"/>
      <c r="W4113" s="42"/>
      <c r="X4113" s="42"/>
      <c r="Y4113" s="42"/>
      <c r="Z4113" s="42"/>
    </row>
    <row r="4114">
      <c r="B4114" s="42"/>
      <c r="D4114" s="90"/>
      <c r="F4114" s="90"/>
      <c r="G4114" s="42"/>
      <c r="H4114" s="90"/>
      <c r="M4114" s="42"/>
      <c r="S4114" s="42"/>
      <c r="T4114" s="42"/>
      <c r="U4114" s="42"/>
      <c r="V4114" s="42"/>
      <c r="W4114" s="42"/>
      <c r="X4114" s="42"/>
      <c r="Y4114" s="42"/>
      <c r="Z4114" s="42"/>
    </row>
    <row r="4115">
      <c r="B4115" s="42"/>
      <c r="D4115" s="90"/>
      <c r="F4115" s="90"/>
      <c r="G4115" s="42"/>
      <c r="H4115" s="90"/>
      <c r="M4115" s="42"/>
      <c r="S4115" s="42"/>
      <c r="T4115" s="42"/>
      <c r="U4115" s="42"/>
      <c r="V4115" s="42"/>
      <c r="W4115" s="42"/>
      <c r="X4115" s="42"/>
      <c r="Y4115" s="42"/>
      <c r="Z4115" s="42"/>
    </row>
    <row r="4116">
      <c r="B4116" s="42"/>
      <c r="D4116" s="90"/>
      <c r="F4116" s="90"/>
      <c r="G4116" s="42"/>
      <c r="H4116" s="90"/>
      <c r="M4116" s="42"/>
      <c r="S4116" s="42"/>
      <c r="T4116" s="42"/>
      <c r="U4116" s="42"/>
      <c r="V4116" s="42"/>
      <c r="W4116" s="42"/>
      <c r="X4116" s="42"/>
      <c r="Y4116" s="42"/>
      <c r="Z4116" s="42"/>
    </row>
    <row r="4117">
      <c r="B4117" s="42"/>
      <c r="D4117" s="90"/>
      <c r="F4117" s="90"/>
      <c r="G4117" s="42"/>
      <c r="H4117" s="90"/>
      <c r="M4117" s="42"/>
      <c r="S4117" s="42"/>
      <c r="T4117" s="42"/>
      <c r="U4117" s="42"/>
      <c r="V4117" s="42"/>
      <c r="W4117" s="42"/>
      <c r="X4117" s="42"/>
      <c r="Y4117" s="42"/>
      <c r="Z4117" s="42"/>
    </row>
    <row r="4118">
      <c r="B4118" s="42"/>
      <c r="D4118" s="90"/>
      <c r="F4118" s="90"/>
      <c r="G4118" s="42"/>
      <c r="H4118" s="90"/>
      <c r="M4118" s="42"/>
      <c r="S4118" s="42"/>
      <c r="T4118" s="42"/>
      <c r="U4118" s="42"/>
      <c r="V4118" s="42"/>
      <c r="W4118" s="42"/>
      <c r="X4118" s="42"/>
      <c r="Y4118" s="42"/>
      <c r="Z4118" s="42"/>
    </row>
    <row r="4119">
      <c r="B4119" s="42"/>
      <c r="D4119" s="90"/>
      <c r="F4119" s="90"/>
      <c r="G4119" s="42"/>
      <c r="H4119" s="90"/>
      <c r="M4119" s="42"/>
      <c r="S4119" s="42"/>
      <c r="T4119" s="42"/>
      <c r="U4119" s="42"/>
      <c r="V4119" s="42"/>
      <c r="W4119" s="42"/>
      <c r="X4119" s="42"/>
      <c r="Y4119" s="42"/>
      <c r="Z4119" s="42"/>
    </row>
    <row r="4120">
      <c r="B4120" s="42"/>
      <c r="D4120" s="90"/>
      <c r="F4120" s="90"/>
      <c r="G4120" s="42"/>
      <c r="H4120" s="90"/>
      <c r="M4120" s="42"/>
      <c r="S4120" s="42"/>
      <c r="T4120" s="42"/>
      <c r="U4120" s="42"/>
      <c r="V4120" s="42"/>
      <c r="W4120" s="42"/>
      <c r="X4120" s="42"/>
      <c r="Y4120" s="42"/>
      <c r="Z4120" s="42"/>
    </row>
    <row r="4121">
      <c r="B4121" s="42"/>
      <c r="D4121" s="90"/>
      <c r="F4121" s="90"/>
      <c r="G4121" s="42"/>
      <c r="H4121" s="90"/>
      <c r="M4121" s="42"/>
      <c r="S4121" s="42"/>
      <c r="T4121" s="42"/>
      <c r="U4121" s="42"/>
      <c r="V4121" s="42"/>
      <c r="W4121" s="42"/>
      <c r="X4121" s="42"/>
      <c r="Y4121" s="42"/>
      <c r="Z4121" s="42"/>
    </row>
    <row r="4122">
      <c r="B4122" s="42"/>
      <c r="D4122" s="90"/>
      <c r="F4122" s="90"/>
      <c r="G4122" s="42"/>
      <c r="H4122" s="90"/>
      <c r="M4122" s="42"/>
      <c r="S4122" s="42"/>
      <c r="T4122" s="42"/>
      <c r="U4122" s="42"/>
      <c r="V4122" s="42"/>
      <c r="W4122" s="42"/>
      <c r="X4122" s="42"/>
      <c r="Y4122" s="42"/>
      <c r="Z4122" s="42"/>
    </row>
    <row r="4123">
      <c r="B4123" s="42"/>
      <c r="D4123" s="90"/>
      <c r="F4123" s="90"/>
      <c r="G4123" s="42"/>
      <c r="H4123" s="90"/>
      <c r="M4123" s="42"/>
      <c r="S4123" s="42"/>
      <c r="T4123" s="42"/>
      <c r="U4123" s="42"/>
      <c r="V4123" s="42"/>
      <c r="W4123" s="42"/>
      <c r="X4123" s="42"/>
      <c r="Y4123" s="42"/>
      <c r="Z4123" s="42"/>
    </row>
    <row r="4124">
      <c r="B4124" s="42"/>
      <c r="D4124" s="90"/>
      <c r="F4124" s="90"/>
      <c r="G4124" s="42"/>
      <c r="H4124" s="90"/>
      <c r="M4124" s="42"/>
      <c r="S4124" s="42"/>
      <c r="T4124" s="42"/>
      <c r="U4124" s="42"/>
      <c r="V4124" s="42"/>
      <c r="W4124" s="42"/>
      <c r="X4124" s="42"/>
      <c r="Y4124" s="42"/>
      <c r="Z4124" s="42"/>
    </row>
    <row r="4125">
      <c r="B4125" s="42"/>
      <c r="D4125" s="90"/>
      <c r="F4125" s="90"/>
      <c r="G4125" s="42"/>
      <c r="H4125" s="90"/>
      <c r="M4125" s="42"/>
      <c r="S4125" s="42"/>
      <c r="T4125" s="42"/>
      <c r="U4125" s="42"/>
      <c r="V4125" s="42"/>
      <c r="W4125" s="42"/>
      <c r="X4125" s="42"/>
      <c r="Y4125" s="42"/>
      <c r="Z4125" s="42"/>
    </row>
    <row r="4126">
      <c r="B4126" s="42"/>
      <c r="D4126" s="90"/>
      <c r="F4126" s="90"/>
      <c r="G4126" s="42"/>
      <c r="H4126" s="90"/>
      <c r="M4126" s="42"/>
      <c r="S4126" s="42"/>
      <c r="T4126" s="42"/>
      <c r="U4126" s="42"/>
      <c r="V4126" s="42"/>
      <c r="W4126" s="42"/>
      <c r="X4126" s="42"/>
      <c r="Y4126" s="42"/>
      <c r="Z4126" s="42"/>
    </row>
    <row r="4127">
      <c r="B4127" s="42"/>
      <c r="D4127" s="90"/>
      <c r="F4127" s="90"/>
      <c r="G4127" s="42"/>
      <c r="H4127" s="90"/>
      <c r="M4127" s="42"/>
      <c r="S4127" s="42"/>
      <c r="T4127" s="42"/>
      <c r="U4127" s="42"/>
      <c r="V4127" s="42"/>
      <c r="W4127" s="42"/>
      <c r="X4127" s="42"/>
      <c r="Y4127" s="42"/>
      <c r="Z4127" s="42"/>
    </row>
    <row r="4128">
      <c r="B4128" s="42"/>
      <c r="D4128" s="90"/>
      <c r="F4128" s="90"/>
      <c r="G4128" s="42"/>
      <c r="H4128" s="90"/>
      <c r="M4128" s="42"/>
      <c r="S4128" s="42"/>
      <c r="T4128" s="42"/>
      <c r="U4128" s="42"/>
      <c r="V4128" s="42"/>
      <c r="W4128" s="42"/>
      <c r="X4128" s="42"/>
      <c r="Y4128" s="42"/>
      <c r="Z4128" s="42"/>
    </row>
    <row r="4129">
      <c r="B4129" s="42"/>
      <c r="D4129" s="90"/>
      <c r="F4129" s="90"/>
      <c r="G4129" s="42"/>
      <c r="H4129" s="90"/>
      <c r="M4129" s="42"/>
      <c r="S4129" s="42"/>
      <c r="T4129" s="42"/>
      <c r="U4129" s="42"/>
      <c r="V4129" s="42"/>
      <c r="W4129" s="42"/>
      <c r="X4129" s="42"/>
      <c r="Y4129" s="42"/>
      <c r="Z4129" s="42"/>
    </row>
    <row r="4130">
      <c r="B4130" s="42"/>
      <c r="D4130" s="90"/>
      <c r="F4130" s="90"/>
      <c r="G4130" s="42"/>
      <c r="H4130" s="90"/>
      <c r="M4130" s="42"/>
      <c r="S4130" s="42"/>
      <c r="T4130" s="42"/>
      <c r="U4130" s="42"/>
      <c r="V4130" s="42"/>
      <c r="W4130" s="42"/>
      <c r="X4130" s="42"/>
      <c r="Y4130" s="42"/>
      <c r="Z4130" s="42"/>
    </row>
    <row r="4131">
      <c r="B4131" s="42"/>
      <c r="D4131" s="90"/>
      <c r="F4131" s="90"/>
      <c r="G4131" s="42"/>
      <c r="H4131" s="90"/>
      <c r="M4131" s="42"/>
      <c r="S4131" s="42"/>
      <c r="T4131" s="42"/>
      <c r="U4131" s="42"/>
      <c r="V4131" s="42"/>
      <c r="W4131" s="42"/>
      <c r="X4131" s="42"/>
      <c r="Y4131" s="42"/>
      <c r="Z4131" s="42"/>
    </row>
    <row r="4132">
      <c r="B4132" s="42"/>
      <c r="D4132" s="90"/>
      <c r="F4132" s="90"/>
      <c r="G4132" s="42"/>
      <c r="H4132" s="90"/>
      <c r="M4132" s="42"/>
      <c r="S4132" s="42"/>
      <c r="T4132" s="42"/>
      <c r="U4132" s="42"/>
      <c r="V4132" s="42"/>
      <c r="W4132" s="42"/>
      <c r="X4132" s="42"/>
      <c r="Y4132" s="42"/>
      <c r="Z4132" s="42"/>
    </row>
    <row r="4133">
      <c r="B4133" s="42"/>
      <c r="D4133" s="90"/>
      <c r="F4133" s="90"/>
      <c r="G4133" s="42"/>
      <c r="H4133" s="90"/>
      <c r="M4133" s="42"/>
      <c r="S4133" s="42"/>
      <c r="T4133" s="42"/>
      <c r="U4133" s="42"/>
      <c r="V4133" s="42"/>
      <c r="W4133" s="42"/>
      <c r="X4133" s="42"/>
      <c r="Y4133" s="42"/>
      <c r="Z4133" s="42"/>
    </row>
    <row r="4134">
      <c r="B4134" s="42"/>
      <c r="D4134" s="90"/>
      <c r="F4134" s="90"/>
      <c r="G4134" s="42"/>
      <c r="H4134" s="90"/>
      <c r="M4134" s="42"/>
      <c r="S4134" s="42"/>
      <c r="T4134" s="42"/>
      <c r="U4134" s="42"/>
      <c r="V4134" s="42"/>
      <c r="W4134" s="42"/>
      <c r="X4134" s="42"/>
      <c r="Y4134" s="42"/>
      <c r="Z4134" s="42"/>
    </row>
    <row r="4135">
      <c r="B4135" s="42"/>
      <c r="D4135" s="90"/>
      <c r="F4135" s="90"/>
      <c r="G4135" s="42"/>
      <c r="H4135" s="90"/>
      <c r="M4135" s="42"/>
      <c r="S4135" s="42"/>
      <c r="T4135" s="42"/>
      <c r="U4135" s="42"/>
      <c r="V4135" s="42"/>
      <c r="W4135" s="42"/>
      <c r="X4135" s="42"/>
      <c r="Y4135" s="42"/>
      <c r="Z4135" s="42"/>
    </row>
    <row r="4136">
      <c r="B4136" s="42"/>
      <c r="D4136" s="90"/>
      <c r="F4136" s="90"/>
      <c r="G4136" s="42"/>
      <c r="H4136" s="90"/>
      <c r="M4136" s="42"/>
      <c r="S4136" s="42"/>
      <c r="T4136" s="42"/>
      <c r="U4136" s="42"/>
      <c r="V4136" s="42"/>
      <c r="W4136" s="42"/>
      <c r="X4136" s="42"/>
      <c r="Y4136" s="42"/>
      <c r="Z4136" s="42"/>
    </row>
    <row r="4137">
      <c r="B4137" s="42"/>
      <c r="D4137" s="90"/>
      <c r="F4137" s="90"/>
      <c r="G4137" s="42"/>
      <c r="H4137" s="90"/>
      <c r="M4137" s="42"/>
      <c r="S4137" s="42"/>
      <c r="T4137" s="42"/>
      <c r="U4137" s="42"/>
      <c r="V4137" s="42"/>
      <c r="W4137" s="42"/>
      <c r="X4137" s="42"/>
      <c r="Y4137" s="42"/>
      <c r="Z4137" s="42"/>
    </row>
    <row r="4138">
      <c r="B4138" s="42"/>
      <c r="D4138" s="90"/>
      <c r="F4138" s="90"/>
      <c r="G4138" s="42"/>
      <c r="H4138" s="90"/>
      <c r="M4138" s="42"/>
      <c r="S4138" s="42"/>
      <c r="T4138" s="42"/>
      <c r="U4138" s="42"/>
      <c r="V4138" s="42"/>
      <c r="W4138" s="42"/>
      <c r="X4138" s="42"/>
      <c r="Y4138" s="42"/>
      <c r="Z4138" s="42"/>
    </row>
    <row r="4139">
      <c r="B4139" s="42"/>
      <c r="D4139" s="90"/>
      <c r="F4139" s="90"/>
      <c r="G4139" s="42"/>
      <c r="H4139" s="90"/>
      <c r="M4139" s="42"/>
      <c r="S4139" s="42"/>
      <c r="T4139" s="42"/>
      <c r="U4139" s="42"/>
      <c r="V4139" s="42"/>
      <c r="W4139" s="42"/>
      <c r="X4139" s="42"/>
      <c r="Y4139" s="42"/>
      <c r="Z4139" s="42"/>
    </row>
    <row r="4140">
      <c r="B4140" s="42"/>
      <c r="D4140" s="90"/>
      <c r="F4140" s="90"/>
      <c r="G4140" s="42"/>
      <c r="H4140" s="90"/>
      <c r="M4140" s="42"/>
      <c r="S4140" s="42"/>
      <c r="T4140" s="42"/>
      <c r="U4140" s="42"/>
      <c r="V4140" s="42"/>
      <c r="W4140" s="42"/>
      <c r="X4140" s="42"/>
      <c r="Y4140" s="42"/>
      <c r="Z4140" s="42"/>
    </row>
    <row r="4141">
      <c r="B4141" s="42"/>
      <c r="D4141" s="90"/>
      <c r="F4141" s="90"/>
      <c r="G4141" s="42"/>
      <c r="H4141" s="90"/>
      <c r="M4141" s="42"/>
      <c r="S4141" s="42"/>
      <c r="T4141" s="42"/>
      <c r="U4141" s="42"/>
      <c r="V4141" s="42"/>
      <c r="W4141" s="42"/>
      <c r="X4141" s="42"/>
      <c r="Y4141" s="42"/>
      <c r="Z4141" s="42"/>
    </row>
    <row r="4142">
      <c r="B4142" s="42"/>
      <c r="D4142" s="90"/>
      <c r="F4142" s="90"/>
      <c r="G4142" s="42"/>
      <c r="H4142" s="90"/>
      <c r="M4142" s="42"/>
      <c r="S4142" s="42"/>
      <c r="T4142" s="42"/>
      <c r="U4142" s="42"/>
      <c r="V4142" s="42"/>
      <c r="W4142" s="42"/>
      <c r="X4142" s="42"/>
      <c r="Y4142" s="42"/>
      <c r="Z4142" s="42"/>
    </row>
    <row r="4143">
      <c r="B4143" s="42"/>
      <c r="D4143" s="90"/>
      <c r="F4143" s="90"/>
      <c r="G4143" s="42"/>
      <c r="H4143" s="90"/>
      <c r="M4143" s="42"/>
      <c r="S4143" s="42"/>
      <c r="T4143" s="42"/>
      <c r="U4143" s="42"/>
      <c r="V4143" s="42"/>
      <c r="W4143" s="42"/>
      <c r="X4143" s="42"/>
      <c r="Y4143" s="42"/>
      <c r="Z4143" s="42"/>
    </row>
    <row r="4144">
      <c r="B4144" s="42"/>
      <c r="D4144" s="90"/>
      <c r="F4144" s="90"/>
      <c r="G4144" s="42"/>
      <c r="H4144" s="90"/>
      <c r="M4144" s="42"/>
      <c r="S4144" s="42"/>
      <c r="T4144" s="42"/>
      <c r="U4144" s="42"/>
      <c r="V4144" s="42"/>
      <c r="W4144" s="42"/>
      <c r="X4144" s="42"/>
      <c r="Y4144" s="42"/>
      <c r="Z4144" s="42"/>
    </row>
    <row r="4145">
      <c r="B4145" s="42"/>
      <c r="D4145" s="90"/>
      <c r="F4145" s="90"/>
      <c r="G4145" s="42"/>
      <c r="H4145" s="90"/>
      <c r="M4145" s="42"/>
      <c r="S4145" s="42"/>
      <c r="T4145" s="42"/>
      <c r="U4145" s="42"/>
      <c r="V4145" s="42"/>
      <c r="W4145" s="42"/>
      <c r="X4145" s="42"/>
      <c r="Y4145" s="42"/>
      <c r="Z4145" s="42"/>
    </row>
    <row r="4146">
      <c r="B4146" s="42"/>
      <c r="D4146" s="90"/>
      <c r="F4146" s="90"/>
      <c r="G4146" s="42"/>
      <c r="H4146" s="90"/>
      <c r="M4146" s="42"/>
      <c r="S4146" s="42"/>
      <c r="T4146" s="42"/>
      <c r="U4146" s="42"/>
      <c r="V4146" s="42"/>
      <c r="W4146" s="42"/>
      <c r="X4146" s="42"/>
      <c r="Y4146" s="42"/>
      <c r="Z4146" s="42"/>
    </row>
    <row r="4147">
      <c r="B4147" s="42"/>
      <c r="D4147" s="90"/>
      <c r="F4147" s="90"/>
      <c r="G4147" s="42"/>
      <c r="H4147" s="90"/>
      <c r="M4147" s="42"/>
      <c r="S4147" s="42"/>
      <c r="T4147" s="42"/>
      <c r="U4147" s="42"/>
      <c r="V4147" s="42"/>
      <c r="W4147" s="42"/>
      <c r="X4147" s="42"/>
      <c r="Y4147" s="42"/>
      <c r="Z4147" s="42"/>
    </row>
    <row r="4148">
      <c r="B4148" s="42"/>
      <c r="D4148" s="90"/>
      <c r="F4148" s="90"/>
      <c r="G4148" s="42"/>
      <c r="H4148" s="90"/>
      <c r="M4148" s="42"/>
      <c r="S4148" s="42"/>
      <c r="T4148" s="42"/>
      <c r="U4148" s="42"/>
      <c r="V4148" s="42"/>
      <c r="W4148" s="42"/>
      <c r="X4148" s="42"/>
      <c r="Y4148" s="42"/>
      <c r="Z4148" s="42"/>
    </row>
    <row r="4149">
      <c r="B4149" s="42"/>
      <c r="D4149" s="90"/>
      <c r="F4149" s="90"/>
      <c r="G4149" s="42"/>
      <c r="H4149" s="90"/>
      <c r="M4149" s="42"/>
      <c r="S4149" s="42"/>
      <c r="T4149" s="42"/>
      <c r="U4149" s="42"/>
      <c r="V4149" s="42"/>
      <c r="W4149" s="42"/>
      <c r="X4149" s="42"/>
      <c r="Y4149" s="42"/>
      <c r="Z4149" s="42"/>
    </row>
    <row r="4150">
      <c r="B4150" s="42"/>
      <c r="D4150" s="90"/>
      <c r="F4150" s="90"/>
      <c r="G4150" s="42"/>
      <c r="H4150" s="90"/>
      <c r="M4150" s="42"/>
      <c r="S4150" s="42"/>
      <c r="T4150" s="42"/>
      <c r="U4150" s="42"/>
      <c r="V4150" s="42"/>
      <c r="W4150" s="42"/>
      <c r="X4150" s="42"/>
      <c r="Y4150" s="42"/>
      <c r="Z4150" s="42"/>
    </row>
    <row r="4151">
      <c r="B4151" s="42"/>
      <c r="D4151" s="90"/>
      <c r="F4151" s="90"/>
      <c r="G4151" s="42"/>
      <c r="H4151" s="90"/>
      <c r="M4151" s="42"/>
      <c r="S4151" s="42"/>
      <c r="T4151" s="42"/>
      <c r="U4151" s="42"/>
      <c r="V4151" s="42"/>
      <c r="W4151" s="42"/>
      <c r="X4151" s="42"/>
      <c r="Y4151" s="42"/>
      <c r="Z4151" s="42"/>
    </row>
    <row r="4152">
      <c r="B4152" s="42"/>
      <c r="D4152" s="90"/>
      <c r="F4152" s="90"/>
      <c r="G4152" s="42"/>
      <c r="H4152" s="90"/>
      <c r="M4152" s="42"/>
      <c r="S4152" s="42"/>
      <c r="T4152" s="42"/>
      <c r="U4152" s="42"/>
      <c r="V4152" s="42"/>
      <c r="W4152" s="42"/>
      <c r="X4152" s="42"/>
      <c r="Y4152" s="42"/>
      <c r="Z4152" s="42"/>
    </row>
    <row r="4153">
      <c r="B4153" s="42"/>
      <c r="D4153" s="90"/>
      <c r="F4153" s="90"/>
      <c r="G4153" s="42"/>
      <c r="H4153" s="90"/>
      <c r="M4153" s="42"/>
      <c r="S4153" s="42"/>
      <c r="T4153" s="42"/>
      <c r="U4153" s="42"/>
      <c r="V4153" s="42"/>
      <c r="W4153" s="42"/>
      <c r="X4153" s="42"/>
      <c r="Y4153" s="42"/>
      <c r="Z4153" s="42"/>
    </row>
    <row r="4154">
      <c r="B4154" s="42"/>
      <c r="D4154" s="90"/>
      <c r="F4154" s="90"/>
      <c r="G4154" s="42"/>
      <c r="H4154" s="90"/>
      <c r="M4154" s="42"/>
      <c r="S4154" s="42"/>
      <c r="T4154" s="42"/>
      <c r="U4154" s="42"/>
      <c r="V4154" s="42"/>
      <c r="W4154" s="42"/>
      <c r="X4154" s="42"/>
      <c r="Y4154" s="42"/>
      <c r="Z4154" s="42"/>
    </row>
    <row r="4155">
      <c r="B4155" s="42"/>
      <c r="D4155" s="90"/>
      <c r="F4155" s="90"/>
      <c r="G4155" s="42"/>
      <c r="H4155" s="90"/>
      <c r="M4155" s="42"/>
      <c r="S4155" s="42"/>
      <c r="T4155" s="42"/>
      <c r="U4155" s="42"/>
      <c r="V4155" s="42"/>
      <c r="W4155" s="42"/>
      <c r="X4155" s="42"/>
      <c r="Y4155" s="42"/>
      <c r="Z4155" s="42"/>
    </row>
    <row r="4156">
      <c r="B4156" s="42"/>
      <c r="D4156" s="90"/>
      <c r="F4156" s="90"/>
      <c r="G4156" s="42"/>
      <c r="H4156" s="90"/>
      <c r="M4156" s="42"/>
      <c r="S4156" s="42"/>
      <c r="T4156" s="42"/>
      <c r="U4156" s="42"/>
      <c r="V4156" s="42"/>
      <c r="W4156" s="42"/>
      <c r="X4156" s="42"/>
      <c r="Y4156" s="42"/>
      <c r="Z4156" s="42"/>
    </row>
    <row r="4157">
      <c r="B4157" s="42"/>
      <c r="D4157" s="90"/>
      <c r="F4157" s="90"/>
      <c r="G4157" s="42"/>
      <c r="H4157" s="90"/>
      <c r="M4157" s="42"/>
      <c r="S4157" s="42"/>
      <c r="T4157" s="42"/>
      <c r="U4157" s="42"/>
      <c r="V4157" s="42"/>
      <c r="W4157" s="42"/>
      <c r="X4157" s="42"/>
      <c r="Y4157" s="42"/>
      <c r="Z4157" s="42"/>
    </row>
    <row r="4158">
      <c r="B4158" s="42"/>
      <c r="D4158" s="90"/>
      <c r="F4158" s="90"/>
      <c r="G4158" s="42"/>
      <c r="H4158" s="90"/>
      <c r="M4158" s="42"/>
      <c r="S4158" s="42"/>
      <c r="T4158" s="42"/>
      <c r="U4158" s="42"/>
      <c r="V4158" s="42"/>
      <c r="W4158" s="42"/>
      <c r="X4158" s="42"/>
      <c r="Y4158" s="42"/>
      <c r="Z4158" s="42"/>
    </row>
    <row r="4159">
      <c r="B4159" s="42"/>
      <c r="D4159" s="90"/>
      <c r="F4159" s="90"/>
      <c r="G4159" s="42"/>
      <c r="H4159" s="90"/>
      <c r="M4159" s="42"/>
      <c r="S4159" s="42"/>
      <c r="T4159" s="42"/>
      <c r="U4159" s="42"/>
      <c r="V4159" s="42"/>
      <c r="W4159" s="42"/>
      <c r="X4159" s="42"/>
      <c r="Y4159" s="42"/>
      <c r="Z4159" s="42"/>
    </row>
    <row r="4160">
      <c r="B4160" s="42"/>
      <c r="D4160" s="90"/>
      <c r="F4160" s="90"/>
      <c r="G4160" s="42"/>
      <c r="H4160" s="90"/>
      <c r="M4160" s="42"/>
      <c r="S4160" s="42"/>
      <c r="T4160" s="42"/>
      <c r="U4160" s="42"/>
      <c r="V4160" s="42"/>
      <c r="W4160" s="42"/>
      <c r="X4160" s="42"/>
      <c r="Y4160" s="42"/>
      <c r="Z4160" s="42"/>
    </row>
    <row r="4161">
      <c r="B4161" s="42"/>
      <c r="D4161" s="90"/>
      <c r="F4161" s="90"/>
      <c r="G4161" s="42"/>
      <c r="H4161" s="90"/>
      <c r="M4161" s="42"/>
      <c r="S4161" s="42"/>
      <c r="T4161" s="42"/>
      <c r="U4161" s="42"/>
      <c r="V4161" s="42"/>
      <c r="W4161" s="42"/>
      <c r="X4161" s="42"/>
      <c r="Y4161" s="42"/>
      <c r="Z4161" s="42"/>
    </row>
    <row r="4162">
      <c r="B4162" s="42"/>
      <c r="D4162" s="90"/>
      <c r="F4162" s="90"/>
      <c r="G4162" s="42"/>
      <c r="H4162" s="90"/>
      <c r="M4162" s="42"/>
      <c r="S4162" s="42"/>
      <c r="T4162" s="42"/>
      <c r="U4162" s="42"/>
      <c r="V4162" s="42"/>
      <c r="W4162" s="42"/>
      <c r="X4162" s="42"/>
      <c r="Y4162" s="42"/>
      <c r="Z4162" s="42"/>
    </row>
    <row r="4163">
      <c r="B4163" s="42"/>
      <c r="D4163" s="90"/>
      <c r="F4163" s="90"/>
      <c r="G4163" s="42"/>
      <c r="H4163" s="90"/>
      <c r="M4163" s="42"/>
      <c r="S4163" s="42"/>
      <c r="T4163" s="42"/>
      <c r="U4163" s="42"/>
      <c r="V4163" s="42"/>
      <c r="W4163" s="42"/>
      <c r="X4163" s="42"/>
      <c r="Y4163" s="42"/>
      <c r="Z4163" s="42"/>
    </row>
    <row r="4164">
      <c r="B4164" s="42"/>
      <c r="D4164" s="90"/>
      <c r="F4164" s="90"/>
      <c r="G4164" s="42"/>
      <c r="H4164" s="90"/>
      <c r="M4164" s="42"/>
      <c r="S4164" s="42"/>
      <c r="T4164" s="42"/>
      <c r="U4164" s="42"/>
      <c r="V4164" s="42"/>
      <c r="W4164" s="42"/>
      <c r="X4164" s="42"/>
      <c r="Y4164" s="42"/>
      <c r="Z4164" s="42"/>
    </row>
    <row r="4165">
      <c r="B4165" s="42"/>
      <c r="D4165" s="90"/>
      <c r="F4165" s="90"/>
      <c r="G4165" s="42"/>
      <c r="H4165" s="90"/>
      <c r="M4165" s="42"/>
      <c r="S4165" s="42"/>
      <c r="T4165" s="42"/>
      <c r="U4165" s="42"/>
      <c r="V4165" s="42"/>
      <c r="W4165" s="42"/>
      <c r="X4165" s="42"/>
      <c r="Y4165" s="42"/>
      <c r="Z4165" s="42"/>
    </row>
    <row r="4166">
      <c r="B4166" s="42"/>
      <c r="D4166" s="90"/>
      <c r="F4166" s="90"/>
      <c r="G4166" s="42"/>
      <c r="H4166" s="90"/>
      <c r="M4166" s="42"/>
      <c r="S4166" s="42"/>
      <c r="T4166" s="42"/>
      <c r="U4166" s="42"/>
      <c r="V4166" s="42"/>
      <c r="W4166" s="42"/>
      <c r="X4166" s="42"/>
      <c r="Y4166" s="42"/>
      <c r="Z4166" s="42"/>
    </row>
    <row r="4167">
      <c r="B4167" s="42"/>
      <c r="D4167" s="90"/>
      <c r="F4167" s="90"/>
      <c r="G4167" s="42"/>
      <c r="H4167" s="90"/>
      <c r="M4167" s="42"/>
      <c r="S4167" s="42"/>
      <c r="T4167" s="42"/>
      <c r="U4167" s="42"/>
      <c r="V4167" s="42"/>
      <c r="W4167" s="42"/>
      <c r="X4167" s="42"/>
      <c r="Y4167" s="42"/>
      <c r="Z4167" s="42"/>
    </row>
    <row r="4168">
      <c r="B4168" s="42"/>
      <c r="D4168" s="90"/>
      <c r="F4168" s="90"/>
      <c r="G4168" s="42"/>
      <c r="H4168" s="90"/>
      <c r="M4168" s="42"/>
      <c r="S4168" s="42"/>
      <c r="T4168" s="42"/>
      <c r="U4168" s="42"/>
      <c r="V4168" s="42"/>
      <c r="W4168" s="42"/>
      <c r="X4168" s="42"/>
      <c r="Y4168" s="42"/>
      <c r="Z4168" s="42"/>
    </row>
    <row r="4169">
      <c r="B4169" s="42"/>
      <c r="D4169" s="90"/>
      <c r="F4169" s="90"/>
      <c r="G4169" s="42"/>
      <c r="H4169" s="90"/>
      <c r="M4169" s="42"/>
      <c r="S4169" s="42"/>
      <c r="T4169" s="42"/>
      <c r="U4169" s="42"/>
      <c r="V4169" s="42"/>
      <c r="W4169" s="42"/>
      <c r="X4169" s="42"/>
      <c r="Y4169" s="42"/>
      <c r="Z4169" s="42"/>
    </row>
    <row r="4170">
      <c r="B4170" s="42"/>
      <c r="D4170" s="90"/>
      <c r="F4170" s="90"/>
      <c r="G4170" s="42"/>
      <c r="H4170" s="90"/>
      <c r="M4170" s="42"/>
      <c r="S4170" s="42"/>
      <c r="T4170" s="42"/>
      <c r="U4170" s="42"/>
      <c r="V4170" s="42"/>
      <c r="W4170" s="42"/>
      <c r="X4170" s="42"/>
      <c r="Y4170" s="42"/>
      <c r="Z4170" s="42"/>
    </row>
    <row r="4171">
      <c r="B4171" s="42"/>
      <c r="D4171" s="90"/>
      <c r="F4171" s="90"/>
      <c r="G4171" s="42"/>
      <c r="H4171" s="90"/>
      <c r="M4171" s="42"/>
      <c r="S4171" s="42"/>
      <c r="T4171" s="42"/>
      <c r="U4171" s="42"/>
      <c r="V4171" s="42"/>
      <c r="W4171" s="42"/>
      <c r="X4171" s="42"/>
      <c r="Y4171" s="42"/>
      <c r="Z4171" s="42"/>
    </row>
    <row r="4172">
      <c r="B4172" s="42"/>
      <c r="D4172" s="90"/>
      <c r="F4172" s="90"/>
      <c r="G4172" s="42"/>
      <c r="H4172" s="90"/>
      <c r="M4172" s="42"/>
      <c r="S4172" s="42"/>
      <c r="T4172" s="42"/>
      <c r="U4172" s="42"/>
      <c r="V4172" s="42"/>
      <c r="W4172" s="42"/>
      <c r="X4172" s="42"/>
      <c r="Y4172" s="42"/>
      <c r="Z4172" s="42"/>
    </row>
    <row r="4173">
      <c r="B4173" s="42"/>
      <c r="D4173" s="90"/>
      <c r="F4173" s="90"/>
      <c r="G4173" s="42"/>
      <c r="H4173" s="90"/>
      <c r="M4173" s="42"/>
      <c r="S4173" s="42"/>
      <c r="T4173" s="42"/>
      <c r="U4173" s="42"/>
      <c r="V4173" s="42"/>
      <c r="W4173" s="42"/>
      <c r="X4173" s="42"/>
      <c r="Y4173" s="42"/>
      <c r="Z4173" s="42"/>
    </row>
    <row r="4174">
      <c r="B4174" s="42"/>
      <c r="D4174" s="90"/>
      <c r="F4174" s="90"/>
      <c r="G4174" s="42"/>
      <c r="H4174" s="90"/>
      <c r="M4174" s="42"/>
      <c r="S4174" s="42"/>
      <c r="T4174" s="42"/>
      <c r="U4174" s="42"/>
      <c r="V4174" s="42"/>
      <c r="W4174" s="42"/>
      <c r="X4174" s="42"/>
      <c r="Y4174" s="42"/>
      <c r="Z4174" s="42"/>
    </row>
    <row r="4175">
      <c r="B4175" s="42"/>
      <c r="D4175" s="90"/>
      <c r="F4175" s="90"/>
      <c r="G4175" s="42"/>
      <c r="H4175" s="90"/>
      <c r="M4175" s="42"/>
      <c r="S4175" s="42"/>
      <c r="T4175" s="42"/>
      <c r="U4175" s="42"/>
      <c r="V4175" s="42"/>
      <c r="W4175" s="42"/>
      <c r="X4175" s="42"/>
      <c r="Y4175" s="42"/>
      <c r="Z4175" s="42"/>
    </row>
    <row r="4176">
      <c r="B4176" s="42"/>
      <c r="D4176" s="90"/>
      <c r="F4176" s="90"/>
      <c r="G4176" s="42"/>
      <c r="H4176" s="90"/>
      <c r="M4176" s="42"/>
      <c r="S4176" s="42"/>
      <c r="T4176" s="42"/>
      <c r="U4176" s="42"/>
      <c r="V4176" s="42"/>
      <c r="W4176" s="42"/>
      <c r="X4176" s="42"/>
      <c r="Y4176" s="42"/>
      <c r="Z4176" s="42"/>
    </row>
    <row r="4177">
      <c r="B4177" s="42"/>
      <c r="D4177" s="90"/>
      <c r="F4177" s="90"/>
      <c r="G4177" s="42"/>
      <c r="H4177" s="90"/>
      <c r="M4177" s="42"/>
      <c r="S4177" s="42"/>
      <c r="T4177" s="42"/>
      <c r="U4177" s="42"/>
      <c r="V4177" s="42"/>
      <c r="W4177" s="42"/>
      <c r="X4177" s="42"/>
      <c r="Y4177" s="42"/>
      <c r="Z4177" s="42"/>
    </row>
    <row r="4178">
      <c r="B4178" s="42"/>
      <c r="D4178" s="90"/>
      <c r="F4178" s="90"/>
      <c r="G4178" s="42"/>
      <c r="H4178" s="90"/>
      <c r="M4178" s="42"/>
      <c r="S4178" s="42"/>
      <c r="T4178" s="42"/>
      <c r="U4178" s="42"/>
      <c r="V4178" s="42"/>
      <c r="W4178" s="42"/>
      <c r="X4178" s="42"/>
      <c r="Y4178" s="42"/>
      <c r="Z4178" s="42"/>
    </row>
    <row r="4179">
      <c r="B4179" s="42"/>
      <c r="D4179" s="90"/>
      <c r="F4179" s="90"/>
      <c r="G4179" s="42"/>
      <c r="H4179" s="90"/>
      <c r="M4179" s="42"/>
      <c r="S4179" s="42"/>
      <c r="T4179" s="42"/>
      <c r="U4179" s="42"/>
      <c r="V4179" s="42"/>
      <c r="W4179" s="42"/>
      <c r="X4179" s="42"/>
      <c r="Y4179" s="42"/>
      <c r="Z4179" s="42"/>
    </row>
    <row r="4180">
      <c r="B4180" s="42"/>
      <c r="D4180" s="90"/>
      <c r="F4180" s="90"/>
      <c r="G4180" s="42"/>
      <c r="H4180" s="90"/>
      <c r="M4180" s="42"/>
      <c r="S4180" s="42"/>
      <c r="T4180" s="42"/>
      <c r="U4180" s="42"/>
      <c r="V4180" s="42"/>
      <c r="W4180" s="42"/>
      <c r="X4180" s="42"/>
      <c r="Y4180" s="42"/>
      <c r="Z4180" s="42"/>
    </row>
    <row r="4181">
      <c r="B4181" s="42"/>
      <c r="D4181" s="90"/>
      <c r="F4181" s="90"/>
      <c r="G4181" s="42"/>
      <c r="H4181" s="90"/>
      <c r="M4181" s="42"/>
      <c r="S4181" s="42"/>
      <c r="T4181" s="42"/>
      <c r="U4181" s="42"/>
      <c r="V4181" s="42"/>
      <c r="W4181" s="42"/>
      <c r="X4181" s="42"/>
      <c r="Y4181" s="42"/>
      <c r="Z4181" s="42"/>
    </row>
    <row r="4182">
      <c r="B4182" s="42"/>
      <c r="D4182" s="90"/>
      <c r="F4182" s="90"/>
      <c r="G4182" s="42"/>
      <c r="H4182" s="90"/>
      <c r="M4182" s="42"/>
      <c r="S4182" s="42"/>
      <c r="T4182" s="42"/>
      <c r="U4182" s="42"/>
      <c r="V4182" s="42"/>
      <c r="W4182" s="42"/>
      <c r="X4182" s="42"/>
      <c r="Y4182" s="42"/>
      <c r="Z4182" s="42"/>
    </row>
    <row r="4183">
      <c r="B4183" s="42"/>
      <c r="D4183" s="90"/>
      <c r="F4183" s="90"/>
      <c r="G4183" s="42"/>
      <c r="H4183" s="90"/>
      <c r="M4183" s="42"/>
      <c r="S4183" s="42"/>
      <c r="T4183" s="42"/>
      <c r="U4183" s="42"/>
      <c r="V4183" s="42"/>
      <c r="W4183" s="42"/>
      <c r="X4183" s="42"/>
      <c r="Y4183" s="42"/>
      <c r="Z4183" s="42"/>
    </row>
    <row r="4184">
      <c r="B4184" s="42"/>
      <c r="D4184" s="90"/>
      <c r="F4184" s="90"/>
      <c r="G4184" s="42"/>
      <c r="H4184" s="90"/>
      <c r="M4184" s="42"/>
      <c r="S4184" s="42"/>
      <c r="T4184" s="42"/>
      <c r="U4184" s="42"/>
      <c r="V4184" s="42"/>
      <c r="W4184" s="42"/>
      <c r="X4184" s="42"/>
      <c r="Y4184" s="42"/>
      <c r="Z4184" s="42"/>
    </row>
    <row r="4185">
      <c r="B4185" s="42"/>
      <c r="D4185" s="90"/>
      <c r="F4185" s="90"/>
      <c r="G4185" s="42"/>
      <c r="H4185" s="90"/>
      <c r="M4185" s="42"/>
      <c r="S4185" s="42"/>
      <c r="T4185" s="42"/>
      <c r="U4185" s="42"/>
      <c r="V4185" s="42"/>
      <c r="W4185" s="42"/>
      <c r="X4185" s="42"/>
      <c r="Y4185" s="42"/>
      <c r="Z4185" s="42"/>
    </row>
    <row r="4186">
      <c r="B4186" s="42"/>
      <c r="D4186" s="90"/>
      <c r="F4186" s="90"/>
      <c r="G4186" s="42"/>
      <c r="H4186" s="90"/>
      <c r="M4186" s="42"/>
      <c r="S4186" s="42"/>
      <c r="T4186" s="42"/>
      <c r="U4186" s="42"/>
      <c r="V4186" s="42"/>
      <c r="W4186" s="42"/>
      <c r="X4186" s="42"/>
      <c r="Y4186" s="42"/>
      <c r="Z4186" s="42"/>
    </row>
    <row r="4187">
      <c r="B4187" s="42"/>
      <c r="D4187" s="90"/>
      <c r="F4187" s="90"/>
      <c r="G4187" s="42"/>
      <c r="H4187" s="90"/>
      <c r="M4187" s="42"/>
      <c r="S4187" s="42"/>
      <c r="T4187" s="42"/>
      <c r="U4187" s="42"/>
      <c r="V4187" s="42"/>
      <c r="W4187" s="42"/>
      <c r="X4187" s="42"/>
      <c r="Y4187" s="42"/>
      <c r="Z4187" s="42"/>
    </row>
    <row r="4188">
      <c r="B4188" s="42"/>
      <c r="D4188" s="90"/>
      <c r="F4188" s="90"/>
      <c r="G4188" s="42"/>
      <c r="H4188" s="90"/>
      <c r="M4188" s="42"/>
      <c r="S4188" s="42"/>
      <c r="T4188" s="42"/>
      <c r="U4188" s="42"/>
      <c r="V4188" s="42"/>
      <c r="W4188" s="42"/>
      <c r="X4188" s="42"/>
      <c r="Y4188" s="42"/>
      <c r="Z4188" s="42"/>
    </row>
    <row r="4189">
      <c r="B4189" s="42"/>
      <c r="D4189" s="90"/>
      <c r="F4189" s="90"/>
      <c r="G4189" s="42"/>
      <c r="H4189" s="90"/>
      <c r="M4189" s="42"/>
      <c r="S4189" s="42"/>
      <c r="T4189" s="42"/>
      <c r="U4189" s="42"/>
      <c r="V4189" s="42"/>
      <c r="W4189" s="42"/>
      <c r="X4189" s="42"/>
      <c r="Y4189" s="42"/>
      <c r="Z4189" s="42"/>
    </row>
    <row r="4190">
      <c r="B4190" s="42"/>
      <c r="D4190" s="90"/>
      <c r="F4190" s="90"/>
      <c r="G4190" s="42"/>
      <c r="H4190" s="90"/>
      <c r="M4190" s="42"/>
      <c r="S4190" s="42"/>
      <c r="T4190" s="42"/>
      <c r="U4190" s="42"/>
      <c r="V4190" s="42"/>
      <c r="W4190" s="42"/>
      <c r="X4190" s="42"/>
      <c r="Y4190" s="42"/>
      <c r="Z4190" s="42"/>
    </row>
    <row r="4191">
      <c r="B4191" s="42"/>
      <c r="D4191" s="90"/>
      <c r="F4191" s="90"/>
      <c r="G4191" s="42"/>
      <c r="H4191" s="90"/>
      <c r="M4191" s="42"/>
      <c r="S4191" s="42"/>
      <c r="T4191" s="42"/>
      <c r="U4191" s="42"/>
      <c r="V4191" s="42"/>
      <c r="W4191" s="42"/>
      <c r="X4191" s="42"/>
      <c r="Y4191" s="42"/>
      <c r="Z4191" s="42"/>
    </row>
    <row r="4192">
      <c r="B4192" s="42"/>
      <c r="D4192" s="90"/>
      <c r="F4192" s="90"/>
      <c r="G4192" s="42"/>
      <c r="H4192" s="90"/>
      <c r="M4192" s="42"/>
      <c r="S4192" s="42"/>
      <c r="T4192" s="42"/>
      <c r="U4192" s="42"/>
      <c r="V4192" s="42"/>
      <c r="W4192" s="42"/>
      <c r="X4192" s="42"/>
      <c r="Y4192" s="42"/>
      <c r="Z4192" s="42"/>
    </row>
    <row r="4193">
      <c r="B4193" s="42"/>
      <c r="D4193" s="90"/>
      <c r="F4193" s="90"/>
      <c r="G4193" s="42"/>
      <c r="H4193" s="90"/>
      <c r="M4193" s="42"/>
      <c r="S4193" s="42"/>
      <c r="T4193" s="42"/>
      <c r="U4193" s="42"/>
      <c r="V4193" s="42"/>
      <c r="W4193" s="42"/>
      <c r="X4193" s="42"/>
      <c r="Y4193" s="42"/>
      <c r="Z4193" s="42"/>
    </row>
    <row r="4194">
      <c r="B4194" s="42"/>
      <c r="D4194" s="90"/>
      <c r="F4194" s="90"/>
      <c r="G4194" s="42"/>
      <c r="H4194" s="90"/>
      <c r="M4194" s="42"/>
      <c r="S4194" s="42"/>
      <c r="T4194" s="42"/>
      <c r="U4194" s="42"/>
      <c r="V4194" s="42"/>
      <c r="W4194" s="42"/>
      <c r="X4194" s="42"/>
      <c r="Y4194" s="42"/>
      <c r="Z4194" s="42"/>
    </row>
    <row r="4195">
      <c r="B4195" s="42"/>
      <c r="D4195" s="90"/>
      <c r="F4195" s="90"/>
      <c r="G4195" s="42"/>
      <c r="H4195" s="90"/>
      <c r="M4195" s="42"/>
      <c r="S4195" s="42"/>
      <c r="T4195" s="42"/>
      <c r="U4195" s="42"/>
      <c r="V4195" s="42"/>
      <c r="W4195" s="42"/>
      <c r="X4195" s="42"/>
      <c r="Y4195" s="42"/>
      <c r="Z4195" s="42"/>
    </row>
    <row r="4196">
      <c r="B4196" s="42"/>
      <c r="D4196" s="90"/>
      <c r="F4196" s="90"/>
      <c r="G4196" s="42"/>
      <c r="H4196" s="90"/>
      <c r="M4196" s="42"/>
      <c r="S4196" s="42"/>
      <c r="T4196" s="42"/>
      <c r="U4196" s="42"/>
      <c r="V4196" s="42"/>
      <c r="W4196" s="42"/>
      <c r="X4196" s="42"/>
      <c r="Y4196" s="42"/>
      <c r="Z4196" s="42"/>
    </row>
    <row r="4197">
      <c r="B4197" s="42"/>
      <c r="D4197" s="90"/>
      <c r="F4197" s="90"/>
      <c r="G4197" s="42"/>
      <c r="H4197" s="90"/>
      <c r="M4197" s="42"/>
      <c r="S4197" s="42"/>
      <c r="T4197" s="42"/>
      <c r="U4197" s="42"/>
      <c r="V4197" s="42"/>
      <c r="W4197" s="42"/>
      <c r="X4197" s="42"/>
      <c r="Y4197" s="42"/>
      <c r="Z4197" s="42"/>
    </row>
    <row r="4198">
      <c r="B4198" s="42"/>
      <c r="D4198" s="90"/>
      <c r="F4198" s="90"/>
      <c r="G4198" s="42"/>
      <c r="H4198" s="90"/>
      <c r="M4198" s="42"/>
      <c r="S4198" s="42"/>
      <c r="T4198" s="42"/>
      <c r="U4198" s="42"/>
      <c r="V4198" s="42"/>
      <c r="W4198" s="42"/>
      <c r="X4198" s="42"/>
      <c r="Y4198" s="42"/>
      <c r="Z4198" s="42"/>
    </row>
    <row r="4199">
      <c r="B4199" s="42"/>
      <c r="D4199" s="90"/>
      <c r="F4199" s="90"/>
      <c r="G4199" s="42"/>
      <c r="H4199" s="90"/>
      <c r="M4199" s="42"/>
      <c r="S4199" s="42"/>
      <c r="T4199" s="42"/>
      <c r="U4199" s="42"/>
      <c r="V4199" s="42"/>
      <c r="W4199" s="42"/>
      <c r="X4199" s="42"/>
      <c r="Y4199" s="42"/>
      <c r="Z4199" s="42"/>
    </row>
    <row r="4200">
      <c r="B4200" s="42"/>
      <c r="D4200" s="90"/>
      <c r="F4200" s="90"/>
      <c r="G4200" s="42"/>
      <c r="H4200" s="90"/>
      <c r="M4200" s="42"/>
      <c r="S4200" s="42"/>
      <c r="T4200" s="42"/>
      <c r="U4200" s="42"/>
      <c r="V4200" s="42"/>
      <c r="W4200" s="42"/>
      <c r="X4200" s="42"/>
      <c r="Y4200" s="42"/>
      <c r="Z4200" s="42"/>
    </row>
    <row r="4201">
      <c r="B4201" s="42"/>
      <c r="D4201" s="90"/>
      <c r="F4201" s="90"/>
      <c r="G4201" s="42"/>
      <c r="H4201" s="90"/>
      <c r="M4201" s="42"/>
      <c r="S4201" s="42"/>
      <c r="T4201" s="42"/>
      <c r="U4201" s="42"/>
      <c r="V4201" s="42"/>
      <c r="W4201" s="42"/>
      <c r="X4201" s="42"/>
      <c r="Y4201" s="42"/>
      <c r="Z4201" s="42"/>
    </row>
    <row r="4202">
      <c r="B4202" s="42"/>
      <c r="D4202" s="90"/>
      <c r="F4202" s="90"/>
      <c r="G4202" s="42"/>
      <c r="H4202" s="90"/>
      <c r="M4202" s="42"/>
      <c r="S4202" s="42"/>
      <c r="T4202" s="42"/>
      <c r="U4202" s="42"/>
      <c r="V4202" s="42"/>
      <c r="W4202" s="42"/>
      <c r="X4202" s="42"/>
      <c r="Y4202" s="42"/>
      <c r="Z4202" s="42"/>
    </row>
    <row r="4203">
      <c r="B4203" s="42"/>
      <c r="D4203" s="90"/>
      <c r="F4203" s="90"/>
      <c r="G4203" s="42"/>
      <c r="H4203" s="90"/>
      <c r="M4203" s="42"/>
      <c r="S4203" s="42"/>
      <c r="T4203" s="42"/>
      <c r="U4203" s="42"/>
      <c r="V4203" s="42"/>
      <c r="W4203" s="42"/>
      <c r="X4203" s="42"/>
      <c r="Y4203" s="42"/>
      <c r="Z4203" s="42"/>
    </row>
    <row r="4204">
      <c r="B4204" s="42"/>
      <c r="D4204" s="90"/>
      <c r="F4204" s="90"/>
      <c r="G4204" s="42"/>
      <c r="H4204" s="90"/>
      <c r="M4204" s="42"/>
      <c r="S4204" s="42"/>
      <c r="T4204" s="42"/>
      <c r="U4204" s="42"/>
      <c r="V4204" s="42"/>
      <c r="W4204" s="42"/>
      <c r="X4204" s="42"/>
      <c r="Y4204" s="42"/>
      <c r="Z4204" s="42"/>
    </row>
    <row r="4205">
      <c r="B4205" s="42"/>
      <c r="D4205" s="90"/>
      <c r="F4205" s="90"/>
      <c r="G4205" s="42"/>
      <c r="H4205" s="90"/>
      <c r="M4205" s="42"/>
      <c r="S4205" s="42"/>
      <c r="T4205" s="42"/>
      <c r="U4205" s="42"/>
      <c r="V4205" s="42"/>
      <c r="W4205" s="42"/>
      <c r="X4205" s="42"/>
      <c r="Y4205" s="42"/>
      <c r="Z4205" s="42"/>
    </row>
    <row r="4206">
      <c r="B4206" s="42"/>
      <c r="D4206" s="90"/>
      <c r="F4206" s="90"/>
      <c r="G4206" s="42"/>
      <c r="H4206" s="90"/>
      <c r="M4206" s="42"/>
      <c r="S4206" s="42"/>
      <c r="T4206" s="42"/>
      <c r="U4206" s="42"/>
      <c r="V4206" s="42"/>
      <c r="W4206" s="42"/>
      <c r="X4206" s="42"/>
      <c r="Y4206" s="42"/>
      <c r="Z4206" s="42"/>
    </row>
    <row r="4207">
      <c r="B4207" s="42"/>
      <c r="D4207" s="90"/>
      <c r="F4207" s="90"/>
      <c r="G4207" s="42"/>
      <c r="H4207" s="90"/>
      <c r="M4207" s="42"/>
      <c r="S4207" s="42"/>
      <c r="T4207" s="42"/>
      <c r="U4207" s="42"/>
      <c r="V4207" s="42"/>
      <c r="W4207" s="42"/>
      <c r="X4207" s="42"/>
      <c r="Y4207" s="42"/>
      <c r="Z4207" s="42"/>
    </row>
    <row r="4208">
      <c r="B4208" s="42"/>
      <c r="D4208" s="90"/>
      <c r="F4208" s="90"/>
      <c r="G4208" s="42"/>
      <c r="H4208" s="90"/>
      <c r="M4208" s="42"/>
      <c r="S4208" s="42"/>
      <c r="T4208" s="42"/>
      <c r="U4208" s="42"/>
      <c r="V4208" s="42"/>
      <c r="W4208" s="42"/>
      <c r="X4208" s="42"/>
      <c r="Y4208" s="42"/>
      <c r="Z4208" s="42"/>
    </row>
    <row r="4209">
      <c r="B4209" s="42"/>
      <c r="D4209" s="90"/>
      <c r="F4209" s="90"/>
      <c r="G4209" s="42"/>
      <c r="H4209" s="90"/>
      <c r="M4209" s="42"/>
      <c r="S4209" s="42"/>
      <c r="T4209" s="42"/>
      <c r="U4209" s="42"/>
      <c r="V4209" s="42"/>
      <c r="W4209" s="42"/>
      <c r="X4209" s="42"/>
      <c r="Y4209" s="42"/>
      <c r="Z4209" s="42"/>
    </row>
    <row r="4210">
      <c r="B4210" s="42"/>
      <c r="D4210" s="90"/>
      <c r="F4210" s="90"/>
      <c r="G4210" s="42"/>
      <c r="H4210" s="90"/>
      <c r="M4210" s="42"/>
      <c r="S4210" s="42"/>
      <c r="T4210" s="42"/>
      <c r="U4210" s="42"/>
      <c r="V4210" s="42"/>
      <c r="W4210" s="42"/>
      <c r="X4210" s="42"/>
      <c r="Y4210" s="42"/>
      <c r="Z4210" s="42"/>
    </row>
    <row r="4211">
      <c r="B4211" s="42"/>
      <c r="D4211" s="90"/>
      <c r="F4211" s="90"/>
      <c r="G4211" s="42"/>
      <c r="H4211" s="90"/>
      <c r="M4211" s="42"/>
      <c r="S4211" s="42"/>
      <c r="T4211" s="42"/>
      <c r="U4211" s="42"/>
      <c r="V4211" s="42"/>
      <c r="W4211" s="42"/>
      <c r="X4211" s="42"/>
      <c r="Y4211" s="42"/>
      <c r="Z4211" s="42"/>
    </row>
    <row r="4212">
      <c r="B4212" s="42"/>
      <c r="D4212" s="90"/>
      <c r="F4212" s="90"/>
      <c r="G4212" s="42"/>
      <c r="H4212" s="90"/>
      <c r="M4212" s="42"/>
      <c r="S4212" s="42"/>
      <c r="T4212" s="42"/>
      <c r="U4212" s="42"/>
      <c r="V4212" s="42"/>
      <c r="W4212" s="42"/>
      <c r="X4212" s="42"/>
      <c r="Y4212" s="42"/>
      <c r="Z4212" s="42"/>
    </row>
    <row r="4213">
      <c r="B4213" s="42"/>
      <c r="D4213" s="90"/>
      <c r="F4213" s="90"/>
      <c r="G4213" s="42"/>
      <c r="H4213" s="90"/>
      <c r="M4213" s="42"/>
      <c r="S4213" s="42"/>
      <c r="T4213" s="42"/>
      <c r="U4213" s="42"/>
      <c r="V4213" s="42"/>
      <c r="W4213" s="42"/>
      <c r="X4213" s="42"/>
      <c r="Y4213" s="42"/>
      <c r="Z4213" s="42"/>
    </row>
    <row r="4214">
      <c r="B4214" s="42"/>
      <c r="D4214" s="90"/>
      <c r="F4214" s="90"/>
      <c r="G4214" s="42"/>
      <c r="H4214" s="90"/>
      <c r="M4214" s="42"/>
      <c r="S4214" s="42"/>
      <c r="T4214" s="42"/>
      <c r="U4214" s="42"/>
      <c r="V4214" s="42"/>
      <c r="W4214" s="42"/>
      <c r="X4214" s="42"/>
      <c r="Y4214" s="42"/>
      <c r="Z4214" s="42"/>
    </row>
    <row r="4215">
      <c r="B4215" s="42"/>
      <c r="D4215" s="90"/>
      <c r="F4215" s="90"/>
      <c r="G4215" s="42"/>
      <c r="H4215" s="90"/>
      <c r="M4215" s="42"/>
      <c r="S4215" s="42"/>
      <c r="T4215" s="42"/>
      <c r="U4215" s="42"/>
      <c r="V4215" s="42"/>
      <c r="W4215" s="42"/>
      <c r="X4215" s="42"/>
      <c r="Y4215" s="42"/>
      <c r="Z4215" s="42"/>
    </row>
    <row r="4216">
      <c r="B4216" s="42"/>
      <c r="D4216" s="90"/>
      <c r="F4216" s="90"/>
      <c r="G4216" s="42"/>
      <c r="H4216" s="90"/>
      <c r="M4216" s="42"/>
      <c r="S4216" s="42"/>
      <c r="T4216" s="42"/>
      <c r="U4216" s="42"/>
      <c r="V4216" s="42"/>
      <c r="W4216" s="42"/>
      <c r="X4216" s="42"/>
      <c r="Y4216" s="42"/>
      <c r="Z4216" s="42"/>
    </row>
    <row r="4217">
      <c r="B4217" s="42"/>
      <c r="D4217" s="90"/>
      <c r="F4217" s="90"/>
      <c r="G4217" s="42"/>
      <c r="H4217" s="90"/>
      <c r="M4217" s="42"/>
      <c r="S4217" s="42"/>
      <c r="T4217" s="42"/>
      <c r="U4217" s="42"/>
      <c r="V4217" s="42"/>
      <c r="W4217" s="42"/>
      <c r="X4217" s="42"/>
      <c r="Y4217" s="42"/>
      <c r="Z4217" s="42"/>
    </row>
    <row r="4218">
      <c r="B4218" s="42"/>
      <c r="D4218" s="90"/>
      <c r="F4218" s="90"/>
      <c r="G4218" s="42"/>
      <c r="H4218" s="90"/>
      <c r="M4218" s="42"/>
      <c r="S4218" s="42"/>
      <c r="T4218" s="42"/>
      <c r="U4218" s="42"/>
      <c r="V4218" s="42"/>
      <c r="W4218" s="42"/>
      <c r="X4218" s="42"/>
      <c r="Y4218" s="42"/>
      <c r="Z4218" s="42"/>
    </row>
    <row r="4219">
      <c r="B4219" s="42"/>
      <c r="D4219" s="90"/>
      <c r="F4219" s="90"/>
      <c r="G4219" s="42"/>
      <c r="H4219" s="90"/>
      <c r="M4219" s="42"/>
      <c r="S4219" s="42"/>
      <c r="T4219" s="42"/>
      <c r="U4219" s="42"/>
      <c r="V4219" s="42"/>
      <c r="W4219" s="42"/>
      <c r="X4219" s="42"/>
      <c r="Y4219" s="42"/>
      <c r="Z4219" s="42"/>
    </row>
    <row r="4220">
      <c r="B4220" s="42"/>
      <c r="D4220" s="90"/>
      <c r="F4220" s="90"/>
      <c r="G4220" s="42"/>
      <c r="H4220" s="90"/>
      <c r="M4220" s="42"/>
      <c r="S4220" s="42"/>
      <c r="T4220" s="42"/>
      <c r="U4220" s="42"/>
      <c r="V4220" s="42"/>
      <c r="W4220" s="42"/>
      <c r="X4220" s="42"/>
      <c r="Y4220" s="42"/>
      <c r="Z4220" s="42"/>
    </row>
    <row r="4221">
      <c r="B4221" s="42"/>
      <c r="D4221" s="90"/>
      <c r="F4221" s="90"/>
      <c r="G4221" s="42"/>
      <c r="H4221" s="90"/>
      <c r="M4221" s="42"/>
      <c r="S4221" s="42"/>
      <c r="T4221" s="42"/>
      <c r="U4221" s="42"/>
      <c r="V4221" s="42"/>
      <c r="W4221" s="42"/>
      <c r="X4221" s="42"/>
      <c r="Y4221" s="42"/>
      <c r="Z4221" s="42"/>
    </row>
    <row r="4222">
      <c r="B4222" s="42"/>
      <c r="D4222" s="90"/>
      <c r="F4222" s="90"/>
      <c r="G4222" s="42"/>
      <c r="H4222" s="90"/>
      <c r="M4222" s="42"/>
      <c r="S4222" s="42"/>
      <c r="T4222" s="42"/>
      <c r="U4222" s="42"/>
      <c r="V4222" s="42"/>
      <c r="W4222" s="42"/>
      <c r="X4222" s="42"/>
      <c r="Y4222" s="42"/>
      <c r="Z4222" s="42"/>
    </row>
    <row r="4223">
      <c r="B4223" s="42"/>
      <c r="D4223" s="90"/>
      <c r="F4223" s="90"/>
      <c r="G4223" s="42"/>
      <c r="H4223" s="90"/>
      <c r="M4223" s="42"/>
      <c r="S4223" s="42"/>
      <c r="T4223" s="42"/>
      <c r="U4223" s="42"/>
      <c r="V4223" s="42"/>
      <c r="W4223" s="42"/>
      <c r="X4223" s="42"/>
      <c r="Y4223" s="42"/>
      <c r="Z4223" s="42"/>
    </row>
    <row r="4224">
      <c r="B4224" s="42"/>
      <c r="D4224" s="90"/>
      <c r="F4224" s="90"/>
      <c r="G4224" s="42"/>
      <c r="H4224" s="90"/>
      <c r="M4224" s="42"/>
      <c r="S4224" s="42"/>
      <c r="T4224" s="42"/>
      <c r="U4224" s="42"/>
      <c r="V4224" s="42"/>
      <c r="W4224" s="42"/>
      <c r="X4224" s="42"/>
      <c r="Y4224" s="42"/>
      <c r="Z4224" s="42"/>
    </row>
    <row r="4225">
      <c r="B4225" s="42"/>
      <c r="D4225" s="90"/>
      <c r="F4225" s="90"/>
      <c r="G4225" s="42"/>
      <c r="H4225" s="90"/>
      <c r="M4225" s="42"/>
      <c r="S4225" s="42"/>
      <c r="T4225" s="42"/>
      <c r="U4225" s="42"/>
      <c r="V4225" s="42"/>
      <c r="W4225" s="42"/>
      <c r="X4225" s="42"/>
      <c r="Y4225" s="42"/>
      <c r="Z4225" s="42"/>
    </row>
    <row r="4226">
      <c r="B4226" s="42"/>
      <c r="D4226" s="90"/>
      <c r="F4226" s="90"/>
      <c r="G4226" s="42"/>
      <c r="H4226" s="90"/>
      <c r="M4226" s="42"/>
      <c r="S4226" s="42"/>
      <c r="T4226" s="42"/>
      <c r="U4226" s="42"/>
      <c r="V4226" s="42"/>
      <c r="W4226" s="42"/>
      <c r="X4226" s="42"/>
      <c r="Y4226" s="42"/>
      <c r="Z4226" s="42"/>
    </row>
    <row r="4227">
      <c r="B4227" s="42"/>
      <c r="D4227" s="90"/>
      <c r="F4227" s="90"/>
      <c r="G4227" s="42"/>
      <c r="H4227" s="90"/>
      <c r="M4227" s="42"/>
      <c r="S4227" s="42"/>
      <c r="T4227" s="42"/>
      <c r="U4227" s="42"/>
      <c r="V4227" s="42"/>
      <c r="W4227" s="42"/>
      <c r="X4227" s="42"/>
      <c r="Y4227" s="42"/>
      <c r="Z4227" s="42"/>
    </row>
    <row r="4228">
      <c r="B4228" s="42"/>
      <c r="D4228" s="90"/>
      <c r="F4228" s="90"/>
      <c r="G4228" s="42"/>
      <c r="H4228" s="90"/>
      <c r="M4228" s="42"/>
      <c r="S4228" s="42"/>
      <c r="T4228" s="42"/>
      <c r="U4228" s="42"/>
      <c r="V4228" s="42"/>
      <c r="W4228" s="42"/>
      <c r="X4228" s="42"/>
      <c r="Y4228" s="42"/>
      <c r="Z4228" s="42"/>
    </row>
    <row r="4229">
      <c r="B4229" s="42"/>
      <c r="D4229" s="90"/>
      <c r="F4229" s="90"/>
      <c r="G4229" s="42"/>
      <c r="H4229" s="90"/>
      <c r="M4229" s="42"/>
      <c r="S4229" s="42"/>
      <c r="T4229" s="42"/>
      <c r="U4229" s="42"/>
      <c r="V4229" s="42"/>
      <c r="W4229" s="42"/>
      <c r="X4229" s="42"/>
      <c r="Y4229" s="42"/>
      <c r="Z4229" s="42"/>
    </row>
    <row r="4230">
      <c r="B4230" s="42"/>
      <c r="D4230" s="90"/>
      <c r="F4230" s="90"/>
      <c r="G4230" s="42"/>
      <c r="H4230" s="90"/>
      <c r="M4230" s="42"/>
      <c r="S4230" s="42"/>
      <c r="T4230" s="42"/>
      <c r="U4230" s="42"/>
      <c r="V4230" s="42"/>
      <c r="W4230" s="42"/>
      <c r="X4230" s="42"/>
      <c r="Y4230" s="42"/>
      <c r="Z4230" s="42"/>
    </row>
    <row r="4231">
      <c r="B4231" s="42"/>
      <c r="D4231" s="90"/>
      <c r="F4231" s="90"/>
      <c r="G4231" s="42"/>
      <c r="H4231" s="90"/>
      <c r="M4231" s="42"/>
      <c r="S4231" s="42"/>
      <c r="T4231" s="42"/>
      <c r="U4231" s="42"/>
      <c r="V4231" s="42"/>
      <c r="W4231" s="42"/>
      <c r="X4231" s="42"/>
      <c r="Y4231" s="42"/>
      <c r="Z4231" s="42"/>
    </row>
    <row r="4232">
      <c r="B4232" s="42"/>
      <c r="D4232" s="90"/>
      <c r="F4232" s="90"/>
      <c r="G4232" s="42"/>
      <c r="H4232" s="90"/>
      <c r="M4232" s="42"/>
      <c r="S4232" s="42"/>
      <c r="T4232" s="42"/>
      <c r="U4232" s="42"/>
      <c r="V4232" s="42"/>
      <c r="W4232" s="42"/>
      <c r="X4232" s="42"/>
      <c r="Y4232" s="42"/>
      <c r="Z4232" s="42"/>
    </row>
    <row r="4233">
      <c r="B4233" s="42"/>
      <c r="D4233" s="90"/>
      <c r="F4233" s="90"/>
      <c r="G4233" s="42"/>
      <c r="H4233" s="90"/>
      <c r="M4233" s="42"/>
      <c r="S4233" s="42"/>
      <c r="T4233" s="42"/>
      <c r="U4233" s="42"/>
      <c r="V4233" s="42"/>
      <c r="W4233" s="42"/>
      <c r="X4233" s="42"/>
      <c r="Y4233" s="42"/>
      <c r="Z4233" s="42"/>
    </row>
    <row r="4234">
      <c r="B4234" s="42"/>
      <c r="D4234" s="90"/>
      <c r="F4234" s="90"/>
      <c r="G4234" s="42"/>
      <c r="H4234" s="90"/>
      <c r="M4234" s="42"/>
      <c r="S4234" s="42"/>
      <c r="T4234" s="42"/>
      <c r="U4234" s="42"/>
      <c r="V4234" s="42"/>
      <c r="W4234" s="42"/>
      <c r="X4234" s="42"/>
      <c r="Y4234" s="42"/>
      <c r="Z4234" s="42"/>
    </row>
    <row r="4235">
      <c r="B4235" s="42"/>
      <c r="D4235" s="90"/>
      <c r="F4235" s="90"/>
      <c r="G4235" s="42"/>
      <c r="H4235" s="90"/>
      <c r="M4235" s="42"/>
      <c r="S4235" s="42"/>
      <c r="T4235" s="42"/>
      <c r="U4235" s="42"/>
      <c r="V4235" s="42"/>
      <c r="W4235" s="42"/>
      <c r="X4235" s="42"/>
      <c r="Y4235" s="42"/>
      <c r="Z4235" s="42"/>
    </row>
    <row r="4236">
      <c r="B4236" s="42"/>
      <c r="D4236" s="90"/>
      <c r="F4236" s="90"/>
      <c r="G4236" s="42"/>
      <c r="H4236" s="90"/>
      <c r="M4236" s="42"/>
      <c r="S4236" s="42"/>
      <c r="T4236" s="42"/>
      <c r="U4236" s="42"/>
      <c r="V4236" s="42"/>
      <c r="W4236" s="42"/>
      <c r="X4236" s="42"/>
      <c r="Y4236" s="42"/>
      <c r="Z4236" s="42"/>
    </row>
    <row r="4237">
      <c r="B4237" s="42"/>
      <c r="D4237" s="90"/>
      <c r="F4237" s="90"/>
      <c r="G4237" s="42"/>
      <c r="H4237" s="90"/>
      <c r="M4237" s="42"/>
      <c r="S4237" s="42"/>
      <c r="T4237" s="42"/>
      <c r="U4237" s="42"/>
      <c r="V4237" s="42"/>
      <c r="W4237" s="42"/>
      <c r="X4237" s="42"/>
      <c r="Y4237" s="42"/>
      <c r="Z4237" s="42"/>
    </row>
    <row r="4238">
      <c r="B4238" s="42"/>
      <c r="D4238" s="90"/>
      <c r="F4238" s="90"/>
      <c r="G4238" s="42"/>
      <c r="H4238" s="90"/>
      <c r="M4238" s="42"/>
      <c r="S4238" s="42"/>
      <c r="T4238" s="42"/>
      <c r="U4238" s="42"/>
      <c r="V4238" s="42"/>
      <c r="W4238" s="42"/>
      <c r="X4238" s="42"/>
      <c r="Y4238" s="42"/>
      <c r="Z4238" s="42"/>
    </row>
    <row r="4239">
      <c r="B4239" s="42"/>
      <c r="D4239" s="90"/>
      <c r="F4239" s="90"/>
      <c r="G4239" s="42"/>
      <c r="H4239" s="90"/>
      <c r="M4239" s="42"/>
      <c r="S4239" s="42"/>
      <c r="T4239" s="42"/>
      <c r="U4239" s="42"/>
      <c r="V4239" s="42"/>
      <c r="W4239" s="42"/>
      <c r="X4239" s="42"/>
      <c r="Y4239" s="42"/>
      <c r="Z4239" s="42"/>
    </row>
    <row r="4240">
      <c r="B4240" s="42"/>
      <c r="D4240" s="90"/>
      <c r="F4240" s="90"/>
      <c r="G4240" s="42"/>
      <c r="H4240" s="90"/>
      <c r="M4240" s="42"/>
      <c r="S4240" s="42"/>
      <c r="T4240" s="42"/>
      <c r="U4240" s="42"/>
      <c r="V4240" s="42"/>
      <c r="W4240" s="42"/>
      <c r="X4240" s="42"/>
      <c r="Y4240" s="42"/>
      <c r="Z4240" s="42"/>
    </row>
    <row r="4241">
      <c r="B4241" s="42"/>
      <c r="D4241" s="90"/>
      <c r="F4241" s="90"/>
      <c r="G4241" s="42"/>
      <c r="H4241" s="90"/>
      <c r="M4241" s="42"/>
      <c r="S4241" s="42"/>
      <c r="T4241" s="42"/>
      <c r="U4241" s="42"/>
      <c r="V4241" s="42"/>
      <c r="W4241" s="42"/>
      <c r="X4241" s="42"/>
      <c r="Y4241" s="42"/>
      <c r="Z4241" s="42"/>
    </row>
    <row r="4242">
      <c r="B4242" s="42"/>
      <c r="D4242" s="90"/>
      <c r="F4242" s="90"/>
      <c r="G4242" s="42"/>
      <c r="H4242" s="90"/>
      <c r="M4242" s="42"/>
      <c r="S4242" s="42"/>
      <c r="T4242" s="42"/>
      <c r="U4242" s="42"/>
      <c r="V4242" s="42"/>
      <c r="W4242" s="42"/>
      <c r="X4242" s="42"/>
      <c r="Y4242" s="42"/>
      <c r="Z4242" s="42"/>
    </row>
    <row r="4243">
      <c r="B4243" s="42"/>
      <c r="D4243" s="90"/>
      <c r="F4243" s="90"/>
      <c r="G4243" s="42"/>
      <c r="H4243" s="90"/>
      <c r="M4243" s="42"/>
      <c r="S4243" s="42"/>
      <c r="T4243" s="42"/>
      <c r="U4243" s="42"/>
      <c r="V4243" s="42"/>
      <c r="W4243" s="42"/>
      <c r="X4243" s="42"/>
      <c r="Y4243" s="42"/>
      <c r="Z4243" s="42"/>
    </row>
    <row r="4244">
      <c r="B4244" s="42"/>
      <c r="D4244" s="90"/>
      <c r="F4244" s="90"/>
      <c r="G4244" s="42"/>
      <c r="H4244" s="90"/>
      <c r="M4244" s="42"/>
      <c r="S4244" s="42"/>
      <c r="T4244" s="42"/>
      <c r="U4244" s="42"/>
      <c r="V4244" s="42"/>
      <c r="W4244" s="42"/>
      <c r="X4244" s="42"/>
      <c r="Y4244" s="42"/>
      <c r="Z4244" s="42"/>
    </row>
    <row r="4245">
      <c r="B4245" s="42"/>
      <c r="D4245" s="90"/>
      <c r="F4245" s="90"/>
      <c r="G4245" s="42"/>
      <c r="H4245" s="90"/>
      <c r="M4245" s="42"/>
      <c r="S4245" s="42"/>
      <c r="T4245" s="42"/>
      <c r="U4245" s="42"/>
      <c r="V4245" s="42"/>
      <c r="W4245" s="42"/>
      <c r="X4245" s="42"/>
      <c r="Y4245" s="42"/>
      <c r="Z4245" s="42"/>
    </row>
    <row r="4246">
      <c r="B4246" s="42"/>
      <c r="D4246" s="90"/>
      <c r="F4246" s="90"/>
      <c r="G4246" s="42"/>
      <c r="H4246" s="90"/>
      <c r="M4246" s="42"/>
      <c r="S4246" s="42"/>
      <c r="T4246" s="42"/>
      <c r="U4246" s="42"/>
      <c r="V4246" s="42"/>
      <c r="W4246" s="42"/>
      <c r="X4246" s="42"/>
      <c r="Y4246" s="42"/>
      <c r="Z4246" s="42"/>
    </row>
    <row r="4247">
      <c r="B4247" s="42"/>
      <c r="D4247" s="90"/>
      <c r="F4247" s="90"/>
      <c r="G4247" s="42"/>
      <c r="H4247" s="90"/>
      <c r="M4247" s="42"/>
      <c r="S4247" s="42"/>
      <c r="T4247" s="42"/>
      <c r="U4247" s="42"/>
      <c r="V4247" s="42"/>
      <c r="W4247" s="42"/>
      <c r="X4247" s="42"/>
      <c r="Y4247" s="42"/>
      <c r="Z4247" s="42"/>
    </row>
    <row r="4248">
      <c r="B4248" s="42"/>
      <c r="D4248" s="90"/>
      <c r="F4248" s="90"/>
      <c r="G4248" s="42"/>
      <c r="H4248" s="90"/>
      <c r="M4248" s="42"/>
      <c r="S4248" s="42"/>
      <c r="T4248" s="42"/>
      <c r="U4248" s="42"/>
      <c r="V4248" s="42"/>
      <c r="W4248" s="42"/>
      <c r="X4248" s="42"/>
      <c r="Y4248" s="42"/>
      <c r="Z4248" s="42"/>
    </row>
    <row r="4249">
      <c r="B4249" s="42"/>
      <c r="D4249" s="90"/>
      <c r="F4249" s="90"/>
      <c r="G4249" s="42"/>
      <c r="H4249" s="90"/>
      <c r="M4249" s="42"/>
      <c r="S4249" s="42"/>
      <c r="T4249" s="42"/>
      <c r="U4249" s="42"/>
      <c r="V4249" s="42"/>
      <c r="W4249" s="42"/>
      <c r="X4249" s="42"/>
      <c r="Y4249" s="42"/>
      <c r="Z4249" s="42"/>
    </row>
    <row r="4250">
      <c r="B4250" s="42"/>
      <c r="D4250" s="90"/>
      <c r="F4250" s="90"/>
      <c r="G4250" s="42"/>
      <c r="H4250" s="90"/>
      <c r="M4250" s="42"/>
      <c r="S4250" s="42"/>
      <c r="T4250" s="42"/>
      <c r="U4250" s="42"/>
      <c r="V4250" s="42"/>
      <c r="W4250" s="42"/>
      <c r="X4250" s="42"/>
      <c r="Y4250" s="42"/>
      <c r="Z4250" s="42"/>
    </row>
    <row r="4251">
      <c r="B4251" s="42"/>
      <c r="D4251" s="90"/>
      <c r="F4251" s="90"/>
      <c r="G4251" s="42"/>
      <c r="H4251" s="90"/>
      <c r="M4251" s="42"/>
      <c r="S4251" s="42"/>
      <c r="T4251" s="42"/>
      <c r="U4251" s="42"/>
      <c r="V4251" s="42"/>
      <c r="W4251" s="42"/>
      <c r="X4251" s="42"/>
      <c r="Y4251" s="42"/>
      <c r="Z4251" s="42"/>
    </row>
    <row r="4252">
      <c r="B4252" s="42"/>
      <c r="D4252" s="90"/>
      <c r="F4252" s="90"/>
      <c r="G4252" s="42"/>
      <c r="H4252" s="90"/>
      <c r="M4252" s="42"/>
      <c r="S4252" s="42"/>
      <c r="T4252" s="42"/>
      <c r="U4252" s="42"/>
      <c r="V4252" s="42"/>
      <c r="W4252" s="42"/>
      <c r="X4252" s="42"/>
      <c r="Y4252" s="42"/>
      <c r="Z4252" s="42"/>
    </row>
    <row r="4253">
      <c r="B4253" s="42"/>
      <c r="D4253" s="90"/>
      <c r="F4253" s="90"/>
      <c r="G4253" s="42"/>
      <c r="H4253" s="90"/>
      <c r="M4253" s="42"/>
      <c r="S4253" s="42"/>
      <c r="T4253" s="42"/>
      <c r="U4253" s="42"/>
      <c r="V4253" s="42"/>
      <c r="W4253" s="42"/>
      <c r="X4253" s="42"/>
      <c r="Y4253" s="42"/>
      <c r="Z4253" s="42"/>
    </row>
    <row r="4254">
      <c r="B4254" s="42"/>
      <c r="D4254" s="90"/>
      <c r="F4254" s="90"/>
      <c r="G4254" s="42"/>
      <c r="H4254" s="90"/>
      <c r="M4254" s="42"/>
      <c r="S4254" s="42"/>
      <c r="T4254" s="42"/>
      <c r="U4254" s="42"/>
      <c r="V4254" s="42"/>
      <c r="W4254" s="42"/>
      <c r="X4254" s="42"/>
      <c r="Y4254" s="42"/>
      <c r="Z4254" s="42"/>
    </row>
    <row r="4255">
      <c r="B4255" s="42"/>
      <c r="D4255" s="90"/>
      <c r="F4255" s="90"/>
      <c r="G4255" s="42"/>
      <c r="H4255" s="90"/>
      <c r="M4255" s="42"/>
      <c r="S4255" s="42"/>
      <c r="T4255" s="42"/>
      <c r="U4255" s="42"/>
      <c r="V4255" s="42"/>
      <c r="W4255" s="42"/>
      <c r="X4255" s="42"/>
      <c r="Y4255" s="42"/>
      <c r="Z4255" s="42"/>
    </row>
    <row r="4256">
      <c r="B4256" s="42"/>
      <c r="D4256" s="90"/>
      <c r="F4256" s="90"/>
      <c r="G4256" s="42"/>
      <c r="H4256" s="90"/>
      <c r="M4256" s="42"/>
      <c r="S4256" s="42"/>
      <c r="T4256" s="42"/>
      <c r="U4256" s="42"/>
      <c r="V4256" s="42"/>
      <c r="W4256" s="42"/>
      <c r="X4256" s="42"/>
      <c r="Y4256" s="42"/>
      <c r="Z4256" s="42"/>
    </row>
    <row r="4257">
      <c r="B4257" s="42"/>
      <c r="D4257" s="90"/>
      <c r="F4257" s="90"/>
      <c r="G4257" s="42"/>
      <c r="H4257" s="90"/>
      <c r="M4257" s="42"/>
      <c r="S4257" s="42"/>
      <c r="T4257" s="42"/>
      <c r="U4257" s="42"/>
      <c r="V4257" s="42"/>
      <c r="W4257" s="42"/>
      <c r="X4257" s="42"/>
      <c r="Y4257" s="42"/>
      <c r="Z4257" s="42"/>
    </row>
    <row r="4258">
      <c r="B4258" s="42"/>
      <c r="D4258" s="90"/>
      <c r="F4258" s="90"/>
      <c r="G4258" s="42"/>
      <c r="H4258" s="90"/>
      <c r="M4258" s="42"/>
      <c r="S4258" s="42"/>
      <c r="T4258" s="42"/>
      <c r="U4258" s="42"/>
      <c r="V4258" s="42"/>
      <c r="W4258" s="42"/>
      <c r="X4258" s="42"/>
      <c r="Y4258" s="42"/>
      <c r="Z4258" s="42"/>
    </row>
    <row r="4259">
      <c r="B4259" s="42"/>
      <c r="D4259" s="90"/>
      <c r="F4259" s="90"/>
      <c r="G4259" s="42"/>
      <c r="H4259" s="90"/>
      <c r="M4259" s="42"/>
      <c r="S4259" s="42"/>
      <c r="T4259" s="42"/>
      <c r="U4259" s="42"/>
      <c r="V4259" s="42"/>
      <c r="W4259" s="42"/>
      <c r="X4259" s="42"/>
      <c r="Y4259" s="42"/>
      <c r="Z4259" s="42"/>
    </row>
    <row r="4260">
      <c r="B4260" s="42"/>
      <c r="D4260" s="90"/>
      <c r="F4260" s="90"/>
      <c r="G4260" s="42"/>
      <c r="H4260" s="90"/>
      <c r="M4260" s="42"/>
      <c r="S4260" s="42"/>
      <c r="T4260" s="42"/>
      <c r="U4260" s="42"/>
      <c r="V4260" s="42"/>
      <c r="W4260" s="42"/>
      <c r="X4260" s="42"/>
      <c r="Y4260" s="42"/>
      <c r="Z4260" s="42"/>
    </row>
    <row r="4261">
      <c r="B4261" s="42"/>
      <c r="D4261" s="90"/>
      <c r="F4261" s="90"/>
      <c r="G4261" s="42"/>
      <c r="H4261" s="90"/>
      <c r="M4261" s="42"/>
      <c r="S4261" s="42"/>
      <c r="T4261" s="42"/>
      <c r="U4261" s="42"/>
      <c r="V4261" s="42"/>
      <c r="W4261" s="42"/>
      <c r="X4261" s="42"/>
      <c r="Y4261" s="42"/>
      <c r="Z4261" s="42"/>
    </row>
    <row r="4262">
      <c r="B4262" s="42"/>
      <c r="D4262" s="90"/>
      <c r="F4262" s="90"/>
      <c r="G4262" s="42"/>
      <c r="H4262" s="90"/>
      <c r="M4262" s="42"/>
      <c r="S4262" s="42"/>
      <c r="T4262" s="42"/>
      <c r="U4262" s="42"/>
      <c r="V4262" s="42"/>
      <c r="W4262" s="42"/>
      <c r="X4262" s="42"/>
      <c r="Y4262" s="42"/>
      <c r="Z4262" s="42"/>
    </row>
    <row r="4263">
      <c r="B4263" s="42"/>
      <c r="D4263" s="90"/>
      <c r="F4263" s="90"/>
      <c r="G4263" s="42"/>
      <c r="H4263" s="90"/>
      <c r="M4263" s="42"/>
      <c r="S4263" s="42"/>
      <c r="T4263" s="42"/>
      <c r="U4263" s="42"/>
      <c r="V4263" s="42"/>
      <c r="W4263" s="42"/>
      <c r="X4263" s="42"/>
      <c r="Y4263" s="42"/>
      <c r="Z4263" s="42"/>
    </row>
    <row r="4264">
      <c r="B4264" s="42"/>
      <c r="D4264" s="90"/>
      <c r="F4264" s="90"/>
      <c r="G4264" s="42"/>
      <c r="H4264" s="90"/>
      <c r="M4264" s="42"/>
      <c r="S4264" s="42"/>
      <c r="T4264" s="42"/>
      <c r="U4264" s="42"/>
      <c r="V4264" s="42"/>
      <c r="W4264" s="42"/>
      <c r="X4264" s="42"/>
      <c r="Y4264" s="42"/>
      <c r="Z4264" s="42"/>
    </row>
    <row r="4265">
      <c r="B4265" s="42"/>
      <c r="D4265" s="90"/>
      <c r="F4265" s="90"/>
      <c r="G4265" s="42"/>
      <c r="H4265" s="90"/>
      <c r="M4265" s="42"/>
      <c r="S4265" s="42"/>
      <c r="T4265" s="42"/>
      <c r="U4265" s="42"/>
      <c r="V4265" s="42"/>
      <c r="W4265" s="42"/>
      <c r="X4265" s="42"/>
      <c r="Y4265" s="42"/>
      <c r="Z4265" s="42"/>
    </row>
    <row r="4266">
      <c r="B4266" s="42"/>
      <c r="D4266" s="90"/>
      <c r="F4266" s="90"/>
      <c r="G4266" s="42"/>
      <c r="H4266" s="90"/>
      <c r="M4266" s="42"/>
      <c r="S4266" s="42"/>
      <c r="T4266" s="42"/>
      <c r="U4266" s="42"/>
      <c r="V4266" s="42"/>
      <c r="W4266" s="42"/>
      <c r="X4266" s="42"/>
      <c r="Y4266" s="42"/>
      <c r="Z4266" s="42"/>
    </row>
    <row r="4267">
      <c r="B4267" s="42"/>
      <c r="D4267" s="90"/>
      <c r="F4267" s="90"/>
      <c r="G4267" s="42"/>
      <c r="H4267" s="90"/>
      <c r="M4267" s="42"/>
      <c r="S4267" s="42"/>
      <c r="T4267" s="42"/>
      <c r="U4267" s="42"/>
      <c r="V4267" s="42"/>
      <c r="W4267" s="42"/>
      <c r="X4267" s="42"/>
      <c r="Y4267" s="42"/>
      <c r="Z4267" s="42"/>
    </row>
    <row r="4268">
      <c r="B4268" s="42"/>
      <c r="D4268" s="90"/>
      <c r="F4268" s="90"/>
      <c r="G4268" s="42"/>
      <c r="H4268" s="90"/>
      <c r="M4268" s="42"/>
      <c r="S4268" s="42"/>
      <c r="T4268" s="42"/>
      <c r="U4268" s="42"/>
      <c r="V4268" s="42"/>
      <c r="W4268" s="42"/>
      <c r="X4268" s="42"/>
      <c r="Y4268" s="42"/>
      <c r="Z4268" s="42"/>
    </row>
    <row r="4269">
      <c r="B4269" s="42"/>
      <c r="D4269" s="90"/>
      <c r="F4269" s="90"/>
      <c r="G4269" s="42"/>
      <c r="H4269" s="90"/>
      <c r="M4269" s="42"/>
      <c r="S4269" s="42"/>
      <c r="T4269" s="42"/>
      <c r="U4269" s="42"/>
      <c r="V4269" s="42"/>
      <c r="W4269" s="42"/>
      <c r="X4269" s="42"/>
      <c r="Y4269" s="42"/>
      <c r="Z4269" s="42"/>
    </row>
    <row r="4270">
      <c r="B4270" s="42"/>
      <c r="D4270" s="90"/>
      <c r="F4270" s="90"/>
      <c r="G4270" s="42"/>
      <c r="H4270" s="90"/>
      <c r="M4270" s="42"/>
      <c r="S4270" s="42"/>
      <c r="T4270" s="42"/>
      <c r="U4270" s="42"/>
      <c r="V4270" s="42"/>
      <c r="W4270" s="42"/>
      <c r="X4270" s="42"/>
      <c r="Y4270" s="42"/>
      <c r="Z4270" s="42"/>
    </row>
    <row r="4271">
      <c r="B4271" s="42"/>
      <c r="D4271" s="90"/>
      <c r="F4271" s="90"/>
      <c r="G4271" s="42"/>
      <c r="H4271" s="90"/>
      <c r="M4271" s="42"/>
      <c r="S4271" s="42"/>
      <c r="T4271" s="42"/>
      <c r="U4271" s="42"/>
      <c r="V4271" s="42"/>
      <c r="W4271" s="42"/>
      <c r="X4271" s="42"/>
      <c r="Y4271" s="42"/>
      <c r="Z4271" s="42"/>
    </row>
    <row r="4272">
      <c r="B4272" s="42"/>
      <c r="D4272" s="90"/>
      <c r="F4272" s="90"/>
      <c r="G4272" s="42"/>
      <c r="H4272" s="90"/>
      <c r="M4272" s="42"/>
      <c r="S4272" s="42"/>
      <c r="T4272" s="42"/>
      <c r="U4272" s="42"/>
      <c r="V4272" s="42"/>
      <c r="W4272" s="42"/>
      <c r="X4272" s="42"/>
      <c r="Y4272" s="42"/>
      <c r="Z4272" s="42"/>
    </row>
    <row r="4273">
      <c r="B4273" s="42"/>
      <c r="D4273" s="90"/>
      <c r="F4273" s="90"/>
      <c r="G4273" s="42"/>
      <c r="H4273" s="90"/>
      <c r="M4273" s="42"/>
      <c r="S4273" s="42"/>
      <c r="T4273" s="42"/>
      <c r="U4273" s="42"/>
      <c r="V4273" s="42"/>
      <c r="W4273" s="42"/>
      <c r="X4273" s="42"/>
      <c r="Y4273" s="42"/>
      <c r="Z4273" s="42"/>
    </row>
    <row r="4274">
      <c r="B4274" s="42"/>
      <c r="D4274" s="90"/>
      <c r="F4274" s="90"/>
      <c r="G4274" s="42"/>
      <c r="H4274" s="90"/>
      <c r="M4274" s="42"/>
      <c r="S4274" s="42"/>
      <c r="T4274" s="42"/>
      <c r="U4274" s="42"/>
      <c r="V4274" s="42"/>
      <c r="W4274" s="42"/>
      <c r="X4274" s="42"/>
      <c r="Y4274" s="42"/>
      <c r="Z4274" s="42"/>
    </row>
    <row r="4275">
      <c r="B4275" s="42"/>
      <c r="D4275" s="90"/>
      <c r="F4275" s="90"/>
      <c r="G4275" s="42"/>
      <c r="H4275" s="90"/>
      <c r="M4275" s="42"/>
      <c r="S4275" s="42"/>
      <c r="T4275" s="42"/>
      <c r="U4275" s="42"/>
      <c r="V4275" s="42"/>
      <c r="W4275" s="42"/>
      <c r="X4275" s="42"/>
      <c r="Y4275" s="42"/>
      <c r="Z4275" s="42"/>
    </row>
    <row r="4276">
      <c r="B4276" s="42"/>
      <c r="D4276" s="90"/>
      <c r="F4276" s="90"/>
      <c r="G4276" s="42"/>
      <c r="H4276" s="90"/>
      <c r="M4276" s="42"/>
      <c r="S4276" s="42"/>
      <c r="T4276" s="42"/>
      <c r="U4276" s="42"/>
      <c r="V4276" s="42"/>
      <c r="W4276" s="42"/>
      <c r="X4276" s="42"/>
      <c r="Y4276" s="42"/>
      <c r="Z4276" s="42"/>
    </row>
    <row r="4277">
      <c r="B4277" s="42"/>
      <c r="D4277" s="90"/>
      <c r="F4277" s="90"/>
      <c r="G4277" s="42"/>
      <c r="H4277" s="90"/>
      <c r="M4277" s="42"/>
      <c r="S4277" s="42"/>
      <c r="T4277" s="42"/>
      <c r="U4277" s="42"/>
      <c r="V4277" s="42"/>
      <c r="W4277" s="42"/>
      <c r="X4277" s="42"/>
      <c r="Y4277" s="42"/>
      <c r="Z4277" s="42"/>
    </row>
    <row r="4278">
      <c r="B4278" s="42"/>
      <c r="D4278" s="90"/>
      <c r="F4278" s="90"/>
      <c r="G4278" s="42"/>
      <c r="H4278" s="90"/>
      <c r="M4278" s="42"/>
      <c r="S4278" s="42"/>
      <c r="T4278" s="42"/>
      <c r="U4278" s="42"/>
      <c r="V4278" s="42"/>
      <c r="W4278" s="42"/>
      <c r="X4278" s="42"/>
      <c r="Y4278" s="42"/>
      <c r="Z4278" s="42"/>
    </row>
    <row r="4279">
      <c r="B4279" s="42"/>
      <c r="D4279" s="90"/>
      <c r="F4279" s="90"/>
      <c r="G4279" s="42"/>
      <c r="H4279" s="90"/>
      <c r="M4279" s="42"/>
      <c r="S4279" s="42"/>
      <c r="T4279" s="42"/>
      <c r="U4279" s="42"/>
      <c r="V4279" s="42"/>
      <c r="W4279" s="42"/>
      <c r="X4279" s="42"/>
      <c r="Y4279" s="42"/>
      <c r="Z4279" s="42"/>
    </row>
    <row r="4280">
      <c r="B4280" s="42"/>
      <c r="D4280" s="90"/>
      <c r="F4280" s="90"/>
      <c r="G4280" s="42"/>
      <c r="H4280" s="90"/>
      <c r="M4280" s="42"/>
      <c r="S4280" s="42"/>
      <c r="T4280" s="42"/>
      <c r="U4280" s="42"/>
      <c r="V4280" s="42"/>
      <c r="W4280" s="42"/>
      <c r="X4280" s="42"/>
      <c r="Y4280" s="42"/>
      <c r="Z4280" s="42"/>
    </row>
    <row r="4281">
      <c r="B4281" s="42"/>
      <c r="D4281" s="90"/>
      <c r="F4281" s="90"/>
      <c r="G4281" s="42"/>
      <c r="H4281" s="90"/>
      <c r="M4281" s="42"/>
      <c r="S4281" s="42"/>
      <c r="T4281" s="42"/>
      <c r="U4281" s="42"/>
      <c r="V4281" s="42"/>
      <c r="W4281" s="42"/>
      <c r="X4281" s="42"/>
      <c r="Y4281" s="42"/>
      <c r="Z4281" s="42"/>
    </row>
    <row r="4282">
      <c r="B4282" s="42"/>
      <c r="D4282" s="90"/>
      <c r="F4282" s="90"/>
      <c r="G4282" s="42"/>
      <c r="H4282" s="90"/>
      <c r="M4282" s="42"/>
      <c r="S4282" s="42"/>
      <c r="T4282" s="42"/>
      <c r="U4282" s="42"/>
      <c r="V4282" s="42"/>
      <c r="W4282" s="42"/>
      <c r="X4282" s="42"/>
      <c r="Y4282" s="42"/>
      <c r="Z4282" s="42"/>
    </row>
    <row r="4283">
      <c r="B4283" s="42"/>
      <c r="D4283" s="90"/>
      <c r="F4283" s="90"/>
      <c r="G4283" s="42"/>
      <c r="H4283" s="90"/>
      <c r="M4283" s="42"/>
      <c r="S4283" s="42"/>
      <c r="T4283" s="42"/>
      <c r="U4283" s="42"/>
      <c r="V4283" s="42"/>
      <c r="W4283" s="42"/>
      <c r="X4283" s="42"/>
      <c r="Y4283" s="42"/>
      <c r="Z4283" s="42"/>
    </row>
    <row r="4284">
      <c r="B4284" s="42"/>
      <c r="D4284" s="90"/>
      <c r="F4284" s="90"/>
      <c r="G4284" s="42"/>
      <c r="H4284" s="90"/>
      <c r="M4284" s="42"/>
      <c r="S4284" s="42"/>
      <c r="T4284" s="42"/>
      <c r="U4284" s="42"/>
      <c r="V4284" s="42"/>
      <c r="W4284" s="42"/>
      <c r="X4284" s="42"/>
      <c r="Y4284" s="42"/>
      <c r="Z4284" s="42"/>
    </row>
    <row r="4285">
      <c r="B4285" s="42"/>
      <c r="D4285" s="90"/>
      <c r="F4285" s="90"/>
      <c r="G4285" s="42"/>
      <c r="H4285" s="90"/>
      <c r="M4285" s="42"/>
      <c r="S4285" s="42"/>
      <c r="T4285" s="42"/>
      <c r="U4285" s="42"/>
      <c r="V4285" s="42"/>
      <c r="W4285" s="42"/>
      <c r="X4285" s="42"/>
      <c r="Y4285" s="42"/>
      <c r="Z4285" s="42"/>
    </row>
    <row r="4286">
      <c r="B4286" s="42"/>
      <c r="D4286" s="90"/>
      <c r="F4286" s="90"/>
      <c r="G4286" s="42"/>
      <c r="H4286" s="90"/>
      <c r="M4286" s="42"/>
      <c r="S4286" s="42"/>
      <c r="T4286" s="42"/>
      <c r="U4286" s="42"/>
      <c r="V4286" s="42"/>
      <c r="W4286" s="42"/>
      <c r="X4286" s="42"/>
      <c r="Y4286" s="42"/>
      <c r="Z4286" s="42"/>
    </row>
    <row r="4287">
      <c r="B4287" s="42"/>
      <c r="D4287" s="90"/>
      <c r="F4287" s="90"/>
      <c r="G4287" s="42"/>
      <c r="H4287" s="90"/>
      <c r="M4287" s="42"/>
      <c r="S4287" s="42"/>
      <c r="T4287" s="42"/>
      <c r="U4287" s="42"/>
      <c r="V4287" s="42"/>
      <c r="W4287" s="42"/>
      <c r="X4287" s="42"/>
      <c r="Y4287" s="42"/>
      <c r="Z4287" s="42"/>
    </row>
    <row r="4288">
      <c r="B4288" s="42"/>
      <c r="D4288" s="90"/>
      <c r="F4288" s="90"/>
      <c r="G4288" s="42"/>
      <c r="H4288" s="90"/>
      <c r="M4288" s="42"/>
      <c r="S4288" s="42"/>
      <c r="T4288" s="42"/>
      <c r="U4288" s="42"/>
      <c r="V4288" s="42"/>
      <c r="W4288" s="42"/>
      <c r="X4288" s="42"/>
      <c r="Y4288" s="42"/>
      <c r="Z4288" s="42"/>
    </row>
    <row r="4289">
      <c r="B4289" s="42"/>
      <c r="D4289" s="90"/>
      <c r="F4289" s="90"/>
      <c r="G4289" s="42"/>
      <c r="H4289" s="90"/>
      <c r="M4289" s="42"/>
      <c r="S4289" s="42"/>
      <c r="T4289" s="42"/>
      <c r="U4289" s="42"/>
      <c r="V4289" s="42"/>
      <c r="W4289" s="42"/>
      <c r="X4289" s="42"/>
      <c r="Y4289" s="42"/>
      <c r="Z4289" s="42"/>
    </row>
    <row r="4290">
      <c r="B4290" s="42"/>
      <c r="D4290" s="90"/>
      <c r="F4290" s="90"/>
      <c r="G4290" s="42"/>
      <c r="H4290" s="90"/>
      <c r="M4290" s="42"/>
      <c r="S4290" s="42"/>
      <c r="T4290" s="42"/>
      <c r="U4290" s="42"/>
      <c r="V4290" s="42"/>
      <c r="W4290" s="42"/>
      <c r="X4290" s="42"/>
      <c r="Y4290" s="42"/>
      <c r="Z4290" s="42"/>
    </row>
    <row r="4291">
      <c r="B4291" s="42"/>
      <c r="D4291" s="90"/>
      <c r="F4291" s="90"/>
      <c r="G4291" s="42"/>
      <c r="H4291" s="90"/>
      <c r="M4291" s="42"/>
      <c r="S4291" s="42"/>
      <c r="T4291" s="42"/>
      <c r="U4291" s="42"/>
      <c r="V4291" s="42"/>
      <c r="W4291" s="42"/>
      <c r="X4291" s="42"/>
      <c r="Y4291" s="42"/>
      <c r="Z4291" s="42"/>
    </row>
    <row r="4292">
      <c r="B4292" s="42"/>
      <c r="D4292" s="90"/>
      <c r="F4292" s="90"/>
      <c r="G4292" s="42"/>
      <c r="H4292" s="90"/>
      <c r="M4292" s="42"/>
      <c r="S4292" s="42"/>
      <c r="T4292" s="42"/>
      <c r="U4292" s="42"/>
      <c r="V4292" s="42"/>
      <c r="W4292" s="42"/>
      <c r="X4292" s="42"/>
      <c r="Y4292" s="42"/>
      <c r="Z4292" s="42"/>
    </row>
    <row r="4293">
      <c r="B4293" s="42"/>
      <c r="D4293" s="90"/>
      <c r="F4293" s="90"/>
      <c r="G4293" s="42"/>
      <c r="H4293" s="90"/>
      <c r="M4293" s="42"/>
      <c r="S4293" s="42"/>
      <c r="T4293" s="42"/>
      <c r="U4293" s="42"/>
      <c r="V4293" s="42"/>
      <c r="W4293" s="42"/>
      <c r="X4293" s="42"/>
      <c r="Y4293" s="42"/>
      <c r="Z4293" s="42"/>
    </row>
    <row r="4294">
      <c r="B4294" s="42"/>
      <c r="D4294" s="90"/>
      <c r="F4294" s="90"/>
      <c r="G4294" s="42"/>
      <c r="H4294" s="90"/>
      <c r="M4294" s="42"/>
      <c r="S4294" s="42"/>
      <c r="T4294" s="42"/>
      <c r="U4294" s="42"/>
      <c r="V4294" s="42"/>
      <c r="W4294" s="42"/>
      <c r="X4294" s="42"/>
      <c r="Y4294" s="42"/>
      <c r="Z4294" s="42"/>
    </row>
    <row r="4295">
      <c r="B4295" s="42"/>
      <c r="D4295" s="90"/>
      <c r="F4295" s="90"/>
      <c r="G4295" s="42"/>
      <c r="H4295" s="90"/>
      <c r="M4295" s="42"/>
      <c r="S4295" s="42"/>
      <c r="T4295" s="42"/>
      <c r="U4295" s="42"/>
      <c r="V4295" s="42"/>
      <c r="W4295" s="42"/>
      <c r="X4295" s="42"/>
      <c r="Y4295" s="42"/>
      <c r="Z4295" s="42"/>
    </row>
    <row r="4296">
      <c r="B4296" s="42"/>
      <c r="D4296" s="90"/>
      <c r="F4296" s="90"/>
      <c r="G4296" s="42"/>
      <c r="H4296" s="90"/>
      <c r="M4296" s="42"/>
      <c r="S4296" s="42"/>
      <c r="T4296" s="42"/>
      <c r="U4296" s="42"/>
      <c r="V4296" s="42"/>
      <c r="W4296" s="42"/>
      <c r="X4296" s="42"/>
      <c r="Y4296" s="42"/>
      <c r="Z4296" s="42"/>
    </row>
    <row r="4297">
      <c r="B4297" s="42"/>
      <c r="D4297" s="90"/>
      <c r="F4297" s="90"/>
      <c r="G4297" s="42"/>
      <c r="H4297" s="90"/>
      <c r="M4297" s="42"/>
      <c r="S4297" s="42"/>
      <c r="T4297" s="42"/>
      <c r="U4297" s="42"/>
      <c r="V4297" s="42"/>
      <c r="W4297" s="42"/>
      <c r="X4297" s="42"/>
      <c r="Y4297" s="42"/>
      <c r="Z4297" s="42"/>
    </row>
    <row r="4298">
      <c r="B4298" s="42"/>
      <c r="D4298" s="90"/>
      <c r="F4298" s="90"/>
      <c r="G4298" s="42"/>
      <c r="H4298" s="90"/>
      <c r="M4298" s="42"/>
      <c r="S4298" s="42"/>
      <c r="T4298" s="42"/>
      <c r="U4298" s="42"/>
      <c r="V4298" s="42"/>
      <c r="W4298" s="42"/>
      <c r="X4298" s="42"/>
      <c r="Y4298" s="42"/>
      <c r="Z4298" s="42"/>
    </row>
    <row r="4299">
      <c r="B4299" s="42"/>
      <c r="D4299" s="90"/>
      <c r="F4299" s="90"/>
      <c r="G4299" s="42"/>
      <c r="H4299" s="90"/>
      <c r="M4299" s="42"/>
      <c r="S4299" s="42"/>
      <c r="T4299" s="42"/>
      <c r="U4299" s="42"/>
      <c r="V4299" s="42"/>
      <c r="W4299" s="42"/>
      <c r="X4299" s="42"/>
      <c r="Y4299" s="42"/>
      <c r="Z4299" s="42"/>
    </row>
    <row r="4300">
      <c r="B4300" s="42"/>
      <c r="D4300" s="90"/>
      <c r="F4300" s="90"/>
      <c r="G4300" s="42"/>
      <c r="H4300" s="90"/>
      <c r="M4300" s="42"/>
      <c r="S4300" s="42"/>
      <c r="T4300" s="42"/>
      <c r="U4300" s="42"/>
      <c r="V4300" s="42"/>
      <c r="W4300" s="42"/>
      <c r="X4300" s="42"/>
      <c r="Y4300" s="42"/>
      <c r="Z4300" s="42"/>
    </row>
    <row r="4301">
      <c r="B4301" s="42"/>
      <c r="D4301" s="90"/>
      <c r="F4301" s="90"/>
      <c r="G4301" s="42"/>
      <c r="H4301" s="90"/>
      <c r="M4301" s="42"/>
      <c r="S4301" s="42"/>
      <c r="T4301" s="42"/>
      <c r="U4301" s="42"/>
      <c r="V4301" s="42"/>
      <c r="W4301" s="42"/>
      <c r="X4301" s="42"/>
      <c r="Y4301" s="42"/>
      <c r="Z4301" s="42"/>
    </row>
    <row r="4302">
      <c r="B4302" s="42"/>
      <c r="D4302" s="90"/>
      <c r="F4302" s="90"/>
      <c r="G4302" s="42"/>
      <c r="H4302" s="90"/>
      <c r="M4302" s="42"/>
      <c r="S4302" s="42"/>
      <c r="T4302" s="42"/>
      <c r="U4302" s="42"/>
      <c r="V4302" s="42"/>
      <c r="W4302" s="42"/>
      <c r="X4302" s="42"/>
      <c r="Y4302" s="42"/>
      <c r="Z4302" s="42"/>
    </row>
    <row r="4303">
      <c r="B4303" s="42"/>
      <c r="D4303" s="90"/>
      <c r="F4303" s="90"/>
      <c r="G4303" s="42"/>
      <c r="H4303" s="90"/>
      <c r="M4303" s="42"/>
      <c r="S4303" s="42"/>
      <c r="T4303" s="42"/>
      <c r="U4303" s="42"/>
      <c r="V4303" s="42"/>
      <c r="W4303" s="42"/>
      <c r="X4303" s="42"/>
      <c r="Y4303" s="42"/>
      <c r="Z4303" s="42"/>
    </row>
    <row r="4304">
      <c r="B4304" s="42"/>
      <c r="D4304" s="90"/>
      <c r="F4304" s="90"/>
      <c r="G4304" s="42"/>
      <c r="H4304" s="90"/>
      <c r="M4304" s="42"/>
      <c r="S4304" s="42"/>
      <c r="T4304" s="42"/>
      <c r="U4304" s="42"/>
      <c r="V4304" s="42"/>
      <c r="W4304" s="42"/>
      <c r="X4304" s="42"/>
      <c r="Y4304" s="42"/>
      <c r="Z4304" s="42"/>
    </row>
    <row r="4305">
      <c r="B4305" s="42"/>
      <c r="D4305" s="90"/>
      <c r="F4305" s="90"/>
      <c r="G4305" s="42"/>
      <c r="H4305" s="90"/>
      <c r="M4305" s="42"/>
      <c r="S4305" s="42"/>
      <c r="T4305" s="42"/>
      <c r="U4305" s="42"/>
      <c r="V4305" s="42"/>
      <c r="W4305" s="42"/>
      <c r="X4305" s="42"/>
      <c r="Y4305" s="42"/>
      <c r="Z4305" s="42"/>
    </row>
    <row r="4306">
      <c r="B4306" s="42"/>
      <c r="D4306" s="90"/>
      <c r="F4306" s="90"/>
      <c r="G4306" s="42"/>
      <c r="H4306" s="90"/>
      <c r="M4306" s="42"/>
      <c r="S4306" s="42"/>
      <c r="T4306" s="42"/>
      <c r="U4306" s="42"/>
      <c r="V4306" s="42"/>
      <c r="W4306" s="42"/>
      <c r="X4306" s="42"/>
      <c r="Y4306" s="42"/>
      <c r="Z4306" s="42"/>
    </row>
    <row r="4307">
      <c r="B4307" s="42"/>
      <c r="D4307" s="90"/>
      <c r="F4307" s="90"/>
      <c r="G4307" s="42"/>
      <c r="H4307" s="90"/>
      <c r="M4307" s="42"/>
      <c r="S4307" s="42"/>
      <c r="T4307" s="42"/>
      <c r="U4307" s="42"/>
      <c r="V4307" s="42"/>
      <c r="W4307" s="42"/>
      <c r="X4307" s="42"/>
      <c r="Y4307" s="42"/>
      <c r="Z4307" s="42"/>
    </row>
    <row r="4308">
      <c r="B4308" s="42"/>
      <c r="D4308" s="90"/>
      <c r="F4308" s="90"/>
      <c r="G4308" s="42"/>
      <c r="H4308" s="90"/>
      <c r="M4308" s="42"/>
      <c r="S4308" s="42"/>
      <c r="T4308" s="42"/>
      <c r="U4308" s="42"/>
      <c r="V4308" s="42"/>
      <c r="W4308" s="42"/>
      <c r="X4308" s="42"/>
      <c r="Y4308" s="42"/>
      <c r="Z4308" s="42"/>
    </row>
    <row r="4309">
      <c r="B4309" s="42"/>
      <c r="D4309" s="90"/>
      <c r="F4309" s="90"/>
      <c r="G4309" s="42"/>
      <c r="H4309" s="90"/>
      <c r="M4309" s="42"/>
      <c r="S4309" s="42"/>
      <c r="T4309" s="42"/>
      <c r="U4309" s="42"/>
      <c r="V4309" s="42"/>
      <c r="W4309" s="42"/>
      <c r="X4309" s="42"/>
      <c r="Y4309" s="42"/>
      <c r="Z4309" s="42"/>
    </row>
    <row r="4310">
      <c r="B4310" s="42"/>
      <c r="D4310" s="90"/>
      <c r="F4310" s="90"/>
      <c r="G4310" s="42"/>
      <c r="H4310" s="90"/>
      <c r="M4310" s="42"/>
      <c r="S4310" s="42"/>
      <c r="T4310" s="42"/>
      <c r="U4310" s="42"/>
      <c r="V4310" s="42"/>
      <c r="W4310" s="42"/>
      <c r="X4310" s="42"/>
      <c r="Y4310" s="42"/>
      <c r="Z4310" s="42"/>
    </row>
    <row r="4311">
      <c r="B4311" s="42"/>
      <c r="D4311" s="90"/>
      <c r="F4311" s="90"/>
      <c r="G4311" s="42"/>
      <c r="H4311" s="90"/>
      <c r="M4311" s="42"/>
      <c r="S4311" s="42"/>
      <c r="T4311" s="42"/>
      <c r="U4311" s="42"/>
      <c r="V4311" s="42"/>
      <c r="W4311" s="42"/>
      <c r="X4311" s="42"/>
      <c r="Y4311" s="42"/>
      <c r="Z4311" s="42"/>
    </row>
    <row r="4312">
      <c r="B4312" s="42"/>
      <c r="D4312" s="90"/>
      <c r="F4312" s="90"/>
      <c r="G4312" s="42"/>
      <c r="H4312" s="90"/>
      <c r="M4312" s="42"/>
      <c r="S4312" s="42"/>
      <c r="T4312" s="42"/>
      <c r="U4312" s="42"/>
      <c r="V4312" s="42"/>
      <c r="W4312" s="42"/>
      <c r="X4312" s="42"/>
      <c r="Y4312" s="42"/>
      <c r="Z4312" s="42"/>
    </row>
    <row r="4313">
      <c r="B4313" s="42"/>
      <c r="D4313" s="90"/>
      <c r="F4313" s="90"/>
      <c r="G4313" s="42"/>
      <c r="H4313" s="90"/>
      <c r="M4313" s="42"/>
      <c r="S4313" s="42"/>
      <c r="T4313" s="42"/>
      <c r="U4313" s="42"/>
      <c r="V4313" s="42"/>
      <c r="W4313" s="42"/>
      <c r="X4313" s="42"/>
      <c r="Y4313" s="42"/>
      <c r="Z4313" s="42"/>
    </row>
    <row r="4314">
      <c r="B4314" s="42"/>
      <c r="D4314" s="90"/>
      <c r="F4314" s="90"/>
      <c r="G4314" s="42"/>
      <c r="H4314" s="90"/>
      <c r="M4314" s="42"/>
      <c r="S4314" s="42"/>
      <c r="T4314" s="42"/>
      <c r="U4314" s="42"/>
      <c r="V4314" s="42"/>
      <c r="W4314" s="42"/>
      <c r="X4314" s="42"/>
      <c r="Y4314" s="42"/>
      <c r="Z4314" s="42"/>
    </row>
    <row r="4315">
      <c r="B4315" s="42"/>
      <c r="D4315" s="90"/>
      <c r="F4315" s="90"/>
      <c r="G4315" s="42"/>
      <c r="H4315" s="90"/>
      <c r="M4315" s="42"/>
      <c r="S4315" s="42"/>
      <c r="T4315" s="42"/>
      <c r="U4315" s="42"/>
      <c r="V4315" s="42"/>
      <c r="W4315" s="42"/>
      <c r="X4315" s="42"/>
      <c r="Y4315" s="42"/>
      <c r="Z4315" s="42"/>
    </row>
    <row r="4316">
      <c r="B4316" s="42"/>
      <c r="D4316" s="90"/>
      <c r="F4316" s="90"/>
      <c r="G4316" s="42"/>
      <c r="H4316" s="90"/>
      <c r="M4316" s="42"/>
      <c r="S4316" s="42"/>
      <c r="T4316" s="42"/>
      <c r="U4316" s="42"/>
      <c r="V4316" s="42"/>
      <c r="W4316" s="42"/>
      <c r="X4316" s="42"/>
      <c r="Y4316" s="42"/>
      <c r="Z4316" s="42"/>
    </row>
    <row r="4317">
      <c r="B4317" s="42"/>
      <c r="D4317" s="90"/>
      <c r="F4317" s="90"/>
      <c r="G4317" s="42"/>
      <c r="H4317" s="90"/>
      <c r="M4317" s="42"/>
      <c r="S4317" s="42"/>
      <c r="T4317" s="42"/>
      <c r="U4317" s="42"/>
      <c r="V4317" s="42"/>
      <c r="W4317" s="42"/>
      <c r="X4317" s="42"/>
      <c r="Y4317" s="42"/>
      <c r="Z4317" s="42"/>
    </row>
    <row r="4318">
      <c r="B4318" s="42"/>
      <c r="D4318" s="90"/>
      <c r="F4318" s="90"/>
      <c r="G4318" s="42"/>
      <c r="H4318" s="90"/>
      <c r="M4318" s="42"/>
      <c r="S4318" s="42"/>
      <c r="T4318" s="42"/>
      <c r="U4318" s="42"/>
      <c r="V4318" s="42"/>
      <c r="W4318" s="42"/>
      <c r="X4318" s="42"/>
      <c r="Y4318" s="42"/>
      <c r="Z4318" s="42"/>
    </row>
    <row r="4319">
      <c r="B4319" s="42"/>
      <c r="D4319" s="90"/>
      <c r="F4319" s="90"/>
      <c r="G4319" s="42"/>
      <c r="H4319" s="90"/>
      <c r="M4319" s="42"/>
      <c r="S4319" s="42"/>
      <c r="T4319" s="42"/>
      <c r="U4319" s="42"/>
      <c r="V4319" s="42"/>
      <c r="W4319" s="42"/>
      <c r="X4319" s="42"/>
      <c r="Y4319" s="42"/>
      <c r="Z4319" s="42"/>
    </row>
    <row r="4320">
      <c r="B4320" s="42"/>
      <c r="D4320" s="90"/>
      <c r="F4320" s="90"/>
      <c r="G4320" s="42"/>
      <c r="H4320" s="90"/>
      <c r="M4320" s="42"/>
      <c r="S4320" s="42"/>
      <c r="T4320" s="42"/>
      <c r="U4320" s="42"/>
      <c r="V4320" s="42"/>
      <c r="W4320" s="42"/>
      <c r="X4320" s="42"/>
      <c r="Y4320" s="42"/>
      <c r="Z4320" s="42"/>
    </row>
    <row r="4321">
      <c r="B4321" s="42"/>
      <c r="D4321" s="90"/>
      <c r="F4321" s="90"/>
      <c r="G4321" s="42"/>
      <c r="H4321" s="90"/>
      <c r="M4321" s="42"/>
      <c r="S4321" s="42"/>
      <c r="T4321" s="42"/>
      <c r="U4321" s="42"/>
      <c r="V4321" s="42"/>
      <c r="W4321" s="42"/>
      <c r="X4321" s="42"/>
      <c r="Y4321" s="42"/>
      <c r="Z4321" s="42"/>
    </row>
    <row r="4322">
      <c r="B4322" s="42"/>
      <c r="D4322" s="90"/>
      <c r="F4322" s="90"/>
      <c r="G4322" s="42"/>
      <c r="H4322" s="90"/>
      <c r="M4322" s="42"/>
      <c r="S4322" s="42"/>
      <c r="T4322" s="42"/>
      <c r="U4322" s="42"/>
      <c r="V4322" s="42"/>
      <c r="W4322" s="42"/>
      <c r="X4322" s="42"/>
      <c r="Y4322" s="42"/>
      <c r="Z4322" s="42"/>
    </row>
    <row r="4323">
      <c r="B4323" s="42"/>
      <c r="D4323" s="90"/>
      <c r="F4323" s="90"/>
      <c r="G4323" s="42"/>
      <c r="H4323" s="90"/>
      <c r="M4323" s="42"/>
      <c r="S4323" s="42"/>
      <c r="T4323" s="42"/>
      <c r="U4323" s="42"/>
      <c r="V4323" s="42"/>
      <c r="W4323" s="42"/>
      <c r="X4323" s="42"/>
      <c r="Y4323" s="42"/>
      <c r="Z4323" s="42"/>
    </row>
    <row r="4324">
      <c r="B4324" s="42"/>
      <c r="D4324" s="90"/>
      <c r="F4324" s="90"/>
      <c r="G4324" s="42"/>
      <c r="H4324" s="90"/>
      <c r="M4324" s="42"/>
      <c r="S4324" s="42"/>
      <c r="T4324" s="42"/>
      <c r="U4324" s="42"/>
      <c r="V4324" s="42"/>
      <c r="W4324" s="42"/>
      <c r="X4324" s="42"/>
      <c r="Y4324" s="42"/>
      <c r="Z4324" s="42"/>
    </row>
    <row r="4325">
      <c r="B4325" s="42"/>
      <c r="D4325" s="90"/>
      <c r="F4325" s="90"/>
      <c r="G4325" s="42"/>
      <c r="H4325" s="90"/>
      <c r="M4325" s="42"/>
      <c r="S4325" s="42"/>
      <c r="T4325" s="42"/>
      <c r="U4325" s="42"/>
      <c r="V4325" s="42"/>
      <c r="W4325" s="42"/>
      <c r="X4325" s="42"/>
      <c r="Y4325" s="42"/>
      <c r="Z4325" s="42"/>
    </row>
    <row r="4326">
      <c r="B4326" s="42"/>
      <c r="D4326" s="90"/>
      <c r="F4326" s="90"/>
      <c r="G4326" s="42"/>
      <c r="H4326" s="90"/>
      <c r="M4326" s="42"/>
      <c r="S4326" s="42"/>
      <c r="T4326" s="42"/>
      <c r="U4326" s="42"/>
      <c r="V4326" s="42"/>
      <c r="W4326" s="42"/>
      <c r="X4326" s="42"/>
      <c r="Y4326" s="42"/>
      <c r="Z4326" s="42"/>
    </row>
    <row r="4327">
      <c r="B4327" s="42"/>
      <c r="D4327" s="90"/>
      <c r="F4327" s="90"/>
      <c r="G4327" s="42"/>
      <c r="H4327" s="90"/>
      <c r="M4327" s="42"/>
      <c r="S4327" s="42"/>
      <c r="T4327" s="42"/>
      <c r="U4327" s="42"/>
      <c r="V4327" s="42"/>
      <c r="W4327" s="42"/>
      <c r="X4327" s="42"/>
      <c r="Y4327" s="42"/>
      <c r="Z4327" s="42"/>
    </row>
    <row r="4328">
      <c r="B4328" s="42"/>
      <c r="D4328" s="90"/>
      <c r="F4328" s="90"/>
      <c r="G4328" s="42"/>
      <c r="H4328" s="90"/>
      <c r="M4328" s="42"/>
      <c r="S4328" s="42"/>
      <c r="T4328" s="42"/>
      <c r="U4328" s="42"/>
      <c r="V4328" s="42"/>
      <c r="W4328" s="42"/>
      <c r="X4328" s="42"/>
      <c r="Y4328" s="42"/>
      <c r="Z4328" s="42"/>
    </row>
    <row r="4329">
      <c r="B4329" s="42"/>
      <c r="D4329" s="90"/>
      <c r="F4329" s="90"/>
      <c r="G4329" s="42"/>
      <c r="H4329" s="90"/>
      <c r="M4329" s="42"/>
      <c r="S4329" s="42"/>
      <c r="T4329" s="42"/>
      <c r="U4329" s="42"/>
      <c r="V4329" s="42"/>
      <c r="W4329" s="42"/>
      <c r="X4329" s="42"/>
      <c r="Y4329" s="42"/>
      <c r="Z4329" s="42"/>
    </row>
    <row r="4330">
      <c r="B4330" s="42"/>
      <c r="D4330" s="90"/>
      <c r="F4330" s="90"/>
      <c r="G4330" s="42"/>
      <c r="H4330" s="90"/>
      <c r="M4330" s="42"/>
      <c r="S4330" s="42"/>
      <c r="T4330" s="42"/>
      <c r="U4330" s="42"/>
      <c r="V4330" s="42"/>
      <c r="W4330" s="42"/>
      <c r="X4330" s="42"/>
      <c r="Y4330" s="42"/>
      <c r="Z4330" s="42"/>
    </row>
    <row r="4331">
      <c r="B4331" s="42"/>
      <c r="D4331" s="90"/>
      <c r="F4331" s="90"/>
      <c r="G4331" s="42"/>
      <c r="H4331" s="90"/>
      <c r="M4331" s="42"/>
      <c r="S4331" s="42"/>
      <c r="T4331" s="42"/>
      <c r="U4331" s="42"/>
      <c r="V4331" s="42"/>
      <c r="W4331" s="42"/>
      <c r="X4331" s="42"/>
      <c r="Y4331" s="42"/>
      <c r="Z4331" s="42"/>
    </row>
    <row r="4332">
      <c r="B4332" s="42"/>
      <c r="D4332" s="90"/>
      <c r="F4332" s="90"/>
      <c r="G4332" s="42"/>
      <c r="H4332" s="90"/>
      <c r="M4332" s="42"/>
      <c r="S4332" s="42"/>
      <c r="T4332" s="42"/>
      <c r="U4332" s="42"/>
      <c r="V4332" s="42"/>
      <c r="W4332" s="42"/>
      <c r="X4332" s="42"/>
      <c r="Y4332" s="42"/>
      <c r="Z4332" s="42"/>
    </row>
    <row r="4333">
      <c r="B4333" s="42"/>
      <c r="D4333" s="90"/>
      <c r="F4333" s="90"/>
      <c r="G4333" s="42"/>
      <c r="H4333" s="90"/>
      <c r="M4333" s="42"/>
      <c r="S4333" s="42"/>
      <c r="T4333" s="42"/>
      <c r="U4333" s="42"/>
      <c r="V4333" s="42"/>
      <c r="W4333" s="42"/>
      <c r="X4333" s="42"/>
      <c r="Y4333" s="42"/>
      <c r="Z4333" s="42"/>
    </row>
    <row r="4334">
      <c r="B4334" s="42"/>
      <c r="D4334" s="90"/>
      <c r="F4334" s="90"/>
      <c r="G4334" s="42"/>
      <c r="H4334" s="90"/>
      <c r="M4334" s="42"/>
      <c r="S4334" s="42"/>
      <c r="T4334" s="42"/>
      <c r="U4334" s="42"/>
      <c r="V4334" s="42"/>
      <c r="W4334" s="42"/>
      <c r="X4334" s="42"/>
      <c r="Y4334" s="42"/>
      <c r="Z4334" s="42"/>
    </row>
    <row r="4335">
      <c r="B4335" s="42"/>
      <c r="D4335" s="90"/>
      <c r="F4335" s="90"/>
      <c r="G4335" s="42"/>
      <c r="H4335" s="90"/>
      <c r="M4335" s="42"/>
      <c r="S4335" s="42"/>
      <c r="T4335" s="42"/>
      <c r="U4335" s="42"/>
      <c r="V4335" s="42"/>
      <c r="W4335" s="42"/>
      <c r="X4335" s="42"/>
      <c r="Y4335" s="42"/>
      <c r="Z4335" s="42"/>
    </row>
    <row r="4336">
      <c r="B4336" s="42"/>
      <c r="D4336" s="90"/>
      <c r="F4336" s="90"/>
      <c r="G4336" s="42"/>
      <c r="H4336" s="90"/>
      <c r="M4336" s="42"/>
      <c r="S4336" s="42"/>
      <c r="T4336" s="42"/>
      <c r="U4336" s="42"/>
      <c r="V4336" s="42"/>
      <c r="W4336" s="42"/>
      <c r="X4336" s="42"/>
      <c r="Y4336" s="42"/>
      <c r="Z4336" s="42"/>
    </row>
    <row r="4337">
      <c r="B4337" s="42"/>
      <c r="D4337" s="90"/>
      <c r="F4337" s="90"/>
      <c r="G4337" s="42"/>
      <c r="H4337" s="90"/>
      <c r="M4337" s="42"/>
      <c r="S4337" s="42"/>
      <c r="T4337" s="42"/>
      <c r="U4337" s="42"/>
      <c r="V4337" s="42"/>
      <c r="W4337" s="42"/>
      <c r="X4337" s="42"/>
      <c r="Y4337" s="42"/>
      <c r="Z4337" s="42"/>
    </row>
    <row r="4338">
      <c r="B4338" s="42"/>
      <c r="D4338" s="90"/>
      <c r="F4338" s="90"/>
      <c r="G4338" s="42"/>
      <c r="H4338" s="90"/>
      <c r="M4338" s="42"/>
      <c r="S4338" s="42"/>
      <c r="T4338" s="42"/>
      <c r="U4338" s="42"/>
      <c r="V4338" s="42"/>
      <c r="W4338" s="42"/>
      <c r="X4338" s="42"/>
      <c r="Y4338" s="42"/>
      <c r="Z4338" s="42"/>
    </row>
    <row r="4339">
      <c r="B4339" s="42"/>
      <c r="D4339" s="90"/>
      <c r="F4339" s="90"/>
      <c r="G4339" s="42"/>
      <c r="H4339" s="90"/>
      <c r="M4339" s="42"/>
      <c r="S4339" s="42"/>
      <c r="T4339" s="42"/>
      <c r="U4339" s="42"/>
      <c r="V4339" s="42"/>
      <c r="W4339" s="42"/>
      <c r="X4339" s="42"/>
      <c r="Y4339" s="42"/>
      <c r="Z4339" s="42"/>
    </row>
    <row r="4340">
      <c r="B4340" s="42"/>
      <c r="D4340" s="90"/>
      <c r="F4340" s="90"/>
      <c r="G4340" s="42"/>
      <c r="H4340" s="90"/>
      <c r="M4340" s="42"/>
      <c r="S4340" s="42"/>
      <c r="T4340" s="42"/>
      <c r="U4340" s="42"/>
      <c r="V4340" s="42"/>
      <c r="W4340" s="42"/>
      <c r="X4340" s="42"/>
      <c r="Y4340" s="42"/>
      <c r="Z4340" s="42"/>
    </row>
    <row r="4341">
      <c r="B4341" s="42"/>
      <c r="D4341" s="90"/>
      <c r="F4341" s="90"/>
      <c r="G4341" s="42"/>
      <c r="H4341" s="90"/>
      <c r="M4341" s="42"/>
      <c r="S4341" s="42"/>
      <c r="T4341" s="42"/>
      <c r="U4341" s="42"/>
      <c r="V4341" s="42"/>
      <c r="W4341" s="42"/>
      <c r="X4341" s="42"/>
      <c r="Y4341" s="42"/>
      <c r="Z4341" s="42"/>
    </row>
    <row r="4342">
      <c r="B4342" s="42"/>
      <c r="D4342" s="90"/>
      <c r="F4342" s="90"/>
      <c r="G4342" s="42"/>
      <c r="H4342" s="90"/>
      <c r="M4342" s="42"/>
      <c r="S4342" s="42"/>
      <c r="T4342" s="42"/>
      <c r="U4342" s="42"/>
      <c r="V4342" s="42"/>
      <c r="W4342" s="42"/>
      <c r="X4342" s="42"/>
      <c r="Y4342" s="42"/>
      <c r="Z4342" s="42"/>
    </row>
    <row r="4343">
      <c r="B4343" s="42"/>
      <c r="D4343" s="90"/>
      <c r="F4343" s="90"/>
      <c r="G4343" s="42"/>
      <c r="H4343" s="90"/>
      <c r="M4343" s="42"/>
      <c r="S4343" s="42"/>
      <c r="T4343" s="42"/>
      <c r="U4343" s="42"/>
      <c r="V4343" s="42"/>
      <c r="W4343" s="42"/>
      <c r="X4343" s="42"/>
      <c r="Y4343" s="42"/>
      <c r="Z4343" s="42"/>
    </row>
    <row r="4344">
      <c r="B4344" s="42"/>
      <c r="D4344" s="90"/>
      <c r="F4344" s="90"/>
      <c r="G4344" s="42"/>
      <c r="H4344" s="90"/>
      <c r="M4344" s="42"/>
      <c r="S4344" s="42"/>
      <c r="T4344" s="42"/>
      <c r="U4344" s="42"/>
      <c r="V4344" s="42"/>
      <c r="W4344" s="42"/>
      <c r="X4344" s="42"/>
      <c r="Y4344" s="42"/>
      <c r="Z4344" s="42"/>
    </row>
    <row r="4345">
      <c r="B4345" s="42"/>
      <c r="D4345" s="90"/>
      <c r="F4345" s="90"/>
      <c r="G4345" s="42"/>
      <c r="H4345" s="90"/>
      <c r="M4345" s="42"/>
      <c r="S4345" s="42"/>
      <c r="T4345" s="42"/>
      <c r="U4345" s="42"/>
      <c r="V4345" s="42"/>
      <c r="W4345" s="42"/>
      <c r="X4345" s="42"/>
      <c r="Y4345" s="42"/>
      <c r="Z4345" s="42"/>
    </row>
    <row r="4346">
      <c r="B4346" s="42"/>
      <c r="D4346" s="90"/>
      <c r="F4346" s="90"/>
      <c r="G4346" s="42"/>
      <c r="H4346" s="90"/>
      <c r="M4346" s="42"/>
      <c r="S4346" s="42"/>
      <c r="T4346" s="42"/>
      <c r="U4346" s="42"/>
      <c r="V4346" s="42"/>
      <c r="W4346" s="42"/>
      <c r="X4346" s="42"/>
      <c r="Y4346" s="42"/>
      <c r="Z4346" s="42"/>
    </row>
    <row r="4347">
      <c r="B4347" s="42"/>
      <c r="D4347" s="90"/>
      <c r="F4347" s="90"/>
      <c r="G4347" s="42"/>
      <c r="H4347" s="90"/>
      <c r="M4347" s="42"/>
      <c r="S4347" s="42"/>
      <c r="T4347" s="42"/>
      <c r="U4347" s="42"/>
      <c r="V4347" s="42"/>
      <c r="W4347" s="42"/>
      <c r="X4347" s="42"/>
      <c r="Y4347" s="42"/>
      <c r="Z4347" s="42"/>
    </row>
    <row r="4348">
      <c r="B4348" s="42"/>
      <c r="D4348" s="90"/>
      <c r="F4348" s="90"/>
      <c r="G4348" s="42"/>
      <c r="H4348" s="90"/>
      <c r="M4348" s="42"/>
      <c r="S4348" s="42"/>
      <c r="T4348" s="42"/>
      <c r="U4348" s="42"/>
      <c r="V4348" s="42"/>
      <c r="W4348" s="42"/>
      <c r="X4348" s="42"/>
      <c r="Y4348" s="42"/>
      <c r="Z4348" s="42"/>
    </row>
    <row r="4349">
      <c r="B4349" s="42"/>
      <c r="D4349" s="90"/>
      <c r="F4349" s="90"/>
      <c r="G4349" s="42"/>
      <c r="H4349" s="90"/>
      <c r="M4349" s="42"/>
      <c r="S4349" s="42"/>
      <c r="T4349" s="42"/>
      <c r="U4349" s="42"/>
      <c r="V4349" s="42"/>
      <c r="W4349" s="42"/>
      <c r="X4349" s="42"/>
      <c r="Y4349" s="42"/>
      <c r="Z4349" s="42"/>
    </row>
    <row r="4350">
      <c r="B4350" s="42"/>
      <c r="D4350" s="90"/>
      <c r="F4350" s="90"/>
      <c r="G4350" s="42"/>
      <c r="H4350" s="90"/>
      <c r="M4350" s="42"/>
      <c r="S4350" s="42"/>
      <c r="T4350" s="42"/>
      <c r="U4350" s="42"/>
      <c r="V4350" s="42"/>
      <c r="W4350" s="42"/>
      <c r="X4350" s="42"/>
      <c r="Y4350" s="42"/>
      <c r="Z4350" s="42"/>
    </row>
    <row r="4351">
      <c r="B4351" s="42"/>
      <c r="D4351" s="90"/>
      <c r="F4351" s="90"/>
      <c r="G4351" s="42"/>
      <c r="H4351" s="90"/>
      <c r="M4351" s="42"/>
      <c r="S4351" s="42"/>
      <c r="T4351" s="42"/>
      <c r="U4351" s="42"/>
      <c r="V4351" s="42"/>
      <c r="W4351" s="42"/>
      <c r="X4351" s="42"/>
      <c r="Y4351" s="42"/>
      <c r="Z4351" s="42"/>
    </row>
    <row r="4352">
      <c r="B4352" s="42"/>
      <c r="D4352" s="90"/>
      <c r="F4352" s="90"/>
      <c r="G4352" s="42"/>
      <c r="H4352" s="90"/>
      <c r="M4352" s="42"/>
      <c r="S4352" s="42"/>
      <c r="T4352" s="42"/>
      <c r="U4352" s="42"/>
      <c r="V4352" s="42"/>
      <c r="W4352" s="42"/>
      <c r="X4352" s="42"/>
      <c r="Y4352" s="42"/>
      <c r="Z4352" s="42"/>
    </row>
    <row r="4353">
      <c r="B4353" s="42"/>
      <c r="D4353" s="90"/>
      <c r="F4353" s="90"/>
      <c r="G4353" s="42"/>
      <c r="H4353" s="90"/>
      <c r="M4353" s="42"/>
      <c r="S4353" s="42"/>
      <c r="T4353" s="42"/>
      <c r="U4353" s="42"/>
      <c r="V4353" s="42"/>
      <c r="W4353" s="42"/>
      <c r="X4353" s="42"/>
      <c r="Y4353" s="42"/>
      <c r="Z4353" s="42"/>
    </row>
    <row r="4354">
      <c r="B4354" s="42"/>
      <c r="D4354" s="90"/>
      <c r="F4354" s="90"/>
      <c r="G4354" s="42"/>
      <c r="H4354" s="90"/>
      <c r="M4354" s="42"/>
      <c r="S4354" s="42"/>
      <c r="T4354" s="42"/>
      <c r="U4354" s="42"/>
      <c r="V4354" s="42"/>
      <c r="W4354" s="42"/>
      <c r="X4354" s="42"/>
      <c r="Y4354" s="42"/>
      <c r="Z4354" s="42"/>
    </row>
    <row r="4355">
      <c r="B4355" s="42"/>
      <c r="D4355" s="90"/>
      <c r="F4355" s="90"/>
      <c r="G4355" s="42"/>
      <c r="H4355" s="90"/>
      <c r="M4355" s="42"/>
      <c r="S4355" s="42"/>
      <c r="T4355" s="42"/>
      <c r="U4355" s="42"/>
      <c r="V4355" s="42"/>
      <c r="W4355" s="42"/>
      <c r="X4355" s="42"/>
      <c r="Y4355" s="42"/>
      <c r="Z4355" s="42"/>
    </row>
    <row r="4356">
      <c r="B4356" s="42"/>
      <c r="D4356" s="90"/>
      <c r="F4356" s="90"/>
      <c r="G4356" s="42"/>
      <c r="H4356" s="90"/>
      <c r="M4356" s="42"/>
      <c r="S4356" s="42"/>
      <c r="T4356" s="42"/>
      <c r="U4356" s="42"/>
      <c r="V4356" s="42"/>
      <c r="W4356" s="42"/>
      <c r="X4356" s="42"/>
      <c r="Y4356" s="42"/>
      <c r="Z4356" s="42"/>
    </row>
    <row r="4357">
      <c r="B4357" s="42"/>
      <c r="D4357" s="90"/>
      <c r="F4357" s="90"/>
      <c r="G4357" s="42"/>
      <c r="H4357" s="90"/>
      <c r="M4357" s="42"/>
      <c r="S4357" s="42"/>
      <c r="T4357" s="42"/>
      <c r="U4357" s="42"/>
      <c r="V4357" s="42"/>
      <c r="W4357" s="42"/>
      <c r="X4357" s="42"/>
      <c r="Y4357" s="42"/>
      <c r="Z4357" s="42"/>
    </row>
    <row r="4358">
      <c r="B4358" s="42"/>
      <c r="D4358" s="90"/>
      <c r="F4358" s="90"/>
      <c r="G4358" s="42"/>
      <c r="H4358" s="90"/>
      <c r="M4358" s="42"/>
      <c r="S4358" s="42"/>
      <c r="T4358" s="42"/>
      <c r="U4358" s="42"/>
      <c r="V4358" s="42"/>
      <c r="W4358" s="42"/>
      <c r="X4358" s="42"/>
      <c r="Y4358" s="42"/>
      <c r="Z4358" s="42"/>
    </row>
    <row r="4359">
      <c r="B4359" s="42"/>
      <c r="D4359" s="90"/>
      <c r="F4359" s="90"/>
      <c r="G4359" s="42"/>
      <c r="H4359" s="90"/>
      <c r="M4359" s="42"/>
      <c r="S4359" s="42"/>
      <c r="T4359" s="42"/>
      <c r="U4359" s="42"/>
      <c r="V4359" s="42"/>
      <c r="W4359" s="42"/>
      <c r="X4359" s="42"/>
      <c r="Y4359" s="42"/>
      <c r="Z4359" s="42"/>
    </row>
    <row r="4360">
      <c r="B4360" s="42"/>
      <c r="D4360" s="90"/>
      <c r="F4360" s="90"/>
      <c r="G4360" s="42"/>
      <c r="H4360" s="90"/>
      <c r="M4360" s="42"/>
      <c r="S4360" s="42"/>
      <c r="T4360" s="42"/>
      <c r="U4360" s="42"/>
      <c r="V4360" s="42"/>
      <c r="W4360" s="42"/>
      <c r="X4360" s="42"/>
      <c r="Y4360" s="42"/>
      <c r="Z4360" s="42"/>
    </row>
    <row r="4361">
      <c r="B4361" s="42"/>
      <c r="D4361" s="90"/>
      <c r="F4361" s="90"/>
      <c r="G4361" s="42"/>
      <c r="H4361" s="90"/>
      <c r="M4361" s="42"/>
      <c r="S4361" s="42"/>
      <c r="T4361" s="42"/>
      <c r="U4361" s="42"/>
      <c r="V4361" s="42"/>
      <c r="W4361" s="42"/>
      <c r="X4361" s="42"/>
      <c r="Y4361" s="42"/>
      <c r="Z4361" s="42"/>
    </row>
    <row r="4362">
      <c r="B4362" s="42"/>
      <c r="D4362" s="90"/>
      <c r="F4362" s="90"/>
      <c r="G4362" s="42"/>
      <c r="H4362" s="90"/>
      <c r="M4362" s="42"/>
      <c r="S4362" s="42"/>
      <c r="T4362" s="42"/>
      <c r="U4362" s="42"/>
      <c r="V4362" s="42"/>
      <c r="W4362" s="42"/>
      <c r="X4362" s="42"/>
      <c r="Y4362" s="42"/>
      <c r="Z4362" s="42"/>
    </row>
    <row r="4363">
      <c r="B4363" s="42"/>
      <c r="D4363" s="90"/>
      <c r="F4363" s="90"/>
      <c r="G4363" s="42"/>
      <c r="H4363" s="90"/>
      <c r="M4363" s="42"/>
      <c r="S4363" s="42"/>
      <c r="T4363" s="42"/>
      <c r="U4363" s="42"/>
      <c r="V4363" s="42"/>
      <c r="W4363" s="42"/>
      <c r="X4363" s="42"/>
      <c r="Y4363" s="42"/>
      <c r="Z4363" s="42"/>
    </row>
    <row r="4364">
      <c r="B4364" s="42"/>
      <c r="D4364" s="90"/>
      <c r="F4364" s="90"/>
      <c r="G4364" s="42"/>
      <c r="H4364" s="90"/>
      <c r="M4364" s="42"/>
      <c r="S4364" s="42"/>
      <c r="T4364" s="42"/>
      <c r="U4364" s="42"/>
      <c r="V4364" s="42"/>
      <c r="W4364" s="42"/>
      <c r="X4364" s="42"/>
      <c r="Y4364" s="42"/>
      <c r="Z4364" s="42"/>
    </row>
    <row r="4365">
      <c r="B4365" s="42"/>
      <c r="D4365" s="90"/>
      <c r="F4365" s="90"/>
      <c r="G4365" s="42"/>
      <c r="H4365" s="90"/>
      <c r="M4365" s="42"/>
      <c r="S4365" s="42"/>
      <c r="T4365" s="42"/>
      <c r="U4365" s="42"/>
      <c r="V4365" s="42"/>
      <c r="W4365" s="42"/>
      <c r="X4365" s="42"/>
      <c r="Y4365" s="42"/>
      <c r="Z4365" s="42"/>
    </row>
    <row r="4366">
      <c r="B4366" s="42"/>
      <c r="D4366" s="90"/>
      <c r="F4366" s="90"/>
      <c r="G4366" s="42"/>
      <c r="H4366" s="90"/>
      <c r="M4366" s="42"/>
      <c r="S4366" s="42"/>
      <c r="T4366" s="42"/>
      <c r="U4366" s="42"/>
      <c r="V4366" s="42"/>
      <c r="W4366" s="42"/>
      <c r="X4366" s="42"/>
      <c r="Y4366" s="42"/>
      <c r="Z4366" s="42"/>
    </row>
    <row r="4367">
      <c r="B4367" s="42"/>
      <c r="D4367" s="90"/>
      <c r="F4367" s="90"/>
      <c r="G4367" s="42"/>
      <c r="H4367" s="90"/>
      <c r="M4367" s="42"/>
      <c r="S4367" s="42"/>
      <c r="T4367" s="42"/>
      <c r="U4367" s="42"/>
      <c r="V4367" s="42"/>
      <c r="W4367" s="42"/>
      <c r="X4367" s="42"/>
      <c r="Y4367" s="42"/>
      <c r="Z4367" s="42"/>
    </row>
    <row r="4368">
      <c r="B4368" s="42"/>
      <c r="D4368" s="90"/>
      <c r="F4368" s="90"/>
      <c r="G4368" s="42"/>
      <c r="H4368" s="90"/>
      <c r="M4368" s="42"/>
      <c r="S4368" s="42"/>
      <c r="T4368" s="42"/>
      <c r="U4368" s="42"/>
      <c r="V4368" s="42"/>
      <c r="W4368" s="42"/>
      <c r="X4368" s="42"/>
      <c r="Y4368" s="42"/>
      <c r="Z4368" s="42"/>
    </row>
    <row r="4369">
      <c r="B4369" s="42"/>
      <c r="D4369" s="90"/>
      <c r="F4369" s="90"/>
      <c r="G4369" s="42"/>
      <c r="H4369" s="90"/>
      <c r="M4369" s="42"/>
      <c r="S4369" s="42"/>
      <c r="T4369" s="42"/>
      <c r="U4369" s="42"/>
      <c r="V4369" s="42"/>
      <c r="W4369" s="42"/>
      <c r="X4369" s="42"/>
      <c r="Y4369" s="42"/>
      <c r="Z4369" s="42"/>
    </row>
    <row r="4370">
      <c r="B4370" s="42"/>
      <c r="D4370" s="90"/>
      <c r="F4370" s="90"/>
      <c r="G4370" s="42"/>
      <c r="H4370" s="90"/>
      <c r="M4370" s="42"/>
      <c r="S4370" s="42"/>
      <c r="T4370" s="42"/>
      <c r="U4370" s="42"/>
      <c r="V4370" s="42"/>
      <c r="W4370" s="42"/>
      <c r="X4370" s="42"/>
      <c r="Y4370" s="42"/>
      <c r="Z4370" s="42"/>
    </row>
    <row r="4371">
      <c r="B4371" s="42"/>
      <c r="D4371" s="90"/>
      <c r="F4371" s="90"/>
      <c r="G4371" s="42"/>
      <c r="H4371" s="90"/>
      <c r="M4371" s="42"/>
      <c r="S4371" s="42"/>
      <c r="T4371" s="42"/>
      <c r="U4371" s="42"/>
      <c r="V4371" s="42"/>
      <c r="W4371" s="42"/>
      <c r="X4371" s="42"/>
      <c r="Y4371" s="42"/>
      <c r="Z4371" s="42"/>
    </row>
    <row r="4372">
      <c r="B4372" s="42"/>
      <c r="D4372" s="90"/>
      <c r="F4372" s="90"/>
      <c r="G4372" s="42"/>
      <c r="H4372" s="90"/>
      <c r="M4372" s="42"/>
      <c r="S4372" s="42"/>
      <c r="T4372" s="42"/>
      <c r="U4372" s="42"/>
      <c r="V4372" s="42"/>
      <c r="W4372" s="42"/>
      <c r="X4372" s="42"/>
      <c r="Y4372" s="42"/>
      <c r="Z4372" s="42"/>
    </row>
    <row r="4373">
      <c r="B4373" s="42"/>
      <c r="D4373" s="90"/>
      <c r="F4373" s="90"/>
      <c r="G4373" s="42"/>
      <c r="H4373" s="90"/>
      <c r="M4373" s="42"/>
      <c r="S4373" s="42"/>
      <c r="T4373" s="42"/>
      <c r="U4373" s="42"/>
      <c r="V4373" s="42"/>
      <c r="W4373" s="42"/>
      <c r="X4373" s="42"/>
      <c r="Y4373" s="42"/>
      <c r="Z4373" s="42"/>
    </row>
    <row r="4374">
      <c r="B4374" s="42"/>
      <c r="D4374" s="90"/>
      <c r="F4374" s="90"/>
      <c r="G4374" s="42"/>
      <c r="H4374" s="90"/>
      <c r="M4374" s="42"/>
      <c r="S4374" s="42"/>
      <c r="T4374" s="42"/>
      <c r="U4374" s="42"/>
      <c r="V4374" s="42"/>
      <c r="W4374" s="42"/>
      <c r="X4374" s="42"/>
      <c r="Y4374" s="42"/>
      <c r="Z4374" s="42"/>
    </row>
    <row r="4375">
      <c r="B4375" s="42"/>
      <c r="D4375" s="90"/>
      <c r="F4375" s="90"/>
      <c r="G4375" s="42"/>
      <c r="H4375" s="90"/>
      <c r="M4375" s="42"/>
      <c r="S4375" s="42"/>
      <c r="T4375" s="42"/>
      <c r="U4375" s="42"/>
      <c r="V4375" s="42"/>
      <c r="W4375" s="42"/>
      <c r="X4375" s="42"/>
      <c r="Y4375" s="42"/>
      <c r="Z4375" s="42"/>
    </row>
    <row r="4376">
      <c r="B4376" s="42"/>
      <c r="D4376" s="90"/>
      <c r="F4376" s="90"/>
      <c r="G4376" s="42"/>
      <c r="H4376" s="90"/>
      <c r="M4376" s="42"/>
      <c r="S4376" s="42"/>
      <c r="T4376" s="42"/>
      <c r="U4376" s="42"/>
      <c r="V4376" s="42"/>
      <c r="W4376" s="42"/>
      <c r="X4376" s="42"/>
      <c r="Y4376" s="42"/>
      <c r="Z4376" s="42"/>
    </row>
    <row r="4377">
      <c r="B4377" s="42"/>
      <c r="D4377" s="90"/>
      <c r="F4377" s="90"/>
      <c r="G4377" s="42"/>
      <c r="H4377" s="90"/>
      <c r="M4377" s="42"/>
      <c r="S4377" s="42"/>
      <c r="T4377" s="42"/>
      <c r="U4377" s="42"/>
      <c r="V4377" s="42"/>
      <c r="W4377" s="42"/>
      <c r="X4377" s="42"/>
      <c r="Y4377" s="42"/>
      <c r="Z4377" s="42"/>
    </row>
    <row r="4378">
      <c r="B4378" s="42"/>
      <c r="D4378" s="90"/>
      <c r="F4378" s="90"/>
      <c r="G4378" s="42"/>
      <c r="H4378" s="90"/>
      <c r="M4378" s="42"/>
      <c r="S4378" s="42"/>
      <c r="T4378" s="42"/>
      <c r="U4378" s="42"/>
      <c r="V4378" s="42"/>
      <c r="W4378" s="42"/>
      <c r="X4378" s="42"/>
      <c r="Y4378" s="42"/>
      <c r="Z4378" s="42"/>
    </row>
    <row r="4379">
      <c r="B4379" s="42"/>
      <c r="D4379" s="90"/>
      <c r="F4379" s="90"/>
      <c r="G4379" s="42"/>
      <c r="H4379" s="90"/>
      <c r="M4379" s="42"/>
      <c r="S4379" s="42"/>
      <c r="T4379" s="42"/>
      <c r="U4379" s="42"/>
      <c r="V4379" s="42"/>
      <c r="W4379" s="42"/>
      <c r="X4379" s="42"/>
      <c r="Y4379" s="42"/>
      <c r="Z4379" s="42"/>
    </row>
    <row r="4380">
      <c r="B4380" s="42"/>
      <c r="D4380" s="90"/>
      <c r="F4380" s="90"/>
      <c r="G4380" s="42"/>
      <c r="H4380" s="90"/>
      <c r="M4380" s="42"/>
      <c r="S4380" s="42"/>
      <c r="T4380" s="42"/>
      <c r="U4380" s="42"/>
      <c r="V4380" s="42"/>
      <c r="W4380" s="42"/>
      <c r="X4380" s="42"/>
      <c r="Y4380" s="42"/>
      <c r="Z4380" s="42"/>
    </row>
    <row r="4381">
      <c r="B4381" s="42"/>
      <c r="D4381" s="90"/>
      <c r="F4381" s="90"/>
      <c r="G4381" s="42"/>
      <c r="H4381" s="90"/>
      <c r="M4381" s="42"/>
      <c r="S4381" s="42"/>
      <c r="T4381" s="42"/>
      <c r="U4381" s="42"/>
      <c r="V4381" s="42"/>
      <c r="W4381" s="42"/>
      <c r="X4381" s="42"/>
      <c r="Y4381" s="42"/>
      <c r="Z4381" s="42"/>
    </row>
    <row r="4382">
      <c r="B4382" s="42"/>
      <c r="D4382" s="90"/>
      <c r="F4382" s="90"/>
      <c r="G4382" s="42"/>
      <c r="H4382" s="90"/>
      <c r="M4382" s="42"/>
      <c r="S4382" s="42"/>
      <c r="T4382" s="42"/>
      <c r="U4382" s="42"/>
      <c r="V4382" s="42"/>
      <c r="W4382" s="42"/>
      <c r="X4382" s="42"/>
      <c r="Y4382" s="42"/>
      <c r="Z4382" s="42"/>
    </row>
    <row r="4383">
      <c r="B4383" s="42"/>
      <c r="D4383" s="90"/>
      <c r="F4383" s="90"/>
      <c r="G4383" s="42"/>
      <c r="H4383" s="90"/>
      <c r="M4383" s="42"/>
      <c r="S4383" s="42"/>
      <c r="T4383" s="42"/>
      <c r="U4383" s="42"/>
      <c r="V4383" s="42"/>
      <c r="W4383" s="42"/>
      <c r="X4383" s="42"/>
      <c r="Y4383" s="42"/>
      <c r="Z4383" s="42"/>
    </row>
    <row r="4384">
      <c r="B4384" s="42"/>
      <c r="D4384" s="90"/>
      <c r="F4384" s="90"/>
      <c r="G4384" s="42"/>
      <c r="H4384" s="90"/>
      <c r="M4384" s="42"/>
      <c r="S4384" s="42"/>
      <c r="T4384" s="42"/>
      <c r="U4384" s="42"/>
      <c r="V4384" s="42"/>
      <c r="W4384" s="42"/>
      <c r="X4384" s="42"/>
      <c r="Y4384" s="42"/>
      <c r="Z4384" s="42"/>
    </row>
    <row r="4385">
      <c r="B4385" s="42"/>
      <c r="D4385" s="90"/>
      <c r="F4385" s="90"/>
      <c r="G4385" s="42"/>
      <c r="H4385" s="90"/>
      <c r="M4385" s="42"/>
      <c r="S4385" s="42"/>
      <c r="T4385" s="42"/>
      <c r="U4385" s="42"/>
      <c r="V4385" s="42"/>
      <c r="W4385" s="42"/>
      <c r="X4385" s="42"/>
      <c r="Y4385" s="42"/>
      <c r="Z4385" s="42"/>
    </row>
    <row r="4386">
      <c r="B4386" s="42"/>
      <c r="D4386" s="90"/>
      <c r="F4386" s="90"/>
      <c r="G4386" s="42"/>
      <c r="H4386" s="90"/>
      <c r="M4386" s="42"/>
      <c r="S4386" s="42"/>
      <c r="T4386" s="42"/>
      <c r="U4386" s="42"/>
      <c r="V4386" s="42"/>
      <c r="W4386" s="42"/>
      <c r="X4386" s="42"/>
      <c r="Y4386" s="42"/>
      <c r="Z4386" s="42"/>
    </row>
    <row r="4387">
      <c r="B4387" s="42"/>
      <c r="D4387" s="90"/>
      <c r="F4387" s="90"/>
      <c r="G4387" s="42"/>
      <c r="H4387" s="90"/>
      <c r="M4387" s="42"/>
      <c r="S4387" s="42"/>
      <c r="T4387" s="42"/>
      <c r="U4387" s="42"/>
      <c r="V4387" s="42"/>
      <c r="W4387" s="42"/>
      <c r="X4387" s="42"/>
      <c r="Y4387" s="42"/>
      <c r="Z4387" s="42"/>
    </row>
    <row r="4388">
      <c r="B4388" s="42"/>
      <c r="D4388" s="90"/>
      <c r="F4388" s="90"/>
      <c r="G4388" s="42"/>
      <c r="H4388" s="90"/>
      <c r="M4388" s="42"/>
      <c r="S4388" s="42"/>
      <c r="T4388" s="42"/>
      <c r="U4388" s="42"/>
      <c r="V4388" s="42"/>
      <c r="W4388" s="42"/>
      <c r="X4388" s="42"/>
      <c r="Y4388" s="42"/>
      <c r="Z4388" s="42"/>
    </row>
    <row r="4389">
      <c r="B4389" s="42"/>
      <c r="D4389" s="90"/>
      <c r="F4389" s="90"/>
      <c r="G4389" s="42"/>
      <c r="H4389" s="90"/>
      <c r="M4389" s="42"/>
      <c r="S4389" s="42"/>
      <c r="T4389" s="42"/>
      <c r="U4389" s="42"/>
      <c r="V4389" s="42"/>
      <c r="W4389" s="42"/>
      <c r="X4389" s="42"/>
      <c r="Y4389" s="42"/>
      <c r="Z4389" s="42"/>
    </row>
    <row r="4390">
      <c r="B4390" s="42"/>
      <c r="D4390" s="90"/>
      <c r="F4390" s="90"/>
      <c r="G4390" s="42"/>
      <c r="H4390" s="90"/>
      <c r="M4390" s="42"/>
      <c r="S4390" s="42"/>
      <c r="T4390" s="42"/>
      <c r="U4390" s="42"/>
      <c r="V4390" s="42"/>
      <c r="W4390" s="42"/>
      <c r="X4390" s="42"/>
      <c r="Y4390" s="42"/>
      <c r="Z4390" s="42"/>
    </row>
    <row r="4391">
      <c r="B4391" s="42"/>
      <c r="D4391" s="90"/>
      <c r="F4391" s="90"/>
      <c r="G4391" s="42"/>
      <c r="H4391" s="90"/>
      <c r="M4391" s="42"/>
      <c r="S4391" s="42"/>
      <c r="T4391" s="42"/>
      <c r="U4391" s="42"/>
      <c r="V4391" s="42"/>
      <c r="W4391" s="42"/>
      <c r="X4391" s="42"/>
      <c r="Y4391" s="42"/>
      <c r="Z4391" s="42"/>
    </row>
    <row r="4392">
      <c r="B4392" s="42"/>
      <c r="D4392" s="90"/>
      <c r="F4392" s="90"/>
      <c r="G4392" s="42"/>
      <c r="H4392" s="90"/>
      <c r="M4392" s="42"/>
      <c r="S4392" s="42"/>
      <c r="T4392" s="42"/>
      <c r="U4392" s="42"/>
      <c r="V4392" s="42"/>
      <c r="W4392" s="42"/>
      <c r="X4392" s="42"/>
      <c r="Y4392" s="42"/>
      <c r="Z4392" s="42"/>
    </row>
    <row r="4393">
      <c r="B4393" s="42"/>
      <c r="D4393" s="90"/>
      <c r="F4393" s="90"/>
      <c r="G4393" s="42"/>
      <c r="H4393" s="90"/>
      <c r="M4393" s="42"/>
      <c r="S4393" s="42"/>
      <c r="T4393" s="42"/>
      <c r="U4393" s="42"/>
      <c r="V4393" s="42"/>
      <c r="W4393" s="42"/>
      <c r="X4393" s="42"/>
      <c r="Y4393" s="42"/>
      <c r="Z4393" s="42"/>
    </row>
    <row r="4394">
      <c r="B4394" s="42"/>
      <c r="D4394" s="90"/>
      <c r="F4394" s="90"/>
      <c r="G4394" s="42"/>
      <c r="H4394" s="90"/>
      <c r="M4394" s="42"/>
      <c r="S4394" s="42"/>
      <c r="T4394" s="42"/>
      <c r="U4394" s="42"/>
      <c r="V4394" s="42"/>
      <c r="W4394" s="42"/>
      <c r="X4394" s="42"/>
      <c r="Y4394" s="42"/>
      <c r="Z4394" s="42"/>
    </row>
    <row r="4395">
      <c r="B4395" s="42"/>
      <c r="D4395" s="90"/>
      <c r="F4395" s="90"/>
      <c r="G4395" s="42"/>
      <c r="H4395" s="90"/>
      <c r="M4395" s="42"/>
      <c r="S4395" s="42"/>
      <c r="T4395" s="42"/>
      <c r="U4395" s="42"/>
      <c r="V4395" s="42"/>
      <c r="W4395" s="42"/>
      <c r="X4395" s="42"/>
      <c r="Y4395" s="42"/>
      <c r="Z4395" s="42"/>
    </row>
    <row r="4396">
      <c r="B4396" s="42"/>
      <c r="D4396" s="90"/>
      <c r="F4396" s="90"/>
      <c r="G4396" s="42"/>
      <c r="H4396" s="90"/>
      <c r="M4396" s="42"/>
      <c r="S4396" s="42"/>
      <c r="T4396" s="42"/>
      <c r="U4396" s="42"/>
      <c r="V4396" s="42"/>
      <c r="W4396" s="42"/>
      <c r="X4396" s="42"/>
      <c r="Y4396" s="42"/>
      <c r="Z4396" s="42"/>
    </row>
    <row r="4397">
      <c r="B4397" s="42"/>
      <c r="D4397" s="90"/>
      <c r="F4397" s="90"/>
      <c r="G4397" s="42"/>
      <c r="H4397" s="90"/>
      <c r="M4397" s="42"/>
      <c r="S4397" s="42"/>
      <c r="T4397" s="42"/>
      <c r="U4397" s="42"/>
      <c r="V4397" s="42"/>
      <c r="W4397" s="42"/>
      <c r="X4397" s="42"/>
      <c r="Y4397" s="42"/>
      <c r="Z4397" s="42"/>
    </row>
    <row r="4398">
      <c r="B4398" s="42"/>
      <c r="D4398" s="90"/>
      <c r="F4398" s="90"/>
      <c r="G4398" s="42"/>
      <c r="H4398" s="90"/>
      <c r="M4398" s="42"/>
      <c r="S4398" s="42"/>
      <c r="T4398" s="42"/>
      <c r="U4398" s="42"/>
      <c r="V4398" s="42"/>
      <c r="W4398" s="42"/>
      <c r="X4398" s="42"/>
      <c r="Y4398" s="42"/>
      <c r="Z4398" s="42"/>
    </row>
    <row r="4399">
      <c r="B4399" s="42"/>
      <c r="D4399" s="90"/>
      <c r="F4399" s="90"/>
      <c r="G4399" s="42"/>
      <c r="H4399" s="90"/>
      <c r="M4399" s="42"/>
      <c r="S4399" s="42"/>
      <c r="T4399" s="42"/>
      <c r="U4399" s="42"/>
      <c r="V4399" s="42"/>
      <c r="W4399" s="42"/>
      <c r="X4399" s="42"/>
      <c r="Y4399" s="42"/>
      <c r="Z4399" s="42"/>
    </row>
    <row r="4400">
      <c r="B4400" s="42"/>
      <c r="D4400" s="90"/>
      <c r="F4400" s="90"/>
      <c r="G4400" s="42"/>
      <c r="H4400" s="90"/>
      <c r="M4400" s="42"/>
      <c r="S4400" s="42"/>
      <c r="T4400" s="42"/>
      <c r="U4400" s="42"/>
      <c r="V4400" s="42"/>
      <c r="W4400" s="42"/>
      <c r="X4400" s="42"/>
      <c r="Y4400" s="42"/>
      <c r="Z4400" s="42"/>
    </row>
    <row r="4401">
      <c r="B4401" s="42"/>
      <c r="D4401" s="90"/>
      <c r="F4401" s="90"/>
      <c r="G4401" s="42"/>
      <c r="H4401" s="90"/>
      <c r="M4401" s="42"/>
      <c r="S4401" s="42"/>
      <c r="T4401" s="42"/>
      <c r="U4401" s="42"/>
      <c r="V4401" s="42"/>
      <c r="W4401" s="42"/>
      <c r="X4401" s="42"/>
      <c r="Y4401" s="42"/>
      <c r="Z4401" s="42"/>
    </row>
    <row r="4402">
      <c r="B4402" s="42"/>
      <c r="D4402" s="90"/>
      <c r="F4402" s="90"/>
      <c r="G4402" s="42"/>
      <c r="H4402" s="90"/>
      <c r="M4402" s="42"/>
      <c r="S4402" s="42"/>
      <c r="T4402" s="42"/>
      <c r="U4402" s="42"/>
      <c r="V4402" s="42"/>
      <c r="W4402" s="42"/>
      <c r="X4402" s="42"/>
      <c r="Y4402" s="42"/>
      <c r="Z4402" s="42"/>
    </row>
    <row r="4403">
      <c r="B4403" s="42"/>
      <c r="D4403" s="90"/>
      <c r="F4403" s="90"/>
      <c r="G4403" s="42"/>
      <c r="H4403" s="90"/>
      <c r="M4403" s="42"/>
      <c r="S4403" s="42"/>
      <c r="T4403" s="42"/>
      <c r="U4403" s="42"/>
      <c r="V4403" s="42"/>
      <c r="W4403" s="42"/>
      <c r="X4403" s="42"/>
      <c r="Y4403" s="42"/>
      <c r="Z4403" s="42"/>
    </row>
    <row r="4404">
      <c r="B4404" s="42"/>
      <c r="D4404" s="90"/>
      <c r="F4404" s="90"/>
      <c r="G4404" s="42"/>
      <c r="H4404" s="90"/>
      <c r="M4404" s="42"/>
      <c r="S4404" s="42"/>
      <c r="T4404" s="42"/>
      <c r="U4404" s="42"/>
      <c r="V4404" s="42"/>
      <c r="W4404" s="42"/>
      <c r="X4404" s="42"/>
      <c r="Y4404" s="42"/>
      <c r="Z4404" s="42"/>
    </row>
    <row r="4405">
      <c r="B4405" s="42"/>
      <c r="D4405" s="90"/>
      <c r="F4405" s="90"/>
      <c r="G4405" s="42"/>
      <c r="H4405" s="90"/>
      <c r="M4405" s="42"/>
      <c r="S4405" s="42"/>
      <c r="T4405" s="42"/>
      <c r="U4405" s="42"/>
      <c r="V4405" s="42"/>
      <c r="W4405" s="42"/>
      <c r="X4405" s="42"/>
      <c r="Y4405" s="42"/>
      <c r="Z4405" s="42"/>
    </row>
    <row r="4406">
      <c r="B4406" s="42"/>
      <c r="D4406" s="90"/>
      <c r="F4406" s="90"/>
      <c r="G4406" s="42"/>
      <c r="H4406" s="90"/>
      <c r="M4406" s="42"/>
      <c r="S4406" s="42"/>
      <c r="T4406" s="42"/>
      <c r="U4406" s="42"/>
      <c r="V4406" s="42"/>
      <c r="W4406" s="42"/>
      <c r="X4406" s="42"/>
      <c r="Y4406" s="42"/>
      <c r="Z4406" s="42"/>
    </row>
    <row r="4407">
      <c r="B4407" s="42"/>
      <c r="D4407" s="90"/>
      <c r="F4407" s="90"/>
      <c r="G4407" s="42"/>
      <c r="H4407" s="90"/>
      <c r="M4407" s="42"/>
      <c r="S4407" s="42"/>
      <c r="T4407" s="42"/>
      <c r="U4407" s="42"/>
      <c r="V4407" s="42"/>
      <c r="W4407" s="42"/>
      <c r="X4407" s="42"/>
      <c r="Y4407" s="42"/>
      <c r="Z4407" s="42"/>
    </row>
    <row r="4408">
      <c r="B4408" s="42"/>
      <c r="D4408" s="90"/>
      <c r="F4408" s="90"/>
      <c r="G4408" s="42"/>
      <c r="H4408" s="90"/>
      <c r="M4408" s="42"/>
      <c r="S4408" s="42"/>
      <c r="T4408" s="42"/>
      <c r="U4408" s="42"/>
      <c r="V4408" s="42"/>
      <c r="W4408" s="42"/>
      <c r="X4408" s="42"/>
      <c r="Y4408" s="42"/>
      <c r="Z4408" s="42"/>
    </row>
    <row r="4409">
      <c r="B4409" s="42"/>
      <c r="D4409" s="90"/>
      <c r="F4409" s="90"/>
      <c r="G4409" s="42"/>
      <c r="H4409" s="90"/>
      <c r="M4409" s="42"/>
      <c r="S4409" s="42"/>
      <c r="T4409" s="42"/>
      <c r="U4409" s="42"/>
      <c r="V4409" s="42"/>
      <c r="W4409" s="42"/>
      <c r="X4409" s="42"/>
      <c r="Y4409" s="42"/>
      <c r="Z4409" s="42"/>
    </row>
    <row r="4410">
      <c r="B4410" s="42"/>
      <c r="D4410" s="90"/>
      <c r="F4410" s="90"/>
      <c r="G4410" s="42"/>
      <c r="H4410" s="90"/>
      <c r="M4410" s="42"/>
      <c r="S4410" s="42"/>
      <c r="T4410" s="42"/>
      <c r="U4410" s="42"/>
      <c r="V4410" s="42"/>
      <c r="W4410" s="42"/>
      <c r="X4410" s="42"/>
      <c r="Y4410" s="42"/>
      <c r="Z4410" s="42"/>
    </row>
    <row r="4411">
      <c r="B4411" s="42"/>
      <c r="D4411" s="90"/>
      <c r="F4411" s="90"/>
      <c r="G4411" s="42"/>
      <c r="H4411" s="90"/>
      <c r="M4411" s="42"/>
      <c r="S4411" s="42"/>
      <c r="T4411" s="42"/>
      <c r="U4411" s="42"/>
      <c r="V4411" s="42"/>
      <c r="W4411" s="42"/>
      <c r="X4411" s="42"/>
      <c r="Y4411" s="42"/>
      <c r="Z4411" s="42"/>
    </row>
    <row r="4412">
      <c r="B4412" s="42"/>
      <c r="D4412" s="90"/>
      <c r="F4412" s="90"/>
      <c r="G4412" s="42"/>
      <c r="H4412" s="90"/>
      <c r="M4412" s="42"/>
      <c r="S4412" s="42"/>
      <c r="T4412" s="42"/>
      <c r="U4412" s="42"/>
      <c r="V4412" s="42"/>
      <c r="W4412" s="42"/>
      <c r="X4412" s="42"/>
      <c r="Y4412" s="42"/>
      <c r="Z4412" s="42"/>
    </row>
    <row r="4413">
      <c r="B4413" s="42"/>
      <c r="D4413" s="90"/>
      <c r="F4413" s="90"/>
      <c r="G4413" s="42"/>
      <c r="H4413" s="90"/>
      <c r="M4413" s="42"/>
      <c r="S4413" s="42"/>
      <c r="T4413" s="42"/>
      <c r="U4413" s="42"/>
      <c r="V4413" s="42"/>
      <c r="W4413" s="42"/>
      <c r="X4413" s="42"/>
      <c r="Y4413" s="42"/>
      <c r="Z4413" s="42"/>
    </row>
    <row r="4414">
      <c r="B4414" s="42"/>
      <c r="D4414" s="90"/>
      <c r="F4414" s="90"/>
      <c r="G4414" s="42"/>
      <c r="H4414" s="90"/>
      <c r="M4414" s="42"/>
      <c r="S4414" s="42"/>
      <c r="T4414" s="42"/>
      <c r="U4414" s="42"/>
      <c r="V4414" s="42"/>
      <c r="W4414" s="42"/>
      <c r="X4414" s="42"/>
      <c r="Y4414" s="42"/>
      <c r="Z4414" s="42"/>
    </row>
    <row r="4415">
      <c r="B4415" s="42"/>
      <c r="D4415" s="90"/>
      <c r="F4415" s="90"/>
      <c r="G4415" s="42"/>
      <c r="H4415" s="90"/>
      <c r="M4415" s="42"/>
      <c r="S4415" s="42"/>
      <c r="T4415" s="42"/>
      <c r="U4415" s="42"/>
      <c r="V4415" s="42"/>
      <c r="W4415" s="42"/>
      <c r="X4415" s="42"/>
      <c r="Y4415" s="42"/>
      <c r="Z4415" s="42"/>
    </row>
    <row r="4416">
      <c r="B4416" s="42"/>
      <c r="D4416" s="90"/>
      <c r="F4416" s="90"/>
      <c r="G4416" s="42"/>
      <c r="H4416" s="90"/>
      <c r="M4416" s="42"/>
      <c r="S4416" s="42"/>
      <c r="T4416" s="42"/>
      <c r="U4416" s="42"/>
      <c r="V4416" s="42"/>
      <c r="W4416" s="42"/>
      <c r="X4416" s="42"/>
      <c r="Y4416" s="42"/>
      <c r="Z4416" s="42"/>
    </row>
    <row r="4417">
      <c r="B4417" s="42"/>
      <c r="D4417" s="90"/>
      <c r="F4417" s="90"/>
      <c r="G4417" s="42"/>
      <c r="H4417" s="90"/>
      <c r="M4417" s="42"/>
      <c r="S4417" s="42"/>
      <c r="T4417" s="42"/>
      <c r="U4417" s="42"/>
      <c r="V4417" s="42"/>
      <c r="W4417" s="42"/>
      <c r="X4417" s="42"/>
      <c r="Y4417" s="42"/>
      <c r="Z4417" s="42"/>
    </row>
    <row r="4418">
      <c r="B4418" s="42"/>
      <c r="D4418" s="90"/>
      <c r="F4418" s="90"/>
      <c r="G4418" s="42"/>
      <c r="H4418" s="90"/>
      <c r="M4418" s="42"/>
      <c r="S4418" s="42"/>
      <c r="T4418" s="42"/>
      <c r="U4418" s="42"/>
      <c r="V4418" s="42"/>
      <c r="W4418" s="42"/>
      <c r="X4418" s="42"/>
      <c r="Y4418" s="42"/>
      <c r="Z4418" s="42"/>
    </row>
    <row r="4419">
      <c r="B4419" s="42"/>
      <c r="D4419" s="90"/>
      <c r="F4419" s="90"/>
      <c r="G4419" s="42"/>
      <c r="H4419" s="90"/>
      <c r="M4419" s="42"/>
      <c r="S4419" s="42"/>
      <c r="T4419" s="42"/>
      <c r="U4419" s="42"/>
      <c r="V4419" s="42"/>
      <c r="W4419" s="42"/>
      <c r="X4419" s="42"/>
      <c r="Y4419" s="42"/>
      <c r="Z4419" s="42"/>
    </row>
    <row r="4420">
      <c r="B4420" s="42"/>
      <c r="D4420" s="90"/>
      <c r="F4420" s="90"/>
      <c r="G4420" s="42"/>
      <c r="H4420" s="90"/>
      <c r="M4420" s="42"/>
      <c r="S4420" s="42"/>
      <c r="T4420" s="42"/>
      <c r="U4420" s="42"/>
      <c r="V4420" s="42"/>
      <c r="W4420" s="42"/>
      <c r="X4420" s="42"/>
      <c r="Y4420" s="42"/>
      <c r="Z4420" s="42"/>
    </row>
    <row r="4421">
      <c r="B4421" s="42"/>
      <c r="D4421" s="90"/>
      <c r="F4421" s="90"/>
      <c r="G4421" s="42"/>
      <c r="H4421" s="90"/>
      <c r="M4421" s="42"/>
      <c r="S4421" s="42"/>
      <c r="T4421" s="42"/>
      <c r="U4421" s="42"/>
      <c r="V4421" s="42"/>
      <c r="W4421" s="42"/>
      <c r="X4421" s="42"/>
      <c r="Y4421" s="42"/>
      <c r="Z4421" s="42"/>
    </row>
    <row r="4422">
      <c r="B4422" s="42"/>
      <c r="D4422" s="90"/>
      <c r="F4422" s="90"/>
      <c r="G4422" s="42"/>
      <c r="H4422" s="90"/>
      <c r="M4422" s="42"/>
      <c r="S4422" s="42"/>
      <c r="T4422" s="42"/>
      <c r="U4422" s="42"/>
      <c r="V4422" s="42"/>
      <c r="W4422" s="42"/>
      <c r="X4422" s="42"/>
      <c r="Y4422" s="42"/>
      <c r="Z4422" s="42"/>
    </row>
    <row r="4423">
      <c r="B4423" s="42"/>
      <c r="D4423" s="90"/>
      <c r="F4423" s="90"/>
      <c r="G4423" s="42"/>
      <c r="H4423" s="90"/>
      <c r="M4423" s="42"/>
      <c r="S4423" s="42"/>
      <c r="T4423" s="42"/>
      <c r="U4423" s="42"/>
      <c r="V4423" s="42"/>
      <c r="W4423" s="42"/>
      <c r="X4423" s="42"/>
      <c r="Y4423" s="42"/>
      <c r="Z4423" s="42"/>
    </row>
    <row r="4424">
      <c r="B4424" s="42"/>
      <c r="D4424" s="90"/>
      <c r="F4424" s="90"/>
      <c r="G4424" s="42"/>
      <c r="H4424" s="90"/>
      <c r="M4424" s="42"/>
      <c r="S4424" s="42"/>
      <c r="T4424" s="42"/>
      <c r="U4424" s="42"/>
      <c r="V4424" s="42"/>
      <c r="W4424" s="42"/>
      <c r="X4424" s="42"/>
      <c r="Y4424" s="42"/>
      <c r="Z4424" s="42"/>
    </row>
    <row r="4425">
      <c r="B4425" s="42"/>
      <c r="D4425" s="90"/>
      <c r="F4425" s="90"/>
      <c r="G4425" s="42"/>
      <c r="H4425" s="90"/>
      <c r="M4425" s="42"/>
      <c r="S4425" s="42"/>
      <c r="T4425" s="42"/>
      <c r="U4425" s="42"/>
      <c r="V4425" s="42"/>
      <c r="W4425" s="42"/>
      <c r="X4425" s="42"/>
      <c r="Y4425" s="42"/>
      <c r="Z4425" s="42"/>
    </row>
    <row r="4426">
      <c r="B4426" s="42"/>
      <c r="D4426" s="90"/>
      <c r="F4426" s="90"/>
      <c r="G4426" s="42"/>
      <c r="H4426" s="90"/>
      <c r="M4426" s="42"/>
      <c r="S4426" s="42"/>
      <c r="T4426" s="42"/>
      <c r="U4426" s="42"/>
      <c r="V4426" s="42"/>
      <c r="W4426" s="42"/>
      <c r="X4426" s="42"/>
      <c r="Y4426" s="42"/>
      <c r="Z4426" s="42"/>
    </row>
    <row r="4427">
      <c r="B4427" s="42"/>
      <c r="D4427" s="90"/>
      <c r="F4427" s="90"/>
      <c r="G4427" s="42"/>
      <c r="H4427" s="90"/>
      <c r="M4427" s="42"/>
      <c r="S4427" s="42"/>
      <c r="T4427" s="42"/>
      <c r="U4427" s="42"/>
      <c r="V4427" s="42"/>
      <c r="W4427" s="42"/>
      <c r="X4427" s="42"/>
      <c r="Y4427" s="42"/>
      <c r="Z4427" s="42"/>
    </row>
    <row r="4428">
      <c r="B4428" s="42"/>
      <c r="D4428" s="90"/>
      <c r="F4428" s="90"/>
      <c r="G4428" s="42"/>
      <c r="H4428" s="90"/>
      <c r="M4428" s="42"/>
      <c r="S4428" s="42"/>
      <c r="T4428" s="42"/>
      <c r="U4428" s="42"/>
      <c r="V4428" s="42"/>
      <c r="W4428" s="42"/>
      <c r="X4428" s="42"/>
      <c r="Y4428" s="42"/>
      <c r="Z4428" s="42"/>
    </row>
    <row r="4429">
      <c r="B4429" s="42"/>
      <c r="D4429" s="90"/>
      <c r="F4429" s="90"/>
      <c r="G4429" s="42"/>
      <c r="H4429" s="90"/>
      <c r="M4429" s="42"/>
      <c r="S4429" s="42"/>
      <c r="T4429" s="42"/>
      <c r="U4429" s="42"/>
      <c r="V4429" s="42"/>
      <c r="W4429" s="42"/>
      <c r="X4429" s="42"/>
      <c r="Y4429" s="42"/>
      <c r="Z4429" s="42"/>
    </row>
    <row r="4430">
      <c r="B4430" s="42"/>
      <c r="D4430" s="90"/>
      <c r="F4430" s="90"/>
      <c r="G4430" s="42"/>
      <c r="H4430" s="90"/>
      <c r="M4430" s="42"/>
      <c r="S4430" s="42"/>
      <c r="T4430" s="42"/>
      <c r="U4430" s="42"/>
      <c r="V4430" s="42"/>
      <c r="W4430" s="42"/>
      <c r="X4430" s="42"/>
      <c r="Y4430" s="42"/>
      <c r="Z4430" s="42"/>
    </row>
    <row r="4431">
      <c r="B4431" s="42"/>
      <c r="D4431" s="90"/>
      <c r="F4431" s="90"/>
      <c r="G4431" s="42"/>
      <c r="H4431" s="90"/>
      <c r="M4431" s="42"/>
      <c r="S4431" s="42"/>
      <c r="T4431" s="42"/>
      <c r="U4431" s="42"/>
      <c r="V4431" s="42"/>
      <c r="W4431" s="42"/>
      <c r="X4431" s="42"/>
      <c r="Y4431" s="42"/>
      <c r="Z4431" s="42"/>
    </row>
    <row r="4432">
      <c r="B4432" s="42"/>
      <c r="D4432" s="90"/>
      <c r="F4432" s="90"/>
      <c r="G4432" s="42"/>
      <c r="H4432" s="90"/>
      <c r="M4432" s="42"/>
      <c r="S4432" s="42"/>
      <c r="T4432" s="42"/>
      <c r="U4432" s="42"/>
      <c r="V4432" s="42"/>
      <c r="W4432" s="42"/>
      <c r="X4432" s="42"/>
      <c r="Y4432" s="42"/>
      <c r="Z4432" s="42"/>
    </row>
    <row r="4433">
      <c r="B4433" s="42"/>
      <c r="D4433" s="90"/>
      <c r="F4433" s="90"/>
      <c r="G4433" s="42"/>
      <c r="H4433" s="90"/>
      <c r="M4433" s="42"/>
      <c r="S4433" s="42"/>
      <c r="T4433" s="42"/>
      <c r="U4433" s="42"/>
      <c r="V4433" s="42"/>
      <c r="W4433" s="42"/>
      <c r="X4433" s="42"/>
      <c r="Y4433" s="42"/>
      <c r="Z4433" s="42"/>
    </row>
    <row r="4434">
      <c r="B4434" s="42"/>
      <c r="D4434" s="90"/>
      <c r="F4434" s="90"/>
      <c r="G4434" s="42"/>
      <c r="H4434" s="90"/>
      <c r="M4434" s="42"/>
      <c r="S4434" s="42"/>
      <c r="T4434" s="42"/>
      <c r="U4434" s="42"/>
      <c r="V4434" s="42"/>
      <c r="W4434" s="42"/>
      <c r="X4434" s="42"/>
      <c r="Y4434" s="42"/>
      <c r="Z4434" s="42"/>
    </row>
    <row r="4435">
      <c r="B4435" s="42"/>
      <c r="D4435" s="90"/>
      <c r="F4435" s="90"/>
      <c r="G4435" s="42"/>
      <c r="H4435" s="90"/>
      <c r="M4435" s="42"/>
      <c r="S4435" s="42"/>
      <c r="T4435" s="42"/>
      <c r="U4435" s="42"/>
      <c r="V4435" s="42"/>
      <c r="W4435" s="42"/>
      <c r="X4435" s="42"/>
      <c r="Y4435" s="42"/>
      <c r="Z4435" s="42"/>
    </row>
    <row r="4436">
      <c r="B4436" s="42"/>
      <c r="D4436" s="90"/>
      <c r="F4436" s="90"/>
      <c r="G4436" s="42"/>
      <c r="H4436" s="90"/>
      <c r="M4436" s="42"/>
      <c r="S4436" s="42"/>
      <c r="T4436" s="42"/>
      <c r="U4436" s="42"/>
      <c r="V4436" s="42"/>
      <c r="W4436" s="42"/>
      <c r="X4436" s="42"/>
      <c r="Y4436" s="42"/>
      <c r="Z4436" s="42"/>
    </row>
    <row r="4437">
      <c r="B4437" s="42"/>
      <c r="D4437" s="90"/>
      <c r="F4437" s="90"/>
      <c r="G4437" s="42"/>
      <c r="H4437" s="90"/>
      <c r="M4437" s="42"/>
      <c r="S4437" s="42"/>
      <c r="T4437" s="42"/>
      <c r="U4437" s="42"/>
      <c r="V4437" s="42"/>
      <c r="W4437" s="42"/>
      <c r="X4437" s="42"/>
      <c r="Y4437" s="42"/>
      <c r="Z4437" s="42"/>
    </row>
    <row r="4438">
      <c r="B4438" s="42"/>
      <c r="D4438" s="90"/>
      <c r="F4438" s="90"/>
      <c r="G4438" s="42"/>
      <c r="H4438" s="90"/>
      <c r="M4438" s="42"/>
      <c r="S4438" s="42"/>
      <c r="T4438" s="42"/>
      <c r="U4438" s="42"/>
      <c r="V4438" s="42"/>
      <c r="W4438" s="42"/>
      <c r="X4438" s="42"/>
      <c r="Y4438" s="42"/>
      <c r="Z4438" s="42"/>
    </row>
    <row r="4439">
      <c r="B4439" s="42"/>
      <c r="D4439" s="90"/>
      <c r="F4439" s="90"/>
      <c r="G4439" s="42"/>
      <c r="H4439" s="90"/>
      <c r="M4439" s="42"/>
      <c r="S4439" s="42"/>
      <c r="T4439" s="42"/>
      <c r="U4439" s="42"/>
      <c r="V4439" s="42"/>
      <c r="W4439" s="42"/>
      <c r="X4439" s="42"/>
      <c r="Y4439" s="42"/>
      <c r="Z4439" s="42"/>
    </row>
    <row r="4440">
      <c r="B4440" s="42"/>
      <c r="D4440" s="90"/>
      <c r="F4440" s="90"/>
      <c r="G4440" s="42"/>
      <c r="H4440" s="90"/>
      <c r="M4440" s="42"/>
      <c r="S4440" s="42"/>
      <c r="T4440" s="42"/>
      <c r="U4440" s="42"/>
      <c r="V4440" s="42"/>
      <c r="W4440" s="42"/>
      <c r="X4440" s="42"/>
      <c r="Y4440" s="42"/>
      <c r="Z4440" s="42"/>
    </row>
    <row r="4441">
      <c r="B4441" s="42"/>
      <c r="D4441" s="90"/>
      <c r="F4441" s="90"/>
      <c r="G4441" s="42"/>
      <c r="H4441" s="90"/>
      <c r="M4441" s="42"/>
      <c r="S4441" s="42"/>
      <c r="T4441" s="42"/>
      <c r="U4441" s="42"/>
      <c r="V4441" s="42"/>
      <c r="W4441" s="42"/>
      <c r="X4441" s="42"/>
      <c r="Y4441" s="42"/>
      <c r="Z4441" s="42"/>
    </row>
    <row r="4442">
      <c r="B4442" s="42"/>
      <c r="D4442" s="90"/>
      <c r="F4442" s="90"/>
      <c r="G4442" s="42"/>
      <c r="H4442" s="90"/>
      <c r="M4442" s="42"/>
      <c r="S4442" s="42"/>
      <c r="T4442" s="42"/>
      <c r="U4442" s="42"/>
      <c r="V4442" s="42"/>
      <c r="W4442" s="42"/>
      <c r="X4442" s="42"/>
      <c r="Y4442" s="42"/>
      <c r="Z4442" s="42"/>
    </row>
    <row r="4443">
      <c r="B4443" s="42"/>
      <c r="D4443" s="90"/>
      <c r="F4443" s="90"/>
      <c r="G4443" s="42"/>
      <c r="H4443" s="90"/>
      <c r="M4443" s="42"/>
      <c r="S4443" s="42"/>
      <c r="T4443" s="42"/>
      <c r="U4443" s="42"/>
      <c r="V4443" s="42"/>
      <c r="W4443" s="42"/>
      <c r="X4443" s="42"/>
      <c r="Y4443" s="42"/>
      <c r="Z4443" s="42"/>
    </row>
    <row r="4444">
      <c r="B4444" s="42"/>
      <c r="D4444" s="90"/>
      <c r="F4444" s="90"/>
      <c r="G4444" s="42"/>
      <c r="H4444" s="90"/>
      <c r="M4444" s="42"/>
      <c r="S4444" s="42"/>
      <c r="T4444" s="42"/>
      <c r="U4444" s="42"/>
      <c r="V4444" s="42"/>
      <c r="W4444" s="42"/>
      <c r="X4444" s="42"/>
      <c r="Y4444" s="42"/>
      <c r="Z4444" s="42"/>
    </row>
    <row r="4445">
      <c r="B4445" s="42"/>
      <c r="D4445" s="90"/>
      <c r="F4445" s="90"/>
      <c r="G4445" s="42"/>
      <c r="H4445" s="90"/>
      <c r="M4445" s="42"/>
      <c r="S4445" s="42"/>
      <c r="T4445" s="42"/>
      <c r="U4445" s="42"/>
      <c r="V4445" s="42"/>
      <c r="W4445" s="42"/>
      <c r="X4445" s="42"/>
      <c r="Y4445" s="42"/>
      <c r="Z4445" s="42"/>
    </row>
    <row r="4446">
      <c r="B4446" s="42"/>
      <c r="D4446" s="90"/>
      <c r="F4446" s="90"/>
      <c r="G4446" s="42"/>
      <c r="H4446" s="90"/>
      <c r="M4446" s="42"/>
      <c r="S4446" s="42"/>
      <c r="T4446" s="42"/>
      <c r="U4446" s="42"/>
      <c r="V4446" s="42"/>
      <c r="W4446" s="42"/>
      <c r="X4446" s="42"/>
      <c r="Y4446" s="42"/>
      <c r="Z4446" s="42"/>
    </row>
    <row r="4447">
      <c r="B4447" s="42"/>
      <c r="D4447" s="90"/>
      <c r="F4447" s="90"/>
      <c r="G4447" s="42"/>
      <c r="H4447" s="90"/>
      <c r="M4447" s="42"/>
      <c r="S4447" s="42"/>
      <c r="T4447" s="42"/>
      <c r="U4447" s="42"/>
      <c r="V4447" s="42"/>
      <c r="W4447" s="42"/>
      <c r="X4447" s="42"/>
      <c r="Y4447" s="42"/>
      <c r="Z4447" s="42"/>
    </row>
    <row r="4448">
      <c r="B4448" s="42"/>
      <c r="D4448" s="90"/>
      <c r="F4448" s="90"/>
      <c r="G4448" s="42"/>
      <c r="H4448" s="90"/>
      <c r="M4448" s="42"/>
      <c r="S4448" s="42"/>
      <c r="T4448" s="42"/>
      <c r="U4448" s="42"/>
      <c r="V4448" s="42"/>
      <c r="W4448" s="42"/>
      <c r="X4448" s="42"/>
      <c r="Y4448" s="42"/>
      <c r="Z4448" s="42"/>
    </row>
    <row r="4449">
      <c r="B4449" s="42"/>
      <c r="D4449" s="90"/>
      <c r="F4449" s="90"/>
      <c r="G4449" s="42"/>
      <c r="H4449" s="90"/>
      <c r="M4449" s="42"/>
      <c r="S4449" s="42"/>
      <c r="T4449" s="42"/>
      <c r="U4449" s="42"/>
      <c r="V4449" s="42"/>
      <c r="W4449" s="42"/>
      <c r="X4449" s="42"/>
      <c r="Y4449" s="42"/>
      <c r="Z4449" s="42"/>
    </row>
    <row r="4450">
      <c r="B4450" s="42"/>
      <c r="D4450" s="90"/>
      <c r="F4450" s="90"/>
      <c r="G4450" s="42"/>
      <c r="H4450" s="90"/>
      <c r="M4450" s="42"/>
      <c r="S4450" s="42"/>
      <c r="T4450" s="42"/>
      <c r="U4450" s="42"/>
      <c r="V4450" s="42"/>
      <c r="W4450" s="42"/>
      <c r="X4450" s="42"/>
      <c r="Y4450" s="42"/>
      <c r="Z4450" s="42"/>
    </row>
    <row r="4451">
      <c r="B4451" s="42"/>
      <c r="D4451" s="90"/>
      <c r="F4451" s="90"/>
      <c r="G4451" s="42"/>
      <c r="H4451" s="90"/>
      <c r="M4451" s="42"/>
      <c r="S4451" s="42"/>
      <c r="T4451" s="42"/>
      <c r="U4451" s="42"/>
      <c r="V4451" s="42"/>
      <c r="W4451" s="42"/>
      <c r="X4451" s="42"/>
      <c r="Y4451" s="42"/>
      <c r="Z4451" s="42"/>
    </row>
    <row r="4452">
      <c r="B4452" s="42"/>
      <c r="D4452" s="90"/>
      <c r="F4452" s="90"/>
      <c r="G4452" s="42"/>
      <c r="H4452" s="90"/>
      <c r="M4452" s="42"/>
      <c r="S4452" s="42"/>
      <c r="T4452" s="42"/>
      <c r="U4452" s="42"/>
      <c r="V4452" s="42"/>
      <c r="W4452" s="42"/>
      <c r="X4452" s="42"/>
      <c r="Y4452" s="42"/>
      <c r="Z4452" s="42"/>
    </row>
    <row r="4453">
      <c r="B4453" s="42"/>
      <c r="D4453" s="90"/>
      <c r="F4453" s="90"/>
      <c r="G4453" s="42"/>
      <c r="H4453" s="90"/>
      <c r="M4453" s="42"/>
      <c r="S4453" s="42"/>
      <c r="T4453" s="42"/>
      <c r="U4453" s="42"/>
      <c r="V4453" s="42"/>
      <c r="W4453" s="42"/>
      <c r="X4453" s="42"/>
      <c r="Y4453" s="42"/>
      <c r="Z4453" s="42"/>
    </row>
    <row r="4454">
      <c r="B4454" s="42"/>
      <c r="D4454" s="90"/>
      <c r="F4454" s="90"/>
      <c r="G4454" s="42"/>
      <c r="H4454" s="90"/>
      <c r="M4454" s="42"/>
      <c r="S4454" s="42"/>
      <c r="T4454" s="42"/>
      <c r="U4454" s="42"/>
      <c r="V4454" s="42"/>
      <c r="W4454" s="42"/>
      <c r="X4454" s="42"/>
      <c r="Y4454" s="42"/>
      <c r="Z4454" s="42"/>
    </row>
    <row r="4455">
      <c r="B4455" s="42"/>
      <c r="D4455" s="90"/>
      <c r="F4455" s="90"/>
      <c r="G4455" s="42"/>
      <c r="H4455" s="90"/>
      <c r="M4455" s="42"/>
      <c r="S4455" s="42"/>
      <c r="T4455" s="42"/>
      <c r="U4455" s="42"/>
      <c r="V4455" s="42"/>
      <c r="W4455" s="42"/>
      <c r="X4455" s="42"/>
      <c r="Y4455" s="42"/>
      <c r="Z4455" s="42"/>
    </row>
    <row r="4456">
      <c r="B4456" s="42"/>
      <c r="D4456" s="90"/>
      <c r="F4456" s="90"/>
      <c r="G4456" s="42"/>
      <c r="H4456" s="90"/>
      <c r="M4456" s="42"/>
      <c r="S4456" s="42"/>
      <c r="T4456" s="42"/>
      <c r="U4456" s="42"/>
      <c r="V4456" s="42"/>
      <c r="W4456" s="42"/>
      <c r="X4456" s="42"/>
      <c r="Y4456" s="42"/>
      <c r="Z4456" s="42"/>
    </row>
    <row r="4457">
      <c r="B4457" s="42"/>
      <c r="D4457" s="90"/>
      <c r="F4457" s="90"/>
      <c r="G4457" s="42"/>
      <c r="H4457" s="90"/>
      <c r="M4457" s="42"/>
      <c r="S4457" s="42"/>
      <c r="T4457" s="42"/>
      <c r="U4457" s="42"/>
      <c r="V4457" s="42"/>
      <c r="W4457" s="42"/>
      <c r="X4457" s="42"/>
      <c r="Y4457" s="42"/>
      <c r="Z4457" s="42"/>
    </row>
    <row r="4458">
      <c r="B4458" s="42"/>
      <c r="D4458" s="90"/>
      <c r="F4458" s="90"/>
      <c r="G4458" s="42"/>
      <c r="H4458" s="90"/>
      <c r="M4458" s="42"/>
      <c r="S4458" s="42"/>
      <c r="T4458" s="42"/>
      <c r="U4458" s="42"/>
      <c r="V4458" s="42"/>
      <c r="W4458" s="42"/>
      <c r="X4458" s="42"/>
      <c r="Y4458" s="42"/>
      <c r="Z4458" s="42"/>
    </row>
    <row r="4459">
      <c r="B4459" s="42"/>
      <c r="D4459" s="90"/>
      <c r="F4459" s="90"/>
      <c r="G4459" s="42"/>
      <c r="H4459" s="90"/>
      <c r="M4459" s="42"/>
      <c r="S4459" s="42"/>
      <c r="T4459" s="42"/>
      <c r="U4459" s="42"/>
      <c r="V4459" s="42"/>
      <c r="W4459" s="42"/>
      <c r="X4459" s="42"/>
      <c r="Y4459" s="42"/>
      <c r="Z4459" s="42"/>
    </row>
    <row r="4460">
      <c r="B4460" s="42"/>
      <c r="D4460" s="90"/>
      <c r="F4460" s="90"/>
      <c r="G4460" s="42"/>
      <c r="H4460" s="90"/>
      <c r="M4460" s="42"/>
      <c r="S4460" s="42"/>
      <c r="T4460" s="42"/>
      <c r="U4460" s="42"/>
      <c r="V4460" s="42"/>
      <c r="W4460" s="42"/>
      <c r="X4460" s="42"/>
      <c r="Y4460" s="42"/>
      <c r="Z4460" s="42"/>
    </row>
    <row r="4461">
      <c r="B4461" s="42"/>
      <c r="D4461" s="90"/>
      <c r="F4461" s="90"/>
      <c r="G4461" s="42"/>
      <c r="H4461" s="90"/>
      <c r="M4461" s="42"/>
      <c r="S4461" s="42"/>
      <c r="T4461" s="42"/>
      <c r="U4461" s="42"/>
      <c r="V4461" s="42"/>
      <c r="W4461" s="42"/>
      <c r="X4461" s="42"/>
      <c r="Y4461" s="42"/>
      <c r="Z4461" s="42"/>
    </row>
    <row r="4462">
      <c r="B4462" s="42"/>
      <c r="D4462" s="90"/>
      <c r="F4462" s="90"/>
      <c r="G4462" s="42"/>
      <c r="H4462" s="90"/>
      <c r="M4462" s="42"/>
      <c r="S4462" s="42"/>
      <c r="T4462" s="42"/>
      <c r="U4462" s="42"/>
      <c r="V4462" s="42"/>
      <c r="W4462" s="42"/>
      <c r="X4462" s="42"/>
      <c r="Y4462" s="42"/>
      <c r="Z4462" s="42"/>
    </row>
    <row r="4463">
      <c r="B4463" s="42"/>
      <c r="D4463" s="90"/>
      <c r="F4463" s="90"/>
      <c r="G4463" s="42"/>
      <c r="H4463" s="90"/>
      <c r="M4463" s="42"/>
      <c r="S4463" s="42"/>
      <c r="T4463" s="42"/>
      <c r="U4463" s="42"/>
      <c r="V4463" s="42"/>
      <c r="W4463" s="42"/>
      <c r="X4463" s="42"/>
      <c r="Y4463" s="42"/>
      <c r="Z4463" s="42"/>
    </row>
    <row r="4464">
      <c r="B4464" s="42"/>
      <c r="D4464" s="90"/>
      <c r="F4464" s="90"/>
      <c r="G4464" s="42"/>
      <c r="H4464" s="90"/>
      <c r="M4464" s="42"/>
      <c r="S4464" s="42"/>
      <c r="T4464" s="42"/>
      <c r="U4464" s="42"/>
      <c r="V4464" s="42"/>
      <c r="W4464" s="42"/>
      <c r="X4464" s="42"/>
      <c r="Y4464" s="42"/>
      <c r="Z4464" s="42"/>
    </row>
    <row r="4465">
      <c r="B4465" s="42"/>
      <c r="D4465" s="90"/>
      <c r="F4465" s="90"/>
      <c r="G4465" s="42"/>
      <c r="H4465" s="90"/>
      <c r="M4465" s="42"/>
      <c r="S4465" s="42"/>
      <c r="T4465" s="42"/>
      <c r="U4465" s="42"/>
      <c r="V4465" s="42"/>
      <c r="W4465" s="42"/>
      <c r="X4465" s="42"/>
      <c r="Y4465" s="42"/>
      <c r="Z4465" s="42"/>
    </row>
    <row r="4466">
      <c r="B4466" s="42"/>
      <c r="D4466" s="90"/>
      <c r="F4466" s="90"/>
      <c r="G4466" s="42"/>
      <c r="H4466" s="90"/>
      <c r="M4466" s="42"/>
      <c r="S4466" s="42"/>
      <c r="T4466" s="42"/>
      <c r="U4466" s="42"/>
      <c r="V4466" s="42"/>
      <c r="W4466" s="42"/>
      <c r="X4466" s="42"/>
      <c r="Y4466" s="42"/>
      <c r="Z4466" s="42"/>
    </row>
    <row r="4467">
      <c r="B4467" s="42"/>
      <c r="D4467" s="90"/>
      <c r="F4467" s="90"/>
      <c r="G4467" s="42"/>
      <c r="H4467" s="90"/>
      <c r="M4467" s="42"/>
      <c r="S4467" s="42"/>
      <c r="T4467" s="42"/>
      <c r="U4467" s="42"/>
      <c r="V4467" s="42"/>
      <c r="W4467" s="42"/>
      <c r="X4467" s="42"/>
      <c r="Y4467" s="42"/>
      <c r="Z4467" s="42"/>
    </row>
    <row r="4468">
      <c r="B4468" s="42"/>
      <c r="D4468" s="90"/>
      <c r="F4468" s="90"/>
      <c r="G4468" s="42"/>
      <c r="H4468" s="90"/>
      <c r="M4468" s="42"/>
      <c r="S4468" s="42"/>
      <c r="T4468" s="42"/>
      <c r="U4468" s="42"/>
      <c r="V4468" s="42"/>
      <c r="W4468" s="42"/>
      <c r="X4468" s="42"/>
      <c r="Y4468" s="42"/>
      <c r="Z4468" s="42"/>
    </row>
    <row r="4469">
      <c r="B4469" s="42"/>
      <c r="D4469" s="90"/>
      <c r="F4469" s="90"/>
      <c r="G4469" s="42"/>
      <c r="H4469" s="90"/>
      <c r="M4469" s="42"/>
      <c r="S4469" s="42"/>
      <c r="T4469" s="42"/>
      <c r="U4469" s="42"/>
      <c r="V4469" s="42"/>
      <c r="W4469" s="42"/>
      <c r="X4469" s="42"/>
      <c r="Y4469" s="42"/>
      <c r="Z4469" s="42"/>
    </row>
    <row r="4470">
      <c r="B4470" s="42"/>
      <c r="D4470" s="90"/>
      <c r="F4470" s="90"/>
      <c r="G4470" s="42"/>
      <c r="H4470" s="90"/>
      <c r="M4470" s="42"/>
      <c r="S4470" s="42"/>
      <c r="T4470" s="42"/>
      <c r="U4470" s="42"/>
      <c r="V4470" s="42"/>
      <c r="W4470" s="42"/>
      <c r="X4470" s="42"/>
      <c r="Y4470" s="42"/>
      <c r="Z4470" s="42"/>
    </row>
    <row r="4471">
      <c r="B4471" s="42"/>
      <c r="D4471" s="90"/>
      <c r="F4471" s="90"/>
      <c r="G4471" s="42"/>
      <c r="H4471" s="90"/>
      <c r="M4471" s="42"/>
      <c r="S4471" s="42"/>
      <c r="T4471" s="42"/>
      <c r="U4471" s="42"/>
      <c r="V4471" s="42"/>
      <c r="W4471" s="42"/>
      <c r="X4471" s="42"/>
      <c r="Y4471" s="42"/>
      <c r="Z4471" s="42"/>
    </row>
    <row r="4472">
      <c r="B4472" s="42"/>
      <c r="D4472" s="90"/>
      <c r="F4472" s="90"/>
      <c r="G4472" s="42"/>
      <c r="H4472" s="90"/>
      <c r="M4472" s="42"/>
      <c r="S4472" s="42"/>
      <c r="T4472" s="42"/>
      <c r="U4472" s="42"/>
      <c r="V4472" s="42"/>
      <c r="W4472" s="42"/>
      <c r="X4472" s="42"/>
      <c r="Y4472" s="42"/>
      <c r="Z4472" s="42"/>
    </row>
    <row r="4473">
      <c r="B4473" s="42"/>
      <c r="D4473" s="90"/>
      <c r="F4473" s="90"/>
      <c r="G4473" s="42"/>
      <c r="H4473" s="90"/>
      <c r="M4473" s="42"/>
      <c r="S4473" s="42"/>
      <c r="T4473" s="42"/>
      <c r="U4473" s="42"/>
      <c r="V4473" s="42"/>
      <c r="W4473" s="42"/>
      <c r="X4473" s="42"/>
      <c r="Y4473" s="42"/>
      <c r="Z4473" s="42"/>
    </row>
    <row r="4474">
      <c r="B4474" s="42"/>
      <c r="D4474" s="90"/>
      <c r="F4474" s="90"/>
      <c r="G4474" s="42"/>
      <c r="H4474" s="90"/>
      <c r="M4474" s="42"/>
      <c r="S4474" s="42"/>
      <c r="T4474" s="42"/>
      <c r="U4474" s="42"/>
      <c r="V4474" s="42"/>
      <c r="W4474" s="42"/>
      <c r="X4474" s="42"/>
      <c r="Y4474" s="42"/>
      <c r="Z4474" s="42"/>
    </row>
    <row r="4475">
      <c r="B4475" s="42"/>
      <c r="D4475" s="90"/>
      <c r="F4475" s="90"/>
      <c r="G4475" s="42"/>
      <c r="H4475" s="90"/>
      <c r="M4475" s="42"/>
      <c r="S4475" s="42"/>
      <c r="T4475" s="42"/>
      <c r="U4475" s="42"/>
      <c r="V4475" s="42"/>
      <c r="W4475" s="42"/>
      <c r="X4475" s="42"/>
      <c r="Y4475" s="42"/>
      <c r="Z4475" s="42"/>
    </row>
    <row r="4476">
      <c r="B4476" s="42"/>
      <c r="D4476" s="90"/>
      <c r="F4476" s="90"/>
      <c r="G4476" s="42"/>
      <c r="H4476" s="90"/>
      <c r="M4476" s="42"/>
      <c r="S4476" s="42"/>
      <c r="T4476" s="42"/>
      <c r="U4476" s="42"/>
      <c r="V4476" s="42"/>
      <c r="W4476" s="42"/>
      <c r="X4476" s="42"/>
      <c r="Y4476" s="42"/>
      <c r="Z4476" s="42"/>
    </row>
    <row r="4477">
      <c r="B4477" s="42"/>
      <c r="D4477" s="90"/>
      <c r="F4477" s="90"/>
      <c r="G4477" s="42"/>
      <c r="H4477" s="90"/>
      <c r="M4477" s="42"/>
      <c r="S4477" s="42"/>
      <c r="T4477" s="42"/>
      <c r="U4477" s="42"/>
      <c r="V4477" s="42"/>
      <c r="W4477" s="42"/>
      <c r="X4477" s="42"/>
      <c r="Y4477" s="42"/>
      <c r="Z4477" s="42"/>
    </row>
    <row r="4478">
      <c r="B4478" s="42"/>
      <c r="D4478" s="90"/>
      <c r="F4478" s="90"/>
      <c r="G4478" s="42"/>
      <c r="H4478" s="90"/>
      <c r="M4478" s="42"/>
      <c r="S4478" s="42"/>
      <c r="T4478" s="42"/>
      <c r="U4478" s="42"/>
      <c r="V4478" s="42"/>
      <c r="W4478" s="42"/>
      <c r="X4478" s="42"/>
      <c r="Y4478" s="42"/>
      <c r="Z4478" s="42"/>
    </row>
    <row r="4479">
      <c r="B4479" s="42"/>
      <c r="D4479" s="90"/>
      <c r="F4479" s="90"/>
      <c r="G4479" s="42"/>
      <c r="H4479" s="90"/>
      <c r="M4479" s="42"/>
      <c r="S4479" s="42"/>
      <c r="T4479" s="42"/>
      <c r="U4479" s="42"/>
      <c r="V4479" s="42"/>
      <c r="W4479" s="42"/>
      <c r="X4479" s="42"/>
      <c r="Y4479" s="42"/>
      <c r="Z4479" s="42"/>
    </row>
    <row r="4480">
      <c r="B4480" s="42"/>
      <c r="D4480" s="90"/>
      <c r="F4480" s="90"/>
      <c r="G4480" s="42"/>
      <c r="H4480" s="90"/>
      <c r="M4480" s="42"/>
      <c r="S4480" s="42"/>
      <c r="T4480" s="42"/>
      <c r="U4480" s="42"/>
      <c r="V4480" s="42"/>
      <c r="W4480" s="42"/>
      <c r="X4480" s="42"/>
      <c r="Y4480" s="42"/>
      <c r="Z4480" s="42"/>
    </row>
    <row r="4481">
      <c r="B4481" s="42"/>
      <c r="D4481" s="90"/>
      <c r="F4481" s="90"/>
      <c r="G4481" s="42"/>
      <c r="H4481" s="90"/>
      <c r="M4481" s="42"/>
      <c r="S4481" s="42"/>
      <c r="T4481" s="42"/>
      <c r="U4481" s="42"/>
      <c r="V4481" s="42"/>
      <c r="W4481" s="42"/>
      <c r="X4481" s="42"/>
      <c r="Y4481" s="42"/>
      <c r="Z4481" s="42"/>
    </row>
    <row r="4482">
      <c r="B4482" s="42"/>
      <c r="D4482" s="90"/>
      <c r="F4482" s="90"/>
      <c r="G4482" s="42"/>
      <c r="H4482" s="90"/>
      <c r="M4482" s="42"/>
      <c r="S4482" s="42"/>
      <c r="T4482" s="42"/>
      <c r="U4482" s="42"/>
      <c r="V4482" s="42"/>
      <c r="W4482" s="42"/>
      <c r="X4482" s="42"/>
      <c r="Y4482" s="42"/>
      <c r="Z4482" s="42"/>
    </row>
    <row r="4483">
      <c r="B4483" s="42"/>
      <c r="D4483" s="90"/>
      <c r="F4483" s="90"/>
      <c r="G4483" s="42"/>
      <c r="H4483" s="90"/>
      <c r="M4483" s="42"/>
      <c r="S4483" s="42"/>
      <c r="T4483" s="42"/>
      <c r="U4483" s="42"/>
      <c r="V4483" s="42"/>
      <c r="W4483" s="42"/>
      <c r="X4483" s="42"/>
      <c r="Y4483" s="42"/>
      <c r="Z4483" s="42"/>
    </row>
    <row r="4484">
      <c r="B4484" s="42"/>
      <c r="D4484" s="90"/>
      <c r="F4484" s="90"/>
      <c r="G4484" s="42"/>
      <c r="H4484" s="90"/>
      <c r="M4484" s="42"/>
      <c r="S4484" s="42"/>
      <c r="T4484" s="42"/>
      <c r="U4484" s="42"/>
      <c r="V4484" s="42"/>
      <c r="W4484" s="42"/>
      <c r="X4484" s="42"/>
      <c r="Y4484" s="42"/>
      <c r="Z4484" s="42"/>
    </row>
    <row r="4485">
      <c r="B4485" s="42"/>
      <c r="D4485" s="90"/>
      <c r="F4485" s="90"/>
      <c r="G4485" s="42"/>
      <c r="H4485" s="90"/>
      <c r="M4485" s="42"/>
      <c r="S4485" s="42"/>
      <c r="T4485" s="42"/>
      <c r="U4485" s="42"/>
      <c r="V4485" s="42"/>
      <c r="W4485" s="42"/>
      <c r="X4485" s="42"/>
      <c r="Y4485" s="42"/>
      <c r="Z4485" s="42"/>
    </row>
    <row r="4486">
      <c r="B4486" s="42"/>
      <c r="D4486" s="90"/>
      <c r="F4486" s="90"/>
      <c r="G4486" s="42"/>
      <c r="H4486" s="90"/>
      <c r="M4486" s="42"/>
      <c r="S4486" s="42"/>
      <c r="T4486" s="42"/>
      <c r="U4486" s="42"/>
      <c r="V4486" s="42"/>
      <c r="W4486" s="42"/>
      <c r="X4486" s="42"/>
      <c r="Y4486" s="42"/>
      <c r="Z4486" s="42"/>
    </row>
    <row r="4487">
      <c r="B4487" s="42"/>
      <c r="D4487" s="90"/>
      <c r="F4487" s="90"/>
      <c r="G4487" s="42"/>
      <c r="H4487" s="90"/>
      <c r="M4487" s="42"/>
      <c r="S4487" s="42"/>
      <c r="T4487" s="42"/>
      <c r="U4487" s="42"/>
      <c r="V4487" s="42"/>
      <c r="W4487" s="42"/>
      <c r="X4487" s="42"/>
      <c r="Y4487" s="42"/>
      <c r="Z4487" s="42"/>
    </row>
    <row r="4488">
      <c r="B4488" s="42"/>
      <c r="D4488" s="90"/>
      <c r="F4488" s="90"/>
      <c r="G4488" s="42"/>
      <c r="H4488" s="90"/>
      <c r="M4488" s="42"/>
      <c r="S4488" s="42"/>
      <c r="T4488" s="42"/>
      <c r="U4488" s="42"/>
      <c r="V4488" s="42"/>
      <c r="W4488" s="42"/>
      <c r="X4488" s="42"/>
      <c r="Y4488" s="42"/>
      <c r="Z4488" s="42"/>
    </row>
    <row r="4489">
      <c r="B4489" s="42"/>
      <c r="D4489" s="90"/>
      <c r="F4489" s="90"/>
      <c r="G4489" s="42"/>
      <c r="H4489" s="90"/>
      <c r="M4489" s="42"/>
      <c r="S4489" s="42"/>
      <c r="T4489" s="42"/>
      <c r="U4489" s="42"/>
      <c r="V4489" s="42"/>
      <c r="W4489" s="42"/>
      <c r="X4489" s="42"/>
      <c r="Y4489" s="42"/>
      <c r="Z4489" s="42"/>
    </row>
    <row r="4490">
      <c r="B4490" s="42"/>
      <c r="D4490" s="90"/>
      <c r="F4490" s="90"/>
      <c r="G4490" s="42"/>
      <c r="H4490" s="90"/>
      <c r="M4490" s="42"/>
      <c r="S4490" s="42"/>
      <c r="T4490" s="42"/>
      <c r="U4490" s="42"/>
      <c r="V4490" s="42"/>
      <c r="W4490" s="42"/>
      <c r="X4490" s="42"/>
      <c r="Y4490" s="42"/>
      <c r="Z4490" s="42"/>
    </row>
    <row r="4491">
      <c r="B4491" s="42"/>
      <c r="D4491" s="90"/>
      <c r="F4491" s="90"/>
      <c r="G4491" s="42"/>
      <c r="H4491" s="90"/>
      <c r="M4491" s="42"/>
      <c r="S4491" s="42"/>
      <c r="T4491" s="42"/>
      <c r="U4491" s="42"/>
      <c r="V4491" s="42"/>
      <c r="W4491" s="42"/>
      <c r="X4491" s="42"/>
      <c r="Y4491" s="42"/>
      <c r="Z4491" s="42"/>
    </row>
    <row r="4492">
      <c r="B4492" s="42"/>
      <c r="D4492" s="90"/>
      <c r="F4492" s="90"/>
      <c r="G4492" s="42"/>
      <c r="H4492" s="90"/>
      <c r="M4492" s="42"/>
      <c r="S4492" s="42"/>
      <c r="T4492" s="42"/>
      <c r="U4492" s="42"/>
      <c r="V4492" s="42"/>
      <c r="W4492" s="42"/>
      <c r="X4492" s="42"/>
      <c r="Y4492" s="42"/>
      <c r="Z4492" s="42"/>
    </row>
    <row r="4493">
      <c r="B4493" s="42"/>
      <c r="D4493" s="90"/>
      <c r="F4493" s="90"/>
      <c r="G4493" s="42"/>
      <c r="H4493" s="90"/>
      <c r="M4493" s="42"/>
      <c r="S4493" s="42"/>
      <c r="T4493" s="42"/>
      <c r="U4493" s="42"/>
      <c r="V4493" s="42"/>
      <c r="W4493" s="42"/>
      <c r="X4493" s="42"/>
      <c r="Y4493" s="42"/>
      <c r="Z4493" s="42"/>
    </row>
    <row r="4494">
      <c r="B4494" s="42"/>
      <c r="D4494" s="90"/>
      <c r="F4494" s="90"/>
      <c r="G4494" s="42"/>
      <c r="H4494" s="90"/>
      <c r="M4494" s="42"/>
      <c r="S4494" s="42"/>
      <c r="T4494" s="42"/>
      <c r="U4494" s="42"/>
      <c r="V4494" s="42"/>
      <c r="W4494" s="42"/>
      <c r="X4494" s="42"/>
      <c r="Y4494" s="42"/>
      <c r="Z4494" s="42"/>
    </row>
    <row r="4495">
      <c r="B4495" s="42"/>
      <c r="D4495" s="90"/>
      <c r="F4495" s="90"/>
      <c r="G4495" s="42"/>
      <c r="H4495" s="90"/>
      <c r="M4495" s="42"/>
      <c r="S4495" s="42"/>
      <c r="T4495" s="42"/>
      <c r="U4495" s="42"/>
      <c r="V4495" s="42"/>
      <c r="W4495" s="42"/>
      <c r="X4495" s="42"/>
      <c r="Y4495" s="42"/>
      <c r="Z4495" s="42"/>
    </row>
    <row r="4496">
      <c r="B4496" s="42"/>
      <c r="D4496" s="90"/>
      <c r="F4496" s="90"/>
      <c r="G4496" s="42"/>
      <c r="H4496" s="90"/>
      <c r="M4496" s="42"/>
      <c r="S4496" s="42"/>
      <c r="T4496" s="42"/>
      <c r="U4496" s="42"/>
      <c r="V4496" s="42"/>
      <c r="W4496" s="42"/>
      <c r="X4496" s="42"/>
      <c r="Y4496" s="42"/>
      <c r="Z4496" s="42"/>
    </row>
    <row r="4497">
      <c r="B4497" s="42"/>
      <c r="D4497" s="90"/>
      <c r="F4497" s="90"/>
      <c r="G4497" s="42"/>
      <c r="H4497" s="90"/>
      <c r="M4497" s="42"/>
      <c r="S4497" s="42"/>
      <c r="T4497" s="42"/>
      <c r="U4497" s="42"/>
      <c r="V4497" s="42"/>
      <c r="W4497" s="42"/>
      <c r="X4497" s="42"/>
      <c r="Y4497" s="42"/>
      <c r="Z4497" s="42"/>
    </row>
    <row r="4498">
      <c r="B4498" s="42"/>
      <c r="D4498" s="90"/>
      <c r="F4498" s="90"/>
      <c r="G4498" s="42"/>
      <c r="H4498" s="90"/>
      <c r="M4498" s="42"/>
      <c r="S4498" s="42"/>
      <c r="T4498" s="42"/>
      <c r="U4498" s="42"/>
      <c r="V4498" s="42"/>
      <c r="W4498" s="42"/>
      <c r="X4498" s="42"/>
      <c r="Y4498" s="42"/>
      <c r="Z4498" s="42"/>
    </row>
    <row r="4499">
      <c r="B4499" s="42"/>
      <c r="D4499" s="90"/>
      <c r="F4499" s="90"/>
      <c r="G4499" s="42"/>
      <c r="H4499" s="90"/>
      <c r="M4499" s="42"/>
      <c r="S4499" s="42"/>
      <c r="T4499" s="42"/>
      <c r="U4499" s="42"/>
      <c r="V4499" s="42"/>
      <c r="W4499" s="42"/>
      <c r="X4499" s="42"/>
      <c r="Y4499" s="42"/>
      <c r="Z4499" s="42"/>
    </row>
    <row r="4500">
      <c r="B4500" s="42"/>
      <c r="D4500" s="90"/>
      <c r="F4500" s="90"/>
      <c r="G4500" s="42"/>
      <c r="H4500" s="90"/>
      <c r="M4500" s="42"/>
      <c r="S4500" s="42"/>
      <c r="T4500" s="42"/>
      <c r="U4500" s="42"/>
      <c r="V4500" s="42"/>
      <c r="W4500" s="42"/>
      <c r="X4500" s="42"/>
      <c r="Y4500" s="42"/>
      <c r="Z4500" s="42"/>
    </row>
    <row r="4501">
      <c r="B4501" s="42"/>
      <c r="D4501" s="90"/>
      <c r="F4501" s="90"/>
      <c r="G4501" s="42"/>
      <c r="H4501" s="90"/>
      <c r="M4501" s="42"/>
      <c r="S4501" s="42"/>
      <c r="T4501" s="42"/>
      <c r="U4501" s="42"/>
      <c r="V4501" s="42"/>
      <c r="W4501" s="42"/>
      <c r="X4501" s="42"/>
      <c r="Y4501" s="42"/>
      <c r="Z4501" s="42"/>
    </row>
    <row r="4502">
      <c r="B4502" s="42"/>
      <c r="D4502" s="90"/>
      <c r="F4502" s="90"/>
      <c r="G4502" s="42"/>
      <c r="H4502" s="90"/>
      <c r="M4502" s="42"/>
      <c r="S4502" s="42"/>
      <c r="T4502" s="42"/>
      <c r="U4502" s="42"/>
      <c r="V4502" s="42"/>
      <c r="W4502" s="42"/>
      <c r="X4502" s="42"/>
      <c r="Y4502" s="42"/>
      <c r="Z4502" s="42"/>
    </row>
    <row r="4503">
      <c r="B4503" s="42"/>
      <c r="D4503" s="90"/>
      <c r="F4503" s="90"/>
      <c r="G4503" s="42"/>
      <c r="H4503" s="90"/>
      <c r="M4503" s="42"/>
      <c r="S4503" s="42"/>
      <c r="T4503" s="42"/>
      <c r="U4503" s="42"/>
      <c r="V4503" s="42"/>
      <c r="W4503" s="42"/>
      <c r="X4503" s="42"/>
      <c r="Y4503" s="42"/>
      <c r="Z4503" s="42"/>
    </row>
    <row r="4504">
      <c r="B4504" s="42"/>
      <c r="D4504" s="90"/>
      <c r="F4504" s="90"/>
      <c r="G4504" s="42"/>
      <c r="H4504" s="90"/>
      <c r="M4504" s="42"/>
      <c r="S4504" s="42"/>
      <c r="T4504" s="42"/>
      <c r="U4504" s="42"/>
      <c r="V4504" s="42"/>
      <c r="W4504" s="42"/>
      <c r="X4504" s="42"/>
      <c r="Y4504" s="42"/>
      <c r="Z4504" s="42"/>
    </row>
    <row r="4505">
      <c r="B4505" s="42"/>
      <c r="D4505" s="90"/>
      <c r="F4505" s="90"/>
      <c r="G4505" s="42"/>
      <c r="H4505" s="90"/>
      <c r="M4505" s="42"/>
      <c r="S4505" s="42"/>
      <c r="T4505" s="42"/>
      <c r="U4505" s="42"/>
      <c r="V4505" s="42"/>
      <c r="W4505" s="42"/>
      <c r="X4505" s="42"/>
      <c r="Y4505" s="42"/>
      <c r="Z4505" s="42"/>
    </row>
    <row r="4506">
      <c r="B4506" s="42"/>
      <c r="D4506" s="90"/>
      <c r="F4506" s="90"/>
      <c r="G4506" s="42"/>
      <c r="H4506" s="90"/>
      <c r="M4506" s="42"/>
      <c r="S4506" s="42"/>
      <c r="T4506" s="42"/>
      <c r="U4506" s="42"/>
      <c r="V4506" s="42"/>
      <c r="W4506" s="42"/>
      <c r="X4506" s="42"/>
      <c r="Y4506" s="42"/>
      <c r="Z4506" s="42"/>
    </row>
    <row r="4507">
      <c r="B4507" s="42"/>
      <c r="D4507" s="90"/>
      <c r="F4507" s="90"/>
      <c r="G4507" s="42"/>
      <c r="H4507" s="90"/>
      <c r="M4507" s="42"/>
      <c r="S4507" s="42"/>
      <c r="T4507" s="42"/>
      <c r="U4507" s="42"/>
      <c r="V4507" s="42"/>
      <c r="W4507" s="42"/>
      <c r="X4507" s="42"/>
      <c r="Y4507" s="42"/>
      <c r="Z4507" s="42"/>
    </row>
    <row r="4508">
      <c r="B4508" s="42"/>
      <c r="D4508" s="90"/>
      <c r="F4508" s="90"/>
      <c r="G4508" s="42"/>
      <c r="H4508" s="90"/>
      <c r="M4508" s="42"/>
      <c r="S4508" s="42"/>
      <c r="T4508" s="42"/>
      <c r="U4508" s="42"/>
      <c r="V4508" s="42"/>
      <c r="W4508" s="42"/>
      <c r="X4508" s="42"/>
      <c r="Y4508" s="42"/>
      <c r="Z4508" s="42"/>
    </row>
    <row r="4509">
      <c r="B4509" s="42"/>
      <c r="D4509" s="90"/>
      <c r="F4509" s="90"/>
      <c r="G4509" s="42"/>
      <c r="H4509" s="90"/>
      <c r="M4509" s="42"/>
      <c r="S4509" s="42"/>
      <c r="T4509" s="42"/>
      <c r="U4509" s="42"/>
      <c r="V4509" s="42"/>
      <c r="W4509" s="42"/>
      <c r="X4509" s="42"/>
      <c r="Y4509" s="42"/>
      <c r="Z4509" s="42"/>
    </row>
    <row r="4510">
      <c r="B4510" s="42"/>
      <c r="D4510" s="90"/>
      <c r="F4510" s="90"/>
      <c r="G4510" s="42"/>
      <c r="H4510" s="90"/>
      <c r="M4510" s="42"/>
      <c r="S4510" s="42"/>
      <c r="T4510" s="42"/>
      <c r="U4510" s="42"/>
      <c r="V4510" s="42"/>
      <c r="W4510" s="42"/>
      <c r="X4510" s="42"/>
      <c r="Y4510" s="42"/>
      <c r="Z4510" s="42"/>
    </row>
    <row r="4511">
      <c r="B4511" s="42"/>
      <c r="D4511" s="90"/>
      <c r="F4511" s="90"/>
      <c r="G4511" s="42"/>
      <c r="H4511" s="90"/>
      <c r="M4511" s="42"/>
      <c r="S4511" s="42"/>
      <c r="T4511" s="42"/>
      <c r="U4511" s="42"/>
      <c r="V4511" s="42"/>
      <c r="W4511" s="42"/>
      <c r="X4511" s="42"/>
      <c r="Y4511" s="42"/>
      <c r="Z4511" s="42"/>
    </row>
    <row r="4512">
      <c r="B4512" s="42"/>
      <c r="D4512" s="90"/>
      <c r="F4512" s="90"/>
      <c r="G4512" s="42"/>
      <c r="H4512" s="90"/>
      <c r="M4512" s="42"/>
      <c r="S4512" s="42"/>
      <c r="T4512" s="42"/>
      <c r="U4512" s="42"/>
      <c r="V4512" s="42"/>
      <c r="W4512" s="42"/>
      <c r="X4512" s="42"/>
      <c r="Y4512" s="42"/>
      <c r="Z4512" s="42"/>
    </row>
    <row r="4513">
      <c r="B4513" s="42"/>
      <c r="D4513" s="90"/>
      <c r="F4513" s="90"/>
      <c r="G4513" s="42"/>
      <c r="H4513" s="90"/>
      <c r="M4513" s="42"/>
      <c r="S4513" s="42"/>
      <c r="T4513" s="42"/>
      <c r="U4513" s="42"/>
      <c r="V4513" s="42"/>
      <c r="W4513" s="42"/>
      <c r="X4513" s="42"/>
      <c r="Y4513" s="42"/>
      <c r="Z4513" s="42"/>
    </row>
    <row r="4514">
      <c r="B4514" s="42"/>
      <c r="D4514" s="90"/>
      <c r="F4514" s="90"/>
      <c r="G4514" s="42"/>
      <c r="H4514" s="90"/>
      <c r="M4514" s="42"/>
      <c r="S4514" s="42"/>
      <c r="T4514" s="42"/>
      <c r="U4514" s="42"/>
      <c r="V4514" s="42"/>
      <c r="W4514" s="42"/>
      <c r="X4514" s="42"/>
      <c r="Y4514" s="42"/>
      <c r="Z4514" s="42"/>
    </row>
    <row r="4515">
      <c r="B4515" s="42"/>
      <c r="D4515" s="90"/>
      <c r="F4515" s="90"/>
      <c r="G4515" s="42"/>
      <c r="H4515" s="90"/>
      <c r="M4515" s="42"/>
      <c r="S4515" s="42"/>
      <c r="T4515" s="42"/>
      <c r="U4515" s="42"/>
      <c r="V4515" s="42"/>
      <c r="W4515" s="42"/>
      <c r="X4515" s="42"/>
      <c r="Y4515" s="42"/>
      <c r="Z4515" s="42"/>
    </row>
    <row r="4516">
      <c r="B4516" s="42"/>
      <c r="D4516" s="90"/>
      <c r="F4516" s="90"/>
      <c r="G4516" s="42"/>
      <c r="H4516" s="90"/>
      <c r="M4516" s="42"/>
      <c r="S4516" s="42"/>
      <c r="T4516" s="42"/>
      <c r="U4516" s="42"/>
      <c r="V4516" s="42"/>
      <c r="W4516" s="42"/>
      <c r="X4516" s="42"/>
      <c r="Y4516" s="42"/>
      <c r="Z4516" s="42"/>
    </row>
    <row r="4517">
      <c r="B4517" s="42"/>
      <c r="D4517" s="90"/>
      <c r="F4517" s="90"/>
      <c r="G4517" s="42"/>
      <c r="H4517" s="90"/>
      <c r="M4517" s="42"/>
      <c r="S4517" s="42"/>
      <c r="T4517" s="42"/>
      <c r="U4517" s="42"/>
      <c r="V4517" s="42"/>
      <c r="W4517" s="42"/>
      <c r="X4517" s="42"/>
      <c r="Y4517" s="42"/>
      <c r="Z4517" s="42"/>
    </row>
    <row r="4518">
      <c r="B4518" s="42"/>
      <c r="D4518" s="90"/>
      <c r="F4518" s="90"/>
      <c r="G4518" s="42"/>
      <c r="H4518" s="90"/>
      <c r="M4518" s="42"/>
      <c r="S4518" s="42"/>
      <c r="T4518" s="42"/>
      <c r="U4518" s="42"/>
      <c r="V4518" s="42"/>
      <c r="W4518" s="42"/>
      <c r="X4518" s="42"/>
      <c r="Y4518" s="42"/>
      <c r="Z4518" s="42"/>
    </row>
    <row r="4519">
      <c r="B4519" s="42"/>
      <c r="D4519" s="90"/>
      <c r="F4519" s="90"/>
      <c r="G4519" s="42"/>
      <c r="H4519" s="90"/>
      <c r="M4519" s="42"/>
      <c r="S4519" s="42"/>
      <c r="T4519" s="42"/>
      <c r="U4519" s="42"/>
      <c r="V4519" s="42"/>
      <c r="W4519" s="42"/>
      <c r="X4519" s="42"/>
      <c r="Y4519" s="42"/>
      <c r="Z4519" s="42"/>
    </row>
    <row r="4520">
      <c r="B4520" s="42"/>
      <c r="D4520" s="90"/>
      <c r="F4520" s="90"/>
      <c r="G4520" s="42"/>
      <c r="H4520" s="90"/>
      <c r="M4520" s="42"/>
      <c r="S4520" s="42"/>
      <c r="T4520" s="42"/>
      <c r="U4520" s="42"/>
      <c r="V4520" s="42"/>
      <c r="W4520" s="42"/>
      <c r="X4520" s="42"/>
      <c r="Y4520" s="42"/>
      <c r="Z4520" s="42"/>
    </row>
    <row r="4521">
      <c r="B4521" s="42"/>
      <c r="D4521" s="90"/>
      <c r="F4521" s="90"/>
      <c r="G4521" s="42"/>
      <c r="H4521" s="90"/>
      <c r="M4521" s="42"/>
      <c r="S4521" s="42"/>
      <c r="T4521" s="42"/>
      <c r="U4521" s="42"/>
      <c r="V4521" s="42"/>
      <c r="W4521" s="42"/>
      <c r="X4521" s="42"/>
      <c r="Y4521" s="42"/>
      <c r="Z4521" s="42"/>
    </row>
    <row r="4522">
      <c r="B4522" s="42"/>
      <c r="D4522" s="90"/>
      <c r="F4522" s="90"/>
      <c r="G4522" s="42"/>
      <c r="H4522" s="90"/>
      <c r="M4522" s="42"/>
      <c r="S4522" s="42"/>
      <c r="T4522" s="42"/>
      <c r="U4522" s="42"/>
      <c r="V4522" s="42"/>
      <c r="W4522" s="42"/>
      <c r="X4522" s="42"/>
      <c r="Y4522" s="42"/>
      <c r="Z4522" s="42"/>
    </row>
    <row r="4523">
      <c r="B4523" s="42"/>
      <c r="D4523" s="90"/>
      <c r="F4523" s="90"/>
      <c r="G4523" s="42"/>
      <c r="H4523" s="90"/>
      <c r="M4523" s="42"/>
      <c r="S4523" s="42"/>
      <c r="T4523" s="42"/>
      <c r="U4523" s="42"/>
      <c r="V4523" s="42"/>
      <c r="W4523" s="42"/>
      <c r="X4523" s="42"/>
      <c r="Y4523" s="42"/>
      <c r="Z4523" s="42"/>
    </row>
    <row r="4524">
      <c r="B4524" s="42"/>
      <c r="D4524" s="90"/>
      <c r="F4524" s="90"/>
      <c r="G4524" s="42"/>
      <c r="H4524" s="90"/>
      <c r="M4524" s="42"/>
      <c r="S4524" s="42"/>
      <c r="T4524" s="42"/>
      <c r="U4524" s="42"/>
      <c r="V4524" s="42"/>
      <c r="W4524" s="42"/>
      <c r="X4524" s="42"/>
      <c r="Y4524" s="42"/>
      <c r="Z4524" s="42"/>
    </row>
    <row r="4525">
      <c r="B4525" s="42"/>
      <c r="D4525" s="90"/>
      <c r="F4525" s="90"/>
      <c r="G4525" s="42"/>
      <c r="H4525" s="90"/>
      <c r="M4525" s="42"/>
      <c r="S4525" s="42"/>
      <c r="T4525" s="42"/>
      <c r="U4525" s="42"/>
      <c r="V4525" s="42"/>
      <c r="W4525" s="42"/>
      <c r="X4525" s="42"/>
      <c r="Y4525" s="42"/>
      <c r="Z4525" s="42"/>
    </row>
    <row r="4526">
      <c r="B4526" s="42"/>
      <c r="D4526" s="90"/>
      <c r="F4526" s="90"/>
      <c r="G4526" s="42"/>
      <c r="H4526" s="90"/>
      <c r="M4526" s="42"/>
      <c r="S4526" s="42"/>
      <c r="T4526" s="42"/>
      <c r="U4526" s="42"/>
      <c r="V4526" s="42"/>
      <c r="W4526" s="42"/>
      <c r="X4526" s="42"/>
      <c r="Y4526" s="42"/>
      <c r="Z4526" s="42"/>
    </row>
    <row r="4527">
      <c r="B4527" s="42"/>
      <c r="D4527" s="90"/>
      <c r="F4527" s="90"/>
      <c r="G4527" s="42"/>
      <c r="H4527" s="90"/>
      <c r="M4527" s="42"/>
      <c r="S4527" s="42"/>
      <c r="T4527" s="42"/>
      <c r="U4527" s="42"/>
      <c r="V4527" s="42"/>
      <c r="W4527" s="42"/>
      <c r="X4527" s="42"/>
      <c r="Y4527" s="42"/>
      <c r="Z4527" s="42"/>
    </row>
    <row r="4528">
      <c r="B4528" s="42"/>
      <c r="D4528" s="90"/>
      <c r="F4528" s="90"/>
      <c r="G4528" s="42"/>
      <c r="H4528" s="90"/>
      <c r="M4528" s="42"/>
      <c r="S4528" s="42"/>
      <c r="T4528" s="42"/>
      <c r="U4528" s="42"/>
      <c r="V4528" s="42"/>
      <c r="W4528" s="42"/>
      <c r="X4528" s="42"/>
      <c r="Y4528" s="42"/>
      <c r="Z4528" s="42"/>
    </row>
    <row r="4529">
      <c r="B4529" s="42"/>
      <c r="D4529" s="90"/>
      <c r="F4529" s="90"/>
      <c r="G4529" s="42"/>
      <c r="H4529" s="90"/>
      <c r="M4529" s="42"/>
      <c r="S4529" s="42"/>
      <c r="T4529" s="42"/>
      <c r="U4529" s="42"/>
      <c r="V4529" s="42"/>
      <c r="W4529" s="42"/>
      <c r="X4529" s="42"/>
      <c r="Y4529" s="42"/>
      <c r="Z4529" s="42"/>
    </row>
    <row r="4530">
      <c r="B4530" s="42"/>
      <c r="D4530" s="90"/>
      <c r="F4530" s="90"/>
      <c r="G4530" s="42"/>
      <c r="H4530" s="90"/>
      <c r="M4530" s="42"/>
      <c r="S4530" s="42"/>
      <c r="T4530" s="42"/>
      <c r="U4530" s="42"/>
      <c r="V4530" s="42"/>
      <c r="W4530" s="42"/>
      <c r="X4530" s="42"/>
      <c r="Y4530" s="42"/>
      <c r="Z4530" s="42"/>
    </row>
    <row r="4531">
      <c r="B4531" s="42"/>
      <c r="D4531" s="90"/>
      <c r="F4531" s="90"/>
      <c r="G4531" s="42"/>
      <c r="H4531" s="90"/>
      <c r="M4531" s="42"/>
      <c r="S4531" s="42"/>
      <c r="T4531" s="42"/>
      <c r="U4531" s="42"/>
      <c r="V4531" s="42"/>
      <c r="W4531" s="42"/>
      <c r="X4531" s="42"/>
      <c r="Y4531" s="42"/>
      <c r="Z4531" s="42"/>
    </row>
    <row r="4532">
      <c r="B4532" s="42"/>
      <c r="D4532" s="90"/>
      <c r="F4532" s="90"/>
      <c r="G4532" s="42"/>
      <c r="H4532" s="90"/>
      <c r="M4532" s="42"/>
      <c r="S4532" s="42"/>
      <c r="T4532" s="42"/>
      <c r="U4532" s="42"/>
      <c r="V4532" s="42"/>
      <c r="W4532" s="42"/>
      <c r="X4532" s="42"/>
      <c r="Y4532" s="42"/>
      <c r="Z4532" s="42"/>
    </row>
    <row r="4533">
      <c r="B4533" s="42"/>
      <c r="D4533" s="90"/>
      <c r="F4533" s="90"/>
      <c r="G4533" s="42"/>
      <c r="H4533" s="90"/>
      <c r="M4533" s="42"/>
      <c r="S4533" s="42"/>
      <c r="T4533" s="42"/>
      <c r="U4533" s="42"/>
      <c r="V4533" s="42"/>
      <c r="W4533" s="42"/>
      <c r="X4533" s="42"/>
      <c r="Y4533" s="42"/>
      <c r="Z4533" s="42"/>
    </row>
    <row r="4534">
      <c r="B4534" s="42"/>
      <c r="D4534" s="90"/>
      <c r="F4534" s="90"/>
      <c r="G4534" s="42"/>
      <c r="H4534" s="90"/>
      <c r="M4534" s="42"/>
      <c r="S4534" s="42"/>
      <c r="T4534" s="42"/>
      <c r="U4534" s="42"/>
      <c r="V4534" s="42"/>
      <c r="W4534" s="42"/>
      <c r="X4534" s="42"/>
      <c r="Y4534" s="42"/>
      <c r="Z4534" s="42"/>
    </row>
    <row r="4535">
      <c r="B4535" s="42"/>
      <c r="D4535" s="90"/>
      <c r="F4535" s="90"/>
      <c r="G4535" s="42"/>
      <c r="H4535" s="90"/>
      <c r="M4535" s="42"/>
      <c r="S4535" s="42"/>
      <c r="T4535" s="42"/>
      <c r="U4535" s="42"/>
      <c r="V4535" s="42"/>
      <c r="W4535" s="42"/>
      <c r="X4535" s="42"/>
      <c r="Y4535" s="42"/>
      <c r="Z4535" s="42"/>
    </row>
    <row r="4536">
      <c r="B4536" s="42"/>
      <c r="D4536" s="90"/>
      <c r="F4536" s="90"/>
      <c r="G4536" s="42"/>
      <c r="H4536" s="90"/>
      <c r="M4536" s="42"/>
      <c r="S4536" s="42"/>
      <c r="T4536" s="42"/>
      <c r="U4536" s="42"/>
      <c r="V4536" s="42"/>
      <c r="W4536" s="42"/>
      <c r="X4536" s="42"/>
      <c r="Y4536" s="42"/>
      <c r="Z4536" s="42"/>
    </row>
    <row r="4537">
      <c r="B4537" s="42"/>
      <c r="D4537" s="90"/>
      <c r="F4537" s="90"/>
      <c r="G4537" s="42"/>
      <c r="H4537" s="90"/>
      <c r="M4537" s="42"/>
      <c r="S4537" s="42"/>
      <c r="T4537" s="42"/>
      <c r="U4537" s="42"/>
      <c r="V4537" s="42"/>
      <c r="W4537" s="42"/>
      <c r="X4537" s="42"/>
      <c r="Y4537" s="42"/>
      <c r="Z4537" s="42"/>
    </row>
    <row r="4538">
      <c r="B4538" s="42"/>
      <c r="D4538" s="90"/>
      <c r="F4538" s="90"/>
      <c r="G4538" s="42"/>
      <c r="H4538" s="90"/>
      <c r="M4538" s="42"/>
      <c r="S4538" s="42"/>
      <c r="T4538" s="42"/>
      <c r="U4538" s="42"/>
      <c r="V4538" s="42"/>
      <c r="W4538" s="42"/>
      <c r="X4538" s="42"/>
      <c r="Y4538" s="42"/>
      <c r="Z4538" s="42"/>
    </row>
    <row r="4539">
      <c r="B4539" s="42"/>
      <c r="D4539" s="90"/>
      <c r="F4539" s="90"/>
      <c r="G4539" s="42"/>
      <c r="H4539" s="90"/>
      <c r="M4539" s="42"/>
      <c r="S4539" s="42"/>
      <c r="T4539" s="42"/>
      <c r="U4539" s="42"/>
      <c r="V4539" s="42"/>
      <c r="W4539" s="42"/>
      <c r="X4539" s="42"/>
      <c r="Y4539" s="42"/>
      <c r="Z4539" s="42"/>
    </row>
    <row r="4540">
      <c r="B4540" s="42"/>
      <c r="D4540" s="90"/>
      <c r="F4540" s="90"/>
      <c r="G4540" s="42"/>
      <c r="H4540" s="90"/>
      <c r="M4540" s="42"/>
      <c r="S4540" s="42"/>
      <c r="T4540" s="42"/>
      <c r="U4540" s="42"/>
      <c r="V4540" s="42"/>
      <c r="W4540" s="42"/>
      <c r="X4540" s="42"/>
      <c r="Y4540" s="42"/>
      <c r="Z4540" s="42"/>
    </row>
    <row r="4541">
      <c r="B4541" s="42"/>
      <c r="D4541" s="90"/>
      <c r="F4541" s="90"/>
      <c r="G4541" s="42"/>
      <c r="H4541" s="90"/>
      <c r="M4541" s="42"/>
      <c r="S4541" s="42"/>
      <c r="T4541" s="42"/>
      <c r="U4541" s="42"/>
      <c r="V4541" s="42"/>
      <c r="W4541" s="42"/>
      <c r="X4541" s="42"/>
      <c r="Y4541" s="42"/>
      <c r="Z4541" s="42"/>
    </row>
    <row r="4542">
      <c r="B4542" s="42"/>
      <c r="D4542" s="90"/>
      <c r="F4542" s="90"/>
      <c r="G4542" s="42"/>
      <c r="H4542" s="90"/>
      <c r="M4542" s="42"/>
      <c r="S4542" s="42"/>
      <c r="T4542" s="42"/>
      <c r="U4542" s="42"/>
      <c r="V4542" s="42"/>
      <c r="W4542" s="42"/>
      <c r="X4542" s="42"/>
      <c r="Y4542" s="42"/>
      <c r="Z4542" s="42"/>
    </row>
    <row r="4543">
      <c r="B4543" s="42"/>
      <c r="D4543" s="90"/>
      <c r="F4543" s="90"/>
      <c r="G4543" s="42"/>
      <c r="H4543" s="90"/>
      <c r="M4543" s="42"/>
      <c r="S4543" s="42"/>
      <c r="T4543" s="42"/>
      <c r="U4543" s="42"/>
      <c r="V4543" s="42"/>
      <c r="W4543" s="42"/>
      <c r="X4543" s="42"/>
      <c r="Y4543" s="42"/>
      <c r="Z4543" s="42"/>
    </row>
    <row r="4544">
      <c r="B4544" s="42"/>
      <c r="D4544" s="90"/>
      <c r="F4544" s="90"/>
      <c r="G4544" s="42"/>
      <c r="H4544" s="90"/>
      <c r="M4544" s="42"/>
      <c r="S4544" s="42"/>
      <c r="T4544" s="42"/>
      <c r="U4544" s="42"/>
      <c r="V4544" s="42"/>
      <c r="W4544" s="42"/>
      <c r="X4544" s="42"/>
      <c r="Y4544" s="42"/>
      <c r="Z4544" s="42"/>
    </row>
    <row r="4545">
      <c r="B4545" s="42"/>
      <c r="D4545" s="90"/>
      <c r="F4545" s="90"/>
      <c r="G4545" s="42"/>
      <c r="H4545" s="90"/>
      <c r="M4545" s="42"/>
      <c r="S4545" s="42"/>
      <c r="T4545" s="42"/>
      <c r="U4545" s="42"/>
      <c r="V4545" s="42"/>
      <c r="W4545" s="42"/>
      <c r="X4545" s="42"/>
      <c r="Y4545" s="42"/>
      <c r="Z4545" s="42"/>
    </row>
    <row r="4546">
      <c r="B4546" s="42"/>
      <c r="D4546" s="90"/>
      <c r="F4546" s="90"/>
      <c r="G4546" s="42"/>
      <c r="H4546" s="90"/>
      <c r="M4546" s="42"/>
      <c r="S4546" s="42"/>
      <c r="T4546" s="42"/>
      <c r="U4546" s="42"/>
      <c r="V4546" s="42"/>
      <c r="W4546" s="42"/>
      <c r="X4546" s="42"/>
      <c r="Y4546" s="42"/>
      <c r="Z4546" s="42"/>
    </row>
    <row r="4547">
      <c r="B4547" s="42"/>
      <c r="D4547" s="90"/>
      <c r="F4547" s="90"/>
      <c r="G4547" s="42"/>
      <c r="H4547" s="90"/>
      <c r="M4547" s="42"/>
      <c r="S4547" s="42"/>
      <c r="T4547" s="42"/>
      <c r="U4547" s="42"/>
      <c r="V4547" s="42"/>
      <c r="W4547" s="42"/>
      <c r="X4547" s="42"/>
      <c r="Y4547" s="42"/>
      <c r="Z4547" s="42"/>
    </row>
    <row r="4548">
      <c r="B4548" s="42"/>
      <c r="D4548" s="90"/>
      <c r="F4548" s="90"/>
      <c r="G4548" s="42"/>
      <c r="H4548" s="90"/>
      <c r="M4548" s="42"/>
      <c r="S4548" s="42"/>
      <c r="T4548" s="42"/>
      <c r="U4548" s="42"/>
      <c r="V4548" s="42"/>
      <c r="W4548" s="42"/>
      <c r="X4548" s="42"/>
      <c r="Y4548" s="42"/>
      <c r="Z4548" s="42"/>
    </row>
    <row r="4549">
      <c r="B4549" s="42"/>
      <c r="D4549" s="90"/>
      <c r="F4549" s="90"/>
      <c r="G4549" s="42"/>
      <c r="H4549" s="90"/>
      <c r="M4549" s="42"/>
      <c r="S4549" s="42"/>
      <c r="T4549" s="42"/>
      <c r="U4549" s="42"/>
      <c r="V4549" s="42"/>
      <c r="W4549" s="42"/>
      <c r="X4549" s="42"/>
      <c r="Y4549" s="42"/>
      <c r="Z4549" s="42"/>
    </row>
    <row r="4550">
      <c r="B4550" s="42"/>
      <c r="D4550" s="90"/>
      <c r="F4550" s="90"/>
      <c r="G4550" s="42"/>
      <c r="H4550" s="90"/>
      <c r="M4550" s="42"/>
      <c r="S4550" s="42"/>
      <c r="T4550" s="42"/>
      <c r="U4550" s="42"/>
      <c r="V4550" s="42"/>
      <c r="W4550" s="42"/>
      <c r="X4550" s="42"/>
      <c r="Y4550" s="42"/>
      <c r="Z4550" s="42"/>
    </row>
    <row r="4551">
      <c r="B4551" s="42"/>
      <c r="D4551" s="90"/>
      <c r="F4551" s="90"/>
      <c r="G4551" s="42"/>
      <c r="H4551" s="90"/>
      <c r="M4551" s="42"/>
      <c r="S4551" s="42"/>
      <c r="T4551" s="42"/>
      <c r="U4551" s="42"/>
      <c r="V4551" s="42"/>
      <c r="W4551" s="42"/>
      <c r="X4551" s="42"/>
      <c r="Y4551" s="42"/>
      <c r="Z4551" s="42"/>
    </row>
    <row r="4552">
      <c r="B4552" s="42"/>
      <c r="D4552" s="90"/>
      <c r="F4552" s="90"/>
      <c r="G4552" s="42"/>
      <c r="H4552" s="90"/>
      <c r="M4552" s="42"/>
      <c r="S4552" s="42"/>
      <c r="T4552" s="42"/>
      <c r="U4552" s="42"/>
      <c r="V4552" s="42"/>
      <c r="W4552" s="42"/>
      <c r="X4552" s="42"/>
      <c r="Y4552" s="42"/>
      <c r="Z4552" s="42"/>
    </row>
    <row r="4553">
      <c r="B4553" s="42"/>
      <c r="D4553" s="90"/>
      <c r="F4553" s="90"/>
      <c r="G4553" s="42"/>
      <c r="H4553" s="90"/>
      <c r="M4553" s="42"/>
      <c r="S4553" s="42"/>
      <c r="T4553" s="42"/>
      <c r="U4553" s="42"/>
      <c r="V4553" s="42"/>
      <c r="W4553" s="42"/>
      <c r="X4553" s="42"/>
      <c r="Y4553" s="42"/>
      <c r="Z4553" s="42"/>
    </row>
    <row r="4554">
      <c r="B4554" s="42"/>
      <c r="D4554" s="90"/>
      <c r="F4554" s="90"/>
      <c r="G4554" s="42"/>
      <c r="H4554" s="90"/>
      <c r="M4554" s="42"/>
      <c r="S4554" s="42"/>
      <c r="T4554" s="42"/>
      <c r="U4554" s="42"/>
      <c r="V4554" s="42"/>
      <c r="W4554" s="42"/>
      <c r="X4554" s="42"/>
      <c r="Y4554" s="42"/>
      <c r="Z4554" s="42"/>
    </row>
    <row r="4555">
      <c r="B4555" s="42"/>
      <c r="D4555" s="90"/>
      <c r="F4555" s="90"/>
      <c r="G4555" s="42"/>
      <c r="H4555" s="90"/>
      <c r="M4555" s="42"/>
      <c r="S4555" s="42"/>
      <c r="T4555" s="42"/>
      <c r="U4555" s="42"/>
      <c r="V4555" s="42"/>
      <c r="W4555" s="42"/>
      <c r="X4555" s="42"/>
      <c r="Y4555" s="42"/>
      <c r="Z4555" s="42"/>
    </row>
    <row r="4556">
      <c r="B4556" s="42"/>
      <c r="D4556" s="90"/>
      <c r="F4556" s="90"/>
      <c r="G4556" s="42"/>
      <c r="H4556" s="90"/>
      <c r="M4556" s="42"/>
      <c r="S4556" s="42"/>
      <c r="T4556" s="42"/>
      <c r="U4556" s="42"/>
      <c r="V4556" s="42"/>
      <c r="W4556" s="42"/>
      <c r="X4556" s="42"/>
      <c r="Y4556" s="42"/>
      <c r="Z4556" s="42"/>
    </row>
    <row r="4557">
      <c r="B4557" s="42"/>
      <c r="D4557" s="90"/>
      <c r="F4557" s="90"/>
      <c r="G4557" s="42"/>
      <c r="H4557" s="90"/>
      <c r="M4557" s="42"/>
      <c r="S4557" s="42"/>
      <c r="T4557" s="42"/>
      <c r="U4557" s="42"/>
      <c r="V4557" s="42"/>
      <c r="W4557" s="42"/>
      <c r="X4557" s="42"/>
      <c r="Y4557" s="42"/>
      <c r="Z4557" s="42"/>
    </row>
    <row r="4558">
      <c r="B4558" s="42"/>
      <c r="D4558" s="90"/>
      <c r="F4558" s="90"/>
      <c r="G4558" s="42"/>
      <c r="H4558" s="90"/>
      <c r="M4558" s="42"/>
      <c r="S4558" s="42"/>
      <c r="T4558" s="42"/>
      <c r="U4558" s="42"/>
      <c r="V4558" s="42"/>
      <c r="W4558" s="42"/>
      <c r="X4558" s="42"/>
      <c r="Y4558" s="42"/>
      <c r="Z4558" s="42"/>
    </row>
    <row r="4559">
      <c r="B4559" s="42"/>
      <c r="D4559" s="90"/>
      <c r="F4559" s="90"/>
      <c r="G4559" s="42"/>
      <c r="H4559" s="90"/>
      <c r="M4559" s="42"/>
      <c r="S4559" s="42"/>
      <c r="T4559" s="42"/>
      <c r="U4559" s="42"/>
      <c r="V4559" s="42"/>
      <c r="W4559" s="42"/>
      <c r="X4559" s="42"/>
      <c r="Y4559" s="42"/>
      <c r="Z4559" s="42"/>
    </row>
    <row r="4560">
      <c r="B4560" s="42"/>
      <c r="D4560" s="90"/>
      <c r="F4560" s="90"/>
      <c r="G4560" s="42"/>
      <c r="H4560" s="90"/>
      <c r="M4560" s="42"/>
      <c r="S4560" s="42"/>
      <c r="T4560" s="42"/>
      <c r="U4560" s="42"/>
      <c r="V4560" s="42"/>
      <c r="W4560" s="42"/>
      <c r="X4560" s="42"/>
      <c r="Y4560" s="42"/>
      <c r="Z4560" s="42"/>
    </row>
    <row r="4561">
      <c r="B4561" s="42"/>
      <c r="D4561" s="90"/>
      <c r="F4561" s="90"/>
      <c r="G4561" s="42"/>
      <c r="H4561" s="90"/>
      <c r="M4561" s="42"/>
      <c r="S4561" s="42"/>
      <c r="T4561" s="42"/>
      <c r="U4561" s="42"/>
      <c r="V4561" s="42"/>
      <c r="W4561" s="42"/>
      <c r="X4561" s="42"/>
      <c r="Y4561" s="42"/>
      <c r="Z4561" s="42"/>
    </row>
    <row r="4562">
      <c r="B4562" s="42"/>
      <c r="D4562" s="90"/>
      <c r="F4562" s="90"/>
      <c r="G4562" s="42"/>
      <c r="H4562" s="90"/>
      <c r="M4562" s="42"/>
      <c r="S4562" s="42"/>
      <c r="T4562" s="42"/>
      <c r="U4562" s="42"/>
      <c r="V4562" s="42"/>
      <c r="W4562" s="42"/>
      <c r="X4562" s="42"/>
      <c r="Y4562" s="42"/>
      <c r="Z4562" s="42"/>
    </row>
    <row r="4563">
      <c r="B4563" s="42"/>
      <c r="D4563" s="90"/>
      <c r="F4563" s="90"/>
      <c r="G4563" s="42"/>
      <c r="H4563" s="90"/>
      <c r="M4563" s="42"/>
      <c r="S4563" s="42"/>
      <c r="T4563" s="42"/>
      <c r="U4563" s="42"/>
      <c r="V4563" s="42"/>
      <c r="W4563" s="42"/>
      <c r="X4563" s="42"/>
      <c r="Y4563" s="42"/>
      <c r="Z4563" s="42"/>
    </row>
    <row r="4564">
      <c r="B4564" s="42"/>
      <c r="D4564" s="90"/>
      <c r="F4564" s="90"/>
      <c r="G4564" s="42"/>
      <c r="H4564" s="90"/>
      <c r="M4564" s="42"/>
      <c r="S4564" s="42"/>
      <c r="T4564" s="42"/>
      <c r="U4564" s="42"/>
      <c r="V4564" s="42"/>
      <c r="W4564" s="42"/>
      <c r="X4564" s="42"/>
      <c r="Y4564" s="42"/>
      <c r="Z4564" s="42"/>
    </row>
    <row r="4565">
      <c r="B4565" s="42"/>
      <c r="D4565" s="90"/>
      <c r="F4565" s="90"/>
      <c r="G4565" s="42"/>
      <c r="H4565" s="90"/>
      <c r="M4565" s="42"/>
      <c r="S4565" s="42"/>
      <c r="T4565" s="42"/>
      <c r="U4565" s="42"/>
      <c r="V4565" s="42"/>
      <c r="W4565" s="42"/>
      <c r="X4565" s="42"/>
      <c r="Y4565" s="42"/>
      <c r="Z4565" s="42"/>
    </row>
    <row r="4566">
      <c r="B4566" s="42"/>
      <c r="D4566" s="90"/>
      <c r="F4566" s="90"/>
      <c r="G4566" s="42"/>
      <c r="H4566" s="90"/>
      <c r="M4566" s="42"/>
      <c r="S4566" s="42"/>
      <c r="T4566" s="42"/>
      <c r="U4566" s="42"/>
      <c r="V4566" s="42"/>
      <c r="W4566" s="42"/>
      <c r="X4566" s="42"/>
      <c r="Y4566" s="42"/>
      <c r="Z4566" s="42"/>
    </row>
    <row r="4567">
      <c r="B4567" s="42"/>
      <c r="D4567" s="90"/>
      <c r="F4567" s="90"/>
      <c r="G4567" s="42"/>
      <c r="H4567" s="90"/>
      <c r="M4567" s="42"/>
      <c r="S4567" s="42"/>
      <c r="T4567" s="42"/>
      <c r="U4567" s="42"/>
      <c r="V4567" s="42"/>
      <c r="W4567" s="42"/>
      <c r="X4567" s="42"/>
      <c r="Y4567" s="42"/>
      <c r="Z4567" s="42"/>
    </row>
    <row r="4568">
      <c r="B4568" s="42"/>
      <c r="D4568" s="90"/>
      <c r="F4568" s="90"/>
      <c r="G4568" s="42"/>
      <c r="H4568" s="90"/>
      <c r="M4568" s="42"/>
      <c r="S4568" s="42"/>
      <c r="T4568" s="42"/>
      <c r="U4568" s="42"/>
      <c r="V4568" s="42"/>
      <c r="W4568" s="42"/>
      <c r="X4568" s="42"/>
      <c r="Y4568" s="42"/>
      <c r="Z4568" s="42"/>
    </row>
    <row r="4569">
      <c r="B4569" s="42"/>
      <c r="D4569" s="90"/>
      <c r="F4569" s="90"/>
      <c r="G4569" s="42"/>
      <c r="H4569" s="90"/>
      <c r="M4569" s="42"/>
      <c r="S4569" s="42"/>
      <c r="T4569" s="42"/>
      <c r="U4569" s="42"/>
      <c r="V4569" s="42"/>
      <c r="W4569" s="42"/>
      <c r="X4569" s="42"/>
      <c r="Y4569" s="42"/>
      <c r="Z4569" s="42"/>
    </row>
    <row r="4570">
      <c r="B4570" s="42"/>
      <c r="D4570" s="90"/>
      <c r="F4570" s="90"/>
      <c r="G4570" s="42"/>
      <c r="H4570" s="90"/>
      <c r="M4570" s="42"/>
      <c r="S4570" s="42"/>
      <c r="T4570" s="42"/>
      <c r="U4570" s="42"/>
      <c r="V4570" s="42"/>
      <c r="W4570" s="42"/>
      <c r="X4570" s="42"/>
      <c r="Y4570" s="42"/>
      <c r="Z4570" s="42"/>
    </row>
    <row r="4571">
      <c r="B4571" s="42"/>
      <c r="D4571" s="90"/>
      <c r="F4571" s="90"/>
      <c r="G4571" s="42"/>
      <c r="H4571" s="90"/>
      <c r="M4571" s="42"/>
      <c r="S4571" s="42"/>
      <c r="T4571" s="42"/>
      <c r="U4571" s="42"/>
      <c r="V4571" s="42"/>
      <c r="W4571" s="42"/>
      <c r="X4571" s="42"/>
      <c r="Y4571" s="42"/>
      <c r="Z4571" s="42"/>
    </row>
    <row r="4572">
      <c r="B4572" s="42"/>
      <c r="D4572" s="90"/>
      <c r="F4572" s="90"/>
      <c r="G4572" s="42"/>
      <c r="H4572" s="90"/>
      <c r="M4572" s="42"/>
      <c r="S4572" s="42"/>
      <c r="T4572" s="42"/>
      <c r="U4572" s="42"/>
      <c r="V4572" s="42"/>
      <c r="W4572" s="42"/>
      <c r="X4572" s="42"/>
      <c r="Y4572" s="42"/>
      <c r="Z4572" s="42"/>
    </row>
    <row r="4573">
      <c r="B4573" s="42"/>
      <c r="D4573" s="90"/>
      <c r="F4573" s="90"/>
      <c r="G4573" s="42"/>
      <c r="H4573" s="90"/>
      <c r="M4573" s="42"/>
      <c r="S4573" s="42"/>
      <c r="T4573" s="42"/>
      <c r="U4573" s="42"/>
      <c r="V4573" s="42"/>
      <c r="W4573" s="42"/>
      <c r="X4573" s="42"/>
      <c r="Y4573" s="42"/>
      <c r="Z4573" s="42"/>
    </row>
    <row r="4574">
      <c r="B4574" s="42"/>
      <c r="D4574" s="90"/>
      <c r="F4574" s="90"/>
      <c r="G4574" s="42"/>
      <c r="H4574" s="90"/>
      <c r="M4574" s="42"/>
      <c r="S4574" s="42"/>
      <c r="T4574" s="42"/>
      <c r="U4574" s="42"/>
      <c r="V4574" s="42"/>
      <c r="W4574" s="42"/>
      <c r="X4574" s="42"/>
      <c r="Y4574" s="42"/>
      <c r="Z4574" s="42"/>
    </row>
    <row r="4575">
      <c r="B4575" s="42"/>
      <c r="D4575" s="90"/>
      <c r="F4575" s="90"/>
      <c r="G4575" s="42"/>
      <c r="H4575" s="90"/>
      <c r="M4575" s="42"/>
      <c r="S4575" s="42"/>
      <c r="T4575" s="42"/>
      <c r="U4575" s="42"/>
      <c r="V4575" s="42"/>
      <c r="W4575" s="42"/>
      <c r="X4575" s="42"/>
      <c r="Y4575" s="42"/>
      <c r="Z4575" s="42"/>
    </row>
    <row r="4576">
      <c r="B4576" s="42"/>
      <c r="D4576" s="90"/>
      <c r="F4576" s="90"/>
      <c r="G4576" s="42"/>
      <c r="H4576" s="90"/>
      <c r="M4576" s="42"/>
      <c r="S4576" s="42"/>
      <c r="T4576" s="42"/>
      <c r="U4576" s="42"/>
      <c r="V4576" s="42"/>
      <c r="W4576" s="42"/>
      <c r="X4576" s="42"/>
      <c r="Y4576" s="42"/>
      <c r="Z4576" s="42"/>
    </row>
    <row r="4577">
      <c r="B4577" s="42"/>
      <c r="D4577" s="90"/>
      <c r="F4577" s="90"/>
      <c r="G4577" s="42"/>
      <c r="H4577" s="90"/>
      <c r="M4577" s="42"/>
      <c r="S4577" s="42"/>
      <c r="T4577" s="42"/>
      <c r="U4577" s="42"/>
      <c r="V4577" s="42"/>
      <c r="W4577" s="42"/>
      <c r="X4577" s="42"/>
      <c r="Y4577" s="42"/>
      <c r="Z4577" s="42"/>
    </row>
    <row r="4578">
      <c r="B4578" s="42"/>
      <c r="D4578" s="90"/>
      <c r="F4578" s="90"/>
      <c r="G4578" s="42"/>
      <c r="H4578" s="90"/>
      <c r="M4578" s="42"/>
      <c r="S4578" s="42"/>
      <c r="T4578" s="42"/>
      <c r="U4578" s="42"/>
      <c r="V4578" s="42"/>
      <c r="W4578" s="42"/>
      <c r="X4578" s="42"/>
      <c r="Y4578" s="42"/>
      <c r="Z4578" s="42"/>
    </row>
    <row r="4579">
      <c r="B4579" s="42"/>
      <c r="D4579" s="90"/>
      <c r="F4579" s="90"/>
      <c r="G4579" s="42"/>
      <c r="H4579" s="90"/>
      <c r="M4579" s="42"/>
      <c r="S4579" s="42"/>
      <c r="T4579" s="42"/>
      <c r="U4579" s="42"/>
      <c r="V4579" s="42"/>
      <c r="W4579" s="42"/>
      <c r="X4579" s="42"/>
      <c r="Y4579" s="42"/>
      <c r="Z4579" s="42"/>
    </row>
    <row r="4580">
      <c r="B4580" s="42"/>
      <c r="D4580" s="90"/>
      <c r="F4580" s="90"/>
      <c r="G4580" s="42"/>
      <c r="H4580" s="90"/>
      <c r="M4580" s="42"/>
      <c r="S4580" s="42"/>
      <c r="T4580" s="42"/>
      <c r="U4580" s="42"/>
      <c r="V4580" s="42"/>
      <c r="W4580" s="42"/>
      <c r="X4580" s="42"/>
      <c r="Y4580" s="42"/>
      <c r="Z4580" s="42"/>
    </row>
    <row r="4581">
      <c r="B4581" s="42"/>
      <c r="D4581" s="90"/>
      <c r="F4581" s="90"/>
      <c r="G4581" s="42"/>
      <c r="H4581" s="90"/>
      <c r="M4581" s="42"/>
      <c r="S4581" s="42"/>
      <c r="T4581" s="42"/>
      <c r="U4581" s="42"/>
      <c r="V4581" s="42"/>
      <c r="W4581" s="42"/>
      <c r="X4581" s="42"/>
      <c r="Y4581" s="42"/>
      <c r="Z4581" s="42"/>
    </row>
    <row r="4582">
      <c r="B4582" s="42"/>
      <c r="D4582" s="90"/>
      <c r="F4582" s="90"/>
      <c r="G4582" s="42"/>
      <c r="H4582" s="90"/>
      <c r="M4582" s="42"/>
      <c r="S4582" s="42"/>
      <c r="T4582" s="42"/>
      <c r="U4582" s="42"/>
      <c r="V4582" s="42"/>
      <c r="W4582" s="42"/>
      <c r="X4582" s="42"/>
      <c r="Y4582" s="42"/>
      <c r="Z4582" s="42"/>
    </row>
    <row r="4583">
      <c r="B4583" s="42"/>
      <c r="D4583" s="90"/>
      <c r="F4583" s="90"/>
      <c r="G4583" s="42"/>
      <c r="H4583" s="90"/>
      <c r="M4583" s="42"/>
      <c r="S4583" s="42"/>
      <c r="T4583" s="42"/>
      <c r="U4583" s="42"/>
      <c r="V4583" s="42"/>
      <c r="W4583" s="42"/>
      <c r="X4583" s="42"/>
      <c r="Y4583" s="42"/>
      <c r="Z4583" s="42"/>
    </row>
    <row r="4584">
      <c r="B4584" s="42"/>
      <c r="D4584" s="90"/>
      <c r="F4584" s="90"/>
      <c r="G4584" s="42"/>
      <c r="H4584" s="90"/>
      <c r="M4584" s="42"/>
      <c r="S4584" s="42"/>
      <c r="T4584" s="42"/>
      <c r="U4584" s="42"/>
      <c r="V4584" s="42"/>
      <c r="W4584" s="42"/>
      <c r="X4584" s="42"/>
      <c r="Y4584" s="42"/>
      <c r="Z4584" s="42"/>
    </row>
    <row r="4585">
      <c r="B4585" s="42"/>
      <c r="D4585" s="90"/>
      <c r="F4585" s="90"/>
      <c r="G4585" s="42"/>
      <c r="H4585" s="90"/>
      <c r="M4585" s="42"/>
      <c r="S4585" s="42"/>
      <c r="T4585" s="42"/>
      <c r="U4585" s="42"/>
      <c r="V4585" s="42"/>
      <c r="W4585" s="42"/>
      <c r="X4585" s="42"/>
      <c r="Y4585" s="42"/>
      <c r="Z4585" s="42"/>
    </row>
    <row r="4586">
      <c r="B4586" s="42"/>
      <c r="D4586" s="90"/>
      <c r="F4586" s="90"/>
      <c r="G4586" s="42"/>
      <c r="H4586" s="90"/>
      <c r="M4586" s="42"/>
      <c r="S4586" s="42"/>
      <c r="T4586" s="42"/>
      <c r="U4586" s="42"/>
      <c r="V4586" s="42"/>
      <c r="W4586" s="42"/>
      <c r="X4586" s="42"/>
      <c r="Y4586" s="42"/>
      <c r="Z4586" s="42"/>
    </row>
    <row r="4587">
      <c r="B4587" s="42"/>
      <c r="D4587" s="90"/>
      <c r="F4587" s="90"/>
      <c r="G4587" s="42"/>
      <c r="H4587" s="90"/>
      <c r="M4587" s="42"/>
      <c r="S4587" s="42"/>
      <c r="T4587" s="42"/>
      <c r="U4587" s="42"/>
      <c r="V4587" s="42"/>
      <c r="W4587" s="42"/>
      <c r="X4587" s="42"/>
      <c r="Y4587" s="42"/>
      <c r="Z4587" s="42"/>
    </row>
    <row r="4588">
      <c r="B4588" s="42"/>
      <c r="D4588" s="90"/>
      <c r="F4588" s="90"/>
      <c r="G4588" s="42"/>
      <c r="H4588" s="90"/>
      <c r="M4588" s="42"/>
      <c r="S4588" s="42"/>
      <c r="T4588" s="42"/>
      <c r="U4588" s="42"/>
      <c r="V4588" s="42"/>
      <c r="W4588" s="42"/>
      <c r="X4588" s="42"/>
      <c r="Y4588" s="42"/>
      <c r="Z4588" s="42"/>
    </row>
    <row r="4589">
      <c r="B4589" s="42"/>
      <c r="D4589" s="90"/>
      <c r="F4589" s="90"/>
      <c r="G4589" s="42"/>
      <c r="H4589" s="90"/>
      <c r="M4589" s="42"/>
      <c r="S4589" s="42"/>
      <c r="T4589" s="42"/>
      <c r="U4589" s="42"/>
      <c r="V4589" s="42"/>
      <c r="W4589" s="42"/>
      <c r="X4589" s="42"/>
      <c r="Y4589" s="42"/>
      <c r="Z4589" s="42"/>
    </row>
    <row r="4590">
      <c r="B4590" s="42"/>
      <c r="D4590" s="90"/>
      <c r="F4590" s="90"/>
      <c r="G4590" s="42"/>
      <c r="H4590" s="90"/>
      <c r="M4590" s="42"/>
      <c r="S4590" s="42"/>
      <c r="T4590" s="42"/>
      <c r="U4590" s="42"/>
      <c r="V4590" s="42"/>
      <c r="W4590" s="42"/>
      <c r="X4590" s="42"/>
      <c r="Y4590" s="42"/>
      <c r="Z4590" s="42"/>
    </row>
    <row r="4591">
      <c r="B4591" s="42"/>
      <c r="D4591" s="90"/>
      <c r="F4591" s="90"/>
      <c r="G4591" s="42"/>
      <c r="H4591" s="90"/>
      <c r="M4591" s="42"/>
      <c r="S4591" s="42"/>
      <c r="T4591" s="42"/>
      <c r="U4591" s="42"/>
      <c r="V4591" s="42"/>
      <c r="W4591" s="42"/>
      <c r="X4591" s="42"/>
      <c r="Y4591" s="42"/>
      <c r="Z4591" s="42"/>
    </row>
    <row r="4592">
      <c r="B4592" s="42"/>
      <c r="D4592" s="90"/>
      <c r="F4592" s="90"/>
      <c r="G4592" s="42"/>
      <c r="H4592" s="90"/>
      <c r="M4592" s="42"/>
      <c r="S4592" s="42"/>
      <c r="T4592" s="42"/>
      <c r="U4592" s="42"/>
      <c r="V4592" s="42"/>
      <c r="W4592" s="42"/>
      <c r="X4592" s="42"/>
      <c r="Y4592" s="42"/>
      <c r="Z4592" s="42"/>
    </row>
    <row r="4593">
      <c r="B4593" s="42"/>
      <c r="D4593" s="90"/>
      <c r="F4593" s="90"/>
      <c r="G4593" s="42"/>
      <c r="H4593" s="90"/>
      <c r="M4593" s="42"/>
      <c r="S4593" s="42"/>
      <c r="T4593" s="42"/>
      <c r="U4593" s="42"/>
      <c r="V4593" s="42"/>
      <c r="W4593" s="42"/>
      <c r="X4593" s="42"/>
      <c r="Y4593" s="42"/>
      <c r="Z4593" s="42"/>
    </row>
    <row r="4594">
      <c r="B4594" s="42"/>
      <c r="D4594" s="90"/>
      <c r="F4594" s="90"/>
      <c r="G4594" s="42"/>
      <c r="H4594" s="90"/>
      <c r="M4594" s="42"/>
      <c r="S4594" s="42"/>
      <c r="T4594" s="42"/>
      <c r="U4594" s="42"/>
      <c r="V4594" s="42"/>
      <c r="W4594" s="42"/>
      <c r="X4594" s="42"/>
      <c r="Y4594" s="42"/>
      <c r="Z4594" s="42"/>
    </row>
    <row r="4595">
      <c r="B4595" s="42"/>
      <c r="D4595" s="90"/>
      <c r="F4595" s="90"/>
      <c r="G4595" s="42"/>
      <c r="H4595" s="90"/>
      <c r="M4595" s="42"/>
      <c r="S4595" s="42"/>
      <c r="T4595" s="42"/>
      <c r="U4595" s="42"/>
      <c r="V4595" s="42"/>
      <c r="W4595" s="42"/>
      <c r="X4595" s="42"/>
      <c r="Y4595" s="42"/>
      <c r="Z4595" s="42"/>
    </row>
    <row r="4596">
      <c r="B4596" s="42"/>
      <c r="D4596" s="90"/>
      <c r="F4596" s="90"/>
      <c r="G4596" s="42"/>
      <c r="H4596" s="90"/>
      <c r="M4596" s="42"/>
      <c r="S4596" s="42"/>
      <c r="T4596" s="42"/>
      <c r="U4596" s="42"/>
      <c r="V4596" s="42"/>
      <c r="W4596" s="42"/>
      <c r="X4596" s="42"/>
      <c r="Y4596" s="42"/>
      <c r="Z4596" s="42"/>
    </row>
    <row r="4597">
      <c r="B4597" s="42"/>
      <c r="D4597" s="90"/>
      <c r="F4597" s="90"/>
      <c r="G4597" s="42"/>
      <c r="H4597" s="90"/>
      <c r="M4597" s="42"/>
      <c r="S4597" s="42"/>
      <c r="T4597" s="42"/>
      <c r="U4597" s="42"/>
      <c r="V4597" s="42"/>
      <c r="W4597" s="42"/>
      <c r="X4597" s="42"/>
      <c r="Y4597" s="42"/>
      <c r="Z4597" s="42"/>
    </row>
    <row r="4598">
      <c r="B4598" s="42"/>
      <c r="D4598" s="90"/>
      <c r="F4598" s="90"/>
      <c r="G4598" s="42"/>
      <c r="H4598" s="90"/>
      <c r="M4598" s="42"/>
      <c r="S4598" s="42"/>
      <c r="T4598" s="42"/>
      <c r="U4598" s="42"/>
      <c r="V4598" s="42"/>
      <c r="W4598" s="42"/>
      <c r="X4598" s="42"/>
      <c r="Y4598" s="42"/>
      <c r="Z4598" s="42"/>
    </row>
    <row r="4599">
      <c r="B4599" s="42"/>
      <c r="D4599" s="90"/>
      <c r="F4599" s="90"/>
      <c r="G4599" s="42"/>
      <c r="H4599" s="90"/>
      <c r="M4599" s="42"/>
      <c r="S4599" s="42"/>
      <c r="T4599" s="42"/>
      <c r="U4599" s="42"/>
      <c r="V4599" s="42"/>
      <c r="W4599" s="42"/>
      <c r="X4599" s="42"/>
      <c r="Y4599" s="42"/>
      <c r="Z4599" s="42"/>
    </row>
    <row r="4600">
      <c r="B4600" s="42"/>
      <c r="D4600" s="90"/>
      <c r="F4600" s="90"/>
      <c r="G4600" s="42"/>
      <c r="H4600" s="90"/>
      <c r="M4600" s="42"/>
      <c r="S4600" s="42"/>
      <c r="T4600" s="42"/>
      <c r="U4600" s="42"/>
      <c r="V4600" s="42"/>
      <c r="W4600" s="42"/>
      <c r="X4600" s="42"/>
      <c r="Y4600" s="42"/>
      <c r="Z4600" s="42"/>
    </row>
    <row r="4601">
      <c r="B4601" s="42"/>
      <c r="D4601" s="90"/>
      <c r="F4601" s="90"/>
      <c r="G4601" s="42"/>
      <c r="H4601" s="90"/>
      <c r="M4601" s="42"/>
      <c r="S4601" s="42"/>
      <c r="T4601" s="42"/>
      <c r="U4601" s="42"/>
      <c r="V4601" s="42"/>
      <c r="W4601" s="42"/>
      <c r="X4601" s="42"/>
      <c r="Y4601" s="42"/>
      <c r="Z4601" s="42"/>
    </row>
    <row r="4602">
      <c r="B4602" s="42"/>
      <c r="D4602" s="90"/>
      <c r="F4602" s="90"/>
      <c r="G4602" s="42"/>
      <c r="H4602" s="90"/>
      <c r="M4602" s="42"/>
      <c r="S4602" s="42"/>
      <c r="T4602" s="42"/>
      <c r="U4602" s="42"/>
      <c r="V4602" s="42"/>
      <c r="W4602" s="42"/>
      <c r="X4602" s="42"/>
      <c r="Y4602" s="42"/>
      <c r="Z4602" s="42"/>
    </row>
    <row r="4603">
      <c r="B4603" s="42"/>
      <c r="D4603" s="90"/>
      <c r="F4603" s="90"/>
      <c r="G4603" s="42"/>
      <c r="H4603" s="90"/>
      <c r="M4603" s="42"/>
      <c r="S4603" s="42"/>
      <c r="T4603" s="42"/>
      <c r="U4603" s="42"/>
      <c r="V4603" s="42"/>
      <c r="W4603" s="42"/>
      <c r="X4603" s="42"/>
      <c r="Y4603" s="42"/>
      <c r="Z4603" s="42"/>
    </row>
    <row r="4604">
      <c r="B4604" s="42"/>
      <c r="D4604" s="90"/>
      <c r="F4604" s="90"/>
      <c r="G4604" s="42"/>
      <c r="H4604" s="90"/>
      <c r="M4604" s="42"/>
      <c r="S4604" s="42"/>
      <c r="T4604" s="42"/>
      <c r="U4604" s="42"/>
      <c r="V4604" s="42"/>
      <c r="W4604" s="42"/>
      <c r="X4604" s="42"/>
      <c r="Y4604" s="42"/>
      <c r="Z4604" s="42"/>
    </row>
    <row r="4605">
      <c r="B4605" s="42"/>
      <c r="D4605" s="90"/>
      <c r="F4605" s="90"/>
      <c r="G4605" s="42"/>
      <c r="H4605" s="90"/>
      <c r="M4605" s="42"/>
      <c r="S4605" s="42"/>
      <c r="T4605" s="42"/>
      <c r="U4605" s="42"/>
      <c r="V4605" s="42"/>
      <c r="W4605" s="42"/>
      <c r="X4605" s="42"/>
      <c r="Y4605" s="42"/>
      <c r="Z4605" s="42"/>
    </row>
    <row r="4606">
      <c r="B4606" s="42"/>
      <c r="D4606" s="90"/>
      <c r="F4606" s="90"/>
      <c r="G4606" s="42"/>
      <c r="H4606" s="90"/>
      <c r="M4606" s="42"/>
      <c r="S4606" s="42"/>
      <c r="T4606" s="42"/>
      <c r="U4606" s="42"/>
      <c r="V4606" s="42"/>
      <c r="W4606" s="42"/>
      <c r="X4606" s="42"/>
      <c r="Y4606" s="42"/>
      <c r="Z4606" s="42"/>
    </row>
    <row r="4607">
      <c r="B4607" s="42"/>
      <c r="D4607" s="90"/>
      <c r="F4607" s="90"/>
      <c r="G4607" s="42"/>
      <c r="H4607" s="90"/>
      <c r="M4607" s="42"/>
      <c r="S4607" s="42"/>
      <c r="T4607" s="42"/>
      <c r="U4607" s="42"/>
      <c r="V4607" s="42"/>
      <c r="W4607" s="42"/>
      <c r="X4607" s="42"/>
      <c r="Y4607" s="42"/>
      <c r="Z4607" s="42"/>
    </row>
    <row r="4608">
      <c r="B4608" s="42"/>
      <c r="D4608" s="90"/>
      <c r="F4608" s="90"/>
      <c r="G4608" s="42"/>
      <c r="H4608" s="90"/>
      <c r="M4608" s="42"/>
      <c r="S4608" s="42"/>
      <c r="T4608" s="42"/>
      <c r="U4608" s="42"/>
      <c r="V4608" s="42"/>
      <c r="W4608" s="42"/>
      <c r="X4608" s="42"/>
      <c r="Y4608" s="42"/>
      <c r="Z4608" s="42"/>
    </row>
    <row r="4609">
      <c r="B4609" s="42"/>
      <c r="D4609" s="90"/>
      <c r="F4609" s="90"/>
      <c r="G4609" s="42"/>
      <c r="H4609" s="90"/>
      <c r="M4609" s="42"/>
      <c r="S4609" s="42"/>
      <c r="T4609" s="42"/>
      <c r="U4609" s="42"/>
      <c r="V4609" s="42"/>
      <c r="W4609" s="42"/>
      <c r="X4609" s="42"/>
      <c r="Y4609" s="42"/>
      <c r="Z4609" s="42"/>
    </row>
    <row r="4610">
      <c r="B4610" s="42"/>
      <c r="D4610" s="90"/>
      <c r="F4610" s="90"/>
      <c r="G4610" s="42"/>
      <c r="H4610" s="90"/>
      <c r="M4610" s="42"/>
      <c r="S4610" s="42"/>
      <c r="T4610" s="42"/>
      <c r="U4610" s="42"/>
      <c r="V4610" s="42"/>
      <c r="W4610" s="42"/>
      <c r="X4610" s="42"/>
      <c r="Y4610" s="42"/>
      <c r="Z4610" s="42"/>
    </row>
    <row r="4611">
      <c r="B4611" s="42"/>
      <c r="D4611" s="90"/>
      <c r="F4611" s="90"/>
      <c r="G4611" s="42"/>
      <c r="H4611" s="90"/>
      <c r="M4611" s="42"/>
      <c r="S4611" s="42"/>
      <c r="T4611" s="42"/>
      <c r="U4611" s="42"/>
      <c r="V4611" s="42"/>
      <c r="W4611" s="42"/>
      <c r="X4611" s="42"/>
      <c r="Y4611" s="42"/>
      <c r="Z4611" s="42"/>
    </row>
    <row r="4612">
      <c r="B4612" s="42"/>
      <c r="D4612" s="90"/>
      <c r="F4612" s="90"/>
      <c r="G4612" s="42"/>
      <c r="H4612" s="90"/>
      <c r="M4612" s="42"/>
      <c r="S4612" s="42"/>
      <c r="T4612" s="42"/>
      <c r="U4612" s="42"/>
      <c r="V4612" s="42"/>
      <c r="W4612" s="42"/>
      <c r="X4612" s="42"/>
      <c r="Y4612" s="42"/>
      <c r="Z4612" s="42"/>
    </row>
    <row r="4613">
      <c r="B4613" s="42"/>
      <c r="D4613" s="90"/>
      <c r="F4613" s="90"/>
      <c r="G4613" s="42"/>
      <c r="H4613" s="90"/>
      <c r="M4613" s="42"/>
      <c r="S4613" s="42"/>
      <c r="T4613" s="42"/>
      <c r="U4613" s="42"/>
      <c r="V4613" s="42"/>
      <c r="W4613" s="42"/>
      <c r="X4613" s="42"/>
      <c r="Y4613" s="42"/>
      <c r="Z4613" s="42"/>
    </row>
    <row r="4614">
      <c r="B4614" s="42"/>
      <c r="D4614" s="90"/>
      <c r="F4614" s="90"/>
      <c r="G4614" s="42"/>
      <c r="H4614" s="90"/>
      <c r="M4614" s="42"/>
      <c r="S4614" s="42"/>
      <c r="T4614" s="42"/>
      <c r="U4614" s="42"/>
      <c r="V4614" s="42"/>
      <c r="W4614" s="42"/>
      <c r="X4614" s="42"/>
      <c r="Y4614" s="42"/>
      <c r="Z4614" s="42"/>
    </row>
    <row r="4615">
      <c r="B4615" s="42"/>
      <c r="D4615" s="90"/>
      <c r="F4615" s="90"/>
      <c r="G4615" s="42"/>
      <c r="H4615" s="90"/>
      <c r="M4615" s="42"/>
      <c r="S4615" s="42"/>
      <c r="T4615" s="42"/>
      <c r="U4615" s="42"/>
      <c r="V4615" s="42"/>
      <c r="W4615" s="42"/>
      <c r="X4615" s="42"/>
      <c r="Y4615" s="42"/>
      <c r="Z4615" s="42"/>
    </row>
    <row r="4616">
      <c r="B4616" s="42"/>
      <c r="D4616" s="90"/>
      <c r="F4616" s="90"/>
      <c r="G4616" s="42"/>
      <c r="H4616" s="90"/>
      <c r="M4616" s="42"/>
      <c r="S4616" s="42"/>
      <c r="T4616" s="42"/>
      <c r="U4616" s="42"/>
      <c r="V4616" s="42"/>
      <c r="W4616" s="42"/>
      <c r="X4616" s="42"/>
      <c r="Y4616" s="42"/>
      <c r="Z4616" s="42"/>
    </row>
    <row r="4617">
      <c r="B4617" s="42"/>
      <c r="D4617" s="90"/>
      <c r="F4617" s="90"/>
      <c r="G4617" s="42"/>
      <c r="H4617" s="90"/>
      <c r="M4617" s="42"/>
      <c r="S4617" s="42"/>
      <c r="T4617" s="42"/>
      <c r="U4617" s="42"/>
      <c r="V4617" s="42"/>
      <c r="W4617" s="42"/>
      <c r="X4617" s="42"/>
      <c r="Y4617" s="42"/>
      <c r="Z4617" s="42"/>
    </row>
    <row r="4618">
      <c r="B4618" s="42"/>
      <c r="D4618" s="90"/>
      <c r="F4618" s="90"/>
      <c r="G4618" s="42"/>
      <c r="H4618" s="90"/>
      <c r="M4618" s="42"/>
      <c r="S4618" s="42"/>
      <c r="T4618" s="42"/>
      <c r="U4618" s="42"/>
      <c r="V4618" s="42"/>
      <c r="W4618" s="42"/>
      <c r="X4618" s="42"/>
      <c r="Y4618" s="42"/>
      <c r="Z4618" s="42"/>
    </row>
    <row r="4619">
      <c r="B4619" s="42"/>
      <c r="D4619" s="90"/>
      <c r="F4619" s="90"/>
      <c r="G4619" s="42"/>
      <c r="H4619" s="90"/>
      <c r="M4619" s="42"/>
      <c r="S4619" s="42"/>
      <c r="T4619" s="42"/>
      <c r="U4619" s="42"/>
      <c r="V4619" s="42"/>
      <c r="W4619" s="42"/>
      <c r="X4619" s="42"/>
      <c r="Y4619" s="42"/>
      <c r="Z4619" s="42"/>
    </row>
    <row r="4620">
      <c r="B4620" s="42"/>
      <c r="D4620" s="90"/>
      <c r="F4620" s="90"/>
      <c r="G4620" s="42"/>
      <c r="H4620" s="90"/>
      <c r="M4620" s="42"/>
      <c r="S4620" s="42"/>
      <c r="T4620" s="42"/>
      <c r="U4620" s="42"/>
      <c r="V4620" s="42"/>
      <c r="W4620" s="42"/>
      <c r="X4620" s="42"/>
      <c r="Y4620" s="42"/>
      <c r="Z4620" s="42"/>
    </row>
    <row r="4621">
      <c r="B4621" s="42"/>
      <c r="D4621" s="90"/>
      <c r="F4621" s="90"/>
      <c r="G4621" s="42"/>
      <c r="H4621" s="90"/>
      <c r="M4621" s="42"/>
      <c r="S4621" s="42"/>
      <c r="T4621" s="42"/>
      <c r="U4621" s="42"/>
      <c r="V4621" s="42"/>
      <c r="W4621" s="42"/>
      <c r="X4621" s="42"/>
      <c r="Y4621" s="42"/>
      <c r="Z4621" s="42"/>
    </row>
    <row r="4622">
      <c r="B4622" s="42"/>
      <c r="D4622" s="90"/>
      <c r="F4622" s="90"/>
      <c r="G4622" s="42"/>
      <c r="H4622" s="90"/>
      <c r="M4622" s="42"/>
      <c r="S4622" s="42"/>
      <c r="T4622" s="42"/>
      <c r="U4622" s="42"/>
      <c r="V4622" s="42"/>
      <c r="W4622" s="42"/>
      <c r="X4622" s="42"/>
      <c r="Y4622" s="42"/>
      <c r="Z4622" s="42"/>
    </row>
    <row r="4623">
      <c r="B4623" s="42"/>
      <c r="D4623" s="90"/>
      <c r="F4623" s="90"/>
      <c r="G4623" s="42"/>
      <c r="H4623" s="90"/>
      <c r="M4623" s="42"/>
      <c r="S4623" s="42"/>
      <c r="T4623" s="42"/>
      <c r="U4623" s="42"/>
      <c r="V4623" s="42"/>
      <c r="W4623" s="42"/>
      <c r="X4623" s="42"/>
      <c r="Y4623" s="42"/>
      <c r="Z4623" s="42"/>
    </row>
    <row r="4624">
      <c r="B4624" s="42"/>
      <c r="D4624" s="90"/>
      <c r="F4624" s="90"/>
      <c r="G4624" s="42"/>
      <c r="H4624" s="90"/>
      <c r="M4624" s="42"/>
      <c r="S4624" s="42"/>
      <c r="T4624" s="42"/>
      <c r="U4624" s="42"/>
      <c r="V4624" s="42"/>
      <c r="W4624" s="42"/>
      <c r="X4624" s="42"/>
      <c r="Y4624" s="42"/>
      <c r="Z4624" s="42"/>
    </row>
    <row r="4625">
      <c r="B4625" s="42"/>
      <c r="D4625" s="90"/>
      <c r="F4625" s="90"/>
      <c r="G4625" s="42"/>
      <c r="H4625" s="90"/>
      <c r="M4625" s="42"/>
      <c r="S4625" s="42"/>
      <c r="T4625" s="42"/>
      <c r="U4625" s="42"/>
      <c r="V4625" s="42"/>
      <c r="W4625" s="42"/>
      <c r="X4625" s="42"/>
      <c r="Y4625" s="42"/>
      <c r="Z4625" s="42"/>
    </row>
    <row r="4626">
      <c r="B4626" s="42"/>
      <c r="D4626" s="90"/>
      <c r="F4626" s="90"/>
      <c r="G4626" s="42"/>
      <c r="H4626" s="90"/>
      <c r="M4626" s="42"/>
      <c r="S4626" s="42"/>
      <c r="T4626" s="42"/>
      <c r="U4626" s="42"/>
      <c r="V4626" s="42"/>
      <c r="W4626" s="42"/>
      <c r="X4626" s="42"/>
      <c r="Y4626" s="42"/>
      <c r="Z4626" s="42"/>
    </row>
    <row r="4627">
      <c r="B4627" s="42"/>
      <c r="D4627" s="90"/>
      <c r="F4627" s="90"/>
      <c r="G4627" s="42"/>
      <c r="H4627" s="90"/>
      <c r="M4627" s="42"/>
      <c r="S4627" s="42"/>
      <c r="T4627" s="42"/>
      <c r="U4627" s="42"/>
      <c r="V4627" s="42"/>
      <c r="W4627" s="42"/>
      <c r="X4627" s="42"/>
      <c r="Y4627" s="42"/>
      <c r="Z4627" s="42"/>
    </row>
    <row r="4628">
      <c r="B4628" s="42"/>
      <c r="D4628" s="90"/>
      <c r="F4628" s="90"/>
      <c r="G4628" s="42"/>
      <c r="H4628" s="90"/>
      <c r="M4628" s="42"/>
      <c r="S4628" s="42"/>
      <c r="T4628" s="42"/>
      <c r="U4628" s="42"/>
      <c r="V4628" s="42"/>
      <c r="W4628" s="42"/>
      <c r="X4628" s="42"/>
      <c r="Y4628" s="42"/>
      <c r="Z4628" s="42"/>
    </row>
    <row r="4629">
      <c r="B4629" s="42"/>
      <c r="D4629" s="90"/>
      <c r="F4629" s="90"/>
      <c r="G4629" s="42"/>
      <c r="H4629" s="90"/>
      <c r="M4629" s="42"/>
      <c r="S4629" s="42"/>
      <c r="T4629" s="42"/>
      <c r="U4629" s="42"/>
      <c r="V4629" s="42"/>
      <c r="W4629" s="42"/>
      <c r="X4629" s="42"/>
      <c r="Y4629" s="42"/>
      <c r="Z4629" s="42"/>
    </row>
    <row r="4630">
      <c r="B4630" s="42"/>
      <c r="D4630" s="90"/>
      <c r="F4630" s="90"/>
      <c r="G4630" s="42"/>
      <c r="H4630" s="90"/>
      <c r="M4630" s="42"/>
      <c r="S4630" s="42"/>
      <c r="T4630" s="42"/>
      <c r="U4630" s="42"/>
      <c r="V4630" s="42"/>
      <c r="W4630" s="42"/>
      <c r="X4630" s="42"/>
      <c r="Y4630" s="42"/>
      <c r="Z4630" s="42"/>
    </row>
    <row r="4631">
      <c r="B4631" s="42"/>
      <c r="D4631" s="90"/>
      <c r="F4631" s="90"/>
      <c r="G4631" s="42"/>
      <c r="H4631" s="90"/>
      <c r="M4631" s="42"/>
      <c r="S4631" s="42"/>
      <c r="T4631" s="42"/>
      <c r="U4631" s="42"/>
      <c r="V4631" s="42"/>
      <c r="W4631" s="42"/>
      <c r="X4631" s="42"/>
      <c r="Y4631" s="42"/>
      <c r="Z4631" s="42"/>
    </row>
    <row r="4632">
      <c r="B4632" s="42"/>
      <c r="D4632" s="90"/>
      <c r="F4632" s="90"/>
      <c r="G4632" s="42"/>
      <c r="H4632" s="90"/>
      <c r="M4632" s="42"/>
      <c r="S4632" s="42"/>
      <c r="T4632" s="42"/>
      <c r="U4632" s="42"/>
      <c r="V4632" s="42"/>
      <c r="W4632" s="42"/>
      <c r="X4632" s="42"/>
      <c r="Y4632" s="42"/>
      <c r="Z4632" s="42"/>
    </row>
    <row r="4633">
      <c r="B4633" s="42"/>
      <c r="D4633" s="90"/>
      <c r="F4633" s="90"/>
      <c r="G4633" s="42"/>
      <c r="H4633" s="90"/>
      <c r="M4633" s="42"/>
      <c r="S4633" s="42"/>
      <c r="T4633" s="42"/>
      <c r="U4633" s="42"/>
      <c r="V4633" s="42"/>
      <c r="W4633" s="42"/>
      <c r="X4633" s="42"/>
      <c r="Y4633" s="42"/>
      <c r="Z4633" s="42"/>
    </row>
    <row r="4634">
      <c r="B4634" s="42"/>
      <c r="D4634" s="90"/>
      <c r="F4634" s="90"/>
      <c r="G4634" s="42"/>
      <c r="H4634" s="90"/>
      <c r="M4634" s="42"/>
      <c r="S4634" s="42"/>
      <c r="T4634" s="42"/>
      <c r="U4634" s="42"/>
      <c r="V4634" s="42"/>
      <c r="W4634" s="42"/>
      <c r="X4634" s="42"/>
      <c r="Y4634" s="42"/>
      <c r="Z4634" s="42"/>
    </row>
    <row r="4635">
      <c r="B4635" s="42"/>
      <c r="D4635" s="90"/>
      <c r="F4635" s="90"/>
      <c r="G4635" s="42"/>
      <c r="H4635" s="90"/>
      <c r="M4635" s="42"/>
      <c r="S4635" s="42"/>
      <c r="T4635" s="42"/>
      <c r="U4635" s="42"/>
      <c r="V4635" s="42"/>
      <c r="W4635" s="42"/>
      <c r="X4635" s="42"/>
      <c r="Y4635" s="42"/>
      <c r="Z4635" s="42"/>
    </row>
    <row r="4636">
      <c r="B4636" s="42"/>
      <c r="D4636" s="90"/>
      <c r="F4636" s="90"/>
      <c r="G4636" s="42"/>
      <c r="H4636" s="90"/>
      <c r="M4636" s="42"/>
      <c r="S4636" s="42"/>
      <c r="T4636" s="42"/>
      <c r="U4636" s="42"/>
      <c r="V4636" s="42"/>
      <c r="W4636" s="42"/>
      <c r="X4636" s="42"/>
      <c r="Y4636" s="42"/>
      <c r="Z4636" s="42"/>
    </row>
    <row r="4637">
      <c r="B4637" s="42"/>
      <c r="D4637" s="90"/>
      <c r="F4637" s="90"/>
      <c r="G4637" s="42"/>
      <c r="H4637" s="90"/>
      <c r="M4637" s="42"/>
      <c r="S4637" s="42"/>
      <c r="T4637" s="42"/>
      <c r="U4637" s="42"/>
      <c r="V4637" s="42"/>
      <c r="W4637" s="42"/>
      <c r="X4637" s="42"/>
      <c r="Y4637" s="42"/>
      <c r="Z4637" s="42"/>
    </row>
    <row r="4638">
      <c r="B4638" s="42"/>
      <c r="D4638" s="90"/>
      <c r="F4638" s="90"/>
      <c r="G4638" s="42"/>
      <c r="H4638" s="90"/>
      <c r="M4638" s="42"/>
      <c r="S4638" s="42"/>
      <c r="T4638" s="42"/>
      <c r="U4638" s="42"/>
      <c r="V4638" s="42"/>
      <c r="W4638" s="42"/>
      <c r="X4638" s="42"/>
      <c r="Y4638" s="42"/>
      <c r="Z4638" s="42"/>
    </row>
    <row r="4639">
      <c r="B4639" s="42"/>
      <c r="D4639" s="90"/>
      <c r="F4639" s="90"/>
      <c r="G4639" s="42"/>
      <c r="H4639" s="90"/>
      <c r="M4639" s="42"/>
      <c r="S4639" s="42"/>
      <c r="T4639" s="42"/>
      <c r="U4639" s="42"/>
      <c r="V4639" s="42"/>
      <c r="W4639" s="42"/>
      <c r="X4639" s="42"/>
      <c r="Y4639" s="42"/>
      <c r="Z4639" s="42"/>
    </row>
    <row r="4640">
      <c r="B4640" s="42"/>
      <c r="D4640" s="90"/>
      <c r="F4640" s="90"/>
      <c r="G4640" s="42"/>
      <c r="H4640" s="90"/>
      <c r="M4640" s="42"/>
      <c r="S4640" s="42"/>
      <c r="T4640" s="42"/>
      <c r="U4640" s="42"/>
      <c r="V4640" s="42"/>
      <c r="W4640" s="42"/>
      <c r="X4640" s="42"/>
      <c r="Y4640" s="42"/>
      <c r="Z4640" s="42"/>
    </row>
    <row r="4641">
      <c r="B4641" s="42"/>
      <c r="D4641" s="90"/>
      <c r="F4641" s="90"/>
      <c r="G4641" s="42"/>
      <c r="H4641" s="90"/>
      <c r="M4641" s="42"/>
      <c r="S4641" s="42"/>
      <c r="T4641" s="42"/>
      <c r="U4641" s="42"/>
      <c r="V4641" s="42"/>
      <c r="W4641" s="42"/>
      <c r="X4641" s="42"/>
      <c r="Y4641" s="42"/>
      <c r="Z4641" s="42"/>
    </row>
    <row r="4642">
      <c r="B4642" s="42"/>
      <c r="D4642" s="90"/>
      <c r="F4642" s="90"/>
      <c r="G4642" s="42"/>
      <c r="H4642" s="90"/>
      <c r="M4642" s="42"/>
      <c r="S4642" s="42"/>
      <c r="T4642" s="42"/>
      <c r="U4642" s="42"/>
      <c r="V4642" s="42"/>
      <c r="W4642" s="42"/>
      <c r="X4642" s="42"/>
      <c r="Y4642" s="42"/>
      <c r="Z4642" s="42"/>
    </row>
    <row r="4643">
      <c r="B4643" s="42"/>
      <c r="D4643" s="90"/>
      <c r="F4643" s="90"/>
      <c r="G4643" s="42"/>
      <c r="H4643" s="90"/>
      <c r="M4643" s="42"/>
      <c r="S4643" s="42"/>
      <c r="T4643" s="42"/>
      <c r="U4643" s="42"/>
      <c r="V4643" s="42"/>
      <c r="W4643" s="42"/>
      <c r="X4643" s="42"/>
      <c r="Y4643" s="42"/>
      <c r="Z4643" s="42"/>
    </row>
    <row r="4644">
      <c r="B4644" s="42"/>
      <c r="D4644" s="90"/>
      <c r="F4644" s="90"/>
      <c r="G4644" s="42"/>
      <c r="H4644" s="90"/>
      <c r="M4644" s="42"/>
      <c r="S4644" s="42"/>
      <c r="T4644" s="42"/>
      <c r="U4644" s="42"/>
      <c r="V4644" s="42"/>
      <c r="W4644" s="42"/>
      <c r="X4644" s="42"/>
      <c r="Y4644" s="42"/>
      <c r="Z4644" s="42"/>
    </row>
    <row r="4645">
      <c r="B4645" s="42"/>
      <c r="D4645" s="90"/>
      <c r="F4645" s="90"/>
      <c r="G4645" s="42"/>
      <c r="H4645" s="90"/>
      <c r="M4645" s="42"/>
      <c r="S4645" s="42"/>
      <c r="T4645" s="42"/>
      <c r="U4645" s="42"/>
      <c r="V4645" s="42"/>
      <c r="W4645" s="42"/>
      <c r="X4645" s="42"/>
      <c r="Y4645" s="42"/>
      <c r="Z4645" s="42"/>
    </row>
    <row r="4646">
      <c r="B4646" s="42"/>
      <c r="D4646" s="90"/>
      <c r="F4646" s="90"/>
      <c r="G4646" s="42"/>
      <c r="H4646" s="90"/>
      <c r="M4646" s="42"/>
      <c r="S4646" s="42"/>
      <c r="T4646" s="42"/>
      <c r="U4646" s="42"/>
      <c r="V4646" s="42"/>
      <c r="W4646" s="42"/>
      <c r="X4646" s="42"/>
      <c r="Y4646" s="42"/>
      <c r="Z4646" s="42"/>
    </row>
    <row r="4647">
      <c r="B4647" s="42"/>
      <c r="D4647" s="90"/>
      <c r="F4647" s="90"/>
      <c r="G4647" s="42"/>
      <c r="H4647" s="90"/>
      <c r="M4647" s="42"/>
      <c r="S4647" s="42"/>
      <c r="T4647" s="42"/>
      <c r="U4647" s="42"/>
      <c r="V4647" s="42"/>
      <c r="W4647" s="42"/>
      <c r="X4647" s="42"/>
      <c r="Y4647" s="42"/>
      <c r="Z4647" s="42"/>
    </row>
    <row r="4648">
      <c r="B4648" s="42"/>
      <c r="D4648" s="90"/>
      <c r="F4648" s="90"/>
      <c r="G4648" s="42"/>
      <c r="H4648" s="90"/>
      <c r="M4648" s="42"/>
      <c r="S4648" s="42"/>
      <c r="T4648" s="42"/>
      <c r="U4648" s="42"/>
      <c r="V4648" s="42"/>
      <c r="W4648" s="42"/>
      <c r="X4648" s="42"/>
      <c r="Y4648" s="42"/>
      <c r="Z4648" s="42"/>
    </row>
    <row r="4649">
      <c r="B4649" s="42"/>
      <c r="D4649" s="90"/>
      <c r="F4649" s="90"/>
      <c r="G4649" s="42"/>
      <c r="H4649" s="90"/>
      <c r="M4649" s="42"/>
      <c r="S4649" s="42"/>
      <c r="T4649" s="42"/>
      <c r="U4649" s="42"/>
      <c r="V4649" s="42"/>
      <c r="W4649" s="42"/>
      <c r="X4649" s="42"/>
      <c r="Y4649" s="42"/>
      <c r="Z4649" s="42"/>
    </row>
    <row r="4650">
      <c r="B4650" s="42"/>
      <c r="D4650" s="90"/>
      <c r="F4650" s="90"/>
      <c r="G4650" s="42"/>
      <c r="H4650" s="90"/>
      <c r="M4650" s="42"/>
      <c r="S4650" s="42"/>
      <c r="T4650" s="42"/>
      <c r="U4650" s="42"/>
      <c r="V4650" s="42"/>
      <c r="W4650" s="42"/>
      <c r="X4650" s="42"/>
      <c r="Y4650" s="42"/>
      <c r="Z4650" s="42"/>
    </row>
    <row r="4651">
      <c r="B4651" s="42"/>
      <c r="D4651" s="90"/>
      <c r="F4651" s="90"/>
      <c r="G4651" s="42"/>
      <c r="H4651" s="90"/>
      <c r="M4651" s="42"/>
      <c r="S4651" s="42"/>
      <c r="T4651" s="42"/>
      <c r="U4651" s="42"/>
      <c r="V4651" s="42"/>
      <c r="W4651" s="42"/>
      <c r="X4651" s="42"/>
      <c r="Y4651" s="42"/>
      <c r="Z4651" s="42"/>
    </row>
    <row r="4652">
      <c r="B4652" s="42"/>
      <c r="D4652" s="90"/>
      <c r="F4652" s="90"/>
      <c r="G4652" s="42"/>
      <c r="H4652" s="90"/>
      <c r="M4652" s="42"/>
      <c r="S4652" s="42"/>
      <c r="T4652" s="42"/>
      <c r="U4652" s="42"/>
      <c r="V4652" s="42"/>
      <c r="W4652" s="42"/>
      <c r="X4652" s="42"/>
      <c r="Y4652" s="42"/>
      <c r="Z4652" s="42"/>
    </row>
    <row r="4653">
      <c r="B4653" s="42"/>
      <c r="D4653" s="90"/>
      <c r="F4653" s="90"/>
      <c r="G4653" s="42"/>
      <c r="H4653" s="90"/>
      <c r="M4653" s="42"/>
      <c r="S4653" s="42"/>
      <c r="T4653" s="42"/>
      <c r="U4653" s="42"/>
      <c r="V4653" s="42"/>
      <c r="W4653" s="42"/>
      <c r="X4653" s="42"/>
      <c r="Y4653" s="42"/>
      <c r="Z4653" s="42"/>
    </row>
    <row r="4654">
      <c r="B4654" s="42"/>
      <c r="D4654" s="90"/>
      <c r="F4654" s="90"/>
      <c r="G4654" s="42"/>
      <c r="H4654" s="90"/>
      <c r="M4654" s="42"/>
      <c r="S4654" s="42"/>
      <c r="T4654" s="42"/>
      <c r="U4654" s="42"/>
      <c r="V4654" s="42"/>
      <c r="W4654" s="42"/>
      <c r="X4654" s="42"/>
      <c r="Y4654" s="42"/>
      <c r="Z4654" s="42"/>
    </row>
    <row r="4655">
      <c r="B4655" s="42"/>
      <c r="D4655" s="90"/>
      <c r="F4655" s="90"/>
      <c r="G4655" s="42"/>
      <c r="H4655" s="90"/>
      <c r="M4655" s="42"/>
      <c r="S4655" s="42"/>
      <c r="T4655" s="42"/>
      <c r="U4655" s="42"/>
      <c r="V4655" s="42"/>
      <c r="W4655" s="42"/>
      <c r="X4655" s="42"/>
      <c r="Y4655" s="42"/>
      <c r="Z4655" s="42"/>
    </row>
    <row r="4656">
      <c r="B4656" s="42"/>
      <c r="D4656" s="90"/>
      <c r="F4656" s="90"/>
      <c r="G4656" s="42"/>
      <c r="H4656" s="90"/>
      <c r="M4656" s="42"/>
      <c r="S4656" s="42"/>
      <c r="T4656" s="42"/>
      <c r="U4656" s="42"/>
      <c r="V4656" s="42"/>
      <c r="W4656" s="42"/>
      <c r="X4656" s="42"/>
      <c r="Y4656" s="42"/>
      <c r="Z4656" s="42"/>
    </row>
    <row r="4657">
      <c r="B4657" s="42"/>
      <c r="D4657" s="90"/>
      <c r="F4657" s="90"/>
      <c r="G4657" s="42"/>
      <c r="H4657" s="90"/>
      <c r="M4657" s="42"/>
      <c r="S4657" s="42"/>
      <c r="T4657" s="42"/>
      <c r="U4657" s="42"/>
      <c r="V4657" s="42"/>
      <c r="W4657" s="42"/>
      <c r="X4657" s="42"/>
      <c r="Y4657" s="42"/>
      <c r="Z4657" s="42"/>
    </row>
    <row r="4658">
      <c r="B4658" s="42"/>
      <c r="D4658" s="90"/>
      <c r="F4658" s="90"/>
      <c r="G4658" s="42"/>
      <c r="H4658" s="90"/>
      <c r="M4658" s="42"/>
      <c r="S4658" s="42"/>
      <c r="T4658" s="42"/>
      <c r="U4658" s="42"/>
      <c r="V4658" s="42"/>
      <c r="W4658" s="42"/>
      <c r="X4658" s="42"/>
      <c r="Y4658" s="42"/>
      <c r="Z4658" s="42"/>
    </row>
    <row r="4659">
      <c r="B4659" s="42"/>
      <c r="D4659" s="90"/>
      <c r="F4659" s="90"/>
      <c r="G4659" s="42"/>
      <c r="H4659" s="90"/>
      <c r="M4659" s="42"/>
      <c r="S4659" s="42"/>
      <c r="T4659" s="42"/>
      <c r="U4659" s="42"/>
      <c r="V4659" s="42"/>
      <c r="W4659" s="42"/>
      <c r="X4659" s="42"/>
      <c r="Y4659" s="42"/>
      <c r="Z4659" s="42"/>
    </row>
    <row r="4660">
      <c r="B4660" s="42"/>
      <c r="D4660" s="90"/>
      <c r="F4660" s="90"/>
      <c r="G4660" s="42"/>
      <c r="H4660" s="90"/>
      <c r="M4660" s="42"/>
      <c r="S4660" s="42"/>
      <c r="T4660" s="42"/>
      <c r="U4660" s="42"/>
      <c r="V4660" s="42"/>
      <c r="W4660" s="42"/>
      <c r="X4660" s="42"/>
      <c r="Y4660" s="42"/>
      <c r="Z4660" s="42"/>
    </row>
    <row r="4661">
      <c r="B4661" s="42"/>
      <c r="D4661" s="90"/>
      <c r="F4661" s="90"/>
      <c r="G4661" s="42"/>
      <c r="H4661" s="90"/>
      <c r="M4661" s="42"/>
      <c r="S4661" s="42"/>
      <c r="T4661" s="42"/>
      <c r="U4661" s="42"/>
      <c r="V4661" s="42"/>
      <c r="W4661" s="42"/>
      <c r="X4661" s="42"/>
      <c r="Y4661" s="42"/>
      <c r="Z4661" s="42"/>
    </row>
    <row r="4662">
      <c r="B4662" s="42"/>
      <c r="D4662" s="90"/>
      <c r="F4662" s="90"/>
      <c r="G4662" s="42"/>
      <c r="H4662" s="90"/>
      <c r="M4662" s="42"/>
      <c r="S4662" s="42"/>
      <c r="T4662" s="42"/>
      <c r="U4662" s="42"/>
      <c r="V4662" s="42"/>
      <c r="W4662" s="42"/>
      <c r="X4662" s="42"/>
      <c r="Y4662" s="42"/>
      <c r="Z4662" s="42"/>
    </row>
    <row r="4663">
      <c r="B4663" s="42"/>
      <c r="D4663" s="90"/>
      <c r="F4663" s="90"/>
      <c r="G4663" s="42"/>
      <c r="H4663" s="90"/>
      <c r="M4663" s="42"/>
      <c r="S4663" s="42"/>
      <c r="T4663" s="42"/>
      <c r="U4663" s="42"/>
      <c r="V4663" s="42"/>
      <c r="W4663" s="42"/>
      <c r="X4663" s="42"/>
      <c r="Y4663" s="42"/>
      <c r="Z4663" s="42"/>
    </row>
    <row r="4664">
      <c r="B4664" s="42"/>
      <c r="D4664" s="90"/>
      <c r="F4664" s="90"/>
      <c r="G4664" s="42"/>
      <c r="H4664" s="90"/>
      <c r="M4664" s="42"/>
      <c r="S4664" s="42"/>
      <c r="T4664" s="42"/>
      <c r="U4664" s="42"/>
      <c r="V4664" s="42"/>
      <c r="W4664" s="42"/>
      <c r="X4664" s="42"/>
      <c r="Y4664" s="42"/>
      <c r="Z4664" s="42"/>
    </row>
    <row r="4665">
      <c r="B4665" s="42"/>
      <c r="D4665" s="90"/>
      <c r="F4665" s="90"/>
      <c r="G4665" s="42"/>
      <c r="H4665" s="90"/>
      <c r="M4665" s="42"/>
      <c r="S4665" s="42"/>
      <c r="T4665" s="42"/>
      <c r="U4665" s="42"/>
      <c r="V4665" s="42"/>
      <c r="W4665" s="42"/>
      <c r="X4665" s="42"/>
      <c r="Y4665" s="42"/>
      <c r="Z4665" s="42"/>
    </row>
    <row r="4666">
      <c r="B4666" s="42"/>
      <c r="D4666" s="90"/>
      <c r="F4666" s="90"/>
      <c r="G4666" s="42"/>
      <c r="H4666" s="90"/>
      <c r="M4666" s="42"/>
      <c r="S4666" s="42"/>
      <c r="T4666" s="42"/>
      <c r="U4666" s="42"/>
      <c r="V4666" s="42"/>
      <c r="W4666" s="42"/>
      <c r="X4666" s="42"/>
      <c r="Y4666" s="42"/>
      <c r="Z4666" s="42"/>
    </row>
    <row r="4667">
      <c r="B4667" s="42"/>
      <c r="D4667" s="90"/>
      <c r="F4667" s="90"/>
      <c r="G4667" s="42"/>
      <c r="H4667" s="90"/>
      <c r="M4667" s="42"/>
      <c r="S4667" s="42"/>
      <c r="T4667" s="42"/>
      <c r="U4667" s="42"/>
      <c r="V4667" s="42"/>
      <c r="W4667" s="42"/>
      <c r="X4667" s="42"/>
      <c r="Y4667" s="42"/>
      <c r="Z4667" s="42"/>
    </row>
    <row r="4668">
      <c r="B4668" s="42"/>
      <c r="D4668" s="90"/>
      <c r="F4668" s="90"/>
      <c r="G4668" s="42"/>
      <c r="H4668" s="90"/>
      <c r="M4668" s="42"/>
      <c r="S4668" s="42"/>
      <c r="T4668" s="42"/>
      <c r="U4668" s="42"/>
      <c r="V4668" s="42"/>
      <c r="W4668" s="42"/>
      <c r="X4668" s="42"/>
      <c r="Y4668" s="42"/>
      <c r="Z4668" s="42"/>
    </row>
    <row r="4669">
      <c r="B4669" s="42"/>
      <c r="D4669" s="90"/>
      <c r="F4669" s="90"/>
      <c r="G4669" s="42"/>
      <c r="H4669" s="90"/>
      <c r="M4669" s="42"/>
      <c r="S4669" s="42"/>
      <c r="T4669" s="42"/>
      <c r="U4669" s="42"/>
      <c r="V4669" s="42"/>
      <c r="W4669" s="42"/>
      <c r="X4669" s="42"/>
      <c r="Y4669" s="42"/>
      <c r="Z4669" s="42"/>
    </row>
    <row r="4670">
      <c r="B4670" s="42"/>
      <c r="D4670" s="90"/>
      <c r="F4670" s="90"/>
      <c r="G4670" s="42"/>
      <c r="H4670" s="90"/>
      <c r="M4670" s="42"/>
      <c r="S4670" s="42"/>
      <c r="T4670" s="42"/>
      <c r="U4670" s="42"/>
      <c r="V4670" s="42"/>
      <c r="W4670" s="42"/>
      <c r="X4670" s="42"/>
      <c r="Y4670" s="42"/>
      <c r="Z4670" s="42"/>
    </row>
    <row r="4671">
      <c r="B4671" s="42"/>
      <c r="D4671" s="90"/>
      <c r="F4671" s="90"/>
      <c r="G4671" s="42"/>
      <c r="H4671" s="90"/>
      <c r="M4671" s="42"/>
      <c r="S4671" s="42"/>
      <c r="T4671" s="42"/>
      <c r="U4671" s="42"/>
      <c r="V4671" s="42"/>
      <c r="W4671" s="42"/>
      <c r="X4671" s="42"/>
      <c r="Y4671" s="42"/>
      <c r="Z4671" s="42"/>
    </row>
    <row r="4672">
      <c r="B4672" s="42"/>
      <c r="D4672" s="90"/>
      <c r="F4672" s="90"/>
      <c r="G4672" s="42"/>
      <c r="H4672" s="90"/>
      <c r="M4672" s="42"/>
      <c r="S4672" s="42"/>
      <c r="T4672" s="42"/>
      <c r="U4672" s="42"/>
      <c r="V4672" s="42"/>
      <c r="W4672" s="42"/>
      <c r="X4672" s="42"/>
      <c r="Y4672" s="42"/>
      <c r="Z4672" s="42"/>
    </row>
    <row r="4673">
      <c r="B4673" s="42"/>
      <c r="D4673" s="90"/>
      <c r="F4673" s="90"/>
      <c r="G4673" s="42"/>
      <c r="H4673" s="90"/>
      <c r="M4673" s="42"/>
      <c r="S4673" s="42"/>
      <c r="T4673" s="42"/>
      <c r="U4673" s="42"/>
      <c r="V4673" s="42"/>
      <c r="W4673" s="42"/>
      <c r="X4673" s="42"/>
      <c r="Y4673" s="42"/>
      <c r="Z4673" s="42"/>
    </row>
    <row r="4674">
      <c r="B4674" s="42"/>
      <c r="D4674" s="90"/>
      <c r="F4674" s="90"/>
      <c r="G4674" s="42"/>
      <c r="H4674" s="90"/>
      <c r="M4674" s="42"/>
      <c r="S4674" s="42"/>
      <c r="T4674" s="42"/>
      <c r="U4674" s="42"/>
      <c r="V4674" s="42"/>
      <c r="W4674" s="42"/>
      <c r="X4674" s="42"/>
      <c r="Y4674" s="42"/>
      <c r="Z4674" s="42"/>
    </row>
    <row r="4675">
      <c r="B4675" s="42"/>
      <c r="D4675" s="90"/>
      <c r="F4675" s="90"/>
      <c r="G4675" s="42"/>
      <c r="H4675" s="90"/>
      <c r="M4675" s="42"/>
      <c r="S4675" s="42"/>
      <c r="T4675" s="42"/>
      <c r="U4675" s="42"/>
      <c r="V4675" s="42"/>
      <c r="W4675" s="42"/>
      <c r="X4675" s="42"/>
      <c r="Y4675" s="42"/>
      <c r="Z4675" s="42"/>
    </row>
    <row r="4676">
      <c r="B4676" s="42"/>
      <c r="D4676" s="90"/>
      <c r="F4676" s="90"/>
      <c r="G4676" s="42"/>
      <c r="H4676" s="90"/>
      <c r="M4676" s="42"/>
      <c r="S4676" s="42"/>
      <c r="T4676" s="42"/>
      <c r="U4676" s="42"/>
      <c r="V4676" s="42"/>
      <c r="W4676" s="42"/>
      <c r="X4676" s="42"/>
      <c r="Y4676" s="42"/>
      <c r="Z4676" s="42"/>
    </row>
    <row r="4677">
      <c r="B4677" s="42"/>
      <c r="D4677" s="90"/>
      <c r="F4677" s="90"/>
      <c r="G4677" s="42"/>
      <c r="H4677" s="90"/>
      <c r="M4677" s="42"/>
      <c r="S4677" s="42"/>
      <c r="T4677" s="42"/>
      <c r="U4677" s="42"/>
      <c r="V4677" s="42"/>
      <c r="W4677" s="42"/>
      <c r="X4677" s="42"/>
      <c r="Y4677" s="42"/>
      <c r="Z4677" s="42"/>
    </row>
    <row r="4678">
      <c r="B4678" s="42"/>
      <c r="D4678" s="90"/>
      <c r="F4678" s="90"/>
      <c r="G4678" s="42"/>
      <c r="H4678" s="90"/>
      <c r="M4678" s="42"/>
      <c r="S4678" s="42"/>
      <c r="T4678" s="42"/>
      <c r="U4678" s="42"/>
      <c r="V4678" s="42"/>
      <c r="W4678" s="42"/>
      <c r="X4678" s="42"/>
      <c r="Y4678" s="42"/>
      <c r="Z4678" s="42"/>
    </row>
    <row r="4679">
      <c r="B4679" s="42"/>
      <c r="D4679" s="90"/>
      <c r="F4679" s="90"/>
      <c r="G4679" s="42"/>
      <c r="H4679" s="90"/>
      <c r="M4679" s="42"/>
      <c r="S4679" s="42"/>
      <c r="T4679" s="42"/>
      <c r="U4679" s="42"/>
      <c r="V4679" s="42"/>
      <c r="W4679" s="42"/>
      <c r="X4679" s="42"/>
      <c r="Y4679" s="42"/>
      <c r="Z4679" s="42"/>
    </row>
    <row r="4680">
      <c r="B4680" s="42"/>
      <c r="D4680" s="90"/>
      <c r="F4680" s="90"/>
      <c r="G4680" s="42"/>
      <c r="H4680" s="90"/>
      <c r="M4680" s="42"/>
      <c r="S4680" s="42"/>
      <c r="T4680" s="42"/>
      <c r="U4680" s="42"/>
      <c r="V4680" s="42"/>
      <c r="W4680" s="42"/>
      <c r="X4680" s="42"/>
      <c r="Y4680" s="42"/>
      <c r="Z4680" s="42"/>
    </row>
    <row r="4681">
      <c r="B4681" s="42"/>
      <c r="D4681" s="90"/>
      <c r="F4681" s="90"/>
      <c r="G4681" s="42"/>
      <c r="H4681" s="90"/>
      <c r="M4681" s="42"/>
      <c r="S4681" s="42"/>
      <c r="T4681" s="42"/>
      <c r="U4681" s="42"/>
      <c r="V4681" s="42"/>
      <c r="W4681" s="42"/>
      <c r="X4681" s="42"/>
      <c r="Y4681" s="42"/>
      <c r="Z4681" s="42"/>
    </row>
    <row r="4682">
      <c r="B4682" s="42"/>
      <c r="D4682" s="90"/>
      <c r="F4682" s="90"/>
      <c r="G4682" s="42"/>
      <c r="H4682" s="90"/>
      <c r="M4682" s="42"/>
      <c r="S4682" s="42"/>
      <c r="T4682" s="42"/>
      <c r="U4682" s="42"/>
      <c r="V4682" s="42"/>
      <c r="W4682" s="42"/>
      <c r="X4682" s="42"/>
      <c r="Y4682" s="42"/>
      <c r="Z4682" s="42"/>
    </row>
    <row r="4683">
      <c r="B4683" s="42"/>
      <c r="D4683" s="90"/>
      <c r="F4683" s="90"/>
      <c r="G4683" s="42"/>
      <c r="H4683" s="90"/>
      <c r="M4683" s="42"/>
      <c r="S4683" s="42"/>
      <c r="T4683" s="42"/>
      <c r="U4683" s="42"/>
      <c r="V4683" s="42"/>
      <c r="W4683" s="42"/>
      <c r="X4683" s="42"/>
      <c r="Y4683" s="42"/>
      <c r="Z4683" s="42"/>
    </row>
    <row r="4684">
      <c r="B4684" s="42"/>
      <c r="D4684" s="90"/>
      <c r="F4684" s="90"/>
      <c r="G4684" s="42"/>
      <c r="H4684" s="90"/>
      <c r="M4684" s="42"/>
      <c r="S4684" s="42"/>
      <c r="T4684" s="42"/>
      <c r="U4684" s="42"/>
      <c r="V4684" s="42"/>
      <c r="W4684" s="42"/>
      <c r="X4684" s="42"/>
      <c r="Y4684" s="42"/>
      <c r="Z4684" s="42"/>
    </row>
    <row r="4685">
      <c r="B4685" s="42"/>
      <c r="D4685" s="90"/>
      <c r="F4685" s="90"/>
      <c r="G4685" s="42"/>
      <c r="H4685" s="90"/>
      <c r="M4685" s="42"/>
      <c r="S4685" s="42"/>
      <c r="T4685" s="42"/>
      <c r="U4685" s="42"/>
      <c r="V4685" s="42"/>
      <c r="W4685" s="42"/>
      <c r="X4685" s="42"/>
      <c r="Y4685" s="42"/>
      <c r="Z4685" s="42"/>
    </row>
    <row r="4686">
      <c r="B4686" s="42"/>
      <c r="D4686" s="90"/>
      <c r="F4686" s="90"/>
      <c r="G4686" s="42"/>
      <c r="H4686" s="90"/>
      <c r="M4686" s="42"/>
      <c r="S4686" s="42"/>
      <c r="T4686" s="42"/>
      <c r="U4686" s="42"/>
      <c r="V4686" s="42"/>
      <c r="W4686" s="42"/>
      <c r="X4686" s="42"/>
      <c r="Y4686" s="42"/>
      <c r="Z4686" s="42"/>
    </row>
    <row r="4687">
      <c r="B4687" s="42"/>
      <c r="D4687" s="90"/>
      <c r="F4687" s="90"/>
      <c r="G4687" s="42"/>
      <c r="H4687" s="90"/>
      <c r="M4687" s="42"/>
      <c r="S4687" s="42"/>
      <c r="T4687" s="42"/>
      <c r="U4687" s="42"/>
      <c r="V4687" s="42"/>
      <c r="W4687" s="42"/>
      <c r="X4687" s="42"/>
      <c r="Y4687" s="42"/>
      <c r="Z4687" s="42"/>
    </row>
    <row r="4688">
      <c r="B4688" s="42"/>
      <c r="D4688" s="90"/>
      <c r="F4688" s="90"/>
      <c r="G4688" s="42"/>
      <c r="H4688" s="90"/>
      <c r="M4688" s="42"/>
      <c r="S4688" s="42"/>
      <c r="T4688" s="42"/>
      <c r="U4688" s="42"/>
      <c r="V4688" s="42"/>
      <c r="W4688" s="42"/>
      <c r="X4688" s="42"/>
      <c r="Y4688" s="42"/>
      <c r="Z4688" s="42"/>
    </row>
    <row r="4689">
      <c r="B4689" s="42"/>
      <c r="D4689" s="90"/>
      <c r="F4689" s="90"/>
      <c r="G4689" s="42"/>
      <c r="H4689" s="90"/>
      <c r="M4689" s="42"/>
      <c r="S4689" s="42"/>
      <c r="T4689" s="42"/>
      <c r="U4689" s="42"/>
      <c r="V4689" s="42"/>
      <c r="W4689" s="42"/>
      <c r="X4689" s="42"/>
      <c r="Y4689" s="42"/>
      <c r="Z4689" s="42"/>
    </row>
    <row r="4690">
      <c r="B4690" s="42"/>
      <c r="D4690" s="90"/>
      <c r="F4690" s="90"/>
      <c r="G4690" s="42"/>
      <c r="H4690" s="90"/>
      <c r="M4690" s="42"/>
      <c r="S4690" s="42"/>
      <c r="T4690" s="42"/>
      <c r="U4690" s="42"/>
      <c r="V4690" s="42"/>
      <c r="W4690" s="42"/>
      <c r="X4690" s="42"/>
      <c r="Y4690" s="42"/>
      <c r="Z4690" s="42"/>
    </row>
    <row r="4691">
      <c r="B4691" s="42"/>
      <c r="D4691" s="90"/>
      <c r="F4691" s="90"/>
      <c r="G4691" s="42"/>
      <c r="H4691" s="90"/>
      <c r="M4691" s="42"/>
      <c r="S4691" s="42"/>
      <c r="T4691" s="42"/>
      <c r="U4691" s="42"/>
      <c r="V4691" s="42"/>
      <c r="W4691" s="42"/>
      <c r="X4691" s="42"/>
      <c r="Y4691" s="42"/>
      <c r="Z4691" s="42"/>
    </row>
    <row r="4692">
      <c r="B4692" s="42"/>
      <c r="D4692" s="90"/>
      <c r="F4692" s="90"/>
      <c r="G4692" s="42"/>
      <c r="H4692" s="90"/>
      <c r="M4692" s="42"/>
      <c r="S4692" s="42"/>
      <c r="T4692" s="42"/>
      <c r="U4692" s="42"/>
      <c r="V4692" s="42"/>
      <c r="W4692" s="42"/>
      <c r="X4692" s="42"/>
      <c r="Y4692" s="42"/>
      <c r="Z4692" s="42"/>
    </row>
    <row r="4693">
      <c r="B4693" s="42"/>
      <c r="D4693" s="90"/>
      <c r="F4693" s="90"/>
      <c r="G4693" s="42"/>
      <c r="H4693" s="90"/>
      <c r="M4693" s="42"/>
      <c r="S4693" s="42"/>
      <c r="T4693" s="42"/>
      <c r="U4693" s="42"/>
      <c r="V4693" s="42"/>
      <c r="W4693" s="42"/>
      <c r="X4693" s="42"/>
      <c r="Y4693" s="42"/>
      <c r="Z4693" s="42"/>
    </row>
    <row r="4694">
      <c r="B4694" s="42"/>
      <c r="D4694" s="90"/>
      <c r="F4694" s="90"/>
      <c r="G4694" s="42"/>
      <c r="H4694" s="90"/>
      <c r="M4694" s="42"/>
      <c r="S4694" s="42"/>
      <c r="T4694" s="42"/>
      <c r="U4694" s="42"/>
      <c r="V4694" s="42"/>
      <c r="W4694" s="42"/>
      <c r="X4694" s="42"/>
      <c r="Y4694" s="42"/>
      <c r="Z4694" s="42"/>
    </row>
    <row r="4695">
      <c r="B4695" s="42"/>
      <c r="D4695" s="90"/>
      <c r="F4695" s="90"/>
      <c r="G4695" s="42"/>
      <c r="H4695" s="90"/>
      <c r="M4695" s="42"/>
      <c r="S4695" s="42"/>
      <c r="T4695" s="42"/>
      <c r="U4695" s="42"/>
      <c r="V4695" s="42"/>
      <c r="W4695" s="42"/>
      <c r="X4695" s="42"/>
      <c r="Y4695" s="42"/>
      <c r="Z4695" s="42"/>
    </row>
    <row r="4696">
      <c r="B4696" s="42"/>
      <c r="D4696" s="90"/>
      <c r="F4696" s="90"/>
      <c r="G4696" s="42"/>
      <c r="H4696" s="90"/>
      <c r="M4696" s="42"/>
      <c r="S4696" s="42"/>
      <c r="T4696" s="42"/>
      <c r="U4696" s="42"/>
      <c r="V4696" s="42"/>
      <c r="W4696" s="42"/>
      <c r="X4696" s="42"/>
      <c r="Y4696" s="42"/>
      <c r="Z4696" s="42"/>
    </row>
    <row r="4697">
      <c r="B4697" s="42"/>
      <c r="D4697" s="90"/>
      <c r="F4697" s="90"/>
      <c r="G4697" s="42"/>
      <c r="H4697" s="90"/>
      <c r="M4697" s="42"/>
      <c r="S4697" s="42"/>
      <c r="T4697" s="42"/>
      <c r="U4697" s="42"/>
      <c r="V4697" s="42"/>
      <c r="W4697" s="42"/>
      <c r="X4697" s="42"/>
      <c r="Y4697" s="42"/>
      <c r="Z4697" s="42"/>
    </row>
    <row r="4698">
      <c r="B4698" s="42"/>
      <c r="D4698" s="90"/>
      <c r="F4698" s="90"/>
      <c r="G4698" s="42"/>
      <c r="H4698" s="90"/>
      <c r="M4698" s="42"/>
      <c r="S4698" s="42"/>
      <c r="T4698" s="42"/>
      <c r="U4698" s="42"/>
      <c r="V4698" s="42"/>
      <c r="W4698" s="42"/>
      <c r="X4698" s="42"/>
      <c r="Y4698" s="42"/>
      <c r="Z4698" s="42"/>
    </row>
    <row r="4699">
      <c r="B4699" s="42"/>
      <c r="D4699" s="90"/>
      <c r="F4699" s="90"/>
      <c r="G4699" s="42"/>
      <c r="H4699" s="90"/>
      <c r="M4699" s="42"/>
      <c r="S4699" s="42"/>
      <c r="T4699" s="42"/>
      <c r="U4699" s="42"/>
      <c r="V4699" s="42"/>
      <c r="W4699" s="42"/>
      <c r="X4699" s="42"/>
      <c r="Y4699" s="42"/>
      <c r="Z4699" s="42"/>
    </row>
    <row r="4700">
      <c r="B4700" s="42"/>
      <c r="D4700" s="90"/>
      <c r="F4700" s="90"/>
      <c r="G4700" s="42"/>
      <c r="H4700" s="90"/>
      <c r="M4700" s="42"/>
      <c r="S4700" s="42"/>
      <c r="T4700" s="42"/>
      <c r="U4700" s="42"/>
      <c r="V4700" s="42"/>
      <c r="W4700" s="42"/>
      <c r="X4700" s="42"/>
      <c r="Y4700" s="42"/>
      <c r="Z4700" s="42"/>
    </row>
    <row r="4701">
      <c r="B4701" s="42"/>
      <c r="D4701" s="90"/>
      <c r="F4701" s="90"/>
      <c r="G4701" s="42"/>
      <c r="H4701" s="90"/>
      <c r="M4701" s="42"/>
      <c r="S4701" s="42"/>
      <c r="T4701" s="42"/>
      <c r="U4701" s="42"/>
      <c r="V4701" s="42"/>
      <c r="W4701" s="42"/>
      <c r="X4701" s="42"/>
      <c r="Y4701" s="42"/>
      <c r="Z4701" s="42"/>
    </row>
    <row r="4702">
      <c r="B4702" s="42"/>
      <c r="D4702" s="90"/>
      <c r="F4702" s="90"/>
      <c r="G4702" s="42"/>
      <c r="H4702" s="90"/>
      <c r="M4702" s="42"/>
      <c r="S4702" s="42"/>
      <c r="T4702" s="42"/>
      <c r="U4702" s="42"/>
      <c r="V4702" s="42"/>
      <c r="W4702" s="42"/>
      <c r="X4702" s="42"/>
      <c r="Y4702" s="42"/>
      <c r="Z4702" s="42"/>
    </row>
    <row r="4703">
      <c r="B4703" s="42"/>
      <c r="D4703" s="90"/>
      <c r="F4703" s="90"/>
      <c r="G4703" s="42"/>
      <c r="H4703" s="90"/>
      <c r="M4703" s="42"/>
      <c r="S4703" s="42"/>
      <c r="T4703" s="42"/>
      <c r="U4703" s="42"/>
      <c r="V4703" s="42"/>
      <c r="W4703" s="42"/>
      <c r="X4703" s="42"/>
      <c r="Y4703" s="42"/>
      <c r="Z4703" s="42"/>
    </row>
    <row r="4704">
      <c r="B4704" s="42"/>
      <c r="D4704" s="90"/>
      <c r="F4704" s="90"/>
      <c r="G4704" s="42"/>
      <c r="H4704" s="90"/>
      <c r="M4704" s="42"/>
      <c r="S4704" s="42"/>
      <c r="T4704" s="42"/>
      <c r="U4704" s="42"/>
      <c r="V4704" s="42"/>
      <c r="W4704" s="42"/>
      <c r="X4704" s="42"/>
      <c r="Y4704" s="42"/>
      <c r="Z4704" s="42"/>
    </row>
    <row r="4705">
      <c r="B4705" s="42"/>
      <c r="D4705" s="90"/>
      <c r="F4705" s="90"/>
      <c r="G4705" s="42"/>
      <c r="H4705" s="90"/>
      <c r="M4705" s="42"/>
      <c r="S4705" s="42"/>
      <c r="T4705" s="42"/>
      <c r="U4705" s="42"/>
      <c r="V4705" s="42"/>
      <c r="W4705" s="42"/>
      <c r="X4705" s="42"/>
      <c r="Y4705" s="42"/>
      <c r="Z4705" s="42"/>
    </row>
    <row r="4706">
      <c r="B4706" s="42"/>
      <c r="D4706" s="90"/>
      <c r="F4706" s="90"/>
      <c r="G4706" s="42"/>
      <c r="H4706" s="90"/>
      <c r="M4706" s="42"/>
      <c r="S4706" s="42"/>
      <c r="T4706" s="42"/>
      <c r="U4706" s="42"/>
      <c r="V4706" s="42"/>
      <c r="W4706" s="42"/>
      <c r="X4706" s="42"/>
      <c r="Y4706" s="42"/>
      <c r="Z4706" s="42"/>
    </row>
    <row r="4707">
      <c r="B4707" s="42"/>
      <c r="D4707" s="90"/>
      <c r="F4707" s="90"/>
      <c r="G4707" s="42"/>
      <c r="H4707" s="90"/>
      <c r="M4707" s="42"/>
      <c r="S4707" s="42"/>
      <c r="T4707" s="42"/>
      <c r="U4707" s="42"/>
      <c r="V4707" s="42"/>
      <c r="W4707" s="42"/>
      <c r="X4707" s="42"/>
      <c r="Y4707" s="42"/>
      <c r="Z4707" s="42"/>
    </row>
    <row r="4708">
      <c r="B4708" s="42"/>
      <c r="D4708" s="90"/>
      <c r="F4708" s="90"/>
      <c r="G4708" s="42"/>
      <c r="H4708" s="90"/>
      <c r="M4708" s="42"/>
      <c r="S4708" s="42"/>
      <c r="T4708" s="42"/>
      <c r="U4708" s="42"/>
      <c r="V4708" s="42"/>
      <c r="W4708" s="42"/>
      <c r="X4708" s="42"/>
      <c r="Y4708" s="42"/>
      <c r="Z4708" s="42"/>
    </row>
    <row r="4709">
      <c r="B4709" s="42"/>
      <c r="D4709" s="90"/>
      <c r="F4709" s="90"/>
      <c r="G4709" s="42"/>
      <c r="H4709" s="90"/>
      <c r="M4709" s="42"/>
      <c r="S4709" s="42"/>
      <c r="T4709" s="42"/>
      <c r="U4709" s="42"/>
      <c r="V4709" s="42"/>
      <c r="W4709" s="42"/>
      <c r="X4709" s="42"/>
      <c r="Y4709" s="42"/>
      <c r="Z4709" s="42"/>
    </row>
    <row r="4710">
      <c r="B4710" s="42"/>
      <c r="D4710" s="90"/>
      <c r="F4710" s="90"/>
      <c r="G4710" s="42"/>
      <c r="H4710" s="90"/>
      <c r="M4710" s="42"/>
      <c r="S4710" s="42"/>
      <c r="T4710" s="42"/>
      <c r="U4710" s="42"/>
      <c r="V4710" s="42"/>
      <c r="W4710" s="42"/>
      <c r="X4710" s="42"/>
      <c r="Y4710" s="42"/>
      <c r="Z4710" s="42"/>
    </row>
    <row r="4711">
      <c r="B4711" s="42"/>
      <c r="D4711" s="90"/>
      <c r="F4711" s="90"/>
      <c r="G4711" s="42"/>
      <c r="H4711" s="90"/>
      <c r="M4711" s="42"/>
      <c r="S4711" s="42"/>
      <c r="T4711" s="42"/>
      <c r="U4711" s="42"/>
      <c r="V4711" s="42"/>
      <c r="W4711" s="42"/>
      <c r="X4711" s="42"/>
      <c r="Y4711" s="42"/>
      <c r="Z4711" s="42"/>
    </row>
    <row r="4712">
      <c r="B4712" s="42"/>
      <c r="D4712" s="90"/>
      <c r="F4712" s="90"/>
      <c r="G4712" s="42"/>
      <c r="H4712" s="90"/>
      <c r="M4712" s="42"/>
      <c r="S4712" s="42"/>
      <c r="T4712" s="42"/>
      <c r="U4712" s="42"/>
      <c r="V4712" s="42"/>
      <c r="W4712" s="42"/>
      <c r="X4712" s="42"/>
      <c r="Y4712" s="42"/>
      <c r="Z4712" s="42"/>
    </row>
    <row r="4713">
      <c r="B4713" s="42"/>
      <c r="D4713" s="90"/>
      <c r="F4713" s="90"/>
      <c r="G4713" s="42"/>
      <c r="H4713" s="90"/>
      <c r="M4713" s="42"/>
      <c r="S4713" s="42"/>
      <c r="T4713" s="42"/>
      <c r="U4713" s="42"/>
      <c r="V4713" s="42"/>
      <c r="W4713" s="42"/>
      <c r="X4713" s="42"/>
      <c r="Y4713" s="42"/>
      <c r="Z4713" s="42"/>
    </row>
    <row r="4714">
      <c r="B4714" s="42"/>
      <c r="D4714" s="90"/>
      <c r="F4714" s="90"/>
      <c r="G4714" s="42"/>
      <c r="H4714" s="90"/>
      <c r="M4714" s="42"/>
      <c r="S4714" s="42"/>
      <c r="T4714" s="42"/>
      <c r="U4714" s="42"/>
      <c r="V4714" s="42"/>
      <c r="W4714" s="42"/>
      <c r="X4714" s="42"/>
      <c r="Y4714" s="42"/>
      <c r="Z4714" s="42"/>
    </row>
    <row r="4715">
      <c r="B4715" s="42"/>
      <c r="D4715" s="90"/>
      <c r="F4715" s="90"/>
      <c r="G4715" s="42"/>
      <c r="H4715" s="90"/>
      <c r="M4715" s="42"/>
      <c r="S4715" s="42"/>
      <c r="T4715" s="42"/>
      <c r="U4715" s="42"/>
      <c r="V4715" s="42"/>
      <c r="W4715" s="42"/>
      <c r="X4715" s="42"/>
      <c r="Y4715" s="42"/>
      <c r="Z4715" s="42"/>
    </row>
    <row r="4716">
      <c r="B4716" s="42"/>
      <c r="D4716" s="90"/>
      <c r="F4716" s="90"/>
      <c r="G4716" s="42"/>
      <c r="H4716" s="90"/>
      <c r="M4716" s="42"/>
      <c r="S4716" s="42"/>
      <c r="T4716" s="42"/>
      <c r="U4716" s="42"/>
      <c r="V4716" s="42"/>
      <c r="W4716" s="42"/>
      <c r="X4716" s="42"/>
      <c r="Y4716" s="42"/>
      <c r="Z4716" s="42"/>
    </row>
    <row r="4717">
      <c r="B4717" s="42"/>
      <c r="D4717" s="90"/>
      <c r="F4717" s="90"/>
      <c r="G4717" s="42"/>
      <c r="H4717" s="90"/>
      <c r="M4717" s="42"/>
      <c r="S4717" s="42"/>
      <c r="T4717" s="42"/>
      <c r="U4717" s="42"/>
      <c r="V4717" s="42"/>
      <c r="W4717" s="42"/>
      <c r="X4717" s="42"/>
      <c r="Y4717" s="42"/>
      <c r="Z4717" s="42"/>
    </row>
    <row r="4718">
      <c r="B4718" s="42"/>
      <c r="D4718" s="90"/>
      <c r="F4718" s="90"/>
      <c r="G4718" s="42"/>
      <c r="H4718" s="90"/>
      <c r="M4718" s="42"/>
      <c r="S4718" s="42"/>
      <c r="T4718" s="42"/>
      <c r="U4718" s="42"/>
      <c r="V4718" s="42"/>
      <c r="W4718" s="42"/>
      <c r="X4718" s="42"/>
      <c r="Y4718" s="42"/>
      <c r="Z4718" s="42"/>
    </row>
    <row r="4719">
      <c r="B4719" s="42"/>
      <c r="D4719" s="90"/>
      <c r="F4719" s="90"/>
      <c r="G4719" s="42"/>
      <c r="H4719" s="90"/>
      <c r="M4719" s="42"/>
      <c r="S4719" s="42"/>
      <c r="T4719" s="42"/>
      <c r="U4719" s="42"/>
      <c r="V4719" s="42"/>
      <c r="W4719" s="42"/>
      <c r="X4719" s="42"/>
      <c r="Y4719" s="42"/>
      <c r="Z4719" s="42"/>
    </row>
    <row r="4720">
      <c r="B4720" s="42"/>
      <c r="D4720" s="90"/>
      <c r="F4720" s="90"/>
      <c r="G4720" s="42"/>
      <c r="H4720" s="90"/>
      <c r="M4720" s="42"/>
      <c r="S4720" s="42"/>
      <c r="T4720" s="42"/>
      <c r="U4720" s="42"/>
      <c r="V4720" s="42"/>
      <c r="W4720" s="42"/>
      <c r="X4720" s="42"/>
      <c r="Y4720" s="42"/>
      <c r="Z4720" s="42"/>
    </row>
    <row r="4721">
      <c r="B4721" s="42"/>
      <c r="D4721" s="90"/>
      <c r="F4721" s="90"/>
      <c r="G4721" s="42"/>
      <c r="H4721" s="90"/>
      <c r="M4721" s="42"/>
      <c r="S4721" s="42"/>
      <c r="T4721" s="42"/>
      <c r="U4721" s="42"/>
      <c r="V4721" s="42"/>
      <c r="W4721" s="42"/>
      <c r="X4721" s="42"/>
      <c r="Y4721" s="42"/>
      <c r="Z4721" s="42"/>
    </row>
    <row r="4722">
      <c r="B4722" s="42"/>
      <c r="D4722" s="90"/>
      <c r="F4722" s="90"/>
      <c r="G4722" s="42"/>
      <c r="H4722" s="90"/>
      <c r="M4722" s="42"/>
      <c r="S4722" s="42"/>
      <c r="T4722" s="42"/>
      <c r="U4722" s="42"/>
      <c r="V4722" s="42"/>
      <c r="W4722" s="42"/>
      <c r="X4722" s="42"/>
      <c r="Y4722" s="42"/>
      <c r="Z4722" s="42"/>
    </row>
    <row r="4723">
      <c r="B4723" s="42"/>
      <c r="D4723" s="90"/>
      <c r="F4723" s="90"/>
      <c r="G4723" s="42"/>
      <c r="H4723" s="90"/>
      <c r="M4723" s="42"/>
      <c r="S4723" s="42"/>
      <c r="T4723" s="42"/>
      <c r="U4723" s="42"/>
      <c r="V4723" s="42"/>
      <c r="W4723" s="42"/>
      <c r="X4723" s="42"/>
      <c r="Y4723" s="42"/>
      <c r="Z4723" s="42"/>
    </row>
    <row r="4724">
      <c r="B4724" s="42"/>
      <c r="D4724" s="90"/>
      <c r="F4724" s="90"/>
      <c r="G4724" s="42"/>
      <c r="H4724" s="90"/>
      <c r="M4724" s="42"/>
      <c r="S4724" s="42"/>
      <c r="T4724" s="42"/>
      <c r="U4724" s="42"/>
      <c r="V4724" s="42"/>
      <c r="W4724" s="42"/>
      <c r="X4724" s="42"/>
      <c r="Y4724" s="42"/>
      <c r="Z4724" s="42"/>
    </row>
    <row r="4725">
      <c r="B4725" s="42"/>
      <c r="D4725" s="90"/>
      <c r="F4725" s="90"/>
      <c r="G4725" s="42"/>
      <c r="H4725" s="90"/>
      <c r="M4725" s="42"/>
      <c r="S4725" s="42"/>
      <c r="T4725" s="42"/>
      <c r="U4725" s="42"/>
      <c r="V4725" s="42"/>
      <c r="W4725" s="42"/>
      <c r="X4725" s="42"/>
      <c r="Y4725" s="42"/>
      <c r="Z4725" s="42"/>
    </row>
    <row r="4726">
      <c r="B4726" s="42"/>
      <c r="D4726" s="90"/>
      <c r="F4726" s="90"/>
      <c r="G4726" s="42"/>
      <c r="H4726" s="90"/>
      <c r="M4726" s="42"/>
      <c r="S4726" s="42"/>
      <c r="T4726" s="42"/>
      <c r="U4726" s="42"/>
      <c r="V4726" s="42"/>
      <c r="W4726" s="42"/>
      <c r="X4726" s="42"/>
      <c r="Y4726" s="42"/>
      <c r="Z4726" s="42"/>
    </row>
    <row r="4727">
      <c r="B4727" s="42"/>
      <c r="D4727" s="90"/>
      <c r="F4727" s="90"/>
      <c r="G4727" s="42"/>
      <c r="H4727" s="90"/>
      <c r="M4727" s="42"/>
      <c r="S4727" s="42"/>
      <c r="T4727" s="42"/>
      <c r="U4727" s="42"/>
      <c r="V4727" s="42"/>
      <c r="W4727" s="42"/>
      <c r="X4727" s="42"/>
      <c r="Y4727" s="42"/>
      <c r="Z4727" s="42"/>
    </row>
    <row r="4728">
      <c r="B4728" s="42"/>
      <c r="D4728" s="90"/>
      <c r="F4728" s="90"/>
      <c r="G4728" s="42"/>
      <c r="H4728" s="90"/>
      <c r="M4728" s="42"/>
      <c r="S4728" s="42"/>
      <c r="T4728" s="42"/>
      <c r="U4728" s="42"/>
      <c r="V4728" s="42"/>
      <c r="W4728" s="42"/>
      <c r="X4728" s="42"/>
      <c r="Y4728" s="42"/>
      <c r="Z4728" s="42"/>
    </row>
    <row r="4729">
      <c r="B4729" s="42"/>
      <c r="D4729" s="90"/>
      <c r="F4729" s="90"/>
      <c r="G4729" s="42"/>
      <c r="H4729" s="90"/>
      <c r="M4729" s="42"/>
      <c r="S4729" s="42"/>
      <c r="T4729" s="42"/>
      <c r="U4729" s="42"/>
      <c r="V4729" s="42"/>
      <c r="W4729" s="42"/>
      <c r="X4729" s="42"/>
      <c r="Y4729" s="42"/>
      <c r="Z4729" s="42"/>
    </row>
    <row r="4730">
      <c r="B4730" s="42"/>
      <c r="D4730" s="90"/>
      <c r="F4730" s="90"/>
      <c r="G4730" s="42"/>
      <c r="H4730" s="90"/>
      <c r="M4730" s="42"/>
      <c r="S4730" s="42"/>
      <c r="T4730" s="42"/>
      <c r="U4730" s="42"/>
      <c r="V4730" s="42"/>
      <c r="W4730" s="42"/>
      <c r="X4730" s="42"/>
      <c r="Y4730" s="42"/>
      <c r="Z4730" s="42"/>
    </row>
    <row r="4731">
      <c r="B4731" s="42"/>
      <c r="D4731" s="90"/>
      <c r="F4731" s="90"/>
      <c r="G4731" s="42"/>
      <c r="H4731" s="90"/>
      <c r="M4731" s="42"/>
      <c r="S4731" s="42"/>
      <c r="T4731" s="42"/>
      <c r="U4731" s="42"/>
      <c r="V4731" s="42"/>
      <c r="W4731" s="42"/>
      <c r="X4731" s="42"/>
      <c r="Y4731" s="42"/>
      <c r="Z4731" s="42"/>
    </row>
    <row r="4732">
      <c r="B4732" s="42"/>
      <c r="D4732" s="90"/>
      <c r="F4732" s="90"/>
      <c r="G4732" s="42"/>
      <c r="H4732" s="90"/>
      <c r="M4732" s="42"/>
      <c r="S4732" s="42"/>
      <c r="T4732" s="42"/>
      <c r="U4732" s="42"/>
      <c r="V4732" s="42"/>
      <c r="W4732" s="42"/>
      <c r="X4732" s="42"/>
      <c r="Y4732" s="42"/>
      <c r="Z4732" s="42"/>
    </row>
    <row r="4733">
      <c r="B4733" s="42"/>
      <c r="D4733" s="90"/>
      <c r="F4733" s="90"/>
      <c r="G4733" s="42"/>
      <c r="H4733" s="90"/>
      <c r="M4733" s="42"/>
      <c r="S4733" s="42"/>
      <c r="T4733" s="42"/>
      <c r="U4733" s="42"/>
      <c r="V4733" s="42"/>
      <c r="W4733" s="42"/>
      <c r="X4733" s="42"/>
      <c r="Y4733" s="42"/>
      <c r="Z4733" s="42"/>
    </row>
    <row r="4734">
      <c r="B4734" s="42"/>
      <c r="D4734" s="90"/>
      <c r="F4734" s="90"/>
      <c r="G4734" s="42"/>
      <c r="H4734" s="90"/>
      <c r="M4734" s="42"/>
      <c r="S4734" s="42"/>
      <c r="T4734" s="42"/>
      <c r="U4734" s="42"/>
      <c r="V4734" s="42"/>
      <c r="W4734" s="42"/>
      <c r="X4734" s="42"/>
      <c r="Y4734" s="42"/>
      <c r="Z4734" s="42"/>
    </row>
    <row r="4735">
      <c r="B4735" s="42"/>
      <c r="D4735" s="90"/>
      <c r="F4735" s="90"/>
      <c r="G4735" s="42"/>
      <c r="H4735" s="90"/>
      <c r="M4735" s="42"/>
      <c r="S4735" s="42"/>
      <c r="T4735" s="42"/>
      <c r="U4735" s="42"/>
      <c r="V4735" s="42"/>
      <c r="W4735" s="42"/>
      <c r="X4735" s="42"/>
      <c r="Y4735" s="42"/>
      <c r="Z4735" s="42"/>
    </row>
    <row r="4736">
      <c r="B4736" s="42"/>
      <c r="D4736" s="90"/>
      <c r="F4736" s="90"/>
      <c r="G4736" s="42"/>
      <c r="H4736" s="90"/>
      <c r="M4736" s="42"/>
      <c r="S4736" s="42"/>
      <c r="T4736" s="42"/>
      <c r="U4736" s="42"/>
      <c r="V4736" s="42"/>
      <c r="W4736" s="42"/>
      <c r="X4736" s="42"/>
      <c r="Y4736" s="42"/>
      <c r="Z4736" s="42"/>
    </row>
    <row r="4737">
      <c r="B4737" s="42"/>
      <c r="D4737" s="90"/>
      <c r="F4737" s="90"/>
      <c r="G4737" s="42"/>
      <c r="H4737" s="90"/>
      <c r="M4737" s="42"/>
      <c r="S4737" s="42"/>
      <c r="T4737" s="42"/>
      <c r="U4737" s="42"/>
      <c r="V4737" s="42"/>
      <c r="W4737" s="42"/>
      <c r="X4737" s="42"/>
      <c r="Y4737" s="42"/>
      <c r="Z4737" s="42"/>
    </row>
    <row r="4738">
      <c r="B4738" s="42"/>
      <c r="D4738" s="90"/>
      <c r="F4738" s="90"/>
      <c r="G4738" s="42"/>
      <c r="H4738" s="90"/>
      <c r="M4738" s="42"/>
      <c r="S4738" s="42"/>
      <c r="T4738" s="42"/>
      <c r="U4738" s="42"/>
      <c r="V4738" s="42"/>
      <c r="W4738" s="42"/>
      <c r="X4738" s="42"/>
      <c r="Y4738" s="42"/>
      <c r="Z4738" s="42"/>
    </row>
    <row r="4739">
      <c r="B4739" s="42"/>
      <c r="D4739" s="90"/>
      <c r="F4739" s="90"/>
      <c r="G4739" s="42"/>
      <c r="H4739" s="90"/>
      <c r="M4739" s="42"/>
      <c r="S4739" s="42"/>
      <c r="T4739" s="42"/>
      <c r="U4739" s="42"/>
      <c r="V4739" s="42"/>
      <c r="W4739" s="42"/>
      <c r="X4739" s="42"/>
      <c r="Y4739" s="42"/>
      <c r="Z4739" s="42"/>
    </row>
    <row r="4740">
      <c r="B4740" s="42"/>
      <c r="D4740" s="90"/>
      <c r="F4740" s="90"/>
      <c r="G4740" s="42"/>
      <c r="H4740" s="90"/>
      <c r="M4740" s="42"/>
      <c r="S4740" s="42"/>
      <c r="T4740" s="42"/>
      <c r="U4740" s="42"/>
      <c r="V4740" s="42"/>
      <c r="W4740" s="42"/>
      <c r="X4740" s="42"/>
      <c r="Y4740" s="42"/>
      <c r="Z4740" s="42"/>
    </row>
    <row r="4741">
      <c r="B4741" s="42"/>
      <c r="D4741" s="90"/>
      <c r="F4741" s="90"/>
      <c r="G4741" s="42"/>
      <c r="H4741" s="90"/>
      <c r="M4741" s="42"/>
      <c r="S4741" s="42"/>
      <c r="T4741" s="42"/>
      <c r="U4741" s="42"/>
      <c r="V4741" s="42"/>
      <c r="W4741" s="42"/>
      <c r="X4741" s="42"/>
      <c r="Y4741" s="42"/>
      <c r="Z4741" s="42"/>
    </row>
    <row r="4742">
      <c r="B4742" s="42"/>
      <c r="D4742" s="90"/>
      <c r="F4742" s="90"/>
      <c r="G4742" s="42"/>
      <c r="H4742" s="90"/>
      <c r="M4742" s="42"/>
      <c r="S4742" s="42"/>
      <c r="T4742" s="42"/>
      <c r="U4742" s="42"/>
      <c r="V4742" s="42"/>
      <c r="W4742" s="42"/>
      <c r="X4742" s="42"/>
      <c r="Y4742" s="42"/>
      <c r="Z4742" s="42"/>
    </row>
    <row r="4743">
      <c r="B4743" s="42"/>
      <c r="D4743" s="90"/>
      <c r="F4743" s="90"/>
      <c r="G4743" s="42"/>
      <c r="H4743" s="90"/>
      <c r="M4743" s="42"/>
      <c r="S4743" s="42"/>
      <c r="T4743" s="42"/>
      <c r="U4743" s="42"/>
      <c r="V4743" s="42"/>
      <c r="W4743" s="42"/>
      <c r="X4743" s="42"/>
      <c r="Y4743" s="42"/>
      <c r="Z4743" s="42"/>
    </row>
    <row r="4744">
      <c r="B4744" s="42"/>
      <c r="D4744" s="90"/>
      <c r="F4744" s="90"/>
      <c r="G4744" s="42"/>
      <c r="H4744" s="90"/>
      <c r="M4744" s="42"/>
      <c r="S4744" s="42"/>
      <c r="T4744" s="42"/>
      <c r="U4744" s="42"/>
      <c r="V4744" s="42"/>
      <c r="W4744" s="42"/>
      <c r="X4744" s="42"/>
      <c r="Y4744" s="42"/>
      <c r="Z4744" s="42"/>
    </row>
    <row r="4745">
      <c r="B4745" s="42"/>
      <c r="D4745" s="90"/>
      <c r="F4745" s="90"/>
      <c r="G4745" s="42"/>
      <c r="H4745" s="90"/>
      <c r="M4745" s="42"/>
      <c r="S4745" s="42"/>
      <c r="T4745" s="42"/>
      <c r="U4745" s="42"/>
      <c r="V4745" s="42"/>
      <c r="W4745" s="42"/>
      <c r="X4745" s="42"/>
      <c r="Y4745" s="42"/>
      <c r="Z4745" s="42"/>
    </row>
    <row r="4746">
      <c r="B4746" s="42"/>
      <c r="D4746" s="90"/>
      <c r="F4746" s="90"/>
      <c r="G4746" s="42"/>
      <c r="H4746" s="90"/>
      <c r="M4746" s="42"/>
      <c r="S4746" s="42"/>
      <c r="T4746" s="42"/>
      <c r="U4746" s="42"/>
      <c r="V4746" s="42"/>
      <c r="W4746" s="42"/>
      <c r="X4746" s="42"/>
      <c r="Y4746" s="42"/>
      <c r="Z4746" s="42"/>
    </row>
    <row r="4747">
      <c r="B4747" s="42"/>
      <c r="D4747" s="90"/>
      <c r="F4747" s="90"/>
      <c r="G4747" s="42"/>
      <c r="H4747" s="90"/>
      <c r="M4747" s="42"/>
      <c r="S4747" s="42"/>
      <c r="T4747" s="42"/>
      <c r="U4747" s="42"/>
      <c r="V4747" s="42"/>
      <c r="W4747" s="42"/>
      <c r="X4747" s="42"/>
      <c r="Y4747" s="42"/>
      <c r="Z4747" s="42"/>
    </row>
    <row r="4748">
      <c r="B4748" s="42"/>
      <c r="D4748" s="90"/>
      <c r="F4748" s="90"/>
      <c r="G4748" s="42"/>
      <c r="H4748" s="90"/>
      <c r="M4748" s="42"/>
      <c r="S4748" s="42"/>
      <c r="T4748" s="42"/>
      <c r="U4748" s="42"/>
      <c r="V4748" s="42"/>
      <c r="W4748" s="42"/>
      <c r="X4748" s="42"/>
      <c r="Y4748" s="42"/>
      <c r="Z4748" s="42"/>
    </row>
    <row r="4749">
      <c r="B4749" s="42"/>
      <c r="D4749" s="90"/>
      <c r="F4749" s="90"/>
      <c r="G4749" s="42"/>
      <c r="H4749" s="90"/>
      <c r="M4749" s="42"/>
      <c r="S4749" s="42"/>
      <c r="T4749" s="42"/>
      <c r="U4749" s="42"/>
      <c r="V4749" s="42"/>
      <c r="W4749" s="42"/>
      <c r="X4749" s="42"/>
      <c r="Y4749" s="42"/>
      <c r="Z4749" s="42"/>
    </row>
    <row r="4750">
      <c r="B4750" s="42"/>
      <c r="D4750" s="90"/>
      <c r="F4750" s="90"/>
      <c r="G4750" s="42"/>
      <c r="H4750" s="90"/>
      <c r="M4750" s="42"/>
      <c r="S4750" s="42"/>
      <c r="T4750" s="42"/>
      <c r="U4750" s="42"/>
      <c r="V4750" s="42"/>
      <c r="W4750" s="42"/>
      <c r="X4750" s="42"/>
      <c r="Y4750" s="42"/>
      <c r="Z4750" s="42"/>
    </row>
    <row r="4751">
      <c r="B4751" s="42"/>
      <c r="D4751" s="90"/>
      <c r="F4751" s="90"/>
      <c r="G4751" s="42"/>
      <c r="H4751" s="90"/>
      <c r="M4751" s="42"/>
      <c r="S4751" s="42"/>
      <c r="T4751" s="42"/>
      <c r="U4751" s="42"/>
      <c r="V4751" s="42"/>
      <c r="W4751" s="42"/>
      <c r="X4751" s="42"/>
      <c r="Y4751" s="42"/>
      <c r="Z4751" s="42"/>
    </row>
    <row r="4752">
      <c r="B4752" s="42"/>
      <c r="D4752" s="90"/>
      <c r="F4752" s="90"/>
      <c r="G4752" s="42"/>
      <c r="H4752" s="90"/>
      <c r="M4752" s="42"/>
      <c r="S4752" s="42"/>
      <c r="T4752" s="42"/>
      <c r="U4752" s="42"/>
      <c r="V4752" s="42"/>
      <c r="W4752" s="42"/>
      <c r="X4752" s="42"/>
      <c r="Y4752" s="42"/>
      <c r="Z4752" s="42"/>
    </row>
    <row r="4753">
      <c r="B4753" s="42"/>
      <c r="D4753" s="90"/>
      <c r="F4753" s="90"/>
      <c r="G4753" s="42"/>
      <c r="H4753" s="90"/>
      <c r="M4753" s="42"/>
      <c r="S4753" s="42"/>
      <c r="T4753" s="42"/>
      <c r="U4753" s="42"/>
      <c r="V4753" s="42"/>
      <c r="W4753" s="42"/>
      <c r="X4753" s="42"/>
      <c r="Y4753" s="42"/>
      <c r="Z4753" s="42"/>
    </row>
    <row r="4754">
      <c r="B4754" s="42"/>
      <c r="D4754" s="90"/>
      <c r="F4754" s="90"/>
      <c r="G4754" s="42"/>
      <c r="H4754" s="90"/>
      <c r="M4754" s="42"/>
      <c r="S4754" s="42"/>
      <c r="T4754" s="42"/>
      <c r="U4754" s="42"/>
      <c r="V4754" s="42"/>
      <c r="W4754" s="42"/>
      <c r="X4754" s="42"/>
      <c r="Y4754" s="42"/>
      <c r="Z4754" s="42"/>
    </row>
    <row r="4755">
      <c r="B4755" s="42"/>
      <c r="D4755" s="90"/>
      <c r="F4755" s="90"/>
      <c r="G4755" s="42"/>
      <c r="H4755" s="90"/>
      <c r="M4755" s="42"/>
      <c r="S4755" s="42"/>
      <c r="T4755" s="42"/>
      <c r="U4755" s="42"/>
      <c r="V4755" s="42"/>
      <c r="W4755" s="42"/>
      <c r="X4755" s="42"/>
      <c r="Y4755" s="42"/>
      <c r="Z4755" s="42"/>
    </row>
    <row r="4756">
      <c r="B4756" s="42"/>
      <c r="D4756" s="90"/>
      <c r="F4756" s="90"/>
      <c r="G4756" s="42"/>
      <c r="H4756" s="90"/>
      <c r="M4756" s="42"/>
      <c r="S4756" s="42"/>
      <c r="T4756" s="42"/>
      <c r="U4756" s="42"/>
      <c r="V4756" s="42"/>
      <c r="W4756" s="42"/>
      <c r="X4756" s="42"/>
      <c r="Y4756" s="42"/>
      <c r="Z4756" s="42"/>
    </row>
    <row r="4757">
      <c r="B4757" s="42"/>
      <c r="D4757" s="90"/>
      <c r="F4757" s="90"/>
      <c r="G4757" s="42"/>
      <c r="H4757" s="90"/>
      <c r="M4757" s="42"/>
      <c r="S4757" s="42"/>
      <c r="T4757" s="42"/>
      <c r="U4757" s="42"/>
      <c r="V4757" s="42"/>
      <c r="W4757" s="42"/>
      <c r="X4757" s="42"/>
      <c r="Y4757" s="42"/>
      <c r="Z4757" s="42"/>
    </row>
    <row r="4758">
      <c r="B4758" s="42"/>
      <c r="D4758" s="90"/>
      <c r="F4758" s="90"/>
      <c r="G4758" s="42"/>
      <c r="H4758" s="90"/>
      <c r="M4758" s="42"/>
      <c r="S4758" s="42"/>
      <c r="T4758" s="42"/>
      <c r="U4758" s="42"/>
      <c r="V4758" s="42"/>
      <c r="W4758" s="42"/>
      <c r="X4758" s="42"/>
      <c r="Y4758" s="42"/>
      <c r="Z4758" s="42"/>
    </row>
    <row r="4759">
      <c r="B4759" s="42"/>
      <c r="D4759" s="90"/>
      <c r="F4759" s="90"/>
      <c r="G4759" s="42"/>
      <c r="H4759" s="90"/>
      <c r="M4759" s="42"/>
      <c r="S4759" s="42"/>
      <c r="T4759" s="42"/>
      <c r="U4759" s="42"/>
      <c r="V4759" s="42"/>
      <c r="W4759" s="42"/>
      <c r="X4759" s="42"/>
      <c r="Y4759" s="42"/>
      <c r="Z4759" s="42"/>
    </row>
    <row r="4760">
      <c r="B4760" s="42"/>
      <c r="D4760" s="90"/>
      <c r="F4760" s="90"/>
      <c r="G4760" s="42"/>
      <c r="H4760" s="90"/>
      <c r="M4760" s="42"/>
      <c r="S4760" s="42"/>
      <c r="T4760" s="42"/>
      <c r="U4760" s="42"/>
      <c r="V4760" s="42"/>
      <c r="W4760" s="42"/>
      <c r="X4760" s="42"/>
      <c r="Y4760" s="42"/>
      <c r="Z4760" s="42"/>
    </row>
    <row r="4761">
      <c r="B4761" s="42"/>
      <c r="D4761" s="90"/>
      <c r="F4761" s="90"/>
      <c r="G4761" s="42"/>
      <c r="H4761" s="90"/>
      <c r="M4761" s="42"/>
      <c r="S4761" s="42"/>
      <c r="T4761" s="42"/>
      <c r="U4761" s="42"/>
      <c r="V4761" s="42"/>
      <c r="W4761" s="42"/>
      <c r="X4761" s="42"/>
      <c r="Y4761" s="42"/>
      <c r="Z4761" s="42"/>
    </row>
    <row r="4762">
      <c r="B4762" s="42"/>
      <c r="D4762" s="90"/>
      <c r="F4762" s="90"/>
      <c r="G4762" s="42"/>
      <c r="H4762" s="90"/>
      <c r="M4762" s="42"/>
      <c r="S4762" s="42"/>
      <c r="T4762" s="42"/>
      <c r="U4762" s="42"/>
      <c r="V4762" s="42"/>
      <c r="W4762" s="42"/>
      <c r="X4762" s="42"/>
      <c r="Y4762" s="42"/>
      <c r="Z4762" s="42"/>
    </row>
    <row r="4763">
      <c r="B4763" s="42"/>
      <c r="D4763" s="90"/>
      <c r="F4763" s="90"/>
      <c r="G4763" s="42"/>
      <c r="H4763" s="90"/>
      <c r="M4763" s="42"/>
      <c r="S4763" s="42"/>
      <c r="T4763" s="42"/>
      <c r="U4763" s="42"/>
      <c r="V4763" s="42"/>
      <c r="W4763" s="42"/>
      <c r="X4763" s="42"/>
      <c r="Y4763" s="42"/>
      <c r="Z4763" s="42"/>
    </row>
    <row r="4764">
      <c r="B4764" s="42"/>
      <c r="D4764" s="90"/>
      <c r="F4764" s="90"/>
      <c r="G4764" s="42"/>
      <c r="H4764" s="90"/>
      <c r="M4764" s="42"/>
      <c r="S4764" s="42"/>
      <c r="T4764" s="42"/>
      <c r="U4764" s="42"/>
      <c r="V4764" s="42"/>
      <c r="W4764" s="42"/>
      <c r="X4764" s="42"/>
      <c r="Y4764" s="42"/>
      <c r="Z4764" s="42"/>
    </row>
    <row r="4765">
      <c r="B4765" s="42"/>
      <c r="D4765" s="90"/>
      <c r="F4765" s="90"/>
      <c r="G4765" s="42"/>
      <c r="H4765" s="90"/>
      <c r="M4765" s="42"/>
      <c r="S4765" s="42"/>
      <c r="T4765" s="42"/>
      <c r="U4765" s="42"/>
      <c r="V4765" s="42"/>
      <c r="W4765" s="42"/>
      <c r="X4765" s="42"/>
      <c r="Y4765" s="42"/>
      <c r="Z4765" s="42"/>
    </row>
    <row r="4766">
      <c r="B4766" s="42"/>
      <c r="D4766" s="90"/>
      <c r="F4766" s="90"/>
      <c r="G4766" s="42"/>
      <c r="H4766" s="90"/>
      <c r="M4766" s="42"/>
      <c r="S4766" s="42"/>
      <c r="T4766" s="42"/>
      <c r="U4766" s="42"/>
      <c r="V4766" s="42"/>
      <c r="W4766" s="42"/>
      <c r="X4766" s="42"/>
      <c r="Y4766" s="42"/>
      <c r="Z4766" s="42"/>
    </row>
    <row r="4767">
      <c r="B4767" s="42"/>
      <c r="D4767" s="90"/>
      <c r="F4767" s="90"/>
      <c r="G4767" s="42"/>
      <c r="H4767" s="90"/>
      <c r="M4767" s="42"/>
      <c r="S4767" s="42"/>
      <c r="T4767" s="42"/>
      <c r="U4767" s="42"/>
      <c r="V4767" s="42"/>
      <c r="W4767" s="42"/>
      <c r="X4767" s="42"/>
      <c r="Y4767" s="42"/>
      <c r="Z4767" s="42"/>
    </row>
    <row r="4768">
      <c r="B4768" s="42"/>
      <c r="D4768" s="90"/>
      <c r="F4768" s="90"/>
      <c r="G4768" s="42"/>
      <c r="H4768" s="90"/>
      <c r="M4768" s="42"/>
      <c r="S4768" s="42"/>
      <c r="T4768" s="42"/>
      <c r="U4768" s="42"/>
      <c r="V4768" s="42"/>
      <c r="W4768" s="42"/>
      <c r="X4768" s="42"/>
      <c r="Y4768" s="42"/>
      <c r="Z4768" s="42"/>
    </row>
    <row r="4769">
      <c r="B4769" s="42"/>
      <c r="D4769" s="90"/>
      <c r="F4769" s="90"/>
      <c r="G4769" s="42"/>
      <c r="H4769" s="90"/>
      <c r="M4769" s="42"/>
      <c r="S4769" s="42"/>
      <c r="T4769" s="42"/>
      <c r="U4769" s="42"/>
      <c r="V4769" s="42"/>
      <c r="W4769" s="42"/>
      <c r="X4769" s="42"/>
      <c r="Y4769" s="42"/>
      <c r="Z4769" s="42"/>
    </row>
    <row r="4770">
      <c r="B4770" s="42"/>
      <c r="D4770" s="90"/>
      <c r="F4770" s="90"/>
      <c r="G4770" s="42"/>
      <c r="H4770" s="90"/>
      <c r="M4770" s="42"/>
      <c r="S4770" s="42"/>
      <c r="T4770" s="42"/>
      <c r="U4770" s="42"/>
      <c r="V4770" s="42"/>
      <c r="W4770" s="42"/>
      <c r="X4770" s="42"/>
      <c r="Y4770" s="42"/>
      <c r="Z4770" s="42"/>
    </row>
    <row r="4771">
      <c r="B4771" s="42"/>
      <c r="D4771" s="90"/>
      <c r="F4771" s="90"/>
      <c r="G4771" s="42"/>
      <c r="H4771" s="90"/>
      <c r="M4771" s="42"/>
      <c r="S4771" s="42"/>
      <c r="T4771" s="42"/>
      <c r="U4771" s="42"/>
      <c r="V4771" s="42"/>
      <c r="W4771" s="42"/>
      <c r="X4771" s="42"/>
      <c r="Y4771" s="42"/>
      <c r="Z4771" s="42"/>
    </row>
    <row r="4772">
      <c r="B4772" s="42"/>
      <c r="D4772" s="90"/>
      <c r="F4772" s="90"/>
      <c r="G4772" s="42"/>
      <c r="H4772" s="90"/>
      <c r="M4772" s="42"/>
      <c r="S4772" s="42"/>
      <c r="T4772" s="42"/>
      <c r="U4772" s="42"/>
      <c r="V4772" s="42"/>
      <c r="W4772" s="42"/>
      <c r="X4772" s="42"/>
      <c r="Y4772" s="42"/>
      <c r="Z4772" s="42"/>
    </row>
    <row r="4773">
      <c r="B4773" s="42"/>
      <c r="D4773" s="90"/>
      <c r="F4773" s="90"/>
      <c r="G4773" s="42"/>
      <c r="H4773" s="90"/>
      <c r="M4773" s="42"/>
      <c r="S4773" s="42"/>
      <c r="T4773" s="42"/>
      <c r="U4773" s="42"/>
      <c r="V4773" s="42"/>
      <c r="W4773" s="42"/>
      <c r="X4773" s="42"/>
      <c r="Y4773" s="42"/>
      <c r="Z4773" s="42"/>
    </row>
    <row r="4774">
      <c r="B4774" s="42"/>
      <c r="D4774" s="90"/>
      <c r="F4774" s="90"/>
      <c r="G4774" s="42"/>
      <c r="H4774" s="90"/>
      <c r="M4774" s="42"/>
      <c r="S4774" s="42"/>
      <c r="T4774" s="42"/>
      <c r="U4774" s="42"/>
      <c r="V4774" s="42"/>
      <c r="W4774" s="42"/>
      <c r="X4774" s="42"/>
      <c r="Y4774" s="42"/>
      <c r="Z4774" s="42"/>
    </row>
    <row r="4775">
      <c r="B4775" s="42"/>
      <c r="D4775" s="90"/>
      <c r="F4775" s="90"/>
      <c r="G4775" s="42"/>
      <c r="H4775" s="90"/>
      <c r="M4775" s="42"/>
      <c r="S4775" s="42"/>
      <c r="T4775" s="42"/>
      <c r="U4775" s="42"/>
      <c r="V4775" s="42"/>
      <c r="W4775" s="42"/>
      <c r="X4775" s="42"/>
      <c r="Y4775" s="42"/>
      <c r="Z4775" s="42"/>
    </row>
    <row r="4776">
      <c r="B4776" s="42"/>
      <c r="D4776" s="90"/>
      <c r="F4776" s="90"/>
      <c r="G4776" s="42"/>
      <c r="H4776" s="90"/>
      <c r="M4776" s="42"/>
      <c r="S4776" s="42"/>
      <c r="T4776" s="42"/>
      <c r="U4776" s="42"/>
      <c r="V4776" s="42"/>
      <c r="W4776" s="42"/>
      <c r="X4776" s="42"/>
      <c r="Y4776" s="42"/>
      <c r="Z4776" s="42"/>
    </row>
    <row r="4777">
      <c r="B4777" s="42"/>
      <c r="D4777" s="90"/>
      <c r="F4777" s="90"/>
      <c r="G4777" s="42"/>
      <c r="H4777" s="90"/>
      <c r="M4777" s="42"/>
      <c r="S4777" s="42"/>
      <c r="T4777" s="42"/>
      <c r="U4777" s="42"/>
      <c r="V4777" s="42"/>
      <c r="W4777" s="42"/>
      <c r="X4777" s="42"/>
      <c r="Y4777" s="42"/>
      <c r="Z4777" s="42"/>
    </row>
    <row r="4778">
      <c r="B4778" s="42"/>
      <c r="D4778" s="90"/>
      <c r="F4778" s="90"/>
      <c r="G4778" s="42"/>
      <c r="H4778" s="90"/>
      <c r="M4778" s="42"/>
      <c r="S4778" s="42"/>
      <c r="T4778" s="42"/>
      <c r="U4778" s="42"/>
      <c r="V4778" s="42"/>
      <c r="W4778" s="42"/>
      <c r="X4778" s="42"/>
      <c r="Y4778" s="42"/>
      <c r="Z4778" s="42"/>
    </row>
    <row r="4779">
      <c r="B4779" s="42"/>
      <c r="D4779" s="90"/>
      <c r="F4779" s="90"/>
      <c r="G4779" s="42"/>
      <c r="H4779" s="90"/>
      <c r="M4779" s="42"/>
      <c r="S4779" s="42"/>
      <c r="T4779" s="42"/>
      <c r="U4779" s="42"/>
      <c r="V4779" s="42"/>
      <c r="W4779" s="42"/>
      <c r="X4779" s="42"/>
      <c r="Y4779" s="42"/>
      <c r="Z4779" s="42"/>
    </row>
    <row r="4780">
      <c r="B4780" s="42"/>
      <c r="D4780" s="90"/>
      <c r="F4780" s="90"/>
      <c r="G4780" s="42"/>
      <c r="H4780" s="90"/>
      <c r="M4780" s="42"/>
      <c r="S4780" s="42"/>
      <c r="T4780" s="42"/>
      <c r="U4780" s="42"/>
      <c r="V4780" s="42"/>
      <c r="W4780" s="42"/>
      <c r="X4780" s="42"/>
      <c r="Y4780" s="42"/>
      <c r="Z4780" s="42"/>
    </row>
    <row r="4781">
      <c r="B4781" s="42"/>
      <c r="D4781" s="90"/>
      <c r="F4781" s="90"/>
      <c r="G4781" s="42"/>
      <c r="H4781" s="90"/>
      <c r="M4781" s="42"/>
      <c r="S4781" s="42"/>
      <c r="T4781" s="42"/>
      <c r="U4781" s="42"/>
      <c r="V4781" s="42"/>
      <c r="W4781" s="42"/>
      <c r="X4781" s="42"/>
      <c r="Y4781" s="42"/>
      <c r="Z4781" s="42"/>
    </row>
    <row r="4782">
      <c r="B4782" s="42"/>
      <c r="D4782" s="90"/>
      <c r="F4782" s="90"/>
      <c r="G4782" s="42"/>
      <c r="H4782" s="90"/>
      <c r="M4782" s="42"/>
      <c r="S4782" s="42"/>
      <c r="T4782" s="42"/>
      <c r="U4782" s="42"/>
      <c r="V4782" s="42"/>
      <c r="W4782" s="42"/>
      <c r="X4782" s="42"/>
      <c r="Y4782" s="42"/>
      <c r="Z4782" s="42"/>
    </row>
    <row r="4783">
      <c r="B4783" s="42"/>
      <c r="D4783" s="90"/>
      <c r="F4783" s="90"/>
      <c r="G4783" s="42"/>
      <c r="H4783" s="90"/>
      <c r="M4783" s="42"/>
      <c r="S4783" s="42"/>
      <c r="T4783" s="42"/>
      <c r="U4783" s="42"/>
      <c r="V4783" s="42"/>
      <c r="W4783" s="42"/>
      <c r="X4783" s="42"/>
      <c r="Y4783" s="42"/>
      <c r="Z4783" s="42"/>
    </row>
    <row r="4784">
      <c r="B4784" s="42"/>
      <c r="D4784" s="90"/>
      <c r="F4784" s="90"/>
      <c r="G4784" s="42"/>
      <c r="H4784" s="90"/>
      <c r="M4784" s="42"/>
      <c r="S4784" s="42"/>
      <c r="T4784" s="42"/>
      <c r="U4784" s="42"/>
      <c r="V4784" s="42"/>
      <c r="W4784" s="42"/>
      <c r="X4784" s="42"/>
      <c r="Y4784" s="42"/>
      <c r="Z4784" s="42"/>
    </row>
    <row r="4785">
      <c r="B4785" s="42"/>
      <c r="D4785" s="90"/>
      <c r="F4785" s="90"/>
      <c r="G4785" s="42"/>
      <c r="H4785" s="90"/>
      <c r="M4785" s="42"/>
      <c r="S4785" s="42"/>
      <c r="T4785" s="42"/>
      <c r="U4785" s="42"/>
      <c r="V4785" s="42"/>
      <c r="W4785" s="42"/>
      <c r="X4785" s="42"/>
      <c r="Y4785" s="42"/>
      <c r="Z4785" s="42"/>
    </row>
    <row r="4786">
      <c r="B4786" s="42"/>
      <c r="D4786" s="90"/>
      <c r="F4786" s="90"/>
      <c r="G4786" s="42"/>
      <c r="H4786" s="90"/>
      <c r="M4786" s="42"/>
      <c r="S4786" s="42"/>
      <c r="T4786" s="42"/>
      <c r="U4786" s="42"/>
      <c r="V4786" s="42"/>
      <c r="W4786" s="42"/>
      <c r="X4786" s="42"/>
      <c r="Y4786" s="42"/>
      <c r="Z4786" s="42"/>
    </row>
    <row r="4787">
      <c r="B4787" s="42"/>
      <c r="D4787" s="90"/>
      <c r="F4787" s="90"/>
      <c r="G4787" s="42"/>
      <c r="H4787" s="90"/>
      <c r="M4787" s="42"/>
      <c r="S4787" s="42"/>
      <c r="T4787" s="42"/>
      <c r="U4787" s="42"/>
      <c r="V4787" s="42"/>
      <c r="W4787" s="42"/>
      <c r="X4787" s="42"/>
      <c r="Y4787" s="42"/>
      <c r="Z4787" s="42"/>
    </row>
    <row r="4788">
      <c r="B4788" s="42"/>
      <c r="D4788" s="90"/>
      <c r="F4788" s="90"/>
      <c r="G4788" s="42"/>
      <c r="H4788" s="90"/>
      <c r="M4788" s="42"/>
      <c r="S4788" s="42"/>
      <c r="T4788" s="42"/>
      <c r="U4788" s="42"/>
      <c r="V4788" s="42"/>
      <c r="W4788" s="42"/>
      <c r="X4788" s="42"/>
      <c r="Y4788" s="42"/>
      <c r="Z4788" s="42"/>
    </row>
    <row r="4789">
      <c r="B4789" s="42"/>
      <c r="D4789" s="90"/>
      <c r="F4789" s="90"/>
      <c r="G4789" s="42"/>
      <c r="H4789" s="90"/>
      <c r="M4789" s="42"/>
      <c r="S4789" s="42"/>
      <c r="T4789" s="42"/>
      <c r="U4789" s="42"/>
      <c r="V4789" s="42"/>
      <c r="W4789" s="42"/>
      <c r="X4789" s="42"/>
      <c r="Y4789" s="42"/>
      <c r="Z4789" s="42"/>
    </row>
    <row r="4790">
      <c r="B4790" s="42"/>
      <c r="D4790" s="90"/>
      <c r="F4790" s="90"/>
      <c r="G4790" s="42"/>
      <c r="H4790" s="90"/>
      <c r="M4790" s="42"/>
      <c r="S4790" s="42"/>
      <c r="T4790" s="42"/>
      <c r="U4790" s="42"/>
      <c r="V4790" s="42"/>
      <c r="W4790" s="42"/>
      <c r="X4790" s="42"/>
      <c r="Y4790" s="42"/>
      <c r="Z4790" s="42"/>
    </row>
    <row r="4791">
      <c r="B4791" s="42"/>
      <c r="D4791" s="90"/>
      <c r="F4791" s="90"/>
      <c r="G4791" s="42"/>
      <c r="H4791" s="90"/>
      <c r="M4791" s="42"/>
      <c r="S4791" s="42"/>
      <c r="T4791" s="42"/>
      <c r="U4791" s="42"/>
      <c r="V4791" s="42"/>
      <c r="W4791" s="42"/>
      <c r="X4791" s="42"/>
      <c r="Y4791" s="42"/>
      <c r="Z4791" s="42"/>
    </row>
    <row r="4792">
      <c r="B4792" s="42"/>
      <c r="D4792" s="90"/>
      <c r="F4792" s="90"/>
      <c r="G4792" s="42"/>
      <c r="H4792" s="90"/>
      <c r="M4792" s="42"/>
      <c r="S4792" s="42"/>
      <c r="T4792" s="42"/>
      <c r="U4792" s="42"/>
      <c r="V4792" s="42"/>
      <c r="W4792" s="42"/>
      <c r="X4792" s="42"/>
      <c r="Y4792" s="42"/>
      <c r="Z4792" s="42"/>
    </row>
    <row r="4793">
      <c r="B4793" s="42"/>
      <c r="D4793" s="90"/>
      <c r="F4793" s="90"/>
      <c r="G4793" s="42"/>
      <c r="H4793" s="90"/>
      <c r="M4793" s="42"/>
      <c r="S4793" s="42"/>
      <c r="T4793" s="42"/>
      <c r="U4793" s="42"/>
      <c r="V4793" s="42"/>
      <c r="W4793" s="42"/>
      <c r="X4793" s="42"/>
      <c r="Y4793" s="42"/>
      <c r="Z4793" s="42"/>
    </row>
    <row r="4794">
      <c r="B4794" s="42"/>
      <c r="D4794" s="90"/>
      <c r="F4794" s="90"/>
      <c r="G4794" s="42"/>
      <c r="H4794" s="90"/>
      <c r="M4794" s="42"/>
      <c r="S4794" s="42"/>
      <c r="T4794" s="42"/>
      <c r="U4794" s="42"/>
      <c r="V4794" s="42"/>
      <c r="W4794" s="42"/>
      <c r="X4794" s="42"/>
      <c r="Y4794" s="42"/>
      <c r="Z4794" s="42"/>
    </row>
    <row r="4795">
      <c r="B4795" s="42"/>
      <c r="D4795" s="90"/>
      <c r="F4795" s="90"/>
      <c r="G4795" s="42"/>
      <c r="H4795" s="90"/>
      <c r="M4795" s="42"/>
      <c r="S4795" s="42"/>
      <c r="T4795" s="42"/>
      <c r="U4795" s="42"/>
      <c r="V4795" s="42"/>
      <c r="W4795" s="42"/>
      <c r="X4795" s="42"/>
      <c r="Y4795" s="42"/>
      <c r="Z4795" s="42"/>
    </row>
    <row r="4796">
      <c r="B4796" s="42"/>
      <c r="D4796" s="90"/>
      <c r="F4796" s="90"/>
      <c r="G4796" s="42"/>
      <c r="H4796" s="90"/>
      <c r="M4796" s="42"/>
      <c r="S4796" s="42"/>
      <c r="T4796" s="42"/>
      <c r="U4796" s="42"/>
      <c r="V4796" s="42"/>
      <c r="W4796" s="42"/>
      <c r="X4796" s="42"/>
      <c r="Y4796" s="42"/>
      <c r="Z4796" s="42"/>
    </row>
    <row r="4797">
      <c r="B4797" s="42"/>
      <c r="D4797" s="90"/>
      <c r="F4797" s="90"/>
      <c r="G4797" s="42"/>
      <c r="H4797" s="90"/>
      <c r="M4797" s="42"/>
      <c r="S4797" s="42"/>
      <c r="T4797" s="42"/>
      <c r="U4797" s="42"/>
      <c r="V4797" s="42"/>
      <c r="W4797" s="42"/>
      <c r="X4797" s="42"/>
      <c r="Y4797" s="42"/>
      <c r="Z4797" s="42"/>
    </row>
    <row r="4798">
      <c r="B4798" s="42"/>
      <c r="D4798" s="90"/>
      <c r="F4798" s="90"/>
      <c r="G4798" s="42"/>
      <c r="H4798" s="90"/>
      <c r="M4798" s="42"/>
      <c r="S4798" s="42"/>
      <c r="T4798" s="42"/>
      <c r="U4798" s="42"/>
      <c r="V4798" s="42"/>
      <c r="W4798" s="42"/>
      <c r="X4798" s="42"/>
      <c r="Y4798" s="42"/>
      <c r="Z4798" s="42"/>
    </row>
    <row r="4799">
      <c r="B4799" s="42"/>
      <c r="D4799" s="90"/>
      <c r="F4799" s="90"/>
      <c r="G4799" s="42"/>
      <c r="H4799" s="90"/>
      <c r="M4799" s="42"/>
      <c r="S4799" s="42"/>
      <c r="T4799" s="42"/>
      <c r="U4799" s="42"/>
      <c r="V4799" s="42"/>
      <c r="W4799" s="42"/>
      <c r="X4799" s="42"/>
      <c r="Y4799" s="42"/>
      <c r="Z4799" s="42"/>
    </row>
    <row r="4800">
      <c r="B4800" s="42"/>
      <c r="D4800" s="90"/>
      <c r="F4800" s="90"/>
      <c r="G4800" s="42"/>
      <c r="H4800" s="90"/>
      <c r="M4800" s="42"/>
      <c r="S4800" s="42"/>
      <c r="T4800" s="42"/>
      <c r="U4800" s="42"/>
      <c r="V4800" s="42"/>
      <c r="W4800" s="42"/>
      <c r="X4800" s="42"/>
      <c r="Y4800" s="42"/>
      <c r="Z4800" s="42"/>
    </row>
    <row r="4801">
      <c r="B4801" s="42"/>
      <c r="D4801" s="90"/>
      <c r="F4801" s="90"/>
      <c r="G4801" s="42"/>
      <c r="H4801" s="90"/>
      <c r="M4801" s="42"/>
      <c r="S4801" s="42"/>
      <c r="T4801" s="42"/>
      <c r="U4801" s="42"/>
      <c r="V4801" s="42"/>
      <c r="W4801" s="42"/>
      <c r="X4801" s="42"/>
      <c r="Y4801" s="42"/>
      <c r="Z4801" s="42"/>
    </row>
    <row r="4802">
      <c r="B4802" s="42"/>
      <c r="D4802" s="90"/>
      <c r="F4802" s="90"/>
      <c r="G4802" s="42"/>
      <c r="H4802" s="90"/>
      <c r="M4802" s="42"/>
      <c r="S4802" s="42"/>
      <c r="T4802" s="42"/>
      <c r="U4802" s="42"/>
      <c r="V4802" s="42"/>
      <c r="W4802" s="42"/>
      <c r="X4802" s="42"/>
      <c r="Y4802" s="42"/>
      <c r="Z4802" s="42"/>
    </row>
    <row r="4803">
      <c r="B4803" s="42"/>
      <c r="D4803" s="90"/>
      <c r="F4803" s="90"/>
      <c r="G4803" s="42"/>
      <c r="H4803" s="90"/>
      <c r="M4803" s="42"/>
      <c r="S4803" s="42"/>
      <c r="T4803" s="42"/>
      <c r="U4803" s="42"/>
      <c r="V4803" s="42"/>
      <c r="W4803" s="42"/>
      <c r="X4803" s="42"/>
      <c r="Y4803" s="42"/>
      <c r="Z4803" s="42"/>
    </row>
    <row r="4804">
      <c r="B4804" s="42"/>
      <c r="D4804" s="90"/>
      <c r="F4804" s="90"/>
      <c r="G4804" s="42"/>
      <c r="H4804" s="90"/>
      <c r="M4804" s="42"/>
      <c r="S4804" s="42"/>
      <c r="T4804" s="42"/>
      <c r="U4804" s="42"/>
      <c r="V4804" s="42"/>
      <c r="W4804" s="42"/>
      <c r="X4804" s="42"/>
      <c r="Y4804" s="42"/>
      <c r="Z4804" s="42"/>
    </row>
    <row r="4805">
      <c r="B4805" s="42"/>
      <c r="D4805" s="90"/>
      <c r="F4805" s="90"/>
      <c r="G4805" s="42"/>
      <c r="H4805" s="90"/>
      <c r="M4805" s="42"/>
      <c r="S4805" s="42"/>
      <c r="T4805" s="42"/>
      <c r="U4805" s="42"/>
      <c r="V4805" s="42"/>
      <c r="W4805" s="42"/>
      <c r="X4805" s="42"/>
      <c r="Y4805" s="42"/>
      <c r="Z4805" s="42"/>
    </row>
    <row r="4806">
      <c r="B4806" s="42"/>
      <c r="D4806" s="90"/>
      <c r="F4806" s="90"/>
      <c r="G4806" s="42"/>
      <c r="H4806" s="90"/>
      <c r="M4806" s="42"/>
      <c r="S4806" s="42"/>
      <c r="T4806" s="42"/>
      <c r="U4806" s="42"/>
      <c r="V4806" s="42"/>
      <c r="W4806" s="42"/>
      <c r="X4806" s="42"/>
      <c r="Y4806" s="42"/>
      <c r="Z4806" s="42"/>
    </row>
    <row r="4807">
      <c r="B4807" s="42"/>
      <c r="D4807" s="90"/>
      <c r="F4807" s="90"/>
      <c r="G4807" s="42"/>
      <c r="H4807" s="90"/>
      <c r="M4807" s="42"/>
      <c r="S4807" s="42"/>
      <c r="T4807" s="42"/>
      <c r="U4807" s="42"/>
      <c r="V4807" s="42"/>
      <c r="W4807" s="42"/>
      <c r="X4807" s="42"/>
      <c r="Y4807" s="42"/>
      <c r="Z4807" s="42"/>
    </row>
    <row r="4808">
      <c r="B4808" s="42"/>
      <c r="D4808" s="90"/>
      <c r="F4808" s="90"/>
      <c r="G4808" s="42"/>
      <c r="H4808" s="90"/>
      <c r="M4808" s="42"/>
      <c r="S4808" s="42"/>
      <c r="T4808" s="42"/>
      <c r="U4808" s="42"/>
      <c r="V4808" s="42"/>
      <c r="W4808" s="42"/>
      <c r="X4808" s="42"/>
      <c r="Y4808" s="42"/>
      <c r="Z4808" s="42"/>
    </row>
    <row r="4809">
      <c r="B4809" s="42"/>
      <c r="D4809" s="90"/>
      <c r="F4809" s="90"/>
      <c r="G4809" s="42"/>
      <c r="H4809" s="90"/>
      <c r="M4809" s="42"/>
      <c r="S4809" s="42"/>
      <c r="T4809" s="42"/>
      <c r="U4809" s="42"/>
      <c r="V4809" s="42"/>
      <c r="W4809" s="42"/>
      <c r="X4809" s="42"/>
      <c r="Y4809" s="42"/>
      <c r="Z4809" s="42"/>
    </row>
    <row r="4810">
      <c r="B4810" s="42"/>
      <c r="D4810" s="90"/>
      <c r="F4810" s="90"/>
      <c r="G4810" s="42"/>
      <c r="H4810" s="90"/>
      <c r="M4810" s="42"/>
      <c r="S4810" s="42"/>
      <c r="T4810" s="42"/>
      <c r="U4810" s="42"/>
      <c r="V4810" s="42"/>
      <c r="W4810" s="42"/>
      <c r="X4810" s="42"/>
      <c r="Y4810" s="42"/>
      <c r="Z4810" s="42"/>
    </row>
    <row r="4811">
      <c r="B4811" s="42"/>
      <c r="D4811" s="90"/>
      <c r="F4811" s="90"/>
      <c r="G4811" s="42"/>
      <c r="H4811" s="90"/>
      <c r="M4811" s="42"/>
      <c r="S4811" s="42"/>
      <c r="T4811" s="42"/>
      <c r="U4811" s="42"/>
      <c r="V4811" s="42"/>
      <c r="W4811" s="42"/>
      <c r="X4811" s="42"/>
      <c r="Y4811" s="42"/>
      <c r="Z4811" s="42"/>
    </row>
    <row r="4812">
      <c r="B4812" s="42"/>
      <c r="D4812" s="90"/>
      <c r="F4812" s="90"/>
      <c r="G4812" s="42"/>
      <c r="H4812" s="90"/>
      <c r="M4812" s="42"/>
      <c r="S4812" s="42"/>
      <c r="T4812" s="42"/>
      <c r="U4812" s="42"/>
      <c r="V4812" s="42"/>
      <c r="W4812" s="42"/>
      <c r="X4812" s="42"/>
      <c r="Y4812" s="42"/>
      <c r="Z4812" s="42"/>
    </row>
    <row r="4813">
      <c r="B4813" s="42"/>
      <c r="D4813" s="90"/>
      <c r="F4813" s="90"/>
      <c r="G4813" s="42"/>
      <c r="H4813" s="90"/>
      <c r="M4813" s="42"/>
      <c r="S4813" s="42"/>
      <c r="T4813" s="42"/>
      <c r="U4813" s="42"/>
      <c r="V4813" s="42"/>
      <c r="W4813" s="42"/>
      <c r="X4813" s="42"/>
      <c r="Y4813" s="42"/>
      <c r="Z4813" s="42"/>
    </row>
    <row r="4814">
      <c r="B4814" s="42"/>
      <c r="D4814" s="90"/>
      <c r="F4814" s="90"/>
      <c r="G4814" s="42"/>
      <c r="H4814" s="90"/>
      <c r="M4814" s="42"/>
      <c r="S4814" s="42"/>
      <c r="T4814" s="42"/>
      <c r="U4814" s="42"/>
      <c r="V4814" s="42"/>
      <c r="W4814" s="42"/>
      <c r="X4814" s="42"/>
      <c r="Y4814" s="42"/>
      <c r="Z4814" s="42"/>
    </row>
    <row r="4815">
      <c r="B4815" s="42"/>
      <c r="D4815" s="90"/>
      <c r="F4815" s="90"/>
      <c r="G4815" s="42"/>
      <c r="H4815" s="90"/>
      <c r="M4815" s="42"/>
      <c r="S4815" s="42"/>
      <c r="T4815" s="42"/>
      <c r="U4815" s="42"/>
      <c r="V4815" s="42"/>
      <c r="W4815" s="42"/>
      <c r="X4815" s="42"/>
      <c r="Y4815" s="42"/>
      <c r="Z4815" s="42"/>
    </row>
    <row r="4816">
      <c r="B4816" s="42"/>
      <c r="D4816" s="90"/>
      <c r="F4816" s="90"/>
      <c r="G4816" s="42"/>
      <c r="H4816" s="90"/>
      <c r="M4816" s="42"/>
      <c r="S4816" s="42"/>
      <c r="T4816" s="42"/>
      <c r="U4816" s="42"/>
      <c r="V4816" s="42"/>
      <c r="W4816" s="42"/>
      <c r="X4816" s="42"/>
      <c r="Y4816" s="42"/>
      <c r="Z4816" s="42"/>
    </row>
    <row r="4817">
      <c r="B4817" s="42"/>
      <c r="D4817" s="90"/>
      <c r="F4817" s="90"/>
      <c r="G4817" s="42"/>
      <c r="H4817" s="90"/>
      <c r="M4817" s="42"/>
      <c r="S4817" s="42"/>
      <c r="T4817" s="42"/>
      <c r="U4817" s="42"/>
      <c r="V4817" s="42"/>
      <c r="W4817" s="42"/>
      <c r="X4817" s="42"/>
      <c r="Y4817" s="42"/>
      <c r="Z4817" s="42"/>
    </row>
    <row r="4818">
      <c r="B4818" s="42"/>
      <c r="D4818" s="90"/>
      <c r="F4818" s="90"/>
      <c r="G4818" s="42"/>
      <c r="H4818" s="90"/>
      <c r="M4818" s="42"/>
      <c r="S4818" s="42"/>
      <c r="T4818" s="42"/>
      <c r="U4818" s="42"/>
      <c r="V4818" s="42"/>
      <c r="W4818" s="42"/>
      <c r="X4818" s="42"/>
      <c r="Y4818" s="42"/>
      <c r="Z4818" s="42"/>
    </row>
    <row r="4819">
      <c r="B4819" s="42"/>
      <c r="D4819" s="90"/>
      <c r="F4819" s="90"/>
      <c r="G4819" s="42"/>
      <c r="H4819" s="90"/>
      <c r="M4819" s="42"/>
      <c r="S4819" s="42"/>
      <c r="T4819" s="42"/>
      <c r="U4819" s="42"/>
      <c r="V4819" s="42"/>
      <c r="W4819" s="42"/>
      <c r="X4819" s="42"/>
      <c r="Y4819" s="42"/>
      <c r="Z4819" s="42"/>
    </row>
    <row r="4820">
      <c r="B4820" s="42"/>
      <c r="D4820" s="90"/>
      <c r="F4820" s="90"/>
      <c r="G4820" s="42"/>
      <c r="H4820" s="90"/>
      <c r="M4820" s="42"/>
      <c r="S4820" s="42"/>
      <c r="T4820" s="42"/>
      <c r="U4820" s="42"/>
      <c r="V4820" s="42"/>
      <c r="W4820" s="42"/>
      <c r="X4820" s="42"/>
      <c r="Y4820" s="42"/>
      <c r="Z4820" s="42"/>
    </row>
    <row r="4821">
      <c r="B4821" s="42"/>
      <c r="D4821" s="90"/>
      <c r="F4821" s="90"/>
      <c r="G4821" s="42"/>
      <c r="H4821" s="90"/>
      <c r="M4821" s="42"/>
      <c r="S4821" s="42"/>
      <c r="T4821" s="42"/>
      <c r="U4821" s="42"/>
      <c r="V4821" s="42"/>
      <c r="W4821" s="42"/>
      <c r="X4821" s="42"/>
      <c r="Y4821" s="42"/>
      <c r="Z4821" s="42"/>
    </row>
    <row r="4822">
      <c r="B4822" s="42"/>
      <c r="D4822" s="90"/>
      <c r="F4822" s="90"/>
      <c r="G4822" s="42"/>
      <c r="H4822" s="90"/>
      <c r="M4822" s="42"/>
      <c r="S4822" s="42"/>
      <c r="T4822" s="42"/>
      <c r="U4822" s="42"/>
      <c r="V4822" s="42"/>
      <c r="W4822" s="42"/>
      <c r="X4822" s="42"/>
      <c r="Y4822" s="42"/>
      <c r="Z4822" s="42"/>
    </row>
    <row r="4823">
      <c r="B4823" s="42"/>
      <c r="D4823" s="90"/>
      <c r="F4823" s="90"/>
      <c r="G4823" s="42"/>
      <c r="H4823" s="90"/>
      <c r="M4823" s="42"/>
      <c r="S4823" s="42"/>
      <c r="T4823" s="42"/>
      <c r="U4823" s="42"/>
      <c r="V4823" s="42"/>
      <c r="W4823" s="42"/>
      <c r="X4823" s="42"/>
      <c r="Y4823" s="42"/>
      <c r="Z4823" s="42"/>
    </row>
    <row r="4824">
      <c r="B4824" s="42"/>
      <c r="D4824" s="90"/>
      <c r="F4824" s="90"/>
      <c r="G4824" s="42"/>
      <c r="H4824" s="90"/>
      <c r="M4824" s="42"/>
      <c r="S4824" s="42"/>
      <c r="T4824" s="42"/>
      <c r="U4824" s="42"/>
      <c r="V4824" s="42"/>
      <c r="W4824" s="42"/>
      <c r="X4824" s="42"/>
      <c r="Y4824" s="42"/>
      <c r="Z4824" s="42"/>
    </row>
    <row r="4825">
      <c r="B4825" s="42"/>
      <c r="D4825" s="90"/>
      <c r="F4825" s="90"/>
      <c r="G4825" s="42"/>
      <c r="H4825" s="90"/>
      <c r="M4825" s="42"/>
      <c r="S4825" s="42"/>
      <c r="T4825" s="42"/>
      <c r="U4825" s="42"/>
      <c r="V4825" s="42"/>
      <c r="W4825" s="42"/>
      <c r="X4825" s="42"/>
      <c r="Y4825" s="42"/>
      <c r="Z4825" s="42"/>
    </row>
    <row r="4826">
      <c r="B4826" s="42"/>
      <c r="D4826" s="90"/>
      <c r="F4826" s="90"/>
      <c r="G4826" s="42"/>
      <c r="H4826" s="90"/>
      <c r="M4826" s="42"/>
      <c r="S4826" s="42"/>
      <c r="T4826" s="42"/>
      <c r="U4826" s="42"/>
      <c r="V4826" s="42"/>
      <c r="W4826" s="42"/>
      <c r="X4826" s="42"/>
      <c r="Y4826" s="42"/>
      <c r="Z4826" s="42"/>
    </row>
    <row r="4827">
      <c r="B4827" s="42"/>
      <c r="D4827" s="90"/>
      <c r="F4827" s="90"/>
      <c r="G4827" s="42"/>
      <c r="H4827" s="90"/>
      <c r="M4827" s="42"/>
      <c r="S4827" s="42"/>
      <c r="T4827" s="42"/>
      <c r="U4827" s="42"/>
      <c r="V4827" s="42"/>
      <c r="W4827" s="42"/>
      <c r="X4827" s="42"/>
      <c r="Y4827" s="42"/>
      <c r="Z4827" s="42"/>
    </row>
    <row r="4828">
      <c r="B4828" s="42"/>
      <c r="D4828" s="90"/>
      <c r="F4828" s="90"/>
      <c r="G4828" s="42"/>
      <c r="H4828" s="90"/>
      <c r="M4828" s="42"/>
      <c r="S4828" s="42"/>
      <c r="T4828" s="42"/>
      <c r="U4828" s="42"/>
      <c r="V4828" s="42"/>
      <c r="W4828" s="42"/>
      <c r="X4828" s="42"/>
      <c r="Y4828" s="42"/>
      <c r="Z4828" s="42"/>
    </row>
    <row r="4829">
      <c r="B4829" s="42"/>
      <c r="D4829" s="90"/>
      <c r="F4829" s="90"/>
      <c r="G4829" s="42"/>
      <c r="H4829" s="90"/>
      <c r="M4829" s="42"/>
      <c r="S4829" s="42"/>
      <c r="T4829" s="42"/>
      <c r="U4829" s="42"/>
      <c r="V4829" s="42"/>
      <c r="W4829" s="42"/>
      <c r="X4829" s="42"/>
      <c r="Y4829" s="42"/>
      <c r="Z4829" s="42"/>
    </row>
    <row r="4830">
      <c r="B4830" s="42"/>
      <c r="D4830" s="90"/>
      <c r="F4830" s="90"/>
      <c r="G4830" s="42"/>
      <c r="H4830" s="90"/>
      <c r="M4830" s="42"/>
      <c r="S4830" s="42"/>
      <c r="T4830" s="42"/>
      <c r="U4830" s="42"/>
      <c r="V4830" s="42"/>
      <c r="W4830" s="42"/>
      <c r="X4830" s="42"/>
      <c r="Y4830" s="42"/>
      <c r="Z4830" s="42"/>
    </row>
    <row r="4831">
      <c r="B4831" s="42"/>
      <c r="D4831" s="90"/>
      <c r="F4831" s="90"/>
      <c r="G4831" s="42"/>
      <c r="H4831" s="90"/>
      <c r="M4831" s="42"/>
      <c r="S4831" s="42"/>
      <c r="T4831" s="42"/>
      <c r="U4831" s="42"/>
      <c r="V4831" s="42"/>
      <c r="W4831" s="42"/>
      <c r="X4831" s="42"/>
      <c r="Y4831" s="42"/>
      <c r="Z4831" s="42"/>
    </row>
    <row r="4832">
      <c r="B4832" s="42"/>
      <c r="D4832" s="90"/>
      <c r="F4832" s="90"/>
      <c r="G4832" s="42"/>
      <c r="H4832" s="90"/>
      <c r="M4832" s="42"/>
      <c r="S4832" s="42"/>
      <c r="T4832" s="42"/>
      <c r="U4832" s="42"/>
      <c r="V4832" s="42"/>
      <c r="W4832" s="42"/>
      <c r="X4832" s="42"/>
      <c r="Y4832" s="42"/>
      <c r="Z4832" s="42"/>
    </row>
    <row r="4833">
      <c r="B4833" s="42"/>
      <c r="D4833" s="90"/>
      <c r="F4833" s="90"/>
      <c r="G4833" s="42"/>
      <c r="H4833" s="90"/>
      <c r="M4833" s="42"/>
      <c r="S4833" s="42"/>
      <c r="T4833" s="42"/>
      <c r="U4833" s="42"/>
      <c r="V4833" s="42"/>
      <c r="W4833" s="42"/>
      <c r="X4833" s="42"/>
      <c r="Y4833" s="42"/>
      <c r="Z4833" s="42"/>
    </row>
    <row r="4834">
      <c r="B4834" s="42"/>
      <c r="D4834" s="90"/>
      <c r="F4834" s="90"/>
      <c r="G4834" s="42"/>
      <c r="H4834" s="90"/>
      <c r="M4834" s="42"/>
      <c r="S4834" s="42"/>
      <c r="T4834" s="42"/>
      <c r="U4834" s="42"/>
      <c r="V4834" s="42"/>
      <c r="W4834" s="42"/>
      <c r="X4834" s="42"/>
      <c r="Y4834" s="42"/>
      <c r="Z4834" s="42"/>
    </row>
    <row r="4835">
      <c r="B4835" s="42"/>
      <c r="D4835" s="90"/>
      <c r="F4835" s="90"/>
      <c r="G4835" s="42"/>
      <c r="H4835" s="90"/>
      <c r="M4835" s="42"/>
      <c r="S4835" s="42"/>
      <c r="T4835" s="42"/>
      <c r="U4835" s="42"/>
      <c r="V4835" s="42"/>
      <c r="W4835" s="42"/>
      <c r="X4835" s="42"/>
      <c r="Y4835" s="42"/>
      <c r="Z4835" s="42"/>
    </row>
    <row r="4836">
      <c r="B4836" s="42"/>
      <c r="D4836" s="90"/>
      <c r="F4836" s="90"/>
      <c r="G4836" s="42"/>
      <c r="H4836" s="90"/>
      <c r="M4836" s="42"/>
      <c r="S4836" s="42"/>
      <c r="T4836" s="42"/>
      <c r="U4836" s="42"/>
      <c r="V4836" s="42"/>
      <c r="W4836" s="42"/>
      <c r="X4836" s="42"/>
      <c r="Y4836" s="42"/>
      <c r="Z4836" s="42"/>
    </row>
    <row r="4837">
      <c r="B4837" s="42"/>
      <c r="D4837" s="90"/>
      <c r="F4837" s="90"/>
      <c r="G4837" s="42"/>
      <c r="H4837" s="90"/>
      <c r="M4837" s="42"/>
      <c r="S4837" s="42"/>
      <c r="T4837" s="42"/>
      <c r="U4837" s="42"/>
      <c r="V4837" s="42"/>
      <c r="W4837" s="42"/>
      <c r="X4837" s="42"/>
      <c r="Y4837" s="42"/>
      <c r="Z4837" s="42"/>
    </row>
    <row r="4838">
      <c r="B4838" s="42"/>
      <c r="D4838" s="90"/>
      <c r="F4838" s="90"/>
      <c r="G4838" s="42"/>
      <c r="H4838" s="90"/>
      <c r="M4838" s="42"/>
      <c r="S4838" s="42"/>
      <c r="T4838" s="42"/>
      <c r="U4838" s="42"/>
      <c r="V4838" s="42"/>
      <c r="W4838" s="42"/>
      <c r="X4838" s="42"/>
      <c r="Y4838" s="42"/>
      <c r="Z4838" s="42"/>
    </row>
    <row r="4839">
      <c r="B4839" s="42"/>
      <c r="D4839" s="90"/>
      <c r="F4839" s="90"/>
      <c r="G4839" s="42"/>
      <c r="H4839" s="90"/>
      <c r="M4839" s="42"/>
      <c r="S4839" s="42"/>
      <c r="T4839" s="42"/>
      <c r="U4839" s="42"/>
      <c r="V4839" s="42"/>
      <c r="W4839" s="42"/>
      <c r="X4839" s="42"/>
      <c r="Y4839" s="42"/>
      <c r="Z4839" s="42"/>
    </row>
    <row r="4840">
      <c r="B4840" s="42"/>
      <c r="D4840" s="90"/>
      <c r="F4840" s="90"/>
      <c r="G4840" s="42"/>
      <c r="H4840" s="90"/>
      <c r="M4840" s="42"/>
      <c r="S4840" s="42"/>
      <c r="T4840" s="42"/>
      <c r="U4840" s="42"/>
      <c r="V4840" s="42"/>
      <c r="W4840" s="42"/>
      <c r="X4840" s="42"/>
      <c r="Y4840" s="42"/>
      <c r="Z4840" s="42"/>
    </row>
    <row r="4841">
      <c r="B4841" s="42"/>
      <c r="D4841" s="90"/>
      <c r="F4841" s="90"/>
      <c r="G4841" s="42"/>
      <c r="H4841" s="90"/>
      <c r="M4841" s="42"/>
      <c r="S4841" s="42"/>
      <c r="T4841" s="42"/>
      <c r="U4841" s="42"/>
      <c r="V4841" s="42"/>
      <c r="W4841" s="42"/>
      <c r="X4841" s="42"/>
      <c r="Y4841" s="42"/>
      <c r="Z4841" s="42"/>
    </row>
    <row r="4842">
      <c r="B4842" s="42"/>
      <c r="D4842" s="90"/>
      <c r="F4842" s="90"/>
      <c r="G4842" s="42"/>
      <c r="H4842" s="90"/>
      <c r="M4842" s="42"/>
      <c r="S4842" s="42"/>
      <c r="T4842" s="42"/>
      <c r="U4842" s="42"/>
      <c r="V4842" s="42"/>
      <c r="W4842" s="42"/>
      <c r="X4842" s="42"/>
      <c r="Y4842" s="42"/>
      <c r="Z4842" s="42"/>
    </row>
    <row r="4843">
      <c r="B4843" s="42"/>
      <c r="D4843" s="90"/>
      <c r="F4843" s="90"/>
      <c r="G4843" s="42"/>
      <c r="H4843" s="90"/>
      <c r="M4843" s="42"/>
      <c r="S4843" s="42"/>
      <c r="T4843" s="42"/>
      <c r="U4843" s="42"/>
      <c r="V4843" s="42"/>
      <c r="W4843" s="42"/>
      <c r="X4843" s="42"/>
      <c r="Y4843" s="42"/>
      <c r="Z4843" s="42"/>
    </row>
    <row r="4844">
      <c r="B4844" s="42"/>
      <c r="D4844" s="90"/>
      <c r="F4844" s="90"/>
      <c r="G4844" s="42"/>
      <c r="H4844" s="90"/>
      <c r="M4844" s="42"/>
      <c r="S4844" s="42"/>
      <c r="T4844" s="42"/>
      <c r="U4844" s="42"/>
      <c r="V4844" s="42"/>
      <c r="W4844" s="42"/>
      <c r="X4844" s="42"/>
      <c r="Y4844" s="42"/>
      <c r="Z4844" s="42"/>
    </row>
    <row r="4845">
      <c r="B4845" s="42"/>
      <c r="D4845" s="90"/>
      <c r="F4845" s="90"/>
      <c r="G4845" s="42"/>
      <c r="H4845" s="90"/>
      <c r="M4845" s="42"/>
      <c r="S4845" s="42"/>
      <c r="T4845" s="42"/>
      <c r="U4845" s="42"/>
      <c r="V4845" s="42"/>
      <c r="W4845" s="42"/>
      <c r="X4845" s="42"/>
      <c r="Y4845" s="42"/>
      <c r="Z4845" s="42"/>
    </row>
    <row r="4846">
      <c r="B4846" s="42"/>
      <c r="D4846" s="90"/>
      <c r="F4846" s="90"/>
      <c r="G4846" s="42"/>
      <c r="H4846" s="90"/>
      <c r="M4846" s="42"/>
      <c r="S4846" s="42"/>
      <c r="T4846" s="42"/>
      <c r="U4846" s="42"/>
      <c r="V4846" s="42"/>
      <c r="W4846" s="42"/>
      <c r="X4846" s="42"/>
      <c r="Y4846" s="42"/>
      <c r="Z4846" s="42"/>
    </row>
    <row r="4847">
      <c r="B4847" s="42"/>
      <c r="D4847" s="90"/>
      <c r="F4847" s="90"/>
      <c r="G4847" s="42"/>
      <c r="H4847" s="90"/>
      <c r="M4847" s="42"/>
      <c r="S4847" s="42"/>
      <c r="T4847" s="42"/>
      <c r="U4847" s="42"/>
      <c r="V4847" s="42"/>
      <c r="W4847" s="42"/>
      <c r="X4847" s="42"/>
      <c r="Y4847" s="42"/>
      <c r="Z4847" s="42"/>
    </row>
    <row r="4848">
      <c r="B4848" s="42"/>
      <c r="D4848" s="90"/>
      <c r="F4848" s="90"/>
      <c r="G4848" s="42"/>
      <c r="H4848" s="90"/>
      <c r="M4848" s="42"/>
      <c r="S4848" s="42"/>
      <c r="T4848" s="42"/>
      <c r="U4848" s="42"/>
      <c r="V4848" s="42"/>
      <c r="W4848" s="42"/>
      <c r="X4848" s="42"/>
      <c r="Y4848" s="42"/>
      <c r="Z4848" s="42"/>
    </row>
    <row r="4849">
      <c r="B4849" s="42"/>
      <c r="D4849" s="90"/>
      <c r="F4849" s="90"/>
      <c r="G4849" s="42"/>
      <c r="H4849" s="90"/>
      <c r="M4849" s="42"/>
      <c r="S4849" s="42"/>
      <c r="T4849" s="42"/>
      <c r="U4849" s="42"/>
      <c r="V4849" s="42"/>
      <c r="W4849" s="42"/>
      <c r="X4849" s="42"/>
      <c r="Y4849" s="42"/>
      <c r="Z4849" s="42"/>
    </row>
    <row r="4850">
      <c r="B4850" s="42"/>
      <c r="D4850" s="90"/>
      <c r="F4850" s="90"/>
      <c r="G4850" s="42"/>
      <c r="H4850" s="90"/>
      <c r="M4850" s="42"/>
      <c r="S4850" s="42"/>
      <c r="T4850" s="42"/>
      <c r="U4850" s="42"/>
      <c r="V4850" s="42"/>
      <c r="W4850" s="42"/>
      <c r="X4850" s="42"/>
      <c r="Y4850" s="42"/>
      <c r="Z4850" s="42"/>
    </row>
    <row r="4851">
      <c r="B4851" s="42"/>
      <c r="D4851" s="90"/>
      <c r="F4851" s="90"/>
      <c r="G4851" s="42"/>
      <c r="H4851" s="90"/>
      <c r="M4851" s="42"/>
      <c r="S4851" s="42"/>
      <c r="T4851" s="42"/>
      <c r="U4851" s="42"/>
      <c r="V4851" s="42"/>
      <c r="W4851" s="42"/>
      <c r="X4851" s="42"/>
      <c r="Y4851" s="42"/>
      <c r="Z4851" s="42"/>
    </row>
    <row r="4852">
      <c r="B4852" s="42"/>
      <c r="D4852" s="90"/>
      <c r="F4852" s="90"/>
      <c r="G4852" s="42"/>
      <c r="H4852" s="90"/>
      <c r="M4852" s="42"/>
      <c r="S4852" s="42"/>
      <c r="T4852" s="42"/>
      <c r="U4852" s="42"/>
      <c r="V4852" s="42"/>
      <c r="W4852" s="42"/>
      <c r="X4852" s="42"/>
      <c r="Y4852" s="42"/>
      <c r="Z4852" s="42"/>
    </row>
    <row r="4853">
      <c r="B4853" s="42"/>
      <c r="D4853" s="90"/>
      <c r="F4853" s="90"/>
      <c r="G4853" s="42"/>
      <c r="H4853" s="90"/>
      <c r="M4853" s="42"/>
      <c r="S4853" s="42"/>
      <c r="T4853" s="42"/>
      <c r="U4853" s="42"/>
      <c r="V4853" s="42"/>
      <c r="W4853" s="42"/>
      <c r="X4853" s="42"/>
      <c r="Y4853" s="42"/>
      <c r="Z4853" s="42"/>
    </row>
    <row r="4854">
      <c r="B4854" s="42"/>
      <c r="D4854" s="90"/>
      <c r="F4854" s="90"/>
      <c r="G4854" s="42"/>
      <c r="H4854" s="90"/>
      <c r="M4854" s="42"/>
      <c r="S4854" s="42"/>
      <c r="T4854" s="42"/>
      <c r="U4854" s="42"/>
      <c r="V4854" s="42"/>
      <c r="W4854" s="42"/>
      <c r="X4854" s="42"/>
      <c r="Y4854" s="42"/>
      <c r="Z4854" s="42"/>
    </row>
    <row r="4855">
      <c r="B4855" s="42"/>
      <c r="D4855" s="90"/>
      <c r="F4855" s="90"/>
      <c r="G4855" s="42"/>
      <c r="H4855" s="90"/>
      <c r="M4855" s="42"/>
      <c r="S4855" s="42"/>
      <c r="T4855" s="42"/>
      <c r="U4855" s="42"/>
      <c r="V4855" s="42"/>
      <c r="W4855" s="42"/>
      <c r="X4855" s="42"/>
      <c r="Y4855" s="42"/>
      <c r="Z4855" s="42"/>
    </row>
    <row r="4856">
      <c r="B4856" s="42"/>
      <c r="D4856" s="90"/>
      <c r="F4856" s="90"/>
      <c r="G4856" s="42"/>
      <c r="H4856" s="90"/>
      <c r="M4856" s="42"/>
      <c r="S4856" s="42"/>
      <c r="T4856" s="42"/>
      <c r="U4856" s="42"/>
      <c r="V4856" s="42"/>
      <c r="W4856" s="42"/>
      <c r="X4856" s="42"/>
      <c r="Y4856" s="42"/>
      <c r="Z4856" s="42"/>
    </row>
    <row r="4857">
      <c r="B4857" s="42"/>
      <c r="D4857" s="90"/>
      <c r="F4857" s="90"/>
      <c r="G4857" s="42"/>
      <c r="H4857" s="90"/>
      <c r="M4857" s="42"/>
      <c r="S4857" s="42"/>
      <c r="T4857" s="42"/>
      <c r="U4857" s="42"/>
      <c r="V4857" s="42"/>
      <c r="W4857" s="42"/>
      <c r="X4857" s="42"/>
      <c r="Y4857" s="42"/>
      <c r="Z4857" s="42"/>
    </row>
    <row r="4858">
      <c r="B4858" s="42"/>
      <c r="D4858" s="90"/>
      <c r="F4858" s="90"/>
      <c r="G4858" s="42"/>
      <c r="H4858" s="90"/>
      <c r="M4858" s="42"/>
      <c r="S4858" s="42"/>
      <c r="T4858" s="42"/>
      <c r="U4858" s="42"/>
      <c r="V4858" s="42"/>
      <c r="W4858" s="42"/>
      <c r="X4858" s="42"/>
      <c r="Y4858" s="42"/>
      <c r="Z4858" s="42"/>
    </row>
    <row r="4859">
      <c r="B4859" s="42"/>
      <c r="D4859" s="90"/>
      <c r="F4859" s="90"/>
      <c r="G4859" s="42"/>
      <c r="H4859" s="90"/>
      <c r="M4859" s="42"/>
      <c r="S4859" s="42"/>
      <c r="T4859" s="42"/>
      <c r="U4859" s="42"/>
      <c r="V4859" s="42"/>
      <c r="W4859" s="42"/>
      <c r="X4859" s="42"/>
      <c r="Y4859" s="42"/>
      <c r="Z4859" s="42"/>
    </row>
    <row r="4860">
      <c r="B4860" s="42"/>
      <c r="D4860" s="90"/>
      <c r="F4860" s="90"/>
      <c r="G4860" s="42"/>
      <c r="H4860" s="90"/>
      <c r="M4860" s="42"/>
      <c r="S4860" s="42"/>
      <c r="T4860" s="42"/>
      <c r="U4860" s="42"/>
      <c r="V4860" s="42"/>
      <c r="W4860" s="42"/>
      <c r="X4860" s="42"/>
      <c r="Y4860" s="42"/>
      <c r="Z4860" s="42"/>
    </row>
    <row r="4861">
      <c r="B4861" s="42"/>
      <c r="D4861" s="90"/>
      <c r="F4861" s="90"/>
      <c r="G4861" s="42"/>
      <c r="H4861" s="90"/>
      <c r="M4861" s="42"/>
      <c r="S4861" s="42"/>
      <c r="T4861" s="42"/>
      <c r="U4861" s="42"/>
      <c r="V4861" s="42"/>
      <c r="W4861" s="42"/>
      <c r="X4861" s="42"/>
      <c r="Y4861" s="42"/>
      <c r="Z4861" s="42"/>
    </row>
    <row r="4862">
      <c r="B4862" s="42"/>
      <c r="D4862" s="90"/>
      <c r="F4862" s="90"/>
      <c r="G4862" s="42"/>
      <c r="H4862" s="90"/>
      <c r="M4862" s="42"/>
      <c r="S4862" s="42"/>
      <c r="T4862" s="42"/>
      <c r="U4862" s="42"/>
      <c r="V4862" s="42"/>
      <c r="W4862" s="42"/>
      <c r="X4862" s="42"/>
      <c r="Y4862" s="42"/>
      <c r="Z4862" s="42"/>
    </row>
    <row r="4863">
      <c r="B4863" s="42"/>
      <c r="D4863" s="90"/>
      <c r="F4863" s="90"/>
      <c r="G4863" s="42"/>
      <c r="H4863" s="90"/>
      <c r="M4863" s="42"/>
      <c r="S4863" s="42"/>
      <c r="T4863" s="42"/>
      <c r="U4863" s="42"/>
      <c r="V4863" s="42"/>
      <c r="W4863" s="42"/>
      <c r="X4863" s="42"/>
      <c r="Y4863" s="42"/>
      <c r="Z4863" s="42"/>
    </row>
    <row r="4864">
      <c r="B4864" s="42"/>
      <c r="D4864" s="90"/>
      <c r="F4864" s="90"/>
      <c r="G4864" s="42"/>
      <c r="H4864" s="90"/>
      <c r="M4864" s="42"/>
      <c r="S4864" s="42"/>
      <c r="T4864" s="42"/>
      <c r="U4864" s="42"/>
      <c r="V4864" s="42"/>
      <c r="W4864" s="42"/>
      <c r="X4864" s="42"/>
      <c r="Y4864" s="42"/>
      <c r="Z4864" s="42"/>
    </row>
    <row r="4865">
      <c r="B4865" s="42"/>
      <c r="D4865" s="90"/>
      <c r="F4865" s="90"/>
      <c r="G4865" s="42"/>
      <c r="H4865" s="90"/>
      <c r="M4865" s="42"/>
      <c r="S4865" s="42"/>
      <c r="T4865" s="42"/>
      <c r="U4865" s="42"/>
      <c r="V4865" s="42"/>
      <c r="W4865" s="42"/>
      <c r="X4865" s="42"/>
      <c r="Y4865" s="42"/>
      <c r="Z4865" s="42"/>
    </row>
    <row r="4866">
      <c r="B4866" s="42"/>
      <c r="D4866" s="90"/>
      <c r="F4866" s="90"/>
      <c r="G4866" s="42"/>
      <c r="H4866" s="90"/>
      <c r="M4866" s="42"/>
      <c r="S4866" s="42"/>
      <c r="T4866" s="42"/>
      <c r="U4866" s="42"/>
      <c r="V4866" s="42"/>
      <c r="W4866" s="42"/>
      <c r="X4866" s="42"/>
      <c r="Y4866" s="42"/>
      <c r="Z4866" s="42"/>
    </row>
    <row r="4867">
      <c r="B4867" s="42"/>
      <c r="D4867" s="90"/>
      <c r="F4867" s="90"/>
      <c r="G4867" s="42"/>
      <c r="H4867" s="90"/>
      <c r="M4867" s="42"/>
      <c r="S4867" s="42"/>
      <c r="T4867" s="42"/>
      <c r="U4867" s="42"/>
      <c r="V4867" s="42"/>
      <c r="W4867" s="42"/>
      <c r="X4867" s="42"/>
      <c r="Y4867" s="42"/>
      <c r="Z4867" s="42"/>
    </row>
    <row r="4868">
      <c r="B4868" s="42"/>
      <c r="D4868" s="90"/>
      <c r="F4868" s="90"/>
      <c r="G4868" s="42"/>
      <c r="H4868" s="90"/>
      <c r="M4868" s="42"/>
      <c r="S4868" s="42"/>
      <c r="T4868" s="42"/>
      <c r="U4868" s="42"/>
      <c r="V4868" s="42"/>
      <c r="W4868" s="42"/>
      <c r="X4868" s="42"/>
      <c r="Y4868" s="42"/>
      <c r="Z4868" s="42"/>
    </row>
    <row r="4869">
      <c r="B4869" s="42"/>
      <c r="D4869" s="90"/>
      <c r="F4869" s="90"/>
      <c r="G4869" s="42"/>
      <c r="H4869" s="90"/>
      <c r="M4869" s="42"/>
      <c r="S4869" s="42"/>
      <c r="T4869" s="42"/>
      <c r="U4869" s="42"/>
      <c r="V4869" s="42"/>
      <c r="W4869" s="42"/>
      <c r="X4869" s="42"/>
      <c r="Y4869" s="42"/>
      <c r="Z4869" s="42"/>
    </row>
    <row r="4870">
      <c r="B4870" s="42"/>
      <c r="D4870" s="90"/>
      <c r="F4870" s="90"/>
      <c r="G4870" s="42"/>
      <c r="H4870" s="90"/>
      <c r="M4870" s="42"/>
      <c r="S4870" s="42"/>
      <c r="T4870" s="42"/>
      <c r="U4870" s="42"/>
      <c r="V4870" s="42"/>
      <c r="W4870" s="42"/>
      <c r="X4870" s="42"/>
      <c r="Y4870" s="42"/>
      <c r="Z4870" s="42"/>
    </row>
    <row r="4871">
      <c r="B4871" s="42"/>
      <c r="D4871" s="90"/>
      <c r="F4871" s="90"/>
      <c r="G4871" s="42"/>
      <c r="H4871" s="90"/>
      <c r="M4871" s="42"/>
      <c r="S4871" s="42"/>
      <c r="T4871" s="42"/>
      <c r="U4871" s="42"/>
      <c r="V4871" s="42"/>
      <c r="W4871" s="42"/>
      <c r="X4871" s="42"/>
      <c r="Y4871" s="42"/>
      <c r="Z4871" s="42"/>
    </row>
    <row r="4872">
      <c r="B4872" s="42"/>
      <c r="D4872" s="90"/>
      <c r="F4872" s="90"/>
      <c r="G4872" s="42"/>
      <c r="H4872" s="90"/>
      <c r="M4872" s="42"/>
      <c r="S4872" s="42"/>
      <c r="T4872" s="42"/>
      <c r="U4872" s="42"/>
      <c r="V4872" s="42"/>
      <c r="W4872" s="42"/>
      <c r="X4872" s="42"/>
      <c r="Y4872" s="42"/>
      <c r="Z4872" s="42"/>
    </row>
    <row r="4873">
      <c r="B4873" s="42"/>
      <c r="D4873" s="90"/>
      <c r="F4873" s="90"/>
      <c r="G4873" s="42"/>
      <c r="H4873" s="90"/>
      <c r="M4873" s="42"/>
      <c r="S4873" s="42"/>
      <c r="T4873" s="42"/>
      <c r="U4873" s="42"/>
      <c r="V4873" s="42"/>
      <c r="W4873" s="42"/>
      <c r="X4873" s="42"/>
      <c r="Y4873" s="42"/>
      <c r="Z4873" s="42"/>
    </row>
    <row r="4874">
      <c r="B4874" s="42"/>
      <c r="D4874" s="90"/>
      <c r="F4874" s="90"/>
      <c r="G4874" s="42"/>
      <c r="H4874" s="90"/>
      <c r="M4874" s="42"/>
      <c r="S4874" s="42"/>
      <c r="T4874" s="42"/>
      <c r="U4874" s="42"/>
      <c r="V4874" s="42"/>
      <c r="W4874" s="42"/>
      <c r="X4874" s="42"/>
      <c r="Y4874" s="42"/>
      <c r="Z4874" s="42"/>
    </row>
    <row r="4875">
      <c r="B4875" s="42"/>
      <c r="D4875" s="90"/>
      <c r="F4875" s="90"/>
      <c r="G4875" s="42"/>
      <c r="H4875" s="90"/>
      <c r="M4875" s="42"/>
      <c r="S4875" s="42"/>
      <c r="T4875" s="42"/>
      <c r="U4875" s="42"/>
      <c r="V4875" s="42"/>
      <c r="W4875" s="42"/>
      <c r="X4875" s="42"/>
      <c r="Y4875" s="42"/>
      <c r="Z4875" s="42"/>
    </row>
    <row r="4876">
      <c r="B4876" s="42"/>
      <c r="D4876" s="90"/>
      <c r="F4876" s="90"/>
      <c r="G4876" s="42"/>
      <c r="H4876" s="90"/>
      <c r="M4876" s="42"/>
      <c r="S4876" s="42"/>
      <c r="T4876" s="42"/>
      <c r="U4876" s="42"/>
      <c r="V4876" s="42"/>
      <c r="W4876" s="42"/>
      <c r="X4876" s="42"/>
      <c r="Y4876" s="42"/>
      <c r="Z4876" s="42"/>
    </row>
    <row r="4877">
      <c r="B4877" s="42"/>
      <c r="D4877" s="90"/>
      <c r="F4877" s="90"/>
      <c r="G4877" s="42"/>
      <c r="H4877" s="90"/>
      <c r="M4877" s="42"/>
      <c r="S4877" s="42"/>
      <c r="T4877" s="42"/>
      <c r="U4877" s="42"/>
      <c r="V4877" s="42"/>
      <c r="W4877" s="42"/>
      <c r="X4877" s="42"/>
      <c r="Y4877" s="42"/>
      <c r="Z4877" s="42"/>
    </row>
    <row r="4878">
      <c r="B4878" s="42"/>
      <c r="D4878" s="90"/>
      <c r="F4878" s="90"/>
      <c r="G4878" s="42"/>
      <c r="H4878" s="90"/>
      <c r="M4878" s="42"/>
      <c r="S4878" s="42"/>
      <c r="T4878" s="42"/>
      <c r="U4878" s="42"/>
      <c r="V4878" s="42"/>
      <c r="W4878" s="42"/>
      <c r="X4878" s="42"/>
      <c r="Y4878" s="42"/>
      <c r="Z4878" s="42"/>
    </row>
    <row r="4879">
      <c r="B4879" s="42"/>
      <c r="D4879" s="90"/>
      <c r="F4879" s="90"/>
      <c r="G4879" s="42"/>
      <c r="H4879" s="90"/>
      <c r="M4879" s="42"/>
      <c r="S4879" s="42"/>
      <c r="T4879" s="42"/>
      <c r="U4879" s="42"/>
      <c r="V4879" s="42"/>
      <c r="W4879" s="42"/>
      <c r="X4879" s="42"/>
      <c r="Y4879" s="42"/>
      <c r="Z4879" s="42"/>
    </row>
    <row r="4880">
      <c r="B4880" s="42"/>
      <c r="D4880" s="90"/>
      <c r="F4880" s="90"/>
      <c r="G4880" s="42"/>
      <c r="H4880" s="90"/>
      <c r="M4880" s="42"/>
      <c r="S4880" s="42"/>
      <c r="T4880" s="42"/>
      <c r="U4880" s="42"/>
      <c r="V4880" s="42"/>
      <c r="W4880" s="42"/>
      <c r="X4880" s="42"/>
      <c r="Y4880" s="42"/>
      <c r="Z4880" s="42"/>
    </row>
    <row r="4881">
      <c r="B4881" s="42"/>
      <c r="D4881" s="90"/>
      <c r="F4881" s="90"/>
      <c r="G4881" s="42"/>
      <c r="H4881" s="90"/>
      <c r="M4881" s="42"/>
      <c r="S4881" s="42"/>
      <c r="T4881" s="42"/>
      <c r="U4881" s="42"/>
      <c r="V4881" s="42"/>
      <c r="W4881" s="42"/>
      <c r="X4881" s="42"/>
      <c r="Y4881" s="42"/>
      <c r="Z4881" s="42"/>
    </row>
    <row r="4882">
      <c r="B4882" s="42"/>
      <c r="D4882" s="90"/>
      <c r="F4882" s="90"/>
      <c r="G4882" s="42"/>
      <c r="H4882" s="90"/>
      <c r="M4882" s="42"/>
      <c r="S4882" s="42"/>
      <c r="T4882" s="42"/>
      <c r="U4882" s="42"/>
      <c r="V4882" s="42"/>
      <c r="W4882" s="42"/>
      <c r="X4882" s="42"/>
      <c r="Y4882" s="42"/>
      <c r="Z4882" s="42"/>
    </row>
    <row r="4883">
      <c r="B4883" s="42"/>
      <c r="D4883" s="90"/>
      <c r="F4883" s="90"/>
      <c r="G4883" s="42"/>
      <c r="H4883" s="90"/>
      <c r="M4883" s="42"/>
      <c r="S4883" s="42"/>
      <c r="T4883" s="42"/>
      <c r="U4883" s="42"/>
      <c r="V4883" s="42"/>
      <c r="W4883" s="42"/>
      <c r="X4883" s="42"/>
      <c r="Y4883" s="42"/>
      <c r="Z4883" s="42"/>
    </row>
    <row r="4884">
      <c r="B4884" s="42"/>
      <c r="D4884" s="90"/>
      <c r="F4884" s="90"/>
      <c r="G4884" s="42"/>
      <c r="H4884" s="90"/>
      <c r="M4884" s="42"/>
      <c r="S4884" s="42"/>
      <c r="T4884" s="42"/>
      <c r="U4884" s="42"/>
      <c r="V4884" s="42"/>
      <c r="W4884" s="42"/>
      <c r="X4884" s="42"/>
      <c r="Y4884" s="42"/>
      <c r="Z4884" s="42"/>
    </row>
    <row r="4885">
      <c r="B4885" s="42"/>
      <c r="D4885" s="90"/>
      <c r="F4885" s="90"/>
      <c r="G4885" s="42"/>
      <c r="H4885" s="90"/>
      <c r="M4885" s="42"/>
      <c r="S4885" s="42"/>
      <c r="T4885" s="42"/>
      <c r="U4885" s="42"/>
      <c r="V4885" s="42"/>
      <c r="W4885" s="42"/>
      <c r="X4885" s="42"/>
      <c r="Y4885" s="42"/>
      <c r="Z4885" s="42"/>
    </row>
    <row r="4886">
      <c r="B4886" s="42"/>
      <c r="D4886" s="90"/>
      <c r="F4886" s="90"/>
      <c r="G4886" s="42"/>
      <c r="H4886" s="90"/>
      <c r="M4886" s="42"/>
      <c r="S4886" s="42"/>
      <c r="T4886" s="42"/>
      <c r="U4886" s="42"/>
      <c r="V4886" s="42"/>
      <c r="W4886" s="42"/>
      <c r="X4886" s="42"/>
      <c r="Y4886" s="42"/>
      <c r="Z4886" s="42"/>
    </row>
    <row r="4887">
      <c r="B4887" s="42"/>
      <c r="D4887" s="90"/>
      <c r="F4887" s="90"/>
      <c r="G4887" s="42"/>
      <c r="H4887" s="90"/>
      <c r="M4887" s="42"/>
      <c r="S4887" s="42"/>
      <c r="T4887" s="42"/>
      <c r="U4887" s="42"/>
      <c r="V4887" s="42"/>
      <c r="W4887" s="42"/>
      <c r="X4887" s="42"/>
      <c r="Y4887" s="42"/>
      <c r="Z4887" s="42"/>
    </row>
    <row r="4888">
      <c r="B4888" s="42"/>
      <c r="D4888" s="90"/>
      <c r="F4888" s="90"/>
      <c r="G4888" s="42"/>
      <c r="H4888" s="90"/>
      <c r="M4888" s="42"/>
      <c r="S4888" s="42"/>
      <c r="T4888" s="42"/>
      <c r="U4888" s="42"/>
      <c r="V4888" s="42"/>
      <c r="W4888" s="42"/>
      <c r="X4888" s="42"/>
      <c r="Y4888" s="42"/>
      <c r="Z4888" s="42"/>
    </row>
    <row r="4889">
      <c r="B4889" s="42"/>
      <c r="D4889" s="90"/>
      <c r="F4889" s="90"/>
      <c r="G4889" s="42"/>
      <c r="H4889" s="90"/>
      <c r="M4889" s="42"/>
      <c r="S4889" s="42"/>
      <c r="T4889" s="42"/>
      <c r="U4889" s="42"/>
      <c r="V4889" s="42"/>
      <c r="W4889" s="42"/>
      <c r="X4889" s="42"/>
      <c r="Y4889" s="42"/>
      <c r="Z4889" s="42"/>
    </row>
    <row r="4890">
      <c r="B4890" s="42"/>
      <c r="D4890" s="90"/>
      <c r="F4890" s="90"/>
      <c r="G4890" s="42"/>
      <c r="H4890" s="90"/>
      <c r="M4890" s="42"/>
      <c r="S4890" s="42"/>
      <c r="T4890" s="42"/>
      <c r="U4890" s="42"/>
      <c r="V4890" s="42"/>
      <c r="W4890" s="42"/>
      <c r="X4890" s="42"/>
      <c r="Y4890" s="42"/>
      <c r="Z4890" s="42"/>
    </row>
    <row r="4891">
      <c r="B4891" s="42"/>
      <c r="D4891" s="90"/>
      <c r="F4891" s="90"/>
      <c r="G4891" s="42"/>
      <c r="H4891" s="90"/>
      <c r="M4891" s="42"/>
      <c r="S4891" s="42"/>
      <c r="T4891" s="42"/>
      <c r="U4891" s="42"/>
      <c r="V4891" s="42"/>
      <c r="W4891" s="42"/>
      <c r="X4891" s="42"/>
      <c r="Y4891" s="42"/>
      <c r="Z4891" s="42"/>
    </row>
    <row r="4892">
      <c r="B4892" s="42"/>
      <c r="D4892" s="90"/>
      <c r="F4892" s="90"/>
      <c r="G4892" s="42"/>
      <c r="H4892" s="90"/>
      <c r="M4892" s="42"/>
      <c r="S4892" s="42"/>
      <c r="T4892" s="42"/>
      <c r="U4892" s="42"/>
      <c r="V4892" s="42"/>
      <c r="W4892" s="42"/>
      <c r="X4892" s="42"/>
      <c r="Y4892" s="42"/>
      <c r="Z4892" s="42"/>
    </row>
    <row r="4893">
      <c r="B4893" s="42"/>
      <c r="D4893" s="90"/>
      <c r="F4893" s="90"/>
      <c r="G4893" s="42"/>
      <c r="H4893" s="90"/>
      <c r="M4893" s="42"/>
      <c r="S4893" s="42"/>
      <c r="T4893" s="42"/>
      <c r="U4893" s="42"/>
      <c r="V4893" s="42"/>
      <c r="W4893" s="42"/>
      <c r="X4893" s="42"/>
      <c r="Y4893" s="42"/>
      <c r="Z4893" s="42"/>
    </row>
    <row r="4894">
      <c r="B4894" s="42"/>
      <c r="D4894" s="90"/>
      <c r="F4894" s="90"/>
      <c r="G4894" s="42"/>
      <c r="H4894" s="90"/>
      <c r="M4894" s="42"/>
      <c r="S4894" s="42"/>
      <c r="T4894" s="42"/>
      <c r="U4894" s="42"/>
      <c r="V4894" s="42"/>
      <c r="W4894" s="42"/>
      <c r="X4894" s="42"/>
      <c r="Y4894" s="42"/>
      <c r="Z4894" s="42"/>
    </row>
    <row r="4895">
      <c r="B4895" s="42"/>
      <c r="D4895" s="90"/>
      <c r="F4895" s="90"/>
      <c r="G4895" s="42"/>
      <c r="H4895" s="90"/>
      <c r="M4895" s="42"/>
      <c r="S4895" s="42"/>
      <c r="T4895" s="42"/>
      <c r="U4895" s="42"/>
      <c r="V4895" s="42"/>
      <c r="W4895" s="42"/>
      <c r="X4895" s="42"/>
      <c r="Y4895" s="42"/>
      <c r="Z4895" s="42"/>
    </row>
    <row r="4896">
      <c r="B4896" s="42"/>
      <c r="D4896" s="90"/>
      <c r="F4896" s="90"/>
      <c r="G4896" s="42"/>
      <c r="H4896" s="90"/>
      <c r="M4896" s="42"/>
      <c r="S4896" s="42"/>
      <c r="T4896" s="42"/>
      <c r="U4896" s="42"/>
      <c r="V4896" s="42"/>
      <c r="W4896" s="42"/>
      <c r="X4896" s="42"/>
      <c r="Y4896" s="42"/>
      <c r="Z4896" s="42"/>
    </row>
    <row r="4897">
      <c r="B4897" s="42"/>
      <c r="D4897" s="90"/>
      <c r="F4897" s="90"/>
      <c r="G4897" s="42"/>
      <c r="H4897" s="90"/>
      <c r="M4897" s="42"/>
      <c r="S4897" s="42"/>
      <c r="T4897" s="42"/>
      <c r="U4897" s="42"/>
      <c r="V4897" s="42"/>
      <c r="W4897" s="42"/>
      <c r="X4897" s="42"/>
      <c r="Y4897" s="42"/>
      <c r="Z4897" s="42"/>
    </row>
    <row r="4898">
      <c r="B4898" s="42"/>
      <c r="D4898" s="90"/>
      <c r="F4898" s="90"/>
      <c r="G4898" s="42"/>
      <c r="H4898" s="90"/>
      <c r="M4898" s="42"/>
      <c r="S4898" s="42"/>
      <c r="T4898" s="42"/>
      <c r="U4898" s="42"/>
      <c r="V4898" s="42"/>
      <c r="W4898" s="42"/>
      <c r="X4898" s="42"/>
      <c r="Y4898" s="42"/>
      <c r="Z4898" s="42"/>
    </row>
    <row r="4899">
      <c r="B4899" s="42"/>
      <c r="D4899" s="90"/>
      <c r="F4899" s="90"/>
      <c r="G4899" s="42"/>
      <c r="H4899" s="90"/>
      <c r="M4899" s="42"/>
      <c r="S4899" s="42"/>
      <c r="T4899" s="42"/>
      <c r="U4899" s="42"/>
      <c r="V4899" s="42"/>
      <c r="W4899" s="42"/>
      <c r="X4899" s="42"/>
      <c r="Y4899" s="42"/>
      <c r="Z4899" s="42"/>
    </row>
    <row r="4900">
      <c r="B4900" s="42"/>
      <c r="D4900" s="90"/>
      <c r="F4900" s="90"/>
      <c r="G4900" s="42"/>
      <c r="H4900" s="90"/>
      <c r="M4900" s="42"/>
      <c r="S4900" s="42"/>
      <c r="T4900" s="42"/>
      <c r="U4900" s="42"/>
      <c r="V4900" s="42"/>
      <c r="W4900" s="42"/>
      <c r="X4900" s="42"/>
      <c r="Y4900" s="42"/>
      <c r="Z4900" s="42"/>
    </row>
    <row r="4901">
      <c r="B4901" s="42"/>
      <c r="D4901" s="90"/>
      <c r="F4901" s="90"/>
      <c r="G4901" s="42"/>
      <c r="H4901" s="90"/>
      <c r="M4901" s="42"/>
      <c r="S4901" s="42"/>
      <c r="T4901" s="42"/>
      <c r="U4901" s="42"/>
      <c r="V4901" s="42"/>
      <c r="W4901" s="42"/>
      <c r="X4901" s="42"/>
      <c r="Y4901" s="42"/>
      <c r="Z4901" s="42"/>
    </row>
    <row r="4902">
      <c r="B4902" s="42"/>
      <c r="D4902" s="90"/>
      <c r="F4902" s="90"/>
      <c r="G4902" s="42"/>
      <c r="H4902" s="90"/>
      <c r="M4902" s="42"/>
      <c r="S4902" s="42"/>
      <c r="T4902" s="42"/>
      <c r="U4902" s="42"/>
      <c r="V4902" s="42"/>
      <c r="W4902" s="42"/>
      <c r="X4902" s="42"/>
      <c r="Y4902" s="42"/>
      <c r="Z4902" s="42"/>
    </row>
    <row r="4903">
      <c r="B4903" s="42"/>
      <c r="D4903" s="90"/>
      <c r="F4903" s="90"/>
      <c r="G4903" s="42"/>
      <c r="H4903" s="90"/>
      <c r="M4903" s="42"/>
      <c r="S4903" s="42"/>
      <c r="T4903" s="42"/>
      <c r="U4903" s="42"/>
      <c r="V4903" s="42"/>
      <c r="W4903" s="42"/>
      <c r="X4903" s="42"/>
      <c r="Y4903" s="42"/>
      <c r="Z4903" s="42"/>
    </row>
    <row r="4904">
      <c r="B4904" s="42"/>
      <c r="D4904" s="90"/>
      <c r="F4904" s="90"/>
      <c r="G4904" s="42"/>
      <c r="H4904" s="90"/>
      <c r="M4904" s="42"/>
      <c r="S4904" s="42"/>
      <c r="T4904" s="42"/>
      <c r="U4904" s="42"/>
      <c r="V4904" s="42"/>
      <c r="W4904" s="42"/>
      <c r="X4904" s="42"/>
      <c r="Y4904" s="42"/>
      <c r="Z4904" s="42"/>
    </row>
    <row r="4905">
      <c r="B4905" s="42"/>
      <c r="D4905" s="90"/>
      <c r="F4905" s="90"/>
      <c r="G4905" s="42"/>
      <c r="H4905" s="90"/>
      <c r="M4905" s="42"/>
      <c r="S4905" s="42"/>
      <c r="T4905" s="42"/>
      <c r="U4905" s="42"/>
      <c r="V4905" s="42"/>
      <c r="W4905" s="42"/>
      <c r="X4905" s="42"/>
      <c r="Y4905" s="42"/>
      <c r="Z4905" s="42"/>
    </row>
    <row r="4906">
      <c r="B4906" s="42"/>
      <c r="D4906" s="90"/>
      <c r="F4906" s="90"/>
      <c r="G4906" s="42"/>
      <c r="H4906" s="90"/>
      <c r="M4906" s="42"/>
      <c r="S4906" s="42"/>
      <c r="T4906" s="42"/>
      <c r="U4906" s="42"/>
      <c r="V4906" s="42"/>
      <c r="W4906" s="42"/>
      <c r="X4906" s="42"/>
      <c r="Y4906" s="42"/>
      <c r="Z4906" s="42"/>
    </row>
    <row r="4907">
      <c r="B4907" s="42"/>
      <c r="D4907" s="90"/>
      <c r="F4907" s="90"/>
      <c r="G4907" s="42"/>
      <c r="H4907" s="90"/>
      <c r="M4907" s="42"/>
      <c r="S4907" s="42"/>
      <c r="T4907" s="42"/>
      <c r="U4907" s="42"/>
      <c r="V4907" s="42"/>
      <c r="W4907" s="42"/>
      <c r="X4907" s="42"/>
      <c r="Y4907" s="42"/>
      <c r="Z4907" s="42"/>
    </row>
    <row r="4908">
      <c r="B4908" s="42"/>
      <c r="D4908" s="90"/>
      <c r="F4908" s="90"/>
      <c r="G4908" s="42"/>
      <c r="H4908" s="90"/>
      <c r="M4908" s="42"/>
      <c r="S4908" s="42"/>
      <c r="T4908" s="42"/>
      <c r="U4908" s="42"/>
      <c r="V4908" s="42"/>
      <c r="W4908" s="42"/>
      <c r="X4908" s="42"/>
      <c r="Y4908" s="42"/>
      <c r="Z4908" s="42"/>
    </row>
    <row r="4909">
      <c r="B4909" s="42"/>
      <c r="D4909" s="90"/>
      <c r="F4909" s="90"/>
      <c r="G4909" s="42"/>
      <c r="H4909" s="90"/>
      <c r="M4909" s="42"/>
      <c r="S4909" s="42"/>
      <c r="T4909" s="42"/>
      <c r="U4909" s="42"/>
      <c r="V4909" s="42"/>
      <c r="W4909" s="42"/>
      <c r="X4909" s="42"/>
      <c r="Y4909" s="42"/>
      <c r="Z4909" s="42"/>
    </row>
    <row r="4910">
      <c r="B4910" s="42"/>
      <c r="D4910" s="90"/>
      <c r="F4910" s="90"/>
      <c r="G4910" s="42"/>
      <c r="H4910" s="90"/>
      <c r="M4910" s="42"/>
      <c r="S4910" s="42"/>
      <c r="T4910" s="42"/>
      <c r="U4910" s="42"/>
      <c r="V4910" s="42"/>
      <c r="W4910" s="42"/>
      <c r="X4910" s="42"/>
      <c r="Y4910" s="42"/>
      <c r="Z4910" s="42"/>
    </row>
    <row r="4911">
      <c r="B4911" s="42"/>
      <c r="D4911" s="90"/>
      <c r="F4911" s="90"/>
      <c r="G4911" s="42"/>
      <c r="H4911" s="90"/>
      <c r="M4911" s="42"/>
      <c r="S4911" s="42"/>
      <c r="T4911" s="42"/>
      <c r="U4911" s="42"/>
      <c r="V4911" s="42"/>
      <c r="W4911" s="42"/>
      <c r="X4911" s="42"/>
      <c r="Y4911" s="42"/>
      <c r="Z4911" s="42"/>
    </row>
    <row r="4912">
      <c r="B4912" s="42"/>
      <c r="D4912" s="90"/>
      <c r="F4912" s="90"/>
      <c r="G4912" s="42"/>
      <c r="H4912" s="90"/>
      <c r="M4912" s="42"/>
      <c r="S4912" s="42"/>
      <c r="T4912" s="42"/>
      <c r="U4912" s="42"/>
      <c r="V4912" s="42"/>
      <c r="W4912" s="42"/>
      <c r="X4912" s="42"/>
      <c r="Y4912" s="42"/>
      <c r="Z4912" s="42"/>
    </row>
    <row r="4913">
      <c r="B4913" s="42"/>
      <c r="D4913" s="90"/>
      <c r="F4913" s="90"/>
      <c r="G4913" s="42"/>
      <c r="H4913" s="90"/>
      <c r="M4913" s="42"/>
      <c r="S4913" s="42"/>
      <c r="T4913" s="42"/>
      <c r="U4913" s="42"/>
      <c r="V4913" s="42"/>
      <c r="W4913" s="42"/>
      <c r="X4913" s="42"/>
      <c r="Y4913" s="42"/>
      <c r="Z4913" s="42"/>
    </row>
    <row r="4914">
      <c r="B4914" s="42"/>
      <c r="D4914" s="90"/>
      <c r="F4914" s="90"/>
      <c r="G4914" s="42"/>
      <c r="H4914" s="90"/>
      <c r="M4914" s="42"/>
      <c r="S4914" s="42"/>
      <c r="T4914" s="42"/>
      <c r="U4914" s="42"/>
      <c r="V4914" s="42"/>
      <c r="W4914" s="42"/>
      <c r="X4914" s="42"/>
      <c r="Y4914" s="42"/>
      <c r="Z4914" s="42"/>
    </row>
    <row r="4915">
      <c r="B4915" s="42"/>
      <c r="D4915" s="90"/>
      <c r="F4915" s="90"/>
      <c r="G4915" s="42"/>
      <c r="H4915" s="90"/>
      <c r="M4915" s="42"/>
      <c r="S4915" s="42"/>
      <c r="T4915" s="42"/>
      <c r="U4915" s="42"/>
      <c r="V4915" s="42"/>
      <c r="W4915" s="42"/>
      <c r="X4915" s="42"/>
      <c r="Y4915" s="42"/>
      <c r="Z4915" s="42"/>
    </row>
    <row r="4916">
      <c r="B4916" s="42"/>
      <c r="D4916" s="90"/>
      <c r="F4916" s="90"/>
      <c r="G4916" s="42"/>
      <c r="H4916" s="90"/>
      <c r="M4916" s="42"/>
      <c r="S4916" s="42"/>
      <c r="T4916" s="42"/>
      <c r="U4916" s="42"/>
      <c r="V4916" s="42"/>
      <c r="W4916" s="42"/>
      <c r="X4916" s="42"/>
      <c r="Y4916" s="42"/>
      <c r="Z4916" s="42"/>
    </row>
    <row r="4917">
      <c r="B4917" s="42"/>
      <c r="D4917" s="90"/>
      <c r="F4917" s="90"/>
      <c r="G4917" s="42"/>
      <c r="H4917" s="90"/>
      <c r="M4917" s="42"/>
      <c r="S4917" s="42"/>
      <c r="T4917" s="42"/>
      <c r="U4917" s="42"/>
      <c r="V4917" s="42"/>
      <c r="W4917" s="42"/>
      <c r="X4917" s="42"/>
      <c r="Y4917" s="42"/>
      <c r="Z4917" s="42"/>
    </row>
    <row r="4918">
      <c r="B4918" s="42"/>
      <c r="D4918" s="90"/>
      <c r="F4918" s="90"/>
      <c r="G4918" s="42"/>
      <c r="H4918" s="90"/>
      <c r="M4918" s="42"/>
      <c r="S4918" s="42"/>
      <c r="T4918" s="42"/>
      <c r="U4918" s="42"/>
      <c r="V4918" s="42"/>
      <c r="W4918" s="42"/>
      <c r="X4918" s="42"/>
      <c r="Y4918" s="42"/>
      <c r="Z4918" s="42"/>
    </row>
    <row r="4919">
      <c r="B4919" s="42"/>
      <c r="D4919" s="90"/>
      <c r="F4919" s="90"/>
      <c r="G4919" s="42"/>
      <c r="H4919" s="90"/>
      <c r="M4919" s="42"/>
      <c r="S4919" s="42"/>
      <c r="T4919" s="42"/>
      <c r="U4919" s="42"/>
      <c r="V4919" s="42"/>
      <c r="W4919" s="42"/>
      <c r="X4919" s="42"/>
      <c r="Y4919" s="42"/>
      <c r="Z4919" s="42"/>
    </row>
    <row r="4920">
      <c r="B4920" s="42"/>
      <c r="D4920" s="90"/>
      <c r="F4920" s="90"/>
      <c r="G4920" s="42"/>
      <c r="H4920" s="90"/>
      <c r="M4920" s="42"/>
      <c r="S4920" s="42"/>
      <c r="T4920" s="42"/>
      <c r="U4920" s="42"/>
      <c r="V4920" s="42"/>
      <c r="W4920" s="42"/>
      <c r="X4920" s="42"/>
      <c r="Y4920" s="42"/>
      <c r="Z4920" s="42"/>
    </row>
    <row r="4921">
      <c r="B4921" s="42"/>
      <c r="D4921" s="90"/>
      <c r="F4921" s="90"/>
      <c r="G4921" s="42"/>
      <c r="H4921" s="90"/>
      <c r="M4921" s="42"/>
      <c r="S4921" s="42"/>
      <c r="T4921" s="42"/>
      <c r="U4921" s="42"/>
      <c r="V4921" s="42"/>
      <c r="W4921" s="42"/>
      <c r="X4921" s="42"/>
      <c r="Y4921" s="42"/>
      <c r="Z4921" s="42"/>
    </row>
    <row r="4922">
      <c r="B4922" s="42"/>
      <c r="D4922" s="90"/>
      <c r="F4922" s="90"/>
      <c r="G4922" s="42"/>
      <c r="H4922" s="90"/>
      <c r="M4922" s="42"/>
      <c r="S4922" s="42"/>
      <c r="T4922" s="42"/>
      <c r="U4922" s="42"/>
      <c r="V4922" s="42"/>
      <c r="W4922" s="42"/>
      <c r="X4922" s="42"/>
      <c r="Y4922" s="42"/>
      <c r="Z4922" s="42"/>
    </row>
    <row r="4923">
      <c r="B4923" s="42"/>
      <c r="D4923" s="90"/>
      <c r="F4923" s="90"/>
      <c r="G4923" s="42"/>
      <c r="H4923" s="90"/>
      <c r="M4923" s="42"/>
      <c r="S4923" s="42"/>
      <c r="T4923" s="42"/>
      <c r="U4923" s="42"/>
      <c r="V4923" s="42"/>
      <c r="W4923" s="42"/>
      <c r="X4923" s="42"/>
      <c r="Y4923" s="42"/>
      <c r="Z4923" s="42"/>
    </row>
    <row r="4924">
      <c r="B4924" s="42"/>
      <c r="D4924" s="90"/>
      <c r="F4924" s="90"/>
      <c r="G4924" s="42"/>
      <c r="H4924" s="90"/>
      <c r="M4924" s="42"/>
      <c r="S4924" s="42"/>
      <c r="T4924" s="42"/>
      <c r="U4924" s="42"/>
      <c r="V4924" s="42"/>
      <c r="W4924" s="42"/>
      <c r="X4924" s="42"/>
      <c r="Y4924" s="42"/>
      <c r="Z4924" s="42"/>
    </row>
    <row r="4925">
      <c r="B4925" s="42"/>
      <c r="D4925" s="90"/>
      <c r="F4925" s="90"/>
      <c r="G4925" s="42"/>
      <c r="H4925" s="90"/>
      <c r="M4925" s="42"/>
      <c r="S4925" s="42"/>
      <c r="T4925" s="42"/>
      <c r="U4925" s="42"/>
      <c r="V4925" s="42"/>
      <c r="W4925" s="42"/>
      <c r="X4925" s="42"/>
      <c r="Y4925" s="42"/>
      <c r="Z4925" s="42"/>
    </row>
    <row r="4926">
      <c r="B4926" s="42"/>
      <c r="D4926" s="90"/>
      <c r="F4926" s="90"/>
      <c r="G4926" s="42"/>
      <c r="H4926" s="90"/>
      <c r="M4926" s="42"/>
      <c r="S4926" s="42"/>
      <c r="T4926" s="42"/>
      <c r="U4926" s="42"/>
      <c r="V4926" s="42"/>
      <c r="W4926" s="42"/>
      <c r="X4926" s="42"/>
      <c r="Y4926" s="42"/>
      <c r="Z4926" s="42"/>
    </row>
    <row r="4927">
      <c r="B4927" s="42"/>
      <c r="D4927" s="90"/>
      <c r="F4927" s="90"/>
      <c r="G4927" s="42"/>
      <c r="H4927" s="90"/>
      <c r="M4927" s="42"/>
      <c r="S4927" s="42"/>
      <c r="T4927" s="42"/>
      <c r="U4927" s="42"/>
      <c r="V4927" s="42"/>
      <c r="W4927" s="42"/>
      <c r="X4927" s="42"/>
      <c r="Y4927" s="42"/>
      <c r="Z4927" s="42"/>
    </row>
    <row r="4928">
      <c r="B4928" s="42"/>
      <c r="D4928" s="90"/>
      <c r="F4928" s="90"/>
      <c r="G4928" s="42"/>
      <c r="H4928" s="90"/>
      <c r="M4928" s="42"/>
      <c r="S4928" s="42"/>
      <c r="T4928" s="42"/>
      <c r="U4928" s="42"/>
      <c r="V4928" s="42"/>
      <c r="W4928" s="42"/>
      <c r="X4928" s="42"/>
      <c r="Y4928" s="42"/>
      <c r="Z4928" s="42"/>
    </row>
    <row r="4929">
      <c r="B4929" s="42"/>
      <c r="D4929" s="90"/>
      <c r="F4929" s="90"/>
      <c r="G4929" s="42"/>
      <c r="H4929" s="90"/>
      <c r="M4929" s="42"/>
      <c r="S4929" s="42"/>
      <c r="T4929" s="42"/>
      <c r="U4929" s="42"/>
      <c r="V4929" s="42"/>
      <c r="W4929" s="42"/>
      <c r="X4929" s="42"/>
      <c r="Y4929" s="42"/>
      <c r="Z4929" s="42"/>
    </row>
    <row r="4930">
      <c r="B4930" s="42"/>
      <c r="D4930" s="90"/>
      <c r="F4930" s="90"/>
      <c r="G4930" s="42"/>
      <c r="H4930" s="90"/>
      <c r="M4930" s="42"/>
      <c r="S4930" s="42"/>
      <c r="T4930" s="42"/>
      <c r="U4930" s="42"/>
      <c r="V4930" s="42"/>
      <c r="W4930" s="42"/>
      <c r="X4930" s="42"/>
      <c r="Y4930" s="42"/>
      <c r="Z4930" s="42"/>
    </row>
    <row r="4931">
      <c r="B4931" s="42"/>
      <c r="D4931" s="90"/>
      <c r="F4931" s="90"/>
      <c r="G4931" s="42"/>
      <c r="H4931" s="90"/>
      <c r="M4931" s="42"/>
      <c r="S4931" s="42"/>
      <c r="T4931" s="42"/>
      <c r="U4931" s="42"/>
      <c r="V4931" s="42"/>
      <c r="W4931" s="42"/>
      <c r="X4931" s="42"/>
      <c r="Y4931" s="42"/>
      <c r="Z4931" s="42"/>
    </row>
    <row r="4932">
      <c r="B4932" s="42"/>
      <c r="D4932" s="90"/>
      <c r="F4932" s="90"/>
      <c r="G4932" s="42"/>
      <c r="H4932" s="90"/>
      <c r="M4932" s="42"/>
      <c r="S4932" s="42"/>
      <c r="T4932" s="42"/>
      <c r="U4932" s="42"/>
      <c r="V4932" s="42"/>
      <c r="W4932" s="42"/>
      <c r="X4932" s="42"/>
      <c r="Y4932" s="42"/>
      <c r="Z4932" s="42"/>
    </row>
    <row r="4933">
      <c r="B4933" s="42"/>
      <c r="D4933" s="90"/>
      <c r="F4933" s="90"/>
      <c r="G4933" s="42"/>
      <c r="H4933" s="90"/>
      <c r="M4933" s="42"/>
      <c r="S4933" s="42"/>
      <c r="T4933" s="42"/>
      <c r="U4933" s="42"/>
      <c r="V4933" s="42"/>
      <c r="W4933" s="42"/>
      <c r="X4933" s="42"/>
      <c r="Y4933" s="42"/>
      <c r="Z4933" s="42"/>
    </row>
    <row r="4934">
      <c r="B4934" s="42"/>
      <c r="D4934" s="90"/>
      <c r="F4934" s="90"/>
      <c r="G4934" s="42"/>
      <c r="H4934" s="90"/>
      <c r="M4934" s="42"/>
      <c r="S4934" s="42"/>
      <c r="T4934" s="42"/>
      <c r="U4934" s="42"/>
      <c r="V4934" s="42"/>
      <c r="W4934" s="42"/>
      <c r="X4934" s="42"/>
      <c r="Y4934" s="42"/>
      <c r="Z4934" s="42"/>
    </row>
    <row r="4935">
      <c r="B4935" s="42"/>
      <c r="D4935" s="90"/>
      <c r="F4935" s="90"/>
      <c r="G4935" s="42"/>
      <c r="H4935" s="90"/>
      <c r="M4935" s="42"/>
      <c r="S4935" s="42"/>
      <c r="T4935" s="42"/>
      <c r="U4935" s="42"/>
      <c r="V4935" s="42"/>
      <c r="W4935" s="42"/>
      <c r="X4935" s="42"/>
      <c r="Y4935" s="42"/>
      <c r="Z4935" s="42"/>
    </row>
    <row r="4936">
      <c r="B4936" s="42"/>
      <c r="D4936" s="90"/>
      <c r="F4936" s="90"/>
      <c r="G4936" s="42"/>
      <c r="H4936" s="90"/>
      <c r="M4936" s="42"/>
      <c r="S4936" s="42"/>
      <c r="T4936" s="42"/>
      <c r="U4936" s="42"/>
      <c r="V4936" s="42"/>
      <c r="W4936" s="42"/>
      <c r="X4936" s="42"/>
      <c r="Y4936" s="42"/>
      <c r="Z4936" s="42"/>
    </row>
    <row r="4937">
      <c r="B4937" s="42"/>
      <c r="D4937" s="90"/>
      <c r="F4937" s="90"/>
      <c r="G4937" s="42"/>
      <c r="H4937" s="90"/>
      <c r="M4937" s="42"/>
      <c r="S4937" s="42"/>
      <c r="T4937" s="42"/>
      <c r="U4937" s="42"/>
      <c r="V4937" s="42"/>
      <c r="W4937" s="42"/>
      <c r="X4937" s="42"/>
      <c r="Y4937" s="42"/>
      <c r="Z4937" s="42"/>
    </row>
    <row r="4938">
      <c r="B4938" s="42"/>
      <c r="D4938" s="90"/>
      <c r="F4938" s="90"/>
      <c r="G4938" s="42"/>
      <c r="H4938" s="90"/>
      <c r="M4938" s="42"/>
      <c r="S4938" s="42"/>
      <c r="T4938" s="42"/>
      <c r="U4938" s="42"/>
      <c r="V4938" s="42"/>
      <c r="W4938" s="42"/>
      <c r="X4938" s="42"/>
      <c r="Y4938" s="42"/>
      <c r="Z4938" s="42"/>
    </row>
    <row r="4939">
      <c r="B4939" s="42"/>
      <c r="D4939" s="90"/>
      <c r="F4939" s="90"/>
      <c r="G4939" s="42"/>
      <c r="H4939" s="90"/>
      <c r="M4939" s="42"/>
      <c r="S4939" s="42"/>
      <c r="T4939" s="42"/>
      <c r="U4939" s="42"/>
      <c r="V4939" s="42"/>
      <c r="W4939" s="42"/>
      <c r="X4939" s="42"/>
      <c r="Y4939" s="42"/>
      <c r="Z4939" s="42"/>
    </row>
    <row r="4940">
      <c r="B4940" s="42"/>
      <c r="D4940" s="90"/>
      <c r="F4940" s="90"/>
      <c r="G4940" s="42"/>
      <c r="H4940" s="90"/>
      <c r="M4940" s="42"/>
      <c r="S4940" s="42"/>
      <c r="T4940" s="42"/>
      <c r="U4940" s="42"/>
      <c r="V4940" s="42"/>
      <c r="W4940" s="42"/>
      <c r="X4940" s="42"/>
      <c r="Y4940" s="42"/>
      <c r="Z4940" s="42"/>
    </row>
    <row r="4941">
      <c r="B4941" s="42"/>
      <c r="D4941" s="90"/>
      <c r="F4941" s="90"/>
      <c r="G4941" s="42"/>
      <c r="H4941" s="90"/>
      <c r="M4941" s="42"/>
      <c r="S4941" s="42"/>
      <c r="T4941" s="42"/>
      <c r="U4941" s="42"/>
      <c r="V4941" s="42"/>
      <c r="W4941" s="42"/>
      <c r="X4941" s="42"/>
      <c r="Y4941" s="42"/>
      <c r="Z4941" s="42"/>
    </row>
    <row r="4942">
      <c r="B4942" s="42"/>
      <c r="D4942" s="90"/>
      <c r="F4942" s="90"/>
      <c r="G4942" s="42"/>
      <c r="H4942" s="90"/>
      <c r="M4942" s="42"/>
      <c r="S4942" s="42"/>
      <c r="T4942" s="42"/>
      <c r="U4942" s="42"/>
      <c r="V4942" s="42"/>
      <c r="W4942" s="42"/>
      <c r="X4942" s="42"/>
      <c r="Y4942" s="42"/>
      <c r="Z4942" s="42"/>
    </row>
    <row r="4943">
      <c r="B4943" s="42"/>
      <c r="D4943" s="90"/>
      <c r="F4943" s="90"/>
      <c r="G4943" s="42"/>
      <c r="H4943" s="90"/>
      <c r="M4943" s="42"/>
      <c r="S4943" s="42"/>
      <c r="T4943" s="42"/>
      <c r="U4943" s="42"/>
      <c r="V4943" s="42"/>
      <c r="W4943" s="42"/>
      <c r="X4943" s="42"/>
      <c r="Y4943" s="42"/>
      <c r="Z4943" s="42"/>
    </row>
    <row r="4944">
      <c r="B4944" s="42"/>
      <c r="D4944" s="90"/>
      <c r="F4944" s="90"/>
      <c r="G4944" s="42"/>
      <c r="H4944" s="90"/>
      <c r="M4944" s="42"/>
      <c r="S4944" s="42"/>
      <c r="T4944" s="42"/>
      <c r="U4944" s="42"/>
      <c r="V4944" s="42"/>
      <c r="W4944" s="42"/>
      <c r="X4944" s="42"/>
      <c r="Y4944" s="42"/>
      <c r="Z4944" s="42"/>
    </row>
    <row r="4945">
      <c r="B4945" s="42"/>
      <c r="D4945" s="90"/>
      <c r="F4945" s="90"/>
      <c r="G4945" s="42"/>
      <c r="H4945" s="90"/>
      <c r="M4945" s="42"/>
      <c r="S4945" s="42"/>
      <c r="T4945" s="42"/>
      <c r="U4945" s="42"/>
      <c r="V4945" s="42"/>
      <c r="W4945" s="42"/>
      <c r="X4945" s="42"/>
      <c r="Y4945" s="42"/>
      <c r="Z4945" s="42"/>
    </row>
    <row r="4946">
      <c r="B4946" s="42"/>
      <c r="D4946" s="90"/>
      <c r="F4946" s="90"/>
      <c r="G4946" s="42"/>
      <c r="H4946" s="90"/>
      <c r="M4946" s="42"/>
      <c r="S4946" s="42"/>
      <c r="T4946" s="42"/>
      <c r="U4946" s="42"/>
      <c r="V4946" s="42"/>
      <c r="W4946" s="42"/>
      <c r="X4946" s="42"/>
      <c r="Y4946" s="42"/>
      <c r="Z4946" s="42"/>
    </row>
    <row r="4947">
      <c r="B4947" s="42"/>
      <c r="D4947" s="90"/>
      <c r="F4947" s="90"/>
      <c r="G4947" s="42"/>
      <c r="H4947" s="90"/>
      <c r="M4947" s="42"/>
      <c r="S4947" s="42"/>
      <c r="T4947" s="42"/>
      <c r="U4947" s="42"/>
      <c r="V4947" s="42"/>
      <c r="W4947" s="42"/>
      <c r="X4947" s="42"/>
      <c r="Y4947" s="42"/>
      <c r="Z4947" s="42"/>
    </row>
    <row r="4948">
      <c r="B4948" s="42"/>
      <c r="D4948" s="90"/>
      <c r="F4948" s="90"/>
      <c r="G4948" s="42"/>
      <c r="H4948" s="90"/>
      <c r="M4948" s="42"/>
      <c r="S4948" s="42"/>
      <c r="T4948" s="42"/>
      <c r="U4948" s="42"/>
      <c r="V4948" s="42"/>
      <c r="W4948" s="42"/>
      <c r="X4948" s="42"/>
      <c r="Y4948" s="42"/>
      <c r="Z4948" s="42"/>
    </row>
    <row r="4949">
      <c r="B4949" s="42"/>
      <c r="D4949" s="90"/>
      <c r="F4949" s="90"/>
      <c r="G4949" s="42"/>
      <c r="H4949" s="90"/>
      <c r="M4949" s="42"/>
      <c r="S4949" s="42"/>
      <c r="T4949" s="42"/>
      <c r="U4949" s="42"/>
      <c r="V4949" s="42"/>
      <c r="W4949" s="42"/>
      <c r="X4949" s="42"/>
      <c r="Y4949" s="42"/>
      <c r="Z4949" s="42"/>
    </row>
    <row r="4950">
      <c r="B4950" s="42"/>
      <c r="D4950" s="90"/>
      <c r="F4950" s="90"/>
      <c r="G4950" s="42"/>
      <c r="H4950" s="90"/>
      <c r="M4950" s="42"/>
      <c r="S4950" s="42"/>
      <c r="T4950" s="42"/>
      <c r="U4950" s="42"/>
      <c r="V4950" s="42"/>
      <c r="W4950" s="42"/>
      <c r="X4950" s="42"/>
      <c r="Y4950" s="42"/>
      <c r="Z4950" s="42"/>
    </row>
    <row r="4951">
      <c r="B4951" s="42"/>
      <c r="D4951" s="90"/>
      <c r="F4951" s="90"/>
      <c r="G4951" s="42"/>
      <c r="H4951" s="90"/>
      <c r="M4951" s="42"/>
      <c r="S4951" s="42"/>
      <c r="T4951" s="42"/>
      <c r="U4951" s="42"/>
      <c r="V4951" s="42"/>
      <c r="W4951" s="42"/>
      <c r="X4951" s="42"/>
      <c r="Y4951" s="42"/>
      <c r="Z4951" s="42"/>
    </row>
    <row r="4952">
      <c r="B4952" s="42"/>
      <c r="D4952" s="90"/>
      <c r="F4952" s="90"/>
      <c r="G4952" s="42"/>
      <c r="H4952" s="90"/>
      <c r="M4952" s="42"/>
      <c r="S4952" s="42"/>
      <c r="T4952" s="42"/>
      <c r="U4952" s="42"/>
      <c r="V4952" s="42"/>
      <c r="W4952" s="42"/>
      <c r="X4952" s="42"/>
      <c r="Y4952" s="42"/>
      <c r="Z4952" s="42"/>
    </row>
    <row r="4953">
      <c r="B4953" s="42"/>
      <c r="D4953" s="90"/>
      <c r="F4953" s="90"/>
      <c r="G4953" s="42"/>
      <c r="H4953" s="90"/>
      <c r="M4953" s="42"/>
      <c r="S4953" s="42"/>
      <c r="T4953" s="42"/>
      <c r="U4953" s="42"/>
      <c r="V4953" s="42"/>
      <c r="W4953" s="42"/>
      <c r="X4953" s="42"/>
      <c r="Y4953" s="42"/>
      <c r="Z4953" s="42"/>
    </row>
    <row r="4954">
      <c r="B4954" s="42"/>
      <c r="D4954" s="90"/>
      <c r="F4954" s="90"/>
      <c r="G4954" s="42"/>
      <c r="H4954" s="90"/>
      <c r="M4954" s="42"/>
      <c r="S4954" s="42"/>
      <c r="T4954" s="42"/>
      <c r="U4954" s="42"/>
      <c r="V4954" s="42"/>
      <c r="W4954" s="42"/>
      <c r="X4954" s="42"/>
      <c r="Y4954" s="42"/>
      <c r="Z4954" s="42"/>
    </row>
    <row r="4955">
      <c r="B4955" s="42"/>
      <c r="D4955" s="90"/>
      <c r="F4955" s="90"/>
      <c r="G4955" s="42"/>
      <c r="H4955" s="90"/>
      <c r="M4955" s="42"/>
      <c r="S4955" s="42"/>
      <c r="T4955" s="42"/>
      <c r="U4955" s="42"/>
      <c r="V4955" s="42"/>
      <c r="W4955" s="42"/>
      <c r="X4955" s="42"/>
      <c r="Y4955" s="42"/>
      <c r="Z4955" s="42"/>
    </row>
    <row r="4956">
      <c r="B4956" s="42"/>
      <c r="D4956" s="90"/>
      <c r="F4956" s="90"/>
      <c r="G4956" s="42"/>
      <c r="H4956" s="90"/>
      <c r="M4956" s="42"/>
      <c r="S4956" s="42"/>
      <c r="T4956" s="42"/>
      <c r="U4956" s="42"/>
      <c r="V4956" s="42"/>
      <c r="W4956" s="42"/>
      <c r="X4956" s="42"/>
      <c r="Y4956" s="42"/>
      <c r="Z4956" s="42"/>
    </row>
    <row r="4957">
      <c r="B4957" s="42"/>
      <c r="D4957" s="90"/>
      <c r="F4957" s="90"/>
      <c r="G4957" s="42"/>
      <c r="H4957" s="90"/>
      <c r="M4957" s="42"/>
      <c r="S4957" s="42"/>
      <c r="T4957" s="42"/>
      <c r="U4957" s="42"/>
      <c r="V4957" s="42"/>
      <c r="W4957" s="42"/>
      <c r="X4957" s="42"/>
      <c r="Y4957" s="42"/>
      <c r="Z4957" s="42"/>
    </row>
    <row r="4958">
      <c r="B4958" s="42"/>
      <c r="D4958" s="90"/>
      <c r="F4958" s="90"/>
      <c r="G4958" s="42"/>
      <c r="H4958" s="90"/>
      <c r="M4958" s="42"/>
      <c r="S4958" s="42"/>
      <c r="T4958" s="42"/>
      <c r="U4958" s="42"/>
      <c r="V4958" s="42"/>
      <c r="W4958" s="42"/>
      <c r="X4958" s="42"/>
      <c r="Y4958" s="42"/>
      <c r="Z4958" s="42"/>
    </row>
    <row r="4959">
      <c r="B4959" s="42"/>
      <c r="D4959" s="90"/>
      <c r="F4959" s="90"/>
      <c r="G4959" s="42"/>
      <c r="H4959" s="90"/>
      <c r="M4959" s="42"/>
      <c r="S4959" s="42"/>
      <c r="T4959" s="42"/>
      <c r="U4959" s="42"/>
      <c r="V4959" s="42"/>
      <c r="W4959" s="42"/>
      <c r="X4959" s="42"/>
      <c r="Y4959" s="42"/>
      <c r="Z4959" s="42"/>
    </row>
    <row r="4960">
      <c r="B4960" s="42"/>
      <c r="D4960" s="90"/>
      <c r="F4960" s="90"/>
      <c r="G4960" s="42"/>
      <c r="H4960" s="90"/>
      <c r="M4960" s="42"/>
      <c r="S4960" s="42"/>
      <c r="T4960" s="42"/>
      <c r="U4960" s="42"/>
      <c r="V4960" s="42"/>
      <c r="W4960" s="42"/>
      <c r="X4960" s="42"/>
      <c r="Y4960" s="42"/>
      <c r="Z4960" s="42"/>
    </row>
    <row r="4961">
      <c r="B4961" s="42"/>
      <c r="D4961" s="90"/>
      <c r="F4961" s="90"/>
      <c r="G4961" s="42"/>
      <c r="H4961" s="90"/>
      <c r="M4961" s="42"/>
      <c r="S4961" s="42"/>
      <c r="T4961" s="42"/>
      <c r="U4961" s="42"/>
      <c r="V4961" s="42"/>
      <c r="W4961" s="42"/>
      <c r="X4961" s="42"/>
      <c r="Y4961" s="42"/>
      <c r="Z4961" s="42"/>
    </row>
    <row r="4962">
      <c r="B4962" s="42"/>
      <c r="D4962" s="90"/>
      <c r="F4962" s="90"/>
      <c r="G4962" s="42"/>
      <c r="H4962" s="90"/>
      <c r="M4962" s="42"/>
      <c r="S4962" s="42"/>
      <c r="T4962" s="42"/>
      <c r="U4962" s="42"/>
      <c r="V4962" s="42"/>
      <c r="W4962" s="42"/>
      <c r="X4962" s="42"/>
      <c r="Y4962" s="42"/>
      <c r="Z4962" s="42"/>
    </row>
    <row r="4963">
      <c r="B4963" s="42"/>
      <c r="D4963" s="90"/>
      <c r="F4963" s="90"/>
      <c r="G4963" s="42"/>
      <c r="H4963" s="90"/>
      <c r="M4963" s="42"/>
      <c r="S4963" s="42"/>
      <c r="T4963" s="42"/>
      <c r="U4963" s="42"/>
      <c r="V4963" s="42"/>
      <c r="W4963" s="42"/>
      <c r="X4963" s="42"/>
      <c r="Y4963" s="42"/>
      <c r="Z4963" s="42"/>
    </row>
    <row r="4964">
      <c r="B4964" s="42"/>
      <c r="D4964" s="90"/>
      <c r="F4964" s="90"/>
      <c r="G4964" s="42"/>
      <c r="H4964" s="90"/>
      <c r="M4964" s="42"/>
      <c r="S4964" s="42"/>
      <c r="T4964" s="42"/>
      <c r="U4964" s="42"/>
      <c r="V4964" s="42"/>
      <c r="W4964" s="42"/>
      <c r="X4964" s="42"/>
      <c r="Y4964" s="42"/>
      <c r="Z4964" s="42"/>
    </row>
    <row r="4965">
      <c r="B4965" s="42"/>
      <c r="D4965" s="90"/>
      <c r="F4965" s="90"/>
      <c r="G4965" s="42"/>
      <c r="H4965" s="90"/>
      <c r="M4965" s="42"/>
      <c r="S4965" s="42"/>
      <c r="T4965" s="42"/>
      <c r="U4965" s="42"/>
      <c r="V4965" s="42"/>
      <c r="W4965" s="42"/>
      <c r="X4965" s="42"/>
      <c r="Y4965" s="42"/>
      <c r="Z4965" s="42"/>
    </row>
    <row r="4966">
      <c r="B4966" s="42"/>
      <c r="D4966" s="90"/>
      <c r="F4966" s="90"/>
      <c r="G4966" s="42"/>
      <c r="H4966" s="90"/>
      <c r="M4966" s="42"/>
      <c r="S4966" s="42"/>
      <c r="T4966" s="42"/>
      <c r="U4966" s="42"/>
      <c r="V4966" s="42"/>
      <c r="W4966" s="42"/>
      <c r="X4966" s="42"/>
      <c r="Y4966" s="42"/>
      <c r="Z4966" s="42"/>
    </row>
    <row r="4967">
      <c r="B4967" s="42"/>
      <c r="D4967" s="90"/>
      <c r="F4967" s="90"/>
      <c r="G4967" s="42"/>
      <c r="H4967" s="90"/>
      <c r="M4967" s="42"/>
      <c r="S4967" s="42"/>
      <c r="T4967" s="42"/>
      <c r="U4967" s="42"/>
      <c r="V4967" s="42"/>
      <c r="W4967" s="42"/>
      <c r="X4967" s="42"/>
      <c r="Y4967" s="42"/>
      <c r="Z4967" s="42"/>
    </row>
    <row r="4968">
      <c r="B4968" s="42"/>
      <c r="D4968" s="90"/>
      <c r="F4968" s="90"/>
      <c r="G4968" s="42"/>
      <c r="H4968" s="90"/>
      <c r="M4968" s="42"/>
      <c r="S4968" s="42"/>
      <c r="T4968" s="42"/>
      <c r="U4968" s="42"/>
      <c r="V4968" s="42"/>
      <c r="W4968" s="42"/>
      <c r="X4968" s="42"/>
      <c r="Y4968" s="42"/>
      <c r="Z4968" s="42"/>
    </row>
    <row r="4969">
      <c r="B4969" s="42"/>
      <c r="D4969" s="90"/>
      <c r="F4969" s="90"/>
      <c r="G4969" s="42"/>
      <c r="H4969" s="90"/>
      <c r="M4969" s="42"/>
      <c r="S4969" s="42"/>
      <c r="T4969" s="42"/>
      <c r="U4969" s="42"/>
      <c r="V4969" s="42"/>
      <c r="W4969" s="42"/>
      <c r="X4969" s="42"/>
      <c r="Y4969" s="42"/>
      <c r="Z4969" s="42"/>
    </row>
    <row r="4970">
      <c r="B4970" s="42"/>
      <c r="D4970" s="90"/>
      <c r="F4970" s="90"/>
      <c r="G4970" s="42"/>
      <c r="H4970" s="90"/>
      <c r="M4970" s="42"/>
      <c r="S4970" s="42"/>
      <c r="T4970" s="42"/>
      <c r="U4970" s="42"/>
      <c r="V4970" s="42"/>
      <c r="W4970" s="42"/>
      <c r="X4970" s="42"/>
      <c r="Y4970" s="42"/>
      <c r="Z4970" s="42"/>
    </row>
    <row r="4971">
      <c r="B4971" s="42"/>
      <c r="D4971" s="90"/>
      <c r="F4971" s="90"/>
      <c r="G4971" s="42"/>
      <c r="H4971" s="90"/>
      <c r="M4971" s="42"/>
      <c r="S4971" s="42"/>
      <c r="T4971" s="42"/>
      <c r="U4971" s="42"/>
      <c r="V4971" s="42"/>
      <c r="W4971" s="42"/>
      <c r="X4971" s="42"/>
      <c r="Y4971" s="42"/>
      <c r="Z4971" s="42"/>
    </row>
    <row r="4972">
      <c r="B4972" s="42"/>
      <c r="D4972" s="90"/>
      <c r="F4972" s="90"/>
      <c r="G4972" s="42"/>
      <c r="H4972" s="90"/>
      <c r="M4972" s="42"/>
      <c r="S4972" s="42"/>
      <c r="T4972" s="42"/>
      <c r="U4972" s="42"/>
      <c r="V4972" s="42"/>
      <c r="W4972" s="42"/>
      <c r="X4972" s="42"/>
      <c r="Y4972" s="42"/>
      <c r="Z4972" s="42"/>
    </row>
    <row r="4973">
      <c r="B4973" s="42"/>
      <c r="D4973" s="90"/>
      <c r="F4973" s="90"/>
      <c r="G4973" s="42"/>
      <c r="H4973" s="90"/>
      <c r="M4973" s="42"/>
      <c r="S4973" s="42"/>
      <c r="T4973" s="42"/>
      <c r="U4973" s="42"/>
      <c r="V4973" s="42"/>
      <c r="W4973" s="42"/>
      <c r="X4973" s="42"/>
      <c r="Y4973" s="42"/>
      <c r="Z4973" s="42"/>
    </row>
    <row r="4974">
      <c r="B4974" s="42"/>
      <c r="D4974" s="90"/>
      <c r="F4974" s="90"/>
      <c r="G4974" s="42"/>
      <c r="H4974" s="90"/>
      <c r="M4974" s="42"/>
      <c r="S4974" s="42"/>
      <c r="T4974" s="42"/>
      <c r="U4974" s="42"/>
      <c r="V4974" s="42"/>
      <c r="W4974" s="42"/>
      <c r="X4974" s="42"/>
      <c r="Y4974" s="42"/>
      <c r="Z4974" s="42"/>
    </row>
    <row r="4975">
      <c r="B4975" s="42"/>
      <c r="D4975" s="90"/>
      <c r="F4975" s="90"/>
      <c r="G4975" s="42"/>
      <c r="H4975" s="90"/>
      <c r="M4975" s="42"/>
      <c r="S4975" s="42"/>
      <c r="T4975" s="42"/>
      <c r="U4975" s="42"/>
      <c r="V4975" s="42"/>
      <c r="W4975" s="42"/>
      <c r="X4975" s="42"/>
      <c r="Y4975" s="42"/>
      <c r="Z4975" s="42"/>
    </row>
    <row r="4976">
      <c r="B4976" s="42"/>
      <c r="D4976" s="90"/>
      <c r="F4976" s="90"/>
      <c r="G4976" s="42"/>
      <c r="H4976" s="90"/>
      <c r="M4976" s="42"/>
      <c r="S4976" s="42"/>
      <c r="T4976" s="42"/>
      <c r="U4976" s="42"/>
      <c r="V4976" s="42"/>
      <c r="W4976" s="42"/>
      <c r="X4976" s="42"/>
      <c r="Y4976" s="42"/>
      <c r="Z4976" s="42"/>
    </row>
    <row r="4977">
      <c r="B4977" s="42"/>
      <c r="D4977" s="90"/>
      <c r="F4977" s="90"/>
      <c r="G4977" s="42"/>
      <c r="H4977" s="90"/>
      <c r="M4977" s="42"/>
      <c r="S4977" s="42"/>
      <c r="T4977" s="42"/>
      <c r="U4977" s="42"/>
      <c r="V4977" s="42"/>
      <c r="W4977" s="42"/>
      <c r="X4977" s="42"/>
      <c r="Y4977" s="42"/>
      <c r="Z4977" s="42"/>
    </row>
    <row r="4978">
      <c r="B4978" s="42"/>
      <c r="D4978" s="90"/>
      <c r="F4978" s="90"/>
      <c r="G4978" s="42"/>
      <c r="H4978" s="90"/>
      <c r="M4978" s="42"/>
      <c r="S4978" s="42"/>
      <c r="T4978" s="42"/>
      <c r="U4978" s="42"/>
      <c r="V4978" s="42"/>
      <c r="W4978" s="42"/>
      <c r="X4978" s="42"/>
      <c r="Y4978" s="42"/>
      <c r="Z4978" s="42"/>
    </row>
    <row r="4979">
      <c r="B4979" s="42"/>
      <c r="D4979" s="90"/>
      <c r="F4979" s="90"/>
      <c r="G4979" s="42"/>
      <c r="H4979" s="90"/>
      <c r="M4979" s="42"/>
      <c r="S4979" s="42"/>
      <c r="T4979" s="42"/>
      <c r="U4979" s="42"/>
      <c r="V4979" s="42"/>
      <c r="W4979" s="42"/>
      <c r="X4979" s="42"/>
      <c r="Y4979" s="42"/>
      <c r="Z4979" s="42"/>
    </row>
    <row r="4980">
      <c r="B4980" s="42"/>
      <c r="D4980" s="90"/>
      <c r="F4980" s="90"/>
      <c r="G4980" s="42"/>
      <c r="H4980" s="90"/>
      <c r="M4980" s="42"/>
      <c r="S4980" s="42"/>
      <c r="T4980" s="42"/>
      <c r="U4980" s="42"/>
      <c r="V4980" s="42"/>
      <c r="W4980" s="42"/>
      <c r="X4980" s="42"/>
      <c r="Y4980" s="42"/>
      <c r="Z4980" s="42"/>
    </row>
    <row r="4981">
      <c r="B4981" s="42"/>
      <c r="D4981" s="90"/>
      <c r="F4981" s="90"/>
      <c r="G4981" s="42"/>
      <c r="H4981" s="90"/>
      <c r="M4981" s="42"/>
      <c r="S4981" s="42"/>
      <c r="T4981" s="42"/>
      <c r="U4981" s="42"/>
      <c r="V4981" s="42"/>
      <c r="W4981" s="42"/>
      <c r="X4981" s="42"/>
      <c r="Y4981" s="42"/>
      <c r="Z4981" s="42"/>
    </row>
    <row r="4982">
      <c r="B4982" s="42"/>
      <c r="D4982" s="90"/>
      <c r="F4982" s="90"/>
      <c r="G4982" s="42"/>
      <c r="H4982" s="90"/>
      <c r="M4982" s="42"/>
      <c r="S4982" s="42"/>
      <c r="T4982" s="42"/>
      <c r="U4982" s="42"/>
      <c r="V4982" s="42"/>
      <c r="W4982" s="42"/>
      <c r="X4982" s="42"/>
      <c r="Y4982" s="42"/>
      <c r="Z4982" s="42"/>
    </row>
    <row r="4983">
      <c r="B4983" s="42"/>
      <c r="D4983" s="90"/>
      <c r="F4983" s="90"/>
      <c r="G4983" s="42"/>
      <c r="H4983" s="90"/>
      <c r="M4983" s="42"/>
      <c r="S4983" s="42"/>
      <c r="T4983" s="42"/>
      <c r="U4983" s="42"/>
      <c r="V4983" s="42"/>
      <c r="W4983" s="42"/>
      <c r="X4983" s="42"/>
      <c r="Y4983" s="42"/>
      <c r="Z4983" s="42"/>
    </row>
    <row r="4984">
      <c r="B4984" s="42"/>
      <c r="D4984" s="90"/>
      <c r="F4984" s="90"/>
      <c r="G4984" s="42"/>
      <c r="H4984" s="90"/>
      <c r="M4984" s="42"/>
      <c r="S4984" s="42"/>
      <c r="T4984" s="42"/>
      <c r="U4984" s="42"/>
      <c r="V4984" s="42"/>
      <c r="W4984" s="42"/>
      <c r="X4984" s="42"/>
      <c r="Y4984" s="42"/>
      <c r="Z4984" s="42"/>
    </row>
    <row r="4985">
      <c r="B4985" s="42"/>
      <c r="D4985" s="90"/>
      <c r="F4985" s="90"/>
      <c r="G4985" s="42"/>
      <c r="H4985" s="90"/>
      <c r="M4985" s="42"/>
      <c r="S4985" s="42"/>
      <c r="T4985" s="42"/>
      <c r="U4985" s="42"/>
      <c r="V4985" s="42"/>
      <c r="W4985" s="42"/>
      <c r="X4985" s="42"/>
      <c r="Y4985" s="42"/>
      <c r="Z4985" s="42"/>
    </row>
    <row r="4986">
      <c r="B4986" s="42"/>
      <c r="D4986" s="90"/>
      <c r="F4986" s="90"/>
      <c r="G4986" s="42"/>
      <c r="H4986" s="90"/>
      <c r="M4986" s="42"/>
      <c r="S4986" s="42"/>
      <c r="T4986" s="42"/>
      <c r="U4986" s="42"/>
      <c r="V4986" s="42"/>
      <c r="W4986" s="42"/>
      <c r="X4986" s="42"/>
      <c r="Y4986" s="42"/>
      <c r="Z4986" s="42"/>
    </row>
    <row r="4987">
      <c r="B4987" s="42"/>
      <c r="D4987" s="90"/>
      <c r="F4987" s="90"/>
      <c r="G4987" s="42"/>
      <c r="H4987" s="90"/>
      <c r="M4987" s="42"/>
      <c r="S4987" s="42"/>
      <c r="T4987" s="42"/>
      <c r="U4987" s="42"/>
      <c r="V4987" s="42"/>
      <c r="W4987" s="42"/>
      <c r="X4987" s="42"/>
      <c r="Y4987" s="42"/>
      <c r="Z4987" s="42"/>
    </row>
    <row r="4988">
      <c r="B4988" s="42"/>
      <c r="D4988" s="90"/>
      <c r="F4988" s="90"/>
      <c r="G4988" s="42"/>
      <c r="H4988" s="90"/>
      <c r="M4988" s="42"/>
      <c r="S4988" s="42"/>
      <c r="T4988" s="42"/>
      <c r="U4988" s="42"/>
      <c r="V4988" s="42"/>
      <c r="W4988" s="42"/>
      <c r="X4988" s="42"/>
      <c r="Y4988" s="42"/>
      <c r="Z4988" s="42"/>
    </row>
    <row r="4989">
      <c r="B4989" s="42"/>
      <c r="D4989" s="90"/>
      <c r="F4989" s="90"/>
      <c r="G4989" s="42"/>
      <c r="H4989" s="90"/>
      <c r="M4989" s="42"/>
      <c r="S4989" s="42"/>
      <c r="T4989" s="42"/>
      <c r="U4989" s="42"/>
      <c r="V4989" s="42"/>
      <c r="W4989" s="42"/>
      <c r="X4989" s="42"/>
      <c r="Y4989" s="42"/>
      <c r="Z4989" s="42"/>
    </row>
    <row r="4990">
      <c r="B4990" s="42"/>
      <c r="D4990" s="90"/>
      <c r="F4990" s="90"/>
      <c r="G4990" s="42"/>
      <c r="H4990" s="90"/>
      <c r="M4990" s="42"/>
      <c r="S4990" s="42"/>
      <c r="T4990" s="42"/>
      <c r="U4990" s="42"/>
      <c r="V4990" s="42"/>
      <c r="W4990" s="42"/>
      <c r="X4990" s="42"/>
      <c r="Y4990" s="42"/>
      <c r="Z4990" s="42"/>
    </row>
    <row r="4991">
      <c r="B4991" s="42"/>
      <c r="D4991" s="90"/>
      <c r="F4991" s="90"/>
      <c r="G4991" s="42"/>
      <c r="H4991" s="90"/>
      <c r="M4991" s="42"/>
      <c r="S4991" s="42"/>
      <c r="T4991" s="42"/>
      <c r="U4991" s="42"/>
      <c r="V4991" s="42"/>
      <c r="W4991" s="42"/>
      <c r="X4991" s="42"/>
      <c r="Y4991" s="42"/>
      <c r="Z4991" s="42"/>
    </row>
    <row r="4992">
      <c r="B4992" s="42"/>
      <c r="D4992" s="90"/>
      <c r="F4992" s="90"/>
      <c r="G4992" s="42"/>
      <c r="H4992" s="90"/>
      <c r="M4992" s="42"/>
      <c r="S4992" s="42"/>
      <c r="T4992" s="42"/>
      <c r="U4992" s="42"/>
      <c r="V4992" s="42"/>
      <c r="W4992" s="42"/>
      <c r="X4992" s="42"/>
      <c r="Y4992" s="42"/>
      <c r="Z4992" s="42"/>
    </row>
    <row r="4993">
      <c r="B4993" s="42"/>
      <c r="D4993" s="90"/>
      <c r="F4993" s="90"/>
      <c r="G4993" s="42"/>
      <c r="H4993" s="90"/>
      <c r="M4993" s="42"/>
      <c r="S4993" s="42"/>
      <c r="T4993" s="42"/>
      <c r="U4993" s="42"/>
      <c r="V4993" s="42"/>
      <c r="W4993" s="42"/>
      <c r="X4993" s="42"/>
      <c r="Y4993" s="42"/>
      <c r="Z4993" s="42"/>
    </row>
    <row r="4994">
      <c r="B4994" s="42"/>
      <c r="D4994" s="90"/>
      <c r="F4994" s="90"/>
      <c r="G4994" s="42"/>
      <c r="H4994" s="90"/>
      <c r="M4994" s="42"/>
      <c r="S4994" s="42"/>
      <c r="T4994" s="42"/>
      <c r="U4994" s="42"/>
      <c r="V4994" s="42"/>
      <c r="W4994" s="42"/>
      <c r="X4994" s="42"/>
      <c r="Y4994" s="42"/>
      <c r="Z4994" s="42"/>
    </row>
    <row r="4995">
      <c r="B4995" s="42"/>
      <c r="D4995" s="90"/>
      <c r="F4995" s="90"/>
      <c r="G4995" s="42"/>
      <c r="H4995" s="90"/>
      <c r="M4995" s="42"/>
      <c r="S4995" s="42"/>
      <c r="T4995" s="42"/>
      <c r="U4995" s="42"/>
      <c r="V4995" s="42"/>
      <c r="W4995" s="42"/>
      <c r="X4995" s="42"/>
      <c r="Y4995" s="42"/>
      <c r="Z4995" s="42"/>
    </row>
    <row r="4996">
      <c r="B4996" s="42"/>
      <c r="D4996" s="90"/>
      <c r="F4996" s="90"/>
      <c r="G4996" s="42"/>
      <c r="H4996" s="90"/>
      <c r="M4996" s="42"/>
      <c r="S4996" s="42"/>
      <c r="T4996" s="42"/>
      <c r="U4996" s="42"/>
      <c r="V4996" s="42"/>
      <c r="W4996" s="42"/>
      <c r="X4996" s="42"/>
      <c r="Y4996" s="42"/>
      <c r="Z4996" s="42"/>
    </row>
    <row r="4997">
      <c r="B4997" s="42"/>
      <c r="D4997" s="90"/>
      <c r="F4997" s="90"/>
      <c r="G4997" s="42"/>
      <c r="H4997" s="90"/>
      <c r="M4997" s="42"/>
      <c r="S4997" s="42"/>
      <c r="T4997" s="42"/>
      <c r="U4997" s="42"/>
      <c r="V4997" s="42"/>
      <c r="W4997" s="42"/>
      <c r="X4997" s="42"/>
      <c r="Y4997" s="42"/>
      <c r="Z4997" s="42"/>
    </row>
    <row r="4998">
      <c r="B4998" s="42"/>
      <c r="D4998" s="90"/>
      <c r="F4998" s="90"/>
      <c r="G4998" s="42"/>
      <c r="H4998" s="90"/>
      <c r="M4998" s="42"/>
      <c r="S4998" s="42"/>
      <c r="T4998" s="42"/>
      <c r="U4998" s="42"/>
      <c r="V4998" s="42"/>
      <c r="W4998" s="42"/>
      <c r="X4998" s="42"/>
      <c r="Y4998" s="42"/>
      <c r="Z4998" s="42"/>
    </row>
    <row r="4999">
      <c r="B4999" s="42"/>
      <c r="D4999" s="90"/>
      <c r="F4999" s="90"/>
      <c r="G4999" s="42"/>
      <c r="H4999" s="90"/>
      <c r="M4999" s="42"/>
      <c r="S4999" s="42"/>
      <c r="T4999" s="42"/>
      <c r="U4999" s="42"/>
      <c r="V4999" s="42"/>
      <c r="W4999" s="42"/>
      <c r="X4999" s="42"/>
      <c r="Y4999" s="42"/>
      <c r="Z4999" s="42"/>
    </row>
    <row r="5000">
      <c r="B5000" s="42"/>
      <c r="D5000" s="90"/>
      <c r="F5000" s="90"/>
      <c r="G5000" s="42"/>
      <c r="H5000" s="90"/>
      <c r="M5000" s="42"/>
      <c r="S5000" s="42"/>
      <c r="T5000" s="42"/>
      <c r="U5000" s="42"/>
      <c r="V5000" s="42"/>
      <c r="W5000" s="42"/>
      <c r="X5000" s="42"/>
      <c r="Y5000" s="42"/>
      <c r="Z5000" s="42"/>
    </row>
    <row r="5001">
      <c r="B5001" s="42"/>
      <c r="D5001" s="90"/>
      <c r="F5001" s="90"/>
      <c r="G5001" s="42"/>
      <c r="H5001" s="90"/>
      <c r="M5001" s="42"/>
      <c r="S5001" s="42"/>
      <c r="T5001" s="42"/>
      <c r="U5001" s="42"/>
      <c r="V5001" s="42"/>
      <c r="W5001" s="42"/>
      <c r="X5001" s="42"/>
      <c r="Y5001" s="42"/>
      <c r="Z5001" s="42"/>
    </row>
    <row r="5002">
      <c r="B5002" s="42"/>
      <c r="D5002" s="90"/>
      <c r="F5002" s="90"/>
      <c r="G5002" s="42"/>
      <c r="H5002" s="90"/>
      <c r="M5002" s="42"/>
      <c r="S5002" s="42"/>
      <c r="T5002" s="42"/>
      <c r="U5002" s="42"/>
      <c r="V5002" s="42"/>
      <c r="W5002" s="42"/>
      <c r="X5002" s="42"/>
      <c r="Y5002" s="42"/>
      <c r="Z5002" s="42"/>
    </row>
    <row r="5003">
      <c r="B5003" s="42"/>
      <c r="D5003" s="90"/>
      <c r="F5003" s="90"/>
      <c r="G5003" s="42"/>
      <c r="H5003" s="90"/>
      <c r="M5003" s="42"/>
      <c r="S5003" s="42"/>
      <c r="T5003" s="42"/>
      <c r="U5003" s="42"/>
      <c r="V5003" s="42"/>
      <c r="W5003" s="42"/>
      <c r="X5003" s="42"/>
      <c r="Y5003" s="42"/>
      <c r="Z5003" s="42"/>
    </row>
    <row r="5004">
      <c r="B5004" s="42"/>
      <c r="D5004" s="90"/>
      <c r="F5004" s="90"/>
      <c r="G5004" s="42"/>
      <c r="H5004" s="90"/>
      <c r="M5004" s="42"/>
      <c r="S5004" s="42"/>
      <c r="T5004" s="42"/>
      <c r="U5004" s="42"/>
      <c r="V5004" s="42"/>
      <c r="W5004" s="42"/>
      <c r="X5004" s="42"/>
      <c r="Y5004" s="42"/>
      <c r="Z5004" s="42"/>
    </row>
    <row r="5005">
      <c r="B5005" s="42"/>
      <c r="D5005" s="90"/>
      <c r="F5005" s="90"/>
      <c r="G5005" s="42"/>
      <c r="H5005" s="90"/>
      <c r="M5005" s="42"/>
      <c r="S5005" s="42"/>
      <c r="T5005" s="42"/>
      <c r="U5005" s="42"/>
      <c r="V5005" s="42"/>
      <c r="W5005" s="42"/>
      <c r="X5005" s="42"/>
      <c r="Y5005" s="42"/>
      <c r="Z5005" s="42"/>
    </row>
    <row r="5006">
      <c r="B5006" s="42"/>
      <c r="D5006" s="90"/>
      <c r="F5006" s="90"/>
      <c r="G5006" s="42"/>
      <c r="H5006" s="90"/>
      <c r="M5006" s="42"/>
      <c r="S5006" s="42"/>
      <c r="T5006" s="42"/>
      <c r="U5006" s="42"/>
      <c r="V5006" s="42"/>
      <c r="W5006" s="42"/>
      <c r="X5006" s="42"/>
      <c r="Y5006" s="42"/>
      <c r="Z5006" s="42"/>
    </row>
    <row r="5007">
      <c r="B5007" s="42"/>
      <c r="D5007" s="90"/>
      <c r="F5007" s="90"/>
      <c r="G5007" s="42"/>
      <c r="H5007" s="90"/>
      <c r="M5007" s="42"/>
      <c r="S5007" s="42"/>
      <c r="T5007" s="42"/>
      <c r="U5007" s="42"/>
      <c r="V5007" s="42"/>
      <c r="W5007" s="42"/>
      <c r="X5007" s="42"/>
      <c r="Y5007" s="42"/>
      <c r="Z5007" s="42"/>
    </row>
    <row r="5008">
      <c r="B5008" s="42"/>
      <c r="D5008" s="90"/>
      <c r="F5008" s="90"/>
      <c r="G5008" s="42"/>
      <c r="H5008" s="90"/>
      <c r="M5008" s="42"/>
      <c r="S5008" s="42"/>
      <c r="T5008" s="42"/>
      <c r="U5008" s="42"/>
      <c r="V5008" s="42"/>
      <c r="W5008" s="42"/>
      <c r="X5008" s="42"/>
      <c r="Y5008" s="42"/>
      <c r="Z5008" s="42"/>
    </row>
    <row r="5009">
      <c r="B5009" s="42"/>
      <c r="D5009" s="90"/>
      <c r="F5009" s="90"/>
      <c r="G5009" s="42"/>
      <c r="H5009" s="90"/>
      <c r="M5009" s="42"/>
      <c r="S5009" s="42"/>
      <c r="T5009" s="42"/>
      <c r="U5009" s="42"/>
      <c r="V5009" s="42"/>
      <c r="W5009" s="42"/>
      <c r="X5009" s="42"/>
      <c r="Y5009" s="42"/>
      <c r="Z5009" s="42"/>
    </row>
    <row r="5010">
      <c r="B5010" s="42"/>
      <c r="D5010" s="90"/>
      <c r="F5010" s="90"/>
      <c r="G5010" s="42"/>
      <c r="H5010" s="90"/>
      <c r="M5010" s="42"/>
      <c r="S5010" s="42"/>
      <c r="T5010" s="42"/>
      <c r="U5010" s="42"/>
      <c r="V5010" s="42"/>
      <c r="W5010" s="42"/>
      <c r="X5010" s="42"/>
      <c r="Y5010" s="42"/>
      <c r="Z5010" s="42"/>
    </row>
    <row r="5011">
      <c r="B5011" s="42"/>
      <c r="D5011" s="90"/>
      <c r="F5011" s="90"/>
      <c r="G5011" s="42"/>
      <c r="H5011" s="90"/>
      <c r="M5011" s="42"/>
      <c r="S5011" s="42"/>
      <c r="T5011" s="42"/>
      <c r="U5011" s="42"/>
      <c r="V5011" s="42"/>
      <c r="W5011" s="42"/>
      <c r="X5011" s="42"/>
      <c r="Y5011" s="42"/>
      <c r="Z5011" s="42"/>
    </row>
    <row r="5012">
      <c r="B5012" s="42"/>
      <c r="D5012" s="90"/>
      <c r="F5012" s="90"/>
      <c r="G5012" s="42"/>
      <c r="H5012" s="90"/>
      <c r="M5012" s="42"/>
      <c r="S5012" s="42"/>
      <c r="T5012" s="42"/>
      <c r="U5012" s="42"/>
      <c r="V5012" s="42"/>
      <c r="W5012" s="42"/>
      <c r="X5012" s="42"/>
      <c r="Y5012" s="42"/>
      <c r="Z5012" s="42"/>
    </row>
    <row r="5013">
      <c r="B5013" s="42"/>
      <c r="D5013" s="90"/>
      <c r="F5013" s="90"/>
      <c r="G5013" s="42"/>
      <c r="H5013" s="90"/>
      <c r="M5013" s="42"/>
      <c r="S5013" s="42"/>
      <c r="T5013" s="42"/>
      <c r="U5013" s="42"/>
      <c r="V5013" s="42"/>
      <c r="W5013" s="42"/>
      <c r="X5013" s="42"/>
      <c r="Y5013" s="42"/>
      <c r="Z5013" s="42"/>
    </row>
    <row r="5014">
      <c r="B5014" s="42"/>
      <c r="D5014" s="90"/>
      <c r="F5014" s="90"/>
      <c r="G5014" s="42"/>
      <c r="H5014" s="90"/>
      <c r="M5014" s="42"/>
      <c r="S5014" s="42"/>
      <c r="T5014" s="42"/>
      <c r="U5014" s="42"/>
      <c r="V5014" s="42"/>
      <c r="W5014" s="42"/>
      <c r="X5014" s="42"/>
      <c r="Y5014" s="42"/>
      <c r="Z5014" s="42"/>
    </row>
    <row r="5015">
      <c r="B5015" s="42"/>
      <c r="D5015" s="90"/>
      <c r="F5015" s="90"/>
      <c r="G5015" s="42"/>
      <c r="H5015" s="90"/>
      <c r="M5015" s="42"/>
      <c r="S5015" s="42"/>
      <c r="T5015" s="42"/>
      <c r="U5015" s="42"/>
      <c r="V5015" s="42"/>
      <c r="W5015" s="42"/>
      <c r="X5015" s="42"/>
      <c r="Y5015" s="42"/>
      <c r="Z5015" s="42"/>
    </row>
    <row r="5016">
      <c r="B5016" s="42"/>
      <c r="D5016" s="90"/>
      <c r="F5016" s="90"/>
      <c r="G5016" s="42"/>
      <c r="H5016" s="90"/>
      <c r="M5016" s="42"/>
      <c r="S5016" s="42"/>
      <c r="T5016" s="42"/>
      <c r="U5016" s="42"/>
      <c r="V5016" s="42"/>
      <c r="W5016" s="42"/>
      <c r="X5016" s="42"/>
      <c r="Y5016" s="42"/>
      <c r="Z5016" s="42"/>
    </row>
    <row r="5017">
      <c r="B5017" s="42"/>
      <c r="D5017" s="90"/>
      <c r="F5017" s="90"/>
      <c r="G5017" s="42"/>
      <c r="H5017" s="90"/>
      <c r="M5017" s="42"/>
      <c r="S5017" s="42"/>
      <c r="T5017" s="42"/>
      <c r="U5017" s="42"/>
      <c r="V5017" s="42"/>
      <c r="W5017" s="42"/>
      <c r="X5017" s="42"/>
      <c r="Y5017" s="42"/>
      <c r="Z5017" s="42"/>
    </row>
    <row r="5018">
      <c r="B5018" s="42"/>
      <c r="D5018" s="90"/>
      <c r="F5018" s="90"/>
      <c r="G5018" s="42"/>
      <c r="H5018" s="90"/>
      <c r="M5018" s="42"/>
      <c r="S5018" s="42"/>
      <c r="T5018" s="42"/>
      <c r="U5018" s="42"/>
      <c r="V5018" s="42"/>
      <c r="W5018" s="42"/>
      <c r="X5018" s="42"/>
      <c r="Y5018" s="42"/>
      <c r="Z5018" s="42"/>
    </row>
    <row r="5019">
      <c r="B5019" s="42"/>
      <c r="D5019" s="90"/>
      <c r="F5019" s="90"/>
      <c r="G5019" s="42"/>
      <c r="H5019" s="90"/>
      <c r="M5019" s="42"/>
      <c r="S5019" s="42"/>
      <c r="T5019" s="42"/>
      <c r="U5019" s="42"/>
      <c r="V5019" s="42"/>
      <c r="W5019" s="42"/>
      <c r="X5019" s="42"/>
      <c r="Y5019" s="42"/>
      <c r="Z5019" s="42"/>
    </row>
    <row r="5020">
      <c r="B5020" s="42"/>
      <c r="D5020" s="90"/>
      <c r="F5020" s="90"/>
      <c r="G5020" s="42"/>
      <c r="H5020" s="90"/>
      <c r="M5020" s="42"/>
      <c r="S5020" s="42"/>
      <c r="T5020" s="42"/>
      <c r="U5020" s="42"/>
      <c r="V5020" s="42"/>
      <c r="W5020" s="42"/>
      <c r="X5020" s="42"/>
      <c r="Y5020" s="42"/>
      <c r="Z5020" s="42"/>
    </row>
    <row r="5021">
      <c r="B5021" s="42"/>
      <c r="D5021" s="90"/>
      <c r="F5021" s="90"/>
      <c r="G5021" s="42"/>
      <c r="H5021" s="90"/>
      <c r="M5021" s="42"/>
      <c r="S5021" s="42"/>
      <c r="T5021" s="42"/>
      <c r="U5021" s="42"/>
      <c r="V5021" s="42"/>
      <c r="W5021" s="42"/>
      <c r="X5021" s="42"/>
      <c r="Y5021" s="42"/>
      <c r="Z5021" s="42"/>
    </row>
    <row r="5022">
      <c r="B5022" s="42"/>
      <c r="D5022" s="90"/>
      <c r="F5022" s="90"/>
      <c r="G5022" s="42"/>
      <c r="H5022" s="90"/>
      <c r="M5022" s="42"/>
      <c r="S5022" s="42"/>
      <c r="T5022" s="42"/>
      <c r="U5022" s="42"/>
      <c r="V5022" s="42"/>
      <c r="W5022" s="42"/>
      <c r="X5022" s="42"/>
      <c r="Y5022" s="42"/>
      <c r="Z5022" s="42"/>
    </row>
    <row r="5023">
      <c r="B5023" s="42"/>
      <c r="D5023" s="90"/>
      <c r="F5023" s="90"/>
      <c r="G5023" s="42"/>
      <c r="H5023" s="90"/>
      <c r="M5023" s="42"/>
      <c r="S5023" s="42"/>
      <c r="T5023" s="42"/>
      <c r="U5023" s="42"/>
      <c r="V5023" s="42"/>
      <c r="W5023" s="42"/>
      <c r="X5023" s="42"/>
      <c r="Y5023" s="42"/>
      <c r="Z5023" s="42"/>
    </row>
    <row r="5024">
      <c r="B5024" s="42"/>
      <c r="D5024" s="90"/>
      <c r="F5024" s="90"/>
      <c r="G5024" s="42"/>
      <c r="H5024" s="90"/>
      <c r="M5024" s="42"/>
      <c r="S5024" s="42"/>
      <c r="T5024" s="42"/>
      <c r="U5024" s="42"/>
      <c r="V5024" s="42"/>
      <c r="W5024" s="42"/>
      <c r="X5024" s="42"/>
      <c r="Y5024" s="42"/>
      <c r="Z5024" s="42"/>
    </row>
    <row r="5025">
      <c r="B5025" s="42"/>
      <c r="D5025" s="90"/>
      <c r="F5025" s="90"/>
      <c r="G5025" s="42"/>
      <c r="H5025" s="90"/>
      <c r="M5025" s="42"/>
      <c r="S5025" s="42"/>
      <c r="T5025" s="42"/>
      <c r="U5025" s="42"/>
      <c r="V5025" s="42"/>
      <c r="W5025" s="42"/>
      <c r="X5025" s="42"/>
      <c r="Y5025" s="42"/>
      <c r="Z5025" s="42"/>
    </row>
    <row r="5026">
      <c r="B5026" s="42"/>
      <c r="D5026" s="90"/>
      <c r="F5026" s="90"/>
      <c r="G5026" s="42"/>
      <c r="H5026" s="90"/>
      <c r="M5026" s="42"/>
      <c r="S5026" s="42"/>
      <c r="T5026" s="42"/>
      <c r="U5026" s="42"/>
      <c r="V5026" s="42"/>
      <c r="W5026" s="42"/>
      <c r="X5026" s="42"/>
      <c r="Y5026" s="42"/>
      <c r="Z5026" s="42"/>
    </row>
    <row r="5027">
      <c r="B5027" s="42"/>
      <c r="D5027" s="90"/>
      <c r="F5027" s="90"/>
      <c r="G5027" s="42"/>
      <c r="H5027" s="90"/>
      <c r="M5027" s="42"/>
      <c r="S5027" s="42"/>
      <c r="T5027" s="42"/>
      <c r="U5027" s="42"/>
      <c r="V5027" s="42"/>
      <c r="W5027" s="42"/>
      <c r="X5027" s="42"/>
      <c r="Y5027" s="42"/>
      <c r="Z5027" s="42"/>
    </row>
    <row r="5028">
      <c r="B5028" s="42"/>
      <c r="D5028" s="90"/>
      <c r="F5028" s="90"/>
      <c r="G5028" s="42"/>
      <c r="H5028" s="90"/>
      <c r="M5028" s="42"/>
      <c r="S5028" s="42"/>
      <c r="T5028" s="42"/>
      <c r="U5028" s="42"/>
      <c r="V5028" s="42"/>
      <c r="W5028" s="42"/>
      <c r="X5028" s="42"/>
      <c r="Y5028" s="42"/>
      <c r="Z5028" s="42"/>
    </row>
    <row r="5029">
      <c r="B5029" s="42"/>
      <c r="D5029" s="90"/>
      <c r="F5029" s="90"/>
      <c r="G5029" s="42"/>
      <c r="H5029" s="90"/>
      <c r="M5029" s="42"/>
      <c r="S5029" s="42"/>
      <c r="T5029" s="42"/>
      <c r="U5029" s="42"/>
      <c r="V5029" s="42"/>
      <c r="W5029" s="42"/>
      <c r="X5029" s="42"/>
      <c r="Y5029" s="42"/>
      <c r="Z5029" s="42"/>
    </row>
    <row r="5030">
      <c r="B5030" s="42"/>
      <c r="D5030" s="90"/>
      <c r="F5030" s="90"/>
      <c r="G5030" s="42"/>
      <c r="H5030" s="90"/>
      <c r="M5030" s="42"/>
      <c r="S5030" s="42"/>
      <c r="T5030" s="42"/>
      <c r="U5030" s="42"/>
      <c r="V5030" s="42"/>
      <c r="W5030" s="42"/>
      <c r="X5030" s="42"/>
      <c r="Y5030" s="42"/>
      <c r="Z5030" s="42"/>
    </row>
    <row r="5031">
      <c r="B5031" s="42"/>
      <c r="D5031" s="90"/>
      <c r="F5031" s="90"/>
      <c r="G5031" s="42"/>
      <c r="H5031" s="90"/>
      <c r="M5031" s="42"/>
      <c r="S5031" s="42"/>
      <c r="T5031" s="42"/>
      <c r="U5031" s="42"/>
      <c r="V5031" s="42"/>
      <c r="W5031" s="42"/>
      <c r="X5031" s="42"/>
      <c r="Y5031" s="42"/>
      <c r="Z5031" s="42"/>
    </row>
    <row r="5032">
      <c r="B5032" s="42"/>
      <c r="D5032" s="90"/>
      <c r="F5032" s="90"/>
      <c r="G5032" s="42"/>
      <c r="H5032" s="90"/>
      <c r="M5032" s="42"/>
      <c r="S5032" s="42"/>
      <c r="T5032" s="42"/>
      <c r="U5032" s="42"/>
      <c r="V5032" s="42"/>
      <c r="W5032" s="42"/>
      <c r="X5032" s="42"/>
      <c r="Y5032" s="42"/>
      <c r="Z5032" s="42"/>
    </row>
    <row r="5033">
      <c r="B5033" s="42"/>
      <c r="D5033" s="90"/>
      <c r="F5033" s="90"/>
      <c r="G5033" s="42"/>
      <c r="H5033" s="90"/>
      <c r="M5033" s="42"/>
      <c r="S5033" s="42"/>
      <c r="T5033" s="42"/>
      <c r="U5033" s="42"/>
      <c r="V5033" s="42"/>
      <c r="W5033" s="42"/>
      <c r="X5033" s="42"/>
      <c r="Y5033" s="42"/>
      <c r="Z5033" s="42"/>
    </row>
    <row r="5034">
      <c r="B5034" s="42"/>
      <c r="D5034" s="90"/>
      <c r="F5034" s="90"/>
      <c r="G5034" s="42"/>
      <c r="H5034" s="90"/>
      <c r="M5034" s="42"/>
      <c r="S5034" s="42"/>
      <c r="T5034" s="42"/>
      <c r="U5034" s="42"/>
      <c r="V5034" s="42"/>
      <c r="W5034" s="42"/>
      <c r="X5034" s="42"/>
      <c r="Y5034" s="42"/>
      <c r="Z5034" s="42"/>
    </row>
    <row r="5035">
      <c r="B5035" s="42"/>
      <c r="D5035" s="90"/>
      <c r="F5035" s="90"/>
      <c r="G5035" s="42"/>
      <c r="H5035" s="90"/>
      <c r="M5035" s="42"/>
      <c r="S5035" s="42"/>
      <c r="T5035" s="42"/>
      <c r="U5035" s="42"/>
      <c r="V5035" s="42"/>
      <c r="W5035" s="42"/>
      <c r="X5035" s="42"/>
      <c r="Y5035" s="42"/>
      <c r="Z5035" s="42"/>
    </row>
    <row r="5036">
      <c r="B5036" s="42"/>
      <c r="D5036" s="90"/>
      <c r="F5036" s="90"/>
      <c r="G5036" s="42"/>
      <c r="H5036" s="90"/>
      <c r="M5036" s="42"/>
      <c r="S5036" s="42"/>
      <c r="T5036" s="42"/>
      <c r="U5036" s="42"/>
      <c r="V5036" s="42"/>
      <c r="W5036" s="42"/>
      <c r="X5036" s="42"/>
      <c r="Y5036" s="42"/>
      <c r="Z5036" s="42"/>
    </row>
    <row r="5037">
      <c r="B5037" s="42"/>
      <c r="D5037" s="90"/>
      <c r="F5037" s="90"/>
      <c r="G5037" s="42"/>
      <c r="H5037" s="90"/>
      <c r="M5037" s="42"/>
      <c r="S5037" s="42"/>
      <c r="T5037" s="42"/>
      <c r="U5037" s="42"/>
      <c r="V5037" s="42"/>
      <c r="W5037" s="42"/>
      <c r="X5037" s="42"/>
      <c r="Y5037" s="42"/>
      <c r="Z5037" s="42"/>
    </row>
    <row r="5038">
      <c r="B5038" s="42"/>
      <c r="D5038" s="90"/>
      <c r="F5038" s="90"/>
      <c r="G5038" s="42"/>
      <c r="H5038" s="90"/>
      <c r="M5038" s="42"/>
      <c r="S5038" s="42"/>
      <c r="T5038" s="42"/>
      <c r="U5038" s="42"/>
      <c r="V5038" s="42"/>
      <c r="W5038" s="42"/>
      <c r="X5038" s="42"/>
      <c r="Y5038" s="42"/>
      <c r="Z5038" s="42"/>
    </row>
    <row r="5039">
      <c r="B5039" s="42"/>
      <c r="D5039" s="90"/>
      <c r="F5039" s="90"/>
      <c r="G5039" s="42"/>
      <c r="H5039" s="90"/>
      <c r="M5039" s="42"/>
      <c r="S5039" s="42"/>
      <c r="T5039" s="42"/>
      <c r="U5039" s="42"/>
      <c r="V5039" s="42"/>
      <c r="W5039" s="42"/>
      <c r="X5039" s="42"/>
      <c r="Y5039" s="42"/>
      <c r="Z5039" s="42"/>
    </row>
    <row r="5040">
      <c r="B5040" s="42"/>
      <c r="D5040" s="90"/>
      <c r="F5040" s="90"/>
      <c r="G5040" s="42"/>
      <c r="H5040" s="90"/>
      <c r="M5040" s="42"/>
      <c r="S5040" s="42"/>
      <c r="T5040" s="42"/>
      <c r="U5040" s="42"/>
      <c r="V5040" s="42"/>
      <c r="W5040" s="42"/>
      <c r="X5040" s="42"/>
      <c r="Y5040" s="42"/>
      <c r="Z5040" s="42"/>
    </row>
    <row r="5041">
      <c r="B5041" s="42"/>
      <c r="D5041" s="90"/>
      <c r="F5041" s="90"/>
      <c r="G5041" s="42"/>
      <c r="H5041" s="90"/>
      <c r="M5041" s="42"/>
      <c r="S5041" s="42"/>
      <c r="T5041" s="42"/>
      <c r="U5041" s="42"/>
      <c r="V5041" s="42"/>
      <c r="W5041" s="42"/>
      <c r="X5041" s="42"/>
      <c r="Y5041" s="42"/>
      <c r="Z5041" s="42"/>
    </row>
    <row r="5042">
      <c r="B5042" s="42"/>
      <c r="D5042" s="90"/>
      <c r="F5042" s="90"/>
      <c r="G5042" s="42"/>
      <c r="H5042" s="90"/>
      <c r="M5042" s="42"/>
      <c r="S5042" s="42"/>
      <c r="T5042" s="42"/>
      <c r="U5042" s="42"/>
      <c r="V5042" s="42"/>
      <c r="W5042" s="42"/>
      <c r="X5042" s="42"/>
      <c r="Y5042" s="42"/>
      <c r="Z5042" s="42"/>
    </row>
    <row r="5043">
      <c r="B5043" s="42"/>
      <c r="D5043" s="90"/>
      <c r="F5043" s="90"/>
      <c r="G5043" s="42"/>
      <c r="H5043" s="90"/>
      <c r="M5043" s="42"/>
      <c r="S5043" s="42"/>
      <c r="T5043" s="42"/>
      <c r="U5043" s="42"/>
      <c r="V5043" s="42"/>
      <c r="W5043" s="42"/>
      <c r="X5043" s="42"/>
      <c r="Y5043" s="42"/>
      <c r="Z5043" s="42"/>
    </row>
    <row r="5044">
      <c r="B5044" s="42"/>
      <c r="D5044" s="90"/>
      <c r="F5044" s="90"/>
      <c r="G5044" s="42"/>
      <c r="H5044" s="90"/>
      <c r="M5044" s="42"/>
      <c r="S5044" s="42"/>
      <c r="T5044" s="42"/>
      <c r="U5044" s="42"/>
      <c r="V5044" s="42"/>
      <c r="W5044" s="42"/>
      <c r="X5044" s="42"/>
      <c r="Y5044" s="42"/>
      <c r="Z5044" s="42"/>
    </row>
    <row r="5045">
      <c r="B5045" s="42"/>
      <c r="D5045" s="90"/>
      <c r="F5045" s="90"/>
      <c r="G5045" s="42"/>
      <c r="H5045" s="90"/>
      <c r="M5045" s="42"/>
      <c r="S5045" s="42"/>
      <c r="T5045" s="42"/>
      <c r="U5045" s="42"/>
      <c r="V5045" s="42"/>
      <c r="W5045" s="42"/>
      <c r="X5045" s="42"/>
      <c r="Y5045" s="42"/>
      <c r="Z5045" s="42"/>
    </row>
    <row r="5046">
      <c r="B5046" s="42"/>
      <c r="D5046" s="90"/>
      <c r="F5046" s="90"/>
      <c r="G5046" s="42"/>
      <c r="H5046" s="90"/>
      <c r="M5046" s="42"/>
      <c r="S5046" s="42"/>
      <c r="T5046" s="42"/>
      <c r="U5046" s="42"/>
      <c r="V5046" s="42"/>
      <c r="W5046" s="42"/>
      <c r="X5046" s="42"/>
      <c r="Y5046" s="42"/>
      <c r="Z5046" s="42"/>
    </row>
    <row r="5047">
      <c r="B5047" s="42"/>
      <c r="D5047" s="90"/>
      <c r="F5047" s="90"/>
      <c r="G5047" s="42"/>
      <c r="H5047" s="90"/>
      <c r="M5047" s="42"/>
      <c r="S5047" s="42"/>
      <c r="T5047" s="42"/>
      <c r="U5047" s="42"/>
      <c r="V5047" s="42"/>
      <c r="W5047" s="42"/>
      <c r="X5047" s="42"/>
      <c r="Y5047" s="42"/>
      <c r="Z5047" s="42"/>
    </row>
    <row r="5048">
      <c r="B5048" s="42"/>
      <c r="D5048" s="90"/>
      <c r="F5048" s="90"/>
      <c r="G5048" s="42"/>
      <c r="H5048" s="90"/>
      <c r="M5048" s="42"/>
      <c r="S5048" s="42"/>
      <c r="T5048" s="42"/>
      <c r="U5048" s="42"/>
      <c r="V5048" s="42"/>
      <c r="W5048" s="42"/>
      <c r="X5048" s="42"/>
      <c r="Y5048" s="42"/>
      <c r="Z5048" s="42"/>
    </row>
    <row r="5049">
      <c r="B5049" s="42"/>
      <c r="D5049" s="90"/>
      <c r="F5049" s="90"/>
      <c r="G5049" s="42"/>
      <c r="H5049" s="90"/>
      <c r="M5049" s="42"/>
      <c r="S5049" s="42"/>
      <c r="T5049" s="42"/>
      <c r="U5049" s="42"/>
      <c r="V5049" s="42"/>
      <c r="W5049" s="42"/>
      <c r="X5049" s="42"/>
      <c r="Y5049" s="42"/>
      <c r="Z5049" s="42"/>
    </row>
    <row r="5050">
      <c r="B5050" s="42"/>
      <c r="D5050" s="90"/>
      <c r="F5050" s="90"/>
      <c r="G5050" s="42"/>
      <c r="H5050" s="90"/>
      <c r="M5050" s="42"/>
      <c r="S5050" s="42"/>
      <c r="T5050" s="42"/>
      <c r="U5050" s="42"/>
      <c r="V5050" s="42"/>
      <c r="W5050" s="42"/>
      <c r="X5050" s="42"/>
      <c r="Y5050" s="42"/>
      <c r="Z5050" s="42"/>
    </row>
    <row r="5051">
      <c r="B5051" s="42"/>
      <c r="D5051" s="90"/>
      <c r="F5051" s="90"/>
      <c r="G5051" s="42"/>
      <c r="H5051" s="90"/>
      <c r="M5051" s="42"/>
      <c r="S5051" s="42"/>
      <c r="T5051" s="42"/>
      <c r="U5051" s="42"/>
      <c r="V5051" s="42"/>
      <c r="W5051" s="42"/>
      <c r="X5051" s="42"/>
      <c r="Y5051" s="42"/>
      <c r="Z5051" s="42"/>
    </row>
    <row r="5052">
      <c r="B5052" s="42"/>
      <c r="D5052" s="90"/>
      <c r="F5052" s="90"/>
      <c r="G5052" s="42"/>
      <c r="H5052" s="90"/>
      <c r="M5052" s="42"/>
      <c r="S5052" s="42"/>
      <c r="T5052" s="42"/>
      <c r="U5052" s="42"/>
      <c r="V5052" s="42"/>
      <c r="W5052" s="42"/>
      <c r="X5052" s="42"/>
      <c r="Y5052" s="42"/>
      <c r="Z5052" s="42"/>
    </row>
    <row r="5053">
      <c r="B5053" s="42"/>
      <c r="D5053" s="90"/>
      <c r="F5053" s="90"/>
      <c r="G5053" s="42"/>
      <c r="H5053" s="90"/>
      <c r="M5053" s="42"/>
      <c r="S5053" s="42"/>
      <c r="T5053" s="42"/>
      <c r="U5053" s="42"/>
      <c r="V5053" s="42"/>
      <c r="W5053" s="42"/>
      <c r="X5053" s="42"/>
      <c r="Y5053" s="42"/>
      <c r="Z5053" s="42"/>
    </row>
    <row r="5054">
      <c r="B5054" s="42"/>
      <c r="D5054" s="90"/>
      <c r="F5054" s="90"/>
      <c r="G5054" s="42"/>
      <c r="H5054" s="90"/>
      <c r="M5054" s="42"/>
      <c r="S5054" s="42"/>
      <c r="T5054" s="42"/>
      <c r="U5054" s="42"/>
      <c r="V5054" s="42"/>
      <c r="W5054" s="42"/>
      <c r="X5054" s="42"/>
      <c r="Y5054" s="42"/>
      <c r="Z5054" s="42"/>
    </row>
    <row r="5055">
      <c r="B5055" s="42"/>
      <c r="D5055" s="90"/>
      <c r="F5055" s="90"/>
      <c r="G5055" s="42"/>
      <c r="H5055" s="90"/>
      <c r="M5055" s="42"/>
      <c r="S5055" s="42"/>
      <c r="T5055" s="42"/>
      <c r="U5055" s="42"/>
      <c r="V5055" s="42"/>
      <c r="W5055" s="42"/>
      <c r="X5055" s="42"/>
      <c r="Y5055" s="42"/>
      <c r="Z5055" s="42"/>
    </row>
    <row r="5056">
      <c r="B5056" s="42"/>
      <c r="D5056" s="90"/>
      <c r="F5056" s="90"/>
      <c r="G5056" s="42"/>
      <c r="H5056" s="90"/>
      <c r="M5056" s="42"/>
      <c r="S5056" s="42"/>
      <c r="T5056" s="42"/>
      <c r="U5056" s="42"/>
      <c r="V5056" s="42"/>
      <c r="W5056" s="42"/>
      <c r="X5056" s="42"/>
      <c r="Y5056" s="42"/>
      <c r="Z5056" s="42"/>
    </row>
    <row r="5057">
      <c r="B5057" s="42"/>
      <c r="D5057" s="90"/>
      <c r="F5057" s="90"/>
      <c r="G5057" s="42"/>
      <c r="H5057" s="90"/>
      <c r="M5057" s="42"/>
      <c r="S5057" s="42"/>
      <c r="T5057" s="42"/>
      <c r="U5057" s="42"/>
      <c r="V5057" s="42"/>
      <c r="W5057" s="42"/>
      <c r="X5057" s="42"/>
      <c r="Y5057" s="42"/>
      <c r="Z5057" s="42"/>
    </row>
    <row r="5058">
      <c r="B5058" s="42"/>
      <c r="D5058" s="90"/>
      <c r="F5058" s="90"/>
      <c r="G5058" s="42"/>
      <c r="H5058" s="90"/>
      <c r="M5058" s="42"/>
      <c r="S5058" s="42"/>
      <c r="T5058" s="42"/>
      <c r="U5058" s="42"/>
      <c r="V5058" s="42"/>
      <c r="W5058" s="42"/>
      <c r="X5058" s="42"/>
      <c r="Y5058" s="42"/>
      <c r="Z5058" s="42"/>
    </row>
    <row r="5059">
      <c r="B5059" s="42"/>
      <c r="D5059" s="90"/>
      <c r="F5059" s="90"/>
      <c r="G5059" s="42"/>
      <c r="H5059" s="90"/>
      <c r="M5059" s="42"/>
      <c r="S5059" s="42"/>
      <c r="T5059" s="42"/>
      <c r="U5059" s="42"/>
      <c r="V5059" s="42"/>
      <c r="W5059" s="42"/>
      <c r="X5059" s="42"/>
      <c r="Y5059" s="42"/>
      <c r="Z5059" s="42"/>
    </row>
    <row r="5060">
      <c r="B5060" s="42"/>
      <c r="D5060" s="90"/>
      <c r="F5060" s="90"/>
      <c r="G5060" s="42"/>
      <c r="H5060" s="90"/>
      <c r="M5060" s="42"/>
      <c r="S5060" s="42"/>
      <c r="T5060" s="42"/>
      <c r="U5060" s="42"/>
      <c r="V5060" s="42"/>
      <c r="W5060" s="42"/>
      <c r="X5060" s="42"/>
      <c r="Y5060" s="42"/>
      <c r="Z5060" s="42"/>
    </row>
    <row r="5061">
      <c r="B5061" s="42"/>
      <c r="D5061" s="90"/>
      <c r="F5061" s="90"/>
      <c r="G5061" s="42"/>
      <c r="H5061" s="90"/>
      <c r="M5061" s="42"/>
      <c r="S5061" s="42"/>
      <c r="T5061" s="42"/>
      <c r="U5061" s="42"/>
      <c r="V5061" s="42"/>
      <c r="W5061" s="42"/>
      <c r="X5061" s="42"/>
      <c r="Y5061" s="42"/>
      <c r="Z5061" s="42"/>
    </row>
    <row r="5062">
      <c r="B5062" s="42"/>
      <c r="D5062" s="90"/>
      <c r="F5062" s="90"/>
      <c r="G5062" s="42"/>
      <c r="H5062" s="90"/>
      <c r="M5062" s="42"/>
      <c r="S5062" s="42"/>
      <c r="T5062" s="42"/>
      <c r="U5062" s="42"/>
      <c r="V5062" s="42"/>
      <c r="W5062" s="42"/>
      <c r="X5062" s="42"/>
      <c r="Y5062" s="42"/>
      <c r="Z5062" s="42"/>
    </row>
    <row r="5063">
      <c r="B5063" s="42"/>
      <c r="D5063" s="90"/>
      <c r="F5063" s="90"/>
      <c r="G5063" s="42"/>
      <c r="H5063" s="90"/>
      <c r="M5063" s="42"/>
      <c r="S5063" s="42"/>
      <c r="T5063" s="42"/>
      <c r="U5063" s="42"/>
      <c r="V5063" s="42"/>
      <c r="W5063" s="42"/>
      <c r="X5063" s="42"/>
      <c r="Y5063" s="42"/>
      <c r="Z5063" s="42"/>
    </row>
    <row r="5064">
      <c r="B5064" s="42"/>
      <c r="D5064" s="90"/>
      <c r="F5064" s="90"/>
      <c r="G5064" s="42"/>
      <c r="H5064" s="90"/>
      <c r="M5064" s="42"/>
      <c r="S5064" s="42"/>
      <c r="T5064" s="42"/>
      <c r="U5064" s="42"/>
      <c r="V5064" s="42"/>
      <c r="W5064" s="42"/>
      <c r="X5064" s="42"/>
      <c r="Y5064" s="42"/>
      <c r="Z5064" s="42"/>
    </row>
    <row r="5065">
      <c r="B5065" s="42"/>
      <c r="D5065" s="90"/>
      <c r="F5065" s="90"/>
      <c r="G5065" s="42"/>
      <c r="H5065" s="90"/>
      <c r="M5065" s="42"/>
      <c r="S5065" s="42"/>
      <c r="T5065" s="42"/>
      <c r="U5065" s="42"/>
      <c r="V5065" s="42"/>
      <c r="W5065" s="42"/>
      <c r="X5065" s="42"/>
      <c r="Y5065" s="42"/>
      <c r="Z5065" s="42"/>
    </row>
    <row r="5066">
      <c r="B5066" s="42"/>
      <c r="D5066" s="90"/>
      <c r="F5066" s="90"/>
      <c r="G5066" s="42"/>
      <c r="H5066" s="90"/>
      <c r="M5066" s="42"/>
      <c r="S5066" s="42"/>
      <c r="T5066" s="42"/>
      <c r="U5066" s="42"/>
      <c r="V5066" s="42"/>
      <c r="W5066" s="42"/>
      <c r="X5066" s="42"/>
      <c r="Y5066" s="42"/>
      <c r="Z5066" s="42"/>
    </row>
    <row r="5067">
      <c r="B5067" s="42"/>
      <c r="D5067" s="90"/>
      <c r="F5067" s="90"/>
      <c r="G5067" s="42"/>
      <c r="H5067" s="90"/>
      <c r="M5067" s="42"/>
      <c r="S5067" s="42"/>
      <c r="T5067" s="42"/>
      <c r="U5067" s="42"/>
      <c r="V5067" s="42"/>
      <c r="W5067" s="42"/>
      <c r="X5067" s="42"/>
      <c r="Y5067" s="42"/>
      <c r="Z5067" s="42"/>
    </row>
    <row r="5068">
      <c r="B5068" s="42"/>
      <c r="D5068" s="90"/>
      <c r="F5068" s="90"/>
      <c r="G5068" s="42"/>
      <c r="H5068" s="90"/>
      <c r="M5068" s="42"/>
      <c r="S5068" s="42"/>
      <c r="T5068" s="42"/>
      <c r="U5068" s="42"/>
      <c r="V5068" s="42"/>
      <c r="W5068" s="42"/>
      <c r="X5068" s="42"/>
      <c r="Y5068" s="42"/>
      <c r="Z5068" s="42"/>
    </row>
    <row r="5069">
      <c r="B5069" s="42"/>
      <c r="D5069" s="90"/>
      <c r="F5069" s="90"/>
      <c r="G5069" s="42"/>
      <c r="H5069" s="90"/>
      <c r="M5069" s="42"/>
      <c r="S5069" s="42"/>
      <c r="T5069" s="42"/>
      <c r="U5069" s="42"/>
      <c r="V5069" s="42"/>
      <c r="W5069" s="42"/>
      <c r="X5069" s="42"/>
      <c r="Y5069" s="42"/>
      <c r="Z5069" s="42"/>
    </row>
    <row r="5070">
      <c r="B5070" s="42"/>
      <c r="D5070" s="90"/>
      <c r="F5070" s="90"/>
      <c r="G5070" s="42"/>
      <c r="H5070" s="90"/>
      <c r="M5070" s="42"/>
      <c r="S5070" s="42"/>
      <c r="T5070" s="42"/>
      <c r="U5070" s="42"/>
      <c r="V5070" s="42"/>
      <c r="W5070" s="42"/>
      <c r="X5070" s="42"/>
      <c r="Y5070" s="42"/>
      <c r="Z5070" s="42"/>
    </row>
    <row r="5071">
      <c r="B5071" s="42"/>
      <c r="D5071" s="90"/>
      <c r="F5071" s="90"/>
      <c r="G5071" s="42"/>
      <c r="H5071" s="90"/>
      <c r="M5071" s="42"/>
      <c r="S5071" s="42"/>
      <c r="T5071" s="42"/>
      <c r="U5071" s="42"/>
      <c r="V5071" s="42"/>
      <c r="W5071" s="42"/>
      <c r="X5071" s="42"/>
      <c r="Y5071" s="42"/>
      <c r="Z5071" s="42"/>
    </row>
    <row r="5072">
      <c r="B5072" s="42"/>
      <c r="D5072" s="90"/>
      <c r="F5072" s="90"/>
      <c r="G5072" s="42"/>
      <c r="H5072" s="90"/>
      <c r="M5072" s="42"/>
      <c r="S5072" s="42"/>
      <c r="T5072" s="42"/>
      <c r="U5072" s="42"/>
      <c r="V5072" s="42"/>
      <c r="W5072" s="42"/>
      <c r="X5072" s="42"/>
      <c r="Y5072" s="42"/>
      <c r="Z5072" s="42"/>
    </row>
    <row r="5073">
      <c r="B5073" s="42"/>
      <c r="D5073" s="90"/>
      <c r="F5073" s="90"/>
      <c r="G5073" s="42"/>
      <c r="H5073" s="90"/>
      <c r="M5073" s="42"/>
      <c r="S5073" s="42"/>
      <c r="T5073" s="42"/>
      <c r="U5073" s="42"/>
      <c r="V5073" s="42"/>
      <c r="W5073" s="42"/>
      <c r="X5073" s="42"/>
      <c r="Y5073" s="42"/>
      <c r="Z5073" s="42"/>
    </row>
    <row r="5074">
      <c r="B5074" s="42"/>
      <c r="D5074" s="90"/>
      <c r="F5074" s="90"/>
      <c r="G5074" s="42"/>
      <c r="H5074" s="90"/>
      <c r="M5074" s="42"/>
      <c r="S5074" s="42"/>
      <c r="T5074" s="42"/>
      <c r="U5074" s="42"/>
      <c r="V5074" s="42"/>
      <c r="W5074" s="42"/>
      <c r="X5074" s="42"/>
      <c r="Y5074" s="42"/>
      <c r="Z5074" s="42"/>
    </row>
    <row r="5075">
      <c r="B5075" s="42"/>
      <c r="D5075" s="90"/>
      <c r="F5075" s="90"/>
      <c r="G5075" s="42"/>
      <c r="H5075" s="90"/>
      <c r="M5075" s="42"/>
      <c r="S5075" s="42"/>
      <c r="T5075" s="42"/>
      <c r="U5075" s="42"/>
      <c r="V5075" s="42"/>
      <c r="W5075" s="42"/>
      <c r="X5075" s="42"/>
      <c r="Y5075" s="42"/>
      <c r="Z5075" s="42"/>
    </row>
    <row r="5076">
      <c r="B5076" s="42"/>
      <c r="D5076" s="90"/>
      <c r="F5076" s="90"/>
      <c r="G5076" s="42"/>
      <c r="H5076" s="90"/>
      <c r="M5076" s="42"/>
      <c r="S5076" s="42"/>
      <c r="T5076" s="42"/>
      <c r="U5076" s="42"/>
      <c r="V5076" s="42"/>
      <c r="W5076" s="42"/>
      <c r="X5076" s="42"/>
      <c r="Y5076" s="42"/>
      <c r="Z5076" s="42"/>
    </row>
    <row r="5077">
      <c r="B5077" s="42"/>
      <c r="D5077" s="90"/>
      <c r="F5077" s="90"/>
      <c r="G5077" s="42"/>
      <c r="H5077" s="90"/>
      <c r="M5077" s="42"/>
      <c r="S5077" s="42"/>
      <c r="T5077" s="42"/>
      <c r="U5077" s="42"/>
      <c r="V5077" s="42"/>
      <c r="W5077" s="42"/>
      <c r="X5077" s="42"/>
      <c r="Y5077" s="42"/>
      <c r="Z5077" s="42"/>
    </row>
    <row r="5078">
      <c r="B5078" s="42"/>
      <c r="D5078" s="90"/>
      <c r="F5078" s="90"/>
      <c r="G5078" s="42"/>
      <c r="H5078" s="90"/>
      <c r="M5078" s="42"/>
      <c r="S5078" s="42"/>
      <c r="T5078" s="42"/>
      <c r="U5078" s="42"/>
      <c r="V5078" s="42"/>
      <c r="W5078" s="42"/>
      <c r="X5078" s="42"/>
      <c r="Y5078" s="42"/>
      <c r="Z5078" s="42"/>
    </row>
    <row r="5079">
      <c r="B5079" s="42"/>
      <c r="D5079" s="90"/>
      <c r="F5079" s="90"/>
      <c r="G5079" s="42"/>
      <c r="H5079" s="90"/>
      <c r="M5079" s="42"/>
      <c r="S5079" s="42"/>
      <c r="T5079" s="42"/>
      <c r="U5079" s="42"/>
      <c r="V5079" s="42"/>
      <c r="W5079" s="42"/>
      <c r="X5079" s="42"/>
      <c r="Y5079" s="42"/>
      <c r="Z5079" s="42"/>
    </row>
    <row r="5080">
      <c r="B5080" s="42"/>
      <c r="D5080" s="90"/>
      <c r="F5080" s="90"/>
      <c r="G5080" s="42"/>
      <c r="H5080" s="90"/>
      <c r="M5080" s="42"/>
      <c r="S5080" s="42"/>
      <c r="T5080" s="42"/>
      <c r="U5080" s="42"/>
      <c r="V5080" s="42"/>
      <c r="W5080" s="42"/>
      <c r="X5080" s="42"/>
      <c r="Y5080" s="42"/>
      <c r="Z5080" s="42"/>
    </row>
    <row r="5081">
      <c r="B5081" s="42"/>
      <c r="D5081" s="90"/>
      <c r="F5081" s="90"/>
      <c r="G5081" s="42"/>
      <c r="H5081" s="90"/>
      <c r="M5081" s="42"/>
      <c r="S5081" s="42"/>
      <c r="T5081" s="42"/>
      <c r="U5081" s="42"/>
      <c r="V5081" s="42"/>
      <c r="W5081" s="42"/>
      <c r="X5081" s="42"/>
      <c r="Y5081" s="42"/>
      <c r="Z5081" s="42"/>
    </row>
    <row r="5082">
      <c r="B5082" s="42"/>
      <c r="D5082" s="90"/>
      <c r="F5082" s="90"/>
      <c r="G5082" s="42"/>
      <c r="H5082" s="90"/>
      <c r="M5082" s="42"/>
      <c r="S5082" s="42"/>
      <c r="T5082" s="42"/>
      <c r="U5082" s="42"/>
      <c r="V5082" s="42"/>
      <c r="W5082" s="42"/>
      <c r="X5082" s="42"/>
      <c r="Y5082" s="42"/>
      <c r="Z5082" s="42"/>
    </row>
    <row r="5083">
      <c r="B5083" s="42"/>
      <c r="D5083" s="90"/>
      <c r="F5083" s="90"/>
      <c r="G5083" s="42"/>
      <c r="H5083" s="90"/>
      <c r="M5083" s="42"/>
      <c r="S5083" s="42"/>
      <c r="T5083" s="42"/>
      <c r="U5083" s="42"/>
      <c r="V5083" s="42"/>
      <c r="W5083" s="42"/>
      <c r="X5083" s="42"/>
      <c r="Y5083" s="42"/>
      <c r="Z5083" s="42"/>
    </row>
    <row r="5084">
      <c r="B5084" s="42"/>
      <c r="D5084" s="90"/>
      <c r="F5084" s="90"/>
      <c r="G5084" s="42"/>
      <c r="H5084" s="90"/>
      <c r="M5084" s="42"/>
      <c r="S5084" s="42"/>
      <c r="T5084" s="42"/>
      <c r="U5084" s="42"/>
      <c r="V5084" s="42"/>
      <c r="W5084" s="42"/>
      <c r="X5084" s="42"/>
      <c r="Y5084" s="42"/>
      <c r="Z5084" s="42"/>
    </row>
    <row r="5085">
      <c r="B5085" s="42"/>
      <c r="D5085" s="90"/>
      <c r="F5085" s="90"/>
      <c r="G5085" s="42"/>
      <c r="H5085" s="90"/>
      <c r="M5085" s="42"/>
      <c r="S5085" s="42"/>
      <c r="T5085" s="42"/>
      <c r="U5085" s="42"/>
      <c r="V5085" s="42"/>
      <c r="W5085" s="42"/>
      <c r="X5085" s="42"/>
      <c r="Y5085" s="42"/>
      <c r="Z5085" s="42"/>
    </row>
    <row r="5086">
      <c r="B5086" s="42"/>
      <c r="D5086" s="90"/>
      <c r="F5086" s="90"/>
      <c r="G5086" s="42"/>
      <c r="H5086" s="90"/>
      <c r="M5086" s="42"/>
      <c r="S5086" s="42"/>
      <c r="T5086" s="42"/>
      <c r="U5086" s="42"/>
      <c r="V5086" s="42"/>
      <c r="W5086" s="42"/>
      <c r="X5086" s="42"/>
      <c r="Y5086" s="42"/>
      <c r="Z5086" s="42"/>
    </row>
    <row r="5087">
      <c r="B5087" s="42"/>
      <c r="D5087" s="90"/>
      <c r="F5087" s="90"/>
      <c r="G5087" s="42"/>
      <c r="H5087" s="90"/>
      <c r="M5087" s="42"/>
      <c r="S5087" s="42"/>
      <c r="T5087" s="42"/>
      <c r="U5087" s="42"/>
      <c r="V5087" s="42"/>
      <c r="W5087" s="42"/>
      <c r="X5087" s="42"/>
      <c r="Y5087" s="42"/>
      <c r="Z5087" s="42"/>
    </row>
    <row r="5088">
      <c r="B5088" s="42"/>
      <c r="D5088" s="90"/>
      <c r="F5088" s="90"/>
      <c r="G5088" s="42"/>
      <c r="H5088" s="90"/>
      <c r="M5088" s="42"/>
      <c r="S5088" s="42"/>
      <c r="T5088" s="42"/>
      <c r="U5088" s="42"/>
      <c r="V5088" s="42"/>
      <c r="W5088" s="42"/>
      <c r="X5088" s="42"/>
      <c r="Y5088" s="42"/>
      <c r="Z5088" s="42"/>
    </row>
    <row r="5089">
      <c r="B5089" s="42"/>
      <c r="D5089" s="90"/>
      <c r="F5089" s="90"/>
      <c r="G5089" s="42"/>
      <c r="H5089" s="90"/>
      <c r="M5089" s="42"/>
      <c r="S5089" s="42"/>
      <c r="T5089" s="42"/>
      <c r="U5089" s="42"/>
      <c r="V5089" s="42"/>
      <c r="W5089" s="42"/>
      <c r="X5089" s="42"/>
      <c r="Y5089" s="42"/>
      <c r="Z5089" s="42"/>
    </row>
    <row r="5090">
      <c r="B5090" s="42"/>
      <c r="D5090" s="90"/>
      <c r="F5090" s="90"/>
      <c r="G5090" s="42"/>
      <c r="H5090" s="90"/>
      <c r="M5090" s="42"/>
      <c r="S5090" s="42"/>
      <c r="T5090" s="42"/>
      <c r="U5090" s="42"/>
      <c r="V5090" s="42"/>
      <c r="W5090" s="42"/>
      <c r="X5090" s="42"/>
      <c r="Y5090" s="42"/>
      <c r="Z5090" s="42"/>
    </row>
    <row r="5091">
      <c r="B5091" s="42"/>
      <c r="D5091" s="90"/>
      <c r="F5091" s="90"/>
      <c r="G5091" s="42"/>
      <c r="H5091" s="90"/>
      <c r="M5091" s="42"/>
      <c r="S5091" s="42"/>
      <c r="T5091" s="42"/>
      <c r="U5091" s="42"/>
      <c r="V5091" s="42"/>
      <c r="W5091" s="42"/>
      <c r="X5091" s="42"/>
      <c r="Y5091" s="42"/>
      <c r="Z5091" s="42"/>
    </row>
    <row r="5092">
      <c r="B5092" s="42"/>
      <c r="D5092" s="90"/>
      <c r="F5092" s="90"/>
      <c r="G5092" s="42"/>
      <c r="H5092" s="90"/>
      <c r="M5092" s="42"/>
      <c r="S5092" s="42"/>
      <c r="T5092" s="42"/>
      <c r="U5092" s="42"/>
      <c r="V5092" s="42"/>
      <c r="W5092" s="42"/>
      <c r="X5092" s="42"/>
      <c r="Y5092" s="42"/>
      <c r="Z5092" s="42"/>
    </row>
    <row r="5093">
      <c r="B5093" s="42"/>
      <c r="D5093" s="90"/>
      <c r="F5093" s="90"/>
      <c r="G5093" s="42"/>
      <c r="H5093" s="90"/>
      <c r="M5093" s="42"/>
      <c r="S5093" s="42"/>
      <c r="T5093" s="42"/>
      <c r="U5093" s="42"/>
      <c r="V5093" s="42"/>
      <c r="W5093" s="42"/>
      <c r="X5093" s="42"/>
      <c r="Y5093" s="42"/>
      <c r="Z5093" s="42"/>
    </row>
    <row r="5094">
      <c r="B5094" s="42"/>
      <c r="D5094" s="90"/>
      <c r="F5094" s="90"/>
      <c r="G5094" s="42"/>
      <c r="H5094" s="90"/>
      <c r="M5094" s="42"/>
      <c r="S5094" s="42"/>
      <c r="T5094" s="42"/>
      <c r="U5094" s="42"/>
      <c r="V5094" s="42"/>
      <c r="W5094" s="42"/>
      <c r="X5094" s="42"/>
      <c r="Y5094" s="42"/>
      <c r="Z5094" s="42"/>
    </row>
    <row r="5095">
      <c r="B5095" s="42"/>
      <c r="D5095" s="90"/>
      <c r="F5095" s="90"/>
      <c r="G5095" s="42"/>
      <c r="H5095" s="90"/>
      <c r="M5095" s="42"/>
      <c r="S5095" s="42"/>
      <c r="T5095" s="42"/>
      <c r="U5095" s="42"/>
      <c r="V5095" s="42"/>
      <c r="W5095" s="42"/>
      <c r="X5095" s="42"/>
      <c r="Y5095" s="42"/>
      <c r="Z5095" s="42"/>
    </row>
    <row r="5096">
      <c r="B5096" s="42"/>
      <c r="D5096" s="90"/>
      <c r="F5096" s="90"/>
      <c r="G5096" s="42"/>
      <c r="H5096" s="90"/>
      <c r="M5096" s="42"/>
      <c r="S5096" s="42"/>
      <c r="T5096" s="42"/>
      <c r="U5096" s="42"/>
      <c r="V5096" s="42"/>
      <c r="W5096" s="42"/>
      <c r="X5096" s="42"/>
      <c r="Y5096" s="42"/>
      <c r="Z5096" s="42"/>
    </row>
    <row r="5097">
      <c r="B5097" s="42"/>
      <c r="D5097" s="90"/>
      <c r="F5097" s="90"/>
      <c r="G5097" s="42"/>
      <c r="H5097" s="90"/>
      <c r="M5097" s="42"/>
      <c r="S5097" s="42"/>
      <c r="T5097" s="42"/>
      <c r="U5097" s="42"/>
      <c r="V5097" s="42"/>
      <c r="W5097" s="42"/>
      <c r="X5097" s="42"/>
      <c r="Y5097" s="42"/>
      <c r="Z5097" s="42"/>
    </row>
    <row r="5098">
      <c r="B5098" s="42"/>
      <c r="D5098" s="90"/>
      <c r="F5098" s="90"/>
      <c r="G5098" s="42"/>
      <c r="H5098" s="90"/>
      <c r="M5098" s="42"/>
      <c r="S5098" s="42"/>
      <c r="T5098" s="42"/>
      <c r="U5098" s="42"/>
      <c r="V5098" s="42"/>
      <c r="W5098" s="42"/>
      <c r="X5098" s="42"/>
      <c r="Y5098" s="42"/>
      <c r="Z5098" s="42"/>
    </row>
    <row r="5099">
      <c r="B5099" s="42"/>
      <c r="D5099" s="90"/>
      <c r="F5099" s="90"/>
      <c r="G5099" s="42"/>
      <c r="H5099" s="90"/>
      <c r="M5099" s="42"/>
      <c r="S5099" s="42"/>
      <c r="T5099" s="42"/>
      <c r="U5099" s="42"/>
      <c r="V5099" s="42"/>
      <c r="W5099" s="42"/>
      <c r="X5099" s="42"/>
      <c r="Y5099" s="42"/>
      <c r="Z5099" s="42"/>
    </row>
    <row r="5100">
      <c r="B5100" s="42"/>
      <c r="D5100" s="90"/>
      <c r="F5100" s="90"/>
      <c r="G5100" s="42"/>
      <c r="H5100" s="90"/>
      <c r="M5100" s="42"/>
      <c r="S5100" s="42"/>
      <c r="T5100" s="42"/>
      <c r="U5100" s="42"/>
      <c r="V5100" s="42"/>
      <c r="W5100" s="42"/>
      <c r="X5100" s="42"/>
      <c r="Y5100" s="42"/>
      <c r="Z5100" s="42"/>
    </row>
    <row r="5101">
      <c r="B5101" s="42"/>
      <c r="D5101" s="90"/>
      <c r="F5101" s="90"/>
      <c r="G5101" s="42"/>
      <c r="H5101" s="90"/>
      <c r="M5101" s="42"/>
      <c r="S5101" s="42"/>
      <c r="T5101" s="42"/>
      <c r="U5101" s="42"/>
      <c r="V5101" s="42"/>
      <c r="W5101" s="42"/>
      <c r="X5101" s="42"/>
      <c r="Y5101" s="42"/>
      <c r="Z5101" s="42"/>
    </row>
    <row r="5102">
      <c r="B5102" s="42"/>
      <c r="D5102" s="90"/>
      <c r="F5102" s="90"/>
      <c r="G5102" s="42"/>
      <c r="H5102" s="90"/>
      <c r="M5102" s="42"/>
      <c r="S5102" s="42"/>
      <c r="T5102" s="42"/>
      <c r="U5102" s="42"/>
      <c r="V5102" s="42"/>
      <c r="W5102" s="42"/>
      <c r="X5102" s="42"/>
      <c r="Y5102" s="42"/>
      <c r="Z5102" s="42"/>
    </row>
    <row r="5103">
      <c r="B5103" s="42"/>
      <c r="D5103" s="90"/>
      <c r="F5103" s="90"/>
      <c r="G5103" s="42"/>
      <c r="H5103" s="90"/>
      <c r="M5103" s="42"/>
      <c r="S5103" s="42"/>
      <c r="T5103" s="42"/>
      <c r="U5103" s="42"/>
      <c r="V5103" s="42"/>
      <c r="W5103" s="42"/>
      <c r="X5103" s="42"/>
      <c r="Y5103" s="42"/>
      <c r="Z5103" s="42"/>
    </row>
    <row r="5104">
      <c r="B5104" s="42"/>
      <c r="D5104" s="90"/>
      <c r="F5104" s="90"/>
      <c r="G5104" s="42"/>
      <c r="H5104" s="90"/>
      <c r="M5104" s="42"/>
      <c r="S5104" s="42"/>
      <c r="T5104" s="42"/>
      <c r="U5104" s="42"/>
      <c r="V5104" s="42"/>
      <c r="W5104" s="42"/>
      <c r="X5104" s="42"/>
      <c r="Y5104" s="42"/>
      <c r="Z5104" s="42"/>
    </row>
    <row r="5105">
      <c r="B5105" s="42"/>
      <c r="D5105" s="90"/>
      <c r="F5105" s="90"/>
      <c r="G5105" s="42"/>
      <c r="H5105" s="90"/>
      <c r="M5105" s="42"/>
      <c r="S5105" s="42"/>
      <c r="T5105" s="42"/>
      <c r="U5105" s="42"/>
      <c r="V5105" s="42"/>
      <c r="W5105" s="42"/>
      <c r="X5105" s="42"/>
      <c r="Y5105" s="42"/>
      <c r="Z5105" s="42"/>
    </row>
    <row r="5106">
      <c r="B5106" s="42"/>
      <c r="D5106" s="90"/>
      <c r="F5106" s="90"/>
      <c r="G5106" s="42"/>
      <c r="H5106" s="90"/>
      <c r="M5106" s="42"/>
      <c r="S5106" s="42"/>
      <c r="T5106" s="42"/>
      <c r="U5106" s="42"/>
      <c r="V5106" s="42"/>
      <c r="W5106" s="42"/>
      <c r="X5106" s="42"/>
      <c r="Y5106" s="42"/>
      <c r="Z5106" s="42"/>
    </row>
    <row r="5107">
      <c r="B5107" s="42"/>
      <c r="D5107" s="90"/>
      <c r="F5107" s="90"/>
      <c r="G5107" s="42"/>
      <c r="H5107" s="90"/>
      <c r="M5107" s="42"/>
      <c r="S5107" s="42"/>
      <c r="T5107" s="42"/>
      <c r="U5107" s="42"/>
      <c r="V5107" s="42"/>
      <c r="W5107" s="42"/>
      <c r="X5107" s="42"/>
      <c r="Y5107" s="42"/>
      <c r="Z5107" s="42"/>
    </row>
    <row r="5108">
      <c r="B5108" s="42"/>
      <c r="D5108" s="90"/>
      <c r="F5108" s="90"/>
      <c r="G5108" s="42"/>
      <c r="H5108" s="90"/>
      <c r="M5108" s="42"/>
      <c r="S5108" s="42"/>
      <c r="T5108" s="42"/>
      <c r="U5108" s="42"/>
      <c r="V5108" s="42"/>
      <c r="W5108" s="42"/>
      <c r="X5108" s="42"/>
      <c r="Y5108" s="42"/>
      <c r="Z5108" s="42"/>
    </row>
    <row r="5109">
      <c r="B5109" s="42"/>
      <c r="D5109" s="90"/>
      <c r="F5109" s="90"/>
      <c r="G5109" s="42"/>
      <c r="H5109" s="90"/>
      <c r="M5109" s="42"/>
      <c r="S5109" s="42"/>
      <c r="T5109" s="42"/>
      <c r="U5109" s="42"/>
      <c r="V5109" s="42"/>
      <c r="W5109" s="42"/>
      <c r="X5109" s="42"/>
      <c r="Y5109" s="42"/>
      <c r="Z5109" s="42"/>
    </row>
    <row r="5110">
      <c r="B5110" s="42"/>
      <c r="D5110" s="90"/>
      <c r="F5110" s="90"/>
      <c r="G5110" s="42"/>
      <c r="H5110" s="90"/>
      <c r="M5110" s="42"/>
      <c r="S5110" s="42"/>
      <c r="T5110" s="42"/>
      <c r="U5110" s="42"/>
      <c r="V5110" s="42"/>
      <c r="W5110" s="42"/>
      <c r="X5110" s="42"/>
      <c r="Y5110" s="42"/>
      <c r="Z5110" s="42"/>
    </row>
    <row r="5111">
      <c r="B5111" s="42"/>
      <c r="D5111" s="90"/>
      <c r="F5111" s="90"/>
      <c r="G5111" s="42"/>
      <c r="H5111" s="90"/>
      <c r="M5111" s="42"/>
      <c r="S5111" s="42"/>
      <c r="T5111" s="42"/>
      <c r="U5111" s="42"/>
      <c r="V5111" s="42"/>
      <c r="W5111" s="42"/>
      <c r="X5111" s="42"/>
      <c r="Y5111" s="42"/>
      <c r="Z5111" s="42"/>
    </row>
    <row r="5112">
      <c r="B5112" s="42"/>
      <c r="D5112" s="90"/>
      <c r="F5112" s="90"/>
      <c r="G5112" s="42"/>
      <c r="H5112" s="90"/>
      <c r="M5112" s="42"/>
      <c r="S5112" s="42"/>
      <c r="T5112" s="42"/>
      <c r="U5112" s="42"/>
      <c r="V5112" s="42"/>
      <c r="W5112" s="42"/>
      <c r="X5112" s="42"/>
      <c r="Y5112" s="42"/>
      <c r="Z5112" s="42"/>
    </row>
    <row r="5113">
      <c r="B5113" s="42"/>
      <c r="D5113" s="90"/>
      <c r="F5113" s="90"/>
      <c r="G5113" s="42"/>
      <c r="H5113" s="90"/>
      <c r="M5113" s="42"/>
      <c r="S5113" s="42"/>
      <c r="T5113" s="42"/>
      <c r="U5113" s="42"/>
      <c r="V5113" s="42"/>
      <c r="W5113" s="42"/>
      <c r="X5113" s="42"/>
      <c r="Y5113" s="42"/>
      <c r="Z5113" s="42"/>
    </row>
    <row r="5114">
      <c r="B5114" s="42"/>
      <c r="D5114" s="90"/>
      <c r="F5114" s="90"/>
      <c r="G5114" s="42"/>
      <c r="H5114" s="90"/>
      <c r="M5114" s="42"/>
      <c r="S5114" s="42"/>
      <c r="T5114" s="42"/>
      <c r="U5114" s="42"/>
      <c r="V5114" s="42"/>
      <c r="W5114" s="42"/>
      <c r="X5114" s="42"/>
      <c r="Y5114" s="42"/>
      <c r="Z5114" s="42"/>
    </row>
    <row r="5115">
      <c r="B5115" s="42"/>
      <c r="D5115" s="90"/>
      <c r="F5115" s="90"/>
      <c r="G5115" s="42"/>
      <c r="H5115" s="90"/>
      <c r="M5115" s="42"/>
      <c r="S5115" s="42"/>
      <c r="T5115" s="42"/>
      <c r="U5115" s="42"/>
      <c r="V5115" s="42"/>
      <c r="W5115" s="42"/>
      <c r="X5115" s="42"/>
      <c r="Y5115" s="42"/>
      <c r="Z5115" s="42"/>
    </row>
    <row r="5116">
      <c r="B5116" s="42"/>
      <c r="D5116" s="90"/>
      <c r="F5116" s="90"/>
      <c r="G5116" s="42"/>
      <c r="H5116" s="90"/>
      <c r="M5116" s="42"/>
      <c r="S5116" s="42"/>
      <c r="T5116" s="42"/>
      <c r="U5116" s="42"/>
      <c r="V5116" s="42"/>
      <c r="W5116" s="42"/>
      <c r="X5116" s="42"/>
      <c r="Y5116" s="42"/>
      <c r="Z5116" s="42"/>
    </row>
    <row r="5117">
      <c r="B5117" s="42"/>
      <c r="D5117" s="90"/>
      <c r="F5117" s="90"/>
      <c r="G5117" s="42"/>
      <c r="H5117" s="90"/>
      <c r="M5117" s="42"/>
      <c r="S5117" s="42"/>
      <c r="T5117" s="42"/>
      <c r="U5117" s="42"/>
      <c r="V5117" s="42"/>
      <c r="W5117" s="42"/>
      <c r="X5117" s="42"/>
      <c r="Y5117" s="42"/>
      <c r="Z5117" s="42"/>
    </row>
    <row r="5118">
      <c r="B5118" s="42"/>
      <c r="D5118" s="90"/>
      <c r="F5118" s="90"/>
      <c r="G5118" s="42"/>
      <c r="H5118" s="90"/>
      <c r="M5118" s="42"/>
      <c r="S5118" s="42"/>
      <c r="T5118" s="42"/>
      <c r="U5118" s="42"/>
      <c r="V5118" s="42"/>
      <c r="W5118" s="42"/>
      <c r="X5118" s="42"/>
      <c r="Y5118" s="42"/>
      <c r="Z5118" s="42"/>
    </row>
    <row r="5119">
      <c r="B5119" s="42"/>
      <c r="D5119" s="90"/>
      <c r="F5119" s="90"/>
      <c r="G5119" s="42"/>
      <c r="H5119" s="90"/>
      <c r="M5119" s="42"/>
      <c r="S5119" s="42"/>
      <c r="T5119" s="42"/>
      <c r="U5119" s="42"/>
      <c r="V5119" s="42"/>
      <c r="W5119" s="42"/>
      <c r="X5119" s="42"/>
      <c r="Y5119" s="42"/>
      <c r="Z5119" s="42"/>
    </row>
    <row r="5120">
      <c r="B5120" s="42"/>
      <c r="D5120" s="90"/>
      <c r="F5120" s="90"/>
      <c r="G5120" s="42"/>
      <c r="H5120" s="90"/>
      <c r="M5120" s="42"/>
      <c r="S5120" s="42"/>
      <c r="T5120" s="42"/>
      <c r="U5120" s="42"/>
      <c r="V5120" s="42"/>
      <c r="W5120" s="42"/>
      <c r="X5120" s="42"/>
      <c r="Y5120" s="42"/>
      <c r="Z5120" s="42"/>
    </row>
    <row r="5121">
      <c r="B5121" s="42"/>
      <c r="D5121" s="90"/>
      <c r="F5121" s="90"/>
      <c r="G5121" s="42"/>
      <c r="H5121" s="90"/>
      <c r="M5121" s="42"/>
      <c r="S5121" s="42"/>
      <c r="T5121" s="42"/>
      <c r="U5121" s="42"/>
      <c r="V5121" s="42"/>
      <c r="W5121" s="42"/>
      <c r="X5121" s="42"/>
      <c r="Y5121" s="42"/>
      <c r="Z5121" s="42"/>
    </row>
    <row r="5122">
      <c r="B5122" s="42"/>
      <c r="D5122" s="90"/>
      <c r="F5122" s="90"/>
      <c r="G5122" s="42"/>
      <c r="H5122" s="90"/>
      <c r="M5122" s="42"/>
      <c r="S5122" s="42"/>
      <c r="T5122" s="42"/>
      <c r="U5122" s="42"/>
      <c r="V5122" s="42"/>
      <c r="W5122" s="42"/>
      <c r="X5122" s="42"/>
      <c r="Y5122" s="42"/>
      <c r="Z5122" s="42"/>
    </row>
    <row r="5123">
      <c r="B5123" s="42"/>
      <c r="D5123" s="90"/>
      <c r="F5123" s="90"/>
      <c r="G5123" s="42"/>
      <c r="H5123" s="90"/>
      <c r="M5123" s="42"/>
      <c r="S5123" s="42"/>
      <c r="T5123" s="42"/>
      <c r="U5123" s="42"/>
      <c r="V5123" s="42"/>
      <c r="W5123" s="42"/>
      <c r="X5123" s="42"/>
      <c r="Y5123" s="42"/>
      <c r="Z5123" s="42"/>
    </row>
    <row r="5124">
      <c r="B5124" s="42"/>
      <c r="D5124" s="90"/>
      <c r="F5124" s="90"/>
      <c r="G5124" s="42"/>
      <c r="H5124" s="90"/>
      <c r="M5124" s="42"/>
      <c r="S5124" s="42"/>
      <c r="T5124" s="42"/>
      <c r="U5124" s="42"/>
      <c r="V5124" s="42"/>
      <c r="W5124" s="42"/>
      <c r="X5124" s="42"/>
      <c r="Y5124" s="42"/>
      <c r="Z5124" s="42"/>
    </row>
    <row r="5125">
      <c r="B5125" s="42"/>
      <c r="D5125" s="90"/>
      <c r="F5125" s="90"/>
      <c r="G5125" s="42"/>
      <c r="H5125" s="90"/>
      <c r="M5125" s="42"/>
      <c r="S5125" s="42"/>
      <c r="T5125" s="42"/>
      <c r="U5125" s="42"/>
      <c r="V5125" s="42"/>
      <c r="W5125" s="42"/>
      <c r="X5125" s="42"/>
      <c r="Y5125" s="42"/>
      <c r="Z5125" s="42"/>
    </row>
    <row r="5126">
      <c r="B5126" s="42"/>
      <c r="D5126" s="90"/>
      <c r="F5126" s="90"/>
      <c r="G5126" s="42"/>
      <c r="H5126" s="90"/>
      <c r="M5126" s="42"/>
      <c r="S5126" s="42"/>
      <c r="T5126" s="42"/>
      <c r="U5126" s="42"/>
      <c r="V5126" s="42"/>
      <c r="W5126" s="42"/>
      <c r="X5126" s="42"/>
      <c r="Y5126" s="42"/>
      <c r="Z5126" s="42"/>
    </row>
    <row r="5127">
      <c r="B5127" s="42"/>
      <c r="D5127" s="90"/>
      <c r="F5127" s="90"/>
      <c r="G5127" s="42"/>
      <c r="H5127" s="90"/>
      <c r="M5127" s="42"/>
      <c r="S5127" s="42"/>
      <c r="T5127" s="42"/>
      <c r="U5127" s="42"/>
      <c r="V5127" s="42"/>
      <c r="W5127" s="42"/>
      <c r="X5127" s="42"/>
      <c r="Y5127" s="42"/>
      <c r="Z5127" s="42"/>
    </row>
    <row r="5128">
      <c r="B5128" s="42"/>
      <c r="D5128" s="90"/>
      <c r="F5128" s="90"/>
      <c r="G5128" s="42"/>
      <c r="H5128" s="90"/>
      <c r="M5128" s="42"/>
      <c r="S5128" s="42"/>
      <c r="T5128" s="42"/>
      <c r="U5128" s="42"/>
      <c r="V5128" s="42"/>
      <c r="W5128" s="42"/>
      <c r="X5128" s="42"/>
      <c r="Y5128" s="42"/>
      <c r="Z5128" s="42"/>
    </row>
    <row r="5129">
      <c r="B5129" s="42"/>
      <c r="D5129" s="90"/>
      <c r="F5129" s="90"/>
      <c r="G5129" s="42"/>
      <c r="H5129" s="90"/>
      <c r="M5129" s="42"/>
      <c r="S5129" s="42"/>
      <c r="T5129" s="42"/>
      <c r="U5129" s="42"/>
      <c r="V5129" s="42"/>
      <c r="W5129" s="42"/>
      <c r="X5129" s="42"/>
      <c r="Y5129" s="42"/>
      <c r="Z5129" s="42"/>
    </row>
    <row r="5130">
      <c r="B5130" s="42"/>
      <c r="D5130" s="90"/>
      <c r="F5130" s="90"/>
      <c r="G5130" s="42"/>
      <c r="H5130" s="90"/>
      <c r="M5130" s="42"/>
      <c r="S5130" s="42"/>
      <c r="T5130" s="42"/>
      <c r="U5130" s="42"/>
      <c r="V5130" s="42"/>
      <c r="W5130" s="42"/>
      <c r="X5130" s="42"/>
      <c r="Y5130" s="42"/>
      <c r="Z5130" s="42"/>
    </row>
    <row r="5131">
      <c r="B5131" s="42"/>
      <c r="D5131" s="90"/>
      <c r="F5131" s="90"/>
      <c r="G5131" s="42"/>
      <c r="H5131" s="90"/>
      <c r="M5131" s="42"/>
      <c r="S5131" s="42"/>
      <c r="T5131" s="42"/>
      <c r="U5131" s="42"/>
      <c r="V5131" s="42"/>
      <c r="W5131" s="42"/>
      <c r="X5131" s="42"/>
      <c r="Y5131" s="42"/>
      <c r="Z5131" s="42"/>
    </row>
    <row r="5132">
      <c r="B5132" s="42"/>
      <c r="D5132" s="90"/>
      <c r="F5132" s="90"/>
      <c r="G5132" s="42"/>
      <c r="H5132" s="90"/>
      <c r="M5132" s="42"/>
      <c r="S5132" s="42"/>
      <c r="T5132" s="42"/>
      <c r="U5132" s="42"/>
      <c r="V5132" s="42"/>
      <c r="W5132" s="42"/>
      <c r="X5132" s="42"/>
      <c r="Y5132" s="42"/>
      <c r="Z5132" s="42"/>
    </row>
    <row r="5133">
      <c r="B5133" s="42"/>
      <c r="D5133" s="90"/>
      <c r="F5133" s="90"/>
      <c r="G5133" s="42"/>
      <c r="H5133" s="90"/>
      <c r="M5133" s="42"/>
      <c r="S5133" s="42"/>
      <c r="T5133" s="42"/>
      <c r="U5133" s="42"/>
      <c r="V5133" s="42"/>
      <c r="W5133" s="42"/>
      <c r="X5133" s="42"/>
      <c r="Y5133" s="42"/>
      <c r="Z5133" s="42"/>
    </row>
    <row r="5134">
      <c r="B5134" s="42"/>
      <c r="D5134" s="90"/>
      <c r="F5134" s="90"/>
      <c r="G5134" s="42"/>
      <c r="H5134" s="90"/>
      <c r="M5134" s="42"/>
      <c r="S5134" s="42"/>
      <c r="T5134" s="42"/>
      <c r="U5134" s="42"/>
      <c r="V5134" s="42"/>
      <c r="W5134" s="42"/>
      <c r="X5134" s="42"/>
      <c r="Y5134" s="42"/>
      <c r="Z5134" s="42"/>
    </row>
    <row r="5135">
      <c r="B5135" s="42"/>
      <c r="D5135" s="90"/>
      <c r="F5135" s="90"/>
      <c r="G5135" s="42"/>
      <c r="H5135" s="90"/>
      <c r="M5135" s="42"/>
      <c r="S5135" s="42"/>
      <c r="T5135" s="42"/>
      <c r="U5135" s="42"/>
      <c r="V5135" s="42"/>
      <c r="W5135" s="42"/>
      <c r="X5135" s="42"/>
      <c r="Y5135" s="42"/>
      <c r="Z5135" s="42"/>
    </row>
    <row r="5136">
      <c r="B5136" s="42"/>
      <c r="D5136" s="90"/>
      <c r="F5136" s="90"/>
      <c r="G5136" s="42"/>
      <c r="H5136" s="90"/>
      <c r="M5136" s="42"/>
      <c r="S5136" s="42"/>
      <c r="T5136" s="42"/>
      <c r="U5136" s="42"/>
      <c r="V5136" s="42"/>
      <c r="W5136" s="42"/>
      <c r="X5136" s="42"/>
      <c r="Y5136" s="42"/>
      <c r="Z5136" s="42"/>
    </row>
    <row r="5137">
      <c r="B5137" s="42"/>
      <c r="D5137" s="90"/>
      <c r="F5137" s="90"/>
      <c r="G5137" s="42"/>
      <c r="H5137" s="90"/>
      <c r="M5137" s="42"/>
      <c r="S5137" s="42"/>
      <c r="T5137" s="42"/>
      <c r="U5137" s="42"/>
      <c r="V5137" s="42"/>
      <c r="W5137" s="42"/>
      <c r="X5137" s="42"/>
      <c r="Y5137" s="42"/>
      <c r="Z5137" s="42"/>
    </row>
    <row r="5138">
      <c r="B5138" s="42"/>
      <c r="D5138" s="90"/>
      <c r="F5138" s="90"/>
      <c r="G5138" s="42"/>
      <c r="H5138" s="90"/>
      <c r="M5138" s="42"/>
      <c r="S5138" s="42"/>
      <c r="T5138" s="42"/>
      <c r="U5138" s="42"/>
      <c r="V5138" s="42"/>
      <c r="W5138" s="42"/>
      <c r="X5138" s="42"/>
      <c r="Y5138" s="42"/>
      <c r="Z5138" s="42"/>
    </row>
    <row r="5139">
      <c r="B5139" s="42"/>
      <c r="D5139" s="90"/>
      <c r="F5139" s="90"/>
      <c r="G5139" s="42"/>
      <c r="H5139" s="90"/>
      <c r="M5139" s="42"/>
      <c r="S5139" s="42"/>
      <c r="T5139" s="42"/>
      <c r="U5139" s="42"/>
      <c r="V5139" s="42"/>
      <c r="W5139" s="42"/>
      <c r="X5139" s="42"/>
      <c r="Y5139" s="42"/>
      <c r="Z5139" s="42"/>
    </row>
    <row r="5140">
      <c r="B5140" s="42"/>
      <c r="D5140" s="90"/>
      <c r="F5140" s="90"/>
      <c r="G5140" s="42"/>
      <c r="H5140" s="90"/>
      <c r="M5140" s="42"/>
      <c r="S5140" s="42"/>
      <c r="T5140" s="42"/>
      <c r="U5140" s="42"/>
      <c r="V5140" s="42"/>
      <c r="W5140" s="42"/>
      <c r="X5140" s="42"/>
      <c r="Y5140" s="42"/>
      <c r="Z5140" s="42"/>
    </row>
    <row r="5141">
      <c r="B5141" s="42"/>
      <c r="D5141" s="90"/>
      <c r="F5141" s="90"/>
      <c r="G5141" s="42"/>
      <c r="H5141" s="90"/>
      <c r="M5141" s="42"/>
      <c r="S5141" s="42"/>
      <c r="T5141" s="42"/>
      <c r="U5141" s="42"/>
      <c r="V5141" s="42"/>
      <c r="W5141" s="42"/>
      <c r="X5141" s="42"/>
      <c r="Y5141" s="42"/>
      <c r="Z5141" s="42"/>
    </row>
    <row r="5142">
      <c r="B5142" s="42"/>
      <c r="D5142" s="90"/>
      <c r="F5142" s="90"/>
      <c r="G5142" s="42"/>
      <c r="H5142" s="90"/>
      <c r="M5142" s="42"/>
      <c r="S5142" s="42"/>
      <c r="T5142" s="42"/>
      <c r="U5142" s="42"/>
      <c r="V5142" s="42"/>
      <c r="W5142" s="42"/>
      <c r="X5142" s="42"/>
      <c r="Y5142" s="42"/>
      <c r="Z5142" s="42"/>
    </row>
    <row r="5143">
      <c r="B5143" s="42"/>
      <c r="D5143" s="90"/>
      <c r="F5143" s="90"/>
      <c r="G5143" s="42"/>
      <c r="H5143" s="90"/>
      <c r="M5143" s="42"/>
      <c r="S5143" s="42"/>
      <c r="T5143" s="42"/>
      <c r="U5143" s="42"/>
      <c r="V5143" s="42"/>
      <c r="W5143" s="42"/>
      <c r="X5143" s="42"/>
      <c r="Y5143" s="42"/>
      <c r="Z5143" s="42"/>
    </row>
    <row r="5144">
      <c r="B5144" s="42"/>
      <c r="D5144" s="90"/>
      <c r="F5144" s="90"/>
      <c r="G5144" s="42"/>
      <c r="H5144" s="90"/>
      <c r="M5144" s="42"/>
      <c r="S5144" s="42"/>
      <c r="T5144" s="42"/>
      <c r="U5144" s="42"/>
      <c r="V5144" s="42"/>
      <c r="W5144" s="42"/>
      <c r="X5144" s="42"/>
      <c r="Y5144" s="42"/>
      <c r="Z5144" s="42"/>
    </row>
    <row r="5145">
      <c r="B5145" s="42"/>
      <c r="D5145" s="90"/>
      <c r="F5145" s="90"/>
      <c r="G5145" s="42"/>
      <c r="H5145" s="90"/>
      <c r="M5145" s="42"/>
      <c r="S5145" s="42"/>
      <c r="T5145" s="42"/>
      <c r="U5145" s="42"/>
      <c r="V5145" s="42"/>
      <c r="W5145" s="42"/>
      <c r="X5145" s="42"/>
      <c r="Y5145" s="42"/>
      <c r="Z5145" s="42"/>
    </row>
    <row r="5146">
      <c r="B5146" s="42"/>
      <c r="D5146" s="90"/>
      <c r="F5146" s="90"/>
      <c r="G5146" s="42"/>
      <c r="H5146" s="90"/>
      <c r="M5146" s="42"/>
      <c r="S5146" s="42"/>
      <c r="T5146" s="42"/>
      <c r="U5146" s="42"/>
      <c r="V5146" s="42"/>
      <c r="W5146" s="42"/>
      <c r="X5146" s="42"/>
      <c r="Y5146" s="42"/>
      <c r="Z5146" s="42"/>
    </row>
    <row r="5147">
      <c r="B5147" s="42"/>
      <c r="D5147" s="90"/>
      <c r="F5147" s="90"/>
      <c r="G5147" s="42"/>
      <c r="H5147" s="90"/>
      <c r="M5147" s="42"/>
      <c r="S5147" s="42"/>
      <c r="T5147" s="42"/>
      <c r="U5147" s="42"/>
      <c r="V5147" s="42"/>
      <c r="W5147" s="42"/>
      <c r="X5147" s="42"/>
      <c r="Y5147" s="42"/>
      <c r="Z5147" s="42"/>
    </row>
    <row r="5148">
      <c r="B5148" s="42"/>
      <c r="D5148" s="90"/>
      <c r="F5148" s="90"/>
      <c r="G5148" s="42"/>
      <c r="H5148" s="90"/>
      <c r="M5148" s="42"/>
      <c r="S5148" s="42"/>
      <c r="T5148" s="42"/>
      <c r="U5148" s="42"/>
      <c r="V5148" s="42"/>
      <c r="W5148" s="42"/>
      <c r="X5148" s="42"/>
      <c r="Y5148" s="42"/>
      <c r="Z5148" s="42"/>
    </row>
    <row r="5149">
      <c r="B5149" s="42"/>
      <c r="D5149" s="90"/>
      <c r="F5149" s="90"/>
      <c r="G5149" s="42"/>
      <c r="H5149" s="90"/>
      <c r="M5149" s="42"/>
      <c r="S5149" s="42"/>
      <c r="T5149" s="42"/>
      <c r="U5149" s="42"/>
      <c r="V5149" s="42"/>
      <c r="W5149" s="42"/>
      <c r="X5149" s="42"/>
      <c r="Y5149" s="42"/>
      <c r="Z5149" s="42"/>
    </row>
    <row r="5150">
      <c r="B5150" s="42"/>
      <c r="D5150" s="90"/>
      <c r="F5150" s="90"/>
      <c r="G5150" s="42"/>
      <c r="H5150" s="90"/>
      <c r="M5150" s="42"/>
      <c r="S5150" s="42"/>
      <c r="T5150" s="42"/>
      <c r="U5150" s="42"/>
      <c r="V5150" s="42"/>
      <c r="W5150" s="42"/>
      <c r="X5150" s="42"/>
      <c r="Y5150" s="42"/>
      <c r="Z5150" s="42"/>
    </row>
    <row r="5151">
      <c r="B5151" s="42"/>
      <c r="D5151" s="90"/>
      <c r="F5151" s="90"/>
      <c r="G5151" s="42"/>
      <c r="H5151" s="90"/>
      <c r="M5151" s="42"/>
      <c r="S5151" s="42"/>
      <c r="T5151" s="42"/>
      <c r="U5151" s="42"/>
      <c r="V5151" s="42"/>
      <c r="W5151" s="42"/>
      <c r="X5151" s="42"/>
      <c r="Y5151" s="42"/>
      <c r="Z5151" s="42"/>
    </row>
    <row r="5152">
      <c r="B5152" s="42"/>
      <c r="D5152" s="90"/>
      <c r="F5152" s="90"/>
      <c r="G5152" s="42"/>
      <c r="H5152" s="90"/>
      <c r="M5152" s="42"/>
      <c r="S5152" s="42"/>
      <c r="T5152" s="42"/>
      <c r="U5152" s="42"/>
      <c r="V5152" s="42"/>
      <c r="W5152" s="42"/>
      <c r="X5152" s="42"/>
      <c r="Y5152" s="42"/>
      <c r="Z5152" s="42"/>
    </row>
    <row r="5153">
      <c r="B5153" s="42"/>
      <c r="D5153" s="90"/>
      <c r="F5153" s="90"/>
      <c r="G5153" s="42"/>
      <c r="H5153" s="90"/>
      <c r="M5153" s="42"/>
      <c r="S5153" s="42"/>
      <c r="T5153" s="42"/>
      <c r="U5153" s="42"/>
      <c r="V5153" s="42"/>
      <c r="W5153" s="42"/>
      <c r="X5153" s="42"/>
      <c r="Y5153" s="42"/>
      <c r="Z5153" s="42"/>
    </row>
    <row r="5154">
      <c r="B5154" s="42"/>
      <c r="D5154" s="90"/>
      <c r="F5154" s="90"/>
      <c r="G5154" s="42"/>
      <c r="H5154" s="90"/>
      <c r="M5154" s="42"/>
      <c r="S5154" s="42"/>
      <c r="T5154" s="42"/>
      <c r="U5154" s="42"/>
      <c r="V5154" s="42"/>
      <c r="W5154" s="42"/>
      <c r="X5154" s="42"/>
      <c r="Y5154" s="42"/>
      <c r="Z5154" s="42"/>
    </row>
    <row r="5155">
      <c r="B5155" s="42"/>
      <c r="D5155" s="90"/>
      <c r="F5155" s="90"/>
      <c r="G5155" s="42"/>
      <c r="H5155" s="90"/>
      <c r="M5155" s="42"/>
      <c r="S5155" s="42"/>
      <c r="T5155" s="42"/>
      <c r="U5155" s="42"/>
      <c r="V5155" s="42"/>
      <c r="W5155" s="42"/>
      <c r="X5155" s="42"/>
      <c r="Y5155" s="42"/>
      <c r="Z5155" s="42"/>
    </row>
    <row r="5156">
      <c r="B5156" s="42"/>
      <c r="D5156" s="90"/>
      <c r="F5156" s="90"/>
      <c r="G5156" s="42"/>
      <c r="H5156" s="90"/>
      <c r="M5156" s="42"/>
      <c r="S5156" s="42"/>
      <c r="T5156" s="42"/>
      <c r="U5156" s="42"/>
      <c r="V5156" s="42"/>
      <c r="W5156" s="42"/>
      <c r="X5156" s="42"/>
      <c r="Y5156" s="42"/>
      <c r="Z5156" s="42"/>
    </row>
    <row r="5157">
      <c r="B5157" s="42"/>
      <c r="D5157" s="90"/>
      <c r="F5157" s="90"/>
      <c r="G5157" s="42"/>
      <c r="H5157" s="90"/>
      <c r="M5157" s="42"/>
      <c r="S5157" s="42"/>
      <c r="T5157" s="42"/>
      <c r="U5157" s="42"/>
      <c r="V5157" s="42"/>
      <c r="W5157" s="42"/>
      <c r="X5157" s="42"/>
      <c r="Y5157" s="42"/>
      <c r="Z5157" s="42"/>
    </row>
    <row r="5158">
      <c r="B5158" s="42"/>
      <c r="D5158" s="90"/>
      <c r="F5158" s="90"/>
      <c r="G5158" s="42"/>
      <c r="H5158" s="90"/>
      <c r="M5158" s="42"/>
      <c r="S5158" s="42"/>
      <c r="T5158" s="42"/>
      <c r="U5158" s="42"/>
      <c r="V5158" s="42"/>
      <c r="W5158" s="42"/>
      <c r="X5158" s="42"/>
      <c r="Y5158" s="42"/>
      <c r="Z5158" s="42"/>
    </row>
    <row r="5159">
      <c r="B5159" s="42"/>
      <c r="D5159" s="90"/>
      <c r="F5159" s="90"/>
      <c r="G5159" s="42"/>
      <c r="H5159" s="90"/>
      <c r="M5159" s="42"/>
      <c r="S5159" s="42"/>
      <c r="T5159" s="42"/>
      <c r="U5159" s="42"/>
      <c r="V5159" s="42"/>
      <c r="W5159" s="42"/>
      <c r="X5159" s="42"/>
      <c r="Y5159" s="42"/>
      <c r="Z5159" s="42"/>
    </row>
    <row r="5160">
      <c r="B5160" s="42"/>
      <c r="D5160" s="90"/>
      <c r="F5160" s="90"/>
      <c r="G5160" s="42"/>
      <c r="H5160" s="90"/>
      <c r="M5160" s="42"/>
      <c r="S5160" s="42"/>
      <c r="T5160" s="42"/>
      <c r="U5160" s="42"/>
      <c r="V5160" s="42"/>
      <c r="W5160" s="42"/>
      <c r="X5160" s="42"/>
      <c r="Y5160" s="42"/>
      <c r="Z5160" s="42"/>
    </row>
    <row r="5161">
      <c r="B5161" s="42"/>
      <c r="D5161" s="90"/>
      <c r="F5161" s="90"/>
      <c r="G5161" s="42"/>
      <c r="H5161" s="90"/>
      <c r="M5161" s="42"/>
      <c r="S5161" s="42"/>
      <c r="T5161" s="42"/>
      <c r="U5161" s="42"/>
      <c r="V5161" s="42"/>
      <c r="W5161" s="42"/>
      <c r="X5161" s="42"/>
      <c r="Y5161" s="42"/>
      <c r="Z5161" s="42"/>
    </row>
    <row r="5162">
      <c r="B5162" s="42"/>
      <c r="D5162" s="90"/>
      <c r="F5162" s="90"/>
      <c r="G5162" s="42"/>
      <c r="H5162" s="90"/>
      <c r="M5162" s="42"/>
      <c r="S5162" s="42"/>
      <c r="T5162" s="42"/>
      <c r="U5162" s="42"/>
      <c r="V5162" s="42"/>
      <c r="W5162" s="42"/>
      <c r="X5162" s="42"/>
      <c r="Y5162" s="42"/>
      <c r="Z5162" s="42"/>
    </row>
    <row r="5163">
      <c r="B5163" s="42"/>
      <c r="D5163" s="90"/>
      <c r="F5163" s="90"/>
      <c r="G5163" s="42"/>
      <c r="H5163" s="90"/>
      <c r="M5163" s="42"/>
      <c r="S5163" s="42"/>
      <c r="T5163" s="42"/>
      <c r="U5163" s="42"/>
      <c r="V5163" s="42"/>
      <c r="W5163" s="42"/>
      <c r="X5163" s="42"/>
      <c r="Y5163" s="42"/>
      <c r="Z5163" s="42"/>
    </row>
    <row r="5164">
      <c r="B5164" s="42"/>
      <c r="D5164" s="90"/>
      <c r="F5164" s="90"/>
      <c r="G5164" s="42"/>
      <c r="H5164" s="90"/>
      <c r="M5164" s="42"/>
      <c r="S5164" s="42"/>
      <c r="T5164" s="42"/>
      <c r="U5164" s="42"/>
      <c r="V5164" s="42"/>
      <c r="W5164" s="42"/>
      <c r="X5164" s="42"/>
      <c r="Y5164" s="42"/>
      <c r="Z5164" s="42"/>
    </row>
    <row r="5165">
      <c r="B5165" s="42"/>
      <c r="D5165" s="90"/>
      <c r="F5165" s="90"/>
      <c r="G5165" s="42"/>
      <c r="H5165" s="90"/>
      <c r="M5165" s="42"/>
      <c r="S5165" s="42"/>
      <c r="T5165" s="42"/>
      <c r="U5165" s="42"/>
      <c r="V5165" s="42"/>
      <c r="W5165" s="42"/>
      <c r="X5165" s="42"/>
      <c r="Y5165" s="42"/>
      <c r="Z5165" s="42"/>
    </row>
    <row r="5166">
      <c r="B5166" s="42"/>
      <c r="D5166" s="90"/>
      <c r="F5166" s="90"/>
      <c r="G5166" s="42"/>
      <c r="H5166" s="90"/>
      <c r="M5166" s="42"/>
      <c r="S5166" s="42"/>
      <c r="T5166" s="42"/>
      <c r="U5166" s="42"/>
      <c r="V5166" s="42"/>
      <c r="W5166" s="42"/>
      <c r="X5166" s="42"/>
      <c r="Y5166" s="42"/>
      <c r="Z5166" s="42"/>
    </row>
    <row r="5167">
      <c r="B5167" s="42"/>
      <c r="D5167" s="90"/>
      <c r="F5167" s="90"/>
      <c r="G5167" s="42"/>
      <c r="H5167" s="90"/>
      <c r="M5167" s="42"/>
      <c r="S5167" s="42"/>
      <c r="T5167" s="42"/>
      <c r="U5167" s="42"/>
      <c r="V5167" s="42"/>
      <c r="W5167" s="42"/>
      <c r="X5167" s="42"/>
      <c r="Y5167" s="42"/>
      <c r="Z5167" s="42"/>
    </row>
    <row r="5168">
      <c r="B5168" s="42"/>
      <c r="D5168" s="90"/>
      <c r="F5168" s="90"/>
      <c r="G5168" s="42"/>
      <c r="H5168" s="90"/>
      <c r="M5168" s="42"/>
      <c r="S5168" s="42"/>
      <c r="T5168" s="42"/>
      <c r="U5168" s="42"/>
      <c r="V5168" s="42"/>
      <c r="W5168" s="42"/>
      <c r="X5168" s="42"/>
      <c r="Y5168" s="42"/>
      <c r="Z5168" s="42"/>
    </row>
    <row r="5169">
      <c r="B5169" s="42"/>
      <c r="D5169" s="90"/>
      <c r="F5169" s="90"/>
      <c r="G5169" s="42"/>
      <c r="H5169" s="90"/>
      <c r="M5169" s="42"/>
      <c r="S5169" s="42"/>
      <c r="T5169" s="42"/>
      <c r="U5169" s="42"/>
      <c r="V5169" s="42"/>
      <c r="W5169" s="42"/>
      <c r="X5169" s="42"/>
      <c r="Y5169" s="42"/>
      <c r="Z5169" s="42"/>
    </row>
    <row r="5170">
      <c r="B5170" s="42"/>
      <c r="D5170" s="90"/>
      <c r="F5170" s="90"/>
      <c r="G5170" s="42"/>
      <c r="H5170" s="90"/>
      <c r="M5170" s="42"/>
      <c r="S5170" s="42"/>
      <c r="T5170" s="42"/>
      <c r="U5170" s="42"/>
      <c r="V5170" s="42"/>
      <c r="W5170" s="42"/>
      <c r="X5170" s="42"/>
      <c r="Y5170" s="42"/>
      <c r="Z5170" s="42"/>
    </row>
    <row r="5171">
      <c r="B5171" s="42"/>
      <c r="D5171" s="90"/>
      <c r="F5171" s="90"/>
      <c r="G5171" s="42"/>
      <c r="H5171" s="90"/>
      <c r="M5171" s="42"/>
      <c r="S5171" s="42"/>
      <c r="T5171" s="42"/>
      <c r="U5171" s="42"/>
      <c r="V5171" s="42"/>
      <c r="W5171" s="42"/>
      <c r="X5171" s="42"/>
      <c r="Y5171" s="42"/>
      <c r="Z5171" s="42"/>
    </row>
    <row r="5172">
      <c r="B5172" s="42"/>
      <c r="D5172" s="90"/>
      <c r="F5172" s="90"/>
      <c r="G5172" s="42"/>
      <c r="H5172" s="90"/>
      <c r="M5172" s="42"/>
      <c r="S5172" s="42"/>
      <c r="T5172" s="42"/>
      <c r="U5172" s="42"/>
      <c r="V5172" s="42"/>
      <c r="W5172" s="42"/>
      <c r="X5172" s="42"/>
      <c r="Y5172" s="42"/>
      <c r="Z5172" s="42"/>
    </row>
    <row r="5173">
      <c r="B5173" s="42"/>
      <c r="D5173" s="90"/>
      <c r="F5173" s="90"/>
      <c r="G5173" s="42"/>
      <c r="H5173" s="90"/>
      <c r="M5173" s="42"/>
      <c r="S5173" s="42"/>
      <c r="T5173" s="42"/>
      <c r="U5173" s="42"/>
      <c r="V5173" s="42"/>
      <c r="W5173" s="42"/>
      <c r="X5173" s="42"/>
      <c r="Y5173" s="42"/>
      <c r="Z5173" s="42"/>
    </row>
    <row r="5174">
      <c r="B5174" s="42"/>
      <c r="D5174" s="90"/>
      <c r="F5174" s="90"/>
      <c r="G5174" s="42"/>
      <c r="H5174" s="90"/>
      <c r="M5174" s="42"/>
      <c r="S5174" s="42"/>
      <c r="T5174" s="42"/>
      <c r="U5174" s="42"/>
      <c r="V5174" s="42"/>
      <c r="W5174" s="42"/>
      <c r="X5174" s="42"/>
      <c r="Y5174" s="42"/>
      <c r="Z5174" s="42"/>
    </row>
    <row r="5175">
      <c r="B5175" s="42"/>
      <c r="D5175" s="90"/>
      <c r="F5175" s="90"/>
      <c r="G5175" s="42"/>
      <c r="H5175" s="90"/>
      <c r="M5175" s="42"/>
      <c r="S5175" s="42"/>
      <c r="T5175" s="42"/>
      <c r="U5175" s="42"/>
      <c r="V5175" s="42"/>
      <c r="W5175" s="42"/>
      <c r="X5175" s="42"/>
      <c r="Y5175" s="42"/>
      <c r="Z5175" s="42"/>
    </row>
    <row r="5176">
      <c r="B5176" s="42"/>
      <c r="D5176" s="90"/>
      <c r="F5176" s="90"/>
      <c r="G5176" s="42"/>
      <c r="H5176" s="90"/>
      <c r="M5176" s="42"/>
      <c r="S5176" s="42"/>
      <c r="T5176" s="42"/>
      <c r="U5176" s="42"/>
      <c r="V5176" s="42"/>
      <c r="W5176" s="42"/>
      <c r="X5176" s="42"/>
      <c r="Y5176" s="42"/>
      <c r="Z5176" s="42"/>
    </row>
    <row r="5177">
      <c r="B5177" s="42"/>
      <c r="D5177" s="90"/>
      <c r="F5177" s="90"/>
      <c r="G5177" s="42"/>
      <c r="H5177" s="90"/>
      <c r="M5177" s="42"/>
      <c r="S5177" s="42"/>
      <c r="T5177" s="42"/>
      <c r="U5177" s="42"/>
      <c r="V5177" s="42"/>
      <c r="W5177" s="42"/>
      <c r="X5177" s="42"/>
      <c r="Y5177" s="42"/>
      <c r="Z5177" s="42"/>
    </row>
    <row r="5178">
      <c r="B5178" s="42"/>
      <c r="D5178" s="90"/>
      <c r="F5178" s="90"/>
      <c r="G5178" s="42"/>
      <c r="H5178" s="90"/>
      <c r="M5178" s="42"/>
      <c r="S5178" s="42"/>
      <c r="T5178" s="42"/>
      <c r="U5178" s="42"/>
      <c r="V5178" s="42"/>
      <c r="W5178" s="42"/>
      <c r="X5178" s="42"/>
      <c r="Y5178" s="42"/>
      <c r="Z5178" s="42"/>
    </row>
    <row r="5179">
      <c r="B5179" s="42"/>
      <c r="D5179" s="90"/>
      <c r="F5179" s="90"/>
      <c r="G5179" s="42"/>
      <c r="H5179" s="90"/>
      <c r="M5179" s="42"/>
      <c r="S5179" s="42"/>
      <c r="T5179" s="42"/>
      <c r="U5179" s="42"/>
      <c r="V5179" s="42"/>
      <c r="W5179" s="42"/>
      <c r="X5179" s="42"/>
      <c r="Y5179" s="42"/>
      <c r="Z5179" s="42"/>
    </row>
    <row r="5180">
      <c r="B5180" s="42"/>
      <c r="D5180" s="90"/>
      <c r="F5180" s="90"/>
      <c r="G5180" s="42"/>
      <c r="H5180" s="90"/>
      <c r="M5180" s="42"/>
      <c r="S5180" s="42"/>
      <c r="T5180" s="42"/>
      <c r="U5180" s="42"/>
      <c r="V5180" s="42"/>
      <c r="W5180" s="42"/>
      <c r="X5180" s="42"/>
      <c r="Y5180" s="42"/>
      <c r="Z5180" s="42"/>
    </row>
    <row r="5181">
      <c r="B5181" s="42"/>
      <c r="D5181" s="90"/>
      <c r="F5181" s="90"/>
      <c r="G5181" s="42"/>
      <c r="H5181" s="90"/>
      <c r="M5181" s="42"/>
      <c r="S5181" s="42"/>
      <c r="T5181" s="42"/>
      <c r="U5181" s="42"/>
      <c r="V5181" s="42"/>
      <c r="W5181" s="42"/>
      <c r="X5181" s="42"/>
      <c r="Y5181" s="42"/>
      <c r="Z5181" s="42"/>
    </row>
    <row r="5182">
      <c r="B5182" s="42"/>
      <c r="D5182" s="90"/>
      <c r="F5182" s="90"/>
      <c r="G5182" s="42"/>
      <c r="H5182" s="90"/>
      <c r="M5182" s="42"/>
      <c r="S5182" s="42"/>
      <c r="T5182" s="42"/>
      <c r="U5182" s="42"/>
      <c r="V5182" s="42"/>
      <c r="W5182" s="42"/>
      <c r="X5182" s="42"/>
      <c r="Y5182" s="42"/>
      <c r="Z5182" s="42"/>
    </row>
    <row r="5183">
      <c r="B5183" s="42"/>
      <c r="D5183" s="90"/>
      <c r="F5183" s="90"/>
      <c r="G5183" s="42"/>
      <c r="H5183" s="90"/>
      <c r="M5183" s="42"/>
      <c r="S5183" s="42"/>
      <c r="T5183" s="42"/>
      <c r="U5183" s="42"/>
      <c r="V5183" s="42"/>
      <c r="W5183" s="42"/>
      <c r="X5183" s="42"/>
      <c r="Y5183" s="42"/>
      <c r="Z5183" s="42"/>
    </row>
    <row r="5184">
      <c r="B5184" s="42"/>
      <c r="D5184" s="90"/>
      <c r="F5184" s="90"/>
      <c r="G5184" s="42"/>
      <c r="H5184" s="90"/>
      <c r="M5184" s="42"/>
      <c r="S5184" s="42"/>
      <c r="T5184" s="42"/>
      <c r="U5184" s="42"/>
      <c r="V5184" s="42"/>
      <c r="W5184" s="42"/>
      <c r="X5184" s="42"/>
      <c r="Y5184" s="42"/>
      <c r="Z5184" s="42"/>
    </row>
    <row r="5185">
      <c r="B5185" s="42"/>
      <c r="D5185" s="90"/>
      <c r="F5185" s="90"/>
      <c r="G5185" s="42"/>
      <c r="H5185" s="90"/>
      <c r="M5185" s="42"/>
      <c r="S5185" s="42"/>
      <c r="T5185" s="42"/>
      <c r="U5185" s="42"/>
      <c r="V5185" s="42"/>
      <c r="W5185" s="42"/>
      <c r="X5185" s="42"/>
      <c r="Y5185" s="42"/>
      <c r="Z5185" s="42"/>
    </row>
    <row r="5186">
      <c r="B5186" s="42"/>
      <c r="D5186" s="90"/>
      <c r="F5186" s="90"/>
      <c r="G5186" s="42"/>
      <c r="H5186" s="90"/>
      <c r="M5186" s="42"/>
      <c r="S5186" s="42"/>
      <c r="T5186" s="42"/>
      <c r="U5186" s="42"/>
      <c r="V5186" s="42"/>
      <c r="W5186" s="42"/>
      <c r="X5186" s="42"/>
      <c r="Y5186" s="42"/>
      <c r="Z5186" s="42"/>
    </row>
    <row r="5187">
      <c r="B5187" s="42"/>
      <c r="D5187" s="90"/>
      <c r="F5187" s="90"/>
      <c r="G5187" s="42"/>
      <c r="H5187" s="90"/>
      <c r="M5187" s="42"/>
      <c r="S5187" s="42"/>
      <c r="T5187" s="42"/>
      <c r="U5187" s="42"/>
      <c r="V5187" s="42"/>
      <c r="W5187" s="42"/>
      <c r="X5187" s="42"/>
      <c r="Y5187" s="42"/>
      <c r="Z5187" s="42"/>
    </row>
    <row r="5188">
      <c r="B5188" s="42"/>
      <c r="D5188" s="90"/>
      <c r="F5188" s="90"/>
      <c r="G5188" s="42"/>
      <c r="H5188" s="90"/>
      <c r="M5188" s="42"/>
      <c r="S5188" s="42"/>
      <c r="T5188" s="42"/>
      <c r="U5188" s="42"/>
      <c r="V5188" s="42"/>
      <c r="W5188" s="42"/>
      <c r="X5188" s="42"/>
      <c r="Y5188" s="42"/>
      <c r="Z5188" s="42"/>
    </row>
    <row r="5189">
      <c r="B5189" s="42"/>
      <c r="D5189" s="90"/>
      <c r="F5189" s="90"/>
      <c r="G5189" s="42"/>
      <c r="H5189" s="90"/>
      <c r="M5189" s="42"/>
      <c r="S5189" s="42"/>
      <c r="T5189" s="42"/>
      <c r="U5189" s="42"/>
      <c r="V5189" s="42"/>
      <c r="W5189" s="42"/>
      <c r="X5189" s="42"/>
      <c r="Y5189" s="42"/>
      <c r="Z5189" s="42"/>
    </row>
    <row r="5190">
      <c r="B5190" s="42"/>
      <c r="D5190" s="90"/>
      <c r="F5190" s="90"/>
      <c r="G5190" s="42"/>
      <c r="H5190" s="90"/>
      <c r="M5190" s="42"/>
      <c r="S5190" s="42"/>
      <c r="T5190" s="42"/>
      <c r="U5190" s="42"/>
      <c r="V5190" s="42"/>
      <c r="W5190" s="42"/>
      <c r="X5190" s="42"/>
      <c r="Y5190" s="42"/>
      <c r="Z5190" s="42"/>
    </row>
    <row r="5191">
      <c r="B5191" s="42"/>
      <c r="D5191" s="90"/>
      <c r="F5191" s="90"/>
      <c r="G5191" s="42"/>
      <c r="H5191" s="90"/>
      <c r="M5191" s="42"/>
      <c r="S5191" s="42"/>
      <c r="T5191" s="42"/>
      <c r="U5191" s="42"/>
      <c r="V5191" s="42"/>
      <c r="W5191" s="42"/>
      <c r="X5191" s="42"/>
      <c r="Y5191" s="42"/>
      <c r="Z5191" s="42"/>
    </row>
    <row r="5192">
      <c r="B5192" s="42"/>
      <c r="D5192" s="90"/>
      <c r="F5192" s="90"/>
      <c r="G5192" s="42"/>
      <c r="H5192" s="90"/>
      <c r="M5192" s="42"/>
      <c r="S5192" s="42"/>
      <c r="T5192" s="42"/>
      <c r="U5192" s="42"/>
      <c r="V5192" s="42"/>
      <c r="W5192" s="42"/>
      <c r="X5192" s="42"/>
      <c r="Y5192" s="42"/>
      <c r="Z5192" s="42"/>
    </row>
    <row r="5193">
      <c r="B5193" s="42"/>
      <c r="D5193" s="90"/>
      <c r="F5193" s="90"/>
      <c r="G5193" s="42"/>
      <c r="H5193" s="90"/>
      <c r="M5193" s="42"/>
      <c r="S5193" s="42"/>
      <c r="T5193" s="42"/>
      <c r="U5193" s="42"/>
      <c r="V5193" s="42"/>
      <c r="W5193" s="42"/>
      <c r="X5193" s="42"/>
      <c r="Y5193" s="42"/>
      <c r="Z5193" s="42"/>
    </row>
    <row r="5194">
      <c r="B5194" s="42"/>
      <c r="D5194" s="90"/>
      <c r="F5194" s="90"/>
      <c r="G5194" s="42"/>
      <c r="H5194" s="90"/>
      <c r="M5194" s="42"/>
      <c r="S5194" s="42"/>
      <c r="T5194" s="42"/>
      <c r="U5194" s="42"/>
      <c r="V5194" s="42"/>
      <c r="W5194" s="42"/>
      <c r="X5194" s="42"/>
      <c r="Y5194" s="42"/>
      <c r="Z5194" s="42"/>
    </row>
    <row r="5195">
      <c r="B5195" s="42"/>
      <c r="D5195" s="90"/>
      <c r="F5195" s="90"/>
      <c r="G5195" s="42"/>
      <c r="H5195" s="90"/>
      <c r="M5195" s="42"/>
      <c r="S5195" s="42"/>
      <c r="T5195" s="42"/>
      <c r="U5195" s="42"/>
      <c r="V5195" s="42"/>
      <c r="W5195" s="42"/>
      <c r="X5195" s="42"/>
      <c r="Y5195" s="42"/>
      <c r="Z5195" s="42"/>
    </row>
    <row r="5196">
      <c r="B5196" s="42"/>
      <c r="D5196" s="90"/>
      <c r="F5196" s="90"/>
      <c r="G5196" s="42"/>
      <c r="H5196" s="90"/>
      <c r="M5196" s="42"/>
      <c r="S5196" s="42"/>
      <c r="T5196" s="42"/>
      <c r="U5196" s="42"/>
      <c r="V5196" s="42"/>
      <c r="W5196" s="42"/>
      <c r="X5196" s="42"/>
      <c r="Y5196" s="42"/>
      <c r="Z5196" s="42"/>
    </row>
    <row r="5197">
      <c r="B5197" s="42"/>
      <c r="D5197" s="90"/>
      <c r="F5197" s="90"/>
      <c r="G5197" s="42"/>
      <c r="H5197" s="90"/>
      <c r="M5197" s="42"/>
      <c r="S5197" s="42"/>
      <c r="T5197" s="42"/>
      <c r="U5197" s="42"/>
      <c r="V5197" s="42"/>
      <c r="W5197" s="42"/>
      <c r="X5197" s="42"/>
      <c r="Y5197" s="42"/>
      <c r="Z5197" s="42"/>
    </row>
    <row r="5198">
      <c r="B5198" s="42"/>
      <c r="D5198" s="90"/>
      <c r="F5198" s="90"/>
      <c r="G5198" s="42"/>
      <c r="H5198" s="90"/>
      <c r="M5198" s="42"/>
      <c r="S5198" s="42"/>
      <c r="T5198" s="42"/>
      <c r="U5198" s="42"/>
      <c r="V5198" s="42"/>
      <c r="W5198" s="42"/>
      <c r="X5198" s="42"/>
      <c r="Y5198" s="42"/>
      <c r="Z5198" s="42"/>
    </row>
    <row r="5199">
      <c r="B5199" s="42"/>
      <c r="D5199" s="90"/>
      <c r="F5199" s="90"/>
      <c r="G5199" s="42"/>
      <c r="H5199" s="90"/>
      <c r="M5199" s="42"/>
      <c r="S5199" s="42"/>
      <c r="T5199" s="42"/>
      <c r="U5199" s="42"/>
      <c r="V5199" s="42"/>
      <c r="W5199" s="42"/>
      <c r="X5199" s="42"/>
      <c r="Y5199" s="42"/>
      <c r="Z5199" s="42"/>
    </row>
    <row r="5200">
      <c r="B5200" s="42"/>
      <c r="D5200" s="90"/>
      <c r="F5200" s="90"/>
      <c r="G5200" s="42"/>
      <c r="H5200" s="90"/>
      <c r="M5200" s="42"/>
      <c r="S5200" s="42"/>
      <c r="T5200" s="42"/>
      <c r="U5200" s="42"/>
      <c r="V5200" s="42"/>
      <c r="W5200" s="42"/>
      <c r="X5200" s="42"/>
      <c r="Y5200" s="42"/>
      <c r="Z5200" s="42"/>
    </row>
    <row r="5201">
      <c r="B5201" s="42"/>
      <c r="D5201" s="90"/>
      <c r="F5201" s="90"/>
      <c r="G5201" s="42"/>
      <c r="H5201" s="90"/>
      <c r="M5201" s="42"/>
      <c r="S5201" s="42"/>
      <c r="T5201" s="42"/>
      <c r="U5201" s="42"/>
      <c r="V5201" s="42"/>
      <c r="W5201" s="42"/>
      <c r="X5201" s="42"/>
      <c r="Y5201" s="42"/>
      <c r="Z5201" s="42"/>
    </row>
    <row r="5202">
      <c r="B5202" s="42"/>
      <c r="D5202" s="90"/>
      <c r="F5202" s="90"/>
      <c r="G5202" s="42"/>
      <c r="H5202" s="90"/>
      <c r="M5202" s="42"/>
      <c r="S5202" s="42"/>
      <c r="T5202" s="42"/>
      <c r="U5202" s="42"/>
      <c r="V5202" s="42"/>
      <c r="W5202" s="42"/>
      <c r="X5202" s="42"/>
      <c r="Y5202" s="42"/>
      <c r="Z5202" s="42"/>
    </row>
    <row r="5203">
      <c r="B5203" s="42"/>
      <c r="D5203" s="90"/>
      <c r="F5203" s="90"/>
      <c r="G5203" s="42"/>
      <c r="H5203" s="90"/>
      <c r="M5203" s="42"/>
      <c r="S5203" s="42"/>
      <c r="T5203" s="42"/>
      <c r="U5203" s="42"/>
      <c r="V5203" s="42"/>
      <c r="W5203" s="42"/>
      <c r="X5203" s="42"/>
      <c r="Y5203" s="42"/>
      <c r="Z5203" s="42"/>
    </row>
    <row r="5204">
      <c r="B5204" s="42"/>
      <c r="D5204" s="90"/>
      <c r="F5204" s="90"/>
      <c r="G5204" s="42"/>
      <c r="H5204" s="90"/>
      <c r="M5204" s="42"/>
      <c r="S5204" s="42"/>
      <c r="T5204" s="42"/>
      <c r="U5204" s="42"/>
      <c r="V5204" s="42"/>
      <c r="W5204" s="42"/>
      <c r="X5204" s="42"/>
      <c r="Y5204" s="42"/>
      <c r="Z5204" s="42"/>
    </row>
    <row r="5205">
      <c r="B5205" s="42"/>
      <c r="D5205" s="90"/>
      <c r="F5205" s="90"/>
      <c r="G5205" s="42"/>
      <c r="H5205" s="90"/>
      <c r="M5205" s="42"/>
      <c r="S5205" s="42"/>
      <c r="T5205" s="42"/>
      <c r="U5205" s="42"/>
      <c r="V5205" s="42"/>
      <c r="W5205" s="42"/>
      <c r="X5205" s="42"/>
      <c r="Y5205" s="42"/>
      <c r="Z5205" s="42"/>
    </row>
    <row r="5206">
      <c r="B5206" s="42"/>
      <c r="D5206" s="90"/>
      <c r="F5206" s="90"/>
      <c r="G5206" s="42"/>
      <c r="H5206" s="90"/>
      <c r="M5206" s="42"/>
      <c r="S5206" s="42"/>
      <c r="T5206" s="42"/>
      <c r="U5206" s="42"/>
      <c r="V5206" s="42"/>
      <c r="W5206" s="42"/>
      <c r="X5206" s="42"/>
      <c r="Y5206" s="42"/>
      <c r="Z5206" s="42"/>
    </row>
    <row r="5207">
      <c r="B5207" s="42"/>
      <c r="D5207" s="90"/>
      <c r="F5207" s="90"/>
      <c r="G5207" s="42"/>
      <c r="H5207" s="90"/>
      <c r="M5207" s="42"/>
      <c r="S5207" s="42"/>
      <c r="T5207" s="42"/>
      <c r="U5207" s="42"/>
      <c r="V5207" s="42"/>
      <c r="W5207" s="42"/>
      <c r="X5207" s="42"/>
      <c r="Y5207" s="42"/>
      <c r="Z5207" s="42"/>
    </row>
    <row r="5208">
      <c r="B5208" s="42"/>
      <c r="D5208" s="90"/>
      <c r="F5208" s="90"/>
      <c r="G5208" s="42"/>
      <c r="H5208" s="90"/>
      <c r="M5208" s="42"/>
      <c r="S5208" s="42"/>
      <c r="T5208" s="42"/>
      <c r="U5208" s="42"/>
      <c r="V5208" s="42"/>
      <c r="W5208" s="42"/>
      <c r="X5208" s="42"/>
      <c r="Y5208" s="42"/>
      <c r="Z5208" s="42"/>
    </row>
    <row r="5209">
      <c r="B5209" s="42"/>
      <c r="D5209" s="90"/>
      <c r="F5209" s="90"/>
      <c r="G5209" s="42"/>
      <c r="H5209" s="90"/>
      <c r="M5209" s="42"/>
      <c r="S5209" s="42"/>
      <c r="T5209" s="42"/>
      <c r="U5209" s="42"/>
      <c r="V5209" s="42"/>
      <c r="W5209" s="42"/>
      <c r="X5209" s="42"/>
      <c r="Y5209" s="42"/>
      <c r="Z5209" s="42"/>
    </row>
    <row r="5210">
      <c r="B5210" s="42"/>
      <c r="D5210" s="90"/>
      <c r="F5210" s="90"/>
      <c r="G5210" s="42"/>
      <c r="H5210" s="90"/>
      <c r="M5210" s="42"/>
      <c r="S5210" s="42"/>
      <c r="T5210" s="42"/>
      <c r="U5210" s="42"/>
      <c r="V5210" s="42"/>
      <c r="W5210" s="42"/>
      <c r="X5210" s="42"/>
      <c r="Y5210" s="42"/>
      <c r="Z5210" s="42"/>
    </row>
    <row r="5211">
      <c r="B5211" s="42"/>
      <c r="D5211" s="90"/>
      <c r="F5211" s="90"/>
      <c r="G5211" s="42"/>
      <c r="H5211" s="90"/>
      <c r="M5211" s="42"/>
      <c r="S5211" s="42"/>
      <c r="T5211" s="42"/>
      <c r="U5211" s="42"/>
      <c r="V5211" s="42"/>
      <c r="W5211" s="42"/>
      <c r="X5211" s="42"/>
      <c r="Y5211" s="42"/>
      <c r="Z5211" s="42"/>
    </row>
    <row r="5212">
      <c r="B5212" s="42"/>
      <c r="D5212" s="90"/>
      <c r="F5212" s="90"/>
      <c r="G5212" s="42"/>
      <c r="H5212" s="90"/>
      <c r="M5212" s="42"/>
      <c r="S5212" s="42"/>
      <c r="T5212" s="42"/>
      <c r="U5212" s="42"/>
      <c r="V5212" s="42"/>
      <c r="W5212" s="42"/>
      <c r="X5212" s="42"/>
      <c r="Y5212" s="42"/>
      <c r="Z5212" s="42"/>
    </row>
    <row r="5213">
      <c r="B5213" s="42"/>
      <c r="D5213" s="90"/>
      <c r="F5213" s="90"/>
      <c r="G5213" s="42"/>
      <c r="H5213" s="90"/>
      <c r="M5213" s="42"/>
      <c r="S5213" s="42"/>
      <c r="T5213" s="42"/>
      <c r="U5213" s="42"/>
      <c r="V5213" s="42"/>
      <c r="W5213" s="42"/>
      <c r="X5213" s="42"/>
      <c r="Y5213" s="42"/>
      <c r="Z5213" s="42"/>
    </row>
    <row r="5214">
      <c r="B5214" s="42"/>
      <c r="D5214" s="90"/>
      <c r="F5214" s="90"/>
      <c r="G5214" s="42"/>
      <c r="H5214" s="90"/>
      <c r="M5214" s="42"/>
      <c r="S5214" s="42"/>
      <c r="T5214" s="42"/>
      <c r="U5214" s="42"/>
      <c r="V5214" s="42"/>
      <c r="W5214" s="42"/>
      <c r="X5214" s="42"/>
      <c r="Y5214" s="42"/>
      <c r="Z5214" s="42"/>
    </row>
    <row r="5215">
      <c r="B5215" s="42"/>
      <c r="D5215" s="90"/>
      <c r="F5215" s="90"/>
      <c r="G5215" s="42"/>
      <c r="H5215" s="90"/>
      <c r="M5215" s="42"/>
      <c r="S5215" s="42"/>
      <c r="T5215" s="42"/>
      <c r="U5215" s="42"/>
      <c r="V5215" s="42"/>
      <c r="W5215" s="42"/>
      <c r="X5215" s="42"/>
      <c r="Y5215" s="42"/>
      <c r="Z5215" s="42"/>
    </row>
    <row r="5216">
      <c r="B5216" s="42"/>
      <c r="D5216" s="90"/>
      <c r="F5216" s="90"/>
      <c r="G5216" s="42"/>
      <c r="H5216" s="90"/>
      <c r="M5216" s="42"/>
      <c r="S5216" s="42"/>
      <c r="T5216" s="42"/>
      <c r="U5216" s="42"/>
      <c r="V5216" s="42"/>
      <c r="W5216" s="42"/>
      <c r="X5216" s="42"/>
      <c r="Y5216" s="42"/>
      <c r="Z5216" s="42"/>
    </row>
    <row r="5217">
      <c r="B5217" s="42"/>
      <c r="D5217" s="90"/>
      <c r="F5217" s="90"/>
      <c r="G5217" s="42"/>
      <c r="H5217" s="90"/>
      <c r="M5217" s="42"/>
      <c r="S5217" s="42"/>
      <c r="T5217" s="42"/>
      <c r="U5217" s="42"/>
      <c r="V5217" s="42"/>
      <c r="W5217" s="42"/>
      <c r="X5217" s="42"/>
      <c r="Y5217" s="42"/>
      <c r="Z5217" s="42"/>
    </row>
    <row r="5218">
      <c r="B5218" s="42"/>
      <c r="D5218" s="90"/>
      <c r="F5218" s="90"/>
      <c r="G5218" s="42"/>
      <c r="H5218" s="90"/>
      <c r="M5218" s="42"/>
      <c r="S5218" s="42"/>
      <c r="T5218" s="42"/>
      <c r="U5218" s="42"/>
      <c r="V5218" s="42"/>
      <c r="W5218" s="42"/>
      <c r="X5218" s="42"/>
      <c r="Y5218" s="42"/>
      <c r="Z5218" s="42"/>
    </row>
    <row r="5219">
      <c r="B5219" s="42"/>
      <c r="D5219" s="90"/>
      <c r="F5219" s="90"/>
      <c r="G5219" s="42"/>
      <c r="H5219" s="90"/>
      <c r="M5219" s="42"/>
      <c r="S5219" s="42"/>
      <c r="T5219" s="42"/>
      <c r="U5219" s="42"/>
      <c r="V5219" s="42"/>
      <c r="W5219" s="42"/>
      <c r="X5219" s="42"/>
      <c r="Y5219" s="42"/>
      <c r="Z5219" s="42"/>
    </row>
    <row r="5220">
      <c r="B5220" s="42"/>
      <c r="D5220" s="90"/>
      <c r="F5220" s="90"/>
      <c r="G5220" s="42"/>
      <c r="H5220" s="90"/>
      <c r="M5220" s="42"/>
      <c r="S5220" s="42"/>
      <c r="T5220" s="42"/>
      <c r="U5220" s="42"/>
      <c r="V5220" s="42"/>
      <c r="W5220" s="42"/>
      <c r="X5220" s="42"/>
      <c r="Y5220" s="42"/>
      <c r="Z5220" s="42"/>
    </row>
    <row r="5221">
      <c r="B5221" s="42"/>
      <c r="D5221" s="90"/>
      <c r="F5221" s="90"/>
      <c r="G5221" s="42"/>
      <c r="H5221" s="90"/>
      <c r="M5221" s="42"/>
      <c r="S5221" s="42"/>
      <c r="T5221" s="42"/>
      <c r="U5221" s="42"/>
      <c r="V5221" s="42"/>
      <c r="W5221" s="42"/>
      <c r="X5221" s="42"/>
      <c r="Y5221" s="42"/>
      <c r="Z5221" s="42"/>
    </row>
    <row r="5222">
      <c r="B5222" s="42"/>
      <c r="D5222" s="90"/>
      <c r="F5222" s="90"/>
      <c r="G5222" s="42"/>
      <c r="H5222" s="90"/>
      <c r="M5222" s="42"/>
      <c r="S5222" s="42"/>
      <c r="T5222" s="42"/>
      <c r="U5222" s="42"/>
      <c r="V5222" s="42"/>
      <c r="W5222" s="42"/>
      <c r="X5222" s="42"/>
      <c r="Y5222" s="42"/>
      <c r="Z5222" s="42"/>
    </row>
    <row r="5223">
      <c r="B5223" s="42"/>
      <c r="D5223" s="90"/>
      <c r="F5223" s="90"/>
      <c r="G5223" s="42"/>
      <c r="H5223" s="90"/>
      <c r="M5223" s="42"/>
      <c r="S5223" s="42"/>
      <c r="T5223" s="42"/>
      <c r="U5223" s="42"/>
      <c r="V5223" s="42"/>
      <c r="W5223" s="42"/>
      <c r="X5223" s="42"/>
      <c r="Y5223" s="42"/>
      <c r="Z5223" s="42"/>
    </row>
    <row r="5224">
      <c r="B5224" s="42"/>
      <c r="D5224" s="90"/>
      <c r="F5224" s="90"/>
      <c r="G5224" s="42"/>
      <c r="H5224" s="90"/>
      <c r="M5224" s="42"/>
      <c r="S5224" s="42"/>
      <c r="T5224" s="42"/>
      <c r="U5224" s="42"/>
      <c r="V5224" s="42"/>
      <c r="W5224" s="42"/>
      <c r="X5224" s="42"/>
      <c r="Y5224" s="42"/>
      <c r="Z5224" s="42"/>
    </row>
    <row r="5225">
      <c r="B5225" s="42"/>
      <c r="D5225" s="90"/>
      <c r="F5225" s="90"/>
      <c r="G5225" s="42"/>
      <c r="H5225" s="90"/>
      <c r="M5225" s="42"/>
      <c r="S5225" s="42"/>
      <c r="T5225" s="42"/>
      <c r="U5225" s="42"/>
      <c r="V5225" s="42"/>
      <c r="W5225" s="42"/>
      <c r="X5225" s="42"/>
      <c r="Y5225" s="42"/>
      <c r="Z5225" s="42"/>
    </row>
    <row r="5226">
      <c r="B5226" s="42"/>
      <c r="D5226" s="90"/>
      <c r="F5226" s="90"/>
      <c r="G5226" s="42"/>
      <c r="H5226" s="90"/>
      <c r="M5226" s="42"/>
      <c r="S5226" s="42"/>
      <c r="T5226" s="42"/>
      <c r="U5226" s="42"/>
      <c r="V5226" s="42"/>
      <c r="W5226" s="42"/>
      <c r="X5226" s="42"/>
      <c r="Y5226" s="42"/>
      <c r="Z5226" s="42"/>
    </row>
    <row r="5227">
      <c r="B5227" s="42"/>
      <c r="D5227" s="90"/>
      <c r="F5227" s="90"/>
      <c r="G5227" s="42"/>
      <c r="H5227" s="90"/>
      <c r="M5227" s="42"/>
      <c r="S5227" s="42"/>
      <c r="T5227" s="42"/>
      <c r="U5227" s="42"/>
      <c r="V5227" s="42"/>
      <c r="W5227" s="42"/>
      <c r="X5227" s="42"/>
      <c r="Y5227" s="42"/>
      <c r="Z5227" s="42"/>
    </row>
    <row r="5228">
      <c r="B5228" s="42"/>
      <c r="D5228" s="90"/>
      <c r="F5228" s="90"/>
      <c r="G5228" s="42"/>
      <c r="H5228" s="90"/>
      <c r="M5228" s="42"/>
      <c r="S5228" s="42"/>
      <c r="T5228" s="42"/>
      <c r="U5228" s="42"/>
      <c r="V5228" s="42"/>
      <c r="W5228" s="42"/>
      <c r="X5228" s="42"/>
      <c r="Y5228" s="42"/>
      <c r="Z5228" s="42"/>
    </row>
    <row r="5229">
      <c r="B5229" s="42"/>
      <c r="D5229" s="90"/>
      <c r="F5229" s="90"/>
      <c r="G5229" s="42"/>
      <c r="H5229" s="90"/>
      <c r="M5229" s="42"/>
      <c r="S5229" s="42"/>
      <c r="T5229" s="42"/>
      <c r="U5229" s="42"/>
      <c r="V5229" s="42"/>
      <c r="W5229" s="42"/>
      <c r="X5229" s="42"/>
      <c r="Y5229" s="42"/>
      <c r="Z5229" s="42"/>
    </row>
    <row r="5230">
      <c r="B5230" s="42"/>
      <c r="D5230" s="90"/>
      <c r="F5230" s="90"/>
      <c r="G5230" s="42"/>
      <c r="H5230" s="90"/>
      <c r="M5230" s="42"/>
      <c r="S5230" s="42"/>
      <c r="T5230" s="42"/>
      <c r="U5230" s="42"/>
      <c r="V5230" s="42"/>
      <c r="W5230" s="42"/>
      <c r="X5230" s="42"/>
      <c r="Y5230" s="42"/>
      <c r="Z5230" s="42"/>
    </row>
    <row r="5231">
      <c r="B5231" s="42"/>
      <c r="D5231" s="90"/>
      <c r="F5231" s="90"/>
      <c r="G5231" s="42"/>
      <c r="H5231" s="90"/>
      <c r="M5231" s="42"/>
      <c r="S5231" s="42"/>
      <c r="T5231" s="42"/>
      <c r="U5231" s="42"/>
      <c r="V5231" s="42"/>
      <c r="W5231" s="42"/>
      <c r="X5231" s="42"/>
      <c r="Y5231" s="42"/>
      <c r="Z5231" s="42"/>
    </row>
    <row r="5232">
      <c r="B5232" s="42"/>
      <c r="D5232" s="90"/>
      <c r="F5232" s="90"/>
      <c r="G5232" s="42"/>
      <c r="H5232" s="90"/>
      <c r="M5232" s="42"/>
      <c r="S5232" s="42"/>
      <c r="T5232" s="42"/>
      <c r="U5232" s="42"/>
      <c r="V5232" s="42"/>
      <c r="W5232" s="42"/>
      <c r="X5232" s="42"/>
      <c r="Y5232" s="42"/>
      <c r="Z5232" s="42"/>
    </row>
    <row r="5233">
      <c r="B5233" s="42"/>
      <c r="D5233" s="90"/>
      <c r="F5233" s="90"/>
      <c r="G5233" s="42"/>
      <c r="H5233" s="90"/>
      <c r="M5233" s="42"/>
      <c r="S5233" s="42"/>
      <c r="T5233" s="42"/>
      <c r="U5233" s="42"/>
      <c r="V5233" s="42"/>
      <c r="W5233" s="42"/>
      <c r="X5233" s="42"/>
      <c r="Y5233" s="42"/>
      <c r="Z5233" s="42"/>
    </row>
    <row r="5234">
      <c r="B5234" s="42"/>
      <c r="D5234" s="90"/>
      <c r="F5234" s="90"/>
      <c r="G5234" s="42"/>
      <c r="H5234" s="90"/>
      <c r="M5234" s="42"/>
      <c r="S5234" s="42"/>
      <c r="T5234" s="42"/>
      <c r="U5234" s="42"/>
      <c r="V5234" s="42"/>
      <c r="W5234" s="42"/>
      <c r="X5234" s="42"/>
      <c r="Y5234" s="42"/>
      <c r="Z5234" s="42"/>
    </row>
    <row r="5235">
      <c r="B5235" s="42"/>
      <c r="D5235" s="90"/>
      <c r="F5235" s="90"/>
      <c r="G5235" s="42"/>
      <c r="H5235" s="90"/>
      <c r="M5235" s="42"/>
      <c r="S5235" s="42"/>
      <c r="T5235" s="42"/>
      <c r="U5235" s="42"/>
      <c r="V5235" s="42"/>
      <c r="W5235" s="42"/>
      <c r="X5235" s="42"/>
      <c r="Y5235" s="42"/>
      <c r="Z5235" s="42"/>
    </row>
    <row r="5236">
      <c r="B5236" s="42"/>
      <c r="D5236" s="90"/>
      <c r="F5236" s="90"/>
      <c r="G5236" s="42"/>
      <c r="H5236" s="90"/>
      <c r="M5236" s="42"/>
      <c r="S5236" s="42"/>
      <c r="T5236" s="42"/>
      <c r="U5236" s="42"/>
      <c r="V5236" s="42"/>
      <c r="W5236" s="42"/>
      <c r="X5236" s="42"/>
      <c r="Y5236" s="42"/>
      <c r="Z5236" s="42"/>
    </row>
    <row r="5237">
      <c r="B5237" s="42"/>
      <c r="D5237" s="90"/>
      <c r="F5237" s="90"/>
      <c r="G5237" s="42"/>
      <c r="H5237" s="90"/>
      <c r="M5237" s="42"/>
      <c r="S5237" s="42"/>
      <c r="T5237" s="42"/>
      <c r="U5237" s="42"/>
      <c r="V5237" s="42"/>
      <c r="W5237" s="42"/>
      <c r="X5237" s="42"/>
      <c r="Y5237" s="42"/>
      <c r="Z5237" s="42"/>
    </row>
    <row r="5238">
      <c r="B5238" s="42"/>
      <c r="D5238" s="90"/>
      <c r="F5238" s="90"/>
      <c r="G5238" s="42"/>
      <c r="H5238" s="90"/>
      <c r="M5238" s="42"/>
      <c r="S5238" s="42"/>
      <c r="T5238" s="42"/>
      <c r="U5238" s="42"/>
      <c r="V5238" s="42"/>
      <c r="W5238" s="42"/>
      <c r="X5238" s="42"/>
      <c r="Y5238" s="42"/>
      <c r="Z5238" s="42"/>
    </row>
    <row r="5239">
      <c r="B5239" s="42"/>
      <c r="D5239" s="90"/>
      <c r="F5239" s="90"/>
      <c r="G5239" s="42"/>
      <c r="H5239" s="90"/>
      <c r="M5239" s="42"/>
      <c r="S5239" s="42"/>
      <c r="T5239" s="42"/>
      <c r="U5239" s="42"/>
      <c r="V5239" s="42"/>
      <c r="W5239" s="42"/>
      <c r="X5239" s="42"/>
      <c r="Y5239" s="42"/>
      <c r="Z5239" s="42"/>
    </row>
    <row r="5240">
      <c r="B5240" s="42"/>
      <c r="D5240" s="90"/>
      <c r="F5240" s="90"/>
      <c r="G5240" s="42"/>
      <c r="H5240" s="90"/>
      <c r="M5240" s="42"/>
      <c r="S5240" s="42"/>
      <c r="T5240" s="42"/>
      <c r="U5240" s="42"/>
      <c r="V5240" s="42"/>
      <c r="W5240" s="42"/>
      <c r="X5240" s="42"/>
      <c r="Y5240" s="42"/>
      <c r="Z5240" s="42"/>
    </row>
    <row r="5241">
      <c r="B5241" s="42"/>
      <c r="D5241" s="90"/>
      <c r="F5241" s="90"/>
      <c r="G5241" s="42"/>
      <c r="H5241" s="90"/>
      <c r="M5241" s="42"/>
      <c r="S5241" s="42"/>
      <c r="T5241" s="42"/>
      <c r="U5241" s="42"/>
      <c r="V5241" s="42"/>
      <c r="W5241" s="42"/>
      <c r="X5241" s="42"/>
      <c r="Y5241" s="42"/>
      <c r="Z5241" s="42"/>
    </row>
    <row r="5242">
      <c r="B5242" s="42"/>
      <c r="D5242" s="90"/>
      <c r="F5242" s="90"/>
      <c r="G5242" s="42"/>
      <c r="H5242" s="90"/>
      <c r="M5242" s="42"/>
      <c r="S5242" s="42"/>
      <c r="T5242" s="42"/>
      <c r="U5242" s="42"/>
      <c r="V5242" s="42"/>
      <c r="W5242" s="42"/>
      <c r="X5242" s="42"/>
      <c r="Y5242" s="42"/>
      <c r="Z5242" s="42"/>
    </row>
    <row r="5243">
      <c r="B5243" s="42"/>
      <c r="D5243" s="90"/>
      <c r="F5243" s="90"/>
      <c r="G5243" s="42"/>
      <c r="H5243" s="90"/>
      <c r="M5243" s="42"/>
      <c r="S5243" s="42"/>
      <c r="T5243" s="42"/>
      <c r="U5243" s="42"/>
      <c r="V5243" s="42"/>
      <c r="W5243" s="42"/>
      <c r="X5243" s="42"/>
      <c r="Y5243" s="42"/>
      <c r="Z5243" s="42"/>
    </row>
    <row r="5244">
      <c r="B5244" s="42"/>
      <c r="D5244" s="90"/>
      <c r="F5244" s="90"/>
      <c r="G5244" s="42"/>
      <c r="H5244" s="90"/>
      <c r="M5244" s="42"/>
      <c r="S5244" s="42"/>
      <c r="T5244" s="42"/>
      <c r="U5244" s="42"/>
      <c r="V5244" s="42"/>
      <c r="W5244" s="42"/>
      <c r="X5244" s="42"/>
      <c r="Y5244" s="42"/>
      <c r="Z5244" s="42"/>
    </row>
    <row r="5245">
      <c r="B5245" s="42"/>
      <c r="D5245" s="90"/>
      <c r="F5245" s="90"/>
      <c r="G5245" s="42"/>
      <c r="H5245" s="90"/>
      <c r="M5245" s="42"/>
      <c r="S5245" s="42"/>
      <c r="T5245" s="42"/>
      <c r="U5245" s="42"/>
      <c r="V5245" s="42"/>
      <c r="W5245" s="42"/>
      <c r="X5245" s="42"/>
      <c r="Y5245" s="42"/>
      <c r="Z5245" s="42"/>
    </row>
    <row r="5246">
      <c r="B5246" s="42"/>
      <c r="D5246" s="90"/>
      <c r="F5246" s="90"/>
      <c r="G5246" s="42"/>
      <c r="H5246" s="90"/>
      <c r="M5246" s="42"/>
      <c r="S5246" s="42"/>
      <c r="T5246" s="42"/>
      <c r="U5246" s="42"/>
      <c r="V5246" s="42"/>
      <c r="W5246" s="42"/>
      <c r="X5246" s="42"/>
      <c r="Y5246" s="42"/>
      <c r="Z5246" s="42"/>
    </row>
    <row r="5247">
      <c r="B5247" s="42"/>
      <c r="D5247" s="90"/>
      <c r="F5247" s="90"/>
      <c r="G5247" s="42"/>
      <c r="H5247" s="90"/>
      <c r="M5247" s="42"/>
      <c r="S5247" s="42"/>
      <c r="T5247" s="42"/>
      <c r="U5247" s="42"/>
      <c r="V5247" s="42"/>
      <c r="W5247" s="42"/>
      <c r="X5247" s="42"/>
      <c r="Y5247" s="42"/>
      <c r="Z5247" s="42"/>
    </row>
    <row r="5248">
      <c r="B5248" s="42"/>
      <c r="D5248" s="90"/>
      <c r="F5248" s="90"/>
      <c r="G5248" s="42"/>
      <c r="H5248" s="90"/>
      <c r="M5248" s="42"/>
      <c r="S5248" s="42"/>
      <c r="T5248" s="42"/>
      <c r="U5248" s="42"/>
      <c r="V5248" s="42"/>
      <c r="W5248" s="42"/>
      <c r="X5248" s="42"/>
      <c r="Y5248" s="42"/>
      <c r="Z5248" s="42"/>
    </row>
    <row r="5249">
      <c r="B5249" s="42"/>
      <c r="D5249" s="90"/>
      <c r="F5249" s="90"/>
      <c r="G5249" s="42"/>
      <c r="H5249" s="90"/>
      <c r="M5249" s="42"/>
      <c r="S5249" s="42"/>
      <c r="T5249" s="42"/>
      <c r="U5249" s="42"/>
      <c r="V5249" s="42"/>
      <c r="W5249" s="42"/>
      <c r="X5249" s="42"/>
      <c r="Y5249" s="42"/>
      <c r="Z5249" s="42"/>
    </row>
    <row r="5250">
      <c r="B5250" s="42"/>
      <c r="D5250" s="90"/>
      <c r="F5250" s="90"/>
      <c r="G5250" s="42"/>
      <c r="H5250" s="90"/>
      <c r="M5250" s="42"/>
      <c r="S5250" s="42"/>
      <c r="T5250" s="42"/>
      <c r="U5250" s="42"/>
      <c r="V5250" s="42"/>
      <c r="W5250" s="42"/>
      <c r="X5250" s="42"/>
      <c r="Y5250" s="42"/>
      <c r="Z5250" s="42"/>
    </row>
    <row r="5251">
      <c r="B5251" s="42"/>
      <c r="D5251" s="90"/>
      <c r="F5251" s="90"/>
      <c r="G5251" s="42"/>
      <c r="H5251" s="90"/>
      <c r="M5251" s="42"/>
      <c r="S5251" s="42"/>
      <c r="T5251" s="42"/>
      <c r="U5251" s="42"/>
      <c r="V5251" s="42"/>
      <c r="W5251" s="42"/>
      <c r="X5251" s="42"/>
      <c r="Y5251" s="42"/>
      <c r="Z5251" s="42"/>
    </row>
    <row r="5252">
      <c r="B5252" s="42"/>
      <c r="D5252" s="90"/>
      <c r="F5252" s="90"/>
      <c r="G5252" s="42"/>
      <c r="H5252" s="90"/>
      <c r="M5252" s="42"/>
      <c r="S5252" s="42"/>
      <c r="T5252" s="42"/>
      <c r="U5252" s="42"/>
      <c r="V5252" s="42"/>
      <c r="W5252" s="42"/>
      <c r="X5252" s="42"/>
      <c r="Y5252" s="42"/>
      <c r="Z5252" s="42"/>
    </row>
    <row r="5253">
      <c r="B5253" s="42"/>
      <c r="D5253" s="90"/>
      <c r="F5253" s="90"/>
      <c r="G5253" s="42"/>
      <c r="H5253" s="90"/>
      <c r="M5253" s="42"/>
      <c r="S5253" s="42"/>
      <c r="T5253" s="42"/>
      <c r="U5253" s="42"/>
      <c r="V5253" s="42"/>
      <c r="W5253" s="42"/>
      <c r="X5253" s="42"/>
      <c r="Y5253" s="42"/>
      <c r="Z5253" s="42"/>
    </row>
    <row r="5254">
      <c r="B5254" s="42"/>
      <c r="D5254" s="90"/>
      <c r="F5254" s="90"/>
      <c r="G5254" s="42"/>
      <c r="H5254" s="90"/>
      <c r="M5254" s="42"/>
      <c r="S5254" s="42"/>
      <c r="T5254" s="42"/>
      <c r="U5254" s="42"/>
      <c r="V5254" s="42"/>
      <c r="W5254" s="42"/>
      <c r="X5254" s="42"/>
      <c r="Y5254" s="42"/>
      <c r="Z5254" s="42"/>
    </row>
    <row r="5255">
      <c r="B5255" s="42"/>
      <c r="D5255" s="90"/>
      <c r="F5255" s="90"/>
      <c r="G5255" s="42"/>
      <c r="H5255" s="90"/>
      <c r="M5255" s="42"/>
      <c r="S5255" s="42"/>
      <c r="T5255" s="42"/>
      <c r="U5255" s="42"/>
      <c r="V5255" s="42"/>
      <c r="W5255" s="42"/>
      <c r="X5255" s="42"/>
      <c r="Y5255" s="42"/>
      <c r="Z5255" s="42"/>
    </row>
    <row r="5256">
      <c r="B5256" s="42"/>
      <c r="D5256" s="90"/>
      <c r="F5256" s="90"/>
      <c r="G5256" s="42"/>
      <c r="H5256" s="90"/>
      <c r="M5256" s="42"/>
      <c r="S5256" s="42"/>
      <c r="T5256" s="42"/>
      <c r="U5256" s="42"/>
      <c r="V5256" s="42"/>
      <c r="W5256" s="42"/>
      <c r="X5256" s="42"/>
      <c r="Y5256" s="42"/>
      <c r="Z5256" s="42"/>
    </row>
    <row r="5257">
      <c r="B5257" s="42"/>
      <c r="D5257" s="90"/>
      <c r="F5257" s="90"/>
      <c r="G5257" s="42"/>
      <c r="H5257" s="90"/>
      <c r="M5257" s="42"/>
      <c r="S5257" s="42"/>
      <c r="T5257" s="42"/>
      <c r="U5257" s="42"/>
      <c r="V5257" s="42"/>
      <c r="W5257" s="42"/>
      <c r="X5257" s="42"/>
      <c r="Y5257" s="42"/>
      <c r="Z5257" s="42"/>
    </row>
    <row r="5258">
      <c r="B5258" s="42"/>
      <c r="D5258" s="90"/>
      <c r="F5258" s="90"/>
      <c r="G5258" s="42"/>
      <c r="H5258" s="90"/>
      <c r="M5258" s="42"/>
      <c r="S5258" s="42"/>
      <c r="T5258" s="42"/>
      <c r="U5258" s="42"/>
      <c r="V5258" s="42"/>
      <c r="W5258" s="42"/>
      <c r="X5258" s="42"/>
      <c r="Y5258" s="42"/>
      <c r="Z5258" s="42"/>
    </row>
    <row r="5259">
      <c r="B5259" s="42"/>
      <c r="D5259" s="90"/>
      <c r="F5259" s="90"/>
      <c r="G5259" s="42"/>
      <c r="H5259" s="90"/>
      <c r="M5259" s="42"/>
      <c r="S5259" s="42"/>
      <c r="T5259" s="42"/>
      <c r="U5259" s="42"/>
      <c r="V5259" s="42"/>
      <c r="W5259" s="42"/>
      <c r="X5259" s="42"/>
      <c r="Y5259" s="42"/>
      <c r="Z5259" s="42"/>
    </row>
    <row r="5260">
      <c r="B5260" s="42"/>
      <c r="D5260" s="90"/>
      <c r="F5260" s="90"/>
      <c r="G5260" s="42"/>
      <c r="H5260" s="90"/>
      <c r="M5260" s="42"/>
      <c r="S5260" s="42"/>
      <c r="T5260" s="42"/>
      <c r="U5260" s="42"/>
      <c r="V5260" s="42"/>
      <c r="W5260" s="42"/>
      <c r="X5260" s="42"/>
      <c r="Y5260" s="42"/>
      <c r="Z5260" s="42"/>
    </row>
    <row r="5261">
      <c r="B5261" s="42"/>
      <c r="D5261" s="90"/>
      <c r="F5261" s="90"/>
      <c r="G5261" s="42"/>
      <c r="H5261" s="90"/>
      <c r="M5261" s="42"/>
      <c r="S5261" s="42"/>
      <c r="T5261" s="42"/>
      <c r="U5261" s="42"/>
      <c r="V5261" s="42"/>
      <c r="W5261" s="42"/>
      <c r="X5261" s="42"/>
      <c r="Y5261" s="42"/>
      <c r="Z5261" s="42"/>
    </row>
    <row r="5262">
      <c r="B5262" s="42"/>
      <c r="D5262" s="90"/>
      <c r="F5262" s="90"/>
      <c r="G5262" s="42"/>
      <c r="H5262" s="90"/>
      <c r="M5262" s="42"/>
      <c r="S5262" s="42"/>
      <c r="T5262" s="42"/>
      <c r="U5262" s="42"/>
      <c r="V5262" s="42"/>
      <c r="W5262" s="42"/>
      <c r="X5262" s="42"/>
      <c r="Y5262" s="42"/>
      <c r="Z5262" s="42"/>
    </row>
    <row r="5263">
      <c r="B5263" s="42"/>
      <c r="D5263" s="90"/>
      <c r="F5263" s="90"/>
      <c r="G5263" s="42"/>
      <c r="H5263" s="90"/>
      <c r="M5263" s="42"/>
      <c r="S5263" s="42"/>
      <c r="T5263" s="42"/>
      <c r="U5263" s="42"/>
      <c r="V5263" s="42"/>
      <c r="W5263" s="42"/>
      <c r="X5263" s="42"/>
      <c r="Y5263" s="42"/>
      <c r="Z5263" s="42"/>
    </row>
    <row r="5264">
      <c r="B5264" s="42"/>
      <c r="D5264" s="90"/>
      <c r="F5264" s="90"/>
      <c r="G5264" s="42"/>
      <c r="H5264" s="90"/>
      <c r="M5264" s="42"/>
      <c r="S5264" s="42"/>
      <c r="T5264" s="42"/>
      <c r="U5264" s="42"/>
      <c r="V5264" s="42"/>
      <c r="W5264" s="42"/>
      <c r="X5264" s="42"/>
      <c r="Y5264" s="42"/>
      <c r="Z5264" s="42"/>
    </row>
    <row r="5265">
      <c r="B5265" s="42"/>
      <c r="D5265" s="90"/>
      <c r="F5265" s="90"/>
      <c r="G5265" s="42"/>
      <c r="H5265" s="90"/>
      <c r="M5265" s="42"/>
      <c r="S5265" s="42"/>
      <c r="T5265" s="42"/>
      <c r="U5265" s="42"/>
      <c r="V5265" s="42"/>
      <c r="W5265" s="42"/>
      <c r="X5265" s="42"/>
      <c r="Y5265" s="42"/>
      <c r="Z5265" s="42"/>
    </row>
    <row r="5266">
      <c r="B5266" s="42"/>
      <c r="D5266" s="90"/>
      <c r="F5266" s="90"/>
      <c r="G5266" s="42"/>
      <c r="H5266" s="90"/>
      <c r="M5266" s="42"/>
      <c r="S5266" s="42"/>
      <c r="T5266" s="42"/>
      <c r="U5266" s="42"/>
      <c r="V5266" s="42"/>
      <c r="W5266" s="42"/>
      <c r="X5266" s="42"/>
      <c r="Y5266" s="42"/>
      <c r="Z5266" s="42"/>
    </row>
    <row r="5267">
      <c r="B5267" s="42"/>
      <c r="D5267" s="90"/>
      <c r="F5267" s="90"/>
      <c r="G5267" s="42"/>
      <c r="H5267" s="90"/>
      <c r="M5267" s="42"/>
      <c r="S5267" s="42"/>
      <c r="T5267" s="42"/>
      <c r="U5267" s="42"/>
      <c r="V5267" s="42"/>
      <c r="W5267" s="42"/>
      <c r="X5267" s="42"/>
      <c r="Y5267" s="42"/>
      <c r="Z5267" s="42"/>
    </row>
    <row r="5268">
      <c r="B5268" s="42"/>
      <c r="D5268" s="90"/>
      <c r="F5268" s="90"/>
      <c r="G5268" s="42"/>
      <c r="H5268" s="90"/>
      <c r="M5268" s="42"/>
      <c r="S5268" s="42"/>
      <c r="T5268" s="42"/>
      <c r="U5268" s="42"/>
      <c r="V5268" s="42"/>
      <c r="W5268" s="42"/>
      <c r="X5268" s="42"/>
      <c r="Y5268" s="42"/>
      <c r="Z5268" s="42"/>
    </row>
    <row r="5269">
      <c r="B5269" s="42"/>
      <c r="D5269" s="90"/>
      <c r="F5269" s="90"/>
      <c r="G5269" s="42"/>
      <c r="H5269" s="90"/>
      <c r="M5269" s="42"/>
      <c r="S5269" s="42"/>
      <c r="T5269" s="42"/>
      <c r="U5269" s="42"/>
      <c r="V5269" s="42"/>
      <c r="W5269" s="42"/>
      <c r="X5269" s="42"/>
      <c r="Y5269" s="42"/>
      <c r="Z5269" s="42"/>
    </row>
    <row r="5270">
      <c r="B5270" s="42"/>
      <c r="D5270" s="90"/>
      <c r="F5270" s="90"/>
      <c r="G5270" s="42"/>
      <c r="H5270" s="90"/>
      <c r="M5270" s="42"/>
      <c r="S5270" s="42"/>
      <c r="T5270" s="42"/>
      <c r="U5270" s="42"/>
      <c r="V5270" s="42"/>
      <c r="W5270" s="42"/>
      <c r="X5270" s="42"/>
      <c r="Y5270" s="42"/>
      <c r="Z5270" s="42"/>
    </row>
    <row r="5271">
      <c r="B5271" s="42"/>
      <c r="D5271" s="90"/>
      <c r="F5271" s="90"/>
      <c r="G5271" s="42"/>
      <c r="H5271" s="90"/>
      <c r="M5271" s="42"/>
      <c r="S5271" s="42"/>
      <c r="T5271" s="42"/>
      <c r="U5271" s="42"/>
      <c r="V5271" s="42"/>
      <c r="W5271" s="42"/>
      <c r="X5271" s="42"/>
      <c r="Y5271" s="42"/>
      <c r="Z5271" s="42"/>
    </row>
    <row r="5272">
      <c r="B5272" s="42"/>
      <c r="D5272" s="90"/>
      <c r="F5272" s="90"/>
      <c r="G5272" s="42"/>
      <c r="H5272" s="90"/>
      <c r="M5272" s="42"/>
      <c r="S5272" s="42"/>
      <c r="T5272" s="42"/>
      <c r="U5272" s="42"/>
      <c r="V5272" s="42"/>
      <c r="W5272" s="42"/>
      <c r="X5272" s="42"/>
      <c r="Y5272" s="42"/>
      <c r="Z5272" s="42"/>
    </row>
    <row r="5273">
      <c r="B5273" s="42"/>
      <c r="D5273" s="90"/>
      <c r="F5273" s="90"/>
      <c r="G5273" s="42"/>
      <c r="H5273" s="90"/>
      <c r="M5273" s="42"/>
      <c r="S5273" s="42"/>
      <c r="T5273" s="42"/>
      <c r="U5273" s="42"/>
      <c r="V5273" s="42"/>
      <c r="W5273" s="42"/>
      <c r="X5273" s="42"/>
      <c r="Y5273" s="42"/>
      <c r="Z5273" s="42"/>
    </row>
    <row r="5274">
      <c r="B5274" s="42"/>
      <c r="D5274" s="90"/>
      <c r="F5274" s="90"/>
      <c r="G5274" s="42"/>
      <c r="H5274" s="90"/>
      <c r="M5274" s="42"/>
      <c r="S5274" s="42"/>
      <c r="T5274" s="42"/>
      <c r="U5274" s="42"/>
      <c r="V5274" s="42"/>
      <c r="W5274" s="42"/>
      <c r="X5274" s="42"/>
      <c r="Y5274" s="42"/>
      <c r="Z5274" s="42"/>
    </row>
    <row r="5275">
      <c r="B5275" s="42"/>
      <c r="D5275" s="90"/>
      <c r="F5275" s="90"/>
      <c r="G5275" s="42"/>
      <c r="H5275" s="90"/>
      <c r="M5275" s="42"/>
      <c r="S5275" s="42"/>
      <c r="T5275" s="42"/>
      <c r="U5275" s="42"/>
      <c r="V5275" s="42"/>
      <c r="W5275" s="42"/>
      <c r="X5275" s="42"/>
      <c r="Y5275" s="42"/>
      <c r="Z5275" s="42"/>
    </row>
    <row r="5276">
      <c r="B5276" s="42"/>
      <c r="D5276" s="90"/>
      <c r="F5276" s="90"/>
      <c r="G5276" s="42"/>
      <c r="H5276" s="90"/>
      <c r="M5276" s="42"/>
      <c r="S5276" s="42"/>
      <c r="T5276" s="42"/>
      <c r="U5276" s="42"/>
      <c r="V5276" s="42"/>
      <c r="W5276" s="42"/>
      <c r="X5276" s="42"/>
      <c r="Y5276" s="42"/>
      <c r="Z5276" s="42"/>
    </row>
    <row r="5277">
      <c r="B5277" s="42"/>
      <c r="D5277" s="90"/>
      <c r="F5277" s="90"/>
      <c r="G5277" s="42"/>
      <c r="H5277" s="90"/>
      <c r="M5277" s="42"/>
      <c r="S5277" s="42"/>
      <c r="T5277" s="42"/>
      <c r="U5277" s="42"/>
      <c r="V5277" s="42"/>
      <c r="W5277" s="42"/>
      <c r="X5277" s="42"/>
      <c r="Y5277" s="42"/>
      <c r="Z5277" s="42"/>
    </row>
    <row r="5278">
      <c r="B5278" s="42"/>
      <c r="D5278" s="90"/>
      <c r="F5278" s="90"/>
      <c r="G5278" s="42"/>
      <c r="H5278" s="90"/>
      <c r="M5278" s="42"/>
      <c r="S5278" s="42"/>
      <c r="T5278" s="42"/>
      <c r="U5278" s="42"/>
      <c r="V5278" s="42"/>
      <c r="W5278" s="42"/>
      <c r="X5278" s="42"/>
      <c r="Y5278" s="42"/>
      <c r="Z5278" s="42"/>
    </row>
    <row r="5279">
      <c r="B5279" s="42"/>
      <c r="D5279" s="90"/>
      <c r="F5279" s="90"/>
      <c r="G5279" s="42"/>
      <c r="H5279" s="90"/>
      <c r="M5279" s="42"/>
      <c r="S5279" s="42"/>
      <c r="T5279" s="42"/>
      <c r="U5279" s="42"/>
      <c r="V5279" s="42"/>
      <c r="W5279" s="42"/>
      <c r="X5279" s="42"/>
      <c r="Y5279" s="42"/>
      <c r="Z5279" s="42"/>
    </row>
    <row r="5280">
      <c r="B5280" s="42"/>
      <c r="D5280" s="90"/>
      <c r="F5280" s="90"/>
      <c r="G5280" s="42"/>
      <c r="H5280" s="90"/>
      <c r="M5280" s="42"/>
      <c r="S5280" s="42"/>
      <c r="T5280" s="42"/>
      <c r="U5280" s="42"/>
      <c r="V5280" s="42"/>
      <c r="W5280" s="42"/>
      <c r="X5280" s="42"/>
      <c r="Y5280" s="42"/>
      <c r="Z5280" s="42"/>
    </row>
    <row r="5281">
      <c r="B5281" s="42"/>
      <c r="D5281" s="90"/>
      <c r="F5281" s="90"/>
      <c r="G5281" s="42"/>
      <c r="H5281" s="90"/>
      <c r="M5281" s="42"/>
      <c r="S5281" s="42"/>
      <c r="T5281" s="42"/>
      <c r="U5281" s="42"/>
      <c r="V5281" s="42"/>
      <c r="W5281" s="42"/>
      <c r="X5281" s="42"/>
      <c r="Y5281" s="42"/>
      <c r="Z5281" s="42"/>
    </row>
    <row r="5282">
      <c r="B5282" s="42"/>
      <c r="D5282" s="90"/>
      <c r="F5282" s="90"/>
      <c r="G5282" s="42"/>
      <c r="H5282" s="90"/>
      <c r="M5282" s="42"/>
      <c r="S5282" s="42"/>
      <c r="T5282" s="42"/>
      <c r="U5282" s="42"/>
      <c r="V5282" s="42"/>
      <c r="W5282" s="42"/>
      <c r="X5282" s="42"/>
      <c r="Y5282" s="42"/>
      <c r="Z5282" s="42"/>
    </row>
    <row r="5283">
      <c r="B5283" s="42"/>
      <c r="D5283" s="90"/>
      <c r="F5283" s="90"/>
      <c r="G5283" s="42"/>
      <c r="H5283" s="90"/>
      <c r="M5283" s="42"/>
      <c r="S5283" s="42"/>
      <c r="T5283" s="42"/>
      <c r="U5283" s="42"/>
      <c r="V5283" s="42"/>
      <c r="W5283" s="42"/>
      <c r="X5283" s="42"/>
      <c r="Y5283" s="42"/>
      <c r="Z5283" s="42"/>
    </row>
    <row r="5284">
      <c r="B5284" s="42"/>
      <c r="D5284" s="90"/>
      <c r="F5284" s="90"/>
      <c r="G5284" s="42"/>
      <c r="H5284" s="90"/>
      <c r="M5284" s="42"/>
      <c r="S5284" s="42"/>
      <c r="T5284" s="42"/>
      <c r="U5284" s="42"/>
      <c r="V5284" s="42"/>
      <c r="W5284" s="42"/>
      <c r="X5284" s="42"/>
      <c r="Y5284" s="42"/>
      <c r="Z5284" s="42"/>
    </row>
    <row r="5285">
      <c r="B5285" s="42"/>
      <c r="D5285" s="90"/>
      <c r="F5285" s="90"/>
      <c r="G5285" s="42"/>
      <c r="H5285" s="90"/>
      <c r="M5285" s="42"/>
      <c r="S5285" s="42"/>
      <c r="T5285" s="42"/>
      <c r="U5285" s="42"/>
      <c r="V5285" s="42"/>
      <c r="W5285" s="42"/>
      <c r="X5285" s="42"/>
      <c r="Y5285" s="42"/>
      <c r="Z5285" s="42"/>
    </row>
    <row r="5286">
      <c r="B5286" s="42"/>
      <c r="D5286" s="90"/>
      <c r="F5286" s="90"/>
      <c r="G5286" s="42"/>
      <c r="H5286" s="90"/>
      <c r="M5286" s="42"/>
      <c r="S5286" s="42"/>
      <c r="T5286" s="42"/>
      <c r="U5286" s="42"/>
      <c r="V5286" s="42"/>
      <c r="W5286" s="42"/>
      <c r="X5286" s="42"/>
      <c r="Y5286" s="42"/>
      <c r="Z5286" s="42"/>
    </row>
    <row r="5287">
      <c r="B5287" s="42"/>
      <c r="D5287" s="90"/>
      <c r="F5287" s="90"/>
      <c r="G5287" s="42"/>
      <c r="H5287" s="90"/>
      <c r="M5287" s="42"/>
      <c r="S5287" s="42"/>
      <c r="T5287" s="42"/>
      <c r="U5287" s="42"/>
      <c r="V5287" s="42"/>
      <c r="W5287" s="42"/>
      <c r="X5287" s="42"/>
      <c r="Y5287" s="42"/>
      <c r="Z5287" s="42"/>
    </row>
    <row r="5288">
      <c r="B5288" s="42"/>
      <c r="D5288" s="90"/>
      <c r="F5288" s="90"/>
      <c r="G5288" s="42"/>
      <c r="H5288" s="90"/>
      <c r="M5288" s="42"/>
      <c r="S5288" s="42"/>
      <c r="T5288" s="42"/>
      <c r="U5288" s="42"/>
      <c r="V5288" s="42"/>
      <c r="W5288" s="42"/>
      <c r="X5288" s="42"/>
      <c r="Y5288" s="42"/>
      <c r="Z5288" s="42"/>
    </row>
    <row r="5289">
      <c r="B5289" s="42"/>
      <c r="D5289" s="90"/>
      <c r="F5289" s="90"/>
      <c r="G5289" s="42"/>
      <c r="H5289" s="90"/>
      <c r="M5289" s="42"/>
      <c r="S5289" s="42"/>
      <c r="T5289" s="42"/>
      <c r="U5289" s="42"/>
      <c r="V5289" s="42"/>
      <c r="W5289" s="42"/>
      <c r="X5289" s="42"/>
      <c r="Y5289" s="42"/>
      <c r="Z5289" s="42"/>
    </row>
    <row r="5290">
      <c r="B5290" s="42"/>
      <c r="D5290" s="90"/>
      <c r="F5290" s="90"/>
      <c r="G5290" s="42"/>
      <c r="H5290" s="90"/>
      <c r="M5290" s="42"/>
      <c r="S5290" s="42"/>
      <c r="T5290" s="42"/>
      <c r="U5290" s="42"/>
      <c r="V5290" s="42"/>
      <c r="W5290" s="42"/>
      <c r="X5290" s="42"/>
      <c r="Y5290" s="42"/>
      <c r="Z5290" s="42"/>
    </row>
    <row r="5291">
      <c r="B5291" s="42"/>
      <c r="D5291" s="90"/>
      <c r="F5291" s="90"/>
      <c r="G5291" s="42"/>
      <c r="H5291" s="90"/>
      <c r="M5291" s="42"/>
      <c r="S5291" s="42"/>
      <c r="T5291" s="42"/>
      <c r="U5291" s="42"/>
      <c r="V5291" s="42"/>
      <c r="W5291" s="42"/>
      <c r="X5291" s="42"/>
      <c r="Y5291" s="42"/>
      <c r="Z5291" s="42"/>
    </row>
    <row r="5292">
      <c r="B5292" s="42"/>
      <c r="D5292" s="90"/>
      <c r="F5292" s="90"/>
      <c r="G5292" s="42"/>
      <c r="H5292" s="90"/>
      <c r="M5292" s="42"/>
      <c r="S5292" s="42"/>
      <c r="T5292" s="42"/>
      <c r="U5292" s="42"/>
      <c r="V5292" s="42"/>
      <c r="W5292" s="42"/>
      <c r="X5292" s="42"/>
      <c r="Y5292" s="42"/>
      <c r="Z5292" s="42"/>
    </row>
    <row r="5293">
      <c r="B5293" s="42"/>
      <c r="D5293" s="90"/>
      <c r="F5293" s="90"/>
      <c r="G5293" s="42"/>
      <c r="H5293" s="90"/>
      <c r="M5293" s="42"/>
      <c r="S5293" s="42"/>
      <c r="T5293" s="42"/>
      <c r="U5293" s="42"/>
      <c r="V5293" s="42"/>
      <c r="W5293" s="42"/>
      <c r="X5293" s="42"/>
      <c r="Y5293" s="42"/>
      <c r="Z5293" s="42"/>
    </row>
    <row r="5294">
      <c r="B5294" s="42"/>
      <c r="D5294" s="90"/>
      <c r="F5294" s="90"/>
      <c r="G5294" s="42"/>
      <c r="H5294" s="90"/>
      <c r="M5294" s="42"/>
      <c r="S5294" s="42"/>
      <c r="T5294" s="42"/>
      <c r="U5294" s="42"/>
      <c r="V5294" s="42"/>
      <c r="W5294" s="42"/>
      <c r="X5294" s="42"/>
      <c r="Y5294" s="42"/>
      <c r="Z5294" s="42"/>
    </row>
    <row r="5295">
      <c r="B5295" s="42"/>
      <c r="D5295" s="90"/>
      <c r="F5295" s="90"/>
      <c r="G5295" s="42"/>
      <c r="H5295" s="90"/>
      <c r="M5295" s="42"/>
      <c r="S5295" s="42"/>
      <c r="T5295" s="42"/>
      <c r="U5295" s="42"/>
      <c r="V5295" s="42"/>
      <c r="W5295" s="42"/>
      <c r="X5295" s="42"/>
      <c r="Y5295" s="42"/>
      <c r="Z5295" s="42"/>
    </row>
    <row r="5296">
      <c r="B5296" s="42"/>
      <c r="D5296" s="90"/>
      <c r="F5296" s="90"/>
      <c r="G5296" s="42"/>
      <c r="H5296" s="90"/>
      <c r="M5296" s="42"/>
      <c r="S5296" s="42"/>
      <c r="T5296" s="42"/>
      <c r="U5296" s="42"/>
      <c r="V5296" s="42"/>
      <c r="W5296" s="42"/>
      <c r="X5296" s="42"/>
      <c r="Y5296" s="42"/>
      <c r="Z5296" s="42"/>
    </row>
    <row r="5297">
      <c r="B5297" s="42"/>
      <c r="D5297" s="90"/>
      <c r="F5297" s="90"/>
      <c r="G5297" s="42"/>
      <c r="H5297" s="90"/>
      <c r="M5297" s="42"/>
      <c r="S5297" s="42"/>
      <c r="T5297" s="42"/>
      <c r="U5297" s="42"/>
      <c r="V5297" s="42"/>
      <c r="W5297" s="42"/>
      <c r="X5297" s="42"/>
      <c r="Y5297" s="42"/>
      <c r="Z5297" s="42"/>
    </row>
    <row r="5298">
      <c r="B5298" s="42"/>
      <c r="D5298" s="90"/>
      <c r="F5298" s="90"/>
      <c r="G5298" s="42"/>
      <c r="H5298" s="90"/>
      <c r="M5298" s="42"/>
      <c r="S5298" s="42"/>
      <c r="T5298" s="42"/>
      <c r="U5298" s="42"/>
      <c r="V5298" s="42"/>
      <c r="W5298" s="42"/>
      <c r="X5298" s="42"/>
      <c r="Y5298" s="42"/>
      <c r="Z5298" s="42"/>
    </row>
    <row r="5299">
      <c r="B5299" s="42"/>
      <c r="D5299" s="90"/>
      <c r="F5299" s="90"/>
      <c r="G5299" s="42"/>
      <c r="H5299" s="90"/>
      <c r="M5299" s="42"/>
      <c r="S5299" s="42"/>
      <c r="T5299" s="42"/>
      <c r="U5299" s="42"/>
      <c r="V5299" s="42"/>
      <c r="W5299" s="42"/>
      <c r="X5299" s="42"/>
      <c r="Y5299" s="42"/>
      <c r="Z5299" s="42"/>
    </row>
    <row r="5300">
      <c r="B5300" s="42"/>
      <c r="D5300" s="90"/>
      <c r="F5300" s="90"/>
      <c r="G5300" s="42"/>
      <c r="H5300" s="90"/>
      <c r="M5300" s="42"/>
      <c r="S5300" s="42"/>
      <c r="T5300" s="42"/>
      <c r="U5300" s="42"/>
      <c r="V5300" s="42"/>
      <c r="W5300" s="42"/>
      <c r="X5300" s="42"/>
      <c r="Y5300" s="42"/>
      <c r="Z5300" s="42"/>
    </row>
    <row r="5301">
      <c r="B5301" s="42"/>
      <c r="D5301" s="90"/>
      <c r="F5301" s="90"/>
      <c r="G5301" s="42"/>
      <c r="H5301" s="90"/>
      <c r="M5301" s="42"/>
      <c r="S5301" s="42"/>
      <c r="T5301" s="42"/>
      <c r="U5301" s="42"/>
      <c r="V5301" s="42"/>
      <c r="W5301" s="42"/>
      <c r="X5301" s="42"/>
      <c r="Y5301" s="42"/>
      <c r="Z5301" s="42"/>
    </row>
    <row r="5302">
      <c r="B5302" s="42"/>
      <c r="D5302" s="90"/>
      <c r="F5302" s="90"/>
      <c r="G5302" s="42"/>
      <c r="H5302" s="90"/>
      <c r="M5302" s="42"/>
      <c r="S5302" s="42"/>
      <c r="T5302" s="42"/>
      <c r="U5302" s="42"/>
      <c r="V5302" s="42"/>
      <c r="W5302" s="42"/>
      <c r="X5302" s="42"/>
      <c r="Y5302" s="42"/>
      <c r="Z5302" s="42"/>
    </row>
    <row r="5303">
      <c r="B5303" s="42"/>
      <c r="D5303" s="90"/>
      <c r="F5303" s="90"/>
      <c r="G5303" s="42"/>
      <c r="H5303" s="90"/>
      <c r="M5303" s="42"/>
      <c r="S5303" s="42"/>
      <c r="T5303" s="42"/>
      <c r="U5303" s="42"/>
      <c r="V5303" s="42"/>
      <c r="W5303" s="42"/>
      <c r="X5303" s="42"/>
      <c r="Y5303" s="42"/>
      <c r="Z5303" s="42"/>
    </row>
    <row r="5304">
      <c r="B5304" s="42"/>
      <c r="D5304" s="90"/>
      <c r="F5304" s="90"/>
      <c r="G5304" s="42"/>
      <c r="H5304" s="90"/>
      <c r="M5304" s="42"/>
      <c r="S5304" s="42"/>
      <c r="T5304" s="42"/>
      <c r="U5304" s="42"/>
      <c r="V5304" s="42"/>
      <c r="W5304" s="42"/>
      <c r="X5304" s="42"/>
      <c r="Y5304" s="42"/>
      <c r="Z5304" s="42"/>
    </row>
    <row r="5305">
      <c r="B5305" s="42"/>
      <c r="D5305" s="90"/>
      <c r="F5305" s="90"/>
      <c r="G5305" s="42"/>
      <c r="H5305" s="90"/>
      <c r="M5305" s="42"/>
      <c r="S5305" s="42"/>
      <c r="T5305" s="42"/>
      <c r="U5305" s="42"/>
      <c r="V5305" s="42"/>
      <c r="W5305" s="42"/>
      <c r="X5305" s="42"/>
      <c r="Y5305" s="42"/>
      <c r="Z5305" s="42"/>
    </row>
    <row r="5306">
      <c r="B5306" s="42"/>
      <c r="D5306" s="90"/>
      <c r="F5306" s="90"/>
      <c r="G5306" s="42"/>
      <c r="H5306" s="90"/>
      <c r="M5306" s="42"/>
      <c r="S5306" s="42"/>
      <c r="T5306" s="42"/>
      <c r="U5306" s="42"/>
      <c r="V5306" s="42"/>
      <c r="W5306" s="42"/>
      <c r="X5306" s="42"/>
      <c r="Y5306" s="42"/>
      <c r="Z5306" s="42"/>
    </row>
    <row r="5307">
      <c r="B5307" s="42"/>
      <c r="D5307" s="90"/>
      <c r="F5307" s="90"/>
      <c r="G5307" s="42"/>
      <c r="H5307" s="90"/>
      <c r="M5307" s="42"/>
      <c r="S5307" s="42"/>
      <c r="T5307" s="42"/>
      <c r="U5307" s="42"/>
      <c r="V5307" s="42"/>
      <c r="W5307" s="42"/>
      <c r="X5307" s="42"/>
      <c r="Y5307" s="42"/>
      <c r="Z5307" s="42"/>
    </row>
    <row r="5308">
      <c r="B5308" s="42"/>
      <c r="D5308" s="90"/>
      <c r="F5308" s="90"/>
      <c r="G5308" s="42"/>
      <c r="H5308" s="90"/>
      <c r="M5308" s="42"/>
      <c r="S5308" s="42"/>
      <c r="T5308" s="42"/>
      <c r="U5308" s="42"/>
      <c r="V5308" s="42"/>
      <c r="W5308" s="42"/>
      <c r="X5308" s="42"/>
      <c r="Y5308" s="42"/>
      <c r="Z5308" s="42"/>
    </row>
    <row r="5309">
      <c r="B5309" s="42"/>
      <c r="D5309" s="90"/>
      <c r="F5309" s="90"/>
      <c r="G5309" s="42"/>
      <c r="H5309" s="90"/>
      <c r="M5309" s="42"/>
      <c r="S5309" s="42"/>
      <c r="T5309" s="42"/>
      <c r="U5309" s="42"/>
      <c r="V5309" s="42"/>
      <c r="W5309" s="42"/>
      <c r="X5309" s="42"/>
      <c r="Y5309" s="42"/>
      <c r="Z5309" s="42"/>
    </row>
    <row r="5310">
      <c r="B5310" s="42"/>
      <c r="D5310" s="90"/>
      <c r="F5310" s="90"/>
      <c r="G5310" s="42"/>
      <c r="H5310" s="90"/>
      <c r="M5310" s="42"/>
      <c r="S5310" s="42"/>
      <c r="T5310" s="42"/>
      <c r="U5310" s="42"/>
      <c r="V5310" s="42"/>
      <c r="W5310" s="42"/>
      <c r="X5310" s="42"/>
      <c r="Y5310" s="42"/>
      <c r="Z5310" s="42"/>
    </row>
    <row r="5311">
      <c r="B5311" s="42"/>
      <c r="D5311" s="90"/>
      <c r="F5311" s="90"/>
      <c r="G5311" s="42"/>
      <c r="H5311" s="90"/>
      <c r="M5311" s="42"/>
      <c r="S5311" s="42"/>
      <c r="T5311" s="42"/>
      <c r="U5311" s="42"/>
      <c r="V5311" s="42"/>
      <c r="W5311" s="42"/>
      <c r="X5311" s="42"/>
      <c r="Y5311" s="42"/>
      <c r="Z5311" s="42"/>
    </row>
    <row r="5312">
      <c r="B5312" s="42"/>
      <c r="D5312" s="90"/>
      <c r="F5312" s="90"/>
      <c r="G5312" s="42"/>
      <c r="H5312" s="90"/>
      <c r="M5312" s="42"/>
      <c r="S5312" s="42"/>
      <c r="T5312" s="42"/>
      <c r="U5312" s="42"/>
      <c r="V5312" s="42"/>
      <c r="W5312" s="42"/>
      <c r="X5312" s="42"/>
      <c r="Y5312" s="42"/>
      <c r="Z5312" s="42"/>
    </row>
    <row r="5313">
      <c r="B5313" s="42"/>
      <c r="D5313" s="90"/>
      <c r="F5313" s="90"/>
      <c r="G5313" s="42"/>
      <c r="H5313" s="90"/>
      <c r="M5313" s="42"/>
      <c r="S5313" s="42"/>
      <c r="T5313" s="42"/>
      <c r="U5313" s="42"/>
      <c r="V5313" s="42"/>
      <c r="W5313" s="42"/>
      <c r="X5313" s="42"/>
      <c r="Y5313" s="42"/>
      <c r="Z5313" s="42"/>
    </row>
    <row r="5314">
      <c r="B5314" s="42"/>
      <c r="D5314" s="90"/>
      <c r="F5314" s="90"/>
      <c r="G5314" s="42"/>
      <c r="H5314" s="90"/>
      <c r="M5314" s="42"/>
      <c r="S5314" s="42"/>
      <c r="T5314" s="42"/>
      <c r="U5314" s="42"/>
      <c r="V5314" s="42"/>
      <c r="W5314" s="42"/>
      <c r="X5314" s="42"/>
      <c r="Y5314" s="42"/>
      <c r="Z5314" s="42"/>
    </row>
    <row r="5315">
      <c r="B5315" s="42"/>
      <c r="D5315" s="90"/>
      <c r="F5315" s="90"/>
      <c r="G5315" s="42"/>
      <c r="H5315" s="90"/>
      <c r="M5315" s="42"/>
      <c r="S5315" s="42"/>
      <c r="T5315" s="42"/>
      <c r="U5315" s="42"/>
      <c r="V5315" s="42"/>
      <c r="W5315" s="42"/>
      <c r="X5315" s="42"/>
      <c r="Y5315" s="42"/>
      <c r="Z5315" s="42"/>
    </row>
    <row r="5316">
      <c r="B5316" s="42"/>
      <c r="D5316" s="90"/>
      <c r="F5316" s="90"/>
      <c r="G5316" s="42"/>
      <c r="H5316" s="90"/>
      <c r="M5316" s="42"/>
      <c r="S5316" s="42"/>
      <c r="T5316" s="42"/>
      <c r="U5316" s="42"/>
      <c r="V5316" s="42"/>
      <c r="W5316" s="42"/>
      <c r="X5316" s="42"/>
      <c r="Y5316" s="42"/>
      <c r="Z5316" s="42"/>
    </row>
    <row r="5317">
      <c r="B5317" s="42"/>
      <c r="D5317" s="90"/>
      <c r="F5317" s="90"/>
      <c r="G5317" s="42"/>
      <c r="H5317" s="90"/>
      <c r="M5317" s="42"/>
      <c r="S5317" s="42"/>
      <c r="T5317" s="42"/>
      <c r="U5317" s="42"/>
      <c r="V5317" s="42"/>
      <c r="W5317" s="42"/>
      <c r="X5317" s="42"/>
      <c r="Y5317" s="42"/>
      <c r="Z5317" s="42"/>
    </row>
    <row r="5318">
      <c r="B5318" s="42"/>
      <c r="D5318" s="90"/>
      <c r="F5318" s="90"/>
      <c r="G5318" s="42"/>
      <c r="H5318" s="90"/>
      <c r="M5318" s="42"/>
      <c r="S5318" s="42"/>
      <c r="T5318" s="42"/>
      <c r="U5318" s="42"/>
      <c r="V5318" s="42"/>
      <c r="W5318" s="42"/>
      <c r="X5318" s="42"/>
      <c r="Y5318" s="42"/>
      <c r="Z5318" s="42"/>
    </row>
    <row r="5319">
      <c r="B5319" s="42"/>
      <c r="D5319" s="90"/>
      <c r="F5319" s="90"/>
      <c r="G5319" s="42"/>
      <c r="H5319" s="90"/>
      <c r="M5319" s="42"/>
      <c r="S5319" s="42"/>
      <c r="T5319" s="42"/>
      <c r="U5319" s="42"/>
      <c r="V5319" s="42"/>
      <c r="W5319" s="42"/>
      <c r="X5319" s="42"/>
      <c r="Y5319" s="42"/>
      <c r="Z5319" s="42"/>
    </row>
    <row r="5320">
      <c r="B5320" s="42"/>
      <c r="D5320" s="90"/>
      <c r="F5320" s="90"/>
      <c r="G5320" s="42"/>
      <c r="H5320" s="90"/>
      <c r="M5320" s="42"/>
      <c r="S5320" s="42"/>
      <c r="T5320" s="42"/>
      <c r="U5320" s="42"/>
      <c r="V5320" s="42"/>
      <c r="W5320" s="42"/>
      <c r="X5320" s="42"/>
      <c r="Y5320" s="42"/>
      <c r="Z5320" s="42"/>
    </row>
    <row r="5321">
      <c r="B5321" s="42"/>
      <c r="D5321" s="90"/>
      <c r="F5321" s="90"/>
      <c r="G5321" s="42"/>
      <c r="H5321" s="90"/>
      <c r="M5321" s="42"/>
      <c r="S5321" s="42"/>
      <c r="T5321" s="42"/>
      <c r="U5321" s="42"/>
      <c r="V5321" s="42"/>
      <c r="W5321" s="42"/>
      <c r="X5321" s="42"/>
      <c r="Y5321" s="42"/>
      <c r="Z5321" s="42"/>
    </row>
    <row r="5322">
      <c r="B5322" s="42"/>
      <c r="D5322" s="90"/>
      <c r="F5322" s="90"/>
      <c r="G5322" s="42"/>
      <c r="H5322" s="90"/>
      <c r="M5322" s="42"/>
      <c r="S5322" s="42"/>
      <c r="T5322" s="42"/>
      <c r="U5322" s="42"/>
      <c r="V5322" s="42"/>
      <c r="W5322" s="42"/>
      <c r="X5322" s="42"/>
      <c r="Y5322" s="42"/>
      <c r="Z5322" s="42"/>
    </row>
    <row r="5323">
      <c r="B5323" s="42"/>
      <c r="D5323" s="90"/>
      <c r="F5323" s="90"/>
      <c r="G5323" s="42"/>
      <c r="H5323" s="90"/>
      <c r="M5323" s="42"/>
      <c r="S5323" s="42"/>
      <c r="T5323" s="42"/>
      <c r="U5323" s="42"/>
      <c r="V5323" s="42"/>
      <c r="W5323" s="42"/>
      <c r="X5323" s="42"/>
      <c r="Y5323" s="42"/>
      <c r="Z5323" s="42"/>
    </row>
    <row r="5324">
      <c r="B5324" s="42"/>
      <c r="D5324" s="90"/>
      <c r="F5324" s="90"/>
      <c r="G5324" s="42"/>
      <c r="H5324" s="90"/>
      <c r="M5324" s="42"/>
      <c r="S5324" s="42"/>
      <c r="T5324" s="42"/>
      <c r="U5324" s="42"/>
      <c r="V5324" s="42"/>
      <c r="W5324" s="42"/>
      <c r="X5324" s="42"/>
      <c r="Y5324" s="42"/>
      <c r="Z5324" s="42"/>
    </row>
    <row r="5325">
      <c r="B5325" s="42"/>
      <c r="D5325" s="90"/>
      <c r="F5325" s="90"/>
      <c r="G5325" s="42"/>
      <c r="H5325" s="90"/>
      <c r="M5325" s="42"/>
      <c r="S5325" s="42"/>
      <c r="T5325" s="42"/>
      <c r="U5325" s="42"/>
      <c r="V5325" s="42"/>
      <c r="W5325" s="42"/>
      <c r="X5325" s="42"/>
      <c r="Y5325" s="42"/>
      <c r="Z5325" s="42"/>
    </row>
    <row r="5326">
      <c r="B5326" s="42"/>
      <c r="D5326" s="90"/>
      <c r="F5326" s="90"/>
      <c r="G5326" s="42"/>
      <c r="H5326" s="90"/>
      <c r="M5326" s="42"/>
      <c r="S5326" s="42"/>
      <c r="T5326" s="42"/>
      <c r="U5326" s="42"/>
      <c r="V5326" s="42"/>
      <c r="W5326" s="42"/>
      <c r="X5326" s="42"/>
      <c r="Y5326" s="42"/>
      <c r="Z5326" s="42"/>
    </row>
    <row r="5327">
      <c r="B5327" s="42"/>
      <c r="D5327" s="90"/>
      <c r="F5327" s="90"/>
      <c r="G5327" s="42"/>
      <c r="H5327" s="90"/>
      <c r="M5327" s="42"/>
      <c r="S5327" s="42"/>
      <c r="T5327" s="42"/>
      <c r="U5327" s="42"/>
      <c r="V5327" s="42"/>
      <c r="W5327" s="42"/>
      <c r="X5327" s="42"/>
      <c r="Y5327" s="42"/>
      <c r="Z5327" s="42"/>
    </row>
    <row r="5328">
      <c r="B5328" s="42"/>
      <c r="D5328" s="90"/>
      <c r="F5328" s="90"/>
      <c r="G5328" s="42"/>
      <c r="H5328" s="90"/>
      <c r="M5328" s="42"/>
      <c r="S5328" s="42"/>
      <c r="T5328" s="42"/>
      <c r="U5328" s="42"/>
      <c r="V5328" s="42"/>
      <c r="W5328" s="42"/>
      <c r="X5328" s="42"/>
      <c r="Y5328" s="42"/>
      <c r="Z5328" s="42"/>
    </row>
    <row r="5329">
      <c r="B5329" s="42"/>
      <c r="D5329" s="90"/>
      <c r="F5329" s="90"/>
      <c r="G5329" s="42"/>
      <c r="H5329" s="90"/>
      <c r="M5329" s="42"/>
      <c r="S5329" s="42"/>
      <c r="T5329" s="42"/>
      <c r="U5329" s="42"/>
      <c r="V5329" s="42"/>
      <c r="W5329" s="42"/>
      <c r="X5329" s="42"/>
      <c r="Y5329" s="42"/>
      <c r="Z5329" s="42"/>
    </row>
    <row r="5330">
      <c r="B5330" s="42"/>
      <c r="D5330" s="90"/>
      <c r="F5330" s="90"/>
      <c r="G5330" s="42"/>
      <c r="H5330" s="90"/>
      <c r="M5330" s="42"/>
      <c r="S5330" s="42"/>
      <c r="T5330" s="42"/>
      <c r="U5330" s="42"/>
      <c r="V5330" s="42"/>
      <c r="W5330" s="42"/>
      <c r="X5330" s="42"/>
      <c r="Y5330" s="42"/>
      <c r="Z5330" s="42"/>
    </row>
    <row r="5331">
      <c r="B5331" s="42"/>
      <c r="D5331" s="90"/>
      <c r="F5331" s="90"/>
      <c r="G5331" s="42"/>
      <c r="H5331" s="90"/>
      <c r="M5331" s="42"/>
      <c r="S5331" s="42"/>
      <c r="T5331" s="42"/>
      <c r="U5331" s="42"/>
      <c r="V5331" s="42"/>
      <c r="W5331" s="42"/>
      <c r="X5331" s="42"/>
      <c r="Y5331" s="42"/>
      <c r="Z5331" s="42"/>
    </row>
    <row r="5332">
      <c r="B5332" s="42"/>
      <c r="D5332" s="90"/>
      <c r="F5332" s="90"/>
      <c r="G5332" s="42"/>
      <c r="H5332" s="90"/>
      <c r="M5332" s="42"/>
      <c r="S5332" s="42"/>
      <c r="T5332" s="42"/>
      <c r="U5332" s="42"/>
      <c r="V5332" s="42"/>
      <c r="W5332" s="42"/>
      <c r="X5332" s="42"/>
      <c r="Y5332" s="42"/>
      <c r="Z5332" s="42"/>
    </row>
    <row r="5333">
      <c r="B5333" s="42"/>
      <c r="D5333" s="90"/>
      <c r="F5333" s="90"/>
      <c r="G5333" s="42"/>
      <c r="H5333" s="90"/>
      <c r="M5333" s="42"/>
      <c r="S5333" s="42"/>
      <c r="T5333" s="42"/>
      <c r="U5333" s="42"/>
      <c r="V5333" s="42"/>
      <c r="W5333" s="42"/>
      <c r="X5333" s="42"/>
      <c r="Y5333" s="42"/>
      <c r="Z5333" s="42"/>
    </row>
    <row r="5334">
      <c r="B5334" s="42"/>
      <c r="D5334" s="90"/>
      <c r="F5334" s="90"/>
      <c r="G5334" s="42"/>
      <c r="H5334" s="90"/>
      <c r="M5334" s="42"/>
      <c r="S5334" s="42"/>
      <c r="T5334" s="42"/>
      <c r="U5334" s="42"/>
      <c r="V5334" s="42"/>
      <c r="W5334" s="42"/>
      <c r="X5334" s="42"/>
      <c r="Y5334" s="42"/>
      <c r="Z5334" s="42"/>
    </row>
    <row r="5335">
      <c r="B5335" s="42"/>
      <c r="D5335" s="90"/>
      <c r="F5335" s="90"/>
      <c r="G5335" s="42"/>
      <c r="H5335" s="90"/>
      <c r="M5335" s="42"/>
      <c r="S5335" s="42"/>
      <c r="T5335" s="42"/>
      <c r="U5335" s="42"/>
      <c r="V5335" s="42"/>
      <c r="W5335" s="42"/>
      <c r="X5335" s="42"/>
      <c r="Y5335" s="42"/>
      <c r="Z5335" s="42"/>
    </row>
    <row r="5336">
      <c r="B5336" s="42"/>
      <c r="D5336" s="90"/>
      <c r="F5336" s="90"/>
      <c r="G5336" s="42"/>
      <c r="H5336" s="90"/>
      <c r="M5336" s="42"/>
      <c r="S5336" s="42"/>
      <c r="T5336" s="42"/>
      <c r="U5336" s="42"/>
      <c r="V5336" s="42"/>
      <c r="W5336" s="42"/>
      <c r="X5336" s="42"/>
      <c r="Y5336" s="42"/>
      <c r="Z5336" s="42"/>
    </row>
    <row r="5337">
      <c r="B5337" s="42"/>
      <c r="D5337" s="90"/>
      <c r="F5337" s="90"/>
      <c r="G5337" s="42"/>
      <c r="H5337" s="90"/>
      <c r="M5337" s="42"/>
      <c r="S5337" s="42"/>
      <c r="T5337" s="42"/>
      <c r="U5337" s="42"/>
      <c r="V5337" s="42"/>
      <c r="W5337" s="42"/>
      <c r="X5337" s="42"/>
      <c r="Y5337" s="42"/>
      <c r="Z5337" s="42"/>
    </row>
    <row r="5338">
      <c r="B5338" s="42"/>
      <c r="D5338" s="90"/>
      <c r="F5338" s="90"/>
      <c r="G5338" s="42"/>
      <c r="H5338" s="90"/>
      <c r="M5338" s="42"/>
      <c r="S5338" s="42"/>
      <c r="T5338" s="42"/>
      <c r="U5338" s="42"/>
      <c r="V5338" s="42"/>
      <c r="W5338" s="42"/>
      <c r="X5338" s="42"/>
      <c r="Y5338" s="42"/>
      <c r="Z5338" s="42"/>
    </row>
    <row r="5339">
      <c r="B5339" s="42"/>
      <c r="D5339" s="90"/>
      <c r="F5339" s="90"/>
      <c r="G5339" s="42"/>
      <c r="H5339" s="90"/>
      <c r="M5339" s="42"/>
      <c r="S5339" s="42"/>
      <c r="T5339" s="42"/>
      <c r="U5339" s="42"/>
      <c r="V5339" s="42"/>
      <c r="W5339" s="42"/>
      <c r="X5339" s="42"/>
      <c r="Y5339" s="42"/>
      <c r="Z5339" s="42"/>
    </row>
    <row r="5340">
      <c r="B5340" s="42"/>
      <c r="D5340" s="90"/>
      <c r="F5340" s="90"/>
      <c r="G5340" s="42"/>
      <c r="H5340" s="90"/>
      <c r="M5340" s="42"/>
      <c r="S5340" s="42"/>
      <c r="T5340" s="42"/>
      <c r="U5340" s="42"/>
      <c r="V5340" s="42"/>
      <c r="W5340" s="42"/>
      <c r="X5340" s="42"/>
      <c r="Y5340" s="42"/>
      <c r="Z5340" s="42"/>
    </row>
    <row r="5341">
      <c r="B5341" s="42"/>
      <c r="D5341" s="90"/>
      <c r="F5341" s="90"/>
      <c r="G5341" s="42"/>
      <c r="H5341" s="90"/>
      <c r="M5341" s="42"/>
      <c r="S5341" s="42"/>
      <c r="T5341" s="42"/>
      <c r="U5341" s="42"/>
      <c r="V5341" s="42"/>
      <c r="W5341" s="42"/>
      <c r="X5341" s="42"/>
      <c r="Y5341" s="42"/>
      <c r="Z5341" s="42"/>
    </row>
    <row r="5342">
      <c r="B5342" s="42"/>
      <c r="D5342" s="90"/>
      <c r="F5342" s="90"/>
      <c r="G5342" s="42"/>
      <c r="H5342" s="90"/>
      <c r="M5342" s="42"/>
      <c r="S5342" s="42"/>
      <c r="T5342" s="42"/>
      <c r="U5342" s="42"/>
      <c r="V5342" s="42"/>
      <c r="W5342" s="42"/>
      <c r="X5342" s="42"/>
      <c r="Y5342" s="42"/>
      <c r="Z5342" s="42"/>
    </row>
    <row r="5343">
      <c r="B5343" s="42"/>
      <c r="D5343" s="90"/>
      <c r="F5343" s="90"/>
      <c r="G5343" s="42"/>
      <c r="H5343" s="90"/>
      <c r="M5343" s="42"/>
      <c r="S5343" s="42"/>
      <c r="T5343" s="42"/>
      <c r="U5343" s="42"/>
      <c r="V5343" s="42"/>
      <c r="W5343" s="42"/>
      <c r="X5343" s="42"/>
      <c r="Y5343" s="42"/>
      <c r="Z5343" s="42"/>
    </row>
    <row r="5344">
      <c r="B5344" s="42"/>
      <c r="D5344" s="90"/>
      <c r="F5344" s="90"/>
      <c r="G5344" s="42"/>
      <c r="H5344" s="90"/>
      <c r="M5344" s="42"/>
      <c r="S5344" s="42"/>
      <c r="T5344" s="42"/>
      <c r="U5344" s="42"/>
      <c r="V5344" s="42"/>
      <c r="W5344" s="42"/>
      <c r="X5344" s="42"/>
      <c r="Y5344" s="42"/>
      <c r="Z5344" s="42"/>
    </row>
    <row r="5345">
      <c r="B5345" s="42"/>
      <c r="D5345" s="90"/>
      <c r="F5345" s="90"/>
      <c r="G5345" s="42"/>
      <c r="H5345" s="90"/>
      <c r="M5345" s="42"/>
      <c r="S5345" s="42"/>
      <c r="T5345" s="42"/>
      <c r="U5345" s="42"/>
      <c r="V5345" s="42"/>
      <c r="W5345" s="42"/>
      <c r="X5345" s="42"/>
      <c r="Y5345" s="42"/>
      <c r="Z5345" s="42"/>
    </row>
    <row r="5346">
      <c r="B5346" s="42"/>
      <c r="D5346" s="90"/>
      <c r="F5346" s="90"/>
      <c r="G5346" s="42"/>
      <c r="H5346" s="90"/>
      <c r="M5346" s="42"/>
      <c r="S5346" s="42"/>
      <c r="T5346" s="42"/>
      <c r="U5346" s="42"/>
      <c r="V5346" s="42"/>
      <c r="W5346" s="42"/>
      <c r="X5346" s="42"/>
      <c r="Y5346" s="42"/>
      <c r="Z5346" s="42"/>
    </row>
    <row r="5347">
      <c r="B5347" s="42"/>
      <c r="D5347" s="90"/>
      <c r="F5347" s="90"/>
      <c r="G5347" s="42"/>
      <c r="H5347" s="90"/>
      <c r="M5347" s="42"/>
      <c r="S5347" s="42"/>
      <c r="T5347" s="42"/>
      <c r="U5347" s="42"/>
      <c r="V5347" s="42"/>
      <c r="W5347" s="42"/>
      <c r="X5347" s="42"/>
      <c r="Y5347" s="42"/>
      <c r="Z5347" s="42"/>
    </row>
    <row r="5348">
      <c r="B5348" s="42"/>
      <c r="D5348" s="90"/>
      <c r="F5348" s="90"/>
      <c r="G5348" s="42"/>
      <c r="H5348" s="90"/>
      <c r="M5348" s="42"/>
      <c r="S5348" s="42"/>
      <c r="T5348" s="42"/>
      <c r="U5348" s="42"/>
      <c r="V5348" s="42"/>
      <c r="W5348" s="42"/>
      <c r="X5348" s="42"/>
      <c r="Y5348" s="42"/>
      <c r="Z5348" s="42"/>
    </row>
    <row r="5349">
      <c r="B5349" s="42"/>
      <c r="D5349" s="90"/>
      <c r="F5349" s="90"/>
      <c r="G5349" s="42"/>
      <c r="H5349" s="90"/>
      <c r="M5349" s="42"/>
      <c r="S5349" s="42"/>
      <c r="T5349" s="42"/>
      <c r="U5349" s="42"/>
      <c r="V5349" s="42"/>
      <c r="W5349" s="42"/>
      <c r="X5349" s="42"/>
      <c r="Y5349" s="42"/>
      <c r="Z5349" s="42"/>
    </row>
    <row r="5350">
      <c r="B5350" s="42"/>
      <c r="D5350" s="90"/>
      <c r="F5350" s="90"/>
      <c r="G5350" s="42"/>
      <c r="H5350" s="90"/>
      <c r="M5350" s="42"/>
      <c r="S5350" s="42"/>
      <c r="T5350" s="42"/>
      <c r="U5350" s="42"/>
      <c r="V5350" s="42"/>
      <c r="W5350" s="42"/>
      <c r="X5350" s="42"/>
      <c r="Y5350" s="42"/>
      <c r="Z5350" s="42"/>
    </row>
    <row r="5351">
      <c r="B5351" s="42"/>
      <c r="D5351" s="90"/>
      <c r="F5351" s="90"/>
      <c r="G5351" s="42"/>
      <c r="H5351" s="90"/>
      <c r="M5351" s="42"/>
      <c r="S5351" s="42"/>
      <c r="T5351" s="42"/>
      <c r="U5351" s="42"/>
      <c r="V5351" s="42"/>
      <c r="W5351" s="42"/>
      <c r="X5351" s="42"/>
      <c r="Y5351" s="42"/>
      <c r="Z5351" s="42"/>
    </row>
    <row r="5352">
      <c r="B5352" s="42"/>
      <c r="D5352" s="90"/>
      <c r="F5352" s="90"/>
      <c r="G5352" s="42"/>
      <c r="H5352" s="90"/>
      <c r="M5352" s="42"/>
      <c r="S5352" s="42"/>
      <c r="T5352" s="42"/>
      <c r="U5352" s="42"/>
      <c r="V5352" s="42"/>
      <c r="W5352" s="42"/>
      <c r="X5352" s="42"/>
      <c r="Y5352" s="42"/>
      <c r="Z5352" s="42"/>
    </row>
    <row r="5353">
      <c r="B5353" s="42"/>
      <c r="D5353" s="90"/>
      <c r="F5353" s="90"/>
      <c r="G5353" s="42"/>
      <c r="H5353" s="90"/>
      <c r="M5353" s="42"/>
      <c r="S5353" s="42"/>
      <c r="T5353" s="42"/>
      <c r="U5353" s="42"/>
      <c r="V5353" s="42"/>
      <c r="W5353" s="42"/>
      <c r="X5353" s="42"/>
      <c r="Y5353" s="42"/>
      <c r="Z5353" s="42"/>
    </row>
    <row r="5354">
      <c r="B5354" s="42"/>
      <c r="D5354" s="90"/>
      <c r="F5354" s="90"/>
      <c r="G5354" s="42"/>
      <c r="H5354" s="90"/>
      <c r="M5354" s="42"/>
      <c r="S5354" s="42"/>
      <c r="T5354" s="42"/>
      <c r="U5354" s="42"/>
      <c r="V5354" s="42"/>
      <c r="W5354" s="42"/>
      <c r="X5354" s="42"/>
      <c r="Y5354" s="42"/>
      <c r="Z5354" s="42"/>
    </row>
    <row r="5355">
      <c r="B5355" s="42"/>
      <c r="D5355" s="90"/>
      <c r="F5355" s="90"/>
      <c r="G5355" s="42"/>
      <c r="H5355" s="90"/>
      <c r="M5355" s="42"/>
      <c r="S5355" s="42"/>
      <c r="T5355" s="42"/>
      <c r="U5355" s="42"/>
      <c r="V5355" s="42"/>
      <c r="W5355" s="42"/>
      <c r="X5355" s="42"/>
      <c r="Y5355" s="42"/>
      <c r="Z5355" s="42"/>
    </row>
    <row r="5356">
      <c r="B5356" s="42"/>
      <c r="D5356" s="90"/>
      <c r="F5356" s="90"/>
      <c r="G5356" s="42"/>
      <c r="H5356" s="90"/>
      <c r="M5356" s="42"/>
      <c r="S5356" s="42"/>
      <c r="T5356" s="42"/>
      <c r="U5356" s="42"/>
      <c r="V5356" s="42"/>
      <c r="W5356" s="42"/>
      <c r="X5356" s="42"/>
      <c r="Y5356" s="42"/>
      <c r="Z5356" s="42"/>
    </row>
    <row r="5357">
      <c r="B5357" s="42"/>
      <c r="D5357" s="90"/>
      <c r="F5357" s="90"/>
      <c r="G5357" s="42"/>
      <c r="H5357" s="90"/>
      <c r="M5357" s="42"/>
      <c r="S5357" s="42"/>
      <c r="T5357" s="42"/>
      <c r="U5357" s="42"/>
      <c r="V5357" s="42"/>
      <c r="W5357" s="42"/>
      <c r="X5357" s="42"/>
      <c r="Y5357" s="42"/>
      <c r="Z5357" s="42"/>
    </row>
    <row r="5358">
      <c r="B5358" s="42"/>
      <c r="D5358" s="90"/>
      <c r="F5358" s="90"/>
      <c r="G5358" s="42"/>
      <c r="H5358" s="90"/>
      <c r="M5358" s="42"/>
      <c r="S5358" s="42"/>
      <c r="T5358" s="42"/>
      <c r="U5358" s="42"/>
      <c r="V5358" s="42"/>
      <c r="W5358" s="42"/>
      <c r="X5358" s="42"/>
      <c r="Y5358" s="42"/>
      <c r="Z5358" s="42"/>
    </row>
    <row r="5359">
      <c r="B5359" s="42"/>
      <c r="D5359" s="90"/>
      <c r="F5359" s="90"/>
      <c r="G5359" s="42"/>
      <c r="H5359" s="90"/>
      <c r="M5359" s="42"/>
      <c r="S5359" s="42"/>
      <c r="T5359" s="42"/>
      <c r="U5359" s="42"/>
      <c r="V5359" s="42"/>
      <c r="W5359" s="42"/>
      <c r="X5359" s="42"/>
      <c r="Y5359" s="42"/>
      <c r="Z5359" s="42"/>
    </row>
    <row r="5360">
      <c r="B5360" s="42"/>
      <c r="D5360" s="90"/>
      <c r="F5360" s="90"/>
      <c r="G5360" s="42"/>
      <c r="H5360" s="90"/>
      <c r="M5360" s="42"/>
      <c r="S5360" s="42"/>
      <c r="T5360" s="42"/>
      <c r="U5360" s="42"/>
      <c r="V5360" s="42"/>
      <c r="W5360" s="42"/>
      <c r="X5360" s="42"/>
      <c r="Y5360" s="42"/>
      <c r="Z5360" s="42"/>
    </row>
    <row r="5361">
      <c r="B5361" s="42"/>
      <c r="D5361" s="90"/>
      <c r="F5361" s="90"/>
      <c r="G5361" s="42"/>
      <c r="H5361" s="90"/>
      <c r="M5361" s="42"/>
      <c r="S5361" s="42"/>
      <c r="T5361" s="42"/>
      <c r="U5361" s="42"/>
      <c r="V5361" s="42"/>
      <c r="W5361" s="42"/>
      <c r="X5361" s="42"/>
      <c r="Y5361" s="42"/>
      <c r="Z5361" s="42"/>
    </row>
    <row r="5362">
      <c r="B5362" s="42"/>
      <c r="D5362" s="90"/>
      <c r="F5362" s="90"/>
      <c r="G5362" s="42"/>
      <c r="H5362" s="90"/>
      <c r="M5362" s="42"/>
      <c r="S5362" s="42"/>
      <c r="T5362" s="42"/>
      <c r="U5362" s="42"/>
      <c r="V5362" s="42"/>
      <c r="W5362" s="42"/>
      <c r="X5362" s="42"/>
      <c r="Y5362" s="42"/>
      <c r="Z5362" s="42"/>
    </row>
    <row r="5363">
      <c r="B5363" s="42"/>
      <c r="D5363" s="90"/>
      <c r="F5363" s="90"/>
      <c r="G5363" s="42"/>
      <c r="H5363" s="90"/>
      <c r="M5363" s="42"/>
      <c r="S5363" s="42"/>
      <c r="T5363" s="42"/>
      <c r="U5363" s="42"/>
      <c r="V5363" s="42"/>
      <c r="W5363" s="42"/>
      <c r="X5363" s="42"/>
      <c r="Y5363" s="42"/>
      <c r="Z5363" s="42"/>
    </row>
    <row r="5364">
      <c r="B5364" s="42"/>
      <c r="D5364" s="90"/>
      <c r="F5364" s="90"/>
      <c r="G5364" s="42"/>
      <c r="H5364" s="90"/>
      <c r="M5364" s="42"/>
      <c r="S5364" s="42"/>
      <c r="T5364" s="42"/>
      <c r="U5364" s="42"/>
      <c r="V5364" s="42"/>
      <c r="W5364" s="42"/>
      <c r="X5364" s="42"/>
      <c r="Y5364" s="42"/>
      <c r="Z5364" s="42"/>
    </row>
    <row r="5365">
      <c r="B5365" s="42"/>
      <c r="D5365" s="90"/>
      <c r="F5365" s="90"/>
      <c r="G5365" s="42"/>
      <c r="H5365" s="90"/>
      <c r="M5365" s="42"/>
      <c r="S5365" s="42"/>
      <c r="T5365" s="42"/>
      <c r="U5365" s="42"/>
      <c r="V5365" s="42"/>
      <c r="W5365" s="42"/>
      <c r="X5365" s="42"/>
      <c r="Y5365" s="42"/>
      <c r="Z5365" s="42"/>
    </row>
    <row r="5366">
      <c r="B5366" s="42"/>
      <c r="D5366" s="90"/>
      <c r="F5366" s="90"/>
      <c r="G5366" s="42"/>
      <c r="H5366" s="90"/>
      <c r="M5366" s="42"/>
      <c r="S5366" s="42"/>
      <c r="T5366" s="42"/>
      <c r="U5366" s="42"/>
      <c r="V5366" s="42"/>
      <c r="W5366" s="42"/>
      <c r="X5366" s="42"/>
      <c r="Y5366" s="42"/>
      <c r="Z5366" s="42"/>
    </row>
    <row r="5367">
      <c r="B5367" s="42"/>
      <c r="D5367" s="90"/>
      <c r="F5367" s="90"/>
      <c r="G5367" s="42"/>
      <c r="H5367" s="90"/>
      <c r="M5367" s="42"/>
      <c r="S5367" s="42"/>
      <c r="T5367" s="42"/>
      <c r="U5367" s="42"/>
      <c r="V5367" s="42"/>
      <c r="W5367" s="42"/>
      <c r="X5367" s="42"/>
      <c r="Y5367" s="42"/>
      <c r="Z5367" s="42"/>
    </row>
    <row r="5368">
      <c r="B5368" s="42"/>
      <c r="D5368" s="90"/>
      <c r="F5368" s="90"/>
      <c r="G5368" s="42"/>
      <c r="H5368" s="90"/>
      <c r="M5368" s="42"/>
      <c r="S5368" s="42"/>
      <c r="T5368" s="42"/>
      <c r="U5368" s="42"/>
      <c r="V5368" s="42"/>
      <c r="W5368" s="42"/>
      <c r="X5368" s="42"/>
      <c r="Y5368" s="42"/>
      <c r="Z5368" s="42"/>
    </row>
    <row r="5369">
      <c r="B5369" s="42"/>
      <c r="D5369" s="90"/>
      <c r="F5369" s="90"/>
      <c r="G5369" s="42"/>
      <c r="H5369" s="90"/>
      <c r="M5369" s="42"/>
      <c r="S5369" s="42"/>
      <c r="T5369" s="42"/>
      <c r="U5369" s="42"/>
      <c r="V5369" s="42"/>
      <c r="W5369" s="42"/>
      <c r="X5369" s="42"/>
      <c r="Y5369" s="42"/>
      <c r="Z5369" s="42"/>
    </row>
    <row r="5370">
      <c r="B5370" s="42"/>
      <c r="D5370" s="90"/>
      <c r="F5370" s="90"/>
      <c r="G5370" s="42"/>
      <c r="H5370" s="90"/>
      <c r="M5370" s="42"/>
      <c r="S5370" s="42"/>
      <c r="T5370" s="42"/>
      <c r="U5370" s="42"/>
      <c r="V5370" s="42"/>
      <c r="W5370" s="42"/>
      <c r="X5370" s="42"/>
      <c r="Y5370" s="42"/>
      <c r="Z5370" s="42"/>
    </row>
    <row r="5371">
      <c r="B5371" s="42"/>
      <c r="D5371" s="90"/>
      <c r="F5371" s="90"/>
      <c r="G5371" s="42"/>
      <c r="H5371" s="90"/>
      <c r="M5371" s="42"/>
      <c r="S5371" s="42"/>
      <c r="T5371" s="42"/>
      <c r="U5371" s="42"/>
      <c r="V5371" s="42"/>
      <c r="W5371" s="42"/>
      <c r="X5371" s="42"/>
      <c r="Y5371" s="42"/>
      <c r="Z5371" s="42"/>
    </row>
    <row r="5372">
      <c r="B5372" s="42"/>
      <c r="D5372" s="90"/>
      <c r="F5372" s="90"/>
      <c r="G5372" s="42"/>
      <c r="H5372" s="90"/>
      <c r="M5372" s="42"/>
      <c r="S5372" s="42"/>
      <c r="T5372" s="42"/>
      <c r="U5372" s="42"/>
      <c r="V5372" s="42"/>
      <c r="W5372" s="42"/>
      <c r="X5372" s="42"/>
      <c r="Y5372" s="42"/>
      <c r="Z5372" s="42"/>
    </row>
    <row r="5373">
      <c r="B5373" s="42"/>
      <c r="D5373" s="90"/>
      <c r="F5373" s="90"/>
      <c r="G5373" s="42"/>
      <c r="H5373" s="90"/>
      <c r="M5373" s="42"/>
      <c r="S5373" s="42"/>
      <c r="T5373" s="42"/>
      <c r="U5373" s="42"/>
      <c r="V5373" s="42"/>
      <c r="W5373" s="42"/>
      <c r="X5373" s="42"/>
      <c r="Y5373" s="42"/>
      <c r="Z5373" s="42"/>
    </row>
    <row r="5374">
      <c r="B5374" s="42"/>
      <c r="D5374" s="90"/>
      <c r="F5374" s="90"/>
      <c r="G5374" s="42"/>
      <c r="H5374" s="90"/>
      <c r="M5374" s="42"/>
      <c r="S5374" s="42"/>
      <c r="T5374" s="42"/>
      <c r="U5374" s="42"/>
      <c r="V5374" s="42"/>
      <c r="W5374" s="42"/>
      <c r="X5374" s="42"/>
      <c r="Y5374" s="42"/>
      <c r="Z5374" s="42"/>
    </row>
    <row r="5375">
      <c r="B5375" s="42"/>
      <c r="D5375" s="90"/>
      <c r="F5375" s="90"/>
      <c r="G5375" s="42"/>
      <c r="H5375" s="90"/>
      <c r="M5375" s="42"/>
      <c r="S5375" s="42"/>
      <c r="T5375" s="42"/>
      <c r="U5375" s="42"/>
      <c r="V5375" s="42"/>
      <c r="W5375" s="42"/>
      <c r="X5375" s="42"/>
      <c r="Y5375" s="42"/>
      <c r="Z5375" s="42"/>
    </row>
    <row r="5376">
      <c r="B5376" s="42"/>
      <c r="D5376" s="90"/>
      <c r="F5376" s="90"/>
      <c r="G5376" s="42"/>
      <c r="H5376" s="90"/>
      <c r="M5376" s="42"/>
      <c r="S5376" s="42"/>
      <c r="T5376" s="42"/>
      <c r="U5376" s="42"/>
      <c r="V5376" s="42"/>
      <c r="W5376" s="42"/>
      <c r="X5376" s="42"/>
      <c r="Y5376" s="42"/>
      <c r="Z5376" s="42"/>
    </row>
    <row r="5377">
      <c r="B5377" s="42"/>
      <c r="D5377" s="90"/>
      <c r="F5377" s="90"/>
      <c r="G5377" s="42"/>
      <c r="H5377" s="90"/>
      <c r="M5377" s="42"/>
      <c r="S5377" s="42"/>
      <c r="T5377" s="42"/>
      <c r="U5377" s="42"/>
      <c r="V5377" s="42"/>
      <c r="W5377" s="42"/>
      <c r="X5377" s="42"/>
      <c r="Y5377" s="42"/>
      <c r="Z5377" s="42"/>
    </row>
    <row r="5378">
      <c r="B5378" s="42"/>
      <c r="D5378" s="90"/>
      <c r="F5378" s="90"/>
      <c r="G5378" s="42"/>
      <c r="H5378" s="90"/>
      <c r="M5378" s="42"/>
      <c r="S5378" s="42"/>
      <c r="T5378" s="42"/>
      <c r="U5378" s="42"/>
      <c r="V5378" s="42"/>
      <c r="W5378" s="42"/>
      <c r="X5378" s="42"/>
      <c r="Y5378" s="42"/>
      <c r="Z5378" s="42"/>
    </row>
    <row r="5379">
      <c r="B5379" s="42"/>
      <c r="D5379" s="90"/>
      <c r="F5379" s="90"/>
      <c r="G5379" s="42"/>
      <c r="H5379" s="90"/>
      <c r="M5379" s="42"/>
      <c r="S5379" s="42"/>
      <c r="T5379" s="42"/>
      <c r="U5379" s="42"/>
      <c r="V5379" s="42"/>
      <c r="W5379" s="42"/>
      <c r="X5379" s="42"/>
      <c r="Y5379" s="42"/>
      <c r="Z5379" s="42"/>
    </row>
    <row r="5380">
      <c r="B5380" s="42"/>
      <c r="D5380" s="90"/>
      <c r="F5380" s="90"/>
      <c r="G5380" s="42"/>
      <c r="H5380" s="90"/>
      <c r="M5380" s="42"/>
      <c r="S5380" s="42"/>
      <c r="T5380" s="42"/>
      <c r="U5380" s="42"/>
      <c r="V5380" s="42"/>
      <c r="W5380" s="42"/>
      <c r="X5380" s="42"/>
      <c r="Y5380" s="42"/>
      <c r="Z5380" s="42"/>
    </row>
    <row r="5381">
      <c r="B5381" s="42"/>
      <c r="D5381" s="90"/>
      <c r="F5381" s="90"/>
      <c r="G5381" s="42"/>
      <c r="H5381" s="90"/>
      <c r="M5381" s="42"/>
      <c r="S5381" s="42"/>
      <c r="T5381" s="42"/>
      <c r="U5381" s="42"/>
      <c r="V5381" s="42"/>
      <c r="W5381" s="42"/>
      <c r="X5381" s="42"/>
      <c r="Y5381" s="42"/>
      <c r="Z5381" s="42"/>
    </row>
    <row r="5382">
      <c r="B5382" s="42"/>
      <c r="D5382" s="90"/>
      <c r="F5382" s="90"/>
      <c r="G5382" s="42"/>
      <c r="H5382" s="90"/>
      <c r="M5382" s="42"/>
      <c r="S5382" s="42"/>
      <c r="T5382" s="42"/>
      <c r="U5382" s="42"/>
      <c r="V5382" s="42"/>
      <c r="W5382" s="42"/>
      <c r="X5382" s="42"/>
      <c r="Y5382" s="42"/>
      <c r="Z5382" s="42"/>
    </row>
    <row r="5383">
      <c r="B5383" s="42"/>
      <c r="D5383" s="90"/>
      <c r="F5383" s="90"/>
      <c r="G5383" s="42"/>
      <c r="H5383" s="90"/>
      <c r="M5383" s="42"/>
      <c r="S5383" s="42"/>
      <c r="T5383" s="42"/>
      <c r="U5383" s="42"/>
      <c r="V5383" s="42"/>
      <c r="W5383" s="42"/>
      <c r="X5383" s="42"/>
      <c r="Y5383" s="42"/>
      <c r="Z5383" s="42"/>
    </row>
    <row r="5384">
      <c r="B5384" s="42"/>
      <c r="D5384" s="90"/>
      <c r="F5384" s="90"/>
      <c r="G5384" s="42"/>
      <c r="H5384" s="90"/>
      <c r="M5384" s="42"/>
      <c r="S5384" s="42"/>
      <c r="T5384" s="42"/>
      <c r="U5384" s="42"/>
      <c r="V5384" s="42"/>
      <c r="W5384" s="42"/>
      <c r="X5384" s="42"/>
      <c r="Y5384" s="42"/>
      <c r="Z5384" s="42"/>
    </row>
    <row r="5385">
      <c r="B5385" s="42"/>
      <c r="D5385" s="90"/>
      <c r="F5385" s="90"/>
      <c r="G5385" s="42"/>
      <c r="H5385" s="90"/>
      <c r="M5385" s="42"/>
      <c r="S5385" s="42"/>
      <c r="T5385" s="42"/>
      <c r="U5385" s="42"/>
      <c r="V5385" s="42"/>
      <c r="W5385" s="42"/>
      <c r="X5385" s="42"/>
      <c r="Y5385" s="42"/>
      <c r="Z5385" s="42"/>
    </row>
    <row r="5386">
      <c r="B5386" s="42"/>
      <c r="D5386" s="90"/>
      <c r="F5386" s="90"/>
      <c r="G5386" s="42"/>
      <c r="H5386" s="90"/>
      <c r="M5386" s="42"/>
      <c r="S5386" s="42"/>
      <c r="T5386" s="42"/>
      <c r="U5386" s="42"/>
      <c r="V5386" s="42"/>
      <c r="W5386" s="42"/>
      <c r="X5386" s="42"/>
      <c r="Y5386" s="42"/>
      <c r="Z5386" s="42"/>
    </row>
    <row r="5387">
      <c r="B5387" s="42"/>
      <c r="D5387" s="90"/>
      <c r="F5387" s="90"/>
      <c r="G5387" s="42"/>
      <c r="H5387" s="90"/>
      <c r="M5387" s="42"/>
      <c r="S5387" s="42"/>
      <c r="T5387" s="42"/>
      <c r="U5387" s="42"/>
      <c r="V5387" s="42"/>
      <c r="W5387" s="42"/>
      <c r="X5387" s="42"/>
      <c r="Y5387" s="42"/>
      <c r="Z5387" s="42"/>
    </row>
    <row r="5388">
      <c r="B5388" s="42"/>
      <c r="D5388" s="90"/>
      <c r="F5388" s="90"/>
      <c r="G5388" s="42"/>
      <c r="H5388" s="90"/>
      <c r="M5388" s="42"/>
      <c r="S5388" s="42"/>
      <c r="T5388" s="42"/>
      <c r="U5388" s="42"/>
      <c r="V5388" s="42"/>
      <c r="W5388" s="42"/>
      <c r="X5388" s="42"/>
      <c r="Y5388" s="42"/>
      <c r="Z5388" s="42"/>
    </row>
    <row r="5389">
      <c r="B5389" s="42"/>
      <c r="D5389" s="90"/>
      <c r="F5389" s="90"/>
      <c r="G5389" s="42"/>
      <c r="H5389" s="90"/>
      <c r="M5389" s="42"/>
      <c r="S5389" s="42"/>
      <c r="T5389" s="42"/>
      <c r="U5389" s="42"/>
      <c r="V5389" s="42"/>
      <c r="W5389" s="42"/>
      <c r="X5389" s="42"/>
      <c r="Y5389" s="42"/>
      <c r="Z5389" s="42"/>
    </row>
    <row r="5390">
      <c r="B5390" s="42"/>
      <c r="D5390" s="90"/>
      <c r="F5390" s="90"/>
      <c r="G5390" s="42"/>
      <c r="H5390" s="90"/>
      <c r="M5390" s="42"/>
      <c r="S5390" s="42"/>
      <c r="T5390" s="42"/>
      <c r="U5390" s="42"/>
      <c r="V5390" s="42"/>
      <c r="W5390" s="42"/>
      <c r="X5390" s="42"/>
      <c r="Y5390" s="42"/>
      <c r="Z5390" s="42"/>
    </row>
    <row r="5391">
      <c r="B5391" s="42"/>
      <c r="D5391" s="90"/>
      <c r="F5391" s="90"/>
      <c r="G5391" s="42"/>
      <c r="H5391" s="90"/>
      <c r="M5391" s="42"/>
      <c r="S5391" s="42"/>
      <c r="T5391" s="42"/>
      <c r="U5391" s="42"/>
      <c r="V5391" s="42"/>
      <c r="W5391" s="42"/>
      <c r="X5391" s="42"/>
      <c r="Y5391" s="42"/>
      <c r="Z5391" s="42"/>
    </row>
    <row r="5392">
      <c r="B5392" s="42"/>
      <c r="D5392" s="90"/>
      <c r="F5392" s="90"/>
      <c r="G5392" s="42"/>
      <c r="H5392" s="90"/>
      <c r="M5392" s="42"/>
      <c r="S5392" s="42"/>
      <c r="T5392" s="42"/>
      <c r="U5392" s="42"/>
      <c r="V5392" s="42"/>
      <c r="W5392" s="42"/>
      <c r="X5392" s="42"/>
      <c r="Y5392" s="42"/>
      <c r="Z5392" s="42"/>
    </row>
    <row r="5393">
      <c r="B5393" s="42"/>
      <c r="D5393" s="90"/>
      <c r="F5393" s="90"/>
      <c r="G5393" s="42"/>
      <c r="H5393" s="90"/>
      <c r="M5393" s="42"/>
      <c r="S5393" s="42"/>
      <c r="T5393" s="42"/>
      <c r="U5393" s="42"/>
      <c r="V5393" s="42"/>
      <c r="W5393" s="42"/>
      <c r="X5393" s="42"/>
      <c r="Y5393" s="42"/>
      <c r="Z5393" s="42"/>
    </row>
    <row r="5394">
      <c r="B5394" s="42"/>
      <c r="D5394" s="90"/>
      <c r="F5394" s="90"/>
      <c r="G5394" s="42"/>
      <c r="H5394" s="90"/>
      <c r="M5394" s="42"/>
      <c r="S5394" s="42"/>
      <c r="T5394" s="42"/>
      <c r="U5394" s="42"/>
      <c r="V5394" s="42"/>
      <c r="W5394" s="42"/>
      <c r="X5394" s="42"/>
      <c r="Y5394" s="42"/>
      <c r="Z5394" s="42"/>
    </row>
    <row r="5395">
      <c r="B5395" s="42"/>
      <c r="D5395" s="90"/>
      <c r="F5395" s="90"/>
      <c r="G5395" s="42"/>
      <c r="H5395" s="90"/>
      <c r="M5395" s="42"/>
      <c r="S5395" s="42"/>
      <c r="T5395" s="42"/>
      <c r="U5395" s="42"/>
      <c r="V5395" s="42"/>
      <c r="W5395" s="42"/>
      <c r="X5395" s="42"/>
      <c r="Y5395" s="42"/>
      <c r="Z5395" s="42"/>
    </row>
    <row r="5396">
      <c r="B5396" s="42"/>
      <c r="D5396" s="90"/>
      <c r="F5396" s="90"/>
      <c r="G5396" s="42"/>
      <c r="H5396" s="90"/>
      <c r="M5396" s="42"/>
      <c r="S5396" s="42"/>
      <c r="T5396" s="42"/>
      <c r="U5396" s="42"/>
      <c r="V5396" s="42"/>
      <c r="W5396" s="42"/>
      <c r="X5396" s="42"/>
      <c r="Y5396" s="42"/>
      <c r="Z5396" s="42"/>
    </row>
    <row r="5397">
      <c r="B5397" s="42"/>
      <c r="D5397" s="90"/>
      <c r="F5397" s="90"/>
      <c r="G5397" s="42"/>
      <c r="H5397" s="90"/>
      <c r="M5397" s="42"/>
      <c r="S5397" s="42"/>
      <c r="T5397" s="42"/>
      <c r="U5397" s="42"/>
      <c r="V5397" s="42"/>
      <c r="W5397" s="42"/>
      <c r="X5397" s="42"/>
      <c r="Y5397" s="42"/>
      <c r="Z5397" s="42"/>
    </row>
    <row r="5398">
      <c r="B5398" s="42"/>
      <c r="D5398" s="90"/>
      <c r="F5398" s="90"/>
      <c r="G5398" s="42"/>
      <c r="H5398" s="90"/>
      <c r="M5398" s="42"/>
      <c r="S5398" s="42"/>
      <c r="T5398" s="42"/>
      <c r="U5398" s="42"/>
      <c r="V5398" s="42"/>
      <c r="W5398" s="42"/>
      <c r="X5398" s="42"/>
      <c r="Y5398" s="42"/>
      <c r="Z5398" s="42"/>
    </row>
    <row r="5399">
      <c r="B5399" s="42"/>
      <c r="D5399" s="90"/>
      <c r="F5399" s="90"/>
      <c r="G5399" s="42"/>
      <c r="H5399" s="90"/>
      <c r="M5399" s="42"/>
      <c r="S5399" s="42"/>
      <c r="T5399" s="42"/>
      <c r="U5399" s="42"/>
      <c r="V5399" s="42"/>
      <c r="W5399" s="42"/>
      <c r="X5399" s="42"/>
      <c r="Y5399" s="42"/>
      <c r="Z5399" s="42"/>
    </row>
    <row r="5400">
      <c r="B5400" s="42"/>
      <c r="D5400" s="90"/>
      <c r="F5400" s="90"/>
      <c r="G5400" s="42"/>
      <c r="H5400" s="90"/>
      <c r="M5400" s="42"/>
      <c r="S5400" s="42"/>
      <c r="T5400" s="42"/>
      <c r="U5400" s="42"/>
      <c r="V5400" s="42"/>
      <c r="W5400" s="42"/>
      <c r="X5400" s="42"/>
      <c r="Y5400" s="42"/>
      <c r="Z5400" s="42"/>
    </row>
    <row r="5401">
      <c r="B5401" s="42"/>
      <c r="D5401" s="90"/>
      <c r="F5401" s="90"/>
      <c r="G5401" s="42"/>
      <c r="H5401" s="90"/>
      <c r="M5401" s="42"/>
      <c r="S5401" s="42"/>
      <c r="T5401" s="42"/>
      <c r="U5401" s="42"/>
      <c r="V5401" s="42"/>
      <c r="W5401" s="42"/>
      <c r="X5401" s="42"/>
      <c r="Y5401" s="42"/>
      <c r="Z5401" s="42"/>
    </row>
    <row r="5402">
      <c r="B5402" s="42"/>
      <c r="D5402" s="90"/>
      <c r="F5402" s="90"/>
      <c r="G5402" s="42"/>
      <c r="H5402" s="90"/>
      <c r="M5402" s="42"/>
      <c r="S5402" s="42"/>
      <c r="T5402" s="42"/>
      <c r="U5402" s="42"/>
      <c r="V5402" s="42"/>
      <c r="W5402" s="42"/>
      <c r="X5402" s="42"/>
      <c r="Y5402" s="42"/>
      <c r="Z5402" s="42"/>
    </row>
    <row r="5403">
      <c r="B5403" s="42"/>
      <c r="D5403" s="90"/>
      <c r="F5403" s="90"/>
      <c r="G5403" s="42"/>
      <c r="H5403" s="90"/>
      <c r="M5403" s="42"/>
      <c r="S5403" s="42"/>
      <c r="T5403" s="42"/>
      <c r="U5403" s="42"/>
      <c r="V5403" s="42"/>
      <c r="W5403" s="42"/>
      <c r="X5403" s="42"/>
      <c r="Y5403" s="42"/>
      <c r="Z5403" s="42"/>
    </row>
    <row r="5404">
      <c r="B5404" s="42"/>
      <c r="D5404" s="90"/>
      <c r="F5404" s="90"/>
      <c r="G5404" s="42"/>
      <c r="H5404" s="90"/>
      <c r="M5404" s="42"/>
      <c r="S5404" s="42"/>
      <c r="T5404" s="42"/>
      <c r="U5404" s="42"/>
      <c r="V5404" s="42"/>
      <c r="W5404" s="42"/>
      <c r="X5404" s="42"/>
      <c r="Y5404" s="42"/>
      <c r="Z5404" s="42"/>
    </row>
    <row r="5405">
      <c r="B5405" s="42"/>
      <c r="D5405" s="90"/>
      <c r="F5405" s="90"/>
      <c r="G5405" s="42"/>
      <c r="H5405" s="90"/>
      <c r="M5405" s="42"/>
      <c r="S5405" s="42"/>
      <c r="T5405" s="42"/>
      <c r="U5405" s="42"/>
      <c r="V5405" s="42"/>
      <c r="W5405" s="42"/>
      <c r="X5405" s="42"/>
      <c r="Y5405" s="42"/>
      <c r="Z5405" s="42"/>
    </row>
    <row r="5406">
      <c r="B5406" s="42"/>
      <c r="D5406" s="90"/>
      <c r="F5406" s="90"/>
      <c r="G5406" s="42"/>
      <c r="H5406" s="90"/>
      <c r="M5406" s="42"/>
      <c r="S5406" s="42"/>
      <c r="T5406" s="42"/>
      <c r="U5406" s="42"/>
      <c r="V5406" s="42"/>
      <c r="W5406" s="42"/>
      <c r="X5406" s="42"/>
      <c r="Y5406" s="42"/>
      <c r="Z5406" s="42"/>
    </row>
    <row r="5407">
      <c r="B5407" s="42"/>
      <c r="D5407" s="90"/>
      <c r="F5407" s="90"/>
      <c r="G5407" s="42"/>
      <c r="H5407" s="90"/>
      <c r="M5407" s="42"/>
      <c r="S5407" s="42"/>
      <c r="T5407" s="42"/>
      <c r="U5407" s="42"/>
      <c r="V5407" s="42"/>
      <c r="W5407" s="42"/>
      <c r="X5407" s="42"/>
      <c r="Y5407" s="42"/>
      <c r="Z5407" s="42"/>
    </row>
    <row r="5408">
      <c r="B5408" s="42"/>
      <c r="D5408" s="90"/>
      <c r="F5408" s="90"/>
      <c r="G5408" s="42"/>
      <c r="H5408" s="90"/>
      <c r="M5408" s="42"/>
      <c r="S5408" s="42"/>
      <c r="T5408" s="42"/>
      <c r="U5408" s="42"/>
      <c r="V5408" s="42"/>
      <c r="W5408" s="42"/>
      <c r="X5408" s="42"/>
      <c r="Y5408" s="42"/>
      <c r="Z5408" s="42"/>
    </row>
    <row r="5409">
      <c r="B5409" s="42"/>
      <c r="D5409" s="90"/>
      <c r="F5409" s="90"/>
      <c r="G5409" s="42"/>
      <c r="H5409" s="90"/>
      <c r="M5409" s="42"/>
      <c r="S5409" s="42"/>
      <c r="T5409" s="42"/>
      <c r="U5409" s="42"/>
      <c r="V5409" s="42"/>
      <c r="W5409" s="42"/>
      <c r="X5409" s="42"/>
      <c r="Y5409" s="42"/>
      <c r="Z5409" s="42"/>
    </row>
    <row r="5410">
      <c r="B5410" s="42"/>
      <c r="D5410" s="90"/>
      <c r="F5410" s="90"/>
      <c r="G5410" s="42"/>
      <c r="H5410" s="90"/>
      <c r="M5410" s="42"/>
      <c r="S5410" s="42"/>
      <c r="T5410" s="42"/>
      <c r="U5410" s="42"/>
      <c r="V5410" s="42"/>
      <c r="W5410" s="42"/>
      <c r="X5410" s="42"/>
      <c r="Y5410" s="42"/>
      <c r="Z5410" s="42"/>
    </row>
    <row r="5411">
      <c r="B5411" s="42"/>
      <c r="D5411" s="90"/>
      <c r="F5411" s="90"/>
      <c r="G5411" s="42"/>
      <c r="H5411" s="90"/>
      <c r="M5411" s="42"/>
      <c r="S5411" s="42"/>
      <c r="T5411" s="42"/>
      <c r="U5411" s="42"/>
      <c r="V5411" s="42"/>
      <c r="W5411" s="42"/>
      <c r="X5411" s="42"/>
      <c r="Y5411" s="42"/>
      <c r="Z5411" s="42"/>
    </row>
    <row r="5412">
      <c r="B5412" s="42"/>
      <c r="D5412" s="90"/>
      <c r="F5412" s="90"/>
      <c r="G5412" s="42"/>
      <c r="H5412" s="90"/>
      <c r="M5412" s="42"/>
      <c r="S5412" s="42"/>
      <c r="T5412" s="42"/>
      <c r="U5412" s="42"/>
      <c r="V5412" s="42"/>
      <c r="W5412" s="42"/>
      <c r="X5412" s="42"/>
      <c r="Y5412" s="42"/>
      <c r="Z5412" s="42"/>
    </row>
    <row r="5413">
      <c r="B5413" s="42"/>
      <c r="D5413" s="90"/>
      <c r="F5413" s="90"/>
      <c r="G5413" s="42"/>
      <c r="H5413" s="90"/>
      <c r="M5413" s="42"/>
      <c r="S5413" s="42"/>
      <c r="T5413" s="42"/>
      <c r="U5413" s="42"/>
      <c r="V5413" s="42"/>
      <c r="W5413" s="42"/>
      <c r="X5413" s="42"/>
      <c r="Y5413" s="42"/>
      <c r="Z5413" s="42"/>
    </row>
    <row r="5414">
      <c r="B5414" s="42"/>
      <c r="D5414" s="90"/>
      <c r="F5414" s="90"/>
      <c r="G5414" s="42"/>
      <c r="H5414" s="90"/>
      <c r="M5414" s="42"/>
      <c r="S5414" s="42"/>
      <c r="T5414" s="42"/>
      <c r="U5414" s="42"/>
      <c r="V5414" s="42"/>
      <c r="W5414" s="42"/>
      <c r="X5414" s="42"/>
      <c r="Y5414" s="42"/>
      <c r="Z5414" s="42"/>
    </row>
    <row r="5415">
      <c r="B5415" s="42"/>
      <c r="D5415" s="90"/>
      <c r="F5415" s="90"/>
      <c r="G5415" s="42"/>
      <c r="H5415" s="90"/>
      <c r="M5415" s="42"/>
      <c r="S5415" s="42"/>
      <c r="T5415" s="42"/>
      <c r="U5415" s="42"/>
      <c r="V5415" s="42"/>
      <c r="W5415" s="42"/>
      <c r="X5415" s="42"/>
      <c r="Y5415" s="42"/>
      <c r="Z5415" s="42"/>
    </row>
    <row r="5416">
      <c r="B5416" s="42"/>
      <c r="D5416" s="90"/>
      <c r="F5416" s="90"/>
      <c r="G5416" s="42"/>
      <c r="H5416" s="90"/>
      <c r="M5416" s="42"/>
      <c r="S5416" s="42"/>
      <c r="T5416" s="42"/>
      <c r="U5416" s="42"/>
      <c r="V5416" s="42"/>
      <c r="W5416" s="42"/>
      <c r="X5416" s="42"/>
      <c r="Y5416" s="42"/>
      <c r="Z5416" s="42"/>
    </row>
    <row r="5417">
      <c r="B5417" s="42"/>
      <c r="D5417" s="90"/>
      <c r="F5417" s="90"/>
      <c r="G5417" s="42"/>
      <c r="H5417" s="90"/>
      <c r="M5417" s="42"/>
      <c r="S5417" s="42"/>
      <c r="T5417" s="42"/>
      <c r="U5417" s="42"/>
      <c r="V5417" s="42"/>
      <c r="W5417" s="42"/>
      <c r="X5417" s="42"/>
      <c r="Y5417" s="42"/>
      <c r="Z5417" s="42"/>
    </row>
    <row r="5418">
      <c r="B5418" s="42"/>
      <c r="D5418" s="90"/>
      <c r="F5418" s="90"/>
      <c r="G5418" s="42"/>
      <c r="H5418" s="90"/>
      <c r="M5418" s="42"/>
      <c r="S5418" s="42"/>
      <c r="T5418" s="42"/>
      <c r="U5418" s="42"/>
      <c r="V5418" s="42"/>
      <c r="W5418" s="42"/>
      <c r="X5418" s="42"/>
      <c r="Y5418" s="42"/>
      <c r="Z5418" s="42"/>
    </row>
    <row r="5419">
      <c r="B5419" s="42"/>
      <c r="D5419" s="90"/>
      <c r="F5419" s="90"/>
      <c r="G5419" s="42"/>
      <c r="H5419" s="90"/>
      <c r="M5419" s="42"/>
      <c r="S5419" s="42"/>
      <c r="T5419" s="42"/>
      <c r="U5419" s="42"/>
      <c r="V5419" s="42"/>
      <c r="W5419" s="42"/>
      <c r="X5419" s="42"/>
      <c r="Y5419" s="42"/>
      <c r="Z5419" s="42"/>
    </row>
    <row r="5420">
      <c r="B5420" s="42"/>
      <c r="D5420" s="90"/>
      <c r="F5420" s="90"/>
      <c r="G5420" s="42"/>
      <c r="H5420" s="90"/>
      <c r="M5420" s="42"/>
      <c r="S5420" s="42"/>
      <c r="T5420" s="42"/>
      <c r="U5420" s="42"/>
      <c r="V5420" s="42"/>
      <c r="W5420" s="42"/>
      <c r="X5420" s="42"/>
      <c r="Y5420" s="42"/>
      <c r="Z5420" s="42"/>
    </row>
    <row r="5421">
      <c r="B5421" s="42"/>
      <c r="D5421" s="90"/>
      <c r="F5421" s="90"/>
      <c r="G5421" s="42"/>
      <c r="H5421" s="90"/>
      <c r="M5421" s="42"/>
      <c r="S5421" s="42"/>
      <c r="T5421" s="42"/>
      <c r="U5421" s="42"/>
      <c r="V5421" s="42"/>
      <c r="W5421" s="42"/>
      <c r="X5421" s="42"/>
      <c r="Y5421" s="42"/>
      <c r="Z5421" s="42"/>
    </row>
    <row r="5422">
      <c r="B5422" s="42"/>
      <c r="D5422" s="90"/>
      <c r="F5422" s="90"/>
      <c r="G5422" s="42"/>
      <c r="H5422" s="90"/>
      <c r="M5422" s="42"/>
      <c r="S5422" s="42"/>
      <c r="T5422" s="42"/>
      <c r="U5422" s="42"/>
      <c r="V5422" s="42"/>
      <c r="W5422" s="42"/>
      <c r="X5422" s="42"/>
      <c r="Y5422" s="42"/>
      <c r="Z5422" s="42"/>
    </row>
    <row r="5423">
      <c r="B5423" s="42"/>
      <c r="D5423" s="90"/>
      <c r="F5423" s="90"/>
      <c r="G5423" s="42"/>
      <c r="H5423" s="90"/>
      <c r="M5423" s="42"/>
      <c r="S5423" s="42"/>
      <c r="T5423" s="42"/>
      <c r="U5423" s="42"/>
      <c r="V5423" s="42"/>
      <c r="W5423" s="42"/>
      <c r="X5423" s="42"/>
      <c r="Y5423" s="42"/>
      <c r="Z5423" s="42"/>
    </row>
    <row r="5424">
      <c r="B5424" s="42"/>
      <c r="D5424" s="90"/>
      <c r="F5424" s="90"/>
      <c r="G5424" s="42"/>
      <c r="H5424" s="90"/>
      <c r="M5424" s="42"/>
      <c r="S5424" s="42"/>
      <c r="T5424" s="42"/>
      <c r="U5424" s="42"/>
      <c r="V5424" s="42"/>
      <c r="W5424" s="42"/>
      <c r="X5424" s="42"/>
      <c r="Y5424" s="42"/>
      <c r="Z5424" s="42"/>
    </row>
    <row r="5425">
      <c r="B5425" s="42"/>
      <c r="D5425" s="90"/>
      <c r="F5425" s="90"/>
      <c r="G5425" s="42"/>
      <c r="H5425" s="90"/>
      <c r="M5425" s="42"/>
      <c r="S5425" s="42"/>
      <c r="T5425" s="42"/>
      <c r="U5425" s="42"/>
      <c r="V5425" s="42"/>
      <c r="W5425" s="42"/>
      <c r="X5425" s="42"/>
      <c r="Y5425" s="42"/>
      <c r="Z5425" s="42"/>
    </row>
    <row r="5426">
      <c r="B5426" s="42"/>
      <c r="D5426" s="90"/>
      <c r="F5426" s="90"/>
      <c r="G5426" s="42"/>
      <c r="H5426" s="90"/>
      <c r="M5426" s="42"/>
      <c r="S5426" s="42"/>
      <c r="T5426" s="42"/>
      <c r="U5426" s="42"/>
      <c r="V5426" s="42"/>
      <c r="W5426" s="42"/>
      <c r="X5426" s="42"/>
      <c r="Y5426" s="42"/>
      <c r="Z5426" s="42"/>
    </row>
    <row r="5427">
      <c r="B5427" s="42"/>
      <c r="D5427" s="90"/>
      <c r="F5427" s="90"/>
      <c r="G5427" s="42"/>
      <c r="H5427" s="90"/>
      <c r="M5427" s="42"/>
      <c r="S5427" s="42"/>
      <c r="T5427" s="42"/>
      <c r="U5427" s="42"/>
      <c r="V5427" s="42"/>
      <c r="W5427" s="42"/>
      <c r="X5427" s="42"/>
      <c r="Y5427" s="42"/>
      <c r="Z5427" s="42"/>
    </row>
    <row r="5428">
      <c r="B5428" s="42"/>
      <c r="D5428" s="90"/>
      <c r="F5428" s="90"/>
      <c r="G5428" s="42"/>
      <c r="H5428" s="90"/>
      <c r="M5428" s="42"/>
      <c r="S5428" s="42"/>
      <c r="T5428" s="42"/>
      <c r="U5428" s="42"/>
      <c r="V5428" s="42"/>
      <c r="W5428" s="42"/>
      <c r="X5428" s="42"/>
      <c r="Y5428" s="42"/>
      <c r="Z5428" s="42"/>
    </row>
    <row r="5429">
      <c r="B5429" s="42"/>
      <c r="D5429" s="90"/>
      <c r="F5429" s="90"/>
      <c r="G5429" s="42"/>
      <c r="H5429" s="90"/>
      <c r="M5429" s="42"/>
      <c r="S5429" s="42"/>
      <c r="T5429" s="42"/>
      <c r="U5429" s="42"/>
      <c r="V5429" s="42"/>
      <c r="W5429" s="42"/>
      <c r="X5429" s="42"/>
      <c r="Y5429" s="42"/>
      <c r="Z5429" s="42"/>
    </row>
    <row r="5430">
      <c r="B5430" s="42"/>
      <c r="D5430" s="90"/>
      <c r="F5430" s="90"/>
      <c r="G5430" s="42"/>
      <c r="H5430" s="90"/>
      <c r="M5430" s="42"/>
      <c r="S5430" s="42"/>
      <c r="T5430" s="42"/>
      <c r="U5430" s="42"/>
      <c r="V5430" s="42"/>
      <c r="W5430" s="42"/>
      <c r="X5430" s="42"/>
      <c r="Y5430" s="42"/>
      <c r="Z5430" s="42"/>
    </row>
    <row r="5431">
      <c r="B5431" s="42"/>
      <c r="D5431" s="90"/>
      <c r="F5431" s="90"/>
      <c r="G5431" s="42"/>
      <c r="H5431" s="90"/>
      <c r="M5431" s="42"/>
      <c r="S5431" s="42"/>
      <c r="T5431" s="42"/>
      <c r="U5431" s="42"/>
      <c r="V5431" s="42"/>
      <c r="W5431" s="42"/>
      <c r="X5431" s="42"/>
      <c r="Y5431" s="42"/>
      <c r="Z5431" s="42"/>
    </row>
    <row r="5432">
      <c r="B5432" s="42"/>
      <c r="D5432" s="90"/>
      <c r="F5432" s="90"/>
      <c r="G5432" s="42"/>
      <c r="H5432" s="90"/>
      <c r="M5432" s="42"/>
      <c r="S5432" s="42"/>
      <c r="T5432" s="42"/>
      <c r="U5432" s="42"/>
      <c r="V5432" s="42"/>
      <c r="W5432" s="42"/>
      <c r="X5432" s="42"/>
      <c r="Y5432" s="42"/>
      <c r="Z5432" s="42"/>
    </row>
    <row r="5433">
      <c r="B5433" s="42"/>
      <c r="D5433" s="90"/>
      <c r="F5433" s="90"/>
      <c r="G5433" s="42"/>
      <c r="H5433" s="90"/>
      <c r="M5433" s="42"/>
      <c r="S5433" s="42"/>
      <c r="T5433" s="42"/>
      <c r="U5433" s="42"/>
      <c r="V5433" s="42"/>
      <c r="W5433" s="42"/>
      <c r="X5433" s="42"/>
      <c r="Y5433" s="42"/>
      <c r="Z5433" s="42"/>
    </row>
    <row r="5434">
      <c r="B5434" s="42"/>
      <c r="D5434" s="90"/>
      <c r="F5434" s="90"/>
      <c r="G5434" s="42"/>
      <c r="H5434" s="90"/>
      <c r="M5434" s="42"/>
      <c r="S5434" s="42"/>
      <c r="T5434" s="42"/>
      <c r="U5434" s="42"/>
      <c r="V5434" s="42"/>
      <c r="W5434" s="42"/>
      <c r="X5434" s="42"/>
      <c r="Y5434" s="42"/>
      <c r="Z5434" s="42"/>
    </row>
    <row r="5435">
      <c r="B5435" s="42"/>
      <c r="D5435" s="90"/>
      <c r="F5435" s="90"/>
      <c r="G5435" s="42"/>
      <c r="H5435" s="90"/>
      <c r="M5435" s="42"/>
      <c r="S5435" s="42"/>
      <c r="T5435" s="42"/>
      <c r="U5435" s="42"/>
      <c r="V5435" s="42"/>
      <c r="W5435" s="42"/>
      <c r="X5435" s="42"/>
      <c r="Y5435" s="42"/>
      <c r="Z5435" s="42"/>
    </row>
    <row r="5436">
      <c r="B5436" s="42"/>
      <c r="D5436" s="90"/>
      <c r="F5436" s="90"/>
      <c r="G5436" s="42"/>
      <c r="H5436" s="90"/>
      <c r="M5436" s="42"/>
      <c r="S5436" s="42"/>
      <c r="T5436" s="42"/>
      <c r="U5436" s="42"/>
      <c r="V5436" s="42"/>
      <c r="W5436" s="42"/>
      <c r="X5436" s="42"/>
      <c r="Y5436" s="42"/>
      <c r="Z5436" s="42"/>
    </row>
    <row r="5437">
      <c r="B5437" s="42"/>
      <c r="D5437" s="90"/>
      <c r="F5437" s="90"/>
      <c r="G5437" s="42"/>
      <c r="H5437" s="90"/>
      <c r="M5437" s="42"/>
      <c r="S5437" s="42"/>
      <c r="T5437" s="42"/>
      <c r="U5437" s="42"/>
      <c r="V5437" s="42"/>
      <c r="W5437" s="42"/>
      <c r="X5437" s="42"/>
      <c r="Y5437" s="42"/>
      <c r="Z5437" s="42"/>
    </row>
    <row r="5438">
      <c r="B5438" s="42"/>
      <c r="D5438" s="90"/>
      <c r="F5438" s="90"/>
      <c r="G5438" s="42"/>
      <c r="H5438" s="90"/>
      <c r="M5438" s="42"/>
      <c r="S5438" s="42"/>
      <c r="T5438" s="42"/>
      <c r="U5438" s="42"/>
      <c r="V5438" s="42"/>
      <c r="W5438" s="42"/>
      <c r="X5438" s="42"/>
      <c r="Y5438" s="42"/>
      <c r="Z5438" s="42"/>
    </row>
    <row r="5439">
      <c r="B5439" s="42"/>
      <c r="D5439" s="90"/>
      <c r="F5439" s="90"/>
      <c r="G5439" s="42"/>
      <c r="H5439" s="90"/>
      <c r="M5439" s="42"/>
      <c r="S5439" s="42"/>
      <c r="T5439" s="42"/>
      <c r="U5439" s="42"/>
      <c r="V5439" s="42"/>
      <c r="W5439" s="42"/>
      <c r="X5439" s="42"/>
      <c r="Y5439" s="42"/>
      <c r="Z5439" s="42"/>
    </row>
    <row r="5440">
      <c r="B5440" s="42"/>
      <c r="D5440" s="90"/>
      <c r="F5440" s="90"/>
      <c r="G5440" s="42"/>
      <c r="H5440" s="90"/>
      <c r="M5440" s="42"/>
      <c r="S5440" s="42"/>
      <c r="T5440" s="42"/>
      <c r="U5440" s="42"/>
      <c r="V5440" s="42"/>
      <c r="W5440" s="42"/>
      <c r="X5440" s="42"/>
      <c r="Y5440" s="42"/>
      <c r="Z5440" s="42"/>
    </row>
    <row r="5441">
      <c r="B5441" s="42"/>
      <c r="D5441" s="90"/>
      <c r="F5441" s="90"/>
      <c r="G5441" s="42"/>
      <c r="H5441" s="90"/>
      <c r="M5441" s="42"/>
      <c r="S5441" s="42"/>
      <c r="T5441" s="42"/>
      <c r="U5441" s="42"/>
      <c r="V5441" s="42"/>
      <c r="W5441" s="42"/>
      <c r="X5441" s="42"/>
      <c r="Y5441" s="42"/>
      <c r="Z5441" s="42"/>
    </row>
    <row r="5442">
      <c r="B5442" s="42"/>
      <c r="D5442" s="90"/>
      <c r="F5442" s="90"/>
      <c r="G5442" s="42"/>
      <c r="H5442" s="90"/>
      <c r="M5442" s="42"/>
      <c r="S5442" s="42"/>
      <c r="T5442" s="42"/>
      <c r="U5442" s="42"/>
      <c r="V5442" s="42"/>
      <c r="W5442" s="42"/>
      <c r="X5442" s="42"/>
      <c r="Y5442" s="42"/>
      <c r="Z5442" s="42"/>
    </row>
    <row r="5443">
      <c r="B5443" s="42"/>
      <c r="D5443" s="90"/>
      <c r="F5443" s="90"/>
      <c r="G5443" s="42"/>
      <c r="H5443" s="90"/>
      <c r="M5443" s="42"/>
      <c r="S5443" s="42"/>
      <c r="T5443" s="42"/>
      <c r="U5443" s="42"/>
      <c r="V5443" s="42"/>
      <c r="W5443" s="42"/>
      <c r="X5443" s="42"/>
      <c r="Y5443" s="42"/>
      <c r="Z5443" s="42"/>
    </row>
    <row r="5444">
      <c r="B5444" s="42"/>
      <c r="D5444" s="90"/>
      <c r="F5444" s="90"/>
      <c r="G5444" s="42"/>
      <c r="H5444" s="90"/>
      <c r="M5444" s="42"/>
      <c r="S5444" s="42"/>
      <c r="T5444" s="42"/>
      <c r="U5444" s="42"/>
      <c r="V5444" s="42"/>
      <c r="W5444" s="42"/>
      <c r="X5444" s="42"/>
      <c r="Y5444" s="42"/>
      <c r="Z5444" s="42"/>
    </row>
    <row r="5445">
      <c r="B5445" s="42"/>
      <c r="D5445" s="90"/>
      <c r="F5445" s="90"/>
      <c r="G5445" s="42"/>
      <c r="H5445" s="90"/>
      <c r="M5445" s="42"/>
      <c r="S5445" s="42"/>
      <c r="T5445" s="42"/>
      <c r="U5445" s="42"/>
      <c r="V5445" s="42"/>
      <c r="W5445" s="42"/>
      <c r="X5445" s="42"/>
      <c r="Y5445" s="42"/>
      <c r="Z5445" s="42"/>
    </row>
    <row r="5446">
      <c r="B5446" s="42"/>
      <c r="D5446" s="90"/>
      <c r="F5446" s="90"/>
      <c r="G5446" s="42"/>
      <c r="H5446" s="90"/>
      <c r="M5446" s="42"/>
      <c r="S5446" s="42"/>
      <c r="T5446" s="42"/>
      <c r="U5446" s="42"/>
      <c r="V5446" s="42"/>
      <c r="W5446" s="42"/>
      <c r="X5446" s="42"/>
      <c r="Y5446" s="42"/>
      <c r="Z5446" s="42"/>
    </row>
    <row r="5447">
      <c r="B5447" s="42"/>
      <c r="D5447" s="90"/>
      <c r="F5447" s="90"/>
      <c r="G5447" s="42"/>
      <c r="H5447" s="90"/>
      <c r="M5447" s="42"/>
      <c r="S5447" s="42"/>
      <c r="T5447" s="42"/>
      <c r="U5447" s="42"/>
      <c r="V5447" s="42"/>
      <c r="W5447" s="42"/>
      <c r="X5447" s="42"/>
      <c r="Y5447" s="42"/>
      <c r="Z5447" s="42"/>
    </row>
    <row r="5448">
      <c r="B5448" s="42"/>
      <c r="D5448" s="90"/>
      <c r="F5448" s="90"/>
      <c r="G5448" s="42"/>
      <c r="H5448" s="90"/>
      <c r="M5448" s="42"/>
      <c r="S5448" s="42"/>
      <c r="T5448" s="42"/>
      <c r="U5448" s="42"/>
      <c r="V5448" s="42"/>
      <c r="W5448" s="42"/>
      <c r="X5448" s="42"/>
      <c r="Y5448" s="42"/>
      <c r="Z5448" s="42"/>
    </row>
    <row r="5449">
      <c r="B5449" s="42"/>
      <c r="D5449" s="90"/>
      <c r="F5449" s="90"/>
      <c r="G5449" s="42"/>
      <c r="H5449" s="90"/>
      <c r="M5449" s="42"/>
      <c r="S5449" s="42"/>
      <c r="T5449" s="42"/>
      <c r="U5449" s="42"/>
      <c r="V5449" s="42"/>
      <c r="W5449" s="42"/>
      <c r="X5449" s="42"/>
      <c r="Y5449" s="42"/>
      <c r="Z5449" s="42"/>
    </row>
    <row r="5450">
      <c r="B5450" s="42"/>
      <c r="D5450" s="90"/>
      <c r="F5450" s="90"/>
      <c r="G5450" s="42"/>
      <c r="H5450" s="90"/>
      <c r="M5450" s="42"/>
      <c r="S5450" s="42"/>
      <c r="T5450" s="42"/>
      <c r="U5450" s="42"/>
      <c r="V5450" s="42"/>
      <c r="W5450" s="42"/>
      <c r="X5450" s="42"/>
      <c r="Y5450" s="42"/>
      <c r="Z5450" s="42"/>
    </row>
    <row r="5451">
      <c r="B5451" s="42"/>
      <c r="D5451" s="90"/>
      <c r="F5451" s="90"/>
      <c r="G5451" s="42"/>
      <c r="H5451" s="90"/>
      <c r="M5451" s="42"/>
      <c r="S5451" s="42"/>
      <c r="T5451" s="42"/>
      <c r="U5451" s="42"/>
      <c r="V5451" s="42"/>
      <c r="W5451" s="42"/>
      <c r="X5451" s="42"/>
      <c r="Y5451" s="42"/>
      <c r="Z5451" s="42"/>
    </row>
    <row r="5452">
      <c r="B5452" s="42"/>
      <c r="D5452" s="90"/>
      <c r="F5452" s="90"/>
      <c r="G5452" s="42"/>
      <c r="H5452" s="90"/>
      <c r="M5452" s="42"/>
      <c r="S5452" s="42"/>
      <c r="T5452" s="42"/>
      <c r="U5452" s="42"/>
      <c r="V5452" s="42"/>
      <c r="W5452" s="42"/>
      <c r="X5452" s="42"/>
      <c r="Y5452" s="42"/>
      <c r="Z5452" s="42"/>
    </row>
    <row r="5453">
      <c r="B5453" s="42"/>
      <c r="D5453" s="90"/>
      <c r="F5453" s="90"/>
      <c r="G5453" s="42"/>
      <c r="H5453" s="90"/>
      <c r="M5453" s="42"/>
      <c r="S5453" s="42"/>
      <c r="T5453" s="42"/>
      <c r="U5453" s="42"/>
      <c r="V5453" s="42"/>
      <c r="W5453" s="42"/>
      <c r="X5453" s="42"/>
      <c r="Y5453" s="42"/>
      <c r="Z5453" s="42"/>
    </row>
    <row r="5454">
      <c r="B5454" s="42"/>
      <c r="D5454" s="90"/>
      <c r="F5454" s="90"/>
      <c r="G5454" s="42"/>
      <c r="H5454" s="90"/>
      <c r="M5454" s="42"/>
      <c r="S5454" s="42"/>
      <c r="T5454" s="42"/>
      <c r="U5454" s="42"/>
      <c r="V5454" s="42"/>
      <c r="W5454" s="42"/>
      <c r="X5454" s="42"/>
      <c r="Y5454" s="42"/>
      <c r="Z5454" s="42"/>
    </row>
    <row r="5455">
      <c r="B5455" s="42"/>
      <c r="D5455" s="90"/>
      <c r="F5455" s="90"/>
      <c r="G5455" s="42"/>
      <c r="H5455" s="90"/>
      <c r="M5455" s="42"/>
      <c r="S5455" s="42"/>
      <c r="T5455" s="42"/>
      <c r="U5455" s="42"/>
      <c r="V5455" s="42"/>
      <c r="W5455" s="42"/>
      <c r="X5455" s="42"/>
      <c r="Y5455" s="42"/>
      <c r="Z5455" s="42"/>
    </row>
    <row r="5456">
      <c r="B5456" s="42"/>
      <c r="D5456" s="90"/>
      <c r="F5456" s="90"/>
      <c r="G5456" s="42"/>
      <c r="H5456" s="90"/>
      <c r="M5456" s="42"/>
      <c r="S5456" s="42"/>
      <c r="T5456" s="42"/>
      <c r="U5456" s="42"/>
      <c r="V5456" s="42"/>
      <c r="W5456" s="42"/>
      <c r="X5456" s="42"/>
      <c r="Y5456" s="42"/>
      <c r="Z5456" s="42"/>
    </row>
    <row r="5457">
      <c r="B5457" s="42"/>
      <c r="D5457" s="90"/>
      <c r="F5457" s="90"/>
      <c r="G5457" s="42"/>
      <c r="H5457" s="90"/>
      <c r="M5457" s="42"/>
      <c r="S5457" s="42"/>
      <c r="T5457" s="42"/>
      <c r="U5457" s="42"/>
      <c r="V5457" s="42"/>
      <c r="W5457" s="42"/>
      <c r="X5457" s="42"/>
      <c r="Y5457" s="42"/>
      <c r="Z5457" s="42"/>
    </row>
    <row r="5458">
      <c r="B5458" s="42"/>
      <c r="D5458" s="90"/>
      <c r="F5458" s="90"/>
      <c r="G5458" s="42"/>
      <c r="H5458" s="90"/>
      <c r="M5458" s="42"/>
      <c r="S5458" s="42"/>
      <c r="T5458" s="42"/>
      <c r="U5458" s="42"/>
      <c r="V5458" s="42"/>
      <c r="W5458" s="42"/>
      <c r="X5458" s="42"/>
      <c r="Y5458" s="42"/>
      <c r="Z5458" s="42"/>
    </row>
    <row r="5459">
      <c r="B5459" s="42"/>
      <c r="D5459" s="90"/>
      <c r="F5459" s="90"/>
      <c r="G5459" s="42"/>
      <c r="H5459" s="90"/>
      <c r="M5459" s="42"/>
      <c r="S5459" s="42"/>
      <c r="T5459" s="42"/>
      <c r="U5459" s="42"/>
      <c r="V5459" s="42"/>
      <c r="W5459" s="42"/>
      <c r="X5459" s="42"/>
      <c r="Y5459" s="42"/>
      <c r="Z5459" s="42"/>
    </row>
    <row r="5460">
      <c r="B5460" s="42"/>
      <c r="D5460" s="90"/>
      <c r="F5460" s="90"/>
      <c r="G5460" s="42"/>
      <c r="H5460" s="90"/>
      <c r="M5460" s="42"/>
      <c r="S5460" s="42"/>
      <c r="T5460" s="42"/>
      <c r="U5460" s="42"/>
      <c r="V5460" s="42"/>
      <c r="W5460" s="42"/>
      <c r="X5460" s="42"/>
      <c r="Y5460" s="42"/>
      <c r="Z5460" s="42"/>
    </row>
    <row r="5461">
      <c r="B5461" s="42"/>
      <c r="D5461" s="90"/>
      <c r="F5461" s="90"/>
      <c r="G5461" s="42"/>
      <c r="H5461" s="90"/>
      <c r="M5461" s="42"/>
      <c r="S5461" s="42"/>
      <c r="T5461" s="42"/>
      <c r="U5461" s="42"/>
      <c r="V5461" s="42"/>
      <c r="W5461" s="42"/>
      <c r="X5461" s="42"/>
      <c r="Y5461" s="42"/>
      <c r="Z5461" s="42"/>
    </row>
    <row r="5462">
      <c r="B5462" s="42"/>
      <c r="D5462" s="90"/>
      <c r="F5462" s="90"/>
      <c r="G5462" s="42"/>
      <c r="H5462" s="90"/>
      <c r="M5462" s="42"/>
      <c r="S5462" s="42"/>
      <c r="T5462" s="42"/>
      <c r="U5462" s="42"/>
      <c r="V5462" s="42"/>
      <c r="W5462" s="42"/>
      <c r="X5462" s="42"/>
      <c r="Y5462" s="42"/>
      <c r="Z5462" s="42"/>
    </row>
    <row r="5463">
      <c r="B5463" s="42"/>
      <c r="D5463" s="90"/>
      <c r="F5463" s="90"/>
      <c r="G5463" s="42"/>
      <c r="H5463" s="90"/>
      <c r="M5463" s="42"/>
      <c r="S5463" s="42"/>
      <c r="T5463" s="42"/>
      <c r="U5463" s="42"/>
      <c r="V5463" s="42"/>
      <c r="W5463" s="42"/>
      <c r="X5463" s="42"/>
      <c r="Y5463" s="42"/>
      <c r="Z5463" s="42"/>
    </row>
    <row r="5464">
      <c r="B5464" s="42"/>
      <c r="D5464" s="90"/>
      <c r="F5464" s="90"/>
      <c r="G5464" s="42"/>
      <c r="H5464" s="90"/>
      <c r="M5464" s="42"/>
      <c r="S5464" s="42"/>
      <c r="T5464" s="42"/>
      <c r="U5464" s="42"/>
      <c r="V5464" s="42"/>
      <c r="W5464" s="42"/>
      <c r="X5464" s="42"/>
      <c r="Y5464" s="42"/>
      <c r="Z5464" s="42"/>
    </row>
    <row r="5465">
      <c r="B5465" s="42"/>
      <c r="D5465" s="90"/>
      <c r="F5465" s="90"/>
      <c r="G5465" s="42"/>
      <c r="H5465" s="90"/>
      <c r="M5465" s="42"/>
      <c r="S5465" s="42"/>
      <c r="T5465" s="42"/>
      <c r="U5465" s="42"/>
      <c r="V5465" s="42"/>
      <c r="W5465" s="42"/>
      <c r="X5465" s="42"/>
      <c r="Y5465" s="42"/>
      <c r="Z5465" s="42"/>
    </row>
    <row r="5466">
      <c r="B5466" s="42"/>
      <c r="D5466" s="90"/>
      <c r="F5466" s="90"/>
      <c r="G5466" s="42"/>
      <c r="H5466" s="90"/>
      <c r="M5466" s="42"/>
      <c r="S5466" s="42"/>
      <c r="T5466" s="42"/>
      <c r="U5466" s="42"/>
      <c r="V5466" s="42"/>
      <c r="W5466" s="42"/>
      <c r="X5466" s="42"/>
      <c r="Y5466" s="42"/>
      <c r="Z5466" s="42"/>
    </row>
    <row r="5467">
      <c r="B5467" s="42"/>
      <c r="D5467" s="90"/>
      <c r="F5467" s="90"/>
      <c r="G5467" s="42"/>
      <c r="H5467" s="90"/>
      <c r="M5467" s="42"/>
      <c r="S5467" s="42"/>
      <c r="T5467" s="42"/>
      <c r="U5467" s="42"/>
      <c r="V5467" s="42"/>
      <c r="W5467" s="42"/>
      <c r="X5467" s="42"/>
      <c r="Y5467" s="42"/>
      <c r="Z5467" s="42"/>
    </row>
    <row r="5468">
      <c r="B5468" s="42"/>
      <c r="D5468" s="90"/>
      <c r="F5468" s="90"/>
      <c r="G5468" s="42"/>
      <c r="H5468" s="90"/>
      <c r="M5468" s="42"/>
      <c r="S5468" s="42"/>
      <c r="T5468" s="42"/>
      <c r="U5468" s="42"/>
      <c r="V5468" s="42"/>
      <c r="W5468" s="42"/>
      <c r="X5468" s="42"/>
      <c r="Y5468" s="42"/>
      <c r="Z5468" s="42"/>
    </row>
    <row r="5469">
      <c r="B5469" s="42"/>
      <c r="D5469" s="90"/>
      <c r="F5469" s="90"/>
      <c r="G5469" s="42"/>
      <c r="H5469" s="90"/>
      <c r="M5469" s="42"/>
      <c r="S5469" s="42"/>
      <c r="T5469" s="42"/>
      <c r="U5469" s="42"/>
      <c r="V5469" s="42"/>
      <c r="W5469" s="42"/>
      <c r="X5469" s="42"/>
      <c r="Y5469" s="42"/>
      <c r="Z5469" s="42"/>
    </row>
    <row r="5470">
      <c r="B5470" s="42"/>
      <c r="D5470" s="90"/>
      <c r="F5470" s="90"/>
      <c r="G5470" s="42"/>
      <c r="H5470" s="90"/>
      <c r="M5470" s="42"/>
      <c r="S5470" s="42"/>
      <c r="T5470" s="42"/>
      <c r="U5470" s="42"/>
      <c r="V5470" s="42"/>
      <c r="W5470" s="42"/>
      <c r="X5470" s="42"/>
      <c r="Y5470" s="42"/>
      <c r="Z5470" s="42"/>
    </row>
    <row r="5471">
      <c r="B5471" s="42"/>
      <c r="D5471" s="90"/>
      <c r="F5471" s="90"/>
      <c r="G5471" s="42"/>
      <c r="H5471" s="90"/>
      <c r="M5471" s="42"/>
      <c r="S5471" s="42"/>
      <c r="T5471" s="42"/>
      <c r="U5471" s="42"/>
      <c r="V5471" s="42"/>
      <c r="W5471" s="42"/>
      <c r="X5471" s="42"/>
      <c r="Y5471" s="42"/>
      <c r="Z5471" s="42"/>
    </row>
    <row r="5472">
      <c r="B5472" s="42"/>
      <c r="D5472" s="90"/>
      <c r="F5472" s="90"/>
      <c r="G5472" s="42"/>
      <c r="H5472" s="90"/>
      <c r="M5472" s="42"/>
      <c r="S5472" s="42"/>
      <c r="T5472" s="42"/>
      <c r="U5472" s="42"/>
      <c r="V5472" s="42"/>
      <c r="W5472" s="42"/>
      <c r="X5472" s="42"/>
      <c r="Y5472" s="42"/>
      <c r="Z5472" s="42"/>
    </row>
    <row r="5473">
      <c r="B5473" s="42"/>
      <c r="D5473" s="90"/>
      <c r="F5473" s="90"/>
      <c r="G5473" s="42"/>
      <c r="H5473" s="90"/>
      <c r="M5473" s="42"/>
      <c r="S5473" s="42"/>
      <c r="T5473" s="42"/>
      <c r="U5473" s="42"/>
      <c r="V5473" s="42"/>
      <c r="W5473" s="42"/>
      <c r="X5473" s="42"/>
      <c r="Y5473" s="42"/>
      <c r="Z5473" s="42"/>
    </row>
    <row r="5474">
      <c r="B5474" s="42"/>
      <c r="D5474" s="90"/>
      <c r="F5474" s="90"/>
      <c r="G5474" s="42"/>
      <c r="H5474" s="90"/>
      <c r="M5474" s="42"/>
      <c r="S5474" s="42"/>
      <c r="T5474" s="42"/>
      <c r="U5474" s="42"/>
      <c r="V5474" s="42"/>
      <c r="W5474" s="42"/>
      <c r="X5474" s="42"/>
      <c r="Y5474" s="42"/>
      <c r="Z5474" s="42"/>
    </row>
    <row r="5475">
      <c r="B5475" s="42"/>
      <c r="D5475" s="90"/>
      <c r="F5475" s="90"/>
      <c r="G5475" s="42"/>
      <c r="H5475" s="90"/>
      <c r="M5475" s="42"/>
      <c r="S5475" s="42"/>
      <c r="T5475" s="42"/>
      <c r="U5475" s="42"/>
      <c r="V5475" s="42"/>
      <c r="W5475" s="42"/>
      <c r="X5475" s="42"/>
      <c r="Y5475" s="42"/>
      <c r="Z5475" s="42"/>
    </row>
    <row r="5476">
      <c r="B5476" s="42"/>
      <c r="D5476" s="90"/>
      <c r="F5476" s="90"/>
      <c r="G5476" s="42"/>
      <c r="H5476" s="90"/>
      <c r="M5476" s="42"/>
      <c r="S5476" s="42"/>
      <c r="T5476" s="42"/>
      <c r="U5476" s="42"/>
      <c r="V5476" s="42"/>
      <c r="W5476" s="42"/>
      <c r="X5476" s="42"/>
      <c r="Y5476" s="42"/>
      <c r="Z5476" s="42"/>
    </row>
    <row r="5477">
      <c r="B5477" s="42"/>
      <c r="D5477" s="90"/>
      <c r="F5477" s="90"/>
      <c r="G5477" s="42"/>
      <c r="H5477" s="90"/>
      <c r="M5477" s="42"/>
      <c r="S5477" s="42"/>
      <c r="T5477" s="42"/>
      <c r="U5477" s="42"/>
      <c r="V5477" s="42"/>
      <c r="W5477" s="42"/>
      <c r="X5477" s="42"/>
      <c r="Y5477" s="42"/>
      <c r="Z5477" s="42"/>
    </row>
    <row r="5478">
      <c r="B5478" s="42"/>
      <c r="D5478" s="90"/>
      <c r="F5478" s="90"/>
      <c r="G5478" s="42"/>
      <c r="H5478" s="90"/>
      <c r="M5478" s="42"/>
      <c r="S5478" s="42"/>
      <c r="T5478" s="42"/>
      <c r="U5478" s="42"/>
      <c r="V5478" s="42"/>
      <c r="W5478" s="42"/>
      <c r="X5478" s="42"/>
      <c r="Y5478" s="42"/>
      <c r="Z5478" s="42"/>
    </row>
    <row r="5479">
      <c r="B5479" s="42"/>
      <c r="D5479" s="90"/>
      <c r="F5479" s="90"/>
      <c r="G5479" s="42"/>
      <c r="H5479" s="90"/>
      <c r="M5479" s="42"/>
      <c r="S5479" s="42"/>
      <c r="T5479" s="42"/>
      <c r="U5479" s="42"/>
      <c r="V5479" s="42"/>
      <c r="W5479" s="42"/>
      <c r="X5479" s="42"/>
      <c r="Y5479" s="42"/>
      <c r="Z5479" s="42"/>
    </row>
    <row r="5480">
      <c r="B5480" s="42"/>
      <c r="D5480" s="90"/>
      <c r="F5480" s="90"/>
      <c r="G5480" s="42"/>
      <c r="H5480" s="90"/>
      <c r="M5480" s="42"/>
      <c r="S5480" s="42"/>
      <c r="T5480" s="42"/>
      <c r="U5480" s="42"/>
      <c r="V5480" s="42"/>
      <c r="W5480" s="42"/>
      <c r="X5480" s="42"/>
      <c r="Y5480" s="42"/>
      <c r="Z5480" s="42"/>
    </row>
    <row r="5481">
      <c r="B5481" s="42"/>
      <c r="D5481" s="90"/>
      <c r="F5481" s="90"/>
      <c r="G5481" s="42"/>
      <c r="H5481" s="90"/>
      <c r="M5481" s="42"/>
      <c r="S5481" s="42"/>
      <c r="T5481" s="42"/>
      <c r="U5481" s="42"/>
      <c r="V5481" s="42"/>
      <c r="W5481" s="42"/>
      <c r="X5481" s="42"/>
      <c r="Y5481" s="42"/>
      <c r="Z5481" s="42"/>
    </row>
    <row r="5482">
      <c r="B5482" s="42"/>
      <c r="D5482" s="90"/>
      <c r="F5482" s="90"/>
      <c r="G5482" s="42"/>
      <c r="H5482" s="90"/>
      <c r="M5482" s="42"/>
      <c r="S5482" s="42"/>
      <c r="T5482" s="42"/>
      <c r="U5482" s="42"/>
      <c r="V5482" s="42"/>
      <c r="W5482" s="42"/>
      <c r="X5482" s="42"/>
      <c r="Y5482" s="42"/>
      <c r="Z5482" s="42"/>
    </row>
    <row r="5483">
      <c r="B5483" s="42"/>
      <c r="D5483" s="90"/>
      <c r="F5483" s="90"/>
      <c r="G5483" s="42"/>
      <c r="H5483" s="90"/>
      <c r="M5483" s="42"/>
      <c r="S5483" s="42"/>
      <c r="T5483" s="42"/>
      <c r="U5483" s="42"/>
      <c r="V5483" s="42"/>
      <c r="W5483" s="42"/>
      <c r="X5483" s="42"/>
      <c r="Y5483" s="42"/>
      <c r="Z5483" s="42"/>
    </row>
    <row r="5484">
      <c r="B5484" s="42"/>
      <c r="D5484" s="90"/>
      <c r="F5484" s="90"/>
      <c r="G5484" s="42"/>
      <c r="H5484" s="90"/>
      <c r="M5484" s="42"/>
      <c r="S5484" s="42"/>
      <c r="T5484" s="42"/>
      <c r="U5484" s="42"/>
      <c r="V5484" s="42"/>
      <c r="W5484" s="42"/>
      <c r="X5484" s="42"/>
      <c r="Y5484" s="42"/>
      <c r="Z5484" s="42"/>
    </row>
    <row r="5485">
      <c r="B5485" s="42"/>
      <c r="D5485" s="90"/>
      <c r="F5485" s="90"/>
      <c r="G5485" s="42"/>
      <c r="H5485" s="90"/>
      <c r="M5485" s="42"/>
      <c r="S5485" s="42"/>
      <c r="T5485" s="42"/>
      <c r="U5485" s="42"/>
      <c r="V5485" s="42"/>
      <c r="W5485" s="42"/>
      <c r="X5485" s="42"/>
      <c r="Y5485" s="42"/>
      <c r="Z5485" s="42"/>
    </row>
    <row r="5486">
      <c r="B5486" s="42"/>
      <c r="D5486" s="90"/>
      <c r="F5486" s="90"/>
      <c r="G5486" s="42"/>
      <c r="H5486" s="90"/>
      <c r="M5486" s="42"/>
      <c r="S5486" s="42"/>
      <c r="T5486" s="42"/>
      <c r="U5486" s="42"/>
      <c r="V5486" s="42"/>
      <c r="W5486" s="42"/>
      <c r="X5486" s="42"/>
      <c r="Y5486" s="42"/>
      <c r="Z5486" s="42"/>
    </row>
    <row r="5487">
      <c r="B5487" s="42"/>
      <c r="D5487" s="90"/>
      <c r="F5487" s="90"/>
      <c r="G5487" s="42"/>
      <c r="H5487" s="90"/>
      <c r="M5487" s="42"/>
      <c r="S5487" s="42"/>
      <c r="T5487" s="42"/>
      <c r="U5487" s="42"/>
      <c r="V5487" s="42"/>
      <c r="W5487" s="42"/>
      <c r="X5487" s="42"/>
      <c r="Y5487" s="42"/>
      <c r="Z5487" s="42"/>
    </row>
    <row r="5488">
      <c r="B5488" s="42"/>
      <c r="D5488" s="90"/>
      <c r="F5488" s="90"/>
      <c r="G5488" s="42"/>
      <c r="H5488" s="90"/>
      <c r="M5488" s="42"/>
      <c r="S5488" s="42"/>
      <c r="T5488" s="42"/>
      <c r="U5488" s="42"/>
      <c r="V5488" s="42"/>
      <c r="W5488" s="42"/>
      <c r="X5488" s="42"/>
      <c r="Y5488" s="42"/>
      <c r="Z5488" s="42"/>
    </row>
    <row r="5489">
      <c r="B5489" s="42"/>
      <c r="D5489" s="90"/>
      <c r="F5489" s="90"/>
      <c r="G5489" s="42"/>
      <c r="H5489" s="90"/>
      <c r="M5489" s="42"/>
      <c r="S5489" s="42"/>
      <c r="T5489" s="42"/>
      <c r="U5489" s="42"/>
      <c r="V5489" s="42"/>
      <c r="W5489" s="42"/>
      <c r="X5489" s="42"/>
      <c r="Y5489" s="42"/>
      <c r="Z5489" s="42"/>
    </row>
    <row r="5490">
      <c r="B5490" s="42"/>
      <c r="D5490" s="90"/>
      <c r="F5490" s="90"/>
      <c r="G5490" s="42"/>
      <c r="H5490" s="90"/>
      <c r="M5490" s="42"/>
      <c r="S5490" s="42"/>
      <c r="T5490" s="42"/>
      <c r="U5490" s="42"/>
      <c r="V5490" s="42"/>
      <c r="W5490" s="42"/>
      <c r="X5490" s="42"/>
      <c r="Y5490" s="42"/>
      <c r="Z5490" s="42"/>
    </row>
    <row r="5491">
      <c r="B5491" s="42"/>
      <c r="D5491" s="90"/>
      <c r="F5491" s="90"/>
      <c r="G5491" s="42"/>
      <c r="H5491" s="90"/>
      <c r="M5491" s="42"/>
      <c r="S5491" s="42"/>
      <c r="T5491" s="42"/>
      <c r="U5491" s="42"/>
      <c r="V5491" s="42"/>
      <c r="W5491" s="42"/>
      <c r="X5491" s="42"/>
      <c r="Y5491" s="42"/>
      <c r="Z5491" s="42"/>
    </row>
    <row r="5492">
      <c r="B5492" s="42"/>
      <c r="D5492" s="90"/>
      <c r="F5492" s="90"/>
      <c r="G5492" s="42"/>
      <c r="H5492" s="90"/>
      <c r="M5492" s="42"/>
      <c r="S5492" s="42"/>
      <c r="T5492" s="42"/>
      <c r="U5492" s="42"/>
      <c r="V5492" s="42"/>
      <c r="W5492" s="42"/>
      <c r="X5492" s="42"/>
      <c r="Y5492" s="42"/>
      <c r="Z5492" s="42"/>
    </row>
    <row r="5493">
      <c r="B5493" s="42"/>
      <c r="D5493" s="90"/>
      <c r="F5493" s="90"/>
      <c r="G5493" s="42"/>
      <c r="H5493" s="90"/>
      <c r="M5493" s="42"/>
      <c r="S5493" s="42"/>
      <c r="T5493" s="42"/>
      <c r="U5493" s="42"/>
      <c r="V5493" s="42"/>
      <c r="W5493" s="42"/>
      <c r="X5493" s="42"/>
      <c r="Y5493" s="42"/>
      <c r="Z5493" s="42"/>
    </row>
    <row r="5494">
      <c r="B5494" s="42"/>
      <c r="D5494" s="90"/>
      <c r="F5494" s="90"/>
      <c r="G5494" s="42"/>
      <c r="H5494" s="90"/>
      <c r="M5494" s="42"/>
      <c r="S5494" s="42"/>
      <c r="T5494" s="42"/>
      <c r="U5494" s="42"/>
      <c r="V5494" s="42"/>
      <c r="W5494" s="42"/>
      <c r="X5494" s="42"/>
      <c r="Y5494" s="42"/>
      <c r="Z5494" s="42"/>
    </row>
    <row r="5495">
      <c r="B5495" s="42"/>
      <c r="D5495" s="90"/>
      <c r="F5495" s="90"/>
      <c r="G5495" s="42"/>
      <c r="H5495" s="90"/>
      <c r="M5495" s="42"/>
      <c r="S5495" s="42"/>
      <c r="T5495" s="42"/>
      <c r="U5495" s="42"/>
      <c r="V5495" s="42"/>
      <c r="W5495" s="42"/>
      <c r="X5495" s="42"/>
      <c r="Y5495" s="42"/>
      <c r="Z5495" s="42"/>
    </row>
    <row r="5496">
      <c r="B5496" s="42"/>
      <c r="D5496" s="90"/>
      <c r="F5496" s="90"/>
      <c r="G5496" s="42"/>
      <c r="H5496" s="90"/>
      <c r="M5496" s="42"/>
      <c r="S5496" s="42"/>
      <c r="T5496" s="42"/>
      <c r="U5496" s="42"/>
      <c r="V5496" s="42"/>
      <c r="W5496" s="42"/>
      <c r="X5496" s="42"/>
      <c r="Y5496" s="42"/>
      <c r="Z5496" s="42"/>
    </row>
    <row r="5497">
      <c r="B5497" s="42"/>
      <c r="D5497" s="90"/>
      <c r="F5497" s="90"/>
      <c r="G5497" s="42"/>
      <c r="H5497" s="90"/>
      <c r="M5497" s="42"/>
      <c r="S5497" s="42"/>
      <c r="T5497" s="42"/>
      <c r="U5497" s="42"/>
      <c r="V5497" s="42"/>
      <c r="W5497" s="42"/>
      <c r="X5497" s="42"/>
      <c r="Y5497" s="42"/>
      <c r="Z5497" s="42"/>
    </row>
    <row r="5498">
      <c r="B5498" s="42"/>
      <c r="D5498" s="90"/>
      <c r="F5498" s="90"/>
      <c r="G5498" s="42"/>
      <c r="H5498" s="90"/>
      <c r="M5498" s="42"/>
      <c r="S5498" s="42"/>
      <c r="T5498" s="42"/>
      <c r="U5498" s="42"/>
      <c r="V5498" s="42"/>
      <c r="W5498" s="42"/>
      <c r="X5498" s="42"/>
      <c r="Y5498" s="42"/>
      <c r="Z5498" s="42"/>
    </row>
    <row r="5499">
      <c r="B5499" s="42"/>
      <c r="D5499" s="90"/>
      <c r="F5499" s="90"/>
      <c r="G5499" s="42"/>
      <c r="H5499" s="90"/>
      <c r="M5499" s="42"/>
      <c r="S5499" s="42"/>
      <c r="T5499" s="42"/>
      <c r="U5499" s="42"/>
      <c r="V5499" s="42"/>
      <c r="W5499" s="42"/>
      <c r="X5499" s="42"/>
      <c r="Y5499" s="42"/>
      <c r="Z5499" s="42"/>
    </row>
    <row r="5500">
      <c r="B5500" s="42"/>
      <c r="D5500" s="90"/>
      <c r="F5500" s="90"/>
      <c r="G5500" s="42"/>
      <c r="H5500" s="90"/>
      <c r="M5500" s="42"/>
      <c r="S5500" s="42"/>
      <c r="T5500" s="42"/>
      <c r="U5500" s="42"/>
      <c r="V5500" s="42"/>
      <c r="W5500" s="42"/>
      <c r="X5500" s="42"/>
      <c r="Y5500" s="42"/>
      <c r="Z5500" s="42"/>
    </row>
    <row r="5501">
      <c r="B5501" s="42"/>
      <c r="D5501" s="90"/>
      <c r="F5501" s="90"/>
      <c r="G5501" s="42"/>
      <c r="H5501" s="90"/>
      <c r="M5501" s="42"/>
      <c r="S5501" s="42"/>
      <c r="T5501" s="42"/>
      <c r="U5501" s="42"/>
      <c r="V5501" s="42"/>
      <c r="W5501" s="42"/>
      <c r="X5501" s="42"/>
      <c r="Y5501" s="42"/>
      <c r="Z5501" s="42"/>
    </row>
    <row r="5502">
      <c r="B5502" s="42"/>
      <c r="D5502" s="90"/>
      <c r="F5502" s="90"/>
      <c r="G5502" s="42"/>
      <c r="H5502" s="90"/>
      <c r="M5502" s="42"/>
      <c r="S5502" s="42"/>
      <c r="T5502" s="42"/>
      <c r="U5502" s="42"/>
      <c r="V5502" s="42"/>
      <c r="W5502" s="42"/>
      <c r="X5502" s="42"/>
      <c r="Y5502" s="42"/>
      <c r="Z5502" s="42"/>
    </row>
    <row r="5503">
      <c r="B5503" s="42"/>
      <c r="D5503" s="90"/>
      <c r="F5503" s="90"/>
      <c r="G5503" s="42"/>
      <c r="H5503" s="90"/>
      <c r="M5503" s="42"/>
      <c r="S5503" s="42"/>
      <c r="T5503" s="42"/>
      <c r="U5503" s="42"/>
      <c r="V5503" s="42"/>
      <c r="W5503" s="42"/>
      <c r="X5503" s="42"/>
      <c r="Y5503" s="42"/>
      <c r="Z5503" s="42"/>
    </row>
    <row r="5504">
      <c r="B5504" s="42"/>
      <c r="D5504" s="90"/>
      <c r="F5504" s="90"/>
      <c r="G5504" s="42"/>
      <c r="H5504" s="90"/>
      <c r="M5504" s="42"/>
      <c r="S5504" s="42"/>
      <c r="T5504" s="42"/>
      <c r="U5504" s="42"/>
      <c r="V5504" s="42"/>
      <c r="W5504" s="42"/>
      <c r="X5504" s="42"/>
      <c r="Y5504" s="42"/>
      <c r="Z5504" s="42"/>
    </row>
    <row r="5505">
      <c r="B5505" s="42"/>
      <c r="D5505" s="90"/>
      <c r="F5505" s="90"/>
      <c r="G5505" s="42"/>
      <c r="H5505" s="90"/>
      <c r="M5505" s="42"/>
      <c r="S5505" s="42"/>
      <c r="T5505" s="42"/>
      <c r="U5505" s="42"/>
      <c r="V5505" s="42"/>
      <c r="W5505" s="42"/>
      <c r="X5505" s="42"/>
      <c r="Y5505" s="42"/>
      <c r="Z5505" s="42"/>
    </row>
    <row r="5506">
      <c r="B5506" s="42"/>
      <c r="D5506" s="90"/>
      <c r="F5506" s="90"/>
      <c r="G5506" s="42"/>
      <c r="H5506" s="90"/>
      <c r="M5506" s="42"/>
      <c r="S5506" s="42"/>
      <c r="T5506" s="42"/>
      <c r="U5506" s="42"/>
      <c r="V5506" s="42"/>
      <c r="W5506" s="42"/>
      <c r="X5506" s="42"/>
      <c r="Y5506" s="42"/>
      <c r="Z5506" s="42"/>
    </row>
    <row r="5507">
      <c r="B5507" s="42"/>
      <c r="D5507" s="90"/>
      <c r="F5507" s="90"/>
      <c r="G5507" s="42"/>
      <c r="H5507" s="90"/>
      <c r="M5507" s="42"/>
      <c r="S5507" s="42"/>
      <c r="T5507" s="42"/>
      <c r="U5507" s="42"/>
      <c r="V5507" s="42"/>
      <c r="W5507" s="42"/>
      <c r="X5507" s="42"/>
      <c r="Y5507" s="42"/>
      <c r="Z5507" s="42"/>
    </row>
    <row r="5508">
      <c r="B5508" s="42"/>
      <c r="D5508" s="90"/>
      <c r="F5508" s="90"/>
      <c r="G5508" s="42"/>
      <c r="H5508" s="90"/>
      <c r="M5508" s="42"/>
      <c r="S5508" s="42"/>
      <c r="T5508" s="42"/>
      <c r="U5508" s="42"/>
      <c r="V5508" s="42"/>
      <c r="W5508" s="42"/>
      <c r="X5508" s="42"/>
      <c r="Y5508" s="42"/>
      <c r="Z5508" s="42"/>
    </row>
    <row r="5509">
      <c r="B5509" s="42"/>
      <c r="D5509" s="90"/>
      <c r="F5509" s="90"/>
      <c r="G5509" s="42"/>
      <c r="H5509" s="90"/>
      <c r="M5509" s="42"/>
      <c r="S5509" s="42"/>
      <c r="T5509" s="42"/>
      <c r="U5509" s="42"/>
      <c r="V5509" s="42"/>
      <c r="W5509" s="42"/>
      <c r="X5509" s="42"/>
      <c r="Y5509" s="42"/>
      <c r="Z5509" s="42"/>
    </row>
    <row r="5510">
      <c r="B5510" s="42"/>
      <c r="D5510" s="90"/>
      <c r="F5510" s="90"/>
      <c r="G5510" s="42"/>
      <c r="H5510" s="90"/>
      <c r="M5510" s="42"/>
      <c r="S5510" s="42"/>
      <c r="T5510" s="42"/>
      <c r="U5510" s="42"/>
      <c r="V5510" s="42"/>
      <c r="W5510" s="42"/>
      <c r="X5510" s="42"/>
      <c r="Y5510" s="42"/>
      <c r="Z5510" s="42"/>
    </row>
    <row r="5511">
      <c r="B5511" s="42"/>
      <c r="D5511" s="90"/>
      <c r="F5511" s="90"/>
      <c r="G5511" s="42"/>
      <c r="H5511" s="90"/>
      <c r="M5511" s="42"/>
      <c r="S5511" s="42"/>
      <c r="T5511" s="42"/>
      <c r="U5511" s="42"/>
      <c r="V5511" s="42"/>
      <c r="W5511" s="42"/>
      <c r="X5511" s="42"/>
      <c r="Y5511" s="42"/>
      <c r="Z5511" s="42"/>
    </row>
    <row r="5512">
      <c r="B5512" s="42"/>
      <c r="D5512" s="90"/>
      <c r="F5512" s="90"/>
      <c r="G5512" s="42"/>
      <c r="H5512" s="90"/>
      <c r="M5512" s="42"/>
      <c r="S5512" s="42"/>
      <c r="T5512" s="42"/>
      <c r="U5512" s="42"/>
      <c r="V5512" s="42"/>
      <c r="W5512" s="42"/>
      <c r="X5512" s="42"/>
      <c r="Y5512" s="42"/>
      <c r="Z5512" s="42"/>
    </row>
    <row r="5513">
      <c r="B5513" s="42"/>
      <c r="D5513" s="90"/>
      <c r="F5513" s="90"/>
      <c r="G5513" s="42"/>
      <c r="H5513" s="90"/>
      <c r="M5513" s="42"/>
      <c r="S5513" s="42"/>
      <c r="T5513" s="42"/>
      <c r="U5513" s="42"/>
      <c r="V5513" s="42"/>
      <c r="W5513" s="42"/>
      <c r="X5513" s="42"/>
      <c r="Y5513" s="42"/>
      <c r="Z5513" s="42"/>
    </row>
    <row r="5514">
      <c r="B5514" s="42"/>
      <c r="D5514" s="90"/>
      <c r="F5514" s="90"/>
      <c r="G5514" s="42"/>
      <c r="H5514" s="90"/>
      <c r="M5514" s="42"/>
      <c r="S5514" s="42"/>
      <c r="T5514" s="42"/>
      <c r="U5514" s="42"/>
      <c r="V5514" s="42"/>
      <c r="W5514" s="42"/>
      <c r="X5514" s="42"/>
      <c r="Y5514" s="42"/>
      <c r="Z5514" s="42"/>
    </row>
    <row r="5515">
      <c r="B5515" s="42"/>
      <c r="D5515" s="90"/>
      <c r="F5515" s="90"/>
      <c r="G5515" s="42"/>
      <c r="H5515" s="90"/>
      <c r="M5515" s="42"/>
      <c r="S5515" s="42"/>
      <c r="T5515" s="42"/>
      <c r="U5515" s="42"/>
      <c r="V5515" s="42"/>
      <c r="W5515" s="42"/>
      <c r="X5515" s="42"/>
      <c r="Y5515" s="42"/>
      <c r="Z5515" s="42"/>
    </row>
    <row r="5516">
      <c r="B5516" s="42"/>
      <c r="D5516" s="90"/>
      <c r="F5516" s="90"/>
      <c r="G5516" s="42"/>
      <c r="H5516" s="90"/>
      <c r="M5516" s="42"/>
      <c r="S5516" s="42"/>
      <c r="T5516" s="42"/>
      <c r="U5516" s="42"/>
      <c r="V5516" s="42"/>
      <c r="W5516" s="42"/>
      <c r="X5516" s="42"/>
      <c r="Y5516" s="42"/>
      <c r="Z5516" s="42"/>
    </row>
    <row r="5517">
      <c r="B5517" s="42"/>
      <c r="D5517" s="90"/>
      <c r="F5517" s="90"/>
      <c r="G5517" s="42"/>
      <c r="H5517" s="90"/>
      <c r="M5517" s="42"/>
      <c r="S5517" s="42"/>
      <c r="T5517" s="42"/>
      <c r="U5517" s="42"/>
      <c r="V5517" s="42"/>
      <c r="W5517" s="42"/>
      <c r="X5517" s="42"/>
      <c r="Y5517" s="42"/>
      <c r="Z5517" s="42"/>
    </row>
    <row r="5518">
      <c r="B5518" s="42"/>
      <c r="D5518" s="90"/>
      <c r="F5518" s="90"/>
      <c r="G5518" s="42"/>
      <c r="H5518" s="90"/>
      <c r="M5518" s="42"/>
      <c r="S5518" s="42"/>
      <c r="T5518" s="42"/>
      <c r="U5518" s="42"/>
      <c r="V5518" s="42"/>
      <c r="W5518" s="42"/>
      <c r="X5518" s="42"/>
      <c r="Y5518" s="42"/>
      <c r="Z5518" s="42"/>
    </row>
    <row r="5519">
      <c r="B5519" s="42"/>
      <c r="D5519" s="90"/>
      <c r="F5519" s="90"/>
      <c r="G5519" s="42"/>
      <c r="H5519" s="90"/>
      <c r="M5519" s="42"/>
      <c r="S5519" s="42"/>
      <c r="T5519" s="42"/>
      <c r="U5519" s="42"/>
      <c r="V5519" s="42"/>
      <c r="W5519" s="42"/>
      <c r="X5519" s="42"/>
      <c r="Y5519" s="42"/>
      <c r="Z5519" s="42"/>
    </row>
    <row r="5520">
      <c r="B5520" s="42"/>
      <c r="D5520" s="90"/>
      <c r="F5520" s="90"/>
      <c r="G5520" s="42"/>
      <c r="H5520" s="90"/>
      <c r="M5520" s="42"/>
      <c r="S5520" s="42"/>
      <c r="T5520" s="42"/>
      <c r="U5520" s="42"/>
      <c r="V5520" s="42"/>
      <c r="W5520" s="42"/>
      <c r="X5520" s="42"/>
      <c r="Y5520" s="42"/>
      <c r="Z5520" s="42"/>
    </row>
    <row r="5521">
      <c r="B5521" s="42"/>
      <c r="D5521" s="90"/>
      <c r="F5521" s="90"/>
      <c r="G5521" s="42"/>
      <c r="H5521" s="90"/>
      <c r="M5521" s="42"/>
      <c r="S5521" s="42"/>
      <c r="T5521" s="42"/>
      <c r="U5521" s="42"/>
      <c r="V5521" s="42"/>
      <c r="W5521" s="42"/>
      <c r="X5521" s="42"/>
      <c r="Y5521" s="42"/>
      <c r="Z5521" s="42"/>
    </row>
    <row r="5522">
      <c r="B5522" s="42"/>
      <c r="D5522" s="90"/>
      <c r="F5522" s="90"/>
      <c r="G5522" s="42"/>
      <c r="H5522" s="90"/>
      <c r="M5522" s="42"/>
      <c r="S5522" s="42"/>
      <c r="T5522" s="42"/>
      <c r="U5522" s="42"/>
      <c r="V5522" s="42"/>
      <c r="W5522" s="42"/>
      <c r="X5522" s="42"/>
      <c r="Y5522" s="42"/>
      <c r="Z5522" s="42"/>
    </row>
    <row r="5523">
      <c r="B5523" s="42"/>
      <c r="D5523" s="90"/>
      <c r="F5523" s="90"/>
      <c r="G5523" s="42"/>
      <c r="H5523" s="90"/>
      <c r="M5523" s="42"/>
      <c r="S5523" s="42"/>
      <c r="T5523" s="42"/>
      <c r="U5523" s="42"/>
      <c r="V5523" s="42"/>
      <c r="W5523" s="42"/>
      <c r="X5523" s="42"/>
      <c r="Y5523" s="42"/>
      <c r="Z5523" s="42"/>
    </row>
    <row r="5524">
      <c r="B5524" s="42"/>
      <c r="D5524" s="90"/>
      <c r="F5524" s="90"/>
      <c r="G5524" s="42"/>
      <c r="H5524" s="90"/>
      <c r="M5524" s="42"/>
      <c r="S5524" s="42"/>
      <c r="T5524" s="42"/>
      <c r="U5524" s="42"/>
      <c r="V5524" s="42"/>
      <c r="W5524" s="42"/>
      <c r="X5524" s="42"/>
      <c r="Y5524" s="42"/>
      <c r="Z5524" s="42"/>
    </row>
    <row r="5525">
      <c r="B5525" s="42"/>
      <c r="D5525" s="90"/>
      <c r="F5525" s="90"/>
      <c r="G5525" s="42"/>
      <c r="H5525" s="90"/>
      <c r="M5525" s="42"/>
      <c r="S5525" s="42"/>
      <c r="T5525" s="42"/>
      <c r="U5525" s="42"/>
      <c r="V5525" s="42"/>
      <c r="W5525" s="42"/>
      <c r="X5525" s="42"/>
      <c r="Y5525" s="42"/>
      <c r="Z5525" s="42"/>
    </row>
    <row r="5526">
      <c r="B5526" s="42"/>
      <c r="D5526" s="90"/>
      <c r="F5526" s="90"/>
      <c r="G5526" s="42"/>
      <c r="H5526" s="90"/>
      <c r="M5526" s="42"/>
      <c r="S5526" s="42"/>
      <c r="T5526" s="42"/>
      <c r="U5526" s="42"/>
      <c r="V5526" s="42"/>
      <c r="W5526" s="42"/>
      <c r="X5526" s="42"/>
      <c r="Y5526" s="42"/>
      <c r="Z5526" s="42"/>
    </row>
    <row r="5527">
      <c r="B5527" s="42"/>
      <c r="D5527" s="90"/>
      <c r="F5527" s="90"/>
      <c r="G5527" s="42"/>
      <c r="H5527" s="90"/>
      <c r="M5527" s="42"/>
      <c r="S5527" s="42"/>
      <c r="T5527" s="42"/>
      <c r="U5527" s="42"/>
      <c r="V5527" s="42"/>
      <c r="W5527" s="42"/>
      <c r="X5527" s="42"/>
      <c r="Y5527" s="42"/>
      <c r="Z5527" s="42"/>
    </row>
    <row r="5528">
      <c r="B5528" s="42"/>
      <c r="D5528" s="90"/>
      <c r="F5528" s="90"/>
      <c r="G5528" s="42"/>
      <c r="H5528" s="90"/>
      <c r="M5528" s="42"/>
      <c r="S5528" s="42"/>
      <c r="T5528" s="42"/>
      <c r="U5528" s="42"/>
      <c r="V5528" s="42"/>
      <c r="W5528" s="42"/>
      <c r="X5528" s="42"/>
      <c r="Y5528" s="42"/>
      <c r="Z5528" s="42"/>
    </row>
    <row r="5529">
      <c r="B5529" s="42"/>
      <c r="D5529" s="90"/>
      <c r="F5529" s="90"/>
      <c r="G5529" s="42"/>
      <c r="H5529" s="90"/>
      <c r="M5529" s="42"/>
      <c r="S5529" s="42"/>
      <c r="T5529" s="42"/>
      <c r="U5529" s="42"/>
      <c r="V5529" s="42"/>
      <c r="W5529" s="42"/>
      <c r="X5529" s="42"/>
      <c r="Y5529" s="42"/>
      <c r="Z5529" s="42"/>
    </row>
    <row r="5530">
      <c r="B5530" s="42"/>
      <c r="D5530" s="90"/>
      <c r="F5530" s="90"/>
      <c r="G5530" s="42"/>
      <c r="H5530" s="90"/>
      <c r="M5530" s="42"/>
      <c r="S5530" s="42"/>
      <c r="T5530" s="42"/>
      <c r="U5530" s="42"/>
      <c r="V5530" s="42"/>
      <c r="W5530" s="42"/>
      <c r="X5530" s="42"/>
      <c r="Y5530" s="42"/>
      <c r="Z5530" s="42"/>
    </row>
    <row r="5531">
      <c r="B5531" s="42"/>
      <c r="D5531" s="90"/>
      <c r="F5531" s="90"/>
      <c r="G5531" s="42"/>
      <c r="H5531" s="90"/>
      <c r="M5531" s="42"/>
      <c r="S5531" s="42"/>
      <c r="T5531" s="42"/>
      <c r="U5531" s="42"/>
      <c r="V5531" s="42"/>
      <c r="W5531" s="42"/>
      <c r="X5531" s="42"/>
      <c r="Y5531" s="42"/>
      <c r="Z5531" s="42"/>
    </row>
    <row r="5532">
      <c r="B5532" s="42"/>
      <c r="D5532" s="90"/>
      <c r="F5532" s="90"/>
      <c r="G5532" s="42"/>
      <c r="H5532" s="90"/>
      <c r="M5532" s="42"/>
      <c r="S5532" s="42"/>
      <c r="T5532" s="42"/>
      <c r="U5532" s="42"/>
      <c r="V5532" s="42"/>
      <c r="W5532" s="42"/>
      <c r="X5532" s="42"/>
      <c r="Y5532" s="42"/>
      <c r="Z5532" s="42"/>
    </row>
    <row r="5533">
      <c r="B5533" s="42"/>
      <c r="D5533" s="90"/>
      <c r="F5533" s="90"/>
      <c r="G5533" s="42"/>
      <c r="H5533" s="90"/>
      <c r="M5533" s="42"/>
      <c r="S5533" s="42"/>
      <c r="T5533" s="42"/>
      <c r="U5533" s="42"/>
      <c r="V5533" s="42"/>
      <c r="W5533" s="42"/>
      <c r="X5533" s="42"/>
      <c r="Y5533" s="42"/>
      <c r="Z5533" s="42"/>
    </row>
    <row r="5534">
      <c r="B5534" s="42"/>
      <c r="D5534" s="90"/>
      <c r="F5534" s="90"/>
      <c r="G5534" s="42"/>
      <c r="H5534" s="90"/>
      <c r="M5534" s="42"/>
      <c r="S5534" s="42"/>
      <c r="T5534" s="42"/>
      <c r="U5534" s="42"/>
      <c r="V5534" s="42"/>
      <c r="W5534" s="42"/>
      <c r="X5534" s="42"/>
      <c r="Y5534" s="42"/>
      <c r="Z5534" s="42"/>
    </row>
    <row r="5535">
      <c r="B5535" s="42"/>
      <c r="D5535" s="90"/>
      <c r="F5535" s="90"/>
      <c r="G5535" s="42"/>
      <c r="H5535" s="90"/>
      <c r="M5535" s="42"/>
      <c r="S5535" s="42"/>
      <c r="T5535" s="42"/>
      <c r="U5535" s="42"/>
      <c r="V5535" s="42"/>
      <c r="W5535" s="42"/>
      <c r="X5535" s="42"/>
      <c r="Y5535" s="42"/>
      <c r="Z5535" s="42"/>
    </row>
    <row r="5536">
      <c r="B5536" s="42"/>
      <c r="D5536" s="90"/>
      <c r="F5536" s="90"/>
      <c r="G5536" s="42"/>
      <c r="H5536" s="90"/>
      <c r="M5536" s="42"/>
      <c r="S5536" s="42"/>
      <c r="T5536" s="42"/>
      <c r="U5536" s="42"/>
      <c r="V5536" s="42"/>
      <c r="W5536" s="42"/>
      <c r="X5536" s="42"/>
      <c r="Y5536" s="42"/>
      <c r="Z5536" s="42"/>
    </row>
    <row r="5537">
      <c r="B5537" s="42"/>
      <c r="D5537" s="90"/>
      <c r="F5537" s="90"/>
      <c r="G5537" s="42"/>
      <c r="H5537" s="90"/>
      <c r="M5537" s="42"/>
      <c r="S5537" s="42"/>
      <c r="T5537" s="42"/>
      <c r="U5537" s="42"/>
      <c r="V5537" s="42"/>
      <c r="W5537" s="42"/>
      <c r="X5537" s="42"/>
      <c r="Y5537" s="42"/>
      <c r="Z5537" s="42"/>
    </row>
    <row r="5538">
      <c r="B5538" s="42"/>
      <c r="D5538" s="90"/>
      <c r="F5538" s="90"/>
      <c r="G5538" s="42"/>
      <c r="H5538" s="90"/>
      <c r="M5538" s="42"/>
      <c r="S5538" s="42"/>
      <c r="T5538" s="42"/>
      <c r="U5538" s="42"/>
      <c r="V5538" s="42"/>
      <c r="W5538" s="42"/>
      <c r="X5538" s="42"/>
      <c r="Y5538" s="42"/>
      <c r="Z5538" s="42"/>
    </row>
    <row r="5539">
      <c r="B5539" s="42"/>
      <c r="D5539" s="90"/>
      <c r="F5539" s="90"/>
      <c r="G5539" s="42"/>
      <c r="H5539" s="90"/>
      <c r="M5539" s="42"/>
      <c r="S5539" s="42"/>
      <c r="T5539" s="42"/>
      <c r="U5539" s="42"/>
      <c r="V5539" s="42"/>
      <c r="W5539" s="42"/>
      <c r="X5539" s="42"/>
      <c r="Y5539" s="42"/>
      <c r="Z5539" s="42"/>
    </row>
    <row r="5540">
      <c r="B5540" s="42"/>
      <c r="D5540" s="90"/>
      <c r="F5540" s="90"/>
      <c r="G5540" s="42"/>
      <c r="H5540" s="90"/>
      <c r="M5540" s="42"/>
      <c r="S5540" s="42"/>
      <c r="T5540" s="42"/>
      <c r="U5540" s="42"/>
      <c r="V5540" s="42"/>
      <c r="W5540" s="42"/>
      <c r="X5540" s="42"/>
      <c r="Y5540" s="42"/>
      <c r="Z5540" s="42"/>
    </row>
    <row r="5541">
      <c r="B5541" s="42"/>
      <c r="D5541" s="90"/>
      <c r="F5541" s="90"/>
      <c r="G5541" s="42"/>
      <c r="H5541" s="90"/>
      <c r="M5541" s="42"/>
      <c r="S5541" s="42"/>
      <c r="T5541" s="42"/>
      <c r="U5541" s="42"/>
      <c r="V5541" s="42"/>
      <c r="W5541" s="42"/>
      <c r="X5541" s="42"/>
      <c r="Y5541" s="42"/>
      <c r="Z5541" s="42"/>
    </row>
    <row r="5542">
      <c r="B5542" s="42"/>
      <c r="D5542" s="90"/>
      <c r="F5542" s="90"/>
      <c r="G5542" s="42"/>
      <c r="H5542" s="90"/>
      <c r="M5542" s="42"/>
      <c r="S5542" s="42"/>
      <c r="T5542" s="42"/>
      <c r="U5542" s="42"/>
      <c r="V5542" s="42"/>
      <c r="W5542" s="42"/>
      <c r="X5542" s="42"/>
      <c r="Y5542" s="42"/>
      <c r="Z5542" s="42"/>
    </row>
    <row r="5543">
      <c r="B5543" s="42"/>
      <c r="D5543" s="90"/>
      <c r="F5543" s="90"/>
      <c r="G5543" s="42"/>
      <c r="H5543" s="90"/>
      <c r="M5543" s="42"/>
      <c r="S5543" s="42"/>
      <c r="T5543" s="42"/>
      <c r="U5543" s="42"/>
      <c r="V5543" s="42"/>
      <c r="W5543" s="42"/>
      <c r="X5543" s="42"/>
      <c r="Y5543" s="42"/>
      <c r="Z5543" s="42"/>
    </row>
    <row r="5544">
      <c r="B5544" s="42"/>
      <c r="D5544" s="90"/>
      <c r="F5544" s="90"/>
      <c r="G5544" s="42"/>
      <c r="H5544" s="90"/>
      <c r="M5544" s="42"/>
      <c r="S5544" s="42"/>
      <c r="T5544" s="42"/>
      <c r="U5544" s="42"/>
      <c r="V5544" s="42"/>
      <c r="W5544" s="42"/>
      <c r="X5544" s="42"/>
      <c r="Y5544" s="42"/>
      <c r="Z5544" s="42"/>
    </row>
    <row r="5545">
      <c r="B5545" s="42"/>
      <c r="D5545" s="90"/>
      <c r="F5545" s="90"/>
      <c r="G5545" s="42"/>
      <c r="H5545" s="90"/>
      <c r="M5545" s="42"/>
      <c r="S5545" s="42"/>
      <c r="T5545" s="42"/>
      <c r="U5545" s="42"/>
      <c r="V5545" s="42"/>
      <c r="W5545" s="42"/>
      <c r="X5545" s="42"/>
      <c r="Y5545" s="42"/>
      <c r="Z5545" s="42"/>
    </row>
    <row r="5546">
      <c r="B5546" s="42"/>
      <c r="D5546" s="90"/>
      <c r="F5546" s="90"/>
      <c r="G5546" s="42"/>
      <c r="H5546" s="90"/>
      <c r="M5546" s="42"/>
      <c r="S5546" s="42"/>
      <c r="T5546" s="42"/>
      <c r="U5546" s="42"/>
      <c r="V5546" s="42"/>
      <c r="W5546" s="42"/>
      <c r="X5546" s="42"/>
      <c r="Y5546" s="42"/>
      <c r="Z5546" s="42"/>
    </row>
    <row r="5547">
      <c r="B5547" s="42"/>
      <c r="D5547" s="90"/>
      <c r="F5547" s="90"/>
      <c r="G5547" s="42"/>
      <c r="H5547" s="90"/>
      <c r="M5547" s="42"/>
      <c r="S5547" s="42"/>
      <c r="T5547" s="42"/>
      <c r="U5547" s="42"/>
      <c r="V5547" s="42"/>
      <c r="W5547" s="42"/>
      <c r="X5547" s="42"/>
      <c r="Y5547" s="42"/>
      <c r="Z5547" s="42"/>
    </row>
    <row r="5548">
      <c r="B5548" s="42"/>
      <c r="D5548" s="90"/>
      <c r="F5548" s="90"/>
      <c r="G5548" s="42"/>
      <c r="H5548" s="90"/>
      <c r="M5548" s="42"/>
      <c r="S5548" s="42"/>
      <c r="T5548" s="42"/>
      <c r="U5548" s="42"/>
      <c r="V5548" s="42"/>
      <c r="W5548" s="42"/>
      <c r="X5548" s="42"/>
      <c r="Y5548" s="42"/>
      <c r="Z5548" s="42"/>
    </row>
    <row r="5549">
      <c r="B5549" s="42"/>
      <c r="D5549" s="90"/>
      <c r="F5549" s="90"/>
      <c r="G5549" s="42"/>
      <c r="H5549" s="90"/>
      <c r="M5549" s="42"/>
      <c r="S5549" s="42"/>
      <c r="T5549" s="42"/>
      <c r="U5549" s="42"/>
      <c r="V5549" s="42"/>
      <c r="W5549" s="42"/>
      <c r="X5549" s="42"/>
      <c r="Y5549" s="42"/>
      <c r="Z5549" s="42"/>
    </row>
    <row r="5550">
      <c r="B5550" s="42"/>
      <c r="D5550" s="90"/>
      <c r="F5550" s="90"/>
      <c r="G5550" s="42"/>
      <c r="H5550" s="90"/>
      <c r="M5550" s="42"/>
      <c r="S5550" s="42"/>
      <c r="T5550" s="42"/>
      <c r="U5550" s="42"/>
      <c r="V5550" s="42"/>
      <c r="W5550" s="42"/>
      <c r="X5550" s="42"/>
      <c r="Y5550" s="42"/>
      <c r="Z5550" s="42"/>
    </row>
    <row r="5551">
      <c r="B5551" s="42"/>
      <c r="D5551" s="90"/>
      <c r="F5551" s="90"/>
      <c r="G5551" s="42"/>
      <c r="H5551" s="90"/>
      <c r="M5551" s="42"/>
      <c r="S5551" s="42"/>
      <c r="T5551" s="42"/>
      <c r="U5551" s="42"/>
      <c r="V5551" s="42"/>
      <c r="W5551" s="42"/>
      <c r="X5551" s="42"/>
      <c r="Y5551" s="42"/>
      <c r="Z5551" s="42"/>
    </row>
    <row r="5552">
      <c r="B5552" s="42"/>
      <c r="D5552" s="90"/>
      <c r="F5552" s="90"/>
      <c r="G5552" s="42"/>
      <c r="H5552" s="90"/>
      <c r="M5552" s="42"/>
      <c r="S5552" s="42"/>
      <c r="T5552" s="42"/>
      <c r="U5552" s="42"/>
      <c r="V5552" s="42"/>
      <c r="W5552" s="42"/>
      <c r="X5552" s="42"/>
      <c r="Y5552" s="42"/>
      <c r="Z5552" s="42"/>
    </row>
    <row r="5553">
      <c r="B5553" s="42"/>
      <c r="D5553" s="90"/>
      <c r="F5553" s="90"/>
      <c r="G5553" s="42"/>
      <c r="H5553" s="90"/>
      <c r="M5553" s="42"/>
      <c r="S5553" s="42"/>
      <c r="T5553" s="42"/>
      <c r="U5553" s="42"/>
      <c r="V5553" s="42"/>
      <c r="W5553" s="42"/>
      <c r="X5553" s="42"/>
      <c r="Y5553" s="42"/>
      <c r="Z5553" s="42"/>
    </row>
    <row r="5554">
      <c r="B5554" s="42"/>
      <c r="D5554" s="90"/>
      <c r="F5554" s="90"/>
      <c r="G5554" s="42"/>
      <c r="H5554" s="90"/>
      <c r="M5554" s="42"/>
      <c r="S5554" s="42"/>
      <c r="T5554" s="42"/>
      <c r="U5554" s="42"/>
      <c r="V5554" s="42"/>
      <c r="W5554" s="42"/>
      <c r="X5554" s="42"/>
      <c r="Y5554" s="42"/>
      <c r="Z5554" s="42"/>
    </row>
    <row r="5555">
      <c r="B5555" s="42"/>
      <c r="D5555" s="90"/>
      <c r="F5555" s="90"/>
      <c r="G5555" s="42"/>
      <c r="H5555" s="90"/>
      <c r="M5555" s="42"/>
      <c r="S5555" s="42"/>
      <c r="T5555" s="42"/>
      <c r="U5555" s="42"/>
      <c r="V5555" s="42"/>
      <c r="W5555" s="42"/>
      <c r="X5555" s="42"/>
      <c r="Y5555" s="42"/>
      <c r="Z5555" s="42"/>
    </row>
    <row r="5556">
      <c r="B5556" s="42"/>
      <c r="D5556" s="90"/>
      <c r="F5556" s="90"/>
      <c r="G5556" s="42"/>
      <c r="H5556" s="90"/>
      <c r="M5556" s="42"/>
      <c r="S5556" s="42"/>
      <c r="T5556" s="42"/>
      <c r="U5556" s="42"/>
      <c r="V5556" s="42"/>
      <c r="W5556" s="42"/>
      <c r="X5556" s="42"/>
      <c r="Y5556" s="42"/>
      <c r="Z5556" s="42"/>
    </row>
    <row r="5557">
      <c r="B5557" s="42"/>
      <c r="D5557" s="90"/>
      <c r="F5557" s="90"/>
      <c r="G5557" s="42"/>
      <c r="H5557" s="90"/>
      <c r="M5557" s="42"/>
      <c r="S5557" s="42"/>
      <c r="T5557" s="42"/>
      <c r="U5557" s="42"/>
      <c r="V5557" s="42"/>
      <c r="W5557" s="42"/>
      <c r="X5557" s="42"/>
      <c r="Y5557" s="42"/>
      <c r="Z5557" s="42"/>
    </row>
    <row r="5558">
      <c r="B5558" s="42"/>
      <c r="D5558" s="90"/>
      <c r="F5558" s="90"/>
      <c r="G5558" s="42"/>
      <c r="H5558" s="90"/>
      <c r="M5558" s="42"/>
      <c r="S5558" s="42"/>
      <c r="T5558" s="42"/>
      <c r="U5558" s="42"/>
      <c r="V5558" s="42"/>
      <c r="W5558" s="42"/>
      <c r="X5558" s="42"/>
      <c r="Y5558" s="42"/>
      <c r="Z5558" s="42"/>
    </row>
    <row r="5559">
      <c r="B5559" s="42"/>
      <c r="D5559" s="90"/>
      <c r="F5559" s="90"/>
      <c r="G5559" s="42"/>
      <c r="H5559" s="90"/>
      <c r="M5559" s="42"/>
      <c r="S5559" s="42"/>
      <c r="T5559" s="42"/>
      <c r="U5559" s="42"/>
      <c r="V5559" s="42"/>
      <c r="W5559" s="42"/>
      <c r="X5559" s="42"/>
      <c r="Y5559" s="42"/>
      <c r="Z5559" s="42"/>
    </row>
    <row r="5560">
      <c r="B5560" s="42"/>
      <c r="D5560" s="90"/>
      <c r="F5560" s="90"/>
      <c r="G5560" s="42"/>
      <c r="H5560" s="90"/>
      <c r="M5560" s="42"/>
      <c r="S5560" s="42"/>
      <c r="T5560" s="42"/>
      <c r="U5560" s="42"/>
      <c r="V5560" s="42"/>
      <c r="W5560" s="42"/>
      <c r="X5560" s="42"/>
      <c r="Y5560" s="42"/>
      <c r="Z5560" s="42"/>
    </row>
    <row r="5561">
      <c r="B5561" s="42"/>
      <c r="D5561" s="90"/>
      <c r="F5561" s="90"/>
      <c r="G5561" s="42"/>
      <c r="H5561" s="90"/>
      <c r="M5561" s="42"/>
      <c r="S5561" s="42"/>
      <c r="T5561" s="42"/>
      <c r="U5561" s="42"/>
      <c r="V5561" s="42"/>
      <c r="W5561" s="42"/>
      <c r="X5561" s="42"/>
      <c r="Y5561" s="42"/>
      <c r="Z5561" s="42"/>
    </row>
    <row r="5562">
      <c r="B5562" s="42"/>
      <c r="D5562" s="90"/>
      <c r="F5562" s="90"/>
      <c r="G5562" s="42"/>
      <c r="H5562" s="90"/>
      <c r="M5562" s="42"/>
      <c r="S5562" s="42"/>
      <c r="T5562" s="42"/>
      <c r="U5562" s="42"/>
      <c r="V5562" s="42"/>
      <c r="W5562" s="42"/>
      <c r="X5562" s="42"/>
      <c r="Y5562" s="42"/>
      <c r="Z5562" s="42"/>
    </row>
    <row r="5563">
      <c r="B5563" s="42"/>
      <c r="D5563" s="90"/>
      <c r="F5563" s="90"/>
      <c r="G5563" s="42"/>
      <c r="H5563" s="90"/>
      <c r="M5563" s="42"/>
      <c r="S5563" s="42"/>
      <c r="T5563" s="42"/>
      <c r="U5563" s="42"/>
      <c r="V5563" s="42"/>
      <c r="W5563" s="42"/>
      <c r="X5563" s="42"/>
      <c r="Y5563" s="42"/>
      <c r="Z5563" s="42"/>
    </row>
    <row r="5564">
      <c r="B5564" s="42"/>
      <c r="D5564" s="90"/>
      <c r="F5564" s="90"/>
      <c r="G5564" s="42"/>
      <c r="H5564" s="90"/>
      <c r="M5564" s="42"/>
      <c r="S5564" s="42"/>
      <c r="T5564" s="42"/>
      <c r="U5564" s="42"/>
      <c r="V5564" s="42"/>
      <c r="W5564" s="42"/>
      <c r="X5564" s="42"/>
      <c r="Y5564" s="42"/>
      <c r="Z5564" s="42"/>
    </row>
    <row r="5565">
      <c r="B5565" s="42"/>
      <c r="D5565" s="90"/>
      <c r="F5565" s="90"/>
      <c r="G5565" s="42"/>
      <c r="H5565" s="90"/>
      <c r="M5565" s="42"/>
      <c r="S5565" s="42"/>
      <c r="T5565" s="42"/>
      <c r="U5565" s="42"/>
      <c r="V5565" s="42"/>
      <c r="W5565" s="42"/>
      <c r="X5565" s="42"/>
      <c r="Y5565" s="42"/>
      <c r="Z5565" s="42"/>
    </row>
    <row r="5566">
      <c r="B5566" s="42"/>
      <c r="D5566" s="90"/>
      <c r="F5566" s="90"/>
      <c r="G5566" s="42"/>
      <c r="H5566" s="90"/>
      <c r="M5566" s="42"/>
      <c r="S5566" s="42"/>
      <c r="T5566" s="42"/>
      <c r="U5566" s="42"/>
      <c r="V5566" s="42"/>
      <c r="W5566" s="42"/>
      <c r="X5566" s="42"/>
      <c r="Y5566" s="42"/>
      <c r="Z5566" s="42"/>
    </row>
    <row r="5567">
      <c r="B5567" s="42"/>
      <c r="D5567" s="90"/>
      <c r="F5567" s="90"/>
      <c r="G5567" s="42"/>
      <c r="H5567" s="90"/>
      <c r="M5567" s="42"/>
      <c r="S5567" s="42"/>
      <c r="T5567" s="42"/>
      <c r="U5567" s="42"/>
      <c r="V5567" s="42"/>
      <c r="W5567" s="42"/>
      <c r="X5567" s="42"/>
      <c r="Y5567" s="42"/>
      <c r="Z5567" s="42"/>
    </row>
    <row r="5568">
      <c r="B5568" s="42"/>
      <c r="D5568" s="90"/>
      <c r="F5568" s="90"/>
      <c r="G5568" s="42"/>
      <c r="H5568" s="90"/>
      <c r="M5568" s="42"/>
      <c r="S5568" s="42"/>
      <c r="T5568" s="42"/>
      <c r="U5568" s="42"/>
      <c r="V5568" s="42"/>
      <c r="W5568" s="42"/>
      <c r="X5568" s="42"/>
      <c r="Y5568" s="42"/>
      <c r="Z5568" s="42"/>
    </row>
    <row r="5569">
      <c r="B5569" s="42"/>
      <c r="D5569" s="90"/>
      <c r="F5569" s="90"/>
      <c r="G5569" s="42"/>
      <c r="H5569" s="90"/>
      <c r="M5569" s="42"/>
      <c r="S5569" s="42"/>
      <c r="T5569" s="42"/>
      <c r="U5569" s="42"/>
      <c r="V5569" s="42"/>
      <c r="W5569" s="42"/>
      <c r="X5569" s="42"/>
      <c r="Y5569" s="42"/>
      <c r="Z5569" s="42"/>
    </row>
    <row r="5570">
      <c r="B5570" s="42"/>
      <c r="D5570" s="90"/>
      <c r="F5570" s="90"/>
      <c r="G5570" s="42"/>
      <c r="H5570" s="90"/>
      <c r="M5570" s="42"/>
      <c r="S5570" s="42"/>
      <c r="T5570" s="42"/>
      <c r="U5570" s="42"/>
      <c r="V5570" s="42"/>
      <c r="W5570" s="42"/>
      <c r="X5570" s="42"/>
      <c r="Y5570" s="42"/>
      <c r="Z5570" s="42"/>
    </row>
    <row r="5571">
      <c r="B5571" s="42"/>
      <c r="D5571" s="90"/>
      <c r="F5571" s="90"/>
      <c r="G5571" s="42"/>
      <c r="H5571" s="90"/>
      <c r="M5571" s="42"/>
      <c r="S5571" s="42"/>
      <c r="T5571" s="42"/>
      <c r="U5571" s="42"/>
      <c r="V5571" s="42"/>
      <c r="W5571" s="42"/>
      <c r="X5571" s="42"/>
      <c r="Y5571" s="42"/>
      <c r="Z5571" s="42"/>
    </row>
    <row r="5572">
      <c r="B5572" s="42"/>
      <c r="D5572" s="90"/>
      <c r="F5572" s="90"/>
      <c r="G5572" s="42"/>
      <c r="H5572" s="90"/>
      <c r="M5572" s="42"/>
      <c r="S5572" s="42"/>
      <c r="T5572" s="42"/>
      <c r="U5572" s="42"/>
      <c r="V5572" s="42"/>
      <c r="W5572" s="42"/>
      <c r="X5572" s="42"/>
      <c r="Y5572" s="42"/>
      <c r="Z5572" s="42"/>
    </row>
    <row r="5573">
      <c r="B5573" s="42"/>
      <c r="D5573" s="90"/>
      <c r="F5573" s="90"/>
      <c r="G5573" s="42"/>
      <c r="H5573" s="90"/>
      <c r="M5573" s="42"/>
      <c r="S5573" s="42"/>
      <c r="T5573" s="42"/>
      <c r="U5573" s="42"/>
      <c r="V5573" s="42"/>
      <c r="W5573" s="42"/>
      <c r="X5573" s="42"/>
      <c r="Y5573" s="42"/>
      <c r="Z5573" s="42"/>
    </row>
    <row r="5574">
      <c r="B5574" s="42"/>
      <c r="D5574" s="90"/>
      <c r="F5574" s="90"/>
      <c r="G5574" s="42"/>
      <c r="H5574" s="90"/>
      <c r="M5574" s="42"/>
      <c r="S5574" s="42"/>
      <c r="T5574" s="42"/>
      <c r="U5574" s="42"/>
      <c r="V5574" s="42"/>
      <c r="W5574" s="42"/>
      <c r="X5574" s="42"/>
      <c r="Y5574" s="42"/>
      <c r="Z5574" s="42"/>
    </row>
    <row r="5575">
      <c r="B5575" s="42"/>
      <c r="D5575" s="90"/>
      <c r="F5575" s="90"/>
      <c r="G5575" s="42"/>
      <c r="H5575" s="90"/>
      <c r="M5575" s="42"/>
      <c r="S5575" s="42"/>
      <c r="T5575" s="42"/>
      <c r="U5575" s="42"/>
      <c r="V5575" s="42"/>
      <c r="W5575" s="42"/>
      <c r="X5575" s="42"/>
      <c r="Y5575" s="42"/>
      <c r="Z5575" s="42"/>
    </row>
    <row r="5576">
      <c r="B5576" s="42"/>
      <c r="D5576" s="90"/>
      <c r="F5576" s="90"/>
      <c r="G5576" s="42"/>
      <c r="H5576" s="90"/>
      <c r="M5576" s="42"/>
      <c r="S5576" s="42"/>
      <c r="T5576" s="42"/>
      <c r="U5576" s="42"/>
      <c r="V5576" s="42"/>
      <c r="W5576" s="42"/>
      <c r="X5576" s="42"/>
      <c r="Y5576" s="42"/>
      <c r="Z5576" s="42"/>
    </row>
    <row r="5577">
      <c r="B5577" s="42"/>
      <c r="D5577" s="90"/>
      <c r="F5577" s="90"/>
      <c r="G5577" s="42"/>
      <c r="H5577" s="90"/>
      <c r="M5577" s="42"/>
      <c r="S5577" s="42"/>
      <c r="T5577" s="42"/>
      <c r="U5577" s="42"/>
      <c r="V5577" s="42"/>
      <c r="W5577" s="42"/>
      <c r="X5577" s="42"/>
      <c r="Y5577" s="42"/>
      <c r="Z5577" s="42"/>
    </row>
    <row r="5578">
      <c r="B5578" s="42"/>
      <c r="D5578" s="90"/>
      <c r="F5578" s="90"/>
      <c r="G5578" s="42"/>
      <c r="H5578" s="90"/>
      <c r="M5578" s="42"/>
      <c r="S5578" s="42"/>
      <c r="T5578" s="42"/>
      <c r="U5578" s="42"/>
      <c r="V5578" s="42"/>
      <c r="W5578" s="42"/>
      <c r="X5578" s="42"/>
      <c r="Y5578" s="42"/>
      <c r="Z5578" s="42"/>
    </row>
    <row r="5579">
      <c r="B5579" s="42"/>
      <c r="D5579" s="90"/>
      <c r="F5579" s="90"/>
      <c r="G5579" s="42"/>
      <c r="H5579" s="90"/>
      <c r="M5579" s="42"/>
      <c r="S5579" s="42"/>
      <c r="T5579" s="42"/>
      <c r="U5579" s="42"/>
      <c r="V5579" s="42"/>
      <c r="W5579" s="42"/>
      <c r="X5579" s="42"/>
      <c r="Y5579" s="42"/>
      <c r="Z5579" s="42"/>
    </row>
    <row r="5580">
      <c r="B5580" s="42"/>
      <c r="D5580" s="90"/>
      <c r="F5580" s="90"/>
      <c r="G5580" s="42"/>
      <c r="H5580" s="90"/>
      <c r="M5580" s="42"/>
      <c r="S5580" s="42"/>
      <c r="T5580" s="42"/>
      <c r="U5580" s="42"/>
      <c r="V5580" s="42"/>
      <c r="W5580" s="42"/>
      <c r="X5580" s="42"/>
      <c r="Y5580" s="42"/>
      <c r="Z5580" s="42"/>
    </row>
    <row r="5581">
      <c r="B5581" s="42"/>
      <c r="D5581" s="90"/>
      <c r="F5581" s="90"/>
      <c r="G5581" s="42"/>
      <c r="H5581" s="90"/>
      <c r="M5581" s="42"/>
      <c r="S5581" s="42"/>
      <c r="T5581" s="42"/>
      <c r="U5581" s="42"/>
      <c r="V5581" s="42"/>
      <c r="W5581" s="42"/>
      <c r="X5581" s="42"/>
      <c r="Y5581" s="42"/>
      <c r="Z5581" s="42"/>
    </row>
    <row r="5582">
      <c r="B5582" s="42"/>
      <c r="D5582" s="90"/>
      <c r="F5582" s="90"/>
      <c r="G5582" s="42"/>
      <c r="H5582" s="90"/>
      <c r="M5582" s="42"/>
      <c r="S5582" s="42"/>
      <c r="T5582" s="42"/>
      <c r="U5582" s="42"/>
      <c r="V5582" s="42"/>
      <c r="W5582" s="42"/>
      <c r="X5582" s="42"/>
      <c r="Y5582" s="42"/>
      <c r="Z5582" s="42"/>
    </row>
    <row r="5583">
      <c r="B5583" s="42"/>
      <c r="D5583" s="90"/>
      <c r="F5583" s="90"/>
      <c r="G5583" s="42"/>
      <c r="H5583" s="90"/>
      <c r="M5583" s="42"/>
      <c r="S5583" s="42"/>
      <c r="T5583" s="42"/>
      <c r="U5583" s="42"/>
      <c r="V5583" s="42"/>
      <c r="W5583" s="42"/>
      <c r="X5583" s="42"/>
      <c r="Y5583" s="42"/>
      <c r="Z5583" s="42"/>
    </row>
    <row r="5584">
      <c r="B5584" s="42"/>
      <c r="D5584" s="90"/>
      <c r="F5584" s="90"/>
      <c r="G5584" s="42"/>
      <c r="H5584" s="90"/>
      <c r="M5584" s="42"/>
      <c r="S5584" s="42"/>
      <c r="T5584" s="42"/>
      <c r="U5584" s="42"/>
      <c r="V5584" s="42"/>
      <c r="W5584" s="42"/>
      <c r="X5584" s="42"/>
      <c r="Y5584" s="42"/>
      <c r="Z5584" s="42"/>
    </row>
    <row r="5585">
      <c r="B5585" s="42"/>
      <c r="D5585" s="90"/>
      <c r="F5585" s="90"/>
      <c r="G5585" s="42"/>
      <c r="H5585" s="90"/>
      <c r="M5585" s="42"/>
      <c r="S5585" s="42"/>
      <c r="T5585" s="42"/>
      <c r="U5585" s="42"/>
      <c r="V5585" s="42"/>
      <c r="W5585" s="42"/>
      <c r="X5585" s="42"/>
      <c r="Y5585" s="42"/>
      <c r="Z5585" s="42"/>
    </row>
    <row r="5586">
      <c r="B5586" s="42"/>
      <c r="D5586" s="90"/>
      <c r="F5586" s="90"/>
      <c r="G5586" s="42"/>
      <c r="H5586" s="90"/>
      <c r="M5586" s="42"/>
      <c r="S5586" s="42"/>
      <c r="T5586" s="42"/>
      <c r="U5586" s="42"/>
      <c r="V5586" s="42"/>
      <c r="W5586" s="42"/>
      <c r="X5586" s="42"/>
      <c r="Y5586" s="42"/>
      <c r="Z5586" s="42"/>
    </row>
    <row r="5587">
      <c r="B5587" s="42"/>
      <c r="D5587" s="90"/>
      <c r="F5587" s="90"/>
      <c r="G5587" s="42"/>
      <c r="H5587" s="90"/>
      <c r="M5587" s="42"/>
      <c r="S5587" s="42"/>
      <c r="T5587" s="42"/>
      <c r="U5587" s="42"/>
      <c r="V5587" s="42"/>
      <c r="W5587" s="42"/>
      <c r="X5587" s="42"/>
      <c r="Y5587" s="42"/>
      <c r="Z5587" s="42"/>
    </row>
    <row r="5588">
      <c r="B5588" s="42"/>
      <c r="D5588" s="90"/>
      <c r="F5588" s="90"/>
      <c r="G5588" s="42"/>
      <c r="H5588" s="90"/>
      <c r="M5588" s="42"/>
      <c r="S5588" s="42"/>
      <c r="T5588" s="42"/>
      <c r="U5588" s="42"/>
      <c r="V5588" s="42"/>
      <c r="W5588" s="42"/>
      <c r="X5588" s="42"/>
      <c r="Y5588" s="42"/>
      <c r="Z5588" s="42"/>
    </row>
    <row r="5589">
      <c r="B5589" s="42"/>
      <c r="D5589" s="90"/>
      <c r="F5589" s="90"/>
      <c r="G5589" s="42"/>
      <c r="H5589" s="90"/>
      <c r="M5589" s="42"/>
      <c r="S5589" s="42"/>
      <c r="T5589" s="42"/>
      <c r="U5589" s="42"/>
      <c r="V5589" s="42"/>
      <c r="W5589" s="42"/>
      <c r="X5589" s="42"/>
      <c r="Y5589" s="42"/>
      <c r="Z5589" s="42"/>
    </row>
    <row r="5590">
      <c r="B5590" s="42"/>
      <c r="D5590" s="90"/>
      <c r="F5590" s="90"/>
      <c r="G5590" s="42"/>
      <c r="H5590" s="90"/>
      <c r="M5590" s="42"/>
      <c r="S5590" s="42"/>
      <c r="T5590" s="42"/>
      <c r="U5590" s="42"/>
      <c r="V5590" s="42"/>
      <c r="W5590" s="42"/>
      <c r="X5590" s="42"/>
      <c r="Y5590" s="42"/>
      <c r="Z5590" s="42"/>
    </row>
    <row r="5591">
      <c r="B5591" s="42"/>
      <c r="D5591" s="90"/>
      <c r="F5591" s="90"/>
      <c r="G5591" s="42"/>
      <c r="H5591" s="90"/>
      <c r="M5591" s="42"/>
      <c r="S5591" s="42"/>
      <c r="T5591" s="42"/>
      <c r="U5591" s="42"/>
      <c r="V5591" s="42"/>
      <c r="W5591" s="42"/>
      <c r="X5591" s="42"/>
      <c r="Y5591" s="42"/>
      <c r="Z5591" s="42"/>
    </row>
    <row r="5592">
      <c r="B5592" s="42"/>
      <c r="D5592" s="90"/>
      <c r="F5592" s="90"/>
      <c r="G5592" s="42"/>
      <c r="H5592" s="90"/>
      <c r="M5592" s="42"/>
      <c r="S5592" s="42"/>
      <c r="T5592" s="42"/>
      <c r="U5592" s="42"/>
      <c r="V5592" s="42"/>
      <c r="W5592" s="42"/>
      <c r="X5592" s="42"/>
      <c r="Y5592" s="42"/>
      <c r="Z5592" s="42"/>
    </row>
    <row r="5593">
      <c r="B5593" s="42"/>
      <c r="D5593" s="90"/>
      <c r="F5593" s="90"/>
      <c r="G5593" s="42"/>
      <c r="H5593" s="90"/>
      <c r="M5593" s="42"/>
      <c r="S5593" s="42"/>
      <c r="T5593" s="42"/>
      <c r="U5593" s="42"/>
      <c r="V5593" s="42"/>
      <c r="W5593" s="42"/>
      <c r="X5593" s="42"/>
      <c r="Y5593" s="42"/>
      <c r="Z5593" s="42"/>
    </row>
    <row r="5594">
      <c r="B5594" s="42"/>
      <c r="D5594" s="90"/>
      <c r="F5594" s="90"/>
      <c r="G5594" s="42"/>
      <c r="H5594" s="90"/>
      <c r="M5594" s="42"/>
      <c r="S5594" s="42"/>
      <c r="T5594" s="42"/>
      <c r="U5594" s="42"/>
      <c r="V5594" s="42"/>
      <c r="W5594" s="42"/>
      <c r="X5594" s="42"/>
      <c r="Y5594" s="42"/>
      <c r="Z5594" s="42"/>
    </row>
    <row r="5595">
      <c r="B5595" s="42"/>
      <c r="D5595" s="90"/>
      <c r="F5595" s="90"/>
      <c r="G5595" s="42"/>
      <c r="H5595" s="90"/>
      <c r="M5595" s="42"/>
      <c r="S5595" s="42"/>
      <c r="T5595" s="42"/>
      <c r="U5595" s="42"/>
      <c r="V5595" s="42"/>
      <c r="W5595" s="42"/>
      <c r="X5595" s="42"/>
      <c r="Y5595" s="42"/>
      <c r="Z5595" s="42"/>
    </row>
    <row r="5596">
      <c r="B5596" s="42"/>
      <c r="D5596" s="90"/>
      <c r="F5596" s="90"/>
      <c r="G5596" s="42"/>
      <c r="H5596" s="90"/>
      <c r="M5596" s="42"/>
      <c r="S5596" s="42"/>
      <c r="T5596" s="42"/>
      <c r="U5596" s="42"/>
      <c r="V5596" s="42"/>
      <c r="W5596" s="42"/>
      <c r="X5596" s="42"/>
      <c r="Y5596" s="42"/>
      <c r="Z5596" s="42"/>
    </row>
    <row r="5597">
      <c r="B5597" s="42"/>
      <c r="D5597" s="90"/>
      <c r="F5597" s="90"/>
      <c r="G5597" s="42"/>
      <c r="H5597" s="90"/>
      <c r="M5597" s="42"/>
      <c r="S5597" s="42"/>
      <c r="T5597" s="42"/>
      <c r="U5597" s="42"/>
      <c r="V5597" s="42"/>
      <c r="W5597" s="42"/>
      <c r="X5597" s="42"/>
      <c r="Y5597" s="42"/>
      <c r="Z5597" s="42"/>
    </row>
    <row r="5598">
      <c r="B5598" s="42"/>
      <c r="D5598" s="90"/>
      <c r="F5598" s="90"/>
      <c r="G5598" s="42"/>
      <c r="H5598" s="90"/>
      <c r="M5598" s="42"/>
      <c r="S5598" s="42"/>
      <c r="T5598" s="42"/>
      <c r="U5598" s="42"/>
      <c r="V5598" s="42"/>
      <c r="W5598" s="42"/>
      <c r="X5598" s="42"/>
      <c r="Y5598" s="42"/>
      <c r="Z5598" s="42"/>
    </row>
    <row r="5599">
      <c r="B5599" s="42"/>
      <c r="D5599" s="90"/>
      <c r="F5599" s="90"/>
      <c r="G5599" s="42"/>
      <c r="H5599" s="90"/>
      <c r="M5599" s="42"/>
      <c r="S5599" s="42"/>
      <c r="T5599" s="42"/>
      <c r="U5599" s="42"/>
      <c r="V5599" s="42"/>
      <c r="W5599" s="42"/>
      <c r="X5599" s="42"/>
      <c r="Y5599" s="42"/>
      <c r="Z5599" s="42"/>
    </row>
    <row r="5600">
      <c r="B5600" s="42"/>
      <c r="D5600" s="90"/>
      <c r="F5600" s="90"/>
      <c r="G5600" s="42"/>
      <c r="H5600" s="90"/>
      <c r="M5600" s="42"/>
      <c r="S5600" s="42"/>
      <c r="T5600" s="42"/>
      <c r="U5600" s="42"/>
      <c r="V5600" s="42"/>
      <c r="W5600" s="42"/>
      <c r="X5600" s="42"/>
      <c r="Y5600" s="42"/>
      <c r="Z5600" s="42"/>
    </row>
    <row r="5601">
      <c r="B5601" s="42"/>
      <c r="D5601" s="90"/>
      <c r="F5601" s="90"/>
      <c r="G5601" s="42"/>
      <c r="H5601" s="90"/>
      <c r="M5601" s="42"/>
      <c r="S5601" s="42"/>
      <c r="T5601" s="42"/>
      <c r="U5601" s="42"/>
      <c r="V5601" s="42"/>
      <c r="W5601" s="42"/>
      <c r="X5601" s="42"/>
      <c r="Y5601" s="42"/>
      <c r="Z5601" s="42"/>
    </row>
    <row r="5602">
      <c r="B5602" s="42"/>
      <c r="D5602" s="90"/>
      <c r="F5602" s="90"/>
      <c r="G5602" s="42"/>
      <c r="H5602" s="90"/>
      <c r="M5602" s="42"/>
      <c r="S5602" s="42"/>
      <c r="T5602" s="42"/>
      <c r="U5602" s="42"/>
      <c r="V5602" s="42"/>
      <c r="W5602" s="42"/>
      <c r="X5602" s="42"/>
      <c r="Y5602" s="42"/>
      <c r="Z5602" s="42"/>
    </row>
    <row r="5603">
      <c r="B5603" s="42"/>
      <c r="D5603" s="90"/>
      <c r="F5603" s="90"/>
      <c r="G5603" s="42"/>
      <c r="H5603" s="90"/>
      <c r="M5603" s="42"/>
      <c r="S5603" s="42"/>
      <c r="T5603" s="42"/>
      <c r="U5603" s="42"/>
      <c r="V5603" s="42"/>
      <c r="W5603" s="42"/>
      <c r="X5603" s="42"/>
      <c r="Y5603" s="42"/>
      <c r="Z5603" s="42"/>
    </row>
    <row r="5604">
      <c r="B5604" s="42"/>
      <c r="D5604" s="90"/>
      <c r="F5604" s="90"/>
      <c r="G5604" s="42"/>
      <c r="H5604" s="90"/>
      <c r="M5604" s="42"/>
      <c r="S5604" s="42"/>
      <c r="T5604" s="42"/>
      <c r="U5604" s="42"/>
      <c r="V5604" s="42"/>
      <c r="W5604" s="42"/>
      <c r="X5604" s="42"/>
      <c r="Y5604" s="42"/>
      <c r="Z5604" s="42"/>
    </row>
    <row r="5605">
      <c r="B5605" s="42"/>
      <c r="D5605" s="90"/>
      <c r="F5605" s="90"/>
      <c r="G5605" s="42"/>
      <c r="H5605" s="90"/>
      <c r="M5605" s="42"/>
      <c r="S5605" s="42"/>
      <c r="T5605" s="42"/>
      <c r="U5605" s="42"/>
      <c r="V5605" s="42"/>
      <c r="W5605" s="42"/>
      <c r="X5605" s="42"/>
      <c r="Y5605" s="42"/>
      <c r="Z5605" s="42"/>
    </row>
    <row r="5606">
      <c r="B5606" s="42"/>
      <c r="D5606" s="90"/>
      <c r="F5606" s="90"/>
      <c r="G5606" s="42"/>
      <c r="H5606" s="90"/>
      <c r="M5606" s="42"/>
      <c r="S5606" s="42"/>
      <c r="T5606" s="42"/>
      <c r="U5606" s="42"/>
      <c r="V5606" s="42"/>
      <c r="W5606" s="42"/>
      <c r="X5606" s="42"/>
      <c r="Y5606" s="42"/>
      <c r="Z5606" s="42"/>
    </row>
    <row r="5607">
      <c r="B5607" s="42"/>
      <c r="D5607" s="90"/>
      <c r="F5607" s="90"/>
      <c r="G5607" s="42"/>
      <c r="H5607" s="90"/>
      <c r="M5607" s="42"/>
      <c r="S5607" s="42"/>
      <c r="T5607" s="42"/>
      <c r="U5607" s="42"/>
      <c r="V5607" s="42"/>
      <c r="W5607" s="42"/>
      <c r="X5607" s="42"/>
      <c r="Y5607" s="42"/>
      <c r="Z5607" s="42"/>
    </row>
    <row r="5608">
      <c r="B5608" s="42"/>
      <c r="D5608" s="90"/>
      <c r="F5608" s="90"/>
      <c r="G5608" s="42"/>
      <c r="H5608" s="90"/>
      <c r="M5608" s="42"/>
      <c r="S5608" s="42"/>
      <c r="T5608" s="42"/>
      <c r="U5608" s="42"/>
      <c r="V5608" s="42"/>
      <c r="W5608" s="42"/>
      <c r="X5608" s="42"/>
      <c r="Y5608" s="42"/>
      <c r="Z5608" s="42"/>
    </row>
    <row r="5609">
      <c r="B5609" s="42"/>
      <c r="D5609" s="90"/>
      <c r="F5609" s="90"/>
      <c r="G5609" s="42"/>
      <c r="H5609" s="90"/>
      <c r="M5609" s="42"/>
      <c r="S5609" s="42"/>
      <c r="T5609" s="42"/>
      <c r="U5609" s="42"/>
      <c r="V5609" s="42"/>
      <c r="W5609" s="42"/>
      <c r="X5609" s="42"/>
      <c r="Y5609" s="42"/>
      <c r="Z5609" s="42"/>
    </row>
    <row r="5610">
      <c r="B5610" s="42"/>
      <c r="D5610" s="90"/>
      <c r="F5610" s="90"/>
      <c r="G5610" s="42"/>
      <c r="H5610" s="90"/>
      <c r="M5610" s="42"/>
      <c r="S5610" s="42"/>
      <c r="T5610" s="42"/>
      <c r="U5610" s="42"/>
      <c r="V5610" s="42"/>
      <c r="W5610" s="42"/>
      <c r="X5610" s="42"/>
      <c r="Y5610" s="42"/>
      <c r="Z5610" s="42"/>
    </row>
    <row r="5611">
      <c r="B5611" s="42"/>
      <c r="D5611" s="90"/>
      <c r="F5611" s="90"/>
      <c r="G5611" s="42"/>
      <c r="H5611" s="90"/>
      <c r="M5611" s="42"/>
      <c r="S5611" s="42"/>
      <c r="T5611" s="42"/>
      <c r="U5611" s="42"/>
      <c r="V5611" s="42"/>
      <c r="W5611" s="42"/>
      <c r="X5611" s="42"/>
      <c r="Y5611" s="42"/>
      <c r="Z5611" s="42"/>
    </row>
    <row r="5612">
      <c r="B5612" s="42"/>
      <c r="D5612" s="90"/>
      <c r="F5612" s="90"/>
      <c r="G5612" s="42"/>
      <c r="H5612" s="90"/>
      <c r="M5612" s="42"/>
      <c r="S5612" s="42"/>
      <c r="T5612" s="42"/>
      <c r="U5612" s="42"/>
      <c r="V5612" s="42"/>
      <c r="W5612" s="42"/>
      <c r="X5612" s="42"/>
      <c r="Y5612" s="42"/>
      <c r="Z5612" s="42"/>
    </row>
    <row r="5613">
      <c r="B5613" s="42"/>
      <c r="D5613" s="90"/>
      <c r="F5613" s="90"/>
      <c r="G5613" s="42"/>
      <c r="H5613" s="90"/>
      <c r="M5613" s="42"/>
      <c r="S5613" s="42"/>
      <c r="T5613" s="42"/>
      <c r="U5613" s="42"/>
      <c r="V5613" s="42"/>
      <c r="W5613" s="42"/>
      <c r="X5613" s="42"/>
      <c r="Y5613" s="42"/>
      <c r="Z5613" s="42"/>
    </row>
    <row r="5614">
      <c r="B5614" s="42"/>
      <c r="D5614" s="90"/>
      <c r="F5614" s="90"/>
      <c r="G5614" s="42"/>
      <c r="H5614" s="90"/>
      <c r="M5614" s="42"/>
      <c r="S5614" s="42"/>
      <c r="T5614" s="42"/>
      <c r="U5614" s="42"/>
      <c r="V5614" s="42"/>
      <c r="W5614" s="42"/>
      <c r="X5614" s="42"/>
      <c r="Y5614" s="42"/>
      <c r="Z5614" s="42"/>
    </row>
    <row r="5615">
      <c r="B5615" s="42"/>
      <c r="D5615" s="90"/>
      <c r="F5615" s="90"/>
      <c r="G5615" s="42"/>
      <c r="H5615" s="90"/>
      <c r="M5615" s="42"/>
      <c r="S5615" s="42"/>
      <c r="T5615" s="42"/>
      <c r="U5615" s="42"/>
      <c r="V5615" s="42"/>
      <c r="W5615" s="42"/>
      <c r="X5615" s="42"/>
      <c r="Y5615" s="42"/>
      <c r="Z5615" s="42"/>
    </row>
    <row r="5616">
      <c r="B5616" s="42"/>
      <c r="D5616" s="90"/>
      <c r="F5616" s="90"/>
      <c r="G5616" s="42"/>
      <c r="H5616" s="90"/>
      <c r="M5616" s="42"/>
      <c r="S5616" s="42"/>
      <c r="T5616" s="42"/>
      <c r="U5616" s="42"/>
      <c r="V5616" s="42"/>
      <c r="W5616" s="42"/>
      <c r="X5616" s="42"/>
      <c r="Y5616" s="42"/>
      <c r="Z5616" s="42"/>
    </row>
    <row r="5617">
      <c r="B5617" s="42"/>
      <c r="D5617" s="90"/>
      <c r="F5617" s="90"/>
      <c r="G5617" s="42"/>
      <c r="H5617" s="90"/>
      <c r="M5617" s="42"/>
      <c r="S5617" s="42"/>
      <c r="T5617" s="42"/>
      <c r="U5617" s="42"/>
      <c r="V5617" s="42"/>
      <c r="W5617" s="42"/>
      <c r="X5617" s="42"/>
      <c r="Y5617" s="42"/>
      <c r="Z5617" s="42"/>
    </row>
    <row r="5618">
      <c r="B5618" s="42"/>
      <c r="D5618" s="90"/>
      <c r="F5618" s="90"/>
      <c r="G5618" s="42"/>
      <c r="H5618" s="90"/>
      <c r="M5618" s="42"/>
      <c r="S5618" s="42"/>
      <c r="T5618" s="42"/>
      <c r="U5618" s="42"/>
      <c r="V5618" s="42"/>
      <c r="W5618" s="42"/>
      <c r="X5618" s="42"/>
      <c r="Y5618" s="42"/>
      <c r="Z5618" s="42"/>
    </row>
    <row r="5619">
      <c r="B5619" s="42"/>
      <c r="D5619" s="90"/>
      <c r="F5619" s="90"/>
      <c r="G5619" s="42"/>
      <c r="H5619" s="90"/>
      <c r="M5619" s="42"/>
      <c r="S5619" s="42"/>
      <c r="T5619" s="42"/>
      <c r="U5619" s="42"/>
      <c r="V5619" s="42"/>
      <c r="W5619" s="42"/>
      <c r="X5619" s="42"/>
      <c r="Y5619" s="42"/>
      <c r="Z5619" s="42"/>
    </row>
    <row r="5620">
      <c r="B5620" s="42"/>
      <c r="D5620" s="90"/>
      <c r="F5620" s="90"/>
      <c r="G5620" s="42"/>
      <c r="H5620" s="90"/>
      <c r="M5620" s="42"/>
      <c r="S5620" s="42"/>
      <c r="T5620" s="42"/>
      <c r="U5620" s="42"/>
      <c r="V5620" s="42"/>
      <c r="W5620" s="42"/>
      <c r="X5620" s="42"/>
      <c r="Y5620" s="42"/>
      <c r="Z5620" s="42"/>
    </row>
    <row r="5621">
      <c r="B5621" s="42"/>
      <c r="D5621" s="90"/>
      <c r="F5621" s="90"/>
      <c r="G5621" s="42"/>
      <c r="H5621" s="90"/>
      <c r="M5621" s="42"/>
      <c r="S5621" s="42"/>
      <c r="T5621" s="42"/>
      <c r="U5621" s="42"/>
      <c r="V5621" s="42"/>
      <c r="W5621" s="42"/>
      <c r="X5621" s="42"/>
      <c r="Y5621" s="42"/>
      <c r="Z5621" s="42"/>
    </row>
    <row r="5622">
      <c r="B5622" s="42"/>
      <c r="D5622" s="90"/>
      <c r="F5622" s="90"/>
      <c r="G5622" s="42"/>
      <c r="H5622" s="90"/>
      <c r="M5622" s="42"/>
      <c r="S5622" s="42"/>
      <c r="T5622" s="42"/>
      <c r="U5622" s="42"/>
      <c r="V5622" s="42"/>
      <c r="W5622" s="42"/>
      <c r="X5622" s="42"/>
      <c r="Y5622" s="42"/>
      <c r="Z5622" s="42"/>
    </row>
    <row r="5623">
      <c r="B5623" s="42"/>
      <c r="D5623" s="90"/>
      <c r="F5623" s="90"/>
      <c r="G5623" s="42"/>
      <c r="H5623" s="90"/>
      <c r="M5623" s="42"/>
      <c r="S5623" s="42"/>
      <c r="T5623" s="42"/>
      <c r="U5623" s="42"/>
      <c r="V5623" s="42"/>
      <c r="W5623" s="42"/>
      <c r="X5623" s="42"/>
      <c r="Y5623" s="42"/>
      <c r="Z5623" s="42"/>
    </row>
    <row r="5624">
      <c r="B5624" s="42"/>
      <c r="D5624" s="90"/>
      <c r="F5624" s="90"/>
      <c r="G5624" s="42"/>
      <c r="H5624" s="90"/>
      <c r="M5624" s="42"/>
      <c r="S5624" s="42"/>
      <c r="T5624" s="42"/>
      <c r="U5624" s="42"/>
      <c r="V5624" s="42"/>
      <c r="W5624" s="42"/>
      <c r="X5624" s="42"/>
      <c r="Y5624" s="42"/>
      <c r="Z5624" s="42"/>
    </row>
    <row r="5625">
      <c r="B5625" s="42"/>
      <c r="D5625" s="90"/>
      <c r="F5625" s="90"/>
      <c r="G5625" s="42"/>
      <c r="H5625" s="90"/>
      <c r="M5625" s="42"/>
      <c r="S5625" s="42"/>
      <c r="T5625" s="42"/>
      <c r="U5625" s="42"/>
      <c r="V5625" s="42"/>
      <c r="W5625" s="42"/>
      <c r="X5625" s="42"/>
      <c r="Y5625" s="42"/>
      <c r="Z5625" s="42"/>
    </row>
    <row r="5626">
      <c r="B5626" s="42"/>
      <c r="D5626" s="90"/>
      <c r="F5626" s="90"/>
      <c r="G5626" s="42"/>
      <c r="H5626" s="90"/>
      <c r="M5626" s="42"/>
      <c r="S5626" s="42"/>
      <c r="T5626" s="42"/>
      <c r="U5626" s="42"/>
      <c r="V5626" s="42"/>
      <c r="W5626" s="42"/>
      <c r="X5626" s="42"/>
      <c r="Y5626" s="42"/>
      <c r="Z5626" s="42"/>
    </row>
    <row r="5627">
      <c r="B5627" s="42"/>
      <c r="D5627" s="90"/>
      <c r="F5627" s="90"/>
      <c r="G5627" s="42"/>
      <c r="H5627" s="90"/>
      <c r="M5627" s="42"/>
      <c r="S5627" s="42"/>
      <c r="T5627" s="42"/>
      <c r="U5627" s="42"/>
      <c r="V5627" s="42"/>
      <c r="W5627" s="42"/>
      <c r="X5627" s="42"/>
      <c r="Y5627" s="42"/>
      <c r="Z5627" s="42"/>
    </row>
    <row r="5628">
      <c r="B5628" s="42"/>
      <c r="D5628" s="90"/>
      <c r="F5628" s="90"/>
      <c r="G5628" s="42"/>
      <c r="H5628" s="90"/>
      <c r="M5628" s="42"/>
      <c r="S5628" s="42"/>
      <c r="T5628" s="42"/>
      <c r="U5628" s="42"/>
      <c r="V5628" s="42"/>
      <c r="W5628" s="42"/>
      <c r="X5628" s="42"/>
      <c r="Y5628" s="42"/>
      <c r="Z5628" s="42"/>
    </row>
    <row r="5629">
      <c r="B5629" s="42"/>
      <c r="D5629" s="90"/>
      <c r="F5629" s="90"/>
      <c r="G5629" s="42"/>
      <c r="H5629" s="90"/>
      <c r="M5629" s="42"/>
      <c r="S5629" s="42"/>
      <c r="T5629" s="42"/>
      <c r="U5629" s="42"/>
      <c r="V5629" s="42"/>
      <c r="W5629" s="42"/>
      <c r="X5629" s="42"/>
      <c r="Y5629" s="42"/>
      <c r="Z5629" s="42"/>
    </row>
    <row r="5630">
      <c r="B5630" s="42"/>
      <c r="D5630" s="90"/>
      <c r="F5630" s="90"/>
      <c r="G5630" s="42"/>
      <c r="H5630" s="90"/>
      <c r="M5630" s="42"/>
      <c r="S5630" s="42"/>
      <c r="T5630" s="42"/>
      <c r="U5630" s="42"/>
      <c r="V5630" s="42"/>
      <c r="W5630" s="42"/>
      <c r="X5630" s="42"/>
      <c r="Y5630" s="42"/>
      <c r="Z5630" s="42"/>
    </row>
    <row r="5631">
      <c r="B5631" s="42"/>
      <c r="D5631" s="90"/>
      <c r="F5631" s="90"/>
      <c r="G5631" s="42"/>
      <c r="H5631" s="90"/>
      <c r="M5631" s="42"/>
      <c r="S5631" s="42"/>
      <c r="T5631" s="42"/>
      <c r="U5631" s="42"/>
      <c r="V5631" s="42"/>
      <c r="W5631" s="42"/>
      <c r="X5631" s="42"/>
      <c r="Y5631" s="42"/>
      <c r="Z5631" s="42"/>
    </row>
    <row r="5632">
      <c r="B5632" s="42"/>
      <c r="D5632" s="90"/>
      <c r="F5632" s="90"/>
      <c r="G5632" s="42"/>
      <c r="H5632" s="90"/>
      <c r="M5632" s="42"/>
      <c r="S5632" s="42"/>
      <c r="T5632" s="42"/>
      <c r="U5632" s="42"/>
      <c r="V5632" s="42"/>
      <c r="W5632" s="42"/>
      <c r="X5632" s="42"/>
      <c r="Y5632" s="42"/>
      <c r="Z5632" s="42"/>
    </row>
    <row r="5633">
      <c r="B5633" s="42"/>
      <c r="D5633" s="90"/>
      <c r="F5633" s="90"/>
      <c r="G5633" s="42"/>
      <c r="H5633" s="90"/>
      <c r="M5633" s="42"/>
      <c r="S5633" s="42"/>
      <c r="T5633" s="42"/>
      <c r="U5633" s="42"/>
      <c r="V5633" s="42"/>
      <c r="W5633" s="42"/>
      <c r="X5633" s="42"/>
      <c r="Y5633" s="42"/>
      <c r="Z5633" s="42"/>
    </row>
    <row r="5634">
      <c r="B5634" s="42"/>
      <c r="D5634" s="90"/>
      <c r="F5634" s="90"/>
      <c r="G5634" s="42"/>
      <c r="H5634" s="90"/>
      <c r="M5634" s="42"/>
      <c r="S5634" s="42"/>
      <c r="T5634" s="42"/>
      <c r="U5634" s="42"/>
      <c r="V5634" s="42"/>
      <c r="W5634" s="42"/>
      <c r="X5634" s="42"/>
      <c r="Y5634" s="42"/>
      <c r="Z5634" s="42"/>
    </row>
    <row r="5635">
      <c r="B5635" s="42"/>
      <c r="D5635" s="90"/>
      <c r="F5635" s="90"/>
      <c r="G5635" s="42"/>
      <c r="H5635" s="90"/>
      <c r="M5635" s="42"/>
      <c r="S5635" s="42"/>
      <c r="T5635" s="42"/>
      <c r="U5635" s="42"/>
      <c r="V5635" s="42"/>
      <c r="W5635" s="42"/>
      <c r="X5635" s="42"/>
      <c r="Y5635" s="42"/>
      <c r="Z5635" s="42"/>
    </row>
    <row r="5636">
      <c r="B5636" s="42"/>
      <c r="D5636" s="90"/>
      <c r="F5636" s="90"/>
      <c r="G5636" s="42"/>
      <c r="H5636" s="90"/>
      <c r="M5636" s="42"/>
      <c r="S5636" s="42"/>
      <c r="T5636" s="42"/>
      <c r="U5636" s="42"/>
      <c r="V5636" s="42"/>
      <c r="W5636" s="42"/>
      <c r="X5636" s="42"/>
      <c r="Y5636" s="42"/>
      <c r="Z5636" s="42"/>
    </row>
    <row r="5637">
      <c r="B5637" s="42"/>
      <c r="D5637" s="90"/>
      <c r="F5637" s="90"/>
      <c r="G5637" s="42"/>
      <c r="H5637" s="90"/>
      <c r="M5637" s="42"/>
      <c r="S5637" s="42"/>
      <c r="T5637" s="42"/>
      <c r="U5637" s="42"/>
      <c r="V5637" s="42"/>
      <c r="W5637" s="42"/>
      <c r="X5637" s="42"/>
      <c r="Y5637" s="42"/>
      <c r="Z5637" s="42"/>
    </row>
    <row r="5638">
      <c r="B5638" s="42"/>
      <c r="D5638" s="90"/>
      <c r="F5638" s="90"/>
      <c r="G5638" s="42"/>
      <c r="H5638" s="90"/>
      <c r="M5638" s="42"/>
      <c r="S5638" s="42"/>
      <c r="T5638" s="42"/>
      <c r="U5638" s="42"/>
      <c r="V5638" s="42"/>
      <c r="W5638" s="42"/>
      <c r="X5638" s="42"/>
      <c r="Y5638" s="42"/>
      <c r="Z5638" s="42"/>
    </row>
    <row r="5639">
      <c r="B5639" s="42"/>
      <c r="D5639" s="90"/>
      <c r="F5639" s="90"/>
      <c r="G5639" s="42"/>
      <c r="H5639" s="90"/>
      <c r="M5639" s="42"/>
      <c r="S5639" s="42"/>
      <c r="T5639" s="42"/>
      <c r="U5639" s="42"/>
      <c r="V5639" s="42"/>
      <c r="W5639" s="42"/>
      <c r="X5639" s="42"/>
      <c r="Y5639" s="42"/>
      <c r="Z5639" s="42"/>
    </row>
    <row r="5640">
      <c r="B5640" s="42"/>
      <c r="D5640" s="90"/>
      <c r="F5640" s="90"/>
      <c r="G5640" s="42"/>
      <c r="H5640" s="90"/>
      <c r="M5640" s="42"/>
      <c r="S5640" s="42"/>
      <c r="T5640" s="42"/>
      <c r="U5640" s="42"/>
      <c r="V5640" s="42"/>
      <c r="W5640" s="42"/>
      <c r="X5640" s="42"/>
      <c r="Y5640" s="42"/>
      <c r="Z5640" s="42"/>
    </row>
    <row r="5641">
      <c r="B5641" s="42"/>
      <c r="D5641" s="90"/>
      <c r="F5641" s="90"/>
      <c r="G5641" s="42"/>
      <c r="H5641" s="90"/>
      <c r="M5641" s="42"/>
      <c r="S5641" s="42"/>
      <c r="T5641" s="42"/>
      <c r="U5641" s="42"/>
      <c r="V5641" s="42"/>
      <c r="W5641" s="42"/>
      <c r="X5641" s="42"/>
      <c r="Y5641" s="42"/>
      <c r="Z5641" s="42"/>
    </row>
    <row r="5642">
      <c r="B5642" s="42"/>
      <c r="D5642" s="90"/>
      <c r="F5642" s="90"/>
      <c r="G5642" s="42"/>
      <c r="H5642" s="90"/>
      <c r="M5642" s="42"/>
      <c r="S5642" s="42"/>
      <c r="T5642" s="42"/>
      <c r="U5642" s="42"/>
      <c r="V5642" s="42"/>
      <c r="W5642" s="42"/>
      <c r="X5642" s="42"/>
      <c r="Y5642" s="42"/>
      <c r="Z5642" s="42"/>
    </row>
    <row r="5643">
      <c r="B5643" s="42"/>
      <c r="D5643" s="90"/>
      <c r="F5643" s="90"/>
      <c r="G5643" s="42"/>
      <c r="H5643" s="90"/>
      <c r="M5643" s="42"/>
      <c r="S5643" s="42"/>
      <c r="T5643" s="42"/>
      <c r="U5643" s="42"/>
      <c r="V5643" s="42"/>
      <c r="W5643" s="42"/>
      <c r="X5643" s="42"/>
      <c r="Y5643" s="42"/>
      <c r="Z5643" s="42"/>
    </row>
    <row r="5644">
      <c r="B5644" s="42"/>
      <c r="D5644" s="90"/>
      <c r="F5644" s="90"/>
      <c r="G5644" s="42"/>
      <c r="H5644" s="90"/>
      <c r="M5644" s="42"/>
      <c r="S5644" s="42"/>
      <c r="T5644" s="42"/>
      <c r="U5644" s="42"/>
      <c r="V5644" s="42"/>
      <c r="W5644" s="42"/>
      <c r="X5644" s="42"/>
      <c r="Y5644" s="42"/>
      <c r="Z5644" s="42"/>
    </row>
    <row r="5645">
      <c r="B5645" s="42"/>
      <c r="D5645" s="90"/>
      <c r="F5645" s="90"/>
      <c r="G5645" s="42"/>
      <c r="H5645" s="90"/>
      <c r="M5645" s="42"/>
      <c r="S5645" s="42"/>
      <c r="T5645" s="42"/>
      <c r="U5645" s="42"/>
      <c r="V5645" s="42"/>
      <c r="W5645" s="42"/>
      <c r="X5645" s="42"/>
      <c r="Y5645" s="42"/>
      <c r="Z5645" s="42"/>
    </row>
    <row r="5646">
      <c r="B5646" s="42"/>
      <c r="D5646" s="90"/>
      <c r="F5646" s="90"/>
      <c r="G5646" s="42"/>
      <c r="H5646" s="90"/>
      <c r="M5646" s="42"/>
      <c r="S5646" s="42"/>
      <c r="T5646" s="42"/>
      <c r="U5646" s="42"/>
      <c r="V5646" s="42"/>
      <c r="W5646" s="42"/>
      <c r="X5646" s="42"/>
      <c r="Y5646" s="42"/>
      <c r="Z5646" s="42"/>
    </row>
    <row r="5647">
      <c r="B5647" s="42"/>
      <c r="D5647" s="90"/>
      <c r="F5647" s="90"/>
      <c r="G5647" s="42"/>
      <c r="H5647" s="90"/>
      <c r="M5647" s="42"/>
      <c r="S5647" s="42"/>
      <c r="T5647" s="42"/>
      <c r="U5647" s="42"/>
      <c r="V5647" s="42"/>
      <c r="W5647" s="42"/>
      <c r="X5647" s="42"/>
      <c r="Y5647" s="42"/>
      <c r="Z5647" s="42"/>
    </row>
    <row r="5648">
      <c r="B5648" s="42"/>
      <c r="D5648" s="90"/>
      <c r="F5648" s="90"/>
      <c r="G5648" s="42"/>
      <c r="H5648" s="90"/>
      <c r="M5648" s="42"/>
      <c r="S5648" s="42"/>
      <c r="T5648" s="42"/>
      <c r="U5648" s="42"/>
      <c r="V5648" s="42"/>
      <c r="W5648" s="42"/>
      <c r="X5648" s="42"/>
      <c r="Y5648" s="42"/>
      <c r="Z5648" s="42"/>
    </row>
    <row r="5649">
      <c r="B5649" s="42"/>
      <c r="D5649" s="90"/>
      <c r="F5649" s="90"/>
      <c r="G5649" s="42"/>
      <c r="H5649" s="90"/>
      <c r="M5649" s="42"/>
      <c r="S5649" s="42"/>
      <c r="T5649" s="42"/>
      <c r="U5649" s="42"/>
      <c r="V5649" s="42"/>
      <c r="W5649" s="42"/>
      <c r="X5649" s="42"/>
      <c r="Y5649" s="42"/>
      <c r="Z5649" s="42"/>
    </row>
    <row r="5650">
      <c r="B5650" s="42"/>
      <c r="D5650" s="90"/>
      <c r="F5650" s="90"/>
      <c r="G5650" s="42"/>
      <c r="H5650" s="90"/>
      <c r="M5650" s="42"/>
      <c r="S5650" s="42"/>
      <c r="T5650" s="42"/>
      <c r="U5650" s="42"/>
      <c r="V5650" s="42"/>
      <c r="W5650" s="42"/>
      <c r="X5650" s="42"/>
      <c r="Y5650" s="42"/>
      <c r="Z5650" s="42"/>
    </row>
    <row r="5651">
      <c r="B5651" s="42"/>
      <c r="D5651" s="90"/>
      <c r="F5651" s="90"/>
      <c r="G5651" s="42"/>
      <c r="H5651" s="90"/>
      <c r="M5651" s="42"/>
      <c r="S5651" s="42"/>
      <c r="T5651" s="42"/>
      <c r="U5651" s="42"/>
      <c r="V5651" s="42"/>
      <c r="W5651" s="42"/>
      <c r="X5651" s="42"/>
      <c r="Y5651" s="42"/>
      <c r="Z5651" s="42"/>
    </row>
    <row r="5652">
      <c r="B5652" s="42"/>
      <c r="D5652" s="90"/>
      <c r="F5652" s="90"/>
      <c r="G5652" s="42"/>
      <c r="H5652" s="90"/>
      <c r="M5652" s="42"/>
      <c r="S5652" s="42"/>
      <c r="T5652" s="42"/>
      <c r="U5652" s="42"/>
      <c r="V5652" s="42"/>
      <c r="W5652" s="42"/>
      <c r="X5652" s="42"/>
      <c r="Y5652" s="42"/>
      <c r="Z5652" s="42"/>
    </row>
    <row r="5653">
      <c r="B5653" s="42"/>
      <c r="D5653" s="90"/>
      <c r="F5653" s="90"/>
      <c r="G5653" s="42"/>
      <c r="H5653" s="90"/>
      <c r="M5653" s="42"/>
      <c r="S5653" s="42"/>
      <c r="T5653" s="42"/>
      <c r="U5653" s="42"/>
      <c r="V5653" s="42"/>
      <c r="W5653" s="42"/>
      <c r="X5653" s="42"/>
      <c r="Y5653" s="42"/>
      <c r="Z5653" s="42"/>
    </row>
    <row r="5654">
      <c r="B5654" s="42"/>
      <c r="D5654" s="90"/>
      <c r="F5654" s="90"/>
      <c r="G5654" s="42"/>
      <c r="H5654" s="90"/>
      <c r="M5654" s="42"/>
      <c r="S5654" s="42"/>
      <c r="T5654" s="42"/>
      <c r="U5654" s="42"/>
      <c r="V5654" s="42"/>
      <c r="W5654" s="42"/>
      <c r="X5654" s="42"/>
      <c r="Y5654" s="42"/>
      <c r="Z5654" s="42"/>
    </row>
    <row r="5655">
      <c r="B5655" s="42"/>
      <c r="D5655" s="90"/>
      <c r="F5655" s="90"/>
      <c r="G5655" s="42"/>
      <c r="H5655" s="90"/>
      <c r="M5655" s="42"/>
      <c r="S5655" s="42"/>
      <c r="T5655" s="42"/>
      <c r="U5655" s="42"/>
      <c r="V5655" s="42"/>
      <c r="W5655" s="42"/>
      <c r="X5655" s="42"/>
      <c r="Y5655" s="42"/>
      <c r="Z5655" s="42"/>
    </row>
    <row r="5656">
      <c r="B5656" s="42"/>
      <c r="D5656" s="90"/>
      <c r="F5656" s="90"/>
      <c r="G5656" s="42"/>
      <c r="H5656" s="90"/>
      <c r="M5656" s="42"/>
      <c r="S5656" s="42"/>
      <c r="T5656" s="42"/>
      <c r="U5656" s="42"/>
      <c r="V5656" s="42"/>
      <c r="W5656" s="42"/>
      <c r="X5656" s="42"/>
      <c r="Y5656" s="42"/>
      <c r="Z5656" s="42"/>
    </row>
    <row r="5657">
      <c r="B5657" s="42"/>
      <c r="D5657" s="90"/>
      <c r="F5657" s="90"/>
      <c r="G5657" s="42"/>
      <c r="H5657" s="90"/>
      <c r="M5657" s="42"/>
      <c r="S5657" s="42"/>
      <c r="T5657" s="42"/>
      <c r="U5657" s="42"/>
      <c r="V5657" s="42"/>
      <c r="W5657" s="42"/>
      <c r="X5657" s="42"/>
      <c r="Y5657" s="42"/>
      <c r="Z5657" s="42"/>
    </row>
    <row r="5658">
      <c r="B5658" s="42"/>
      <c r="D5658" s="90"/>
      <c r="F5658" s="90"/>
      <c r="G5658" s="42"/>
      <c r="H5658" s="90"/>
      <c r="M5658" s="42"/>
      <c r="S5658" s="42"/>
      <c r="T5658" s="42"/>
      <c r="U5658" s="42"/>
      <c r="V5658" s="42"/>
      <c r="W5658" s="42"/>
      <c r="X5658" s="42"/>
      <c r="Y5658" s="42"/>
      <c r="Z5658" s="42"/>
    </row>
    <row r="5659">
      <c r="B5659" s="42"/>
      <c r="D5659" s="90"/>
      <c r="F5659" s="90"/>
      <c r="G5659" s="42"/>
      <c r="H5659" s="90"/>
      <c r="M5659" s="42"/>
      <c r="S5659" s="42"/>
      <c r="T5659" s="42"/>
      <c r="U5659" s="42"/>
      <c r="V5659" s="42"/>
      <c r="W5659" s="42"/>
      <c r="X5659" s="42"/>
      <c r="Y5659" s="42"/>
      <c r="Z5659" s="42"/>
    </row>
    <row r="5660">
      <c r="B5660" s="42"/>
      <c r="D5660" s="90"/>
      <c r="F5660" s="90"/>
      <c r="G5660" s="42"/>
      <c r="H5660" s="90"/>
      <c r="M5660" s="42"/>
      <c r="S5660" s="42"/>
      <c r="T5660" s="42"/>
      <c r="U5660" s="42"/>
      <c r="V5660" s="42"/>
      <c r="W5660" s="42"/>
      <c r="X5660" s="42"/>
      <c r="Y5660" s="42"/>
      <c r="Z5660" s="42"/>
    </row>
    <row r="5661">
      <c r="B5661" s="42"/>
      <c r="D5661" s="90"/>
      <c r="F5661" s="90"/>
      <c r="G5661" s="42"/>
      <c r="H5661" s="90"/>
      <c r="M5661" s="42"/>
      <c r="S5661" s="42"/>
      <c r="T5661" s="42"/>
      <c r="U5661" s="42"/>
      <c r="V5661" s="42"/>
      <c r="W5661" s="42"/>
      <c r="X5661" s="42"/>
      <c r="Y5661" s="42"/>
      <c r="Z5661" s="42"/>
    </row>
    <row r="5662">
      <c r="B5662" s="42"/>
      <c r="D5662" s="90"/>
      <c r="F5662" s="90"/>
      <c r="G5662" s="42"/>
      <c r="H5662" s="90"/>
      <c r="M5662" s="42"/>
      <c r="S5662" s="42"/>
      <c r="T5662" s="42"/>
      <c r="U5662" s="42"/>
      <c r="V5662" s="42"/>
      <c r="W5662" s="42"/>
      <c r="X5662" s="42"/>
      <c r="Y5662" s="42"/>
      <c r="Z5662" s="42"/>
    </row>
    <row r="5663">
      <c r="B5663" s="42"/>
      <c r="D5663" s="90"/>
      <c r="F5663" s="90"/>
      <c r="G5663" s="42"/>
      <c r="H5663" s="90"/>
      <c r="M5663" s="42"/>
      <c r="S5663" s="42"/>
      <c r="T5663" s="42"/>
      <c r="U5663" s="42"/>
      <c r="V5663" s="42"/>
      <c r="W5663" s="42"/>
      <c r="X5663" s="42"/>
      <c r="Y5663" s="42"/>
      <c r="Z5663" s="42"/>
    </row>
    <row r="5664">
      <c r="B5664" s="42"/>
      <c r="D5664" s="90"/>
      <c r="F5664" s="90"/>
      <c r="G5664" s="42"/>
      <c r="H5664" s="90"/>
      <c r="M5664" s="42"/>
      <c r="S5664" s="42"/>
      <c r="T5664" s="42"/>
      <c r="U5664" s="42"/>
      <c r="V5664" s="42"/>
      <c r="W5664" s="42"/>
      <c r="X5664" s="42"/>
      <c r="Y5664" s="42"/>
      <c r="Z5664" s="42"/>
    </row>
    <row r="5665">
      <c r="B5665" s="42"/>
      <c r="D5665" s="90"/>
      <c r="F5665" s="90"/>
      <c r="G5665" s="42"/>
      <c r="H5665" s="90"/>
      <c r="M5665" s="42"/>
      <c r="S5665" s="42"/>
      <c r="T5665" s="42"/>
      <c r="U5665" s="42"/>
      <c r="V5665" s="42"/>
      <c r="W5665" s="42"/>
      <c r="X5665" s="42"/>
      <c r="Y5665" s="42"/>
      <c r="Z5665" s="42"/>
    </row>
    <row r="5666">
      <c r="B5666" s="42"/>
      <c r="D5666" s="90"/>
      <c r="F5666" s="90"/>
      <c r="G5666" s="42"/>
      <c r="H5666" s="90"/>
      <c r="M5666" s="42"/>
      <c r="S5666" s="42"/>
      <c r="T5666" s="42"/>
      <c r="U5666" s="42"/>
      <c r="V5666" s="42"/>
      <c r="W5666" s="42"/>
      <c r="X5666" s="42"/>
      <c r="Y5666" s="42"/>
      <c r="Z5666" s="42"/>
    </row>
    <row r="5667">
      <c r="B5667" s="42"/>
      <c r="D5667" s="90"/>
      <c r="F5667" s="90"/>
      <c r="G5667" s="42"/>
      <c r="H5667" s="90"/>
      <c r="M5667" s="42"/>
      <c r="S5667" s="42"/>
      <c r="T5667" s="42"/>
      <c r="U5667" s="42"/>
      <c r="V5667" s="42"/>
      <c r="W5667" s="42"/>
      <c r="X5667" s="42"/>
      <c r="Y5667" s="42"/>
      <c r="Z5667" s="42"/>
    </row>
    <row r="5668">
      <c r="B5668" s="42"/>
      <c r="D5668" s="90"/>
      <c r="F5668" s="90"/>
      <c r="G5668" s="42"/>
      <c r="H5668" s="90"/>
      <c r="M5668" s="42"/>
      <c r="S5668" s="42"/>
      <c r="T5668" s="42"/>
      <c r="U5668" s="42"/>
      <c r="V5668" s="42"/>
      <c r="W5668" s="42"/>
      <c r="X5668" s="42"/>
      <c r="Y5668" s="42"/>
      <c r="Z5668" s="42"/>
    </row>
    <row r="5669">
      <c r="B5669" s="42"/>
      <c r="D5669" s="90"/>
      <c r="F5669" s="90"/>
      <c r="G5669" s="42"/>
      <c r="H5669" s="90"/>
      <c r="M5669" s="42"/>
      <c r="S5669" s="42"/>
      <c r="T5669" s="42"/>
      <c r="U5669" s="42"/>
      <c r="V5669" s="42"/>
      <c r="W5669" s="42"/>
      <c r="X5669" s="42"/>
      <c r="Y5669" s="42"/>
      <c r="Z5669" s="42"/>
    </row>
    <row r="5670">
      <c r="B5670" s="42"/>
      <c r="D5670" s="90"/>
      <c r="F5670" s="90"/>
      <c r="G5670" s="42"/>
      <c r="H5670" s="90"/>
      <c r="M5670" s="42"/>
      <c r="S5670" s="42"/>
      <c r="T5670" s="42"/>
      <c r="U5670" s="42"/>
      <c r="V5670" s="42"/>
      <c r="W5670" s="42"/>
      <c r="X5670" s="42"/>
      <c r="Y5670" s="42"/>
      <c r="Z5670" s="42"/>
    </row>
    <row r="5671">
      <c r="B5671" s="42"/>
      <c r="D5671" s="90"/>
      <c r="F5671" s="90"/>
      <c r="G5671" s="42"/>
      <c r="H5671" s="90"/>
      <c r="M5671" s="42"/>
      <c r="S5671" s="42"/>
      <c r="T5671" s="42"/>
      <c r="U5671" s="42"/>
      <c r="V5671" s="42"/>
      <c r="W5671" s="42"/>
      <c r="X5671" s="42"/>
      <c r="Y5671" s="42"/>
      <c r="Z5671" s="42"/>
    </row>
    <row r="5672">
      <c r="B5672" s="42"/>
      <c r="D5672" s="90"/>
      <c r="F5672" s="90"/>
      <c r="G5672" s="42"/>
      <c r="H5672" s="90"/>
      <c r="M5672" s="42"/>
      <c r="S5672" s="42"/>
      <c r="T5672" s="42"/>
      <c r="U5672" s="42"/>
      <c r="V5672" s="42"/>
      <c r="W5672" s="42"/>
      <c r="X5672" s="42"/>
      <c r="Y5672" s="42"/>
      <c r="Z5672" s="42"/>
    </row>
    <row r="5673">
      <c r="B5673" s="42"/>
      <c r="D5673" s="90"/>
      <c r="F5673" s="90"/>
      <c r="G5673" s="42"/>
      <c r="H5673" s="90"/>
      <c r="M5673" s="42"/>
      <c r="S5673" s="42"/>
      <c r="T5673" s="42"/>
      <c r="U5673" s="42"/>
      <c r="V5673" s="42"/>
      <c r="W5673" s="42"/>
      <c r="X5673" s="42"/>
      <c r="Y5673" s="42"/>
      <c r="Z5673" s="42"/>
    </row>
    <row r="5674">
      <c r="B5674" s="42"/>
      <c r="D5674" s="90"/>
      <c r="F5674" s="90"/>
      <c r="G5674" s="42"/>
      <c r="H5674" s="90"/>
      <c r="M5674" s="42"/>
      <c r="S5674" s="42"/>
      <c r="T5674" s="42"/>
      <c r="U5674" s="42"/>
      <c r="V5674" s="42"/>
      <c r="W5674" s="42"/>
      <c r="X5674" s="42"/>
      <c r="Y5674" s="42"/>
      <c r="Z5674" s="42"/>
    </row>
    <row r="5675">
      <c r="B5675" s="42"/>
      <c r="D5675" s="90"/>
      <c r="F5675" s="90"/>
      <c r="G5675" s="42"/>
      <c r="H5675" s="90"/>
      <c r="M5675" s="42"/>
      <c r="S5675" s="42"/>
      <c r="T5675" s="42"/>
      <c r="U5675" s="42"/>
      <c r="V5675" s="42"/>
      <c r="W5675" s="42"/>
      <c r="X5675" s="42"/>
      <c r="Y5675" s="42"/>
      <c r="Z5675" s="42"/>
    </row>
    <row r="5676">
      <c r="B5676" s="42"/>
      <c r="D5676" s="90"/>
      <c r="F5676" s="90"/>
      <c r="G5676" s="42"/>
      <c r="H5676" s="90"/>
      <c r="M5676" s="42"/>
      <c r="S5676" s="42"/>
      <c r="T5676" s="42"/>
      <c r="U5676" s="42"/>
      <c r="V5676" s="42"/>
      <c r="W5676" s="42"/>
      <c r="X5676" s="42"/>
      <c r="Y5676" s="42"/>
      <c r="Z5676" s="42"/>
    </row>
    <row r="5677">
      <c r="B5677" s="42"/>
      <c r="D5677" s="90"/>
      <c r="F5677" s="90"/>
      <c r="G5677" s="42"/>
      <c r="H5677" s="90"/>
      <c r="M5677" s="42"/>
      <c r="S5677" s="42"/>
      <c r="T5677" s="42"/>
      <c r="U5677" s="42"/>
      <c r="V5677" s="42"/>
      <c r="W5677" s="42"/>
      <c r="X5677" s="42"/>
      <c r="Y5677" s="42"/>
      <c r="Z5677" s="42"/>
    </row>
    <row r="5678">
      <c r="B5678" s="42"/>
      <c r="D5678" s="90"/>
      <c r="F5678" s="90"/>
      <c r="G5678" s="42"/>
      <c r="H5678" s="90"/>
      <c r="M5678" s="42"/>
      <c r="S5678" s="42"/>
      <c r="T5678" s="42"/>
      <c r="U5678" s="42"/>
      <c r="V5678" s="42"/>
      <c r="W5678" s="42"/>
      <c r="X5678" s="42"/>
      <c r="Y5678" s="42"/>
      <c r="Z5678" s="42"/>
    </row>
    <row r="5679">
      <c r="B5679" s="42"/>
      <c r="D5679" s="90"/>
      <c r="F5679" s="90"/>
      <c r="G5679" s="42"/>
      <c r="H5679" s="90"/>
      <c r="M5679" s="42"/>
      <c r="S5679" s="42"/>
      <c r="T5679" s="42"/>
      <c r="U5679" s="42"/>
      <c r="V5679" s="42"/>
      <c r="W5679" s="42"/>
      <c r="X5679" s="42"/>
      <c r="Y5679" s="42"/>
      <c r="Z5679" s="42"/>
    </row>
    <row r="5680">
      <c r="B5680" s="42"/>
      <c r="D5680" s="90"/>
      <c r="F5680" s="90"/>
      <c r="G5680" s="42"/>
      <c r="H5680" s="90"/>
      <c r="M5680" s="42"/>
      <c r="S5680" s="42"/>
      <c r="T5680" s="42"/>
      <c r="U5680" s="42"/>
      <c r="V5680" s="42"/>
      <c r="W5680" s="42"/>
      <c r="X5680" s="42"/>
      <c r="Y5680" s="42"/>
      <c r="Z5680" s="42"/>
    </row>
    <row r="5681">
      <c r="B5681" s="42"/>
      <c r="D5681" s="90"/>
      <c r="F5681" s="90"/>
      <c r="G5681" s="42"/>
      <c r="H5681" s="90"/>
      <c r="M5681" s="42"/>
      <c r="S5681" s="42"/>
      <c r="T5681" s="42"/>
      <c r="U5681" s="42"/>
      <c r="V5681" s="42"/>
      <c r="W5681" s="42"/>
      <c r="X5681" s="42"/>
      <c r="Y5681" s="42"/>
      <c r="Z5681" s="42"/>
    </row>
    <row r="5682">
      <c r="B5682" s="42"/>
      <c r="D5682" s="90"/>
      <c r="F5682" s="90"/>
      <c r="G5682" s="42"/>
      <c r="H5682" s="90"/>
      <c r="M5682" s="42"/>
      <c r="S5682" s="42"/>
      <c r="T5682" s="42"/>
      <c r="U5682" s="42"/>
      <c r="V5682" s="42"/>
      <c r="W5682" s="42"/>
      <c r="X5682" s="42"/>
      <c r="Y5682" s="42"/>
      <c r="Z5682" s="42"/>
    </row>
    <row r="5683">
      <c r="B5683" s="42"/>
      <c r="D5683" s="90"/>
      <c r="F5683" s="90"/>
      <c r="G5683" s="42"/>
      <c r="H5683" s="90"/>
      <c r="M5683" s="42"/>
      <c r="S5683" s="42"/>
      <c r="T5683" s="42"/>
      <c r="U5683" s="42"/>
      <c r="V5683" s="42"/>
      <c r="W5683" s="42"/>
      <c r="X5683" s="42"/>
      <c r="Y5683" s="42"/>
      <c r="Z5683" s="42"/>
    </row>
    <row r="5684">
      <c r="B5684" s="42"/>
      <c r="D5684" s="90"/>
      <c r="F5684" s="90"/>
      <c r="G5684" s="42"/>
      <c r="H5684" s="90"/>
      <c r="M5684" s="42"/>
      <c r="S5684" s="42"/>
      <c r="T5684" s="42"/>
      <c r="U5684" s="42"/>
      <c r="V5684" s="42"/>
      <c r="W5684" s="42"/>
      <c r="X5684" s="42"/>
      <c r="Y5684" s="42"/>
      <c r="Z5684" s="42"/>
    </row>
    <row r="5685">
      <c r="B5685" s="42"/>
      <c r="D5685" s="90"/>
      <c r="F5685" s="90"/>
      <c r="G5685" s="42"/>
      <c r="H5685" s="90"/>
      <c r="M5685" s="42"/>
      <c r="S5685" s="42"/>
      <c r="T5685" s="42"/>
      <c r="U5685" s="42"/>
      <c r="V5685" s="42"/>
      <c r="W5685" s="42"/>
      <c r="X5685" s="42"/>
      <c r="Y5685" s="42"/>
      <c r="Z5685" s="42"/>
    </row>
    <row r="5686">
      <c r="B5686" s="42"/>
      <c r="D5686" s="90"/>
      <c r="F5686" s="90"/>
      <c r="G5686" s="42"/>
      <c r="H5686" s="90"/>
      <c r="M5686" s="42"/>
      <c r="S5686" s="42"/>
      <c r="T5686" s="42"/>
      <c r="U5686" s="42"/>
      <c r="V5686" s="42"/>
      <c r="W5686" s="42"/>
      <c r="X5686" s="42"/>
      <c r="Y5686" s="42"/>
      <c r="Z5686" s="42"/>
    </row>
    <row r="5687">
      <c r="B5687" s="42"/>
      <c r="D5687" s="90"/>
      <c r="F5687" s="90"/>
      <c r="G5687" s="42"/>
      <c r="H5687" s="90"/>
      <c r="M5687" s="42"/>
      <c r="S5687" s="42"/>
      <c r="T5687" s="42"/>
      <c r="U5687" s="42"/>
      <c r="V5687" s="42"/>
      <c r="W5687" s="42"/>
      <c r="X5687" s="42"/>
      <c r="Y5687" s="42"/>
      <c r="Z5687" s="42"/>
    </row>
    <row r="5688">
      <c r="B5688" s="42"/>
      <c r="D5688" s="90"/>
      <c r="F5688" s="90"/>
      <c r="G5688" s="42"/>
      <c r="H5688" s="90"/>
      <c r="M5688" s="42"/>
      <c r="S5688" s="42"/>
      <c r="T5688" s="42"/>
      <c r="U5688" s="42"/>
      <c r="V5688" s="42"/>
      <c r="W5688" s="42"/>
      <c r="X5688" s="42"/>
      <c r="Y5688" s="42"/>
      <c r="Z5688" s="42"/>
    </row>
    <row r="5689">
      <c r="B5689" s="42"/>
      <c r="D5689" s="90"/>
      <c r="F5689" s="90"/>
      <c r="G5689" s="42"/>
      <c r="H5689" s="90"/>
      <c r="M5689" s="42"/>
      <c r="S5689" s="42"/>
      <c r="T5689" s="42"/>
      <c r="U5689" s="42"/>
      <c r="V5689" s="42"/>
      <c r="W5689" s="42"/>
      <c r="X5689" s="42"/>
      <c r="Y5689" s="42"/>
      <c r="Z5689" s="42"/>
    </row>
    <row r="5690">
      <c r="B5690" s="42"/>
      <c r="D5690" s="90"/>
      <c r="F5690" s="90"/>
      <c r="G5690" s="42"/>
      <c r="H5690" s="90"/>
      <c r="M5690" s="42"/>
      <c r="S5690" s="42"/>
      <c r="T5690" s="42"/>
      <c r="U5690" s="42"/>
      <c r="V5690" s="42"/>
      <c r="W5690" s="42"/>
      <c r="X5690" s="42"/>
      <c r="Y5690" s="42"/>
      <c r="Z5690" s="42"/>
    </row>
    <row r="5691">
      <c r="B5691" s="42"/>
      <c r="D5691" s="90"/>
      <c r="F5691" s="90"/>
      <c r="G5691" s="42"/>
      <c r="H5691" s="90"/>
      <c r="M5691" s="42"/>
      <c r="S5691" s="42"/>
      <c r="T5691" s="42"/>
      <c r="U5691" s="42"/>
      <c r="V5691" s="42"/>
      <c r="W5691" s="42"/>
      <c r="X5691" s="42"/>
      <c r="Y5691" s="42"/>
      <c r="Z5691" s="42"/>
    </row>
    <row r="5692">
      <c r="B5692" s="42"/>
      <c r="D5692" s="90"/>
      <c r="F5692" s="90"/>
      <c r="G5692" s="42"/>
      <c r="H5692" s="90"/>
      <c r="M5692" s="42"/>
      <c r="S5692" s="42"/>
      <c r="T5692" s="42"/>
      <c r="U5692" s="42"/>
      <c r="V5692" s="42"/>
      <c r="W5692" s="42"/>
      <c r="X5692" s="42"/>
      <c r="Y5692" s="42"/>
      <c r="Z5692" s="42"/>
    </row>
    <row r="5693">
      <c r="B5693" s="42"/>
      <c r="D5693" s="90"/>
      <c r="F5693" s="90"/>
      <c r="G5693" s="42"/>
      <c r="H5693" s="90"/>
      <c r="M5693" s="42"/>
      <c r="S5693" s="42"/>
      <c r="T5693" s="42"/>
      <c r="U5693" s="42"/>
      <c r="V5693" s="42"/>
      <c r="W5693" s="42"/>
      <c r="X5693" s="42"/>
      <c r="Y5693" s="42"/>
      <c r="Z5693" s="42"/>
    </row>
    <row r="5694">
      <c r="B5694" s="42"/>
      <c r="D5694" s="90"/>
      <c r="F5694" s="90"/>
      <c r="G5694" s="42"/>
      <c r="H5694" s="90"/>
      <c r="M5694" s="42"/>
      <c r="S5694" s="42"/>
      <c r="T5694" s="42"/>
      <c r="U5694" s="42"/>
      <c r="V5694" s="42"/>
      <c r="W5694" s="42"/>
      <c r="X5694" s="42"/>
      <c r="Y5694" s="42"/>
      <c r="Z5694" s="42"/>
    </row>
    <row r="5695">
      <c r="B5695" s="42"/>
      <c r="D5695" s="90"/>
      <c r="F5695" s="90"/>
      <c r="G5695" s="42"/>
      <c r="H5695" s="90"/>
      <c r="M5695" s="42"/>
      <c r="S5695" s="42"/>
      <c r="T5695" s="42"/>
      <c r="U5695" s="42"/>
      <c r="V5695" s="42"/>
      <c r="W5695" s="42"/>
      <c r="X5695" s="42"/>
      <c r="Y5695" s="42"/>
      <c r="Z5695" s="42"/>
    </row>
    <row r="5696">
      <c r="B5696" s="42"/>
      <c r="D5696" s="90"/>
      <c r="F5696" s="90"/>
      <c r="G5696" s="42"/>
      <c r="H5696" s="90"/>
      <c r="M5696" s="42"/>
      <c r="S5696" s="42"/>
      <c r="T5696" s="42"/>
      <c r="U5696" s="42"/>
      <c r="V5696" s="42"/>
      <c r="W5696" s="42"/>
      <c r="X5696" s="42"/>
      <c r="Y5696" s="42"/>
      <c r="Z5696" s="42"/>
    </row>
    <row r="5697">
      <c r="B5697" s="42"/>
      <c r="D5697" s="90"/>
      <c r="F5697" s="90"/>
      <c r="G5697" s="42"/>
      <c r="H5697" s="90"/>
      <c r="M5697" s="42"/>
      <c r="S5697" s="42"/>
      <c r="T5697" s="42"/>
      <c r="U5697" s="42"/>
      <c r="V5697" s="42"/>
      <c r="W5697" s="42"/>
      <c r="X5697" s="42"/>
      <c r="Y5697" s="42"/>
      <c r="Z5697" s="42"/>
    </row>
    <row r="5698">
      <c r="B5698" s="42"/>
      <c r="D5698" s="90"/>
      <c r="F5698" s="90"/>
      <c r="G5698" s="42"/>
      <c r="H5698" s="90"/>
      <c r="M5698" s="42"/>
      <c r="S5698" s="42"/>
      <c r="T5698" s="42"/>
      <c r="U5698" s="42"/>
      <c r="V5698" s="42"/>
      <c r="W5698" s="42"/>
      <c r="X5698" s="42"/>
      <c r="Y5698" s="42"/>
      <c r="Z5698" s="42"/>
    </row>
    <row r="5699">
      <c r="B5699" s="42"/>
      <c r="D5699" s="90"/>
      <c r="F5699" s="90"/>
      <c r="G5699" s="42"/>
      <c r="H5699" s="90"/>
      <c r="M5699" s="42"/>
      <c r="S5699" s="42"/>
      <c r="T5699" s="42"/>
      <c r="U5699" s="42"/>
      <c r="V5699" s="42"/>
      <c r="W5699" s="42"/>
      <c r="X5699" s="42"/>
      <c r="Y5699" s="42"/>
      <c r="Z5699" s="42"/>
    </row>
    <row r="5700">
      <c r="B5700" s="42"/>
      <c r="D5700" s="90"/>
      <c r="F5700" s="90"/>
      <c r="G5700" s="42"/>
      <c r="H5700" s="90"/>
      <c r="M5700" s="42"/>
      <c r="S5700" s="42"/>
      <c r="T5700" s="42"/>
      <c r="U5700" s="42"/>
      <c r="V5700" s="42"/>
      <c r="W5700" s="42"/>
      <c r="X5700" s="42"/>
      <c r="Y5700" s="42"/>
      <c r="Z5700" s="42"/>
    </row>
    <row r="5701">
      <c r="B5701" s="42"/>
      <c r="D5701" s="90"/>
      <c r="F5701" s="90"/>
      <c r="G5701" s="42"/>
      <c r="H5701" s="90"/>
      <c r="M5701" s="42"/>
      <c r="S5701" s="42"/>
      <c r="T5701" s="42"/>
      <c r="U5701" s="42"/>
      <c r="V5701" s="42"/>
      <c r="W5701" s="42"/>
      <c r="X5701" s="42"/>
      <c r="Y5701" s="42"/>
      <c r="Z5701" s="42"/>
    </row>
    <row r="5702">
      <c r="B5702" s="42"/>
      <c r="D5702" s="90"/>
      <c r="F5702" s="90"/>
      <c r="G5702" s="42"/>
      <c r="H5702" s="90"/>
      <c r="M5702" s="42"/>
      <c r="S5702" s="42"/>
      <c r="T5702" s="42"/>
      <c r="U5702" s="42"/>
      <c r="V5702" s="42"/>
      <c r="W5702" s="42"/>
      <c r="X5702" s="42"/>
      <c r="Y5702" s="42"/>
      <c r="Z5702" s="42"/>
    </row>
    <row r="5703">
      <c r="B5703" s="42"/>
      <c r="D5703" s="90"/>
      <c r="F5703" s="90"/>
      <c r="G5703" s="42"/>
      <c r="H5703" s="90"/>
      <c r="M5703" s="42"/>
      <c r="S5703" s="42"/>
      <c r="T5703" s="42"/>
      <c r="U5703" s="42"/>
      <c r="V5703" s="42"/>
      <c r="W5703" s="42"/>
      <c r="X5703" s="42"/>
      <c r="Y5703" s="42"/>
      <c r="Z5703" s="42"/>
    </row>
    <row r="5704">
      <c r="B5704" s="42"/>
      <c r="D5704" s="90"/>
      <c r="F5704" s="90"/>
      <c r="G5704" s="42"/>
      <c r="H5704" s="90"/>
      <c r="M5704" s="42"/>
      <c r="S5704" s="42"/>
      <c r="T5704" s="42"/>
      <c r="U5704" s="42"/>
      <c r="V5704" s="42"/>
      <c r="W5704" s="42"/>
      <c r="X5704" s="42"/>
      <c r="Y5704" s="42"/>
      <c r="Z5704" s="42"/>
    </row>
    <row r="5705">
      <c r="B5705" s="42"/>
      <c r="D5705" s="90"/>
      <c r="F5705" s="90"/>
      <c r="G5705" s="42"/>
      <c r="H5705" s="90"/>
      <c r="M5705" s="42"/>
      <c r="S5705" s="42"/>
      <c r="T5705" s="42"/>
      <c r="U5705" s="42"/>
      <c r="V5705" s="42"/>
      <c r="W5705" s="42"/>
      <c r="X5705" s="42"/>
      <c r="Y5705" s="42"/>
      <c r="Z5705" s="42"/>
    </row>
    <row r="5706">
      <c r="B5706" s="42"/>
      <c r="D5706" s="90"/>
      <c r="F5706" s="90"/>
      <c r="G5706" s="42"/>
      <c r="H5706" s="90"/>
      <c r="M5706" s="42"/>
      <c r="S5706" s="42"/>
      <c r="T5706" s="42"/>
      <c r="U5706" s="42"/>
      <c r="V5706" s="42"/>
      <c r="W5706" s="42"/>
      <c r="X5706" s="42"/>
      <c r="Y5706" s="42"/>
      <c r="Z5706" s="42"/>
    </row>
    <row r="5707">
      <c r="B5707" s="42"/>
      <c r="D5707" s="90"/>
      <c r="F5707" s="90"/>
      <c r="G5707" s="42"/>
      <c r="H5707" s="90"/>
      <c r="M5707" s="42"/>
      <c r="S5707" s="42"/>
      <c r="T5707" s="42"/>
      <c r="U5707" s="42"/>
      <c r="V5707" s="42"/>
      <c r="W5707" s="42"/>
      <c r="X5707" s="42"/>
      <c r="Y5707" s="42"/>
      <c r="Z5707" s="42"/>
    </row>
    <row r="5708">
      <c r="B5708" s="42"/>
      <c r="D5708" s="90"/>
      <c r="F5708" s="90"/>
      <c r="G5708" s="42"/>
      <c r="H5708" s="90"/>
      <c r="M5708" s="42"/>
      <c r="S5708" s="42"/>
      <c r="T5708" s="42"/>
      <c r="U5708" s="42"/>
      <c r="V5708" s="42"/>
      <c r="W5708" s="42"/>
      <c r="X5708" s="42"/>
      <c r="Y5708" s="42"/>
      <c r="Z5708" s="42"/>
    </row>
    <row r="5709">
      <c r="B5709" s="42"/>
      <c r="D5709" s="90"/>
      <c r="F5709" s="90"/>
      <c r="G5709" s="42"/>
      <c r="H5709" s="90"/>
      <c r="M5709" s="42"/>
      <c r="S5709" s="42"/>
      <c r="T5709" s="42"/>
      <c r="U5709" s="42"/>
      <c r="V5709" s="42"/>
      <c r="W5709" s="42"/>
      <c r="X5709" s="42"/>
      <c r="Y5709" s="42"/>
      <c r="Z5709" s="42"/>
    </row>
    <row r="5710">
      <c r="B5710" s="42"/>
      <c r="D5710" s="90"/>
      <c r="F5710" s="90"/>
      <c r="G5710" s="42"/>
      <c r="H5710" s="90"/>
      <c r="M5710" s="42"/>
      <c r="S5710" s="42"/>
      <c r="T5710" s="42"/>
      <c r="U5710" s="42"/>
      <c r="V5710" s="42"/>
      <c r="W5710" s="42"/>
      <c r="X5710" s="42"/>
      <c r="Y5710" s="42"/>
      <c r="Z5710" s="42"/>
    </row>
    <row r="5711">
      <c r="B5711" s="42"/>
      <c r="D5711" s="90"/>
      <c r="F5711" s="90"/>
      <c r="G5711" s="42"/>
      <c r="H5711" s="90"/>
      <c r="M5711" s="42"/>
      <c r="S5711" s="42"/>
      <c r="T5711" s="42"/>
      <c r="U5711" s="42"/>
      <c r="V5711" s="42"/>
      <c r="W5711" s="42"/>
      <c r="X5711" s="42"/>
      <c r="Y5711" s="42"/>
      <c r="Z5711" s="42"/>
    </row>
    <row r="5712">
      <c r="B5712" s="42"/>
      <c r="D5712" s="90"/>
      <c r="F5712" s="90"/>
      <c r="G5712" s="42"/>
      <c r="H5712" s="90"/>
      <c r="M5712" s="42"/>
      <c r="S5712" s="42"/>
      <c r="T5712" s="42"/>
      <c r="U5712" s="42"/>
      <c r="V5712" s="42"/>
      <c r="W5712" s="42"/>
      <c r="X5712" s="42"/>
      <c r="Y5712" s="42"/>
      <c r="Z5712" s="42"/>
    </row>
    <row r="5713">
      <c r="B5713" s="42"/>
      <c r="D5713" s="90"/>
      <c r="F5713" s="90"/>
      <c r="G5713" s="42"/>
      <c r="H5713" s="90"/>
      <c r="M5713" s="42"/>
      <c r="S5713" s="42"/>
      <c r="T5713" s="42"/>
      <c r="U5713" s="42"/>
      <c r="V5713" s="42"/>
      <c r="W5713" s="42"/>
      <c r="X5713" s="42"/>
      <c r="Y5713" s="42"/>
      <c r="Z5713" s="42"/>
    </row>
    <row r="5714">
      <c r="B5714" s="42"/>
      <c r="D5714" s="90"/>
      <c r="F5714" s="90"/>
      <c r="G5714" s="42"/>
      <c r="H5714" s="90"/>
      <c r="M5714" s="42"/>
      <c r="S5714" s="42"/>
      <c r="T5714" s="42"/>
      <c r="U5714" s="42"/>
      <c r="V5714" s="42"/>
      <c r="W5714" s="42"/>
      <c r="X5714" s="42"/>
      <c r="Y5714" s="42"/>
      <c r="Z5714" s="42"/>
    </row>
    <row r="5715">
      <c r="B5715" s="42"/>
      <c r="D5715" s="90"/>
      <c r="F5715" s="90"/>
      <c r="G5715" s="42"/>
      <c r="H5715" s="90"/>
      <c r="M5715" s="42"/>
      <c r="S5715" s="42"/>
      <c r="T5715" s="42"/>
      <c r="U5715" s="42"/>
      <c r="V5715" s="42"/>
      <c r="W5715" s="42"/>
      <c r="X5715" s="42"/>
      <c r="Y5715" s="42"/>
      <c r="Z5715" s="42"/>
    </row>
    <row r="5716">
      <c r="B5716" s="42"/>
      <c r="D5716" s="90"/>
      <c r="F5716" s="90"/>
      <c r="G5716" s="42"/>
      <c r="H5716" s="90"/>
      <c r="M5716" s="42"/>
      <c r="S5716" s="42"/>
      <c r="T5716" s="42"/>
      <c r="U5716" s="42"/>
      <c r="V5716" s="42"/>
      <c r="W5716" s="42"/>
      <c r="X5716" s="42"/>
      <c r="Y5716" s="42"/>
      <c r="Z5716" s="42"/>
    </row>
    <row r="5717">
      <c r="B5717" s="42"/>
      <c r="D5717" s="90"/>
      <c r="F5717" s="90"/>
      <c r="G5717" s="42"/>
      <c r="H5717" s="90"/>
      <c r="M5717" s="42"/>
      <c r="S5717" s="42"/>
      <c r="T5717" s="42"/>
      <c r="U5717" s="42"/>
      <c r="V5717" s="42"/>
      <c r="W5717" s="42"/>
      <c r="X5717" s="42"/>
      <c r="Y5717" s="42"/>
      <c r="Z5717" s="42"/>
    </row>
    <row r="5718">
      <c r="B5718" s="42"/>
      <c r="D5718" s="90"/>
      <c r="F5718" s="90"/>
      <c r="G5718" s="42"/>
      <c r="H5718" s="90"/>
      <c r="M5718" s="42"/>
      <c r="S5718" s="42"/>
      <c r="T5718" s="42"/>
      <c r="U5718" s="42"/>
      <c r="V5718" s="42"/>
      <c r="W5718" s="42"/>
      <c r="X5718" s="42"/>
      <c r="Y5718" s="42"/>
      <c r="Z5718" s="42"/>
    </row>
    <row r="5719">
      <c r="B5719" s="42"/>
      <c r="D5719" s="90"/>
      <c r="F5719" s="90"/>
      <c r="G5719" s="42"/>
      <c r="H5719" s="90"/>
      <c r="M5719" s="42"/>
      <c r="S5719" s="42"/>
      <c r="T5719" s="42"/>
      <c r="U5719" s="42"/>
      <c r="V5719" s="42"/>
      <c r="W5719" s="42"/>
      <c r="X5719" s="42"/>
      <c r="Y5719" s="42"/>
      <c r="Z5719" s="42"/>
    </row>
    <row r="5720">
      <c r="B5720" s="42"/>
      <c r="D5720" s="90"/>
      <c r="F5720" s="90"/>
      <c r="G5720" s="42"/>
      <c r="H5720" s="90"/>
      <c r="M5720" s="42"/>
      <c r="S5720" s="42"/>
      <c r="T5720" s="42"/>
      <c r="U5720" s="42"/>
      <c r="V5720" s="42"/>
      <c r="W5720" s="42"/>
      <c r="X5720" s="42"/>
      <c r="Y5720" s="42"/>
      <c r="Z5720" s="42"/>
    </row>
    <row r="5721">
      <c r="B5721" s="42"/>
      <c r="D5721" s="90"/>
      <c r="F5721" s="90"/>
      <c r="G5721" s="42"/>
      <c r="H5721" s="90"/>
      <c r="M5721" s="42"/>
      <c r="S5721" s="42"/>
      <c r="T5721" s="42"/>
      <c r="U5721" s="42"/>
      <c r="V5721" s="42"/>
      <c r="W5721" s="42"/>
      <c r="X5721" s="42"/>
      <c r="Y5721" s="42"/>
      <c r="Z5721" s="42"/>
    </row>
    <row r="5722">
      <c r="B5722" s="42"/>
      <c r="D5722" s="90"/>
      <c r="F5722" s="90"/>
      <c r="G5722" s="42"/>
      <c r="H5722" s="90"/>
      <c r="M5722" s="42"/>
      <c r="S5722" s="42"/>
      <c r="T5722" s="42"/>
      <c r="U5722" s="42"/>
      <c r="V5722" s="42"/>
      <c r="W5722" s="42"/>
      <c r="X5722" s="42"/>
      <c r="Y5722" s="42"/>
      <c r="Z5722" s="42"/>
    </row>
    <row r="5723">
      <c r="B5723" s="42"/>
      <c r="D5723" s="90"/>
      <c r="F5723" s="90"/>
      <c r="G5723" s="42"/>
      <c r="H5723" s="90"/>
      <c r="M5723" s="42"/>
      <c r="S5723" s="42"/>
      <c r="T5723" s="42"/>
      <c r="U5723" s="42"/>
      <c r="V5723" s="42"/>
      <c r="W5723" s="42"/>
      <c r="X5723" s="42"/>
      <c r="Y5723" s="42"/>
      <c r="Z5723" s="42"/>
    </row>
    <row r="5724">
      <c r="B5724" s="42"/>
      <c r="D5724" s="90"/>
      <c r="F5724" s="90"/>
      <c r="G5724" s="42"/>
      <c r="H5724" s="90"/>
      <c r="M5724" s="42"/>
      <c r="S5724" s="42"/>
      <c r="T5724" s="42"/>
      <c r="U5724" s="42"/>
      <c r="V5724" s="42"/>
      <c r="W5724" s="42"/>
      <c r="X5724" s="42"/>
      <c r="Y5724" s="42"/>
      <c r="Z5724" s="42"/>
    </row>
    <row r="5725">
      <c r="B5725" s="42"/>
      <c r="D5725" s="90"/>
      <c r="F5725" s="90"/>
      <c r="G5725" s="42"/>
      <c r="H5725" s="90"/>
      <c r="M5725" s="42"/>
      <c r="S5725" s="42"/>
      <c r="T5725" s="42"/>
      <c r="U5725" s="42"/>
      <c r="V5725" s="42"/>
      <c r="W5725" s="42"/>
      <c r="X5725" s="42"/>
      <c r="Y5725" s="42"/>
      <c r="Z5725" s="42"/>
    </row>
    <row r="5726">
      <c r="B5726" s="42"/>
      <c r="D5726" s="90"/>
      <c r="F5726" s="90"/>
      <c r="G5726" s="42"/>
      <c r="H5726" s="90"/>
      <c r="M5726" s="42"/>
      <c r="S5726" s="42"/>
      <c r="T5726" s="42"/>
      <c r="U5726" s="42"/>
      <c r="V5726" s="42"/>
      <c r="W5726" s="42"/>
      <c r="X5726" s="42"/>
      <c r="Y5726" s="42"/>
      <c r="Z5726" s="42"/>
    </row>
    <row r="5727">
      <c r="B5727" s="42"/>
      <c r="D5727" s="90"/>
      <c r="F5727" s="90"/>
      <c r="G5727" s="42"/>
      <c r="H5727" s="90"/>
      <c r="M5727" s="42"/>
      <c r="S5727" s="42"/>
      <c r="T5727" s="42"/>
      <c r="U5727" s="42"/>
      <c r="V5727" s="42"/>
      <c r="W5727" s="42"/>
      <c r="X5727" s="42"/>
      <c r="Y5727" s="42"/>
      <c r="Z5727" s="42"/>
    </row>
    <row r="5728">
      <c r="B5728" s="42"/>
      <c r="D5728" s="90"/>
      <c r="F5728" s="90"/>
      <c r="G5728" s="42"/>
      <c r="H5728" s="90"/>
      <c r="M5728" s="42"/>
      <c r="S5728" s="42"/>
      <c r="T5728" s="42"/>
      <c r="U5728" s="42"/>
      <c r="V5728" s="42"/>
      <c r="W5728" s="42"/>
      <c r="X5728" s="42"/>
      <c r="Y5728" s="42"/>
      <c r="Z5728" s="42"/>
    </row>
    <row r="5729">
      <c r="B5729" s="42"/>
      <c r="D5729" s="90"/>
      <c r="F5729" s="90"/>
      <c r="G5729" s="42"/>
      <c r="H5729" s="90"/>
      <c r="M5729" s="42"/>
      <c r="S5729" s="42"/>
      <c r="T5729" s="42"/>
      <c r="U5729" s="42"/>
      <c r="V5729" s="42"/>
      <c r="W5729" s="42"/>
      <c r="X5729" s="42"/>
      <c r="Y5729" s="42"/>
      <c r="Z5729" s="42"/>
    </row>
    <row r="5730">
      <c r="B5730" s="42"/>
      <c r="D5730" s="90"/>
      <c r="F5730" s="90"/>
      <c r="G5730" s="42"/>
      <c r="H5730" s="90"/>
      <c r="M5730" s="42"/>
      <c r="S5730" s="42"/>
      <c r="T5730" s="42"/>
      <c r="U5730" s="42"/>
      <c r="V5730" s="42"/>
      <c r="W5730" s="42"/>
      <c r="X5730" s="42"/>
      <c r="Y5730" s="42"/>
      <c r="Z5730" s="42"/>
    </row>
    <row r="5731">
      <c r="B5731" s="42"/>
      <c r="D5731" s="90"/>
      <c r="F5731" s="90"/>
      <c r="G5731" s="42"/>
      <c r="H5731" s="90"/>
      <c r="M5731" s="42"/>
      <c r="S5731" s="42"/>
      <c r="T5731" s="42"/>
      <c r="U5731" s="42"/>
      <c r="V5731" s="42"/>
      <c r="W5731" s="42"/>
      <c r="X5731" s="42"/>
      <c r="Y5731" s="42"/>
      <c r="Z5731" s="42"/>
    </row>
    <row r="5732">
      <c r="B5732" s="42"/>
      <c r="D5732" s="90"/>
      <c r="F5732" s="90"/>
      <c r="G5732" s="42"/>
      <c r="H5732" s="90"/>
      <c r="M5732" s="42"/>
      <c r="S5732" s="42"/>
      <c r="T5732" s="42"/>
      <c r="U5732" s="42"/>
      <c r="V5732" s="42"/>
      <c r="W5732" s="42"/>
      <c r="X5732" s="42"/>
      <c r="Y5732" s="42"/>
      <c r="Z5732" s="42"/>
    </row>
    <row r="5733">
      <c r="B5733" s="42"/>
      <c r="D5733" s="90"/>
      <c r="F5733" s="90"/>
      <c r="G5733" s="42"/>
      <c r="H5733" s="90"/>
      <c r="M5733" s="42"/>
      <c r="S5733" s="42"/>
      <c r="T5733" s="42"/>
      <c r="U5733" s="42"/>
      <c r="V5733" s="42"/>
      <c r="W5733" s="42"/>
      <c r="X5733" s="42"/>
      <c r="Y5733" s="42"/>
      <c r="Z5733" s="42"/>
    </row>
    <row r="5734">
      <c r="B5734" s="42"/>
      <c r="D5734" s="90"/>
      <c r="F5734" s="90"/>
      <c r="G5734" s="42"/>
      <c r="H5734" s="90"/>
      <c r="M5734" s="42"/>
      <c r="S5734" s="42"/>
      <c r="T5734" s="42"/>
      <c r="U5734" s="42"/>
      <c r="V5734" s="42"/>
      <c r="W5734" s="42"/>
      <c r="X5734" s="42"/>
      <c r="Y5734" s="42"/>
      <c r="Z5734" s="42"/>
    </row>
    <row r="5735">
      <c r="B5735" s="42"/>
      <c r="D5735" s="90"/>
      <c r="F5735" s="90"/>
      <c r="G5735" s="42"/>
      <c r="H5735" s="90"/>
      <c r="M5735" s="42"/>
      <c r="S5735" s="42"/>
      <c r="T5735" s="42"/>
      <c r="U5735" s="42"/>
      <c r="V5735" s="42"/>
      <c r="W5735" s="42"/>
      <c r="X5735" s="42"/>
      <c r="Y5735" s="42"/>
      <c r="Z5735" s="42"/>
    </row>
    <row r="5736">
      <c r="B5736" s="42"/>
      <c r="D5736" s="90"/>
      <c r="F5736" s="90"/>
      <c r="G5736" s="42"/>
      <c r="H5736" s="90"/>
      <c r="M5736" s="42"/>
      <c r="S5736" s="42"/>
      <c r="T5736" s="42"/>
      <c r="U5736" s="42"/>
      <c r="V5736" s="42"/>
      <c r="W5736" s="42"/>
      <c r="X5736" s="42"/>
      <c r="Y5736" s="42"/>
      <c r="Z5736" s="42"/>
    </row>
    <row r="5737">
      <c r="B5737" s="42"/>
      <c r="D5737" s="90"/>
      <c r="F5737" s="90"/>
      <c r="G5737" s="42"/>
      <c r="H5737" s="90"/>
      <c r="M5737" s="42"/>
      <c r="S5737" s="42"/>
      <c r="T5737" s="42"/>
      <c r="U5737" s="42"/>
      <c r="V5737" s="42"/>
      <c r="W5737" s="42"/>
      <c r="X5737" s="42"/>
      <c r="Y5737" s="42"/>
      <c r="Z5737" s="42"/>
    </row>
    <row r="5738">
      <c r="B5738" s="42"/>
      <c r="D5738" s="90"/>
      <c r="F5738" s="90"/>
      <c r="G5738" s="42"/>
      <c r="H5738" s="90"/>
      <c r="M5738" s="42"/>
      <c r="S5738" s="42"/>
      <c r="T5738" s="42"/>
      <c r="U5738" s="42"/>
      <c r="V5738" s="42"/>
      <c r="W5738" s="42"/>
      <c r="X5738" s="42"/>
      <c r="Y5738" s="42"/>
      <c r="Z5738" s="42"/>
    </row>
    <row r="5739">
      <c r="B5739" s="42"/>
      <c r="D5739" s="90"/>
      <c r="F5739" s="90"/>
      <c r="G5739" s="42"/>
      <c r="H5739" s="90"/>
      <c r="M5739" s="42"/>
      <c r="S5739" s="42"/>
      <c r="T5739" s="42"/>
      <c r="U5739" s="42"/>
      <c r="V5739" s="42"/>
      <c r="W5739" s="42"/>
      <c r="X5739" s="42"/>
      <c r="Y5739" s="42"/>
      <c r="Z5739" s="42"/>
    </row>
    <row r="5740">
      <c r="B5740" s="42"/>
      <c r="D5740" s="90"/>
      <c r="F5740" s="90"/>
      <c r="G5740" s="42"/>
      <c r="H5740" s="90"/>
      <c r="M5740" s="42"/>
      <c r="S5740" s="42"/>
      <c r="T5740" s="42"/>
      <c r="U5740" s="42"/>
      <c r="V5740" s="42"/>
      <c r="W5740" s="42"/>
      <c r="X5740" s="42"/>
      <c r="Y5740" s="42"/>
      <c r="Z5740" s="42"/>
    </row>
    <row r="5741">
      <c r="B5741" s="42"/>
      <c r="D5741" s="90"/>
      <c r="F5741" s="90"/>
      <c r="G5741" s="42"/>
      <c r="H5741" s="90"/>
      <c r="M5741" s="42"/>
      <c r="S5741" s="42"/>
      <c r="T5741" s="42"/>
      <c r="U5741" s="42"/>
      <c r="V5741" s="42"/>
      <c r="W5741" s="42"/>
      <c r="X5741" s="42"/>
      <c r="Y5741" s="42"/>
      <c r="Z5741" s="42"/>
    </row>
    <row r="5742">
      <c r="B5742" s="42"/>
      <c r="D5742" s="90"/>
      <c r="F5742" s="90"/>
      <c r="G5742" s="42"/>
      <c r="H5742" s="90"/>
      <c r="M5742" s="42"/>
      <c r="S5742" s="42"/>
      <c r="T5742" s="42"/>
      <c r="U5742" s="42"/>
      <c r="V5742" s="42"/>
      <c r="W5742" s="42"/>
      <c r="X5742" s="42"/>
      <c r="Y5742" s="42"/>
      <c r="Z5742" s="42"/>
    </row>
    <row r="5743">
      <c r="B5743" s="42"/>
      <c r="D5743" s="90"/>
      <c r="F5743" s="90"/>
      <c r="G5743" s="42"/>
      <c r="H5743" s="90"/>
      <c r="M5743" s="42"/>
      <c r="S5743" s="42"/>
      <c r="T5743" s="42"/>
      <c r="U5743" s="42"/>
      <c r="V5743" s="42"/>
      <c r="W5743" s="42"/>
      <c r="X5743" s="42"/>
      <c r="Y5743" s="42"/>
      <c r="Z5743" s="42"/>
    </row>
    <row r="5744">
      <c r="B5744" s="42"/>
      <c r="D5744" s="90"/>
      <c r="F5744" s="90"/>
      <c r="G5744" s="42"/>
      <c r="H5744" s="90"/>
      <c r="M5744" s="42"/>
      <c r="S5744" s="42"/>
      <c r="T5744" s="42"/>
      <c r="U5744" s="42"/>
      <c r="V5744" s="42"/>
      <c r="W5744" s="42"/>
      <c r="X5744" s="42"/>
      <c r="Y5744" s="42"/>
      <c r="Z5744" s="42"/>
    </row>
    <row r="5745">
      <c r="B5745" s="42"/>
      <c r="D5745" s="90"/>
      <c r="F5745" s="90"/>
      <c r="G5745" s="42"/>
      <c r="H5745" s="90"/>
      <c r="M5745" s="42"/>
      <c r="S5745" s="42"/>
      <c r="T5745" s="42"/>
      <c r="U5745" s="42"/>
      <c r="V5745" s="42"/>
      <c r="W5745" s="42"/>
      <c r="X5745" s="42"/>
      <c r="Y5745" s="42"/>
      <c r="Z5745" s="42"/>
    </row>
    <row r="5746">
      <c r="B5746" s="42"/>
      <c r="D5746" s="90"/>
      <c r="F5746" s="90"/>
      <c r="G5746" s="42"/>
      <c r="H5746" s="90"/>
      <c r="M5746" s="42"/>
      <c r="S5746" s="42"/>
      <c r="T5746" s="42"/>
      <c r="U5746" s="42"/>
      <c r="V5746" s="42"/>
      <c r="W5746" s="42"/>
      <c r="X5746" s="42"/>
      <c r="Y5746" s="42"/>
      <c r="Z5746" s="42"/>
    </row>
    <row r="5747">
      <c r="B5747" s="42"/>
      <c r="D5747" s="90"/>
      <c r="F5747" s="90"/>
      <c r="G5747" s="42"/>
      <c r="H5747" s="90"/>
      <c r="M5747" s="42"/>
      <c r="S5747" s="42"/>
      <c r="T5747" s="42"/>
      <c r="U5747" s="42"/>
      <c r="V5747" s="42"/>
      <c r="W5747" s="42"/>
      <c r="X5747" s="42"/>
      <c r="Y5747" s="42"/>
      <c r="Z5747" s="42"/>
    </row>
    <row r="5748">
      <c r="B5748" s="42"/>
      <c r="D5748" s="90"/>
      <c r="F5748" s="90"/>
      <c r="G5748" s="42"/>
      <c r="H5748" s="90"/>
      <c r="M5748" s="42"/>
      <c r="S5748" s="42"/>
      <c r="T5748" s="42"/>
      <c r="U5748" s="42"/>
      <c r="V5748" s="42"/>
      <c r="W5748" s="42"/>
      <c r="X5748" s="42"/>
      <c r="Y5748" s="42"/>
      <c r="Z5748" s="42"/>
    </row>
    <row r="5749">
      <c r="B5749" s="42"/>
      <c r="D5749" s="90"/>
      <c r="F5749" s="90"/>
      <c r="G5749" s="42"/>
      <c r="H5749" s="90"/>
      <c r="M5749" s="42"/>
      <c r="S5749" s="42"/>
      <c r="T5749" s="42"/>
      <c r="U5749" s="42"/>
      <c r="V5749" s="42"/>
      <c r="W5749" s="42"/>
      <c r="X5749" s="42"/>
      <c r="Y5749" s="42"/>
      <c r="Z5749" s="42"/>
    </row>
    <row r="5750">
      <c r="B5750" s="42"/>
      <c r="D5750" s="90"/>
      <c r="F5750" s="90"/>
      <c r="G5750" s="42"/>
      <c r="H5750" s="90"/>
      <c r="M5750" s="42"/>
      <c r="S5750" s="42"/>
      <c r="T5750" s="42"/>
      <c r="U5750" s="42"/>
      <c r="V5750" s="42"/>
      <c r="W5750" s="42"/>
      <c r="X5750" s="42"/>
      <c r="Y5750" s="42"/>
      <c r="Z5750" s="42"/>
    </row>
    <row r="5751">
      <c r="B5751" s="42"/>
      <c r="D5751" s="90"/>
      <c r="F5751" s="90"/>
      <c r="G5751" s="42"/>
      <c r="H5751" s="90"/>
      <c r="M5751" s="42"/>
      <c r="S5751" s="42"/>
      <c r="T5751" s="42"/>
      <c r="U5751" s="42"/>
      <c r="V5751" s="42"/>
      <c r="W5751" s="42"/>
      <c r="X5751" s="42"/>
      <c r="Y5751" s="42"/>
      <c r="Z5751" s="42"/>
    </row>
    <row r="5752">
      <c r="B5752" s="42"/>
      <c r="D5752" s="90"/>
      <c r="F5752" s="90"/>
      <c r="G5752" s="42"/>
      <c r="H5752" s="90"/>
      <c r="M5752" s="42"/>
      <c r="S5752" s="42"/>
      <c r="T5752" s="42"/>
      <c r="U5752" s="42"/>
      <c r="V5752" s="42"/>
      <c r="W5752" s="42"/>
      <c r="X5752" s="42"/>
      <c r="Y5752" s="42"/>
      <c r="Z5752" s="42"/>
    </row>
    <row r="5753">
      <c r="B5753" s="42"/>
      <c r="D5753" s="90"/>
      <c r="F5753" s="90"/>
      <c r="G5753" s="42"/>
      <c r="H5753" s="90"/>
      <c r="M5753" s="42"/>
      <c r="S5753" s="42"/>
      <c r="T5753" s="42"/>
      <c r="U5753" s="42"/>
      <c r="V5753" s="42"/>
      <c r="W5753" s="42"/>
      <c r="X5753" s="42"/>
      <c r="Y5753" s="42"/>
      <c r="Z5753" s="42"/>
    </row>
    <row r="5754">
      <c r="B5754" s="42"/>
      <c r="D5754" s="90"/>
      <c r="F5754" s="90"/>
      <c r="G5754" s="42"/>
      <c r="H5754" s="90"/>
      <c r="M5754" s="42"/>
      <c r="S5754" s="42"/>
      <c r="T5754" s="42"/>
      <c r="U5754" s="42"/>
      <c r="V5754" s="42"/>
      <c r="W5754" s="42"/>
      <c r="X5754" s="42"/>
      <c r="Y5754" s="42"/>
      <c r="Z5754" s="42"/>
    </row>
    <row r="5755">
      <c r="B5755" s="42"/>
      <c r="D5755" s="90"/>
      <c r="F5755" s="90"/>
      <c r="G5755" s="42"/>
      <c r="H5755" s="90"/>
      <c r="M5755" s="42"/>
      <c r="S5755" s="42"/>
      <c r="T5755" s="42"/>
      <c r="U5755" s="42"/>
      <c r="V5755" s="42"/>
      <c r="W5755" s="42"/>
      <c r="X5755" s="42"/>
      <c r="Y5755" s="42"/>
      <c r="Z5755" s="42"/>
    </row>
    <row r="5756">
      <c r="B5756" s="42"/>
      <c r="D5756" s="90"/>
      <c r="F5756" s="90"/>
      <c r="G5756" s="42"/>
      <c r="H5756" s="90"/>
      <c r="M5756" s="42"/>
      <c r="S5756" s="42"/>
      <c r="T5756" s="42"/>
      <c r="U5756" s="42"/>
      <c r="V5756" s="42"/>
      <c r="W5756" s="42"/>
      <c r="X5756" s="42"/>
      <c r="Y5756" s="42"/>
      <c r="Z5756" s="42"/>
    </row>
    <row r="5757">
      <c r="B5757" s="42"/>
      <c r="D5757" s="90"/>
      <c r="F5757" s="90"/>
      <c r="G5757" s="42"/>
      <c r="H5757" s="90"/>
      <c r="M5757" s="42"/>
      <c r="S5757" s="42"/>
      <c r="T5757" s="42"/>
      <c r="U5757" s="42"/>
      <c r="V5757" s="42"/>
      <c r="W5757" s="42"/>
      <c r="X5757" s="42"/>
      <c r="Y5757" s="42"/>
      <c r="Z5757" s="42"/>
    </row>
    <row r="5758">
      <c r="B5758" s="42"/>
      <c r="D5758" s="90"/>
      <c r="F5758" s="90"/>
      <c r="G5758" s="42"/>
      <c r="H5758" s="90"/>
      <c r="M5758" s="42"/>
      <c r="S5758" s="42"/>
      <c r="T5758" s="42"/>
      <c r="U5758" s="42"/>
      <c r="V5758" s="42"/>
      <c r="W5758" s="42"/>
      <c r="X5758" s="42"/>
      <c r="Y5758" s="42"/>
      <c r="Z5758" s="42"/>
    </row>
    <row r="5759">
      <c r="B5759" s="42"/>
      <c r="D5759" s="90"/>
      <c r="F5759" s="90"/>
      <c r="G5759" s="42"/>
      <c r="H5759" s="90"/>
      <c r="M5759" s="42"/>
      <c r="S5759" s="42"/>
      <c r="T5759" s="42"/>
      <c r="U5759" s="42"/>
      <c r="V5759" s="42"/>
      <c r="W5759" s="42"/>
      <c r="X5759" s="42"/>
      <c r="Y5759" s="42"/>
      <c r="Z5759" s="42"/>
    </row>
    <row r="5760">
      <c r="B5760" s="42"/>
      <c r="D5760" s="90"/>
      <c r="F5760" s="90"/>
      <c r="G5760" s="42"/>
      <c r="H5760" s="90"/>
      <c r="M5760" s="42"/>
      <c r="S5760" s="42"/>
      <c r="T5760" s="42"/>
      <c r="U5760" s="42"/>
      <c r="V5760" s="42"/>
      <c r="W5760" s="42"/>
      <c r="X5760" s="42"/>
      <c r="Y5760" s="42"/>
      <c r="Z5760" s="42"/>
    </row>
    <row r="5761">
      <c r="B5761" s="42"/>
      <c r="D5761" s="90"/>
      <c r="F5761" s="90"/>
      <c r="G5761" s="42"/>
      <c r="H5761" s="90"/>
      <c r="M5761" s="42"/>
      <c r="S5761" s="42"/>
      <c r="T5761" s="42"/>
      <c r="U5761" s="42"/>
      <c r="V5761" s="42"/>
      <c r="W5761" s="42"/>
      <c r="X5761" s="42"/>
      <c r="Y5761" s="42"/>
      <c r="Z5761" s="42"/>
    </row>
    <row r="5762">
      <c r="B5762" s="42"/>
      <c r="D5762" s="90"/>
      <c r="F5762" s="90"/>
      <c r="G5762" s="42"/>
      <c r="H5762" s="90"/>
      <c r="M5762" s="42"/>
      <c r="S5762" s="42"/>
      <c r="T5762" s="42"/>
      <c r="U5762" s="42"/>
      <c r="V5762" s="42"/>
      <c r="W5762" s="42"/>
      <c r="X5762" s="42"/>
      <c r="Y5762" s="42"/>
      <c r="Z5762" s="42"/>
    </row>
    <row r="5763">
      <c r="B5763" s="42"/>
      <c r="D5763" s="90"/>
      <c r="F5763" s="90"/>
      <c r="G5763" s="42"/>
      <c r="H5763" s="90"/>
      <c r="M5763" s="42"/>
      <c r="S5763" s="42"/>
      <c r="T5763" s="42"/>
      <c r="U5763" s="42"/>
      <c r="V5763" s="42"/>
      <c r="W5763" s="42"/>
      <c r="X5763" s="42"/>
      <c r="Y5763" s="42"/>
      <c r="Z5763" s="42"/>
    </row>
    <row r="5764">
      <c r="B5764" s="42"/>
      <c r="D5764" s="90"/>
      <c r="F5764" s="90"/>
      <c r="G5764" s="42"/>
      <c r="H5764" s="90"/>
      <c r="M5764" s="42"/>
      <c r="S5764" s="42"/>
      <c r="T5764" s="42"/>
      <c r="U5764" s="42"/>
      <c r="V5764" s="42"/>
      <c r="W5764" s="42"/>
      <c r="X5764" s="42"/>
      <c r="Y5764" s="42"/>
      <c r="Z5764" s="42"/>
    </row>
    <row r="5765">
      <c r="B5765" s="42"/>
      <c r="D5765" s="90"/>
      <c r="F5765" s="90"/>
      <c r="G5765" s="42"/>
      <c r="H5765" s="90"/>
      <c r="M5765" s="42"/>
      <c r="S5765" s="42"/>
      <c r="T5765" s="42"/>
      <c r="U5765" s="42"/>
      <c r="V5765" s="42"/>
      <c r="W5765" s="42"/>
      <c r="X5765" s="42"/>
      <c r="Y5765" s="42"/>
      <c r="Z5765" s="42"/>
    </row>
    <row r="5766">
      <c r="B5766" s="42"/>
      <c r="D5766" s="90"/>
      <c r="F5766" s="90"/>
      <c r="G5766" s="42"/>
      <c r="H5766" s="90"/>
      <c r="M5766" s="42"/>
      <c r="S5766" s="42"/>
      <c r="T5766" s="42"/>
      <c r="U5766" s="42"/>
      <c r="V5766" s="42"/>
      <c r="W5766" s="42"/>
      <c r="X5766" s="42"/>
      <c r="Y5766" s="42"/>
      <c r="Z5766" s="42"/>
    </row>
    <row r="5767">
      <c r="B5767" s="42"/>
      <c r="D5767" s="90"/>
      <c r="F5767" s="90"/>
      <c r="G5767" s="42"/>
      <c r="H5767" s="90"/>
      <c r="M5767" s="42"/>
      <c r="S5767" s="42"/>
      <c r="T5767" s="42"/>
      <c r="U5767" s="42"/>
      <c r="V5767" s="42"/>
      <c r="W5767" s="42"/>
      <c r="X5767" s="42"/>
      <c r="Y5767" s="42"/>
      <c r="Z5767" s="42"/>
    </row>
    <row r="5768">
      <c r="B5768" s="42"/>
      <c r="D5768" s="90"/>
      <c r="F5768" s="90"/>
      <c r="G5768" s="42"/>
      <c r="H5768" s="90"/>
      <c r="M5768" s="42"/>
      <c r="S5768" s="42"/>
      <c r="T5768" s="42"/>
      <c r="U5768" s="42"/>
      <c r="V5768" s="42"/>
      <c r="W5768" s="42"/>
      <c r="X5768" s="42"/>
      <c r="Y5768" s="42"/>
      <c r="Z5768" s="42"/>
    </row>
    <row r="5769">
      <c r="B5769" s="42"/>
      <c r="D5769" s="90"/>
      <c r="F5769" s="90"/>
      <c r="G5769" s="42"/>
      <c r="H5769" s="90"/>
      <c r="M5769" s="42"/>
      <c r="S5769" s="42"/>
      <c r="T5769" s="42"/>
      <c r="U5769" s="42"/>
      <c r="V5769" s="42"/>
      <c r="W5769" s="42"/>
      <c r="X5769" s="42"/>
      <c r="Y5769" s="42"/>
      <c r="Z5769" s="42"/>
    </row>
    <row r="5770">
      <c r="B5770" s="42"/>
      <c r="D5770" s="90"/>
      <c r="F5770" s="90"/>
      <c r="G5770" s="42"/>
      <c r="H5770" s="90"/>
      <c r="M5770" s="42"/>
      <c r="S5770" s="42"/>
      <c r="T5770" s="42"/>
      <c r="U5770" s="42"/>
      <c r="V5770" s="42"/>
      <c r="W5770" s="42"/>
      <c r="X5770" s="42"/>
      <c r="Y5770" s="42"/>
      <c r="Z5770" s="42"/>
    </row>
    <row r="5771">
      <c r="B5771" s="42"/>
      <c r="D5771" s="90"/>
      <c r="F5771" s="90"/>
      <c r="G5771" s="42"/>
      <c r="H5771" s="90"/>
      <c r="M5771" s="42"/>
      <c r="S5771" s="42"/>
      <c r="T5771" s="42"/>
      <c r="U5771" s="42"/>
      <c r="V5771" s="42"/>
      <c r="W5771" s="42"/>
      <c r="X5771" s="42"/>
      <c r="Y5771" s="42"/>
      <c r="Z5771" s="42"/>
    </row>
    <row r="5772">
      <c r="B5772" s="42"/>
      <c r="D5772" s="90"/>
      <c r="F5772" s="90"/>
      <c r="G5772" s="42"/>
      <c r="H5772" s="90"/>
      <c r="M5772" s="42"/>
      <c r="S5772" s="42"/>
      <c r="T5772" s="42"/>
      <c r="U5772" s="42"/>
      <c r="V5772" s="42"/>
      <c r="W5772" s="42"/>
      <c r="X5772" s="42"/>
      <c r="Y5772" s="42"/>
      <c r="Z5772" s="42"/>
    </row>
    <row r="5773">
      <c r="B5773" s="42"/>
      <c r="D5773" s="90"/>
      <c r="F5773" s="90"/>
      <c r="G5773" s="42"/>
      <c r="H5773" s="90"/>
      <c r="M5773" s="42"/>
      <c r="S5773" s="42"/>
      <c r="T5773" s="42"/>
      <c r="U5773" s="42"/>
      <c r="V5773" s="42"/>
      <c r="W5773" s="42"/>
      <c r="X5773" s="42"/>
      <c r="Y5773" s="42"/>
      <c r="Z5773" s="42"/>
    </row>
    <row r="5774">
      <c r="B5774" s="42"/>
      <c r="D5774" s="90"/>
      <c r="F5774" s="90"/>
      <c r="G5774" s="42"/>
      <c r="H5774" s="90"/>
      <c r="M5774" s="42"/>
      <c r="S5774" s="42"/>
      <c r="T5774" s="42"/>
      <c r="U5774" s="42"/>
      <c r="V5774" s="42"/>
      <c r="W5774" s="42"/>
      <c r="X5774" s="42"/>
      <c r="Y5774" s="42"/>
      <c r="Z5774" s="42"/>
    </row>
    <row r="5775">
      <c r="B5775" s="42"/>
      <c r="D5775" s="90"/>
      <c r="F5775" s="90"/>
      <c r="G5775" s="42"/>
      <c r="H5775" s="90"/>
      <c r="M5775" s="42"/>
      <c r="S5775" s="42"/>
      <c r="T5775" s="42"/>
      <c r="U5775" s="42"/>
      <c r="V5775" s="42"/>
      <c r="W5775" s="42"/>
      <c r="X5775" s="42"/>
      <c r="Y5775" s="42"/>
      <c r="Z5775" s="42"/>
    </row>
    <row r="5776">
      <c r="B5776" s="42"/>
      <c r="D5776" s="90"/>
      <c r="F5776" s="90"/>
      <c r="G5776" s="42"/>
      <c r="H5776" s="90"/>
      <c r="M5776" s="42"/>
      <c r="S5776" s="42"/>
      <c r="T5776" s="42"/>
      <c r="U5776" s="42"/>
      <c r="V5776" s="42"/>
      <c r="W5776" s="42"/>
      <c r="X5776" s="42"/>
      <c r="Y5776" s="42"/>
      <c r="Z5776" s="42"/>
    </row>
    <row r="5777">
      <c r="B5777" s="42"/>
      <c r="D5777" s="90"/>
      <c r="F5777" s="90"/>
      <c r="G5777" s="42"/>
      <c r="H5777" s="90"/>
      <c r="M5777" s="42"/>
      <c r="S5777" s="42"/>
      <c r="T5777" s="42"/>
      <c r="U5777" s="42"/>
      <c r="V5777" s="42"/>
      <c r="W5777" s="42"/>
      <c r="X5777" s="42"/>
      <c r="Y5777" s="42"/>
      <c r="Z5777" s="42"/>
    </row>
    <row r="5778">
      <c r="B5778" s="42"/>
      <c r="D5778" s="90"/>
      <c r="F5778" s="90"/>
      <c r="G5778" s="42"/>
      <c r="H5778" s="90"/>
      <c r="M5778" s="42"/>
      <c r="S5778" s="42"/>
      <c r="T5778" s="42"/>
      <c r="U5778" s="42"/>
      <c r="V5778" s="42"/>
      <c r="W5778" s="42"/>
      <c r="X5778" s="42"/>
      <c r="Y5778" s="42"/>
      <c r="Z5778" s="42"/>
    </row>
    <row r="5779">
      <c r="B5779" s="42"/>
      <c r="D5779" s="90"/>
      <c r="F5779" s="90"/>
      <c r="G5779" s="42"/>
      <c r="H5779" s="90"/>
      <c r="M5779" s="42"/>
      <c r="S5779" s="42"/>
      <c r="T5779" s="42"/>
      <c r="U5779" s="42"/>
      <c r="V5779" s="42"/>
      <c r="W5779" s="42"/>
      <c r="X5779" s="42"/>
      <c r="Y5779" s="42"/>
      <c r="Z5779" s="42"/>
    </row>
    <row r="5780">
      <c r="B5780" s="42"/>
      <c r="D5780" s="90"/>
      <c r="F5780" s="90"/>
      <c r="G5780" s="42"/>
      <c r="H5780" s="90"/>
      <c r="M5780" s="42"/>
      <c r="S5780" s="42"/>
      <c r="T5780" s="42"/>
      <c r="U5780" s="42"/>
      <c r="V5780" s="42"/>
      <c r="W5780" s="42"/>
      <c r="X5780" s="42"/>
      <c r="Y5780" s="42"/>
      <c r="Z5780" s="42"/>
    </row>
    <row r="5781">
      <c r="B5781" s="42"/>
      <c r="D5781" s="90"/>
      <c r="F5781" s="90"/>
      <c r="G5781" s="42"/>
      <c r="H5781" s="90"/>
      <c r="M5781" s="42"/>
      <c r="S5781" s="42"/>
      <c r="T5781" s="42"/>
      <c r="U5781" s="42"/>
      <c r="V5781" s="42"/>
      <c r="W5781" s="42"/>
      <c r="X5781" s="42"/>
      <c r="Y5781" s="42"/>
      <c r="Z5781" s="42"/>
    </row>
    <row r="5782">
      <c r="B5782" s="42"/>
      <c r="D5782" s="90"/>
      <c r="F5782" s="90"/>
      <c r="G5782" s="42"/>
      <c r="H5782" s="90"/>
      <c r="M5782" s="42"/>
      <c r="S5782" s="42"/>
      <c r="T5782" s="42"/>
      <c r="U5782" s="42"/>
      <c r="V5782" s="42"/>
      <c r="W5782" s="42"/>
      <c r="X5782" s="42"/>
      <c r="Y5782" s="42"/>
      <c r="Z5782" s="42"/>
    </row>
    <row r="5783">
      <c r="B5783" s="42"/>
      <c r="D5783" s="90"/>
      <c r="F5783" s="90"/>
      <c r="G5783" s="42"/>
      <c r="H5783" s="90"/>
      <c r="M5783" s="42"/>
      <c r="S5783" s="42"/>
      <c r="T5783" s="42"/>
      <c r="U5783" s="42"/>
      <c r="V5783" s="42"/>
      <c r="W5783" s="42"/>
      <c r="X5783" s="42"/>
      <c r="Y5783" s="42"/>
      <c r="Z5783" s="42"/>
    </row>
    <row r="5784">
      <c r="B5784" s="42"/>
      <c r="D5784" s="90"/>
      <c r="F5784" s="90"/>
      <c r="G5784" s="42"/>
      <c r="H5784" s="90"/>
      <c r="M5784" s="42"/>
      <c r="S5784" s="42"/>
      <c r="T5784" s="42"/>
      <c r="U5784" s="42"/>
      <c r="V5784" s="42"/>
      <c r="W5784" s="42"/>
      <c r="X5784" s="42"/>
      <c r="Y5784" s="42"/>
      <c r="Z5784" s="42"/>
    </row>
    <row r="5785">
      <c r="B5785" s="42"/>
      <c r="D5785" s="90"/>
      <c r="F5785" s="90"/>
      <c r="G5785" s="42"/>
      <c r="H5785" s="90"/>
      <c r="M5785" s="42"/>
      <c r="S5785" s="42"/>
      <c r="T5785" s="42"/>
      <c r="U5785" s="42"/>
      <c r="V5785" s="42"/>
      <c r="W5785" s="42"/>
      <c r="X5785" s="42"/>
      <c r="Y5785" s="42"/>
      <c r="Z5785" s="42"/>
    </row>
    <row r="5786">
      <c r="B5786" s="42"/>
      <c r="D5786" s="90"/>
      <c r="F5786" s="90"/>
      <c r="G5786" s="42"/>
      <c r="H5786" s="90"/>
      <c r="M5786" s="42"/>
      <c r="S5786" s="42"/>
      <c r="T5786" s="42"/>
      <c r="U5786" s="42"/>
      <c r="V5786" s="42"/>
      <c r="W5786" s="42"/>
      <c r="X5786" s="42"/>
      <c r="Y5786" s="42"/>
      <c r="Z5786" s="42"/>
    </row>
    <row r="5787">
      <c r="B5787" s="42"/>
      <c r="D5787" s="90"/>
      <c r="F5787" s="90"/>
      <c r="G5787" s="42"/>
      <c r="H5787" s="90"/>
      <c r="M5787" s="42"/>
      <c r="S5787" s="42"/>
      <c r="T5787" s="42"/>
      <c r="U5787" s="42"/>
      <c r="V5787" s="42"/>
      <c r="W5787" s="42"/>
      <c r="X5787" s="42"/>
      <c r="Y5787" s="42"/>
      <c r="Z5787" s="42"/>
    </row>
    <row r="5788">
      <c r="B5788" s="42"/>
      <c r="D5788" s="90"/>
      <c r="F5788" s="90"/>
      <c r="G5788" s="42"/>
      <c r="H5788" s="90"/>
      <c r="M5788" s="42"/>
      <c r="S5788" s="42"/>
      <c r="T5788" s="42"/>
      <c r="U5788" s="42"/>
      <c r="V5788" s="42"/>
      <c r="W5788" s="42"/>
      <c r="X5788" s="42"/>
      <c r="Y5788" s="42"/>
      <c r="Z5788" s="42"/>
    </row>
    <row r="5789">
      <c r="B5789" s="42"/>
      <c r="D5789" s="90"/>
      <c r="F5789" s="90"/>
      <c r="G5789" s="42"/>
      <c r="H5789" s="90"/>
      <c r="M5789" s="42"/>
      <c r="S5789" s="42"/>
      <c r="T5789" s="42"/>
      <c r="U5789" s="42"/>
      <c r="V5789" s="42"/>
      <c r="W5789" s="42"/>
      <c r="X5789" s="42"/>
      <c r="Y5789" s="42"/>
      <c r="Z5789" s="42"/>
    </row>
    <row r="5790">
      <c r="B5790" s="42"/>
      <c r="D5790" s="90"/>
      <c r="F5790" s="90"/>
      <c r="G5790" s="42"/>
      <c r="H5790" s="90"/>
      <c r="M5790" s="42"/>
      <c r="S5790" s="42"/>
      <c r="T5790" s="42"/>
      <c r="U5790" s="42"/>
      <c r="V5790" s="42"/>
      <c r="W5790" s="42"/>
      <c r="X5790" s="42"/>
      <c r="Y5790" s="42"/>
      <c r="Z5790" s="42"/>
    </row>
    <row r="5791">
      <c r="B5791" s="42"/>
      <c r="D5791" s="90"/>
      <c r="F5791" s="90"/>
      <c r="G5791" s="42"/>
      <c r="H5791" s="90"/>
      <c r="M5791" s="42"/>
      <c r="S5791" s="42"/>
      <c r="T5791" s="42"/>
      <c r="U5791" s="42"/>
      <c r="V5791" s="42"/>
      <c r="W5791" s="42"/>
      <c r="X5791" s="42"/>
      <c r="Y5791" s="42"/>
      <c r="Z5791" s="42"/>
    </row>
    <row r="5792">
      <c r="B5792" s="42"/>
      <c r="D5792" s="90"/>
      <c r="F5792" s="90"/>
      <c r="G5792" s="42"/>
      <c r="H5792" s="90"/>
      <c r="M5792" s="42"/>
      <c r="S5792" s="42"/>
      <c r="T5792" s="42"/>
      <c r="U5792" s="42"/>
      <c r="V5792" s="42"/>
      <c r="W5792" s="42"/>
      <c r="X5792" s="42"/>
      <c r="Y5792" s="42"/>
      <c r="Z5792" s="42"/>
    </row>
    <row r="5793">
      <c r="B5793" s="42"/>
      <c r="D5793" s="90"/>
      <c r="F5793" s="90"/>
      <c r="G5793" s="42"/>
      <c r="H5793" s="90"/>
      <c r="M5793" s="42"/>
      <c r="S5793" s="42"/>
      <c r="T5793" s="42"/>
      <c r="U5793" s="42"/>
      <c r="V5793" s="42"/>
      <c r="W5793" s="42"/>
      <c r="X5793" s="42"/>
      <c r="Y5793" s="42"/>
      <c r="Z5793" s="42"/>
    </row>
    <row r="5794">
      <c r="B5794" s="42"/>
      <c r="D5794" s="90"/>
      <c r="F5794" s="90"/>
      <c r="G5794" s="42"/>
      <c r="H5794" s="90"/>
      <c r="M5794" s="42"/>
      <c r="S5794" s="42"/>
      <c r="T5794" s="42"/>
      <c r="U5794" s="42"/>
      <c r="V5794" s="42"/>
      <c r="W5794" s="42"/>
      <c r="X5794" s="42"/>
      <c r="Y5794" s="42"/>
      <c r="Z5794" s="42"/>
    </row>
    <row r="5795">
      <c r="B5795" s="42"/>
      <c r="D5795" s="90"/>
      <c r="F5795" s="90"/>
      <c r="G5795" s="42"/>
      <c r="H5795" s="90"/>
      <c r="M5795" s="42"/>
      <c r="S5795" s="42"/>
      <c r="T5795" s="42"/>
      <c r="U5795" s="42"/>
      <c r="V5795" s="42"/>
      <c r="W5795" s="42"/>
      <c r="X5795" s="42"/>
      <c r="Y5795" s="42"/>
      <c r="Z5795" s="42"/>
    </row>
    <row r="5796">
      <c r="B5796" s="42"/>
      <c r="D5796" s="90"/>
      <c r="F5796" s="90"/>
      <c r="G5796" s="42"/>
      <c r="H5796" s="90"/>
      <c r="M5796" s="42"/>
      <c r="S5796" s="42"/>
      <c r="T5796" s="42"/>
      <c r="U5796" s="42"/>
      <c r="V5796" s="42"/>
      <c r="W5796" s="42"/>
      <c r="X5796" s="42"/>
      <c r="Y5796" s="42"/>
      <c r="Z5796" s="42"/>
    </row>
    <row r="5797">
      <c r="B5797" s="42"/>
      <c r="D5797" s="90"/>
      <c r="F5797" s="90"/>
      <c r="G5797" s="42"/>
      <c r="H5797" s="90"/>
      <c r="M5797" s="42"/>
      <c r="S5797" s="42"/>
      <c r="T5797" s="42"/>
      <c r="U5797" s="42"/>
      <c r="V5797" s="42"/>
      <c r="W5797" s="42"/>
      <c r="X5797" s="42"/>
      <c r="Y5797" s="42"/>
      <c r="Z5797" s="42"/>
    </row>
    <row r="5798">
      <c r="B5798" s="42"/>
      <c r="D5798" s="90"/>
      <c r="F5798" s="90"/>
      <c r="G5798" s="42"/>
      <c r="H5798" s="90"/>
      <c r="M5798" s="42"/>
      <c r="S5798" s="42"/>
      <c r="T5798" s="42"/>
      <c r="U5798" s="42"/>
      <c r="V5798" s="42"/>
      <c r="W5798" s="42"/>
      <c r="X5798" s="42"/>
      <c r="Y5798" s="42"/>
      <c r="Z5798" s="42"/>
    </row>
    <row r="5799">
      <c r="B5799" s="42"/>
      <c r="D5799" s="90"/>
      <c r="F5799" s="90"/>
      <c r="G5799" s="42"/>
      <c r="H5799" s="90"/>
      <c r="M5799" s="42"/>
      <c r="S5799" s="42"/>
      <c r="T5799" s="42"/>
      <c r="U5799" s="42"/>
      <c r="V5799" s="42"/>
      <c r="W5799" s="42"/>
      <c r="X5799" s="42"/>
      <c r="Y5799" s="42"/>
      <c r="Z5799" s="42"/>
    </row>
    <row r="5800">
      <c r="B5800" s="42"/>
      <c r="D5800" s="90"/>
      <c r="F5800" s="90"/>
      <c r="G5800" s="42"/>
      <c r="H5800" s="90"/>
      <c r="M5800" s="42"/>
      <c r="S5800" s="42"/>
      <c r="T5800" s="42"/>
      <c r="U5800" s="42"/>
      <c r="V5800" s="42"/>
      <c r="W5800" s="42"/>
      <c r="X5800" s="42"/>
      <c r="Y5800" s="42"/>
      <c r="Z5800" s="42"/>
    </row>
    <row r="5801">
      <c r="B5801" s="42"/>
      <c r="D5801" s="90"/>
      <c r="F5801" s="90"/>
      <c r="G5801" s="42"/>
      <c r="H5801" s="90"/>
      <c r="M5801" s="42"/>
      <c r="S5801" s="42"/>
      <c r="T5801" s="42"/>
      <c r="U5801" s="42"/>
      <c r="V5801" s="42"/>
      <c r="W5801" s="42"/>
      <c r="X5801" s="42"/>
      <c r="Y5801" s="42"/>
      <c r="Z5801" s="42"/>
    </row>
    <row r="5802">
      <c r="B5802" s="42"/>
      <c r="D5802" s="90"/>
      <c r="F5802" s="90"/>
      <c r="G5802" s="42"/>
      <c r="H5802" s="90"/>
      <c r="M5802" s="42"/>
      <c r="S5802" s="42"/>
      <c r="T5802" s="42"/>
      <c r="U5802" s="42"/>
      <c r="V5802" s="42"/>
      <c r="W5802" s="42"/>
      <c r="X5802" s="42"/>
      <c r="Y5802" s="42"/>
      <c r="Z5802" s="42"/>
    </row>
    <row r="5803">
      <c r="B5803" s="42"/>
      <c r="D5803" s="90"/>
      <c r="F5803" s="90"/>
      <c r="G5803" s="42"/>
      <c r="H5803" s="90"/>
      <c r="M5803" s="42"/>
      <c r="S5803" s="42"/>
      <c r="T5803" s="42"/>
      <c r="U5803" s="42"/>
      <c r="V5803" s="42"/>
      <c r="W5803" s="42"/>
      <c r="X5803" s="42"/>
      <c r="Y5803" s="42"/>
      <c r="Z5803" s="42"/>
    </row>
    <row r="5804">
      <c r="B5804" s="42"/>
      <c r="D5804" s="90"/>
      <c r="F5804" s="90"/>
      <c r="G5804" s="42"/>
      <c r="H5804" s="90"/>
      <c r="M5804" s="42"/>
      <c r="S5804" s="42"/>
      <c r="T5804" s="42"/>
      <c r="U5804" s="42"/>
      <c r="V5804" s="42"/>
      <c r="W5804" s="42"/>
      <c r="X5804" s="42"/>
      <c r="Y5804" s="42"/>
      <c r="Z5804" s="42"/>
    </row>
    <row r="5805">
      <c r="B5805" s="42"/>
      <c r="D5805" s="90"/>
      <c r="F5805" s="90"/>
      <c r="G5805" s="42"/>
      <c r="H5805" s="90"/>
      <c r="M5805" s="42"/>
      <c r="S5805" s="42"/>
      <c r="T5805" s="42"/>
      <c r="U5805" s="42"/>
      <c r="V5805" s="42"/>
      <c r="W5805" s="42"/>
      <c r="X5805" s="42"/>
      <c r="Y5805" s="42"/>
      <c r="Z5805" s="42"/>
    </row>
    <row r="5806">
      <c r="B5806" s="42"/>
      <c r="D5806" s="90"/>
      <c r="F5806" s="90"/>
      <c r="G5806" s="42"/>
      <c r="H5806" s="90"/>
      <c r="M5806" s="42"/>
      <c r="S5806" s="42"/>
      <c r="T5806" s="42"/>
      <c r="U5806" s="42"/>
      <c r="V5806" s="42"/>
      <c r="W5806" s="42"/>
      <c r="X5806" s="42"/>
      <c r="Y5806" s="42"/>
      <c r="Z5806" s="42"/>
    </row>
    <row r="5807">
      <c r="B5807" s="42"/>
      <c r="D5807" s="90"/>
      <c r="F5807" s="90"/>
      <c r="G5807" s="42"/>
      <c r="H5807" s="90"/>
      <c r="M5807" s="42"/>
      <c r="S5807" s="42"/>
      <c r="T5807" s="42"/>
      <c r="U5807" s="42"/>
      <c r="V5807" s="42"/>
      <c r="W5807" s="42"/>
      <c r="X5807" s="42"/>
      <c r="Y5807" s="42"/>
      <c r="Z5807" s="42"/>
    </row>
    <row r="5808">
      <c r="B5808" s="42"/>
      <c r="D5808" s="90"/>
      <c r="F5808" s="90"/>
      <c r="G5808" s="42"/>
      <c r="H5808" s="90"/>
      <c r="M5808" s="42"/>
      <c r="S5808" s="42"/>
      <c r="T5808" s="42"/>
      <c r="U5808" s="42"/>
      <c r="V5808" s="42"/>
      <c r="W5808" s="42"/>
      <c r="X5808" s="42"/>
      <c r="Y5808" s="42"/>
      <c r="Z5808" s="42"/>
    </row>
    <row r="5809">
      <c r="B5809" s="42"/>
      <c r="D5809" s="90"/>
      <c r="F5809" s="90"/>
      <c r="G5809" s="42"/>
      <c r="H5809" s="90"/>
      <c r="M5809" s="42"/>
      <c r="S5809" s="42"/>
      <c r="T5809" s="42"/>
      <c r="U5809" s="42"/>
      <c r="V5809" s="42"/>
      <c r="W5809" s="42"/>
      <c r="X5809" s="42"/>
      <c r="Y5809" s="42"/>
      <c r="Z5809" s="42"/>
    </row>
    <row r="5810">
      <c r="B5810" s="42"/>
      <c r="D5810" s="90"/>
      <c r="F5810" s="90"/>
      <c r="G5810" s="42"/>
      <c r="H5810" s="90"/>
      <c r="M5810" s="42"/>
      <c r="S5810" s="42"/>
      <c r="T5810" s="42"/>
      <c r="U5810" s="42"/>
      <c r="V5810" s="42"/>
      <c r="W5810" s="42"/>
      <c r="X5810" s="42"/>
      <c r="Y5810" s="42"/>
      <c r="Z5810" s="42"/>
    </row>
    <row r="5811">
      <c r="B5811" s="42"/>
      <c r="D5811" s="90"/>
      <c r="F5811" s="90"/>
      <c r="G5811" s="42"/>
      <c r="H5811" s="90"/>
      <c r="M5811" s="42"/>
      <c r="S5811" s="42"/>
      <c r="T5811" s="42"/>
      <c r="U5811" s="42"/>
      <c r="V5811" s="42"/>
      <c r="W5811" s="42"/>
      <c r="X5811" s="42"/>
      <c r="Y5811" s="42"/>
      <c r="Z5811" s="42"/>
    </row>
    <row r="5812">
      <c r="B5812" s="42"/>
      <c r="D5812" s="90"/>
      <c r="F5812" s="90"/>
      <c r="G5812" s="42"/>
      <c r="H5812" s="90"/>
      <c r="M5812" s="42"/>
      <c r="S5812" s="42"/>
      <c r="T5812" s="42"/>
      <c r="U5812" s="42"/>
      <c r="V5812" s="42"/>
      <c r="W5812" s="42"/>
      <c r="X5812" s="42"/>
      <c r="Y5812" s="42"/>
      <c r="Z5812" s="42"/>
    </row>
    <row r="5813">
      <c r="B5813" s="42"/>
      <c r="D5813" s="90"/>
      <c r="F5813" s="90"/>
      <c r="G5813" s="42"/>
      <c r="H5813" s="90"/>
      <c r="M5813" s="42"/>
      <c r="S5813" s="42"/>
      <c r="T5813" s="42"/>
      <c r="U5813" s="42"/>
      <c r="V5813" s="42"/>
      <c r="W5813" s="42"/>
      <c r="X5813" s="42"/>
      <c r="Y5813" s="42"/>
      <c r="Z5813" s="42"/>
    </row>
    <row r="5814">
      <c r="B5814" s="42"/>
      <c r="D5814" s="90"/>
      <c r="F5814" s="90"/>
      <c r="G5814" s="42"/>
      <c r="H5814" s="90"/>
      <c r="M5814" s="42"/>
      <c r="S5814" s="42"/>
      <c r="T5814" s="42"/>
      <c r="U5814" s="42"/>
      <c r="V5814" s="42"/>
      <c r="W5814" s="42"/>
      <c r="X5814" s="42"/>
      <c r="Y5814" s="42"/>
      <c r="Z5814" s="42"/>
    </row>
    <row r="5815">
      <c r="B5815" s="42"/>
      <c r="D5815" s="90"/>
      <c r="F5815" s="90"/>
      <c r="G5815" s="42"/>
      <c r="H5815" s="90"/>
      <c r="M5815" s="42"/>
      <c r="S5815" s="42"/>
      <c r="T5815" s="42"/>
      <c r="U5815" s="42"/>
      <c r="V5815" s="42"/>
      <c r="W5815" s="42"/>
      <c r="X5815" s="42"/>
      <c r="Y5815" s="42"/>
      <c r="Z5815" s="42"/>
    </row>
    <row r="5816">
      <c r="B5816" s="42"/>
      <c r="D5816" s="90"/>
      <c r="F5816" s="90"/>
      <c r="G5816" s="42"/>
      <c r="H5816" s="90"/>
      <c r="M5816" s="42"/>
      <c r="S5816" s="42"/>
      <c r="T5816" s="42"/>
      <c r="U5816" s="42"/>
      <c r="V5816" s="42"/>
      <c r="W5816" s="42"/>
      <c r="X5816" s="42"/>
      <c r="Y5816" s="42"/>
      <c r="Z5816" s="42"/>
    </row>
    <row r="5817">
      <c r="B5817" s="42"/>
      <c r="D5817" s="90"/>
      <c r="F5817" s="90"/>
      <c r="G5817" s="42"/>
      <c r="H5817" s="90"/>
      <c r="M5817" s="42"/>
      <c r="S5817" s="42"/>
      <c r="T5817" s="42"/>
      <c r="U5817" s="42"/>
      <c r="V5817" s="42"/>
      <c r="W5817" s="42"/>
      <c r="X5817" s="42"/>
      <c r="Y5817" s="42"/>
      <c r="Z5817" s="42"/>
    </row>
    <row r="5818">
      <c r="B5818" s="42"/>
      <c r="D5818" s="90"/>
      <c r="F5818" s="90"/>
      <c r="G5818" s="42"/>
      <c r="H5818" s="90"/>
      <c r="M5818" s="42"/>
      <c r="S5818" s="42"/>
      <c r="T5818" s="42"/>
      <c r="U5818" s="42"/>
      <c r="V5818" s="42"/>
      <c r="W5818" s="42"/>
      <c r="X5818" s="42"/>
      <c r="Y5818" s="42"/>
      <c r="Z5818" s="42"/>
    </row>
    <row r="5819">
      <c r="B5819" s="42"/>
      <c r="D5819" s="90"/>
      <c r="F5819" s="90"/>
      <c r="G5819" s="42"/>
      <c r="H5819" s="90"/>
      <c r="M5819" s="42"/>
      <c r="S5819" s="42"/>
      <c r="T5819" s="42"/>
      <c r="U5819" s="42"/>
      <c r="V5819" s="42"/>
      <c r="W5819" s="42"/>
      <c r="X5819" s="42"/>
      <c r="Y5819" s="42"/>
      <c r="Z5819" s="42"/>
    </row>
    <row r="5820">
      <c r="B5820" s="42"/>
      <c r="D5820" s="90"/>
      <c r="F5820" s="90"/>
      <c r="G5820" s="42"/>
      <c r="H5820" s="90"/>
      <c r="M5820" s="42"/>
      <c r="S5820" s="42"/>
      <c r="T5820" s="42"/>
      <c r="U5820" s="42"/>
      <c r="V5820" s="42"/>
      <c r="W5820" s="42"/>
      <c r="X5820" s="42"/>
      <c r="Y5820" s="42"/>
      <c r="Z5820" s="42"/>
    </row>
    <row r="5821">
      <c r="B5821" s="42"/>
      <c r="D5821" s="90"/>
      <c r="F5821" s="90"/>
      <c r="G5821" s="42"/>
      <c r="H5821" s="90"/>
      <c r="M5821" s="42"/>
      <c r="S5821" s="42"/>
      <c r="T5821" s="42"/>
      <c r="U5821" s="42"/>
      <c r="V5821" s="42"/>
      <c r="W5821" s="42"/>
      <c r="X5821" s="42"/>
      <c r="Y5821" s="42"/>
      <c r="Z5821" s="42"/>
    </row>
    <row r="5822">
      <c r="B5822" s="42"/>
      <c r="D5822" s="90"/>
      <c r="F5822" s="90"/>
      <c r="G5822" s="42"/>
      <c r="H5822" s="90"/>
      <c r="M5822" s="42"/>
      <c r="S5822" s="42"/>
      <c r="T5822" s="42"/>
      <c r="U5822" s="42"/>
      <c r="V5822" s="42"/>
      <c r="W5822" s="42"/>
      <c r="X5822" s="42"/>
      <c r="Y5822" s="42"/>
      <c r="Z5822" s="42"/>
    </row>
    <row r="5823">
      <c r="B5823" s="42"/>
      <c r="D5823" s="90"/>
      <c r="F5823" s="90"/>
      <c r="G5823" s="42"/>
      <c r="H5823" s="90"/>
      <c r="M5823" s="42"/>
      <c r="S5823" s="42"/>
      <c r="T5823" s="42"/>
      <c r="U5823" s="42"/>
      <c r="V5823" s="42"/>
      <c r="W5823" s="42"/>
      <c r="X5823" s="42"/>
      <c r="Y5823" s="42"/>
      <c r="Z5823" s="42"/>
    </row>
    <row r="5824">
      <c r="B5824" s="42"/>
      <c r="D5824" s="90"/>
      <c r="F5824" s="90"/>
      <c r="G5824" s="42"/>
      <c r="H5824" s="90"/>
      <c r="M5824" s="42"/>
      <c r="S5824" s="42"/>
      <c r="T5824" s="42"/>
      <c r="U5824" s="42"/>
      <c r="V5824" s="42"/>
      <c r="W5824" s="42"/>
      <c r="X5824" s="42"/>
      <c r="Y5824" s="42"/>
      <c r="Z5824" s="42"/>
    </row>
    <row r="5825">
      <c r="B5825" s="42"/>
      <c r="D5825" s="90"/>
      <c r="F5825" s="90"/>
      <c r="G5825" s="42"/>
      <c r="H5825" s="90"/>
      <c r="M5825" s="42"/>
      <c r="S5825" s="42"/>
      <c r="T5825" s="42"/>
      <c r="U5825" s="42"/>
      <c r="V5825" s="42"/>
      <c r="W5825" s="42"/>
      <c r="X5825" s="42"/>
      <c r="Y5825" s="42"/>
      <c r="Z5825" s="42"/>
    </row>
    <row r="5826">
      <c r="B5826" s="42"/>
      <c r="D5826" s="90"/>
      <c r="F5826" s="90"/>
      <c r="G5826" s="42"/>
      <c r="H5826" s="90"/>
      <c r="M5826" s="42"/>
      <c r="S5826" s="42"/>
      <c r="T5826" s="42"/>
      <c r="U5826" s="42"/>
      <c r="V5826" s="42"/>
      <c r="W5826" s="42"/>
      <c r="X5826" s="42"/>
      <c r="Y5826" s="42"/>
      <c r="Z5826" s="42"/>
    </row>
    <row r="5827">
      <c r="B5827" s="42"/>
      <c r="D5827" s="90"/>
      <c r="F5827" s="90"/>
      <c r="G5827" s="42"/>
      <c r="H5827" s="90"/>
      <c r="M5827" s="42"/>
      <c r="S5827" s="42"/>
      <c r="T5827" s="42"/>
      <c r="U5827" s="42"/>
      <c r="V5827" s="42"/>
      <c r="W5827" s="42"/>
      <c r="X5827" s="42"/>
      <c r="Y5827" s="42"/>
      <c r="Z5827" s="42"/>
    </row>
    <row r="5828">
      <c r="B5828" s="42"/>
      <c r="D5828" s="90"/>
      <c r="F5828" s="90"/>
      <c r="G5828" s="42"/>
      <c r="H5828" s="90"/>
      <c r="M5828" s="42"/>
      <c r="S5828" s="42"/>
      <c r="T5828" s="42"/>
      <c r="U5828" s="42"/>
      <c r="V5828" s="42"/>
      <c r="W5828" s="42"/>
      <c r="X5828" s="42"/>
      <c r="Y5828" s="42"/>
      <c r="Z5828" s="42"/>
    </row>
    <row r="5829">
      <c r="B5829" s="42"/>
      <c r="D5829" s="90"/>
      <c r="F5829" s="90"/>
      <c r="G5829" s="42"/>
      <c r="H5829" s="90"/>
      <c r="M5829" s="42"/>
      <c r="S5829" s="42"/>
      <c r="T5829" s="42"/>
      <c r="U5829" s="42"/>
      <c r="V5829" s="42"/>
      <c r="W5829" s="42"/>
      <c r="X5829" s="42"/>
      <c r="Y5829" s="42"/>
      <c r="Z5829" s="42"/>
    </row>
    <row r="5830">
      <c r="B5830" s="42"/>
      <c r="D5830" s="90"/>
      <c r="F5830" s="90"/>
      <c r="G5830" s="42"/>
      <c r="H5830" s="90"/>
      <c r="M5830" s="42"/>
      <c r="S5830" s="42"/>
      <c r="T5830" s="42"/>
      <c r="U5830" s="42"/>
      <c r="V5830" s="42"/>
      <c r="W5830" s="42"/>
      <c r="X5830" s="42"/>
      <c r="Y5830" s="42"/>
      <c r="Z5830" s="42"/>
    </row>
    <row r="5831">
      <c r="B5831" s="42"/>
      <c r="D5831" s="90"/>
      <c r="F5831" s="90"/>
      <c r="G5831" s="42"/>
      <c r="H5831" s="90"/>
      <c r="M5831" s="42"/>
      <c r="S5831" s="42"/>
      <c r="T5831" s="42"/>
      <c r="U5831" s="42"/>
      <c r="V5831" s="42"/>
      <c r="W5831" s="42"/>
      <c r="X5831" s="42"/>
      <c r="Y5831" s="42"/>
      <c r="Z5831" s="42"/>
    </row>
    <row r="5832">
      <c r="B5832" s="42"/>
      <c r="D5832" s="90"/>
      <c r="F5832" s="90"/>
      <c r="G5832" s="42"/>
      <c r="H5832" s="90"/>
      <c r="M5832" s="42"/>
      <c r="S5832" s="42"/>
      <c r="T5832" s="42"/>
      <c r="U5832" s="42"/>
      <c r="V5832" s="42"/>
      <c r="W5832" s="42"/>
      <c r="X5832" s="42"/>
      <c r="Y5832" s="42"/>
      <c r="Z5832" s="42"/>
    </row>
    <row r="5833">
      <c r="B5833" s="42"/>
      <c r="D5833" s="90"/>
      <c r="F5833" s="90"/>
      <c r="G5833" s="42"/>
      <c r="H5833" s="90"/>
      <c r="M5833" s="42"/>
      <c r="S5833" s="42"/>
      <c r="T5833" s="42"/>
      <c r="U5833" s="42"/>
      <c r="V5833" s="42"/>
      <c r="W5833" s="42"/>
      <c r="X5833" s="42"/>
      <c r="Y5833" s="42"/>
      <c r="Z5833" s="42"/>
    </row>
    <row r="5834">
      <c r="B5834" s="42"/>
      <c r="D5834" s="90"/>
      <c r="F5834" s="90"/>
      <c r="G5834" s="42"/>
      <c r="H5834" s="90"/>
      <c r="M5834" s="42"/>
      <c r="S5834" s="42"/>
      <c r="T5834" s="42"/>
      <c r="U5834" s="42"/>
      <c r="V5834" s="42"/>
      <c r="W5834" s="42"/>
      <c r="X5834" s="42"/>
      <c r="Y5834" s="42"/>
      <c r="Z5834" s="42"/>
    </row>
    <row r="5835">
      <c r="B5835" s="42"/>
      <c r="D5835" s="90"/>
      <c r="F5835" s="90"/>
      <c r="G5835" s="42"/>
      <c r="H5835" s="90"/>
      <c r="M5835" s="42"/>
      <c r="S5835" s="42"/>
      <c r="T5835" s="42"/>
      <c r="U5835" s="42"/>
      <c r="V5835" s="42"/>
      <c r="W5835" s="42"/>
      <c r="X5835" s="42"/>
      <c r="Y5835" s="42"/>
      <c r="Z5835" s="42"/>
    </row>
    <row r="5836">
      <c r="B5836" s="42"/>
      <c r="D5836" s="90"/>
      <c r="F5836" s="90"/>
      <c r="G5836" s="42"/>
      <c r="H5836" s="90"/>
      <c r="M5836" s="42"/>
      <c r="S5836" s="42"/>
      <c r="T5836" s="42"/>
      <c r="U5836" s="42"/>
      <c r="V5836" s="42"/>
      <c r="W5836" s="42"/>
      <c r="X5836" s="42"/>
      <c r="Y5836" s="42"/>
      <c r="Z5836" s="42"/>
    </row>
    <row r="5837">
      <c r="B5837" s="42"/>
      <c r="D5837" s="90"/>
      <c r="F5837" s="90"/>
      <c r="G5837" s="42"/>
      <c r="H5837" s="90"/>
      <c r="M5837" s="42"/>
      <c r="S5837" s="42"/>
      <c r="T5837" s="42"/>
      <c r="U5837" s="42"/>
      <c r="V5837" s="42"/>
      <c r="W5837" s="42"/>
      <c r="X5837" s="42"/>
      <c r="Y5837" s="42"/>
      <c r="Z5837" s="42"/>
    </row>
    <row r="5838">
      <c r="B5838" s="42"/>
      <c r="D5838" s="90"/>
      <c r="F5838" s="90"/>
      <c r="G5838" s="42"/>
      <c r="H5838" s="90"/>
      <c r="M5838" s="42"/>
      <c r="S5838" s="42"/>
      <c r="T5838" s="42"/>
      <c r="U5838" s="42"/>
      <c r="V5838" s="42"/>
      <c r="W5838" s="42"/>
      <c r="X5838" s="42"/>
      <c r="Y5838" s="42"/>
      <c r="Z5838" s="42"/>
    </row>
    <row r="5839">
      <c r="B5839" s="42"/>
      <c r="D5839" s="90"/>
      <c r="F5839" s="90"/>
      <c r="G5839" s="42"/>
      <c r="H5839" s="90"/>
      <c r="M5839" s="42"/>
      <c r="S5839" s="42"/>
      <c r="T5839" s="42"/>
      <c r="U5839" s="42"/>
      <c r="V5839" s="42"/>
      <c r="W5839" s="42"/>
      <c r="X5839" s="42"/>
      <c r="Y5839" s="42"/>
      <c r="Z5839" s="42"/>
    </row>
    <row r="5840">
      <c r="B5840" s="42"/>
      <c r="D5840" s="90"/>
      <c r="F5840" s="90"/>
      <c r="G5840" s="42"/>
      <c r="H5840" s="90"/>
      <c r="M5840" s="42"/>
      <c r="S5840" s="42"/>
      <c r="T5840" s="42"/>
      <c r="U5840" s="42"/>
      <c r="V5840" s="42"/>
      <c r="W5840" s="42"/>
      <c r="X5840" s="42"/>
      <c r="Y5840" s="42"/>
      <c r="Z5840" s="42"/>
    </row>
    <row r="5841">
      <c r="B5841" s="42"/>
      <c r="D5841" s="90"/>
      <c r="F5841" s="90"/>
      <c r="G5841" s="42"/>
      <c r="H5841" s="90"/>
      <c r="M5841" s="42"/>
      <c r="S5841" s="42"/>
      <c r="T5841" s="42"/>
      <c r="U5841" s="42"/>
      <c r="V5841" s="42"/>
      <c r="W5841" s="42"/>
      <c r="X5841" s="42"/>
      <c r="Y5841" s="42"/>
      <c r="Z5841" s="42"/>
    </row>
    <row r="5842">
      <c r="B5842" s="42"/>
      <c r="D5842" s="90"/>
      <c r="F5842" s="90"/>
      <c r="G5842" s="42"/>
      <c r="H5842" s="90"/>
      <c r="M5842" s="42"/>
      <c r="S5842" s="42"/>
      <c r="T5842" s="42"/>
      <c r="U5842" s="42"/>
      <c r="V5842" s="42"/>
      <c r="W5842" s="42"/>
      <c r="X5842" s="42"/>
      <c r="Y5842" s="42"/>
      <c r="Z5842" s="42"/>
    </row>
    <row r="5843">
      <c r="B5843" s="42"/>
      <c r="D5843" s="90"/>
      <c r="F5843" s="90"/>
      <c r="G5843" s="42"/>
      <c r="H5843" s="90"/>
      <c r="M5843" s="42"/>
      <c r="S5843" s="42"/>
      <c r="T5843" s="42"/>
      <c r="U5843" s="42"/>
      <c r="V5843" s="42"/>
      <c r="W5843" s="42"/>
      <c r="X5843" s="42"/>
      <c r="Y5843" s="42"/>
      <c r="Z5843" s="42"/>
    </row>
    <row r="5844">
      <c r="B5844" s="42"/>
      <c r="D5844" s="90"/>
      <c r="F5844" s="90"/>
      <c r="G5844" s="42"/>
      <c r="H5844" s="90"/>
      <c r="M5844" s="42"/>
      <c r="S5844" s="42"/>
      <c r="T5844" s="42"/>
      <c r="U5844" s="42"/>
      <c r="V5844" s="42"/>
      <c r="W5844" s="42"/>
      <c r="X5844" s="42"/>
      <c r="Y5844" s="42"/>
      <c r="Z5844" s="42"/>
    </row>
    <row r="5845">
      <c r="B5845" s="42"/>
      <c r="D5845" s="90"/>
      <c r="F5845" s="90"/>
      <c r="G5845" s="42"/>
      <c r="H5845" s="90"/>
      <c r="M5845" s="42"/>
      <c r="S5845" s="42"/>
      <c r="T5845" s="42"/>
      <c r="U5845" s="42"/>
      <c r="V5845" s="42"/>
      <c r="W5845" s="42"/>
      <c r="X5845" s="42"/>
      <c r="Y5845" s="42"/>
      <c r="Z5845" s="42"/>
    </row>
    <row r="5846">
      <c r="B5846" s="42"/>
      <c r="D5846" s="90"/>
      <c r="F5846" s="90"/>
      <c r="G5846" s="42"/>
      <c r="H5846" s="90"/>
      <c r="M5846" s="42"/>
      <c r="S5846" s="42"/>
      <c r="T5846" s="42"/>
      <c r="U5846" s="42"/>
      <c r="V5846" s="42"/>
      <c r="W5846" s="42"/>
      <c r="X5846" s="42"/>
      <c r="Y5846" s="42"/>
      <c r="Z5846" s="42"/>
    </row>
    <row r="5847">
      <c r="B5847" s="42"/>
      <c r="D5847" s="90"/>
      <c r="F5847" s="90"/>
      <c r="G5847" s="42"/>
      <c r="H5847" s="90"/>
      <c r="M5847" s="42"/>
      <c r="S5847" s="42"/>
      <c r="T5847" s="42"/>
      <c r="U5847" s="42"/>
      <c r="V5847" s="42"/>
      <c r="W5847" s="42"/>
      <c r="X5847" s="42"/>
      <c r="Y5847" s="42"/>
      <c r="Z5847" s="42"/>
    </row>
    <row r="5848">
      <c r="B5848" s="42"/>
      <c r="D5848" s="90"/>
      <c r="F5848" s="90"/>
      <c r="G5848" s="42"/>
      <c r="H5848" s="90"/>
      <c r="M5848" s="42"/>
      <c r="S5848" s="42"/>
      <c r="T5848" s="42"/>
      <c r="U5848" s="42"/>
      <c r="V5848" s="42"/>
      <c r="W5848" s="42"/>
      <c r="X5848" s="42"/>
      <c r="Y5848" s="42"/>
      <c r="Z5848" s="42"/>
    </row>
    <row r="5849">
      <c r="B5849" s="42"/>
      <c r="D5849" s="90"/>
      <c r="F5849" s="90"/>
      <c r="G5849" s="42"/>
      <c r="H5849" s="90"/>
      <c r="M5849" s="42"/>
      <c r="S5849" s="42"/>
      <c r="T5849" s="42"/>
      <c r="U5849" s="42"/>
      <c r="V5849" s="42"/>
      <c r="W5849" s="42"/>
      <c r="X5849" s="42"/>
      <c r="Y5849" s="42"/>
      <c r="Z5849" s="42"/>
    </row>
    <row r="5850">
      <c r="B5850" s="42"/>
      <c r="D5850" s="90"/>
      <c r="F5850" s="90"/>
      <c r="G5850" s="42"/>
      <c r="H5850" s="90"/>
      <c r="M5850" s="42"/>
      <c r="S5850" s="42"/>
      <c r="T5850" s="42"/>
      <c r="U5850" s="42"/>
      <c r="V5850" s="42"/>
      <c r="W5850" s="42"/>
      <c r="X5850" s="42"/>
      <c r="Y5850" s="42"/>
      <c r="Z5850" s="42"/>
    </row>
    <row r="5851">
      <c r="B5851" s="42"/>
      <c r="D5851" s="90"/>
      <c r="F5851" s="90"/>
      <c r="G5851" s="42"/>
      <c r="H5851" s="90"/>
      <c r="M5851" s="42"/>
      <c r="S5851" s="42"/>
      <c r="T5851" s="42"/>
      <c r="U5851" s="42"/>
      <c r="V5851" s="42"/>
      <c r="W5851" s="42"/>
      <c r="X5851" s="42"/>
      <c r="Y5851" s="42"/>
      <c r="Z5851" s="42"/>
    </row>
    <row r="5852">
      <c r="B5852" s="42"/>
      <c r="D5852" s="90"/>
      <c r="F5852" s="90"/>
      <c r="G5852" s="42"/>
      <c r="H5852" s="90"/>
      <c r="M5852" s="42"/>
      <c r="S5852" s="42"/>
      <c r="T5852" s="42"/>
      <c r="U5852" s="42"/>
      <c r="V5852" s="42"/>
      <c r="W5852" s="42"/>
      <c r="X5852" s="42"/>
      <c r="Y5852" s="42"/>
      <c r="Z5852" s="42"/>
    </row>
    <row r="5853">
      <c r="B5853" s="42"/>
      <c r="D5853" s="90"/>
      <c r="F5853" s="90"/>
      <c r="G5853" s="42"/>
      <c r="H5853" s="90"/>
      <c r="M5853" s="42"/>
      <c r="S5853" s="42"/>
      <c r="T5853" s="42"/>
      <c r="U5853" s="42"/>
      <c r="V5853" s="42"/>
      <c r="W5853" s="42"/>
      <c r="X5853" s="42"/>
      <c r="Y5853" s="42"/>
      <c r="Z5853" s="42"/>
    </row>
    <row r="5854">
      <c r="B5854" s="42"/>
      <c r="D5854" s="90"/>
      <c r="F5854" s="90"/>
      <c r="G5854" s="42"/>
      <c r="H5854" s="90"/>
      <c r="M5854" s="42"/>
      <c r="S5854" s="42"/>
      <c r="T5854" s="42"/>
      <c r="U5854" s="42"/>
      <c r="V5854" s="42"/>
      <c r="W5854" s="42"/>
      <c r="X5854" s="42"/>
      <c r="Y5854" s="42"/>
      <c r="Z5854" s="42"/>
    </row>
    <row r="5855">
      <c r="B5855" s="42"/>
      <c r="D5855" s="90"/>
      <c r="F5855" s="90"/>
      <c r="G5855" s="42"/>
      <c r="H5855" s="90"/>
      <c r="M5855" s="42"/>
      <c r="S5855" s="42"/>
      <c r="T5855" s="42"/>
      <c r="U5855" s="42"/>
      <c r="V5855" s="42"/>
      <c r="W5855" s="42"/>
      <c r="X5855" s="42"/>
      <c r="Y5855" s="42"/>
      <c r="Z5855" s="42"/>
    </row>
    <row r="5856">
      <c r="B5856" s="42"/>
      <c r="D5856" s="90"/>
      <c r="F5856" s="90"/>
      <c r="G5856" s="42"/>
      <c r="H5856" s="90"/>
      <c r="M5856" s="42"/>
      <c r="S5856" s="42"/>
      <c r="T5856" s="42"/>
      <c r="U5856" s="42"/>
      <c r="V5856" s="42"/>
      <c r="W5856" s="42"/>
      <c r="X5856" s="42"/>
      <c r="Y5856" s="42"/>
      <c r="Z5856" s="42"/>
    </row>
    <row r="5857">
      <c r="B5857" s="42"/>
      <c r="D5857" s="90"/>
      <c r="F5857" s="90"/>
      <c r="G5857" s="42"/>
      <c r="H5857" s="90"/>
      <c r="M5857" s="42"/>
      <c r="S5857" s="42"/>
      <c r="T5857" s="42"/>
      <c r="U5857" s="42"/>
      <c r="V5857" s="42"/>
      <c r="W5857" s="42"/>
      <c r="X5857" s="42"/>
      <c r="Y5857" s="42"/>
      <c r="Z5857" s="42"/>
    </row>
    <row r="5858">
      <c r="B5858" s="42"/>
      <c r="D5858" s="90"/>
      <c r="F5858" s="90"/>
      <c r="G5858" s="42"/>
      <c r="H5858" s="90"/>
      <c r="M5858" s="42"/>
      <c r="S5858" s="42"/>
      <c r="T5858" s="42"/>
      <c r="U5858" s="42"/>
      <c r="V5858" s="42"/>
      <c r="W5858" s="42"/>
      <c r="X5858" s="42"/>
      <c r="Y5858" s="42"/>
      <c r="Z5858" s="42"/>
    </row>
    <row r="5859">
      <c r="B5859" s="42"/>
      <c r="D5859" s="90"/>
      <c r="F5859" s="90"/>
      <c r="G5859" s="42"/>
      <c r="H5859" s="90"/>
      <c r="M5859" s="42"/>
      <c r="S5859" s="42"/>
      <c r="T5859" s="42"/>
      <c r="U5859" s="42"/>
      <c r="V5859" s="42"/>
      <c r="W5859" s="42"/>
      <c r="X5859" s="42"/>
      <c r="Y5859" s="42"/>
      <c r="Z5859" s="42"/>
    </row>
    <row r="5860">
      <c r="B5860" s="42"/>
      <c r="D5860" s="90"/>
      <c r="F5860" s="90"/>
      <c r="G5860" s="42"/>
      <c r="H5860" s="90"/>
      <c r="M5860" s="42"/>
      <c r="S5860" s="42"/>
      <c r="T5860" s="42"/>
      <c r="U5860" s="42"/>
      <c r="V5860" s="42"/>
      <c r="W5860" s="42"/>
      <c r="X5860" s="42"/>
      <c r="Y5860" s="42"/>
      <c r="Z5860" s="42"/>
    </row>
    <row r="5861">
      <c r="B5861" s="42"/>
      <c r="D5861" s="90"/>
      <c r="F5861" s="90"/>
      <c r="G5861" s="42"/>
      <c r="H5861" s="90"/>
      <c r="M5861" s="42"/>
      <c r="S5861" s="42"/>
      <c r="T5861" s="42"/>
      <c r="U5861" s="42"/>
      <c r="V5861" s="42"/>
      <c r="W5861" s="42"/>
      <c r="X5861" s="42"/>
      <c r="Y5861" s="42"/>
      <c r="Z5861" s="42"/>
    </row>
    <row r="5862">
      <c r="B5862" s="42"/>
      <c r="D5862" s="90"/>
      <c r="F5862" s="90"/>
      <c r="G5862" s="42"/>
      <c r="H5862" s="90"/>
      <c r="M5862" s="42"/>
      <c r="S5862" s="42"/>
      <c r="T5862" s="42"/>
      <c r="U5862" s="42"/>
      <c r="V5862" s="42"/>
      <c r="W5862" s="42"/>
      <c r="X5862" s="42"/>
      <c r="Y5862" s="42"/>
      <c r="Z5862" s="42"/>
    </row>
    <row r="5863">
      <c r="B5863" s="42"/>
      <c r="D5863" s="90"/>
      <c r="F5863" s="90"/>
      <c r="G5863" s="42"/>
      <c r="H5863" s="90"/>
      <c r="M5863" s="42"/>
      <c r="S5863" s="42"/>
      <c r="T5863" s="42"/>
      <c r="U5863" s="42"/>
      <c r="V5863" s="42"/>
      <c r="W5863" s="42"/>
      <c r="X5863" s="42"/>
      <c r="Y5863" s="42"/>
      <c r="Z5863" s="42"/>
    </row>
    <row r="5864">
      <c r="B5864" s="42"/>
      <c r="D5864" s="90"/>
      <c r="F5864" s="90"/>
      <c r="G5864" s="42"/>
      <c r="H5864" s="90"/>
      <c r="M5864" s="42"/>
      <c r="S5864" s="42"/>
      <c r="T5864" s="42"/>
      <c r="U5864" s="42"/>
      <c r="V5864" s="42"/>
      <c r="W5864" s="42"/>
      <c r="X5864" s="42"/>
      <c r="Y5864" s="42"/>
      <c r="Z5864" s="42"/>
    </row>
    <row r="5865">
      <c r="B5865" s="42"/>
      <c r="D5865" s="90"/>
      <c r="F5865" s="90"/>
      <c r="G5865" s="42"/>
      <c r="H5865" s="90"/>
      <c r="M5865" s="42"/>
      <c r="S5865" s="42"/>
      <c r="T5865" s="42"/>
      <c r="U5865" s="42"/>
      <c r="V5865" s="42"/>
      <c r="W5865" s="42"/>
      <c r="X5865" s="42"/>
      <c r="Y5865" s="42"/>
      <c r="Z5865" s="42"/>
    </row>
    <row r="5866">
      <c r="B5866" s="42"/>
      <c r="D5866" s="90"/>
      <c r="F5866" s="90"/>
      <c r="G5866" s="42"/>
      <c r="H5866" s="90"/>
      <c r="M5866" s="42"/>
      <c r="S5866" s="42"/>
      <c r="T5866" s="42"/>
      <c r="U5866" s="42"/>
      <c r="V5866" s="42"/>
      <c r="W5866" s="42"/>
      <c r="X5866" s="42"/>
      <c r="Y5866" s="42"/>
      <c r="Z5866" s="42"/>
    </row>
    <row r="5867">
      <c r="B5867" s="42"/>
      <c r="D5867" s="90"/>
      <c r="F5867" s="90"/>
      <c r="G5867" s="42"/>
      <c r="H5867" s="90"/>
      <c r="M5867" s="42"/>
      <c r="S5867" s="42"/>
      <c r="T5867" s="42"/>
      <c r="U5867" s="42"/>
      <c r="V5867" s="42"/>
      <c r="W5867" s="42"/>
      <c r="X5867" s="42"/>
      <c r="Y5867" s="42"/>
      <c r="Z5867" s="42"/>
    </row>
    <row r="5868">
      <c r="B5868" s="42"/>
      <c r="D5868" s="90"/>
      <c r="F5868" s="90"/>
      <c r="G5868" s="42"/>
      <c r="H5868" s="90"/>
      <c r="M5868" s="42"/>
      <c r="S5868" s="42"/>
      <c r="T5868" s="42"/>
      <c r="U5868" s="42"/>
      <c r="V5868" s="42"/>
      <c r="W5868" s="42"/>
      <c r="X5868" s="42"/>
      <c r="Y5868" s="42"/>
      <c r="Z5868" s="42"/>
    </row>
    <row r="5869">
      <c r="B5869" s="42"/>
      <c r="D5869" s="90"/>
      <c r="F5869" s="90"/>
      <c r="G5869" s="42"/>
      <c r="H5869" s="90"/>
      <c r="M5869" s="42"/>
      <c r="S5869" s="42"/>
      <c r="T5869" s="42"/>
      <c r="U5869" s="42"/>
      <c r="V5869" s="42"/>
      <c r="W5869" s="42"/>
      <c r="X5869" s="42"/>
      <c r="Y5869" s="42"/>
      <c r="Z5869" s="42"/>
    </row>
    <row r="5870">
      <c r="B5870" s="42"/>
      <c r="D5870" s="90"/>
      <c r="F5870" s="90"/>
      <c r="G5870" s="42"/>
      <c r="H5870" s="90"/>
      <c r="M5870" s="42"/>
      <c r="S5870" s="42"/>
      <c r="T5870" s="42"/>
      <c r="U5870" s="42"/>
      <c r="V5870" s="42"/>
      <c r="W5870" s="42"/>
      <c r="X5870" s="42"/>
      <c r="Y5870" s="42"/>
      <c r="Z5870" s="42"/>
    </row>
    <row r="5871">
      <c r="B5871" s="42"/>
      <c r="D5871" s="90"/>
      <c r="F5871" s="90"/>
      <c r="G5871" s="42"/>
      <c r="H5871" s="90"/>
      <c r="M5871" s="42"/>
      <c r="S5871" s="42"/>
      <c r="T5871" s="42"/>
      <c r="U5871" s="42"/>
      <c r="V5871" s="42"/>
      <c r="W5871" s="42"/>
      <c r="X5871" s="42"/>
      <c r="Y5871" s="42"/>
      <c r="Z5871" s="42"/>
    </row>
    <row r="5872">
      <c r="B5872" s="42"/>
      <c r="D5872" s="90"/>
      <c r="F5872" s="90"/>
      <c r="G5872" s="42"/>
      <c r="H5872" s="90"/>
      <c r="M5872" s="42"/>
      <c r="S5872" s="42"/>
      <c r="T5872" s="42"/>
      <c r="U5872" s="42"/>
      <c r="V5872" s="42"/>
      <c r="W5872" s="42"/>
      <c r="X5872" s="42"/>
      <c r="Y5872" s="42"/>
      <c r="Z5872" s="42"/>
    </row>
    <row r="5873">
      <c r="B5873" s="42"/>
      <c r="D5873" s="90"/>
      <c r="F5873" s="90"/>
      <c r="G5873" s="42"/>
      <c r="H5873" s="90"/>
      <c r="M5873" s="42"/>
      <c r="S5873" s="42"/>
      <c r="T5873" s="42"/>
      <c r="U5873" s="42"/>
      <c r="V5873" s="42"/>
      <c r="W5873" s="42"/>
      <c r="X5873" s="42"/>
      <c r="Y5873" s="42"/>
      <c r="Z5873" s="42"/>
    </row>
    <row r="5874">
      <c r="B5874" s="42"/>
      <c r="D5874" s="90"/>
      <c r="F5874" s="90"/>
      <c r="G5874" s="42"/>
      <c r="H5874" s="90"/>
      <c r="M5874" s="42"/>
      <c r="S5874" s="42"/>
      <c r="T5874" s="42"/>
      <c r="U5874" s="42"/>
      <c r="V5874" s="42"/>
      <c r="W5874" s="42"/>
      <c r="X5874" s="42"/>
      <c r="Y5874" s="42"/>
      <c r="Z5874" s="42"/>
    </row>
    <row r="5875">
      <c r="B5875" s="42"/>
      <c r="D5875" s="90"/>
      <c r="F5875" s="90"/>
      <c r="G5875" s="42"/>
      <c r="H5875" s="90"/>
      <c r="M5875" s="42"/>
      <c r="S5875" s="42"/>
      <c r="T5875" s="42"/>
      <c r="U5875" s="42"/>
      <c r="V5875" s="42"/>
      <c r="W5875" s="42"/>
      <c r="X5875" s="42"/>
      <c r="Y5875" s="42"/>
      <c r="Z5875" s="42"/>
    </row>
    <row r="5876">
      <c r="B5876" s="42"/>
      <c r="D5876" s="90"/>
      <c r="F5876" s="90"/>
      <c r="G5876" s="42"/>
      <c r="H5876" s="90"/>
      <c r="M5876" s="42"/>
      <c r="S5876" s="42"/>
      <c r="T5876" s="42"/>
      <c r="U5876" s="42"/>
      <c r="V5876" s="42"/>
      <c r="W5876" s="42"/>
      <c r="X5876" s="42"/>
      <c r="Y5876" s="42"/>
      <c r="Z5876" s="42"/>
    </row>
    <row r="5877">
      <c r="B5877" s="42"/>
      <c r="D5877" s="90"/>
      <c r="F5877" s="90"/>
      <c r="G5877" s="42"/>
      <c r="H5877" s="90"/>
      <c r="M5877" s="42"/>
      <c r="S5877" s="42"/>
      <c r="T5877" s="42"/>
      <c r="U5877" s="42"/>
      <c r="V5877" s="42"/>
      <c r="W5877" s="42"/>
      <c r="X5877" s="42"/>
      <c r="Y5877" s="42"/>
      <c r="Z5877" s="42"/>
    </row>
    <row r="5878">
      <c r="B5878" s="42"/>
      <c r="D5878" s="90"/>
      <c r="F5878" s="90"/>
      <c r="G5878" s="42"/>
      <c r="H5878" s="90"/>
      <c r="M5878" s="42"/>
      <c r="S5878" s="42"/>
      <c r="T5878" s="42"/>
      <c r="U5878" s="42"/>
      <c r="V5878" s="42"/>
      <c r="W5878" s="42"/>
      <c r="X5878" s="42"/>
      <c r="Y5878" s="42"/>
      <c r="Z5878" s="42"/>
    </row>
    <row r="5879">
      <c r="B5879" s="42"/>
      <c r="D5879" s="90"/>
      <c r="F5879" s="90"/>
      <c r="G5879" s="42"/>
      <c r="H5879" s="90"/>
      <c r="M5879" s="42"/>
      <c r="S5879" s="42"/>
      <c r="T5879" s="42"/>
      <c r="U5879" s="42"/>
      <c r="V5879" s="42"/>
      <c r="W5879" s="42"/>
      <c r="X5879" s="42"/>
      <c r="Y5879" s="42"/>
      <c r="Z5879" s="42"/>
    </row>
    <row r="5880">
      <c r="B5880" s="42"/>
      <c r="D5880" s="90"/>
      <c r="F5880" s="90"/>
      <c r="G5880" s="42"/>
      <c r="H5880" s="90"/>
      <c r="M5880" s="42"/>
      <c r="S5880" s="42"/>
      <c r="T5880" s="42"/>
      <c r="U5880" s="42"/>
      <c r="V5880" s="42"/>
      <c r="W5880" s="42"/>
      <c r="X5880" s="42"/>
      <c r="Y5880" s="42"/>
      <c r="Z5880" s="42"/>
    </row>
    <row r="5881">
      <c r="B5881" s="42"/>
      <c r="D5881" s="90"/>
      <c r="F5881" s="90"/>
      <c r="G5881" s="42"/>
      <c r="H5881" s="90"/>
      <c r="M5881" s="42"/>
      <c r="S5881" s="42"/>
      <c r="T5881" s="42"/>
      <c r="U5881" s="42"/>
      <c r="V5881" s="42"/>
      <c r="W5881" s="42"/>
      <c r="X5881" s="42"/>
      <c r="Y5881" s="42"/>
      <c r="Z5881" s="42"/>
    </row>
    <row r="5882">
      <c r="B5882" s="42"/>
      <c r="D5882" s="90"/>
      <c r="F5882" s="90"/>
      <c r="G5882" s="42"/>
      <c r="H5882" s="90"/>
      <c r="M5882" s="42"/>
      <c r="S5882" s="42"/>
      <c r="T5882" s="42"/>
      <c r="U5882" s="42"/>
      <c r="V5882" s="42"/>
      <c r="W5882" s="42"/>
      <c r="X5882" s="42"/>
      <c r="Y5882" s="42"/>
      <c r="Z5882" s="42"/>
    </row>
    <row r="5883">
      <c r="B5883" s="42"/>
      <c r="D5883" s="90"/>
      <c r="F5883" s="90"/>
      <c r="G5883" s="42"/>
      <c r="H5883" s="90"/>
      <c r="M5883" s="42"/>
      <c r="S5883" s="42"/>
      <c r="T5883" s="42"/>
      <c r="U5883" s="42"/>
      <c r="V5883" s="42"/>
      <c r="W5883" s="42"/>
      <c r="X5883" s="42"/>
      <c r="Y5883" s="42"/>
      <c r="Z5883" s="42"/>
    </row>
    <row r="5884">
      <c r="B5884" s="42"/>
      <c r="D5884" s="90"/>
      <c r="F5884" s="90"/>
      <c r="G5884" s="42"/>
      <c r="H5884" s="90"/>
      <c r="M5884" s="42"/>
      <c r="S5884" s="42"/>
      <c r="T5884" s="42"/>
      <c r="U5884" s="42"/>
      <c r="V5884" s="42"/>
      <c r="W5884" s="42"/>
      <c r="X5884" s="42"/>
      <c r="Y5884" s="42"/>
      <c r="Z5884" s="42"/>
    </row>
    <row r="5885">
      <c r="B5885" s="42"/>
      <c r="D5885" s="90"/>
      <c r="F5885" s="90"/>
      <c r="G5885" s="42"/>
      <c r="H5885" s="90"/>
      <c r="M5885" s="42"/>
      <c r="S5885" s="42"/>
      <c r="T5885" s="42"/>
      <c r="U5885" s="42"/>
      <c r="V5885" s="42"/>
      <c r="W5885" s="42"/>
      <c r="X5885" s="42"/>
      <c r="Y5885" s="42"/>
      <c r="Z5885" s="42"/>
    </row>
    <row r="5886">
      <c r="B5886" s="42"/>
      <c r="D5886" s="90"/>
      <c r="F5886" s="90"/>
      <c r="G5886" s="42"/>
      <c r="H5886" s="90"/>
      <c r="M5886" s="42"/>
      <c r="S5886" s="42"/>
      <c r="T5886" s="42"/>
      <c r="U5886" s="42"/>
      <c r="V5886" s="42"/>
      <c r="W5886" s="42"/>
      <c r="X5886" s="42"/>
      <c r="Y5886" s="42"/>
      <c r="Z5886" s="42"/>
    </row>
    <row r="5887">
      <c r="B5887" s="42"/>
      <c r="D5887" s="90"/>
      <c r="F5887" s="90"/>
      <c r="G5887" s="42"/>
      <c r="H5887" s="90"/>
      <c r="M5887" s="42"/>
      <c r="S5887" s="42"/>
      <c r="T5887" s="42"/>
      <c r="U5887" s="42"/>
      <c r="V5887" s="42"/>
      <c r="W5887" s="42"/>
      <c r="X5887" s="42"/>
      <c r="Y5887" s="42"/>
      <c r="Z5887" s="42"/>
    </row>
    <row r="5888">
      <c r="B5888" s="42"/>
      <c r="D5888" s="90"/>
      <c r="F5888" s="90"/>
      <c r="G5888" s="42"/>
      <c r="H5888" s="90"/>
      <c r="M5888" s="42"/>
      <c r="S5888" s="42"/>
      <c r="T5888" s="42"/>
      <c r="U5888" s="42"/>
      <c r="V5888" s="42"/>
      <c r="W5888" s="42"/>
      <c r="X5888" s="42"/>
      <c r="Y5888" s="42"/>
      <c r="Z5888" s="42"/>
    </row>
    <row r="5889">
      <c r="B5889" s="42"/>
      <c r="D5889" s="90"/>
      <c r="F5889" s="90"/>
      <c r="G5889" s="42"/>
      <c r="H5889" s="90"/>
      <c r="M5889" s="42"/>
      <c r="S5889" s="42"/>
      <c r="T5889" s="42"/>
      <c r="U5889" s="42"/>
      <c r="V5889" s="42"/>
      <c r="W5889" s="42"/>
      <c r="X5889" s="42"/>
      <c r="Y5889" s="42"/>
      <c r="Z5889" s="42"/>
    </row>
    <row r="5890">
      <c r="B5890" s="42"/>
      <c r="D5890" s="90"/>
      <c r="F5890" s="90"/>
      <c r="G5890" s="42"/>
      <c r="H5890" s="90"/>
      <c r="M5890" s="42"/>
      <c r="S5890" s="42"/>
      <c r="T5890" s="42"/>
      <c r="U5890" s="42"/>
      <c r="V5890" s="42"/>
      <c r="W5890" s="42"/>
      <c r="X5890" s="42"/>
      <c r="Y5890" s="42"/>
      <c r="Z5890" s="42"/>
    </row>
    <row r="5891">
      <c r="B5891" s="42"/>
      <c r="D5891" s="90"/>
      <c r="F5891" s="90"/>
      <c r="G5891" s="42"/>
      <c r="H5891" s="90"/>
      <c r="M5891" s="42"/>
      <c r="S5891" s="42"/>
      <c r="T5891" s="42"/>
      <c r="U5891" s="42"/>
      <c r="V5891" s="42"/>
      <c r="W5891" s="42"/>
      <c r="X5891" s="42"/>
      <c r="Y5891" s="42"/>
      <c r="Z5891" s="42"/>
    </row>
    <row r="5892">
      <c r="B5892" s="42"/>
      <c r="D5892" s="90"/>
      <c r="F5892" s="90"/>
      <c r="G5892" s="42"/>
      <c r="H5892" s="90"/>
      <c r="M5892" s="42"/>
      <c r="S5892" s="42"/>
      <c r="T5892" s="42"/>
      <c r="U5892" s="42"/>
      <c r="V5892" s="42"/>
      <c r="W5892" s="42"/>
      <c r="X5892" s="42"/>
      <c r="Y5892" s="42"/>
      <c r="Z5892" s="42"/>
    </row>
    <row r="5893">
      <c r="B5893" s="42"/>
      <c r="D5893" s="90"/>
      <c r="F5893" s="90"/>
      <c r="G5893" s="42"/>
      <c r="H5893" s="90"/>
      <c r="M5893" s="42"/>
      <c r="S5893" s="42"/>
      <c r="T5893" s="42"/>
      <c r="U5893" s="42"/>
      <c r="V5893" s="42"/>
      <c r="W5893" s="42"/>
      <c r="X5893" s="42"/>
      <c r="Y5893" s="42"/>
      <c r="Z5893" s="42"/>
    </row>
    <row r="5894">
      <c r="B5894" s="42"/>
      <c r="D5894" s="90"/>
      <c r="F5894" s="90"/>
      <c r="G5894" s="42"/>
      <c r="H5894" s="90"/>
      <c r="M5894" s="42"/>
      <c r="S5894" s="42"/>
      <c r="T5894" s="42"/>
      <c r="U5894" s="42"/>
      <c r="V5894" s="42"/>
      <c r="W5894" s="42"/>
      <c r="X5894" s="42"/>
      <c r="Y5894" s="42"/>
      <c r="Z5894" s="42"/>
    </row>
    <row r="5895">
      <c r="B5895" s="42"/>
      <c r="D5895" s="90"/>
      <c r="F5895" s="90"/>
      <c r="G5895" s="42"/>
      <c r="H5895" s="90"/>
      <c r="M5895" s="42"/>
      <c r="S5895" s="42"/>
      <c r="T5895" s="42"/>
      <c r="U5895" s="42"/>
      <c r="V5895" s="42"/>
      <c r="W5895" s="42"/>
      <c r="X5895" s="42"/>
      <c r="Y5895" s="42"/>
      <c r="Z5895" s="42"/>
    </row>
    <row r="5896">
      <c r="B5896" s="42"/>
      <c r="D5896" s="90"/>
      <c r="F5896" s="90"/>
      <c r="G5896" s="42"/>
      <c r="H5896" s="90"/>
      <c r="M5896" s="42"/>
      <c r="S5896" s="42"/>
      <c r="T5896" s="42"/>
      <c r="U5896" s="42"/>
      <c r="V5896" s="42"/>
      <c r="W5896" s="42"/>
      <c r="X5896" s="42"/>
      <c r="Y5896" s="42"/>
      <c r="Z5896" s="42"/>
    </row>
    <row r="5897">
      <c r="B5897" s="42"/>
      <c r="D5897" s="90"/>
      <c r="F5897" s="90"/>
      <c r="G5897" s="42"/>
      <c r="H5897" s="90"/>
      <c r="M5897" s="42"/>
      <c r="S5897" s="42"/>
      <c r="T5897" s="42"/>
      <c r="U5897" s="42"/>
      <c r="V5897" s="42"/>
      <c r="W5897" s="42"/>
      <c r="X5897" s="42"/>
      <c r="Y5897" s="42"/>
      <c r="Z5897" s="42"/>
    </row>
    <row r="5898">
      <c r="B5898" s="42"/>
      <c r="D5898" s="90"/>
      <c r="F5898" s="90"/>
      <c r="G5898" s="42"/>
      <c r="H5898" s="90"/>
      <c r="M5898" s="42"/>
      <c r="S5898" s="42"/>
      <c r="T5898" s="42"/>
      <c r="U5898" s="42"/>
      <c r="V5898" s="42"/>
      <c r="W5898" s="42"/>
      <c r="X5898" s="42"/>
      <c r="Y5898" s="42"/>
      <c r="Z5898" s="42"/>
    </row>
    <row r="5899">
      <c r="B5899" s="42"/>
      <c r="D5899" s="90"/>
      <c r="F5899" s="90"/>
      <c r="G5899" s="42"/>
      <c r="H5899" s="90"/>
      <c r="M5899" s="42"/>
      <c r="S5899" s="42"/>
      <c r="T5899" s="42"/>
      <c r="U5899" s="42"/>
      <c r="V5899" s="42"/>
      <c r="W5899" s="42"/>
      <c r="X5899" s="42"/>
      <c r="Y5899" s="42"/>
      <c r="Z5899" s="42"/>
    </row>
    <row r="5900">
      <c r="B5900" s="42"/>
      <c r="D5900" s="90"/>
      <c r="F5900" s="90"/>
      <c r="G5900" s="42"/>
      <c r="H5900" s="90"/>
      <c r="M5900" s="42"/>
      <c r="S5900" s="42"/>
      <c r="T5900" s="42"/>
      <c r="U5900" s="42"/>
      <c r="V5900" s="42"/>
      <c r="W5900" s="42"/>
      <c r="X5900" s="42"/>
      <c r="Y5900" s="42"/>
      <c r="Z5900" s="42"/>
    </row>
    <row r="5901">
      <c r="B5901" s="42"/>
      <c r="D5901" s="90"/>
      <c r="F5901" s="90"/>
      <c r="G5901" s="42"/>
      <c r="H5901" s="90"/>
      <c r="M5901" s="42"/>
      <c r="S5901" s="42"/>
      <c r="T5901" s="42"/>
      <c r="U5901" s="42"/>
      <c r="V5901" s="42"/>
      <c r="W5901" s="42"/>
      <c r="X5901" s="42"/>
      <c r="Y5901" s="42"/>
      <c r="Z5901" s="42"/>
    </row>
    <row r="5902">
      <c r="B5902" s="42"/>
      <c r="D5902" s="90"/>
      <c r="F5902" s="90"/>
      <c r="G5902" s="42"/>
      <c r="H5902" s="90"/>
      <c r="M5902" s="42"/>
      <c r="S5902" s="42"/>
      <c r="T5902" s="42"/>
      <c r="U5902" s="42"/>
      <c r="V5902" s="42"/>
      <c r="W5902" s="42"/>
      <c r="X5902" s="42"/>
      <c r="Y5902" s="42"/>
      <c r="Z5902" s="42"/>
    </row>
    <row r="5903">
      <c r="B5903" s="42"/>
      <c r="D5903" s="90"/>
      <c r="F5903" s="90"/>
      <c r="G5903" s="42"/>
      <c r="H5903" s="90"/>
      <c r="M5903" s="42"/>
      <c r="S5903" s="42"/>
      <c r="T5903" s="42"/>
      <c r="U5903" s="42"/>
      <c r="V5903" s="42"/>
      <c r="W5903" s="42"/>
      <c r="X5903" s="42"/>
      <c r="Y5903" s="42"/>
      <c r="Z5903" s="42"/>
    </row>
    <row r="5904">
      <c r="B5904" s="42"/>
      <c r="D5904" s="90"/>
      <c r="F5904" s="90"/>
      <c r="G5904" s="42"/>
      <c r="H5904" s="90"/>
      <c r="M5904" s="42"/>
      <c r="S5904" s="42"/>
      <c r="T5904" s="42"/>
      <c r="U5904" s="42"/>
      <c r="V5904" s="42"/>
      <c r="W5904" s="42"/>
      <c r="X5904" s="42"/>
      <c r="Y5904" s="42"/>
      <c r="Z5904" s="42"/>
    </row>
    <row r="5905">
      <c r="B5905" s="42"/>
      <c r="D5905" s="90"/>
      <c r="F5905" s="90"/>
      <c r="G5905" s="42"/>
      <c r="H5905" s="90"/>
      <c r="M5905" s="42"/>
      <c r="S5905" s="42"/>
      <c r="T5905" s="42"/>
      <c r="U5905" s="42"/>
      <c r="V5905" s="42"/>
      <c r="W5905" s="42"/>
      <c r="X5905" s="42"/>
      <c r="Y5905" s="42"/>
      <c r="Z5905" s="42"/>
    </row>
    <row r="5906">
      <c r="B5906" s="42"/>
      <c r="D5906" s="90"/>
      <c r="F5906" s="90"/>
      <c r="G5906" s="42"/>
      <c r="H5906" s="90"/>
      <c r="M5906" s="42"/>
      <c r="S5906" s="42"/>
      <c r="T5906" s="42"/>
      <c r="U5906" s="42"/>
      <c r="V5906" s="42"/>
      <c r="W5906" s="42"/>
      <c r="X5906" s="42"/>
      <c r="Y5906" s="42"/>
      <c r="Z5906" s="42"/>
    </row>
    <row r="5907">
      <c r="B5907" s="42"/>
      <c r="D5907" s="90"/>
      <c r="F5907" s="90"/>
      <c r="G5907" s="42"/>
      <c r="H5907" s="90"/>
      <c r="M5907" s="42"/>
      <c r="S5907" s="42"/>
      <c r="T5907" s="42"/>
      <c r="U5907" s="42"/>
      <c r="V5907" s="42"/>
      <c r="W5907" s="42"/>
      <c r="X5907" s="42"/>
      <c r="Y5907" s="42"/>
      <c r="Z5907" s="42"/>
    </row>
    <row r="5908">
      <c r="B5908" s="42"/>
      <c r="D5908" s="90"/>
      <c r="F5908" s="90"/>
      <c r="G5908" s="42"/>
      <c r="H5908" s="90"/>
      <c r="M5908" s="42"/>
      <c r="S5908" s="42"/>
      <c r="T5908" s="42"/>
      <c r="U5908" s="42"/>
      <c r="V5908" s="42"/>
      <c r="W5908" s="42"/>
      <c r="X5908" s="42"/>
      <c r="Y5908" s="42"/>
      <c r="Z5908" s="42"/>
    </row>
    <row r="5909">
      <c r="B5909" s="42"/>
      <c r="D5909" s="90"/>
      <c r="F5909" s="90"/>
      <c r="G5909" s="42"/>
      <c r="H5909" s="90"/>
      <c r="M5909" s="42"/>
      <c r="S5909" s="42"/>
      <c r="T5909" s="42"/>
      <c r="U5909" s="42"/>
      <c r="V5909" s="42"/>
      <c r="W5909" s="42"/>
      <c r="X5909" s="42"/>
      <c r="Y5909" s="42"/>
      <c r="Z5909" s="42"/>
    </row>
    <row r="5910">
      <c r="B5910" s="42"/>
      <c r="D5910" s="90"/>
      <c r="F5910" s="90"/>
      <c r="G5910" s="42"/>
      <c r="H5910" s="90"/>
      <c r="M5910" s="42"/>
      <c r="S5910" s="42"/>
      <c r="T5910" s="42"/>
      <c r="U5910" s="42"/>
      <c r="V5910" s="42"/>
      <c r="W5910" s="42"/>
      <c r="X5910" s="42"/>
      <c r="Y5910" s="42"/>
      <c r="Z5910" s="42"/>
    </row>
    <row r="5911">
      <c r="B5911" s="42"/>
      <c r="D5911" s="90"/>
      <c r="F5911" s="90"/>
      <c r="G5911" s="42"/>
      <c r="H5911" s="90"/>
      <c r="M5911" s="42"/>
      <c r="S5911" s="42"/>
      <c r="T5911" s="42"/>
      <c r="U5911" s="42"/>
      <c r="V5911" s="42"/>
      <c r="W5911" s="42"/>
      <c r="X5911" s="42"/>
      <c r="Y5911" s="42"/>
      <c r="Z5911" s="42"/>
    </row>
    <row r="5912">
      <c r="B5912" s="42"/>
      <c r="D5912" s="90"/>
      <c r="F5912" s="90"/>
      <c r="G5912" s="42"/>
      <c r="H5912" s="90"/>
      <c r="M5912" s="42"/>
      <c r="S5912" s="42"/>
      <c r="T5912" s="42"/>
      <c r="U5912" s="42"/>
      <c r="V5912" s="42"/>
      <c r="W5912" s="42"/>
      <c r="X5912" s="42"/>
      <c r="Y5912" s="42"/>
      <c r="Z5912" s="42"/>
    </row>
    <row r="5913">
      <c r="B5913" s="42"/>
      <c r="D5913" s="90"/>
      <c r="F5913" s="90"/>
      <c r="G5913" s="42"/>
      <c r="H5913" s="90"/>
      <c r="M5913" s="42"/>
      <c r="S5913" s="42"/>
      <c r="T5913" s="42"/>
      <c r="U5913" s="42"/>
      <c r="V5913" s="42"/>
      <c r="W5913" s="42"/>
      <c r="X5913" s="42"/>
      <c r="Y5913" s="42"/>
      <c r="Z5913" s="42"/>
    </row>
    <row r="5914">
      <c r="B5914" s="42"/>
      <c r="D5914" s="90"/>
      <c r="F5914" s="90"/>
      <c r="G5914" s="42"/>
      <c r="H5914" s="90"/>
      <c r="M5914" s="42"/>
      <c r="S5914" s="42"/>
      <c r="T5914" s="42"/>
      <c r="U5914" s="42"/>
      <c r="V5914" s="42"/>
      <c r="W5914" s="42"/>
      <c r="X5914" s="42"/>
      <c r="Y5914" s="42"/>
      <c r="Z5914" s="42"/>
    </row>
    <row r="5915">
      <c r="B5915" s="42"/>
      <c r="D5915" s="90"/>
      <c r="F5915" s="90"/>
      <c r="G5915" s="42"/>
      <c r="H5915" s="90"/>
      <c r="M5915" s="42"/>
      <c r="S5915" s="42"/>
      <c r="T5915" s="42"/>
      <c r="U5915" s="42"/>
      <c r="V5915" s="42"/>
      <c r="W5915" s="42"/>
      <c r="X5915" s="42"/>
      <c r="Y5915" s="42"/>
      <c r="Z5915" s="42"/>
    </row>
    <row r="5916">
      <c r="B5916" s="42"/>
      <c r="D5916" s="90"/>
      <c r="F5916" s="90"/>
      <c r="G5916" s="42"/>
      <c r="H5916" s="90"/>
      <c r="M5916" s="42"/>
      <c r="S5916" s="42"/>
      <c r="T5916" s="42"/>
      <c r="U5916" s="42"/>
      <c r="V5916" s="42"/>
      <c r="W5916" s="42"/>
      <c r="X5916" s="42"/>
      <c r="Y5916" s="42"/>
      <c r="Z5916" s="42"/>
    </row>
    <row r="5917">
      <c r="B5917" s="42"/>
      <c r="D5917" s="90"/>
      <c r="F5917" s="90"/>
      <c r="G5917" s="42"/>
      <c r="H5917" s="90"/>
      <c r="M5917" s="42"/>
      <c r="S5917" s="42"/>
      <c r="T5917" s="42"/>
      <c r="U5917" s="42"/>
      <c r="V5917" s="42"/>
      <c r="W5917" s="42"/>
      <c r="X5917" s="42"/>
      <c r="Y5917" s="42"/>
      <c r="Z5917" s="42"/>
    </row>
    <row r="5918">
      <c r="B5918" s="42"/>
      <c r="D5918" s="90"/>
      <c r="F5918" s="90"/>
      <c r="G5918" s="42"/>
      <c r="H5918" s="90"/>
      <c r="M5918" s="42"/>
      <c r="S5918" s="42"/>
      <c r="T5918" s="42"/>
      <c r="U5918" s="42"/>
      <c r="V5918" s="42"/>
      <c r="W5918" s="42"/>
      <c r="X5918" s="42"/>
      <c r="Y5918" s="42"/>
      <c r="Z5918" s="42"/>
    </row>
    <row r="5919">
      <c r="B5919" s="42"/>
      <c r="D5919" s="90"/>
      <c r="F5919" s="90"/>
      <c r="G5919" s="42"/>
      <c r="H5919" s="90"/>
      <c r="M5919" s="42"/>
      <c r="S5919" s="42"/>
      <c r="T5919" s="42"/>
      <c r="U5919" s="42"/>
      <c r="V5919" s="42"/>
      <c r="W5919" s="42"/>
      <c r="X5919" s="42"/>
      <c r="Y5919" s="42"/>
      <c r="Z5919" s="42"/>
    </row>
    <row r="5920">
      <c r="B5920" s="42"/>
      <c r="D5920" s="90"/>
      <c r="F5920" s="90"/>
      <c r="G5920" s="42"/>
      <c r="H5920" s="90"/>
      <c r="M5920" s="42"/>
      <c r="S5920" s="42"/>
      <c r="T5920" s="42"/>
      <c r="U5920" s="42"/>
      <c r="V5920" s="42"/>
      <c r="W5920" s="42"/>
      <c r="X5920" s="42"/>
      <c r="Y5920" s="42"/>
      <c r="Z5920" s="42"/>
    </row>
    <row r="5921">
      <c r="B5921" s="42"/>
      <c r="D5921" s="90"/>
      <c r="F5921" s="90"/>
      <c r="G5921" s="42"/>
      <c r="H5921" s="90"/>
      <c r="M5921" s="42"/>
      <c r="S5921" s="42"/>
      <c r="T5921" s="42"/>
      <c r="U5921" s="42"/>
      <c r="V5921" s="42"/>
      <c r="W5921" s="42"/>
      <c r="X5921" s="42"/>
      <c r="Y5921" s="42"/>
      <c r="Z5921" s="42"/>
    </row>
    <row r="5922">
      <c r="B5922" s="42"/>
      <c r="D5922" s="90"/>
      <c r="F5922" s="90"/>
      <c r="G5922" s="42"/>
      <c r="H5922" s="90"/>
      <c r="M5922" s="42"/>
      <c r="S5922" s="42"/>
      <c r="T5922" s="42"/>
      <c r="U5922" s="42"/>
      <c r="V5922" s="42"/>
      <c r="W5922" s="42"/>
      <c r="X5922" s="42"/>
      <c r="Y5922" s="42"/>
      <c r="Z5922" s="42"/>
    </row>
    <row r="5923">
      <c r="B5923" s="42"/>
      <c r="D5923" s="90"/>
      <c r="F5923" s="90"/>
      <c r="G5923" s="42"/>
      <c r="H5923" s="90"/>
      <c r="M5923" s="42"/>
      <c r="S5923" s="42"/>
      <c r="T5923" s="42"/>
      <c r="U5923" s="42"/>
      <c r="V5923" s="42"/>
      <c r="W5923" s="42"/>
      <c r="X5923" s="42"/>
      <c r="Y5923" s="42"/>
      <c r="Z5923" s="42"/>
    </row>
    <row r="5924">
      <c r="B5924" s="42"/>
      <c r="D5924" s="90"/>
      <c r="F5924" s="90"/>
      <c r="G5924" s="42"/>
      <c r="H5924" s="90"/>
      <c r="M5924" s="42"/>
      <c r="S5924" s="42"/>
      <c r="T5924" s="42"/>
      <c r="U5924" s="42"/>
      <c r="V5924" s="42"/>
      <c r="W5924" s="42"/>
      <c r="X5924" s="42"/>
      <c r="Y5924" s="42"/>
      <c r="Z5924" s="42"/>
    </row>
    <row r="5925">
      <c r="B5925" s="42"/>
      <c r="D5925" s="90"/>
      <c r="F5925" s="90"/>
      <c r="G5925" s="42"/>
      <c r="H5925" s="90"/>
      <c r="M5925" s="42"/>
      <c r="S5925" s="42"/>
      <c r="T5925" s="42"/>
      <c r="U5925" s="42"/>
      <c r="V5925" s="42"/>
      <c r="W5925" s="42"/>
      <c r="X5925" s="42"/>
      <c r="Y5925" s="42"/>
      <c r="Z5925" s="42"/>
    </row>
    <row r="5926">
      <c r="B5926" s="42"/>
      <c r="D5926" s="90"/>
      <c r="F5926" s="90"/>
      <c r="G5926" s="42"/>
      <c r="H5926" s="90"/>
      <c r="M5926" s="42"/>
      <c r="S5926" s="42"/>
      <c r="T5926" s="42"/>
      <c r="U5926" s="42"/>
      <c r="V5926" s="42"/>
      <c r="W5926" s="42"/>
      <c r="X5926" s="42"/>
      <c r="Y5926" s="42"/>
      <c r="Z5926" s="42"/>
    </row>
    <row r="5927">
      <c r="B5927" s="42"/>
      <c r="D5927" s="90"/>
      <c r="F5927" s="90"/>
      <c r="G5927" s="42"/>
      <c r="H5927" s="90"/>
      <c r="M5927" s="42"/>
      <c r="S5927" s="42"/>
      <c r="T5927" s="42"/>
      <c r="U5927" s="42"/>
      <c r="V5927" s="42"/>
      <c r="W5927" s="42"/>
      <c r="X5927" s="42"/>
      <c r="Y5927" s="42"/>
      <c r="Z5927" s="42"/>
    </row>
    <row r="5928">
      <c r="B5928" s="42"/>
      <c r="D5928" s="90"/>
      <c r="F5928" s="90"/>
      <c r="G5928" s="42"/>
      <c r="H5928" s="90"/>
      <c r="M5928" s="42"/>
      <c r="S5928" s="42"/>
      <c r="T5928" s="42"/>
      <c r="U5928" s="42"/>
      <c r="V5928" s="42"/>
      <c r="W5928" s="42"/>
      <c r="X5928" s="42"/>
      <c r="Y5928" s="42"/>
      <c r="Z5928" s="42"/>
    </row>
    <row r="5929">
      <c r="B5929" s="42"/>
      <c r="D5929" s="90"/>
      <c r="F5929" s="90"/>
      <c r="G5929" s="42"/>
      <c r="H5929" s="90"/>
      <c r="M5929" s="42"/>
      <c r="S5929" s="42"/>
      <c r="T5929" s="42"/>
      <c r="U5929" s="42"/>
      <c r="V5929" s="42"/>
      <c r="W5929" s="42"/>
      <c r="X5929" s="42"/>
      <c r="Y5929" s="42"/>
      <c r="Z5929" s="42"/>
    </row>
    <row r="5930">
      <c r="B5930" s="42"/>
      <c r="D5930" s="90"/>
      <c r="F5930" s="90"/>
      <c r="G5930" s="42"/>
      <c r="H5930" s="90"/>
      <c r="M5930" s="42"/>
      <c r="S5930" s="42"/>
      <c r="T5930" s="42"/>
      <c r="U5930" s="42"/>
      <c r="V5930" s="42"/>
      <c r="W5930" s="42"/>
      <c r="X5930" s="42"/>
      <c r="Y5930" s="42"/>
      <c r="Z5930" s="42"/>
    </row>
    <row r="5931">
      <c r="B5931" s="42"/>
      <c r="D5931" s="90"/>
      <c r="F5931" s="90"/>
      <c r="G5931" s="42"/>
      <c r="H5931" s="90"/>
      <c r="M5931" s="42"/>
      <c r="S5931" s="42"/>
      <c r="T5931" s="42"/>
      <c r="U5931" s="42"/>
      <c r="V5931" s="42"/>
      <c r="W5931" s="42"/>
      <c r="X5931" s="42"/>
      <c r="Y5931" s="42"/>
      <c r="Z5931" s="42"/>
    </row>
    <row r="5932">
      <c r="B5932" s="42"/>
      <c r="D5932" s="90"/>
      <c r="F5932" s="90"/>
      <c r="G5932" s="42"/>
      <c r="H5932" s="90"/>
      <c r="M5932" s="42"/>
      <c r="S5932" s="42"/>
      <c r="T5932" s="42"/>
      <c r="U5932" s="42"/>
      <c r="V5932" s="42"/>
      <c r="W5932" s="42"/>
      <c r="X5932" s="42"/>
      <c r="Y5932" s="42"/>
      <c r="Z5932" s="42"/>
    </row>
    <row r="5933">
      <c r="B5933" s="42"/>
      <c r="D5933" s="90"/>
      <c r="F5933" s="90"/>
      <c r="G5933" s="42"/>
      <c r="H5933" s="90"/>
      <c r="M5933" s="42"/>
      <c r="S5933" s="42"/>
      <c r="T5933" s="42"/>
      <c r="U5933" s="42"/>
      <c r="V5933" s="42"/>
      <c r="W5933" s="42"/>
      <c r="X5933" s="42"/>
      <c r="Y5933" s="42"/>
      <c r="Z5933" s="42"/>
    </row>
    <row r="5934">
      <c r="B5934" s="42"/>
      <c r="D5934" s="90"/>
      <c r="F5934" s="90"/>
      <c r="G5934" s="42"/>
      <c r="H5934" s="90"/>
      <c r="M5934" s="42"/>
      <c r="S5934" s="42"/>
      <c r="T5934" s="42"/>
      <c r="U5934" s="42"/>
      <c r="V5934" s="42"/>
      <c r="W5934" s="42"/>
      <c r="X5934" s="42"/>
      <c r="Y5934" s="42"/>
      <c r="Z5934" s="42"/>
    </row>
    <row r="5935">
      <c r="B5935" s="42"/>
      <c r="D5935" s="90"/>
      <c r="F5935" s="90"/>
      <c r="G5935" s="42"/>
      <c r="H5935" s="90"/>
      <c r="M5935" s="42"/>
      <c r="S5935" s="42"/>
      <c r="T5935" s="42"/>
      <c r="U5935" s="42"/>
      <c r="V5935" s="42"/>
      <c r="W5935" s="42"/>
      <c r="X5935" s="42"/>
      <c r="Y5935" s="42"/>
      <c r="Z5935" s="42"/>
    </row>
    <row r="5936">
      <c r="B5936" s="42"/>
      <c r="D5936" s="90"/>
      <c r="F5936" s="90"/>
      <c r="G5936" s="42"/>
      <c r="H5936" s="90"/>
      <c r="M5936" s="42"/>
      <c r="S5936" s="42"/>
      <c r="T5936" s="42"/>
      <c r="U5936" s="42"/>
      <c r="V5936" s="42"/>
      <c r="W5936" s="42"/>
      <c r="X5936" s="42"/>
      <c r="Y5936" s="42"/>
      <c r="Z5936" s="42"/>
    </row>
    <row r="5937">
      <c r="B5937" s="42"/>
      <c r="D5937" s="90"/>
      <c r="F5937" s="90"/>
      <c r="G5937" s="42"/>
      <c r="H5937" s="90"/>
      <c r="M5937" s="42"/>
      <c r="S5937" s="42"/>
      <c r="T5937" s="42"/>
      <c r="U5937" s="42"/>
      <c r="V5937" s="42"/>
      <c r="W5937" s="42"/>
      <c r="X5937" s="42"/>
      <c r="Y5937" s="42"/>
      <c r="Z5937" s="42"/>
    </row>
    <row r="5938">
      <c r="B5938" s="42"/>
      <c r="D5938" s="90"/>
      <c r="F5938" s="90"/>
      <c r="G5938" s="42"/>
      <c r="H5938" s="90"/>
      <c r="M5938" s="42"/>
      <c r="S5938" s="42"/>
      <c r="T5938" s="42"/>
      <c r="U5938" s="42"/>
      <c r="V5938" s="42"/>
      <c r="W5938" s="42"/>
      <c r="X5938" s="42"/>
      <c r="Y5938" s="42"/>
      <c r="Z5938" s="42"/>
    </row>
    <row r="5939">
      <c r="B5939" s="42"/>
      <c r="D5939" s="90"/>
      <c r="F5939" s="90"/>
      <c r="G5939" s="42"/>
      <c r="H5939" s="90"/>
      <c r="M5939" s="42"/>
      <c r="S5939" s="42"/>
      <c r="T5939" s="42"/>
      <c r="U5939" s="42"/>
      <c r="V5939" s="42"/>
      <c r="W5939" s="42"/>
      <c r="X5939" s="42"/>
      <c r="Y5939" s="42"/>
      <c r="Z5939" s="42"/>
    </row>
    <row r="5940">
      <c r="B5940" s="42"/>
      <c r="D5940" s="90"/>
      <c r="F5940" s="90"/>
      <c r="G5940" s="42"/>
      <c r="H5940" s="90"/>
      <c r="M5940" s="42"/>
      <c r="S5940" s="42"/>
      <c r="T5940" s="42"/>
      <c r="U5940" s="42"/>
      <c r="V5940" s="42"/>
      <c r="W5940" s="42"/>
      <c r="X5940" s="42"/>
      <c r="Y5940" s="42"/>
      <c r="Z5940" s="42"/>
    </row>
    <row r="5941">
      <c r="B5941" s="42"/>
      <c r="D5941" s="90"/>
      <c r="F5941" s="90"/>
      <c r="G5941" s="42"/>
      <c r="H5941" s="90"/>
      <c r="M5941" s="42"/>
      <c r="S5941" s="42"/>
      <c r="T5941" s="42"/>
      <c r="U5941" s="42"/>
      <c r="V5941" s="42"/>
      <c r="W5941" s="42"/>
      <c r="X5941" s="42"/>
      <c r="Y5941" s="42"/>
      <c r="Z5941" s="42"/>
    </row>
    <row r="5942">
      <c r="B5942" s="42"/>
      <c r="D5942" s="90"/>
      <c r="F5942" s="90"/>
      <c r="G5942" s="42"/>
      <c r="H5942" s="90"/>
      <c r="M5942" s="42"/>
      <c r="S5942" s="42"/>
      <c r="T5942" s="42"/>
      <c r="U5942" s="42"/>
      <c r="V5942" s="42"/>
      <c r="W5942" s="42"/>
      <c r="X5942" s="42"/>
      <c r="Y5942" s="42"/>
      <c r="Z5942" s="42"/>
    </row>
    <row r="5943">
      <c r="B5943" s="42"/>
      <c r="D5943" s="90"/>
      <c r="F5943" s="90"/>
      <c r="G5943" s="42"/>
      <c r="H5943" s="90"/>
      <c r="M5943" s="42"/>
      <c r="S5943" s="42"/>
      <c r="T5943" s="42"/>
      <c r="U5943" s="42"/>
      <c r="V5943" s="42"/>
      <c r="W5943" s="42"/>
      <c r="X5943" s="42"/>
      <c r="Y5943" s="42"/>
      <c r="Z5943" s="42"/>
    </row>
    <row r="5944">
      <c r="B5944" s="42"/>
      <c r="D5944" s="90"/>
      <c r="F5944" s="90"/>
      <c r="G5944" s="42"/>
      <c r="H5944" s="90"/>
      <c r="M5944" s="42"/>
      <c r="S5944" s="42"/>
      <c r="T5944" s="42"/>
      <c r="U5944" s="42"/>
      <c r="V5944" s="42"/>
      <c r="W5944" s="42"/>
      <c r="X5944" s="42"/>
      <c r="Y5944" s="42"/>
      <c r="Z5944" s="42"/>
    </row>
    <row r="5945">
      <c r="B5945" s="42"/>
      <c r="D5945" s="90"/>
      <c r="F5945" s="90"/>
      <c r="G5945" s="42"/>
      <c r="H5945" s="90"/>
      <c r="M5945" s="42"/>
      <c r="S5945" s="42"/>
      <c r="T5945" s="42"/>
      <c r="U5945" s="42"/>
      <c r="V5945" s="42"/>
      <c r="W5945" s="42"/>
      <c r="X5945" s="42"/>
      <c r="Y5945" s="42"/>
      <c r="Z5945" s="42"/>
    </row>
    <row r="5946">
      <c r="B5946" s="42"/>
      <c r="D5946" s="90"/>
      <c r="F5946" s="90"/>
      <c r="G5946" s="42"/>
      <c r="H5946" s="90"/>
      <c r="M5946" s="42"/>
      <c r="S5946" s="42"/>
      <c r="T5946" s="42"/>
      <c r="U5946" s="42"/>
      <c r="V5946" s="42"/>
      <c r="W5946" s="42"/>
      <c r="X5946" s="42"/>
      <c r="Y5946" s="42"/>
      <c r="Z5946" s="42"/>
    </row>
    <row r="5947">
      <c r="B5947" s="42"/>
      <c r="D5947" s="90"/>
      <c r="F5947" s="90"/>
      <c r="G5947" s="42"/>
      <c r="H5947" s="90"/>
      <c r="M5947" s="42"/>
      <c r="S5947" s="42"/>
      <c r="T5947" s="42"/>
      <c r="U5947" s="42"/>
      <c r="V5947" s="42"/>
      <c r="W5947" s="42"/>
      <c r="X5947" s="42"/>
      <c r="Y5947" s="42"/>
      <c r="Z5947" s="42"/>
    </row>
    <row r="5948">
      <c r="B5948" s="42"/>
      <c r="D5948" s="90"/>
      <c r="F5948" s="90"/>
      <c r="G5948" s="42"/>
      <c r="H5948" s="90"/>
      <c r="M5948" s="42"/>
      <c r="S5948" s="42"/>
      <c r="T5948" s="42"/>
      <c r="U5948" s="42"/>
      <c r="V5948" s="42"/>
      <c r="W5948" s="42"/>
      <c r="X5948" s="42"/>
      <c r="Y5948" s="42"/>
      <c r="Z5948" s="42"/>
    </row>
    <row r="5949">
      <c r="B5949" s="42"/>
      <c r="D5949" s="90"/>
      <c r="F5949" s="90"/>
      <c r="G5949" s="42"/>
      <c r="H5949" s="90"/>
      <c r="M5949" s="42"/>
      <c r="S5949" s="42"/>
      <c r="T5949" s="42"/>
      <c r="U5949" s="42"/>
      <c r="V5949" s="42"/>
      <c r="W5949" s="42"/>
      <c r="X5949" s="42"/>
      <c r="Y5949" s="42"/>
      <c r="Z5949" s="42"/>
    </row>
    <row r="5950">
      <c r="B5950" s="42"/>
      <c r="D5950" s="90"/>
      <c r="F5950" s="90"/>
      <c r="G5950" s="42"/>
      <c r="H5950" s="90"/>
      <c r="M5950" s="42"/>
      <c r="S5950" s="42"/>
      <c r="T5950" s="42"/>
      <c r="U5950" s="42"/>
      <c r="V5950" s="42"/>
      <c r="W5950" s="42"/>
      <c r="X5950" s="42"/>
      <c r="Y5950" s="42"/>
      <c r="Z5950" s="42"/>
    </row>
    <row r="5951">
      <c r="B5951" s="42"/>
      <c r="D5951" s="90"/>
      <c r="F5951" s="90"/>
      <c r="G5951" s="42"/>
      <c r="H5951" s="90"/>
      <c r="M5951" s="42"/>
      <c r="S5951" s="42"/>
      <c r="T5951" s="42"/>
      <c r="U5951" s="42"/>
      <c r="V5951" s="42"/>
      <c r="W5951" s="42"/>
      <c r="X5951" s="42"/>
      <c r="Y5951" s="42"/>
      <c r="Z5951" s="42"/>
    </row>
    <row r="5952">
      <c r="B5952" s="42"/>
      <c r="D5952" s="90"/>
      <c r="F5952" s="90"/>
      <c r="G5952" s="42"/>
      <c r="H5952" s="90"/>
      <c r="M5952" s="42"/>
      <c r="S5952" s="42"/>
      <c r="T5952" s="42"/>
      <c r="U5952" s="42"/>
      <c r="V5952" s="42"/>
      <c r="W5952" s="42"/>
      <c r="X5952" s="42"/>
      <c r="Y5952" s="42"/>
      <c r="Z5952" s="42"/>
    </row>
    <row r="5953">
      <c r="B5953" s="42"/>
      <c r="D5953" s="90"/>
      <c r="F5953" s="90"/>
      <c r="G5953" s="42"/>
      <c r="H5953" s="90"/>
      <c r="M5953" s="42"/>
      <c r="S5953" s="42"/>
      <c r="T5953" s="42"/>
      <c r="U5953" s="42"/>
      <c r="V5953" s="42"/>
      <c r="W5953" s="42"/>
      <c r="X5953" s="42"/>
      <c r="Y5953" s="42"/>
      <c r="Z5953" s="42"/>
    </row>
    <row r="5954">
      <c r="B5954" s="42"/>
      <c r="D5954" s="90"/>
      <c r="F5954" s="90"/>
      <c r="G5954" s="42"/>
      <c r="H5954" s="90"/>
      <c r="M5954" s="42"/>
      <c r="S5954" s="42"/>
      <c r="T5954" s="42"/>
      <c r="U5954" s="42"/>
      <c r="V5954" s="42"/>
      <c r="W5954" s="42"/>
      <c r="X5954" s="42"/>
      <c r="Y5954" s="42"/>
      <c r="Z5954" s="42"/>
    </row>
    <row r="5955">
      <c r="B5955" s="42"/>
      <c r="D5955" s="90"/>
      <c r="F5955" s="90"/>
      <c r="G5955" s="42"/>
      <c r="H5955" s="90"/>
      <c r="M5955" s="42"/>
      <c r="S5955" s="42"/>
      <c r="T5955" s="42"/>
      <c r="U5955" s="42"/>
      <c r="V5955" s="42"/>
      <c r="W5955" s="42"/>
      <c r="X5955" s="42"/>
      <c r="Y5955" s="42"/>
      <c r="Z5955" s="42"/>
    </row>
    <row r="5956">
      <c r="B5956" s="42"/>
      <c r="D5956" s="90"/>
      <c r="F5956" s="90"/>
      <c r="G5956" s="42"/>
      <c r="H5956" s="90"/>
      <c r="M5956" s="42"/>
      <c r="S5956" s="42"/>
      <c r="T5956" s="42"/>
      <c r="U5956" s="42"/>
      <c r="V5956" s="42"/>
      <c r="W5956" s="42"/>
      <c r="X5956" s="42"/>
      <c r="Y5956" s="42"/>
      <c r="Z5956" s="42"/>
    </row>
    <row r="5957">
      <c r="B5957" s="42"/>
      <c r="D5957" s="90"/>
      <c r="F5957" s="90"/>
      <c r="G5957" s="42"/>
      <c r="H5957" s="90"/>
      <c r="M5957" s="42"/>
      <c r="S5957" s="42"/>
      <c r="T5957" s="42"/>
      <c r="U5957" s="42"/>
      <c r="V5957" s="42"/>
      <c r="W5957" s="42"/>
      <c r="X5957" s="42"/>
      <c r="Y5957" s="42"/>
      <c r="Z5957" s="42"/>
    </row>
    <row r="5958">
      <c r="B5958" s="42"/>
      <c r="D5958" s="90"/>
      <c r="F5958" s="90"/>
      <c r="G5958" s="42"/>
      <c r="H5958" s="90"/>
      <c r="M5958" s="42"/>
      <c r="S5958" s="42"/>
      <c r="T5958" s="42"/>
      <c r="U5958" s="42"/>
      <c r="V5958" s="42"/>
      <c r="W5958" s="42"/>
      <c r="X5958" s="42"/>
      <c r="Y5958" s="42"/>
      <c r="Z5958" s="42"/>
    </row>
    <row r="5959">
      <c r="B5959" s="42"/>
      <c r="D5959" s="90"/>
      <c r="F5959" s="90"/>
      <c r="G5959" s="42"/>
      <c r="H5959" s="90"/>
      <c r="M5959" s="42"/>
      <c r="S5959" s="42"/>
      <c r="T5959" s="42"/>
      <c r="U5959" s="42"/>
      <c r="V5959" s="42"/>
      <c r="W5959" s="42"/>
      <c r="X5959" s="42"/>
      <c r="Y5959" s="42"/>
      <c r="Z5959" s="42"/>
    </row>
    <row r="5960">
      <c r="B5960" s="42"/>
      <c r="D5960" s="90"/>
      <c r="F5960" s="90"/>
      <c r="G5960" s="42"/>
      <c r="H5960" s="90"/>
      <c r="M5960" s="42"/>
      <c r="S5960" s="42"/>
      <c r="T5960" s="42"/>
      <c r="U5960" s="42"/>
      <c r="V5960" s="42"/>
      <c r="W5960" s="42"/>
      <c r="X5960" s="42"/>
      <c r="Y5960" s="42"/>
      <c r="Z5960" s="42"/>
    </row>
    <row r="5961">
      <c r="B5961" s="42"/>
      <c r="D5961" s="90"/>
      <c r="F5961" s="90"/>
      <c r="G5961" s="42"/>
      <c r="H5961" s="90"/>
      <c r="M5961" s="42"/>
      <c r="S5961" s="42"/>
      <c r="T5961" s="42"/>
      <c r="U5961" s="42"/>
      <c r="V5961" s="42"/>
      <c r="W5961" s="42"/>
      <c r="X5961" s="42"/>
      <c r="Y5961" s="42"/>
      <c r="Z5961" s="42"/>
    </row>
    <row r="5962">
      <c r="B5962" s="42"/>
      <c r="D5962" s="90"/>
      <c r="F5962" s="90"/>
      <c r="G5962" s="42"/>
      <c r="H5962" s="90"/>
      <c r="M5962" s="42"/>
      <c r="S5962" s="42"/>
      <c r="T5962" s="42"/>
      <c r="U5962" s="42"/>
      <c r="V5962" s="42"/>
      <c r="W5962" s="42"/>
      <c r="X5962" s="42"/>
      <c r="Y5962" s="42"/>
      <c r="Z5962" s="42"/>
    </row>
    <row r="5963">
      <c r="B5963" s="42"/>
      <c r="D5963" s="90"/>
      <c r="F5963" s="90"/>
      <c r="G5963" s="42"/>
      <c r="H5963" s="90"/>
      <c r="M5963" s="42"/>
      <c r="S5963" s="42"/>
      <c r="T5963" s="42"/>
      <c r="U5963" s="42"/>
      <c r="V5963" s="42"/>
      <c r="W5963" s="42"/>
      <c r="X5963" s="42"/>
      <c r="Y5963" s="42"/>
      <c r="Z5963" s="42"/>
    </row>
    <row r="5964">
      <c r="B5964" s="42"/>
      <c r="D5964" s="90"/>
      <c r="F5964" s="90"/>
      <c r="G5964" s="42"/>
      <c r="H5964" s="90"/>
      <c r="M5964" s="42"/>
      <c r="S5964" s="42"/>
      <c r="T5964" s="42"/>
      <c r="U5964" s="42"/>
      <c r="V5964" s="42"/>
      <c r="W5964" s="42"/>
      <c r="X5964" s="42"/>
      <c r="Y5964" s="42"/>
      <c r="Z5964" s="42"/>
    </row>
    <row r="5965">
      <c r="B5965" s="42"/>
      <c r="D5965" s="90"/>
      <c r="F5965" s="90"/>
      <c r="G5965" s="42"/>
      <c r="H5965" s="90"/>
      <c r="M5965" s="42"/>
      <c r="S5965" s="42"/>
      <c r="T5965" s="42"/>
      <c r="U5965" s="42"/>
      <c r="V5965" s="42"/>
      <c r="W5965" s="42"/>
      <c r="X5965" s="42"/>
      <c r="Y5965" s="42"/>
      <c r="Z5965" s="42"/>
    </row>
    <row r="5966">
      <c r="B5966" s="42"/>
      <c r="D5966" s="90"/>
      <c r="F5966" s="90"/>
      <c r="G5966" s="42"/>
      <c r="H5966" s="90"/>
      <c r="M5966" s="42"/>
      <c r="S5966" s="42"/>
      <c r="T5966" s="42"/>
      <c r="U5966" s="42"/>
      <c r="V5966" s="42"/>
      <c r="W5966" s="42"/>
      <c r="X5966" s="42"/>
      <c r="Y5966" s="42"/>
      <c r="Z5966" s="42"/>
    </row>
    <row r="5967">
      <c r="B5967" s="42"/>
      <c r="D5967" s="90"/>
      <c r="F5967" s="90"/>
      <c r="G5967" s="42"/>
      <c r="H5967" s="90"/>
      <c r="M5967" s="42"/>
      <c r="S5967" s="42"/>
      <c r="T5967" s="42"/>
      <c r="U5967" s="42"/>
      <c r="V5967" s="42"/>
      <c r="W5967" s="42"/>
      <c r="X5967" s="42"/>
      <c r="Y5967" s="42"/>
      <c r="Z5967" s="42"/>
    </row>
    <row r="5968">
      <c r="B5968" s="42"/>
      <c r="D5968" s="90"/>
      <c r="F5968" s="90"/>
      <c r="G5968" s="42"/>
      <c r="H5968" s="90"/>
      <c r="M5968" s="42"/>
      <c r="S5968" s="42"/>
      <c r="T5968" s="42"/>
      <c r="U5968" s="42"/>
      <c r="V5968" s="42"/>
      <c r="W5968" s="42"/>
      <c r="X5968" s="42"/>
      <c r="Y5968" s="42"/>
      <c r="Z5968" s="42"/>
    </row>
    <row r="5969">
      <c r="B5969" s="42"/>
      <c r="D5969" s="90"/>
      <c r="F5969" s="90"/>
      <c r="G5969" s="42"/>
      <c r="H5969" s="90"/>
      <c r="M5969" s="42"/>
      <c r="S5969" s="42"/>
      <c r="T5969" s="42"/>
      <c r="U5969" s="42"/>
      <c r="V5969" s="42"/>
      <c r="W5969" s="42"/>
      <c r="X5969" s="42"/>
      <c r="Y5969" s="42"/>
      <c r="Z5969" s="42"/>
    </row>
    <row r="5970">
      <c r="B5970" s="42"/>
      <c r="D5970" s="90"/>
      <c r="F5970" s="90"/>
      <c r="G5970" s="42"/>
      <c r="H5970" s="90"/>
      <c r="M5970" s="42"/>
      <c r="S5970" s="42"/>
      <c r="T5970" s="42"/>
      <c r="U5970" s="42"/>
      <c r="V5970" s="42"/>
      <c r="W5970" s="42"/>
      <c r="X5970" s="42"/>
      <c r="Y5970" s="42"/>
      <c r="Z5970" s="42"/>
    </row>
    <row r="5971">
      <c r="B5971" s="42"/>
      <c r="D5971" s="90"/>
      <c r="F5971" s="90"/>
      <c r="G5971" s="42"/>
      <c r="H5971" s="90"/>
      <c r="M5971" s="42"/>
      <c r="S5971" s="42"/>
      <c r="T5971" s="42"/>
      <c r="U5971" s="42"/>
      <c r="V5971" s="42"/>
      <c r="W5971" s="42"/>
      <c r="X5971" s="42"/>
      <c r="Y5971" s="42"/>
      <c r="Z5971" s="42"/>
    </row>
    <row r="5972">
      <c r="B5972" s="42"/>
      <c r="D5972" s="90"/>
      <c r="F5972" s="90"/>
      <c r="G5972" s="42"/>
      <c r="H5972" s="90"/>
      <c r="M5972" s="42"/>
      <c r="S5972" s="42"/>
      <c r="T5972" s="42"/>
      <c r="U5972" s="42"/>
      <c r="V5972" s="42"/>
      <c r="W5972" s="42"/>
      <c r="X5972" s="42"/>
      <c r="Y5972" s="42"/>
      <c r="Z5972" s="42"/>
    </row>
    <row r="5973">
      <c r="B5973" s="42"/>
      <c r="D5973" s="90"/>
      <c r="F5973" s="90"/>
      <c r="G5973" s="42"/>
      <c r="H5973" s="90"/>
      <c r="M5973" s="42"/>
      <c r="S5973" s="42"/>
      <c r="T5973" s="42"/>
      <c r="U5973" s="42"/>
      <c r="V5973" s="42"/>
      <c r="W5973" s="42"/>
      <c r="X5973" s="42"/>
      <c r="Y5973" s="42"/>
      <c r="Z5973" s="42"/>
    </row>
    <row r="5974">
      <c r="B5974" s="42"/>
      <c r="D5974" s="90"/>
      <c r="F5974" s="90"/>
      <c r="G5974" s="42"/>
      <c r="H5974" s="90"/>
      <c r="M5974" s="42"/>
      <c r="S5974" s="42"/>
      <c r="T5974" s="42"/>
      <c r="U5974" s="42"/>
      <c r="V5974" s="42"/>
      <c r="W5974" s="42"/>
      <c r="X5974" s="42"/>
      <c r="Y5974" s="42"/>
      <c r="Z5974" s="42"/>
    </row>
    <row r="5975">
      <c r="B5975" s="42"/>
      <c r="D5975" s="90"/>
      <c r="F5975" s="90"/>
      <c r="G5975" s="42"/>
      <c r="H5975" s="90"/>
      <c r="M5975" s="42"/>
      <c r="S5975" s="42"/>
      <c r="T5975" s="42"/>
      <c r="U5975" s="42"/>
      <c r="V5975" s="42"/>
      <c r="W5975" s="42"/>
      <c r="X5975" s="42"/>
      <c r="Y5975" s="42"/>
      <c r="Z5975" s="42"/>
    </row>
    <row r="5976">
      <c r="B5976" s="42"/>
      <c r="D5976" s="90"/>
      <c r="F5976" s="90"/>
      <c r="G5976" s="42"/>
      <c r="H5976" s="90"/>
      <c r="M5976" s="42"/>
      <c r="S5976" s="42"/>
      <c r="T5976" s="42"/>
      <c r="U5976" s="42"/>
      <c r="V5976" s="42"/>
      <c r="W5976" s="42"/>
      <c r="X5976" s="42"/>
      <c r="Y5976" s="42"/>
      <c r="Z5976" s="42"/>
    </row>
    <row r="5977">
      <c r="B5977" s="42"/>
      <c r="D5977" s="90"/>
      <c r="F5977" s="90"/>
      <c r="G5977" s="42"/>
      <c r="H5977" s="90"/>
      <c r="M5977" s="42"/>
      <c r="S5977" s="42"/>
      <c r="T5977" s="42"/>
      <c r="U5977" s="42"/>
      <c r="V5977" s="42"/>
      <c r="W5977" s="42"/>
      <c r="X5977" s="42"/>
      <c r="Y5977" s="42"/>
      <c r="Z5977" s="42"/>
    </row>
    <row r="5978">
      <c r="B5978" s="42"/>
      <c r="D5978" s="90"/>
      <c r="F5978" s="90"/>
      <c r="G5978" s="42"/>
      <c r="H5978" s="90"/>
      <c r="M5978" s="42"/>
      <c r="S5978" s="42"/>
      <c r="T5978" s="42"/>
      <c r="U5978" s="42"/>
      <c r="V5978" s="42"/>
      <c r="W5978" s="42"/>
      <c r="X5978" s="42"/>
      <c r="Y5978" s="42"/>
      <c r="Z5978" s="42"/>
    </row>
    <row r="5979">
      <c r="B5979" s="42"/>
      <c r="D5979" s="90"/>
      <c r="F5979" s="90"/>
      <c r="G5979" s="42"/>
      <c r="H5979" s="90"/>
      <c r="M5979" s="42"/>
      <c r="S5979" s="42"/>
      <c r="T5979" s="42"/>
      <c r="U5979" s="42"/>
      <c r="V5979" s="42"/>
      <c r="W5979" s="42"/>
      <c r="X5979" s="42"/>
      <c r="Y5979" s="42"/>
      <c r="Z5979" s="42"/>
    </row>
    <row r="5980">
      <c r="B5980" s="42"/>
      <c r="D5980" s="90"/>
      <c r="F5980" s="90"/>
      <c r="G5980" s="42"/>
      <c r="H5980" s="90"/>
      <c r="M5980" s="42"/>
      <c r="S5980" s="42"/>
      <c r="T5980" s="42"/>
      <c r="U5980" s="42"/>
      <c r="V5980" s="42"/>
      <c r="W5980" s="42"/>
      <c r="X5980" s="42"/>
      <c r="Y5980" s="42"/>
      <c r="Z5980" s="42"/>
    </row>
    <row r="5981">
      <c r="B5981" s="42"/>
      <c r="D5981" s="90"/>
      <c r="F5981" s="90"/>
      <c r="G5981" s="42"/>
      <c r="H5981" s="90"/>
      <c r="M5981" s="42"/>
      <c r="S5981" s="42"/>
      <c r="T5981" s="42"/>
      <c r="U5981" s="42"/>
      <c r="V5981" s="42"/>
      <c r="W5981" s="42"/>
      <c r="X5981" s="42"/>
      <c r="Y5981" s="42"/>
      <c r="Z5981" s="42"/>
    </row>
    <row r="5982">
      <c r="B5982" s="42"/>
      <c r="D5982" s="90"/>
      <c r="F5982" s="90"/>
      <c r="G5982" s="42"/>
      <c r="H5982" s="90"/>
      <c r="M5982" s="42"/>
      <c r="S5982" s="42"/>
      <c r="T5982" s="42"/>
      <c r="U5982" s="42"/>
      <c r="V5982" s="42"/>
      <c r="W5982" s="42"/>
      <c r="X5982" s="42"/>
      <c r="Y5982" s="42"/>
      <c r="Z5982" s="42"/>
    </row>
    <row r="5983">
      <c r="B5983" s="42"/>
      <c r="D5983" s="90"/>
      <c r="F5983" s="90"/>
      <c r="G5983" s="42"/>
      <c r="H5983" s="90"/>
      <c r="M5983" s="42"/>
      <c r="S5983" s="42"/>
      <c r="T5983" s="42"/>
      <c r="U5983" s="42"/>
      <c r="V5983" s="42"/>
      <c r="W5983" s="42"/>
      <c r="X5983" s="42"/>
      <c r="Y5983" s="42"/>
      <c r="Z5983" s="42"/>
    </row>
    <row r="5984">
      <c r="B5984" s="42"/>
      <c r="D5984" s="90"/>
      <c r="F5984" s="90"/>
      <c r="G5984" s="42"/>
      <c r="H5984" s="90"/>
      <c r="M5984" s="42"/>
      <c r="S5984" s="42"/>
      <c r="T5984" s="42"/>
      <c r="U5984" s="42"/>
      <c r="V5984" s="42"/>
      <c r="W5984" s="42"/>
      <c r="X5984" s="42"/>
      <c r="Y5984" s="42"/>
      <c r="Z5984" s="42"/>
    </row>
    <row r="5985">
      <c r="B5985" s="42"/>
      <c r="D5985" s="90"/>
      <c r="F5985" s="90"/>
      <c r="G5985" s="42"/>
      <c r="H5985" s="90"/>
      <c r="M5985" s="42"/>
      <c r="S5985" s="42"/>
      <c r="T5985" s="42"/>
      <c r="U5985" s="42"/>
      <c r="V5985" s="42"/>
      <c r="W5985" s="42"/>
      <c r="X5985" s="42"/>
      <c r="Y5985" s="42"/>
      <c r="Z5985" s="42"/>
    </row>
    <row r="5986">
      <c r="B5986" s="42"/>
      <c r="D5986" s="90"/>
      <c r="F5986" s="90"/>
      <c r="G5986" s="42"/>
      <c r="H5986" s="90"/>
      <c r="M5986" s="42"/>
      <c r="S5986" s="42"/>
      <c r="T5986" s="42"/>
      <c r="U5986" s="42"/>
      <c r="V5986" s="42"/>
      <c r="W5986" s="42"/>
      <c r="X5986" s="42"/>
      <c r="Y5986" s="42"/>
      <c r="Z5986" s="42"/>
    </row>
    <row r="5987">
      <c r="B5987" s="42"/>
      <c r="D5987" s="90"/>
      <c r="F5987" s="90"/>
      <c r="G5987" s="42"/>
      <c r="H5987" s="90"/>
      <c r="M5987" s="42"/>
      <c r="S5987" s="42"/>
      <c r="T5987" s="42"/>
      <c r="U5987" s="42"/>
      <c r="V5987" s="42"/>
      <c r="W5987" s="42"/>
      <c r="X5987" s="42"/>
      <c r="Y5987" s="42"/>
      <c r="Z5987" s="42"/>
    </row>
    <row r="5988">
      <c r="B5988" s="42"/>
      <c r="D5988" s="90"/>
      <c r="F5988" s="90"/>
      <c r="G5988" s="42"/>
      <c r="H5988" s="90"/>
      <c r="M5988" s="42"/>
      <c r="S5988" s="42"/>
      <c r="T5988" s="42"/>
      <c r="U5988" s="42"/>
      <c r="V5988" s="42"/>
      <c r="W5988" s="42"/>
      <c r="X5988" s="42"/>
      <c r="Y5988" s="42"/>
      <c r="Z5988" s="42"/>
    </row>
    <row r="5989">
      <c r="B5989" s="42"/>
      <c r="D5989" s="90"/>
      <c r="F5989" s="90"/>
      <c r="G5989" s="42"/>
      <c r="H5989" s="90"/>
      <c r="M5989" s="42"/>
      <c r="S5989" s="42"/>
      <c r="T5989" s="42"/>
      <c r="U5989" s="42"/>
      <c r="V5989" s="42"/>
      <c r="W5989" s="42"/>
      <c r="X5989" s="42"/>
      <c r="Y5989" s="42"/>
      <c r="Z5989" s="42"/>
    </row>
    <row r="5990">
      <c r="B5990" s="42"/>
      <c r="D5990" s="90"/>
      <c r="F5990" s="90"/>
      <c r="G5990" s="42"/>
      <c r="H5990" s="90"/>
      <c r="M5990" s="42"/>
      <c r="S5990" s="42"/>
      <c r="T5990" s="42"/>
      <c r="U5990" s="42"/>
      <c r="V5990" s="42"/>
      <c r="W5990" s="42"/>
      <c r="X5990" s="42"/>
      <c r="Y5990" s="42"/>
      <c r="Z5990" s="42"/>
    </row>
    <row r="5991">
      <c r="B5991" s="42"/>
      <c r="D5991" s="90"/>
      <c r="F5991" s="90"/>
      <c r="G5991" s="42"/>
      <c r="H5991" s="90"/>
      <c r="M5991" s="42"/>
      <c r="S5991" s="42"/>
      <c r="T5991" s="42"/>
      <c r="U5991" s="42"/>
      <c r="V5991" s="42"/>
      <c r="W5991" s="42"/>
      <c r="X5991" s="42"/>
      <c r="Y5991" s="42"/>
      <c r="Z5991" s="42"/>
    </row>
    <row r="5992">
      <c r="B5992" s="42"/>
      <c r="D5992" s="90"/>
      <c r="F5992" s="90"/>
      <c r="G5992" s="42"/>
      <c r="H5992" s="90"/>
      <c r="M5992" s="42"/>
      <c r="S5992" s="42"/>
      <c r="T5992" s="42"/>
      <c r="U5992" s="42"/>
      <c r="V5992" s="42"/>
      <c r="W5992" s="42"/>
      <c r="X5992" s="42"/>
      <c r="Y5992" s="42"/>
      <c r="Z5992" s="42"/>
    </row>
    <row r="5993">
      <c r="B5993" s="42"/>
      <c r="D5993" s="90"/>
      <c r="F5993" s="90"/>
      <c r="G5993" s="42"/>
      <c r="H5993" s="90"/>
      <c r="M5993" s="42"/>
      <c r="S5993" s="42"/>
      <c r="T5993" s="42"/>
      <c r="U5993" s="42"/>
      <c r="V5993" s="42"/>
      <c r="W5993" s="42"/>
      <c r="X5993" s="42"/>
      <c r="Y5993" s="42"/>
      <c r="Z5993" s="42"/>
    </row>
    <row r="5994">
      <c r="B5994" s="42"/>
      <c r="D5994" s="90"/>
      <c r="F5994" s="90"/>
      <c r="G5994" s="42"/>
      <c r="H5994" s="90"/>
      <c r="M5994" s="42"/>
      <c r="S5994" s="42"/>
      <c r="T5994" s="42"/>
      <c r="U5994" s="42"/>
      <c r="V5994" s="42"/>
      <c r="W5994" s="42"/>
      <c r="X5994" s="42"/>
      <c r="Y5994" s="42"/>
      <c r="Z5994" s="42"/>
    </row>
    <row r="5995">
      <c r="B5995" s="42"/>
      <c r="D5995" s="90"/>
      <c r="F5995" s="90"/>
      <c r="G5995" s="42"/>
      <c r="H5995" s="90"/>
      <c r="M5995" s="42"/>
      <c r="S5995" s="42"/>
      <c r="T5995" s="42"/>
      <c r="U5995" s="42"/>
      <c r="V5995" s="42"/>
      <c r="W5995" s="42"/>
      <c r="X5995" s="42"/>
      <c r="Y5995" s="42"/>
      <c r="Z5995" s="42"/>
    </row>
    <row r="5996">
      <c r="B5996" s="42"/>
      <c r="D5996" s="90"/>
      <c r="F5996" s="90"/>
      <c r="G5996" s="42"/>
      <c r="H5996" s="90"/>
      <c r="M5996" s="42"/>
      <c r="S5996" s="42"/>
      <c r="T5996" s="42"/>
      <c r="U5996" s="42"/>
      <c r="V5996" s="42"/>
      <c r="W5996" s="42"/>
      <c r="X5996" s="42"/>
      <c r="Y5996" s="42"/>
      <c r="Z5996" s="42"/>
    </row>
    <row r="5997">
      <c r="B5997" s="42"/>
      <c r="D5997" s="90"/>
      <c r="F5997" s="90"/>
      <c r="G5997" s="42"/>
      <c r="H5997" s="90"/>
      <c r="M5997" s="42"/>
      <c r="S5997" s="42"/>
      <c r="T5997" s="42"/>
      <c r="U5997" s="42"/>
      <c r="V5997" s="42"/>
      <c r="W5997" s="42"/>
      <c r="X5997" s="42"/>
      <c r="Y5997" s="42"/>
      <c r="Z5997" s="42"/>
    </row>
    <row r="5998">
      <c r="B5998" s="42"/>
      <c r="D5998" s="90"/>
      <c r="F5998" s="90"/>
      <c r="G5998" s="42"/>
      <c r="H5998" s="90"/>
      <c r="M5998" s="42"/>
      <c r="S5998" s="42"/>
      <c r="T5998" s="42"/>
      <c r="U5998" s="42"/>
      <c r="V5998" s="42"/>
      <c r="W5998" s="42"/>
      <c r="X5998" s="42"/>
      <c r="Y5998" s="42"/>
      <c r="Z5998" s="42"/>
    </row>
    <row r="5999">
      <c r="B5999" s="42"/>
      <c r="D5999" s="90"/>
      <c r="F5999" s="90"/>
      <c r="G5999" s="42"/>
      <c r="H5999" s="90"/>
      <c r="M5999" s="42"/>
      <c r="S5999" s="42"/>
      <c r="T5999" s="42"/>
      <c r="U5999" s="42"/>
      <c r="V5999" s="42"/>
      <c r="W5999" s="42"/>
      <c r="X5999" s="42"/>
      <c r="Y5999" s="42"/>
      <c r="Z5999" s="42"/>
    </row>
    <row r="6000">
      <c r="B6000" s="42"/>
      <c r="D6000" s="90"/>
      <c r="F6000" s="90"/>
      <c r="G6000" s="42"/>
      <c r="H6000" s="90"/>
      <c r="M6000" s="42"/>
      <c r="S6000" s="42"/>
      <c r="T6000" s="42"/>
      <c r="U6000" s="42"/>
      <c r="V6000" s="42"/>
      <c r="W6000" s="42"/>
      <c r="X6000" s="42"/>
      <c r="Y6000" s="42"/>
      <c r="Z6000" s="42"/>
    </row>
    <row r="6001">
      <c r="B6001" s="42"/>
      <c r="D6001" s="90"/>
      <c r="F6001" s="90"/>
      <c r="G6001" s="42"/>
      <c r="H6001" s="90"/>
      <c r="M6001" s="42"/>
      <c r="S6001" s="42"/>
      <c r="T6001" s="42"/>
      <c r="U6001" s="42"/>
      <c r="V6001" s="42"/>
      <c r="W6001" s="42"/>
      <c r="X6001" s="42"/>
      <c r="Y6001" s="42"/>
      <c r="Z6001" s="42"/>
    </row>
    <row r="6002">
      <c r="B6002" s="42"/>
      <c r="D6002" s="90"/>
      <c r="F6002" s="90"/>
      <c r="G6002" s="42"/>
      <c r="H6002" s="90"/>
      <c r="M6002" s="42"/>
      <c r="S6002" s="42"/>
      <c r="T6002" s="42"/>
      <c r="U6002" s="42"/>
      <c r="V6002" s="42"/>
      <c r="W6002" s="42"/>
      <c r="X6002" s="42"/>
      <c r="Y6002" s="42"/>
      <c r="Z6002" s="42"/>
    </row>
    <row r="6003">
      <c r="B6003" s="42"/>
      <c r="D6003" s="90"/>
      <c r="F6003" s="90"/>
      <c r="G6003" s="42"/>
      <c r="H6003" s="90"/>
      <c r="M6003" s="42"/>
      <c r="S6003" s="42"/>
      <c r="T6003" s="42"/>
      <c r="U6003" s="42"/>
      <c r="V6003" s="42"/>
      <c r="W6003" s="42"/>
      <c r="X6003" s="42"/>
      <c r="Y6003" s="42"/>
      <c r="Z6003" s="42"/>
    </row>
    <row r="6004">
      <c r="B6004" s="42"/>
      <c r="D6004" s="90"/>
      <c r="F6004" s="90"/>
      <c r="G6004" s="42"/>
      <c r="H6004" s="90"/>
      <c r="M6004" s="42"/>
      <c r="S6004" s="42"/>
      <c r="T6004" s="42"/>
      <c r="U6004" s="42"/>
      <c r="V6004" s="42"/>
      <c r="W6004" s="42"/>
      <c r="X6004" s="42"/>
      <c r="Y6004" s="42"/>
      <c r="Z6004" s="42"/>
    </row>
    <row r="6005">
      <c r="B6005" s="42"/>
      <c r="D6005" s="90"/>
      <c r="F6005" s="90"/>
      <c r="G6005" s="42"/>
      <c r="H6005" s="90"/>
      <c r="M6005" s="42"/>
      <c r="S6005" s="42"/>
      <c r="T6005" s="42"/>
      <c r="U6005" s="42"/>
      <c r="V6005" s="42"/>
      <c r="W6005" s="42"/>
      <c r="X6005" s="42"/>
      <c r="Y6005" s="42"/>
      <c r="Z6005" s="42"/>
    </row>
    <row r="6006">
      <c r="B6006" s="42"/>
      <c r="D6006" s="90"/>
      <c r="F6006" s="90"/>
      <c r="G6006" s="42"/>
      <c r="H6006" s="90"/>
      <c r="M6006" s="42"/>
      <c r="S6006" s="42"/>
      <c r="T6006" s="42"/>
      <c r="U6006" s="42"/>
      <c r="V6006" s="42"/>
      <c r="W6006" s="42"/>
      <c r="X6006" s="42"/>
      <c r="Y6006" s="42"/>
      <c r="Z6006" s="42"/>
    </row>
    <row r="6007">
      <c r="B6007" s="42"/>
      <c r="D6007" s="90"/>
      <c r="F6007" s="90"/>
      <c r="G6007" s="42"/>
      <c r="H6007" s="90"/>
      <c r="M6007" s="42"/>
      <c r="S6007" s="42"/>
      <c r="T6007" s="42"/>
      <c r="U6007" s="42"/>
      <c r="V6007" s="42"/>
      <c r="W6007" s="42"/>
      <c r="X6007" s="42"/>
      <c r="Y6007" s="42"/>
      <c r="Z6007" s="42"/>
    </row>
    <row r="6008">
      <c r="B6008" s="42"/>
      <c r="D6008" s="90"/>
      <c r="F6008" s="90"/>
      <c r="G6008" s="42"/>
      <c r="H6008" s="90"/>
      <c r="M6008" s="42"/>
      <c r="S6008" s="42"/>
      <c r="T6008" s="42"/>
      <c r="U6008" s="42"/>
      <c r="V6008" s="42"/>
      <c r="W6008" s="42"/>
      <c r="X6008" s="42"/>
      <c r="Y6008" s="42"/>
      <c r="Z6008" s="42"/>
    </row>
    <row r="6009">
      <c r="B6009" s="42"/>
      <c r="D6009" s="90"/>
      <c r="F6009" s="90"/>
      <c r="G6009" s="42"/>
      <c r="H6009" s="90"/>
      <c r="M6009" s="42"/>
      <c r="S6009" s="42"/>
      <c r="T6009" s="42"/>
      <c r="U6009" s="42"/>
      <c r="V6009" s="42"/>
      <c r="W6009" s="42"/>
      <c r="X6009" s="42"/>
      <c r="Y6009" s="42"/>
      <c r="Z6009" s="42"/>
    </row>
    <row r="6010">
      <c r="B6010" s="42"/>
      <c r="D6010" s="90"/>
      <c r="F6010" s="90"/>
      <c r="G6010" s="42"/>
      <c r="H6010" s="90"/>
      <c r="M6010" s="42"/>
      <c r="S6010" s="42"/>
      <c r="T6010" s="42"/>
      <c r="U6010" s="42"/>
      <c r="V6010" s="42"/>
      <c r="W6010" s="42"/>
      <c r="X6010" s="42"/>
      <c r="Y6010" s="42"/>
      <c r="Z6010" s="42"/>
    </row>
    <row r="6011">
      <c r="B6011" s="42"/>
      <c r="D6011" s="90"/>
      <c r="F6011" s="90"/>
      <c r="G6011" s="42"/>
      <c r="H6011" s="90"/>
      <c r="M6011" s="42"/>
      <c r="S6011" s="42"/>
      <c r="T6011" s="42"/>
      <c r="U6011" s="42"/>
      <c r="V6011" s="42"/>
      <c r="W6011" s="42"/>
      <c r="X6011" s="42"/>
      <c r="Y6011" s="42"/>
      <c r="Z6011" s="42"/>
    </row>
    <row r="6012">
      <c r="B6012" s="42"/>
      <c r="D6012" s="90"/>
      <c r="F6012" s="90"/>
      <c r="G6012" s="42"/>
      <c r="H6012" s="90"/>
      <c r="M6012" s="42"/>
      <c r="S6012" s="42"/>
      <c r="T6012" s="42"/>
      <c r="U6012" s="42"/>
      <c r="V6012" s="42"/>
      <c r="W6012" s="42"/>
      <c r="X6012" s="42"/>
      <c r="Y6012" s="42"/>
      <c r="Z6012" s="42"/>
    </row>
    <row r="6013">
      <c r="B6013" s="42"/>
      <c r="D6013" s="90"/>
      <c r="F6013" s="90"/>
      <c r="G6013" s="42"/>
      <c r="H6013" s="90"/>
      <c r="M6013" s="42"/>
      <c r="S6013" s="42"/>
      <c r="T6013" s="42"/>
      <c r="U6013" s="42"/>
      <c r="V6013" s="42"/>
      <c r="W6013" s="42"/>
      <c r="X6013" s="42"/>
      <c r="Y6013" s="42"/>
      <c r="Z6013" s="42"/>
    </row>
    <row r="6014">
      <c r="B6014" s="42"/>
      <c r="D6014" s="90"/>
      <c r="F6014" s="90"/>
      <c r="G6014" s="42"/>
      <c r="H6014" s="90"/>
      <c r="M6014" s="42"/>
      <c r="S6014" s="42"/>
      <c r="T6014" s="42"/>
      <c r="U6014" s="42"/>
      <c r="V6014" s="42"/>
      <c r="W6014" s="42"/>
      <c r="X6014" s="42"/>
      <c r="Y6014" s="42"/>
      <c r="Z6014" s="42"/>
    </row>
    <row r="6015">
      <c r="B6015" s="42"/>
      <c r="D6015" s="90"/>
      <c r="F6015" s="90"/>
      <c r="G6015" s="42"/>
      <c r="H6015" s="90"/>
      <c r="M6015" s="42"/>
      <c r="S6015" s="42"/>
      <c r="T6015" s="42"/>
      <c r="U6015" s="42"/>
      <c r="V6015" s="42"/>
      <c r="W6015" s="42"/>
      <c r="X6015" s="42"/>
      <c r="Y6015" s="42"/>
      <c r="Z6015" s="42"/>
    </row>
    <row r="6016">
      <c r="B6016" s="42"/>
      <c r="D6016" s="90"/>
      <c r="F6016" s="90"/>
      <c r="G6016" s="42"/>
      <c r="H6016" s="90"/>
      <c r="M6016" s="42"/>
      <c r="S6016" s="42"/>
      <c r="T6016" s="42"/>
      <c r="U6016" s="42"/>
      <c r="V6016" s="42"/>
      <c r="W6016" s="42"/>
      <c r="X6016" s="42"/>
      <c r="Y6016" s="42"/>
      <c r="Z6016" s="42"/>
    </row>
    <row r="6017">
      <c r="B6017" s="42"/>
      <c r="D6017" s="90"/>
      <c r="F6017" s="90"/>
      <c r="G6017" s="42"/>
      <c r="H6017" s="90"/>
      <c r="M6017" s="42"/>
      <c r="S6017" s="42"/>
      <c r="T6017" s="42"/>
      <c r="U6017" s="42"/>
      <c r="V6017" s="42"/>
      <c r="W6017" s="42"/>
      <c r="X6017" s="42"/>
      <c r="Y6017" s="42"/>
      <c r="Z6017" s="42"/>
    </row>
    <row r="6018">
      <c r="B6018" s="42"/>
      <c r="D6018" s="90"/>
      <c r="F6018" s="90"/>
      <c r="G6018" s="42"/>
      <c r="H6018" s="90"/>
      <c r="M6018" s="42"/>
      <c r="S6018" s="42"/>
      <c r="T6018" s="42"/>
      <c r="U6018" s="42"/>
      <c r="V6018" s="42"/>
      <c r="W6018" s="42"/>
      <c r="X6018" s="42"/>
      <c r="Y6018" s="42"/>
      <c r="Z6018" s="42"/>
    </row>
    <row r="6019">
      <c r="B6019" s="42"/>
      <c r="D6019" s="90"/>
      <c r="F6019" s="90"/>
      <c r="G6019" s="42"/>
      <c r="H6019" s="90"/>
      <c r="M6019" s="42"/>
      <c r="S6019" s="42"/>
      <c r="T6019" s="42"/>
      <c r="U6019" s="42"/>
      <c r="V6019" s="42"/>
      <c r="W6019" s="42"/>
      <c r="X6019" s="42"/>
      <c r="Y6019" s="42"/>
      <c r="Z6019" s="42"/>
    </row>
    <row r="6020">
      <c r="B6020" s="42"/>
      <c r="D6020" s="90"/>
      <c r="F6020" s="90"/>
      <c r="G6020" s="42"/>
      <c r="H6020" s="90"/>
      <c r="M6020" s="42"/>
      <c r="S6020" s="42"/>
      <c r="T6020" s="42"/>
      <c r="U6020" s="42"/>
      <c r="V6020" s="42"/>
      <c r="W6020" s="42"/>
      <c r="X6020" s="42"/>
      <c r="Y6020" s="42"/>
      <c r="Z6020" s="42"/>
    </row>
    <row r="6021">
      <c r="B6021" s="42"/>
      <c r="D6021" s="90"/>
      <c r="F6021" s="90"/>
      <c r="G6021" s="42"/>
      <c r="H6021" s="90"/>
      <c r="M6021" s="42"/>
      <c r="S6021" s="42"/>
      <c r="T6021" s="42"/>
      <c r="U6021" s="42"/>
      <c r="V6021" s="42"/>
      <c r="W6021" s="42"/>
      <c r="X6021" s="42"/>
      <c r="Y6021" s="42"/>
      <c r="Z6021" s="42"/>
    </row>
    <row r="6022">
      <c r="B6022" s="42"/>
      <c r="D6022" s="90"/>
      <c r="F6022" s="90"/>
      <c r="G6022" s="42"/>
      <c r="H6022" s="90"/>
      <c r="M6022" s="42"/>
      <c r="S6022" s="42"/>
      <c r="T6022" s="42"/>
      <c r="U6022" s="42"/>
      <c r="V6022" s="42"/>
      <c r="W6022" s="42"/>
      <c r="X6022" s="42"/>
      <c r="Y6022" s="42"/>
      <c r="Z6022" s="42"/>
    </row>
    <row r="6023">
      <c r="B6023" s="42"/>
      <c r="D6023" s="90"/>
      <c r="F6023" s="90"/>
      <c r="G6023" s="42"/>
      <c r="H6023" s="90"/>
      <c r="M6023" s="42"/>
      <c r="S6023" s="42"/>
      <c r="T6023" s="42"/>
      <c r="U6023" s="42"/>
      <c r="V6023" s="42"/>
      <c r="W6023" s="42"/>
      <c r="X6023" s="42"/>
      <c r="Y6023" s="42"/>
      <c r="Z6023" s="42"/>
    </row>
    <row r="6024">
      <c r="B6024" s="42"/>
      <c r="D6024" s="90"/>
      <c r="F6024" s="90"/>
      <c r="G6024" s="42"/>
      <c r="H6024" s="90"/>
      <c r="M6024" s="42"/>
      <c r="S6024" s="42"/>
      <c r="T6024" s="42"/>
      <c r="U6024" s="42"/>
      <c r="V6024" s="42"/>
      <c r="W6024" s="42"/>
      <c r="X6024" s="42"/>
      <c r="Y6024" s="42"/>
      <c r="Z6024" s="42"/>
    </row>
    <row r="6025">
      <c r="B6025" s="42"/>
      <c r="D6025" s="90"/>
      <c r="F6025" s="90"/>
      <c r="G6025" s="42"/>
      <c r="H6025" s="90"/>
      <c r="M6025" s="42"/>
      <c r="S6025" s="42"/>
      <c r="T6025" s="42"/>
      <c r="U6025" s="42"/>
      <c r="V6025" s="42"/>
      <c r="W6025" s="42"/>
      <c r="X6025" s="42"/>
      <c r="Y6025" s="42"/>
      <c r="Z6025" s="42"/>
    </row>
    <row r="6026">
      <c r="B6026" s="42"/>
      <c r="D6026" s="90"/>
      <c r="F6026" s="90"/>
      <c r="G6026" s="42"/>
      <c r="H6026" s="90"/>
      <c r="M6026" s="42"/>
      <c r="S6026" s="42"/>
      <c r="T6026" s="42"/>
      <c r="U6026" s="42"/>
      <c r="V6026" s="42"/>
      <c r="W6026" s="42"/>
      <c r="X6026" s="42"/>
      <c r="Y6026" s="42"/>
      <c r="Z6026" s="42"/>
    </row>
    <row r="6027">
      <c r="B6027" s="42"/>
      <c r="D6027" s="90"/>
      <c r="F6027" s="90"/>
      <c r="G6027" s="42"/>
      <c r="H6027" s="90"/>
      <c r="M6027" s="42"/>
      <c r="S6027" s="42"/>
      <c r="T6027" s="42"/>
      <c r="U6027" s="42"/>
      <c r="V6027" s="42"/>
      <c r="W6027" s="42"/>
      <c r="X6027" s="42"/>
      <c r="Y6027" s="42"/>
      <c r="Z6027" s="42"/>
    </row>
    <row r="6028">
      <c r="B6028" s="42"/>
      <c r="D6028" s="90"/>
      <c r="F6028" s="90"/>
      <c r="G6028" s="42"/>
      <c r="H6028" s="90"/>
      <c r="M6028" s="42"/>
      <c r="S6028" s="42"/>
      <c r="T6028" s="42"/>
      <c r="U6028" s="42"/>
      <c r="V6028" s="42"/>
      <c r="W6028" s="42"/>
      <c r="X6028" s="42"/>
      <c r="Y6028" s="42"/>
      <c r="Z6028" s="42"/>
    </row>
    <row r="6029">
      <c r="B6029" s="42"/>
      <c r="D6029" s="90"/>
      <c r="F6029" s="90"/>
      <c r="G6029" s="42"/>
      <c r="H6029" s="90"/>
      <c r="M6029" s="42"/>
      <c r="S6029" s="42"/>
      <c r="T6029" s="42"/>
      <c r="U6029" s="42"/>
      <c r="V6029" s="42"/>
      <c r="W6029" s="42"/>
      <c r="X6029" s="42"/>
      <c r="Y6029" s="42"/>
      <c r="Z6029" s="42"/>
    </row>
    <row r="6030">
      <c r="B6030" s="42"/>
      <c r="D6030" s="90"/>
      <c r="F6030" s="90"/>
      <c r="G6030" s="42"/>
      <c r="H6030" s="90"/>
      <c r="M6030" s="42"/>
      <c r="S6030" s="42"/>
      <c r="T6030" s="42"/>
      <c r="U6030" s="42"/>
      <c r="V6030" s="42"/>
      <c r="W6030" s="42"/>
      <c r="X6030" s="42"/>
      <c r="Y6030" s="42"/>
      <c r="Z6030" s="42"/>
    </row>
    <row r="6031">
      <c r="B6031" s="42"/>
      <c r="D6031" s="90"/>
      <c r="F6031" s="90"/>
      <c r="G6031" s="42"/>
      <c r="H6031" s="90"/>
      <c r="M6031" s="42"/>
      <c r="S6031" s="42"/>
      <c r="T6031" s="42"/>
      <c r="U6031" s="42"/>
      <c r="V6031" s="42"/>
      <c r="W6031" s="42"/>
      <c r="X6031" s="42"/>
      <c r="Y6031" s="42"/>
      <c r="Z6031" s="42"/>
    </row>
    <row r="6032">
      <c r="B6032" s="42"/>
      <c r="D6032" s="90"/>
      <c r="F6032" s="90"/>
      <c r="G6032" s="42"/>
      <c r="H6032" s="90"/>
      <c r="M6032" s="42"/>
      <c r="S6032" s="42"/>
      <c r="T6032" s="42"/>
      <c r="U6032" s="42"/>
      <c r="V6032" s="42"/>
      <c r="W6032" s="42"/>
      <c r="X6032" s="42"/>
      <c r="Y6032" s="42"/>
      <c r="Z6032" s="42"/>
    </row>
    <row r="6033">
      <c r="B6033" s="42"/>
      <c r="D6033" s="90"/>
      <c r="F6033" s="90"/>
      <c r="G6033" s="42"/>
      <c r="H6033" s="90"/>
      <c r="M6033" s="42"/>
      <c r="S6033" s="42"/>
      <c r="T6033" s="42"/>
      <c r="U6033" s="42"/>
      <c r="V6033" s="42"/>
      <c r="W6033" s="42"/>
      <c r="X6033" s="42"/>
      <c r="Y6033" s="42"/>
      <c r="Z6033" s="42"/>
    </row>
    <row r="6034">
      <c r="B6034" s="42"/>
      <c r="D6034" s="90"/>
      <c r="F6034" s="90"/>
      <c r="G6034" s="42"/>
      <c r="H6034" s="90"/>
      <c r="M6034" s="42"/>
      <c r="S6034" s="42"/>
      <c r="T6034" s="42"/>
      <c r="U6034" s="42"/>
      <c r="V6034" s="42"/>
      <c r="W6034" s="42"/>
      <c r="X6034" s="42"/>
      <c r="Y6034" s="42"/>
      <c r="Z6034" s="42"/>
    </row>
    <row r="6035">
      <c r="B6035" s="42"/>
      <c r="D6035" s="90"/>
      <c r="F6035" s="90"/>
      <c r="G6035" s="42"/>
      <c r="H6035" s="90"/>
      <c r="M6035" s="42"/>
      <c r="S6035" s="42"/>
      <c r="T6035" s="42"/>
      <c r="U6035" s="42"/>
      <c r="V6035" s="42"/>
      <c r="W6035" s="42"/>
      <c r="X6035" s="42"/>
      <c r="Y6035" s="42"/>
      <c r="Z6035" s="42"/>
    </row>
    <row r="6036">
      <c r="B6036" s="42"/>
      <c r="D6036" s="90"/>
      <c r="F6036" s="90"/>
      <c r="G6036" s="42"/>
      <c r="H6036" s="90"/>
      <c r="M6036" s="42"/>
      <c r="S6036" s="42"/>
      <c r="T6036" s="42"/>
      <c r="U6036" s="42"/>
      <c r="V6036" s="42"/>
      <c r="W6036" s="42"/>
      <c r="X6036" s="42"/>
      <c r="Y6036" s="42"/>
      <c r="Z6036" s="42"/>
    </row>
    <row r="6037">
      <c r="B6037" s="42"/>
      <c r="D6037" s="90"/>
      <c r="F6037" s="90"/>
      <c r="G6037" s="42"/>
      <c r="H6037" s="90"/>
      <c r="M6037" s="42"/>
      <c r="S6037" s="42"/>
      <c r="T6037" s="42"/>
      <c r="U6037" s="42"/>
      <c r="V6037" s="42"/>
      <c r="W6037" s="42"/>
      <c r="X6037" s="42"/>
      <c r="Y6037" s="42"/>
      <c r="Z6037" s="42"/>
    </row>
    <row r="6038">
      <c r="B6038" s="42"/>
      <c r="D6038" s="90"/>
      <c r="F6038" s="90"/>
      <c r="G6038" s="42"/>
      <c r="H6038" s="90"/>
      <c r="M6038" s="42"/>
      <c r="S6038" s="42"/>
      <c r="T6038" s="42"/>
      <c r="U6038" s="42"/>
      <c r="V6038" s="42"/>
      <c r="W6038" s="42"/>
      <c r="X6038" s="42"/>
      <c r="Y6038" s="42"/>
      <c r="Z6038" s="42"/>
    </row>
    <row r="6039">
      <c r="B6039" s="42"/>
      <c r="D6039" s="90"/>
      <c r="F6039" s="90"/>
      <c r="G6039" s="42"/>
      <c r="H6039" s="90"/>
      <c r="M6039" s="42"/>
      <c r="S6039" s="42"/>
      <c r="T6039" s="42"/>
      <c r="U6039" s="42"/>
      <c r="V6039" s="42"/>
      <c r="W6039" s="42"/>
      <c r="X6039" s="42"/>
      <c r="Y6039" s="42"/>
      <c r="Z6039" s="42"/>
    </row>
    <row r="6040">
      <c r="B6040" s="42"/>
      <c r="D6040" s="90"/>
      <c r="F6040" s="90"/>
      <c r="G6040" s="42"/>
      <c r="H6040" s="90"/>
      <c r="M6040" s="42"/>
      <c r="S6040" s="42"/>
      <c r="T6040" s="42"/>
      <c r="U6040" s="42"/>
      <c r="V6040" s="42"/>
      <c r="W6040" s="42"/>
      <c r="X6040" s="42"/>
      <c r="Y6040" s="42"/>
      <c r="Z6040" s="42"/>
    </row>
    <row r="6041">
      <c r="B6041" s="42"/>
      <c r="D6041" s="90"/>
      <c r="F6041" s="90"/>
      <c r="G6041" s="42"/>
      <c r="H6041" s="90"/>
      <c r="M6041" s="42"/>
      <c r="S6041" s="42"/>
      <c r="T6041" s="42"/>
      <c r="U6041" s="42"/>
      <c r="V6041" s="42"/>
      <c r="W6041" s="42"/>
      <c r="X6041" s="42"/>
      <c r="Y6041" s="42"/>
      <c r="Z6041" s="42"/>
    </row>
    <row r="6042">
      <c r="B6042" s="42"/>
      <c r="D6042" s="90"/>
      <c r="F6042" s="90"/>
      <c r="G6042" s="42"/>
      <c r="H6042" s="90"/>
      <c r="M6042" s="42"/>
      <c r="S6042" s="42"/>
      <c r="T6042" s="42"/>
      <c r="U6042" s="42"/>
      <c r="V6042" s="42"/>
      <c r="W6042" s="42"/>
      <c r="X6042" s="42"/>
      <c r="Y6042" s="42"/>
      <c r="Z6042" s="42"/>
    </row>
    <row r="6043">
      <c r="B6043" s="42"/>
      <c r="D6043" s="90"/>
      <c r="F6043" s="90"/>
      <c r="G6043" s="42"/>
      <c r="H6043" s="90"/>
      <c r="M6043" s="42"/>
      <c r="S6043" s="42"/>
      <c r="T6043" s="42"/>
      <c r="U6043" s="42"/>
      <c r="V6043" s="42"/>
      <c r="W6043" s="42"/>
      <c r="X6043" s="42"/>
      <c r="Y6043" s="42"/>
      <c r="Z6043" s="42"/>
    </row>
    <row r="6044">
      <c r="B6044" s="42"/>
      <c r="D6044" s="90"/>
      <c r="F6044" s="90"/>
      <c r="G6044" s="42"/>
      <c r="H6044" s="90"/>
      <c r="M6044" s="42"/>
      <c r="S6044" s="42"/>
      <c r="T6044" s="42"/>
      <c r="U6044" s="42"/>
      <c r="V6044" s="42"/>
      <c r="W6044" s="42"/>
      <c r="X6044" s="42"/>
      <c r="Y6044" s="42"/>
      <c r="Z6044" s="42"/>
    </row>
    <row r="6045">
      <c r="B6045" s="42"/>
      <c r="D6045" s="90"/>
      <c r="F6045" s="90"/>
      <c r="G6045" s="42"/>
      <c r="H6045" s="90"/>
      <c r="M6045" s="42"/>
      <c r="S6045" s="42"/>
      <c r="T6045" s="42"/>
      <c r="U6045" s="42"/>
      <c r="V6045" s="42"/>
      <c r="W6045" s="42"/>
      <c r="X6045" s="42"/>
      <c r="Y6045" s="42"/>
      <c r="Z6045" s="42"/>
    </row>
    <row r="6046">
      <c r="B6046" s="42"/>
      <c r="D6046" s="90"/>
      <c r="F6046" s="90"/>
      <c r="G6046" s="42"/>
      <c r="H6046" s="90"/>
      <c r="M6046" s="42"/>
      <c r="S6046" s="42"/>
      <c r="T6046" s="42"/>
      <c r="U6046" s="42"/>
      <c r="V6046" s="42"/>
      <c r="W6046" s="42"/>
      <c r="X6046" s="42"/>
      <c r="Y6046" s="42"/>
      <c r="Z6046" s="42"/>
    </row>
    <row r="6047">
      <c r="B6047" s="42"/>
      <c r="D6047" s="90"/>
      <c r="F6047" s="90"/>
      <c r="G6047" s="42"/>
      <c r="H6047" s="90"/>
      <c r="M6047" s="42"/>
      <c r="S6047" s="42"/>
      <c r="T6047" s="42"/>
      <c r="U6047" s="42"/>
      <c r="V6047" s="42"/>
      <c r="W6047" s="42"/>
      <c r="X6047" s="42"/>
      <c r="Y6047" s="42"/>
      <c r="Z6047" s="42"/>
    </row>
    <row r="6048">
      <c r="B6048" s="42"/>
      <c r="D6048" s="90"/>
      <c r="F6048" s="90"/>
      <c r="G6048" s="42"/>
      <c r="H6048" s="90"/>
      <c r="M6048" s="42"/>
      <c r="S6048" s="42"/>
      <c r="T6048" s="42"/>
      <c r="U6048" s="42"/>
      <c r="V6048" s="42"/>
      <c r="W6048" s="42"/>
      <c r="X6048" s="42"/>
      <c r="Y6048" s="42"/>
      <c r="Z6048" s="42"/>
    </row>
    <row r="6049">
      <c r="B6049" s="42"/>
      <c r="D6049" s="90"/>
      <c r="F6049" s="90"/>
      <c r="G6049" s="42"/>
      <c r="H6049" s="90"/>
      <c r="M6049" s="42"/>
      <c r="S6049" s="42"/>
      <c r="T6049" s="42"/>
      <c r="U6049" s="42"/>
      <c r="V6049" s="42"/>
      <c r="W6049" s="42"/>
      <c r="X6049" s="42"/>
      <c r="Y6049" s="42"/>
      <c r="Z6049" s="42"/>
    </row>
    <row r="6050">
      <c r="B6050" s="42"/>
      <c r="D6050" s="90"/>
      <c r="F6050" s="90"/>
      <c r="G6050" s="42"/>
      <c r="H6050" s="90"/>
      <c r="M6050" s="42"/>
      <c r="S6050" s="42"/>
      <c r="T6050" s="42"/>
      <c r="U6050" s="42"/>
      <c r="V6050" s="42"/>
      <c r="W6050" s="42"/>
      <c r="X6050" s="42"/>
      <c r="Y6050" s="42"/>
      <c r="Z6050" s="42"/>
    </row>
    <row r="6051">
      <c r="B6051" s="42"/>
      <c r="D6051" s="90"/>
      <c r="F6051" s="90"/>
      <c r="G6051" s="42"/>
      <c r="H6051" s="90"/>
      <c r="M6051" s="42"/>
      <c r="S6051" s="42"/>
      <c r="T6051" s="42"/>
      <c r="U6051" s="42"/>
      <c r="V6051" s="42"/>
      <c r="W6051" s="42"/>
      <c r="X6051" s="42"/>
      <c r="Y6051" s="42"/>
      <c r="Z6051" s="42"/>
    </row>
    <row r="6052">
      <c r="B6052" s="42"/>
      <c r="D6052" s="90"/>
      <c r="F6052" s="90"/>
      <c r="G6052" s="42"/>
      <c r="H6052" s="90"/>
      <c r="M6052" s="42"/>
      <c r="S6052" s="42"/>
      <c r="T6052" s="42"/>
      <c r="U6052" s="42"/>
      <c r="V6052" s="42"/>
      <c r="W6052" s="42"/>
      <c r="X6052" s="42"/>
      <c r="Y6052" s="42"/>
      <c r="Z6052" s="42"/>
    </row>
    <row r="6053">
      <c r="B6053" s="42"/>
      <c r="D6053" s="90"/>
      <c r="F6053" s="90"/>
      <c r="G6053" s="42"/>
      <c r="H6053" s="90"/>
      <c r="M6053" s="42"/>
      <c r="S6053" s="42"/>
      <c r="T6053" s="42"/>
      <c r="U6053" s="42"/>
      <c r="V6053" s="42"/>
      <c r="W6053" s="42"/>
      <c r="X6053" s="42"/>
      <c r="Y6053" s="42"/>
      <c r="Z6053" s="42"/>
    </row>
    <row r="6054">
      <c r="B6054" s="42"/>
      <c r="D6054" s="90"/>
      <c r="F6054" s="90"/>
      <c r="G6054" s="42"/>
      <c r="H6054" s="90"/>
      <c r="M6054" s="42"/>
      <c r="S6054" s="42"/>
      <c r="T6054" s="42"/>
      <c r="U6054" s="42"/>
      <c r="V6054" s="42"/>
      <c r="W6054" s="42"/>
      <c r="X6054" s="42"/>
      <c r="Y6054" s="42"/>
      <c r="Z6054" s="42"/>
    </row>
    <row r="6055">
      <c r="B6055" s="42"/>
      <c r="D6055" s="90"/>
      <c r="F6055" s="90"/>
      <c r="G6055" s="42"/>
      <c r="H6055" s="90"/>
      <c r="M6055" s="42"/>
      <c r="S6055" s="42"/>
      <c r="T6055" s="42"/>
      <c r="U6055" s="42"/>
      <c r="V6055" s="42"/>
      <c r="W6055" s="42"/>
      <c r="X6055" s="42"/>
      <c r="Y6055" s="42"/>
      <c r="Z6055" s="42"/>
    </row>
    <row r="6056">
      <c r="B6056" s="42"/>
      <c r="D6056" s="90"/>
      <c r="F6056" s="90"/>
      <c r="G6056" s="42"/>
      <c r="H6056" s="90"/>
      <c r="M6056" s="42"/>
      <c r="S6056" s="42"/>
      <c r="T6056" s="42"/>
      <c r="U6056" s="42"/>
      <c r="V6056" s="42"/>
      <c r="W6056" s="42"/>
      <c r="X6056" s="42"/>
      <c r="Y6056" s="42"/>
      <c r="Z6056" s="42"/>
    </row>
    <row r="6057">
      <c r="B6057" s="42"/>
      <c r="D6057" s="90"/>
      <c r="F6057" s="90"/>
      <c r="G6057" s="42"/>
      <c r="H6057" s="90"/>
      <c r="M6057" s="42"/>
      <c r="S6057" s="42"/>
      <c r="T6057" s="42"/>
      <c r="U6057" s="42"/>
      <c r="V6057" s="42"/>
      <c r="W6057" s="42"/>
      <c r="X6057" s="42"/>
      <c r="Y6057" s="42"/>
      <c r="Z6057" s="42"/>
    </row>
    <row r="6058">
      <c r="B6058" s="42"/>
      <c r="D6058" s="90"/>
      <c r="F6058" s="90"/>
      <c r="G6058" s="42"/>
      <c r="H6058" s="90"/>
      <c r="M6058" s="42"/>
      <c r="S6058" s="42"/>
      <c r="T6058" s="42"/>
      <c r="U6058" s="42"/>
      <c r="V6058" s="42"/>
      <c r="W6058" s="42"/>
      <c r="X6058" s="42"/>
      <c r="Y6058" s="42"/>
      <c r="Z6058" s="42"/>
    </row>
    <row r="6059">
      <c r="B6059" s="42"/>
      <c r="D6059" s="90"/>
      <c r="F6059" s="90"/>
      <c r="G6059" s="42"/>
      <c r="H6059" s="90"/>
      <c r="M6059" s="42"/>
      <c r="S6059" s="42"/>
      <c r="T6059" s="42"/>
      <c r="U6059" s="42"/>
      <c r="V6059" s="42"/>
      <c r="W6059" s="42"/>
      <c r="X6059" s="42"/>
      <c r="Y6059" s="42"/>
      <c r="Z6059" s="42"/>
    </row>
    <row r="6060">
      <c r="B6060" s="42"/>
      <c r="D6060" s="90"/>
      <c r="F6060" s="90"/>
      <c r="G6060" s="42"/>
      <c r="H6060" s="90"/>
      <c r="M6060" s="42"/>
      <c r="S6060" s="42"/>
      <c r="T6060" s="42"/>
      <c r="U6060" s="42"/>
      <c r="V6060" s="42"/>
      <c r="W6060" s="42"/>
      <c r="X6060" s="42"/>
      <c r="Y6060" s="42"/>
      <c r="Z6060" s="42"/>
    </row>
    <row r="6061">
      <c r="B6061" s="42"/>
      <c r="D6061" s="90"/>
      <c r="F6061" s="90"/>
      <c r="G6061" s="42"/>
      <c r="H6061" s="90"/>
      <c r="M6061" s="42"/>
      <c r="S6061" s="42"/>
      <c r="T6061" s="42"/>
      <c r="U6061" s="42"/>
      <c r="V6061" s="42"/>
      <c r="W6061" s="42"/>
      <c r="X6061" s="42"/>
      <c r="Y6061" s="42"/>
      <c r="Z6061" s="42"/>
    </row>
    <row r="6062">
      <c r="B6062" s="42"/>
      <c r="D6062" s="90"/>
      <c r="F6062" s="90"/>
      <c r="G6062" s="42"/>
      <c r="H6062" s="90"/>
      <c r="M6062" s="42"/>
      <c r="S6062" s="42"/>
      <c r="T6062" s="42"/>
      <c r="U6062" s="42"/>
      <c r="V6062" s="42"/>
      <c r="W6062" s="42"/>
      <c r="X6062" s="42"/>
      <c r="Y6062" s="42"/>
      <c r="Z6062" s="42"/>
    </row>
    <row r="6063">
      <c r="B6063" s="42"/>
      <c r="D6063" s="90"/>
      <c r="F6063" s="90"/>
      <c r="G6063" s="42"/>
      <c r="H6063" s="90"/>
      <c r="M6063" s="42"/>
      <c r="S6063" s="42"/>
      <c r="T6063" s="42"/>
      <c r="U6063" s="42"/>
      <c r="V6063" s="42"/>
      <c r="W6063" s="42"/>
      <c r="X6063" s="42"/>
      <c r="Y6063" s="42"/>
      <c r="Z6063" s="42"/>
    </row>
    <row r="6064">
      <c r="B6064" s="42"/>
      <c r="D6064" s="90"/>
      <c r="F6064" s="90"/>
      <c r="G6064" s="42"/>
      <c r="H6064" s="90"/>
      <c r="M6064" s="42"/>
      <c r="S6064" s="42"/>
      <c r="T6064" s="42"/>
      <c r="U6064" s="42"/>
      <c r="V6064" s="42"/>
      <c r="W6064" s="42"/>
      <c r="X6064" s="42"/>
      <c r="Y6064" s="42"/>
      <c r="Z6064" s="42"/>
    </row>
    <row r="6065">
      <c r="B6065" s="42"/>
      <c r="D6065" s="90"/>
      <c r="F6065" s="90"/>
      <c r="G6065" s="42"/>
      <c r="H6065" s="90"/>
      <c r="M6065" s="42"/>
      <c r="S6065" s="42"/>
      <c r="T6065" s="42"/>
      <c r="U6065" s="42"/>
      <c r="V6065" s="42"/>
      <c r="W6065" s="42"/>
      <c r="X6065" s="42"/>
      <c r="Y6065" s="42"/>
      <c r="Z6065" s="42"/>
    </row>
    <row r="6066">
      <c r="B6066" s="42"/>
      <c r="D6066" s="90"/>
      <c r="F6066" s="90"/>
      <c r="G6066" s="42"/>
      <c r="H6066" s="90"/>
      <c r="M6066" s="42"/>
      <c r="S6066" s="42"/>
      <c r="T6066" s="42"/>
      <c r="U6066" s="42"/>
      <c r="V6066" s="42"/>
      <c r="W6066" s="42"/>
      <c r="X6066" s="42"/>
      <c r="Y6066" s="42"/>
      <c r="Z6066" s="42"/>
    </row>
    <row r="6067">
      <c r="B6067" s="42"/>
      <c r="D6067" s="90"/>
      <c r="F6067" s="90"/>
      <c r="G6067" s="42"/>
      <c r="H6067" s="90"/>
      <c r="M6067" s="42"/>
      <c r="S6067" s="42"/>
      <c r="T6067" s="42"/>
      <c r="U6067" s="42"/>
      <c r="V6067" s="42"/>
      <c r="W6067" s="42"/>
      <c r="X6067" s="42"/>
      <c r="Y6067" s="42"/>
      <c r="Z6067" s="42"/>
    </row>
    <row r="6068">
      <c r="B6068" s="42"/>
      <c r="D6068" s="90"/>
      <c r="F6068" s="90"/>
      <c r="G6068" s="42"/>
      <c r="H6068" s="90"/>
      <c r="M6068" s="42"/>
      <c r="S6068" s="42"/>
      <c r="T6068" s="42"/>
      <c r="U6068" s="42"/>
      <c r="V6068" s="42"/>
      <c r="W6068" s="42"/>
      <c r="X6068" s="42"/>
      <c r="Y6068" s="42"/>
      <c r="Z6068" s="42"/>
    </row>
    <row r="6069">
      <c r="B6069" s="42"/>
      <c r="D6069" s="90"/>
      <c r="F6069" s="90"/>
      <c r="G6069" s="42"/>
      <c r="H6069" s="90"/>
      <c r="M6069" s="42"/>
      <c r="S6069" s="42"/>
      <c r="T6069" s="42"/>
      <c r="U6069" s="42"/>
      <c r="V6069" s="42"/>
      <c r="W6069" s="42"/>
      <c r="X6069" s="42"/>
      <c r="Y6069" s="42"/>
      <c r="Z6069" s="42"/>
    </row>
    <row r="6070">
      <c r="B6070" s="42"/>
      <c r="D6070" s="90"/>
      <c r="F6070" s="90"/>
      <c r="G6070" s="42"/>
      <c r="H6070" s="90"/>
      <c r="M6070" s="42"/>
      <c r="S6070" s="42"/>
      <c r="T6070" s="42"/>
      <c r="U6070" s="42"/>
      <c r="V6070" s="42"/>
      <c r="W6070" s="42"/>
      <c r="X6070" s="42"/>
      <c r="Y6070" s="42"/>
      <c r="Z6070" s="42"/>
    </row>
    <row r="6071">
      <c r="B6071" s="42"/>
      <c r="D6071" s="90"/>
      <c r="F6071" s="90"/>
      <c r="G6071" s="42"/>
      <c r="H6071" s="90"/>
      <c r="M6071" s="42"/>
      <c r="S6071" s="42"/>
      <c r="T6071" s="42"/>
      <c r="U6071" s="42"/>
      <c r="V6071" s="42"/>
      <c r="W6071" s="42"/>
      <c r="X6071" s="42"/>
      <c r="Y6071" s="42"/>
      <c r="Z6071" s="42"/>
    </row>
    <row r="6072">
      <c r="B6072" s="42"/>
      <c r="D6072" s="90"/>
      <c r="F6072" s="90"/>
      <c r="G6072" s="42"/>
      <c r="H6072" s="90"/>
      <c r="M6072" s="42"/>
      <c r="S6072" s="42"/>
      <c r="T6072" s="42"/>
      <c r="U6072" s="42"/>
      <c r="V6072" s="42"/>
      <c r="W6072" s="42"/>
      <c r="X6072" s="42"/>
      <c r="Y6072" s="42"/>
      <c r="Z6072" s="42"/>
    </row>
    <row r="6073">
      <c r="B6073" s="42"/>
      <c r="D6073" s="90"/>
      <c r="F6073" s="90"/>
      <c r="G6073" s="42"/>
      <c r="H6073" s="90"/>
      <c r="M6073" s="42"/>
      <c r="S6073" s="42"/>
      <c r="T6073" s="42"/>
      <c r="U6073" s="42"/>
      <c r="V6073" s="42"/>
      <c r="W6073" s="42"/>
      <c r="X6073" s="42"/>
      <c r="Y6073" s="42"/>
      <c r="Z6073" s="42"/>
    </row>
    <row r="6074">
      <c r="B6074" s="42"/>
      <c r="D6074" s="90"/>
      <c r="F6074" s="90"/>
      <c r="G6074" s="42"/>
      <c r="H6074" s="90"/>
      <c r="M6074" s="42"/>
      <c r="S6074" s="42"/>
      <c r="T6074" s="42"/>
      <c r="U6074" s="42"/>
      <c r="V6074" s="42"/>
      <c r="W6074" s="42"/>
      <c r="X6074" s="42"/>
      <c r="Y6074" s="42"/>
      <c r="Z6074" s="42"/>
    </row>
    <row r="6075">
      <c r="B6075" s="42"/>
      <c r="D6075" s="90"/>
      <c r="F6075" s="90"/>
      <c r="G6075" s="42"/>
      <c r="H6075" s="90"/>
      <c r="M6075" s="42"/>
      <c r="S6075" s="42"/>
      <c r="T6075" s="42"/>
      <c r="U6075" s="42"/>
      <c r="V6075" s="42"/>
      <c r="W6075" s="42"/>
      <c r="X6075" s="42"/>
      <c r="Y6075" s="42"/>
      <c r="Z6075" s="42"/>
    </row>
    <row r="6076">
      <c r="B6076" s="42"/>
      <c r="D6076" s="90"/>
      <c r="F6076" s="90"/>
      <c r="G6076" s="42"/>
      <c r="H6076" s="90"/>
      <c r="M6076" s="42"/>
      <c r="S6076" s="42"/>
      <c r="T6076" s="42"/>
      <c r="U6076" s="42"/>
      <c r="V6076" s="42"/>
      <c r="W6076" s="42"/>
      <c r="X6076" s="42"/>
      <c r="Y6076" s="42"/>
      <c r="Z6076" s="42"/>
    </row>
    <row r="6077">
      <c r="B6077" s="42"/>
      <c r="D6077" s="90"/>
      <c r="F6077" s="90"/>
      <c r="G6077" s="42"/>
      <c r="H6077" s="90"/>
      <c r="M6077" s="42"/>
      <c r="S6077" s="42"/>
      <c r="T6077" s="42"/>
      <c r="U6077" s="42"/>
      <c r="V6077" s="42"/>
      <c r="W6077" s="42"/>
      <c r="X6077" s="42"/>
      <c r="Y6077" s="42"/>
      <c r="Z6077" s="42"/>
    </row>
    <row r="6078">
      <c r="B6078" s="42"/>
      <c r="D6078" s="90"/>
      <c r="F6078" s="90"/>
      <c r="G6078" s="42"/>
      <c r="H6078" s="90"/>
      <c r="M6078" s="42"/>
      <c r="S6078" s="42"/>
      <c r="T6078" s="42"/>
      <c r="U6078" s="42"/>
      <c r="V6078" s="42"/>
      <c r="W6078" s="42"/>
      <c r="X6078" s="42"/>
      <c r="Y6078" s="42"/>
      <c r="Z6078" s="42"/>
    </row>
    <row r="6079">
      <c r="B6079" s="42"/>
      <c r="D6079" s="90"/>
      <c r="F6079" s="90"/>
      <c r="G6079" s="42"/>
      <c r="H6079" s="90"/>
      <c r="M6079" s="42"/>
      <c r="S6079" s="42"/>
      <c r="T6079" s="42"/>
      <c r="U6079" s="42"/>
      <c r="V6079" s="42"/>
      <c r="W6079" s="42"/>
      <c r="X6079" s="42"/>
      <c r="Y6079" s="42"/>
      <c r="Z6079" s="42"/>
    </row>
    <row r="6080">
      <c r="B6080" s="42"/>
      <c r="D6080" s="90"/>
      <c r="F6080" s="90"/>
      <c r="G6080" s="42"/>
      <c r="H6080" s="90"/>
      <c r="M6080" s="42"/>
      <c r="S6080" s="42"/>
      <c r="T6080" s="42"/>
      <c r="U6080" s="42"/>
      <c r="V6080" s="42"/>
      <c r="W6080" s="42"/>
      <c r="X6080" s="42"/>
      <c r="Y6080" s="42"/>
      <c r="Z6080" s="42"/>
    </row>
    <row r="6081">
      <c r="B6081" s="42"/>
      <c r="D6081" s="90"/>
      <c r="F6081" s="90"/>
      <c r="G6081" s="42"/>
      <c r="H6081" s="90"/>
      <c r="M6081" s="42"/>
      <c r="S6081" s="42"/>
      <c r="T6081" s="42"/>
      <c r="U6081" s="42"/>
      <c r="V6081" s="42"/>
      <c r="W6081" s="42"/>
      <c r="X6081" s="42"/>
      <c r="Y6081" s="42"/>
      <c r="Z6081" s="42"/>
    </row>
    <row r="6082">
      <c r="B6082" s="42"/>
      <c r="D6082" s="90"/>
      <c r="F6082" s="90"/>
      <c r="G6082" s="42"/>
      <c r="H6082" s="90"/>
      <c r="M6082" s="42"/>
      <c r="S6082" s="42"/>
      <c r="T6082" s="42"/>
      <c r="U6082" s="42"/>
      <c r="V6082" s="42"/>
      <c r="W6082" s="42"/>
      <c r="X6082" s="42"/>
      <c r="Y6082" s="42"/>
      <c r="Z6082" s="42"/>
    </row>
    <row r="6083">
      <c r="B6083" s="42"/>
      <c r="D6083" s="90"/>
      <c r="F6083" s="90"/>
      <c r="G6083" s="42"/>
      <c r="H6083" s="90"/>
      <c r="M6083" s="42"/>
      <c r="S6083" s="42"/>
      <c r="T6083" s="42"/>
      <c r="U6083" s="42"/>
      <c r="V6083" s="42"/>
      <c r="W6083" s="42"/>
      <c r="X6083" s="42"/>
      <c r="Y6083" s="42"/>
      <c r="Z6083" s="42"/>
    </row>
    <row r="6084">
      <c r="B6084" s="42"/>
      <c r="D6084" s="90"/>
      <c r="F6084" s="90"/>
      <c r="G6084" s="42"/>
      <c r="H6084" s="90"/>
      <c r="M6084" s="42"/>
      <c r="S6084" s="42"/>
      <c r="T6084" s="42"/>
      <c r="U6084" s="42"/>
      <c r="V6084" s="42"/>
      <c r="W6084" s="42"/>
      <c r="X6084" s="42"/>
      <c r="Y6084" s="42"/>
      <c r="Z6084" s="42"/>
    </row>
    <row r="6085">
      <c r="B6085" s="42"/>
      <c r="D6085" s="90"/>
      <c r="F6085" s="90"/>
      <c r="G6085" s="42"/>
      <c r="H6085" s="90"/>
      <c r="M6085" s="42"/>
      <c r="S6085" s="42"/>
      <c r="T6085" s="42"/>
      <c r="U6085" s="42"/>
      <c r="V6085" s="42"/>
      <c r="W6085" s="42"/>
      <c r="X6085" s="42"/>
      <c r="Y6085" s="42"/>
      <c r="Z6085" s="42"/>
    </row>
    <row r="6086">
      <c r="B6086" s="42"/>
      <c r="D6086" s="90"/>
      <c r="F6086" s="90"/>
      <c r="G6086" s="42"/>
      <c r="H6086" s="90"/>
      <c r="M6086" s="42"/>
      <c r="S6086" s="42"/>
      <c r="T6086" s="42"/>
      <c r="U6086" s="42"/>
      <c r="V6086" s="42"/>
      <c r="W6086" s="42"/>
      <c r="X6086" s="42"/>
      <c r="Y6086" s="42"/>
      <c r="Z6086" s="42"/>
    </row>
    <row r="6087">
      <c r="B6087" s="42"/>
      <c r="D6087" s="90"/>
      <c r="F6087" s="90"/>
      <c r="G6087" s="42"/>
      <c r="H6087" s="90"/>
      <c r="M6087" s="42"/>
      <c r="S6087" s="42"/>
      <c r="T6087" s="42"/>
      <c r="U6087" s="42"/>
      <c r="V6087" s="42"/>
      <c r="W6087" s="42"/>
      <c r="X6087" s="42"/>
      <c r="Y6087" s="42"/>
      <c r="Z6087" s="42"/>
    </row>
    <row r="6088">
      <c r="B6088" s="42"/>
      <c r="D6088" s="90"/>
      <c r="F6088" s="90"/>
      <c r="G6088" s="42"/>
      <c r="H6088" s="90"/>
      <c r="M6088" s="42"/>
      <c r="S6088" s="42"/>
      <c r="T6088" s="42"/>
      <c r="U6088" s="42"/>
      <c r="V6088" s="42"/>
      <c r="W6088" s="42"/>
      <c r="X6088" s="42"/>
      <c r="Y6088" s="42"/>
      <c r="Z6088" s="42"/>
    </row>
    <row r="6089">
      <c r="B6089" s="42"/>
      <c r="D6089" s="90"/>
      <c r="F6089" s="90"/>
      <c r="G6089" s="42"/>
      <c r="H6089" s="90"/>
      <c r="M6089" s="42"/>
      <c r="S6089" s="42"/>
      <c r="T6089" s="42"/>
      <c r="U6089" s="42"/>
      <c r="V6089" s="42"/>
      <c r="W6089" s="42"/>
      <c r="X6089" s="42"/>
      <c r="Y6089" s="42"/>
      <c r="Z6089" s="42"/>
    </row>
    <row r="6090">
      <c r="B6090" s="42"/>
      <c r="D6090" s="90"/>
      <c r="F6090" s="90"/>
      <c r="G6090" s="42"/>
      <c r="H6090" s="90"/>
      <c r="M6090" s="42"/>
      <c r="S6090" s="42"/>
      <c r="T6090" s="42"/>
      <c r="U6090" s="42"/>
      <c r="V6090" s="42"/>
      <c r="W6090" s="42"/>
      <c r="X6090" s="42"/>
      <c r="Y6090" s="42"/>
      <c r="Z6090" s="42"/>
    </row>
    <row r="6091">
      <c r="B6091" s="42"/>
      <c r="D6091" s="90"/>
      <c r="F6091" s="90"/>
      <c r="G6091" s="42"/>
      <c r="H6091" s="90"/>
      <c r="M6091" s="42"/>
      <c r="S6091" s="42"/>
      <c r="T6091" s="42"/>
      <c r="U6091" s="42"/>
      <c r="V6091" s="42"/>
      <c r="W6091" s="42"/>
      <c r="X6091" s="42"/>
      <c r="Y6091" s="42"/>
      <c r="Z6091" s="42"/>
    </row>
    <row r="6092">
      <c r="B6092" s="42"/>
      <c r="D6092" s="90"/>
      <c r="F6092" s="90"/>
      <c r="G6092" s="42"/>
      <c r="H6092" s="90"/>
      <c r="M6092" s="42"/>
      <c r="S6092" s="42"/>
      <c r="T6092" s="42"/>
      <c r="U6092" s="42"/>
      <c r="V6092" s="42"/>
      <c r="W6092" s="42"/>
      <c r="X6092" s="42"/>
      <c r="Y6092" s="42"/>
      <c r="Z6092" s="42"/>
    </row>
    <row r="6093">
      <c r="B6093" s="42"/>
      <c r="D6093" s="90"/>
      <c r="F6093" s="90"/>
      <c r="G6093" s="42"/>
      <c r="H6093" s="90"/>
      <c r="M6093" s="42"/>
      <c r="S6093" s="42"/>
      <c r="T6093" s="42"/>
      <c r="U6093" s="42"/>
      <c r="V6093" s="42"/>
      <c r="W6093" s="42"/>
      <c r="X6093" s="42"/>
      <c r="Y6093" s="42"/>
      <c r="Z6093" s="42"/>
    </row>
    <row r="6094">
      <c r="B6094" s="42"/>
      <c r="D6094" s="90"/>
      <c r="F6094" s="90"/>
      <c r="G6094" s="42"/>
      <c r="H6094" s="90"/>
      <c r="M6094" s="42"/>
      <c r="S6094" s="42"/>
      <c r="T6094" s="42"/>
      <c r="U6094" s="42"/>
      <c r="V6094" s="42"/>
      <c r="W6094" s="42"/>
      <c r="X6094" s="42"/>
      <c r="Y6094" s="42"/>
      <c r="Z6094" s="42"/>
    </row>
    <row r="6095">
      <c r="B6095" s="42"/>
      <c r="D6095" s="90"/>
      <c r="F6095" s="90"/>
      <c r="G6095" s="42"/>
      <c r="H6095" s="90"/>
      <c r="M6095" s="42"/>
      <c r="S6095" s="42"/>
      <c r="T6095" s="42"/>
      <c r="U6095" s="42"/>
      <c r="V6095" s="42"/>
      <c r="W6095" s="42"/>
      <c r="X6095" s="42"/>
      <c r="Y6095" s="42"/>
      <c r="Z6095" s="42"/>
    </row>
    <row r="6096">
      <c r="B6096" s="42"/>
      <c r="D6096" s="90"/>
      <c r="F6096" s="90"/>
      <c r="G6096" s="42"/>
      <c r="H6096" s="90"/>
      <c r="M6096" s="42"/>
      <c r="S6096" s="42"/>
      <c r="T6096" s="42"/>
      <c r="U6096" s="42"/>
      <c r="V6096" s="42"/>
      <c r="W6096" s="42"/>
      <c r="X6096" s="42"/>
      <c r="Y6096" s="42"/>
      <c r="Z6096" s="42"/>
    </row>
    <row r="6097">
      <c r="B6097" s="42"/>
      <c r="D6097" s="90"/>
      <c r="F6097" s="90"/>
      <c r="G6097" s="42"/>
      <c r="H6097" s="90"/>
      <c r="M6097" s="42"/>
      <c r="S6097" s="42"/>
      <c r="T6097" s="42"/>
      <c r="U6097" s="42"/>
      <c r="V6097" s="42"/>
      <c r="W6097" s="42"/>
      <c r="X6097" s="42"/>
      <c r="Y6097" s="42"/>
      <c r="Z6097" s="42"/>
    </row>
    <row r="6098">
      <c r="B6098" s="42"/>
      <c r="D6098" s="90"/>
      <c r="F6098" s="90"/>
      <c r="G6098" s="42"/>
      <c r="H6098" s="90"/>
      <c r="M6098" s="42"/>
      <c r="S6098" s="42"/>
      <c r="T6098" s="42"/>
      <c r="U6098" s="42"/>
      <c r="V6098" s="42"/>
      <c r="W6098" s="42"/>
      <c r="X6098" s="42"/>
      <c r="Y6098" s="42"/>
      <c r="Z6098" s="42"/>
    </row>
    <row r="6099">
      <c r="B6099" s="42"/>
      <c r="D6099" s="90"/>
      <c r="F6099" s="90"/>
      <c r="G6099" s="42"/>
      <c r="H6099" s="90"/>
      <c r="M6099" s="42"/>
      <c r="S6099" s="42"/>
      <c r="T6099" s="42"/>
      <c r="U6099" s="42"/>
      <c r="V6099" s="42"/>
      <c r="W6099" s="42"/>
      <c r="X6099" s="42"/>
      <c r="Y6099" s="42"/>
      <c r="Z6099" s="42"/>
    </row>
    <row r="6100">
      <c r="B6100" s="42"/>
      <c r="D6100" s="90"/>
      <c r="F6100" s="90"/>
      <c r="G6100" s="42"/>
      <c r="H6100" s="90"/>
      <c r="M6100" s="42"/>
      <c r="S6100" s="42"/>
      <c r="T6100" s="42"/>
      <c r="U6100" s="42"/>
      <c r="V6100" s="42"/>
      <c r="W6100" s="42"/>
      <c r="X6100" s="42"/>
      <c r="Y6100" s="42"/>
      <c r="Z6100" s="42"/>
    </row>
    <row r="6101">
      <c r="B6101" s="42"/>
      <c r="D6101" s="90"/>
      <c r="F6101" s="90"/>
      <c r="G6101" s="42"/>
      <c r="H6101" s="90"/>
      <c r="M6101" s="42"/>
      <c r="S6101" s="42"/>
      <c r="T6101" s="42"/>
      <c r="U6101" s="42"/>
      <c r="V6101" s="42"/>
      <c r="W6101" s="42"/>
      <c r="X6101" s="42"/>
      <c r="Y6101" s="42"/>
      <c r="Z6101" s="42"/>
    </row>
    <row r="6102">
      <c r="B6102" s="42"/>
      <c r="D6102" s="90"/>
      <c r="F6102" s="90"/>
      <c r="G6102" s="42"/>
      <c r="H6102" s="90"/>
      <c r="M6102" s="42"/>
      <c r="S6102" s="42"/>
      <c r="T6102" s="42"/>
      <c r="U6102" s="42"/>
      <c r="V6102" s="42"/>
      <c r="W6102" s="42"/>
      <c r="X6102" s="42"/>
      <c r="Y6102" s="42"/>
      <c r="Z6102" s="42"/>
    </row>
    <row r="6103">
      <c r="B6103" s="42"/>
      <c r="D6103" s="90"/>
      <c r="F6103" s="90"/>
      <c r="G6103" s="42"/>
      <c r="H6103" s="90"/>
      <c r="M6103" s="42"/>
      <c r="S6103" s="42"/>
      <c r="T6103" s="42"/>
      <c r="U6103" s="42"/>
      <c r="V6103" s="42"/>
      <c r="W6103" s="42"/>
      <c r="X6103" s="42"/>
      <c r="Y6103" s="42"/>
      <c r="Z6103" s="42"/>
    </row>
    <row r="6104">
      <c r="B6104" s="42"/>
      <c r="D6104" s="90"/>
      <c r="F6104" s="90"/>
      <c r="G6104" s="42"/>
      <c r="H6104" s="90"/>
      <c r="M6104" s="42"/>
      <c r="S6104" s="42"/>
      <c r="T6104" s="42"/>
      <c r="U6104" s="42"/>
      <c r="V6104" s="42"/>
      <c r="W6104" s="42"/>
      <c r="X6104" s="42"/>
      <c r="Y6104" s="42"/>
      <c r="Z6104" s="42"/>
    </row>
    <row r="6105">
      <c r="B6105" s="42"/>
      <c r="D6105" s="90"/>
      <c r="F6105" s="90"/>
      <c r="G6105" s="42"/>
      <c r="H6105" s="90"/>
      <c r="M6105" s="42"/>
      <c r="S6105" s="42"/>
      <c r="T6105" s="42"/>
      <c r="U6105" s="42"/>
      <c r="V6105" s="42"/>
      <c r="W6105" s="42"/>
      <c r="X6105" s="42"/>
      <c r="Y6105" s="42"/>
      <c r="Z6105" s="42"/>
    </row>
    <row r="6106">
      <c r="B6106" s="42"/>
      <c r="D6106" s="90"/>
      <c r="F6106" s="90"/>
      <c r="G6106" s="42"/>
      <c r="H6106" s="90"/>
      <c r="M6106" s="42"/>
      <c r="S6106" s="42"/>
      <c r="T6106" s="42"/>
      <c r="U6106" s="42"/>
      <c r="V6106" s="42"/>
      <c r="W6106" s="42"/>
      <c r="X6106" s="42"/>
      <c r="Y6106" s="42"/>
      <c r="Z6106" s="42"/>
    </row>
    <row r="6107">
      <c r="B6107" s="42"/>
      <c r="D6107" s="90"/>
      <c r="F6107" s="90"/>
      <c r="G6107" s="42"/>
      <c r="H6107" s="90"/>
      <c r="M6107" s="42"/>
      <c r="S6107" s="42"/>
      <c r="T6107" s="42"/>
      <c r="U6107" s="42"/>
      <c r="V6107" s="42"/>
      <c r="W6107" s="42"/>
      <c r="X6107" s="42"/>
      <c r="Y6107" s="42"/>
      <c r="Z6107" s="42"/>
    </row>
    <row r="6108">
      <c r="B6108" s="42"/>
      <c r="D6108" s="90"/>
      <c r="F6108" s="90"/>
      <c r="G6108" s="42"/>
      <c r="H6108" s="90"/>
      <c r="M6108" s="42"/>
      <c r="S6108" s="42"/>
      <c r="T6108" s="42"/>
      <c r="U6108" s="42"/>
      <c r="V6108" s="42"/>
      <c r="W6108" s="42"/>
      <c r="X6108" s="42"/>
      <c r="Y6108" s="42"/>
      <c r="Z6108" s="42"/>
    </row>
    <row r="6109">
      <c r="B6109" s="42"/>
      <c r="D6109" s="90"/>
      <c r="F6109" s="90"/>
      <c r="G6109" s="42"/>
      <c r="H6109" s="90"/>
      <c r="M6109" s="42"/>
      <c r="S6109" s="42"/>
      <c r="T6109" s="42"/>
      <c r="U6109" s="42"/>
      <c r="V6109" s="42"/>
      <c r="W6109" s="42"/>
      <c r="X6109" s="42"/>
      <c r="Y6109" s="42"/>
      <c r="Z6109" s="42"/>
    </row>
    <row r="6110">
      <c r="B6110" s="42"/>
      <c r="D6110" s="90"/>
      <c r="F6110" s="90"/>
      <c r="G6110" s="42"/>
      <c r="H6110" s="90"/>
      <c r="M6110" s="42"/>
      <c r="S6110" s="42"/>
      <c r="T6110" s="42"/>
      <c r="U6110" s="42"/>
      <c r="V6110" s="42"/>
      <c r="W6110" s="42"/>
      <c r="X6110" s="42"/>
      <c r="Y6110" s="42"/>
      <c r="Z6110" s="42"/>
    </row>
    <row r="6111">
      <c r="B6111" s="42"/>
      <c r="D6111" s="90"/>
      <c r="F6111" s="90"/>
      <c r="G6111" s="42"/>
      <c r="H6111" s="90"/>
      <c r="M6111" s="42"/>
      <c r="S6111" s="42"/>
      <c r="T6111" s="42"/>
      <c r="U6111" s="42"/>
      <c r="V6111" s="42"/>
      <c r="W6111" s="42"/>
      <c r="X6111" s="42"/>
      <c r="Y6111" s="42"/>
      <c r="Z6111" s="42"/>
    </row>
    <row r="6112">
      <c r="B6112" s="42"/>
      <c r="D6112" s="90"/>
      <c r="F6112" s="90"/>
      <c r="G6112" s="42"/>
      <c r="H6112" s="90"/>
      <c r="M6112" s="42"/>
      <c r="S6112" s="42"/>
      <c r="T6112" s="42"/>
      <c r="U6112" s="42"/>
      <c r="V6112" s="42"/>
      <c r="W6112" s="42"/>
      <c r="X6112" s="42"/>
      <c r="Y6112" s="42"/>
      <c r="Z6112" s="42"/>
    </row>
    <row r="6113">
      <c r="B6113" s="42"/>
      <c r="D6113" s="90"/>
      <c r="F6113" s="90"/>
      <c r="G6113" s="42"/>
      <c r="H6113" s="90"/>
      <c r="M6113" s="42"/>
      <c r="S6113" s="42"/>
      <c r="T6113" s="42"/>
      <c r="U6113" s="42"/>
      <c r="V6113" s="42"/>
      <c r="W6113" s="42"/>
      <c r="X6113" s="42"/>
      <c r="Y6113" s="42"/>
      <c r="Z6113" s="42"/>
    </row>
    <row r="6114">
      <c r="B6114" s="42"/>
      <c r="D6114" s="90"/>
      <c r="F6114" s="90"/>
      <c r="G6114" s="42"/>
      <c r="H6114" s="90"/>
      <c r="M6114" s="42"/>
      <c r="S6114" s="42"/>
      <c r="T6114" s="42"/>
      <c r="U6114" s="42"/>
      <c r="V6114" s="42"/>
      <c r="W6114" s="42"/>
      <c r="X6114" s="42"/>
      <c r="Y6114" s="42"/>
      <c r="Z6114" s="42"/>
    </row>
    <row r="6115">
      <c r="B6115" s="42"/>
      <c r="D6115" s="90"/>
      <c r="F6115" s="90"/>
      <c r="G6115" s="42"/>
      <c r="H6115" s="90"/>
      <c r="M6115" s="42"/>
      <c r="S6115" s="42"/>
      <c r="T6115" s="42"/>
      <c r="U6115" s="42"/>
      <c r="V6115" s="42"/>
      <c r="W6115" s="42"/>
      <c r="X6115" s="42"/>
      <c r="Y6115" s="42"/>
      <c r="Z6115" s="42"/>
    </row>
    <row r="6116">
      <c r="B6116" s="42"/>
      <c r="D6116" s="90"/>
      <c r="F6116" s="90"/>
      <c r="G6116" s="42"/>
      <c r="H6116" s="90"/>
      <c r="M6116" s="42"/>
      <c r="S6116" s="42"/>
      <c r="T6116" s="42"/>
      <c r="U6116" s="42"/>
      <c r="V6116" s="42"/>
      <c r="W6116" s="42"/>
      <c r="X6116" s="42"/>
      <c r="Y6116" s="42"/>
      <c r="Z6116" s="42"/>
    </row>
    <row r="6117">
      <c r="B6117" s="42"/>
      <c r="D6117" s="90"/>
      <c r="F6117" s="90"/>
      <c r="G6117" s="42"/>
      <c r="H6117" s="90"/>
      <c r="M6117" s="42"/>
      <c r="S6117" s="42"/>
      <c r="T6117" s="42"/>
      <c r="U6117" s="42"/>
      <c r="V6117" s="42"/>
      <c r="W6117" s="42"/>
      <c r="X6117" s="42"/>
      <c r="Y6117" s="42"/>
      <c r="Z6117" s="42"/>
    </row>
    <row r="6118">
      <c r="B6118" s="42"/>
      <c r="D6118" s="90"/>
      <c r="F6118" s="90"/>
      <c r="G6118" s="42"/>
      <c r="H6118" s="90"/>
      <c r="M6118" s="42"/>
      <c r="S6118" s="42"/>
      <c r="T6118" s="42"/>
      <c r="U6118" s="42"/>
      <c r="V6118" s="42"/>
      <c r="W6118" s="42"/>
      <c r="X6118" s="42"/>
      <c r="Y6118" s="42"/>
      <c r="Z6118" s="42"/>
    </row>
    <row r="6119">
      <c r="B6119" s="42"/>
      <c r="D6119" s="90"/>
      <c r="F6119" s="90"/>
      <c r="G6119" s="42"/>
      <c r="H6119" s="90"/>
      <c r="M6119" s="42"/>
      <c r="S6119" s="42"/>
      <c r="T6119" s="42"/>
      <c r="U6119" s="42"/>
      <c r="V6119" s="42"/>
      <c r="W6119" s="42"/>
      <c r="X6119" s="42"/>
      <c r="Y6119" s="42"/>
      <c r="Z6119" s="42"/>
    </row>
    <row r="6120">
      <c r="B6120" s="42"/>
      <c r="D6120" s="90"/>
      <c r="F6120" s="90"/>
      <c r="G6120" s="42"/>
      <c r="H6120" s="90"/>
      <c r="M6120" s="42"/>
      <c r="S6120" s="42"/>
      <c r="T6120" s="42"/>
      <c r="U6120" s="42"/>
      <c r="V6120" s="42"/>
      <c r="W6120" s="42"/>
      <c r="X6120" s="42"/>
      <c r="Y6120" s="42"/>
      <c r="Z6120" s="42"/>
    </row>
    <row r="6121">
      <c r="B6121" s="42"/>
      <c r="D6121" s="90"/>
      <c r="F6121" s="90"/>
      <c r="G6121" s="42"/>
      <c r="H6121" s="90"/>
      <c r="M6121" s="42"/>
      <c r="S6121" s="42"/>
      <c r="T6121" s="42"/>
      <c r="U6121" s="42"/>
      <c r="V6121" s="42"/>
      <c r="W6121" s="42"/>
      <c r="X6121" s="42"/>
      <c r="Y6121" s="42"/>
      <c r="Z6121" s="42"/>
    </row>
    <row r="6122">
      <c r="B6122" s="42"/>
      <c r="D6122" s="90"/>
      <c r="F6122" s="90"/>
      <c r="G6122" s="42"/>
      <c r="H6122" s="90"/>
      <c r="M6122" s="42"/>
      <c r="S6122" s="42"/>
      <c r="T6122" s="42"/>
      <c r="U6122" s="42"/>
      <c r="V6122" s="42"/>
      <c r="W6122" s="42"/>
      <c r="X6122" s="42"/>
      <c r="Y6122" s="42"/>
      <c r="Z6122" s="42"/>
    </row>
    <row r="6123">
      <c r="B6123" s="42"/>
      <c r="D6123" s="90"/>
      <c r="F6123" s="90"/>
      <c r="G6123" s="42"/>
      <c r="H6123" s="90"/>
      <c r="M6123" s="42"/>
      <c r="S6123" s="42"/>
      <c r="T6123" s="42"/>
      <c r="U6123" s="42"/>
      <c r="V6123" s="42"/>
      <c r="W6123" s="42"/>
      <c r="X6123" s="42"/>
      <c r="Y6123" s="42"/>
      <c r="Z6123" s="42"/>
    </row>
    <row r="6124">
      <c r="B6124" s="42"/>
      <c r="D6124" s="90"/>
      <c r="F6124" s="90"/>
      <c r="G6124" s="42"/>
      <c r="H6124" s="90"/>
      <c r="M6124" s="42"/>
      <c r="S6124" s="42"/>
      <c r="T6124" s="42"/>
      <c r="U6124" s="42"/>
      <c r="V6124" s="42"/>
      <c r="W6124" s="42"/>
      <c r="X6124" s="42"/>
      <c r="Y6124" s="42"/>
      <c r="Z6124" s="42"/>
    </row>
    <row r="6125">
      <c r="B6125" s="42"/>
      <c r="D6125" s="90"/>
      <c r="F6125" s="90"/>
      <c r="G6125" s="42"/>
      <c r="H6125" s="90"/>
      <c r="M6125" s="42"/>
      <c r="S6125" s="42"/>
      <c r="T6125" s="42"/>
      <c r="U6125" s="42"/>
      <c r="V6125" s="42"/>
      <c r="W6125" s="42"/>
      <c r="X6125" s="42"/>
      <c r="Y6125" s="42"/>
      <c r="Z6125" s="42"/>
    </row>
    <row r="6126">
      <c r="B6126" s="42"/>
      <c r="D6126" s="90"/>
      <c r="F6126" s="90"/>
      <c r="G6126" s="42"/>
      <c r="H6126" s="90"/>
      <c r="M6126" s="42"/>
      <c r="S6126" s="42"/>
      <c r="T6126" s="42"/>
      <c r="U6126" s="42"/>
      <c r="V6126" s="42"/>
      <c r="W6126" s="42"/>
      <c r="X6126" s="42"/>
      <c r="Y6126" s="42"/>
      <c r="Z6126" s="42"/>
    </row>
    <row r="6127">
      <c r="B6127" s="42"/>
      <c r="D6127" s="90"/>
      <c r="F6127" s="90"/>
      <c r="G6127" s="42"/>
      <c r="H6127" s="90"/>
      <c r="M6127" s="42"/>
      <c r="S6127" s="42"/>
      <c r="T6127" s="42"/>
      <c r="U6127" s="42"/>
      <c r="V6127" s="42"/>
      <c r="W6127" s="42"/>
      <c r="X6127" s="42"/>
      <c r="Y6127" s="42"/>
      <c r="Z6127" s="42"/>
    </row>
    <row r="6128">
      <c r="B6128" s="42"/>
      <c r="D6128" s="90"/>
      <c r="F6128" s="90"/>
      <c r="G6128" s="42"/>
      <c r="H6128" s="90"/>
      <c r="M6128" s="42"/>
      <c r="S6128" s="42"/>
      <c r="T6128" s="42"/>
      <c r="U6128" s="42"/>
      <c r="V6128" s="42"/>
      <c r="W6128" s="42"/>
      <c r="X6128" s="42"/>
      <c r="Y6128" s="42"/>
      <c r="Z6128" s="42"/>
    </row>
    <row r="6129">
      <c r="B6129" s="42"/>
      <c r="D6129" s="90"/>
      <c r="F6129" s="90"/>
      <c r="G6129" s="42"/>
      <c r="H6129" s="90"/>
      <c r="M6129" s="42"/>
      <c r="S6129" s="42"/>
      <c r="T6129" s="42"/>
      <c r="U6129" s="42"/>
      <c r="V6129" s="42"/>
      <c r="W6129" s="42"/>
      <c r="X6129" s="42"/>
      <c r="Y6129" s="42"/>
      <c r="Z6129" s="42"/>
    </row>
    <row r="6130">
      <c r="B6130" s="42"/>
      <c r="D6130" s="90"/>
      <c r="F6130" s="90"/>
      <c r="G6130" s="42"/>
      <c r="H6130" s="90"/>
      <c r="M6130" s="42"/>
      <c r="S6130" s="42"/>
      <c r="T6130" s="42"/>
      <c r="U6130" s="42"/>
      <c r="V6130" s="42"/>
      <c r="W6130" s="42"/>
      <c r="X6130" s="42"/>
      <c r="Y6130" s="42"/>
      <c r="Z6130" s="42"/>
    </row>
    <row r="6131">
      <c r="B6131" s="42"/>
      <c r="D6131" s="90"/>
      <c r="F6131" s="90"/>
      <c r="G6131" s="42"/>
      <c r="H6131" s="90"/>
      <c r="M6131" s="42"/>
      <c r="S6131" s="42"/>
      <c r="T6131" s="42"/>
      <c r="U6131" s="42"/>
      <c r="V6131" s="42"/>
      <c r="W6131" s="42"/>
      <c r="X6131" s="42"/>
      <c r="Y6131" s="42"/>
      <c r="Z6131" s="42"/>
    </row>
    <row r="6132">
      <c r="B6132" s="42"/>
      <c r="D6132" s="90"/>
      <c r="F6132" s="90"/>
      <c r="G6132" s="42"/>
      <c r="H6132" s="90"/>
      <c r="M6132" s="42"/>
      <c r="S6132" s="42"/>
      <c r="T6132" s="42"/>
      <c r="U6132" s="42"/>
      <c r="V6132" s="42"/>
      <c r="W6132" s="42"/>
      <c r="X6132" s="42"/>
      <c r="Y6132" s="42"/>
      <c r="Z6132" s="42"/>
    </row>
    <row r="6133">
      <c r="B6133" s="42"/>
      <c r="D6133" s="90"/>
      <c r="F6133" s="90"/>
      <c r="G6133" s="42"/>
      <c r="H6133" s="90"/>
      <c r="M6133" s="42"/>
      <c r="S6133" s="42"/>
      <c r="T6133" s="42"/>
      <c r="U6133" s="42"/>
      <c r="V6133" s="42"/>
      <c r="W6133" s="42"/>
      <c r="X6133" s="42"/>
      <c r="Y6133" s="42"/>
      <c r="Z6133" s="42"/>
    </row>
    <row r="6134">
      <c r="B6134" s="42"/>
      <c r="D6134" s="90"/>
      <c r="F6134" s="90"/>
      <c r="G6134" s="42"/>
      <c r="H6134" s="90"/>
      <c r="M6134" s="42"/>
      <c r="S6134" s="42"/>
      <c r="T6134" s="42"/>
      <c r="U6134" s="42"/>
      <c r="V6134" s="42"/>
      <c r="W6134" s="42"/>
      <c r="X6134" s="42"/>
      <c r="Y6134" s="42"/>
      <c r="Z6134" s="42"/>
    </row>
    <row r="6135">
      <c r="B6135" s="42"/>
      <c r="D6135" s="90"/>
      <c r="F6135" s="90"/>
      <c r="G6135" s="42"/>
      <c r="H6135" s="90"/>
      <c r="M6135" s="42"/>
      <c r="S6135" s="42"/>
      <c r="T6135" s="42"/>
      <c r="U6135" s="42"/>
      <c r="V6135" s="42"/>
      <c r="W6135" s="42"/>
      <c r="X6135" s="42"/>
      <c r="Y6135" s="42"/>
      <c r="Z6135" s="42"/>
    </row>
    <row r="6136">
      <c r="B6136" s="42"/>
      <c r="D6136" s="90"/>
      <c r="F6136" s="90"/>
      <c r="G6136" s="42"/>
      <c r="H6136" s="90"/>
      <c r="M6136" s="42"/>
      <c r="S6136" s="42"/>
      <c r="T6136" s="42"/>
      <c r="U6136" s="42"/>
      <c r="V6136" s="42"/>
      <c r="W6136" s="42"/>
      <c r="X6136" s="42"/>
      <c r="Y6136" s="42"/>
      <c r="Z6136" s="42"/>
    </row>
    <row r="6137">
      <c r="B6137" s="42"/>
      <c r="D6137" s="90"/>
      <c r="F6137" s="90"/>
      <c r="G6137" s="42"/>
      <c r="H6137" s="90"/>
      <c r="M6137" s="42"/>
      <c r="S6137" s="42"/>
      <c r="T6137" s="42"/>
      <c r="U6137" s="42"/>
      <c r="V6137" s="42"/>
      <c r="W6137" s="42"/>
      <c r="X6137" s="42"/>
      <c r="Y6137" s="42"/>
      <c r="Z6137" s="42"/>
    </row>
    <row r="6138">
      <c r="B6138" s="42"/>
      <c r="D6138" s="90"/>
      <c r="F6138" s="90"/>
      <c r="G6138" s="42"/>
      <c r="H6138" s="90"/>
      <c r="M6138" s="42"/>
      <c r="S6138" s="42"/>
      <c r="T6138" s="42"/>
      <c r="U6138" s="42"/>
      <c r="V6138" s="42"/>
      <c r="W6138" s="42"/>
      <c r="X6138" s="42"/>
      <c r="Y6138" s="42"/>
      <c r="Z6138" s="42"/>
    </row>
    <row r="6139">
      <c r="B6139" s="42"/>
      <c r="D6139" s="90"/>
      <c r="F6139" s="90"/>
      <c r="G6139" s="42"/>
      <c r="H6139" s="90"/>
      <c r="M6139" s="42"/>
      <c r="S6139" s="42"/>
      <c r="T6139" s="42"/>
      <c r="U6139" s="42"/>
      <c r="V6139" s="42"/>
      <c r="W6139" s="42"/>
      <c r="X6139" s="42"/>
      <c r="Y6139" s="42"/>
      <c r="Z6139" s="42"/>
    </row>
    <row r="6140">
      <c r="B6140" s="42"/>
      <c r="D6140" s="90"/>
      <c r="F6140" s="90"/>
      <c r="G6140" s="42"/>
      <c r="H6140" s="90"/>
      <c r="M6140" s="42"/>
      <c r="S6140" s="42"/>
      <c r="T6140" s="42"/>
      <c r="U6140" s="42"/>
      <c r="V6140" s="42"/>
      <c r="W6140" s="42"/>
      <c r="X6140" s="42"/>
      <c r="Y6140" s="42"/>
      <c r="Z6140" s="42"/>
    </row>
    <row r="6141">
      <c r="B6141" s="42"/>
      <c r="D6141" s="90"/>
      <c r="F6141" s="90"/>
      <c r="G6141" s="42"/>
      <c r="H6141" s="90"/>
      <c r="M6141" s="42"/>
      <c r="S6141" s="42"/>
      <c r="T6141" s="42"/>
      <c r="U6141" s="42"/>
      <c r="V6141" s="42"/>
      <c r="W6141" s="42"/>
      <c r="X6141" s="42"/>
      <c r="Y6141" s="42"/>
      <c r="Z6141" s="42"/>
    </row>
    <row r="6142">
      <c r="B6142" s="42"/>
      <c r="D6142" s="90"/>
      <c r="F6142" s="90"/>
      <c r="G6142" s="42"/>
      <c r="H6142" s="90"/>
      <c r="M6142" s="42"/>
      <c r="S6142" s="42"/>
      <c r="T6142" s="42"/>
      <c r="U6142" s="42"/>
      <c r="V6142" s="42"/>
      <c r="W6142" s="42"/>
      <c r="X6142" s="42"/>
      <c r="Y6142" s="42"/>
      <c r="Z6142" s="42"/>
    </row>
    <row r="6143">
      <c r="B6143" s="42"/>
      <c r="D6143" s="90"/>
      <c r="F6143" s="90"/>
      <c r="G6143" s="42"/>
      <c r="H6143" s="90"/>
      <c r="M6143" s="42"/>
      <c r="S6143" s="42"/>
      <c r="T6143" s="42"/>
      <c r="U6143" s="42"/>
      <c r="V6143" s="42"/>
      <c r="W6143" s="42"/>
      <c r="X6143" s="42"/>
      <c r="Y6143" s="42"/>
      <c r="Z6143" s="42"/>
    </row>
    <row r="6144">
      <c r="B6144" s="42"/>
      <c r="D6144" s="90"/>
      <c r="F6144" s="90"/>
      <c r="G6144" s="42"/>
      <c r="H6144" s="90"/>
      <c r="M6144" s="42"/>
      <c r="S6144" s="42"/>
      <c r="T6144" s="42"/>
      <c r="U6144" s="42"/>
      <c r="V6144" s="42"/>
      <c r="W6144" s="42"/>
      <c r="X6144" s="42"/>
      <c r="Y6144" s="42"/>
      <c r="Z6144" s="42"/>
    </row>
    <row r="6145">
      <c r="B6145" s="42"/>
      <c r="D6145" s="90"/>
      <c r="F6145" s="90"/>
      <c r="G6145" s="42"/>
      <c r="H6145" s="90"/>
      <c r="M6145" s="42"/>
      <c r="S6145" s="42"/>
      <c r="T6145" s="42"/>
      <c r="U6145" s="42"/>
      <c r="V6145" s="42"/>
      <c r="W6145" s="42"/>
      <c r="X6145" s="42"/>
      <c r="Y6145" s="42"/>
      <c r="Z6145" s="42"/>
    </row>
    <row r="6146">
      <c r="B6146" s="42"/>
      <c r="D6146" s="90"/>
      <c r="F6146" s="90"/>
      <c r="G6146" s="42"/>
      <c r="H6146" s="90"/>
      <c r="M6146" s="42"/>
      <c r="S6146" s="42"/>
      <c r="T6146" s="42"/>
      <c r="U6146" s="42"/>
      <c r="V6146" s="42"/>
      <c r="W6146" s="42"/>
      <c r="X6146" s="42"/>
      <c r="Y6146" s="42"/>
      <c r="Z6146" s="42"/>
    </row>
    <row r="6147">
      <c r="B6147" s="42"/>
      <c r="D6147" s="90"/>
      <c r="F6147" s="90"/>
      <c r="G6147" s="42"/>
      <c r="H6147" s="90"/>
      <c r="M6147" s="42"/>
      <c r="S6147" s="42"/>
      <c r="T6147" s="42"/>
      <c r="U6147" s="42"/>
      <c r="V6147" s="42"/>
      <c r="W6147" s="42"/>
      <c r="X6147" s="42"/>
      <c r="Y6147" s="42"/>
      <c r="Z6147" s="42"/>
    </row>
    <row r="6148">
      <c r="B6148" s="42"/>
      <c r="D6148" s="90"/>
      <c r="F6148" s="90"/>
      <c r="G6148" s="42"/>
      <c r="H6148" s="90"/>
      <c r="M6148" s="42"/>
      <c r="S6148" s="42"/>
      <c r="T6148" s="42"/>
      <c r="U6148" s="42"/>
      <c r="V6148" s="42"/>
      <c r="W6148" s="42"/>
      <c r="X6148" s="42"/>
      <c r="Y6148" s="42"/>
      <c r="Z6148" s="42"/>
    </row>
    <row r="6149">
      <c r="B6149" s="42"/>
      <c r="D6149" s="90"/>
      <c r="F6149" s="90"/>
      <c r="G6149" s="42"/>
      <c r="H6149" s="90"/>
      <c r="M6149" s="42"/>
      <c r="S6149" s="42"/>
      <c r="T6149" s="42"/>
      <c r="U6149" s="42"/>
      <c r="V6149" s="42"/>
      <c r="W6149" s="42"/>
      <c r="X6149" s="42"/>
      <c r="Y6149" s="42"/>
      <c r="Z6149" s="42"/>
    </row>
    <row r="6150">
      <c r="B6150" s="42"/>
      <c r="D6150" s="90"/>
      <c r="F6150" s="90"/>
      <c r="G6150" s="42"/>
      <c r="H6150" s="90"/>
      <c r="M6150" s="42"/>
      <c r="S6150" s="42"/>
      <c r="T6150" s="42"/>
      <c r="U6150" s="42"/>
      <c r="V6150" s="42"/>
      <c r="W6150" s="42"/>
      <c r="X6150" s="42"/>
      <c r="Y6150" s="42"/>
      <c r="Z6150" s="42"/>
    </row>
    <row r="6151">
      <c r="B6151" s="42"/>
      <c r="D6151" s="90"/>
      <c r="F6151" s="90"/>
      <c r="G6151" s="42"/>
      <c r="H6151" s="90"/>
      <c r="M6151" s="42"/>
      <c r="S6151" s="42"/>
      <c r="T6151" s="42"/>
      <c r="U6151" s="42"/>
      <c r="V6151" s="42"/>
      <c r="W6151" s="42"/>
      <c r="X6151" s="42"/>
      <c r="Y6151" s="42"/>
      <c r="Z6151" s="42"/>
    </row>
    <row r="6152">
      <c r="B6152" s="42"/>
      <c r="D6152" s="90"/>
      <c r="F6152" s="90"/>
      <c r="G6152" s="42"/>
      <c r="H6152" s="90"/>
      <c r="M6152" s="42"/>
      <c r="S6152" s="42"/>
      <c r="T6152" s="42"/>
      <c r="U6152" s="42"/>
      <c r="V6152" s="42"/>
      <c r="W6152" s="42"/>
      <c r="X6152" s="42"/>
      <c r="Y6152" s="42"/>
      <c r="Z6152" s="42"/>
    </row>
    <row r="6153">
      <c r="B6153" s="42"/>
      <c r="D6153" s="90"/>
      <c r="F6153" s="90"/>
      <c r="G6153" s="42"/>
      <c r="H6153" s="90"/>
      <c r="M6153" s="42"/>
      <c r="S6153" s="42"/>
      <c r="T6153" s="42"/>
      <c r="U6153" s="42"/>
      <c r="V6153" s="42"/>
      <c r="W6153" s="42"/>
      <c r="X6153" s="42"/>
      <c r="Y6153" s="42"/>
      <c r="Z6153" s="42"/>
    </row>
    <row r="6154">
      <c r="B6154" s="42"/>
      <c r="D6154" s="90"/>
      <c r="F6154" s="90"/>
      <c r="G6154" s="42"/>
      <c r="H6154" s="90"/>
      <c r="M6154" s="42"/>
      <c r="S6154" s="42"/>
      <c r="T6154" s="42"/>
      <c r="U6154" s="42"/>
      <c r="V6154" s="42"/>
      <c r="W6154" s="42"/>
      <c r="X6154" s="42"/>
      <c r="Y6154" s="42"/>
      <c r="Z6154" s="42"/>
    </row>
    <row r="6155">
      <c r="B6155" s="42"/>
      <c r="D6155" s="90"/>
      <c r="F6155" s="90"/>
      <c r="G6155" s="42"/>
      <c r="H6155" s="90"/>
      <c r="M6155" s="42"/>
      <c r="S6155" s="42"/>
      <c r="T6155" s="42"/>
      <c r="U6155" s="42"/>
      <c r="V6155" s="42"/>
      <c r="W6155" s="42"/>
      <c r="X6155" s="42"/>
      <c r="Y6155" s="42"/>
      <c r="Z6155" s="42"/>
    </row>
    <row r="6156">
      <c r="B6156" s="42"/>
      <c r="D6156" s="90"/>
      <c r="F6156" s="90"/>
      <c r="G6156" s="42"/>
      <c r="H6156" s="90"/>
      <c r="M6156" s="42"/>
      <c r="S6156" s="42"/>
      <c r="T6156" s="42"/>
      <c r="U6156" s="42"/>
      <c r="V6156" s="42"/>
      <c r="W6156" s="42"/>
      <c r="X6156" s="42"/>
      <c r="Y6156" s="42"/>
      <c r="Z6156" s="42"/>
    </row>
    <row r="6157">
      <c r="B6157" s="42"/>
      <c r="D6157" s="90"/>
      <c r="F6157" s="90"/>
      <c r="G6157" s="42"/>
      <c r="H6157" s="90"/>
      <c r="M6157" s="42"/>
      <c r="S6157" s="42"/>
      <c r="T6157" s="42"/>
      <c r="U6157" s="42"/>
      <c r="V6157" s="42"/>
      <c r="W6157" s="42"/>
      <c r="X6157" s="42"/>
      <c r="Y6157" s="42"/>
      <c r="Z6157" s="42"/>
    </row>
    <row r="6158">
      <c r="B6158" s="42"/>
      <c r="D6158" s="90"/>
      <c r="F6158" s="90"/>
      <c r="G6158" s="42"/>
      <c r="H6158" s="90"/>
      <c r="M6158" s="42"/>
      <c r="S6158" s="42"/>
      <c r="T6158" s="42"/>
      <c r="U6158" s="42"/>
      <c r="V6158" s="42"/>
      <c r="W6158" s="42"/>
      <c r="X6158" s="42"/>
      <c r="Y6158" s="42"/>
      <c r="Z6158" s="42"/>
    </row>
    <row r="6159">
      <c r="B6159" s="42"/>
      <c r="D6159" s="90"/>
      <c r="F6159" s="90"/>
      <c r="G6159" s="42"/>
      <c r="H6159" s="90"/>
      <c r="M6159" s="42"/>
      <c r="S6159" s="42"/>
      <c r="T6159" s="42"/>
      <c r="U6159" s="42"/>
      <c r="V6159" s="42"/>
      <c r="W6159" s="42"/>
      <c r="X6159" s="42"/>
      <c r="Y6159" s="42"/>
      <c r="Z6159" s="42"/>
    </row>
    <row r="6160">
      <c r="B6160" s="42"/>
      <c r="D6160" s="90"/>
      <c r="F6160" s="90"/>
      <c r="G6160" s="42"/>
      <c r="H6160" s="90"/>
      <c r="M6160" s="42"/>
      <c r="S6160" s="42"/>
      <c r="T6160" s="42"/>
      <c r="U6160" s="42"/>
      <c r="V6160" s="42"/>
      <c r="W6160" s="42"/>
      <c r="X6160" s="42"/>
      <c r="Y6160" s="42"/>
      <c r="Z6160" s="42"/>
    </row>
    <row r="6161">
      <c r="B6161" s="42"/>
      <c r="D6161" s="90"/>
      <c r="F6161" s="90"/>
      <c r="G6161" s="42"/>
      <c r="H6161" s="90"/>
      <c r="M6161" s="42"/>
      <c r="S6161" s="42"/>
      <c r="T6161" s="42"/>
      <c r="U6161" s="42"/>
      <c r="V6161" s="42"/>
      <c r="W6161" s="42"/>
      <c r="X6161" s="42"/>
      <c r="Y6161" s="42"/>
      <c r="Z6161" s="42"/>
    </row>
    <row r="6162">
      <c r="B6162" s="42"/>
      <c r="D6162" s="90"/>
      <c r="F6162" s="90"/>
      <c r="G6162" s="42"/>
      <c r="H6162" s="90"/>
      <c r="M6162" s="42"/>
      <c r="S6162" s="42"/>
      <c r="T6162" s="42"/>
      <c r="U6162" s="42"/>
      <c r="V6162" s="42"/>
      <c r="W6162" s="42"/>
      <c r="X6162" s="42"/>
      <c r="Y6162" s="42"/>
      <c r="Z6162" s="42"/>
    </row>
    <row r="6163">
      <c r="B6163" s="42"/>
      <c r="D6163" s="90"/>
      <c r="F6163" s="90"/>
      <c r="G6163" s="42"/>
      <c r="H6163" s="90"/>
      <c r="M6163" s="42"/>
      <c r="S6163" s="42"/>
      <c r="T6163" s="42"/>
      <c r="U6163" s="42"/>
      <c r="V6163" s="42"/>
      <c r="W6163" s="42"/>
      <c r="X6163" s="42"/>
      <c r="Y6163" s="42"/>
      <c r="Z6163" s="42"/>
    </row>
    <row r="6164">
      <c r="B6164" s="42"/>
      <c r="D6164" s="90"/>
      <c r="F6164" s="90"/>
      <c r="G6164" s="42"/>
      <c r="H6164" s="90"/>
      <c r="M6164" s="42"/>
      <c r="S6164" s="42"/>
      <c r="T6164" s="42"/>
      <c r="U6164" s="42"/>
      <c r="V6164" s="42"/>
      <c r="W6164" s="42"/>
      <c r="X6164" s="42"/>
      <c r="Y6164" s="42"/>
      <c r="Z6164" s="42"/>
    </row>
    <row r="6165">
      <c r="B6165" s="42"/>
      <c r="D6165" s="90"/>
      <c r="F6165" s="90"/>
      <c r="G6165" s="42"/>
      <c r="H6165" s="90"/>
      <c r="M6165" s="42"/>
      <c r="S6165" s="42"/>
      <c r="T6165" s="42"/>
      <c r="U6165" s="42"/>
      <c r="V6165" s="42"/>
      <c r="W6165" s="42"/>
      <c r="X6165" s="42"/>
      <c r="Y6165" s="42"/>
      <c r="Z6165" s="42"/>
    </row>
    <row r="6166">
      <c r="B6166" s="42"/>
      <c r="D6166" s="90"/>
      <c r="F6166" s="90"/>
      <c r="G6166" s="42"/>
      <c r="H6166" s="90"/>
      <c r="M6166" s="42"/>
      <c r="S6166" s="42"/>
      <c r="T6166" s="42"/>
      <c r="U6166" s="42"/>
      <c r="V6166" s="42"/>
      <c r="W6166" s="42"/>
      <c r="X6166" s="42"/>
      <c r="Y6166" s="42"/>
      <c r="Z6166" s="42"/>
    </row>
    <row r="6167">
      <c r="B6167" s="42"/>
      <c r="D6167" s="90"/>
      <c r="F6167" s="90"/>
      <c r="G6167" s="42"/>
      <c r="H6167" s="90"/>
      <c r="M6167" s="42"/>
      <c r="S6167" s="42"/>
      <c r="T6167" s="42"/>
      <c r="U6167" s="42"/>
      <c r="V6167" s="42"/>
      <c r="W6167" s="42"/>
      <c r="X6167" s="42"/>
      <c r="Y6167" s="42"/>
      <c r="Z6167" s="42"/>
    </row>
    <row r="6168">
      <c r="B6168" s="42"/>
      <c r="D6168" s="90"/>
      <c r="F6168" s="90"/>
      <c r="G6168" s="42"/>
      <c r="H6168" s="90"/>
      <c r="M6168" s="42"/>
      <c r="S6168" s="42"/>
      <c r="T6168" s="42"/>
      <c r="U6168" s="42"/>
      <c r="V6168" s="42"/>
      <c r="W6168" s="42"/>
      <c r="X6168" s="42"/>
      <c r="Y6168" s="42"/>
      <c r="Z6168" s="42"/>
    </row>
    <row r="6169">
      <c r="B6169" s="42"/>
      <c r="D6169" s="90"/>
      <c r="F6169" s="90"/>
      <c r="G6169" s="42"/>
      <c r="H6169" s="90"/>
      <c r="M6169" s="42"/>
      <c r="S6169" s="42"/>
      <c r="T6169" s="42"/>
      <c r="U6169" s="42"/>
      <c r="V6169" s="42"/>
      <c r="W6169" s="42"/>
      <c r="X6169" s="42"/>
      <c r="Y6169" s="42"/>
      <c r="Z6169" s="42"/>
    </row>
    <row r="6170">
      <c r="B6170" s="42"/>
      <c r="D6170" s="90"/>
      <c r="F6170" s="90"/>
      <c r="G6170" s="42"/>
      <c r="H6170" s="90"/>
      <c r="M6170" s="42"/>
      <c r="S6170" s="42"/>
      <c r="T6170" s="42"/>
      <c r="U6170" s="42"/>
      <c r="V6170" s="42"/>
      <c r="W6170" s="42"/>
      <c r="X6170" s="42"/>
      <c r="Y6170" s="42"/>
      <c r="Z6170" s="42"/>
    </row>
    <row r="6171">
      <c r="B6171" s="42"/>
      <c r="D6171" s="90"/>
      <c r="F6171" s="90"/>
      <c r="G6171" s="42"/>
      <c r="H6171" s="90"/>
      <c r="M6171" s="42"/>
      <c r="S6171" s="42"/>
      <c r="T6171" s="42"/>
      <c r="U6171" s="42"/>
      <c r="V6171" s="42"/>
      <c r="W6171" s="42"/>
      <c r="X6171" s="42"/>
      <c r="Y6171" s="42"/>
      <c r="Z6171" s="42"/>
    </row>
    <row r="6172">
      <c r="B6172" s="42"/>
      <c r="D6172" s="90"/>
      <c r="F6172" s="90"/>
      <c r="G6172" s="42"/>
      <c r="H6172" s="90"/>
      <c r="M6172" s="42"/>
      <c r="S6172" s="42"/>
      <c r="T6172" s="42"/>
      <c r="U6172" s="42"/>
      <c r="V6172" s="42"/>
      <c r="W6172" s="42"/>
      <c r="X6172" s="42"/>
      <c r="Y6172" s="42"/>
      <c r="Z6172" s="42"/>
    </row>
    <row r="6173">
      <c r="B6173" s="42"/>
      <c r="D6173" s="90"/>
      <c r="F6173" s="90"/>
      <c r="G6173" s="42"/>
      <c r="H6173" s="90"/>
      <c r="M6173" s="42"/>
      <c r="S6173" s="42"/>
      <c r="T6173" s="42"/>
      <c r="U6173" s="42"/>
      <c r="V6173" s="42"/>
      <c r="W6173" s="42"/>
      <c r="X6173" s="42"/>
      <c r="Y6173" s="42"/>
      <c r="Z6173" s="42"/>
    </row>
    <row r="6174">
      <c r="B6174" s="42"/>
      <c r="D6174" s="90"/>
      <c r="F6174" s="90"/>
      <c r="G6174" s="42"/>
      <c r="H6174" s="90"/>
      <c r="M6174" s="42"/>
      <c r="S6174" s="42"/>
      <c r="T6174" s="42"/>
      <c r="U6174" s="42"/>
      <c r="V6174" s="42"/>
      <c r="W6174" s="42"/>
      <c r="X6174" s="42"/>
      <c r="Y6174" s="42"/>
      <c r="Z6174" s="42"/>
    </row>
    <row r="6175">
      <c r="B6175" s="42"/>
      <c r="D6175" s="90"/>
      <c r="F6175" s="90"/>
      <c r="G6175" s="42"/>
      <c r="H6175" s="90"/>
      <c r="M6175" s="42"/>
      <c r="S6175" s="42"/>
      <c r="T6175" s="42"/>
      <c r="U6175" s="42"/>
      <c r="V6175" s="42"/>
      <c r="W6175" s="42"/>
      <c r="X6175" s="42"/>
      <c r="Y6175" s="42"/>
      <c r="Z6175" s="42"/>
    </row>
    <row r="6176">
      <c r="B6176" s="42"/>
      <c r="D6176" s="90"/>
      <c r="F6176" s="90"/>
      <c r="G6176" s="42"/>
      <c r="H6176" s="90"/>
      <c r="M6176" s="42"/>
      <c r="S6176" s="42"/>
      <c r="T6176" s="42"/>
      <c r="U6176" s="42"/>
      <c r="V6176" s="42"/>
      <c r="W6176" s="42"/>
      <c r="X6176" s="42"/>
      <c r="Y6176" s="42"/>
      <c r="Z6176" s="42"/>
    </row>
    <row r="6177">
      <c r="B6177" s="42"/>
      <c r="D6177" s="90"/>
      <c r="F6177" s="90"/>
      <c r="G6177" s="42"/>
      <c r="H6177" s="90"/>
      <c r="M6177" s="42"/>
      <c r="S6177" s="42"/>
      <c r="T6177" s="42"/>
      <c r="U6177" s="42"/>
      <c r="V6177" s="42"/>
      <c r="W6177" s="42"/>
      <c r="X6177" s="42"/>
      <c r="Y6177" s="42"/>
      <c r="Z6177" s="42"/>
    </row>
    <row r="6178">
      <c r="B6178" s="42"/>
      <c r="D6178" s="90"/>
      <c r="F6178" s="90"/>
      <c r="G6178" s="42"/>
      <c r="H6178" s="90"/>
      <c r="M6178" s="42"/>
      <c r="S6178" s="42"/>
      <c r="T6178" s="42"/>
      <c r="U6178" s="42"/>
      <c r="V6178" s="42"/>
      <c r="W6178" s="42"/>
      <c r="X6178" s="42"/>
      <c r="Y6178" s="42"/>
      <c r="Z6178" s="42"/>
    </row>
    <row r="6179">
      <c r="B6179" s="42"/>
      <c r="D6179" s="90"/>
      <c r="F6179" s="90"/>
      <c r="G6179" s="42"/>
      <c r="H6179" s="90"/>
      <c r="M6179" s="42"/>
      <c r="S6179" s="42"/>
      <c r="T6179" s="42"/>
      <c r="U6179" s="42"/>
      <c r="V6179" s="42"/>
      <c r="W6179" s="42"/>
      <c r="X6179" s="42"/>
      <c r="Y6179" s="42"/>
      <c r="Z6179" s="42"/>
    </row>
    <row r="6180">
      <c r="B6180" s="42"/>
      <c r="D6180" s="90"/>
      <c r="F6180" s="90"/>
      <c r="G6180" s="42"/>
      <c r="H6180" s="90"/>
      <c r="M6180" s="42"/>
      <c r="S6180" s="42"/>
      <c r="T6180" s="42"/>
      <c r="U6180" s="42"/>
      <c r="V6180" s="42"/>
      <c r="W6180" s="42"/>
      <c r="X6180" s="42"/>
      <c r="Y6180" s="42"/>
      <c r="Z6180" s="42"/>
    </row>
    <row r="6181">
      <c r="B6181" s="42"/>
      <c r="D6181" s="90"/>
      <c r="F6181" s="90"/>
      <c r="G6181" s="42"/>
      <c r="H6181" s="90"/>
      <c r="M6181" s="42"/>
      <c r="S6181" s="42"/>
      <c r="T6181" s="42"/>
      <c r="U6181" s="42"/>
      <c r="V6181" s="42"/>
      <c r="W6181" s="42"/>
      <c r="X6181" s="42"/>
      <c r="Y6181" s="42"/>
      <c r="Z6181" s="42"/>
    </row>
    <row r="6182">
      <c r="B6182" s="42"/>
      <c r="D6182" s="90"/>
      <c r="F6182" s="90"/>
      <c r="G6182" s="42"/>
      <c r="H6182" s="90"/>
      <c r="M6182" s="42"/>
      <c r="S6182" s="42"/>
      <c r="T6182" s="42"/>
      <c r="U6182" s="42"/>
      <c r="V6182" s="42"/>
      <c r="W6182" s="42"/>
      <c r="X6182" s="42"/>
      <c r="Y6182" s="42"/>
      <c r="Z6182" s="42"/>
    </row>
    <row r="6183">
      <c r="B6183" s="42"/>
      <c r="D6183" s="90"/>
      <c r="F6183" s="90"/>
      <c r="G6183" s="42"/>
      <c r="H6183" s="90"/>
      <c r="M6183" s="42"/>
      <c r="S6183" s="42"/>
      <c r="T6183" s="42"/>
      <c r="U6183" s="42"/>
      <c r="V6183" s="42"/>
      <c r="W6183" s="42"/>
      <c r="X6183" s="42"/>
      <c r="Y6183" s="42"/>
      <c r="Z6183" s="42"/>
    </row>
    <row r="6184">
      <c r="B6184" s="42"/>
      <c r="D6184" s="90"/>
      <c r="F6184" s="90"/>
      <c r="G6184" s="42"/>
      <c r="H6184" s="90"/>
      <c r="M6184" s="42"/>
      <c r="S6184" s="42"/>
      <c r="T6184" s="42"/>
      <c r="U6184" s="42"/>
      <c r="V6184" s="42"/>
      <c r="W6184" s="42"/>
      <c r="X6184" s="42"/>
      <c r="Y6184" s="42"/>
      <c r="Z6184" s="42"/>
    </row>
    <row r="6185">
      <c r="B6185" s="42"/>
      <c r="D6185" s="90"/>
      <c r="F6185" s="90"/>
      <c r="G6185" s="42"/>
      <c r="H6185" s="90"/>
      <c r="M6185" s="42"/>
      <c r="S6185" s="42"/>
      <c r="T6185" s="42"/>
      <c r="U6185" s="42"/>
      <c r="V6185" s="42"/>
      <c r="W6185" s="42"/>
      <c r="X6185" s="42"/>
      <c r="Y6185" s="42"/>
      <c r="Z6185" s="42"/>
    </row>
    <row r="6186">
      <c r="B6186" s="42"/>
      <c r="D6186" s="90"/>
      <c r="F6186" s="90"/>
      <c r="G6186" s="42"/>
      <c r="H6186" s="90"/>
      <c r="M6186" s="42"/>
      <c r="S6186" s="42"/>
      <c r="T6186" s="42"/>
      <c r="U6186" s="42"/>
      <c r="V6186" s="42"/>
      <c r="W6186" s="42"/>
      <c r="X6186" s="42"/>
      <c r="Y6186" s="42"/>
      <c r="Z6186" s="42"/>
    </row>
    <row r="6187">
      <c r="B6187" s="42"/>
      <c r="D6187" s="90"/>
      <c r="F6187" s="90"/>
      <c r="G6187" s="42"/>
      <c r="H6187" s="90"/>
      <c r="M6187" s="42"/>
      <c r="S6187" s="42"/>
      <c r="T6187" s="42"/>
      <c r="U6187" s="42"/>
      <c r="V6187" s="42"/>
      <c r="W6187" s="42"/>
      <c r="X6187" s="42"/>
      <c r="Y6187" s="42"/>
      <c r="Z6187" s="42"/>
    </row>
    <row r="6188">
      <c r="B6188" s="42"/>
      <c r="D6188" s="90"/>
      <c r="F6188" s="90"/>
      <c r="G6188" s="42"/>
      <c r="H6188" s="90"/>
      <c r="M6188" s="42"/>
      <c r="S6188" s="42"/>
      <c r="T6188" s="42"/>
      <c r="U6188" s="42"/>
      <c r="V6188" s="42"/>
      <c r="W6188" s="42"/>
      <c r="X6188" s="42"/>
      <c r="Y6188" s="42"/>
      <c r="Z6188" s="42"/>
    </row>
    <row r="6189">
      <c r="B6189" s="42"/>
      <c r="D6189" s="90"/>
      <c r="F6189" s="90"/>
      <c r="G6189" s="42"/>
      <c r="H6189" s="90"/>
      <c r="M6189" s="42"/>
      <c r="S6189" s="42"/>
      <c r="T6189" s="42"/>
      <c r="U6189" s="42"/>
      <c r="V6189" s="42"/>
      <c r="W6189" s="42"/>
      <c r="X6189" s="42"/>
      <c r="Y6189" s="42"/>
      <c r="Z6189" s="42"/>
    </row>
    <row r="6190">
      <c r="B6190" s="42"/>
      <c r="D6190" s="90"/>
      <c r="F6190" s="90"/>
      <c r="G6190" s="42"/>
      <c r="H6190" s="90"/>
      <c r="M6190" s="42"/>
      <c r="S6190" s="42"/>
      <c r="T6190" s="42"/>
      <c r="U6190" s="42"/>
      <c r="V6190" s="42"/>
      <c r="W6190" s="42"/>
      <c r="X6190" s="42"/>
      <c r="Y6190" s="42"/>
      <c r="Z6190" s="42"/>
    </row>
    <row r="6191">
      <c r="B6191" s="42"/>
      <c r="D6191" s="90"/>
      <c r="F6191" s="90"/>
      <c r="G6191" s="42"/>
      <c r="H6191" s="90"/>
      <c r="M6191" s="42"/>
      <c r="S6191" s="42"/>
      <c r="T6191" s="42"/>
      <c r="U6191" s="42"/>
      <c r="V6191" s="42"/>
      <c r="W6191" s="42"/>
      <c r="X6191" s="42"/>
      <c r="Y6191" s="42"/>
      <c r="Z6191" s="42"/>
    </row>
    <row r="6192">
      <c r="B6192" s="42"/>
      <c r="D6192" s="90"/>
      <c r="F6192" s="90"/>
      <c r="G6192" s="42"/>
      <c r="H6192" s="90"/>
      <c r="M6192" s="42"/>
      <c r="S6192" s="42"/>
      <c r="T6192" s="42"/>
      <c r="U6192" s="42"/>
      <c r="V6192" s="42"/>
      <c r="W6192" s="42"/>
      <c r="X6192" s="42"/>
      <c r="Y6192" s="42"/>
      <c r="Z6192" s="42"/>
    </row>
    <row r="6193">
      <c r="B6193" s="42"/>
      <c r="D6193" s="90"/>
      <c r="F6193" s="90"/>
      <c r="G6193" s="42"/>
      <c r="H6193" s="90"/>
      <c r="M6193" s="42"/>
      <c r="S6193" s="42"/>
      <c r="T6193" s="42"/>
      <c r="U6193" s="42"/>
      <c r="V6193" s="42"/>
      <c r="W6193" s="42"/>
      <c r="X6193" s="42"/>
      <c r="Y6193" s="42"/>
      <c r="Z6193" s="42"/>
    </row>
    <row r="6194">
      <c r="B6194" s="42"/>
      <c r="D6194" s="90"/>
      <c r="F6194" s="90"/>
      <c r="G6194" s="42"/>
      <c r="H6194" s="90"/>
      <c r="M6194" s="42"/>
      <c r="S6194" s="42"/>
      <c r="T6194" s="42"/>
      <c r="U6194" s="42"/>
      <c r="V6194" s="42"/>
      <c r="W6194" s="42"/>
      <c r="X6194" s="42"/>
      <c r="Y6194" s="42"/>
      <c r="Z6194" s="42"/>
    </row>
    <row r="6195">
      <c r="B6195" s="42"/>
      <c r="D6195" s="90"/>
      <c r="F6195" s="90"/>
      <c r="G6195" s="42"/>
      <c r="H6195" s="90"/>
      <c r="M6195" s="42"/>
      <c r="S6195" s="42"/>
      <c r="T6195" s="42"/>
      <c r="U6195" s="42"/>
      <c r="V6195" s="42"/>
      <c r="W6195" s="42"/>
      <c r="X6195" s="42"/>
      <c r="Y6195" s="42"/>
      <c r="Z6195" s="42"/>
    </row>
    <row r="6196">
      <c r="B6196" s="42"/>
      <c r="D6196" s="90"/>
      <c r="F6196" s="90"/>
      <c r="G6196" s="42"/>
      <c r="H6196" s="90"/>
      <c r="M6196" s="42"/>
      <c r="S6196" s="42"/>
      <c r="T6196" s="42"/>
      <c r="U6196" s="42"/>
      <c r="V6196" s="42"/>
      <c r="W6196" s="42"/>
      <c r="X6196" s="42"/>
      <c r="Y6196" s="42"/>
      <c r="Z6196" s="42"/>
    </row>
    <row r="6197">
      <c r="B6197" s="42"/>
      <c r="D6197" s="90"/>
      <c r="F6197" s="90"/>
      <c r="G6197" s="42"/>
      <c r="H6197" s="90"/>
      <c r="M6197" s="42"/>
      <c r="S6197" s="42"/>
      <c r="T6197" s="42"/>
      <c r="U6197" s="42"/>
      <c r="V6197" s="42"/>
      <c r="W6197" s="42"/>
      <c r="X6197" s="42"/>
      <c r="Y6197" s="42"/>
      <c r="Z6197" s="42"/>
    </row>
    <row r="6198">
      <c r="B6198" s="42"/>
      <c r="D6198" s="90"/>
      <c r="F6198" s="90"/>
      <c r="G6198" s="42"/>
      <c r="H6198" s="90"/>
      <c r="M6198" s="42"/>
      <c r="S6198" s="42"/>
      <c r="T6198" s="42"/>
      <c r="U6198" s="42"/>
      <c r="V6198" s="42"/>
      <c r="W6198" s="42"/>
      <c r="X6198" s="42"/>
      <c r="Y6198" s="42"/>
      <c r="Z6198" s="42"/>
    </row>
    <row r="6199">
      <c r="B6199" s="42"/>
      <c r="D6199" s="90"/>
      <c r="F6199" s="90"/>
      <c r="G6199" s="42"/>
      <c r="H6199" s="90"/>
      <c r="M6199" s="42"/>
      <c r="S6199" s="42"/>
      <c r="T6199" s="42"/>
      <c r="U6199" s="42"/>
      <c r="V6199" s="42"/>
      <c r="W6199" s="42"/>
      <c r="X6199" s="42"/>
      <c r="Y6199" s="42"/>
      <c r="Z6199" s="42"/>
    </row>
    <row r="6200">
      <c r="B6200" s="42"/>
      <c r="D6200" s="90"/>
      <c r="F6200" s="90"/>
      <c r="G6200" s="42"/>
      <c r="H6200" s="90"/>
      <c r="M6200" s="42"/>
      <c r="S6200" s="42"/>
      <c r="T6200" s="42"/>
      <c r="U6200" s="42"/>
      <c r="V6200" s="42"/>
      <c r="W6200" s="42"/>
      <c r="X6200" s="42"/>
      <c r="Y6200" s="42"/>
      <c r="Z6200" s="42"/>
    </row>
    <row r="6201">
      <c r="B6201" s="42"/>
      <c r="D6201" s="90"/>
      <c r="F6201" s="90"/>
      <c r="G6201" s="42"/>
      <c r="H6201" s="90"/>
      <c r="M6201" s="42"/>
      <c r="S6201" s="42"/>
      <c r="T6201" s="42"/>
      <c r="U6201" s="42"/>
      <c r="V6201" s="42"/>
      <c r="W6201" s="42"/>
      <c r="X6201" s="42"/>
      <c r="Y6201" s="42"/>
      <c r="Z6201" s="42"/>
    </row>
    <row r="6202">
      <c r="B6202" s="42"/>
      <c r="D6202" s="90"/>
      <c r="F6202" s="90"/>
      <c r="G6202" s="42"/>
      <c r="H6202" s="90"/>
      <c r="M6202" s="42"/>
      <c r="S6202" s="42"/>
      <c r="T6202" s="42"/>
      <c r="U6202" s="42"/>
      <c r="V6202" s="42"/>
      <c r="W6202" s="42"/>
      <c r="X6202" s="42"/>
      <c r="Y6202" s="42"/>
      <c r="Z6202" s="42"/>
    </row>
    <row r="6203">
      <c r="B6203" s="42"/>
      <c r="D6203" s="90"/>
      <c r="F6203" s="90"/>
      <c r="G6203" s="42"/>
      <c r="H6203" s="90"/>
      <c r="M6203" s="42"/>
      <c r="S6203" s="42"/>
      <c r="T6203" s="42"/>
      <c r="U6203" s="42"/>
      <c r="V6203" s="42"/>
      <c r="W6203" s="42"/>
      <c r="X6203" s="42"/>
      <c r="Y6203" s="42"/>
      <c r="Z6203" s="42"/>
    </row>
    <row r="6204">
      <c r="B6204" s="42"/>
      <c r="D6204" s="90"/>
      <c r="F6204" s="90"/>
      <c r="G6204" s="42"/>
      <c r="H6204" s="90"/>
      <c r="M6204" s="42"/>
      <c r="S6204" s="42"/>
      <c r="T6204" s="42"/>
      <c r="U6204" s="42"/>
      <c r="V6204" s="42"/>
      <c r="W6204" s="42"/>
      <c r="X6204" s="42"/>
      <c r="Y6204" s="42"/>
      <c r="Z6204" s="42"/>
    </row>
    <row r="6205">
      <c r="B6205" s="42"/>
      <c r="D6205" s="90"/>
      <c r="F6205" s="90"/>
      <c r="G6205" s="42"/>
      <c r="H6205" s="90"/>
      <c r="M6205" s="42"/>
      <c r="S6205" s="42"/>
      <c r="T6205" s="42"/>
      <c r="U6205" s="42"/>
      <c r="V6205" s="42"/>
      <c r="W6205" s="42"/>
      <c r="X6205" s="42"/>
      <c r="Y6205" s="42"/>
      <c r="Z6205" s="42"/>
    </row>
    <row r="6206">
      <c r="B6206" s="42"/>
      <c r="D6206" s="90"/>
      <c r="F6206" s="90"/>
      <c r="G6206" s="42"/>
      <c r="H6206" s="90"/>
      <c r="M6206" s="42"/>
      <c r="S6206" s="42"/>
      <c r="T6206" s="42"/>
      <c r="U6206" s="42"/>
      <c r="V6206" s="42"/>
      <c r="W6206" s="42"/>
      <c r="X6206" s="42"/>
      <c r="Y6206" s="42"/>
      <c r="Z6206" s="42"/>
    </row>
    <row r="6207">
      <c r="B6207" s="42"/>
      <c r="D6207" s="90"/>
      <c r="F6207" s="90"/>
      <c r="G6207" s="42"/>
      <c r="H6207" s="90"/>
      <c r="M6207" s="42"/>
      <c r="S6207" s="42"/>
      <c r="T6207" s="42"/>
      <c r="U6207" s="42"/>
      <c r="V6207" s="42"/>
      <c r="W6207" s="42"/>
      <c r="X6207" s="42"/>
      <c r="Y6207" s="42"/>
      <c r="Z6207" s="42"/>
    </row>
    <row r="6208">
      <c r="B6208" s="42"/>
      <c r="D6208" s="90"/>
      <c r="F6208" s="90"/>
      <c r="G6208" s="42"/>
      <c r="H6208" s="90"/>
      <c r="M6208" s="42"/>
      <c r="S6208" s="42"/>
      <c r="T6208" s="42"/>
      <c r="U6208" s="42"/>
      <c r="V6208" s="42"/>
      <c r="W6208" s="42"/>
      <c r="X6208" s="42"/>
      <c r="Y6208" s="42"/>
      <c r="Z6208" s="42"/>
    </row>
    <row r="6209">
      <c r="B6209" s="42"/>
      <c r="D6209" s="90"/>
      <c r="F6209" s="90"/>
      <c r="G6209" s="42"/>
      <c r="H6209" s="90"/>
      <c r="M6209" s="42"/>
      <c r="S6209" s="42"/>
      <c r="T6209" s="42"/>
      <c r="U6209" s="42"/>
      <c r="V6209" s="42"/>
      <c r="W6209" s="42"/>
      <c r="X6209" s="42"/>
      <c r="Y6209" s="42"/>
      <c r="Z6209" s="42"/>
    </row>
    <row r="6210">
      <c r="B6210" s="42"/>
      <c r="D6210" s="90"/>
      <c r="F6210" s="90"/>
      <c r="G6210" s="42"/>
      <c r="H6210" s="90"/>
      <c r="M6210" s="42"/>
      <c r="S6210" s="42"/>
      <c r="T6210" s="42"/>
      <c r="U6210" s="42"/>
      <c r="V6210" s="42"/>
      <c r="W6210" s="42"/>
      <c r="X6210" s="42"/>
      <c r="Y6210" s="42"/>
      <c r="Z6210" s="42"/>
    </row>
    <row r="6211">
      <c r="B6211" s="42"/>
      <c r="D6211" s="90"/>
      <c r="F6211" s="90"/>
      <c r="G6211" s="42"/>
      <c r="H6211" s="90"/>
      <c r="M6211" s="42"/>
      <c r="S6211" s="42"/>
      <c r="T6211" s="42"/>
      <c r="U6211" s="42"/>
      <c r="V6211" s="42"/>
      <c r="W6211" s="42"/>
      <c r="X6211" s="42"/>
      <c r="Y6211" s="42"/>
      <c r="Z6211" s="42"/>
    </row>
    <row r="6212">
      <c r="B6212" s="42"/>
      <c r="D6212" s="90"/>
      <c r="F6212" s="90"/>
      <c r="G6212" s="42"/>
      <c r="H6212" s="90"/>
      <c r="M6212" s="42"/>
      <c r="S6212" s="42"/>
      <c r="T6212" s="42"/>
      <c r="U6212" s="42"/>
      <c r="V6212" s="42"/>
      <c r="W6212" s="42"/>
      <c r="X6212" s="42"/>
      <c r="Y6212" s="42"/>
      <c r="Z6212" s="42"/>
    </row>
    <row r="6213">
      <c r="B6213" s="42"/>
      <c r="D6213" s="90"/>
      <c r="F6213" s="90"/>
      <c r="G6213" s="42"/>
      <c r="H6213" s="90"/>
      <c r="M6213" s="42"/>
      <c r="S6213" s="42"/>
      <c r="T6213" s="42"/>
      <c r="U6213" s="42"/>
      <c r="V6213" s="42"/>
      <c r="W6213" s="42"/>
      <c r="X6213" s="42"/>
      <c r="Y6213" s="42"/>
      <c r="Z6213" s="42"/>
    </row>
    <row r="6214">
      <c r="B6214" s="42"/>
      <c r="D6214" s="90"/>
      <c r="F6214" s="90"/>
      <c r="G6214" s="42"/>
      <c r="H6214" s="90"/>
      <c r="M6214" s="42"/>
      <c r="S6214" s="42"/>
      <c r="T6214" s="42"/>
      <c r="U6214" s="42"/>
      <c r="V6214" s="42"/>
      <c r="W6214" s="42"/>
      <c r="X6214" s="42"/>
      <c r="Y6214" s="42"/>
      <c r="Z6214" s="42"/>
    </row>
    <row r="6215">
      <c r="B6215" s="42"/>
      <c r="D6215" s="90"/>
      <c r="F6215" s="90"/>
      <c r="G6215" s="42"/>
      <c r="H6215" s="90"/>
      <c r="M6215" s="42"/>
      <c r="S6215" s="42"/>
      <c r="T6215" s="42"/>
      <c r="U6215" s="42"/>
      <c r="V6215" s="42"/>
      <c r="W6215" s="42"/>
      <c r="X6215" s="42"/>
      <c r="Y6215" s="42"/>
      <c r="Z6215" s="42"/>
    </row>
    <row r="6216">
      <c r="B6216" s="42"/>
      <c r="D6216" s="90"/>
      <c r="F6216" s="90"/>
      <c r="G6216" s="42"/>
      <c r="H6216" s="90"/>
      <c r="M6216" s="42"/>
      <c r="S6216" s="42"/>
      <c r="T6216" s="42"/>
      <c r="U6216" s="42"/>
      <c r="V6216" s="42"/>
      <c r="W6216" s="42"/>
      <c r="X6216" s="42"/>
      <c r="Y6216" s="42"/>
      <c r="Z6216" s="42"/>
    </row>
    <row r="6217">
      <c r="B6217" s="42"/>
      <c r="D6217" s="90"/>
      <c r="F6217" s="90"/>
      <c r="G6217" s="42"/>
      <c r="H6217" s="90"/>
      <c r="M6217" s="42"/>
      <c r="S6217" s="42"/>
      <c r="T6217" s="42"/>
      <c r="U6217" s="42"/>
      <c r="V6217" s="42"/>
      <c r="W6217" s="42"/>
      <c r="X6217" s="42"/>
      <c r="Y6217" s="42"/>
      <c r="Z6217" s="42"/>
    </row>
    <row r="6218">
      <c r="B6218" s="42"/>
      <c r="D6218" s="90"/>
      <c r="F6218" s="90"/>
      <c r="G6218" s="42"/>
      <c r="H6218" s="90"/>
      <c r="M6218" s="42"/>
      <c r="S6218" s="42"/>
      <c r="T6218" s="42"/>
      <c r="U6218" s="42"/>
      <c r="V6218" s="42"/>
      <c r="W6218" s="42"/>
      <c r="X6218" s="42"/>
      <c r="Y6218" s="42"/>
      <c r="Z6218" s="42"/>
    </row>
    <row r="6219">
      <c r="B6219" s="42"/>
      <c r="D6219" s="90"/>
      <c r="F6219" s="90"/>
      <c r="G6219" s="42"/>
      <c r="H6219" s="90"/>
      <c r="M6219" s="42"/>
      <c r="S6219" s="42"/>
      <c r="T6219" s="42"/>
      <c r="U6219" s="42"/>
      <c r="V6219" s="42"/>
      <c r="W6219" s="42"/>
      <c r="X6219" s="42"/>
      <c r="Y6219" s="42"/>
      <c r="Z6219" s="42"/>
    </row>
    <row r="6220">
      <c r="B6220" s="42"/>
      <c r="D6220" s="90"/>
      <c r="F6220" s="90"/>
      <c r="G6220" s="42"/>
      <c r="H6220" s="90"/>
      <c r="M6220" s="42"/>
      <c r="S6220" s="42"/>
      <c r="T6220" s="42"/>
      <c r="U6220" s="42"/>
      <c r="V6220" s="42"/>
      <c r="W6220" s="42"/>
      <c r="X6220" s="42"/>
      <c r="Y6220" s="42"/>
      <c r="Z6220" s="42"/>
    </row>
    <row r="6221">
      <c r="B6221" s="42"/>
      <c r="D6221" s="90"/>
      <c r="F6221" s="90"/>
      <c r="G6221" s="42"/>
      <c r="H6221" s="90"/>
      <c r="M6221" s="42"/>
      <c r="S6221" s="42"/>
      <c r="T6221" s="42"/>
      <c r="U6221" s="42"/>
      <c r="V6221" s="42"/>
      <c r="W6221" s="42"/>
      <c r="X6221" s="42"/>
      <c r="Y6221" s="42"/>
      <c r="Z6221" s="42"/>
    </row>
    <row r="6222">
      <c r="B6222" s="42"/>
      <c r="D6222" s="90"/>
      <c r="F6222" s="90"/>
      <c r="G6222" s="42"/>
      <c r="H6222" s="90"/>
      <c r="M6222" s="42"/>
      <c r="S6222" s="42"/>
      <c r="T6222" s="42"/>
      <c r="U6222" s="42"/>
      <c r="V6222" s="42"/>
      <c r="W6222" s="42"/>
      <c r="X6222" s="42"/>
      <c r="Y6222" s="42"/>
      <c r="Z6222" s="42"/>
    </row>
    <row r="6223">
      <c r="B6223" s="42"/>
      <c r="D6223" s="90"/>
      <c r="F6223" s="90"/>
      <c r="G6223" s="42"/>
      <c r="H6223" s="90"/>
      <c r="M6223" s="42"/>
      <c r="S6223" s="42"/>
      <c r="T6223" s="42"/>
      <c r="U6223" s="42"/>
      <c r="V6223" s="42"/>
      <c r="W6223" s="42"/>
      <c r="X6223" s="42"/>
      <c r="Y6223" s="42"/>
      <c r="Z6223" s="42"/>
    </row>
    <row r="6224">
      <c r="B6224" s="42"/>
      <c r="D6224" s="90"/>
      <c r="F6224" s="90"/>
      <c r="G6224" s="42"/>
      <c r="H6224" s="90"/>
      <c r="M6224" s="42"/>
      <c r="S6224" s="42"/>
      <c r="T6224" s="42"/>
      <c r="U6224" s="42"/>
      <c r="V6224" s="42"/>
      <c r="W6224" s="42"/>
      <c r="X6224" s="42"/>
      <c r="Y6224" s="42"/>
      <c r="Z6224" s="42"/>
    </row>
    <row r="6225">
      <c r="B6225" s="42"/>
      <c r="D6225" s="90"/>
      <c r="F6225" s="90"/>
      <c r="G6225" s="42"/>
      <c r="H6225" s="90"/>
      <c r="M6225" s="42"/>
      <c r="S6225" s="42"/>
      <c r="T6225" s="42"/>
      <c r="U6225" s="42"/>
      <c r="V6225" s="42"/>
      <c r="W6225" s="42"/>
      <c r="X6225" s="42"/>
      <c r="Y6225" s="42"/>
      <c r="Z6225" s="42"/>
    </row>
    <row r="6226">
      <c r="B6226" s="42"/>
      <c r="D6226" s="90"/>
      <c r="F6226" s="90"/>
      <c r="G6226" s="42"/>
      <c r="H6226" s="90"/>
      <c r="M6226" s="42"/>
      <c r="S6226" s="42"/>
      <c r="T6226" s="42"/>
      <c r="U6226" s="42"/>
      <c r="V6226" s="42"/>
      <c r="W6226" s="42"/>
      <c r="X6226" s="42"/>
      <c r="Y6226" s="42"/>
      <c r="Z6226" s="42"/>
    </row>
    <row r="6227">
      <c r="B6227" s="42"/>
      <c r="D6227" s="90"/>
      <c r="F6227" s="90"/>
      <c r="G6227" s="42"/>
      <c r="H6227" s="90"/>
      <c r="M6227" s="42"/>
      <c r="S6227" s="42"/>
      <c r="T6227" s="42"/>
      <c r="U6227" s="42"/>
      <c r="V6227" s="42"/>
      <c r="W6227" s="42"/>
      <c r="X6227" s="42"/>
      <c r="Y6227" s="42"/>
      <c r="Z6227" s="42"/>
    </row>
    <row r="6228">
      <c r="B6228" s="42"/>
      <c r="D6228" s="90"/>
      <c r="F6228" s="90"/>
      <c r="G6228" s="42"/>
      <c r="H6228" s="90"/>
      <c r="M6228" s="42"/>
      <c r="S6228" s="42"/>
      <c r="T6228" s="42"/>
      <c r="U6228" s="42"/>
      <c r="V6228" s="42"/>
      <c r="W6228" s="42"/>
      <c r="X6228" s="42"/>
      <c r="Y6228" s="42"/>
      <c r="Z6228" s="42"/>
    </row>
    <row r="6229">
      <c r="B6229" s="42"/>
      <c r="D6229" s="90"/>
      <c r="F6229" s="90"/>
      <c r="G6229" s="42"/>
      <c r="H6229" s="90"/>
      <c r="M6229" s="42"/>
      <c r="S6229" s="42"/>
      <c r="T6229" s="42"/>
      <c r="U6229" s="42"/>
      <c r="V6229" s="42"/>
      <c r="W6229" s="42"/>
      <c r="X6229" s="42"/>
      <c r="Y6229" s="42"/>
      <c r="Z6229" s="42"/>
    </row>
    <row r="6230">
      <c r="B6230" s="42"/>
      <c r="D6230" s="90"/>
      <c r="F6230" s="90"/>
      <c r="G6230" s="42"/>
      <c r="H6230" s="90"/>
      <c r="M6230" s="42"/>
      <c r="S6230" s="42"/>
      <c r="T6230" s="42"/>
      <c r="U6230" s="42"/>
      <c r="V6230" s="42"/>
      <c r="W6230" s="42"/>
      <c r="X6230" s="42"/>
      <c r="Y6230" s="42"/>
      <c r="Z6230" s="42"/>
    </row>
    <row r="6231">
      <c r="B6231" s="42"/>
      <c r="D6231" s="90"/>
      <c r="F6231" s="90"/>
      <c r="G6231" s="42"/>
      <c r="H6231" s="90"/>
      <c r="M6231" s="42"/>
      <c r="S6231" s="42"/>
      <c r="T6231" s="42"/>
      <c r="U6231" s="42"/>
      <c r="V6231" s="42"/>
      <c r="W6231" s="42"/>
      <c r="X6231" s="42"/>
      <c r="Y6231" s="42"/>
      <c r="Z6231" s="42"/>
    </row>
    <row r="6232">
      <c r="B6232" s="42"/>
      <c r="D6232" s="90"/>
      <c r="F6232" s="90"/>
      <c r="G6232" s="42"/>
      <c r="H6232" s="90"/>
      <c r="M6232" s="42"/>
      <c r="S6232" s="42"/>
      <c r="T6232" s="42"/>
      <c r="U6232" s="42"/>
      <c r="V6232" s="42"/>
      <c r="W6232" s="42"/>
      <c r="X6232" s="42"/>
      <c r="Y6232" s="42"/>
      <c r="Z6232" s="42"/>
    </row>
    <row r="6233">
      <c r="B6233" s="42"/>
      <c r="D6233" s="90"/>
      <c r="F6233" s="90"/>
      <c r="G6233" s="42"/>
      <c r="H6233" s="90"/>
      <c r="M6233" s="42"/>
      <c r="S6233" s="42"/>
      <c r="T6233" s="42"/>
      <c r="U6233" s="42"/>
      <c r="V6233" s="42"/>
      <c r="W6233" s="42"/>
      <c r="X6233" s="42"/>
      <c r="Y6233" s="42"/>
      <c r="Z6233" s="42"/>
    </row>
    <row r="6234">
      <c r="B6234" s="42"/>
      <c r="D6234" s="90"/>
      <c r="F6234" s="90"/>
      <c r="G6234" s="42"/>
      <c r="H6234" s="90"/>
      <c r="M6234" s="42"/>
      <c r="S6234" s="42"/>
      <c r="T6234" s="42"/>
      <c r="U6234" s="42"/>
      <c r="V6234" s="42"/>
      <c r="W6234" s="42"/>
      <c r="X6234" s="42"/>
      <c r="Y6234" s="42"/>
      <c r="Z6234" s="42"/>
    </row>
    <row r="6235">
      <c r="B6235" s="42"/>
      <c r="D6235" s="90"/>
      <c r="F6235" s="90"/>
      <c r="G6235" s="42"/>
      <c r="H6235" s="90"/>
      <c r="M6235" s="42"/>
      <c r="S6235" s="42"/>
      <c r="T6235" s="42"/>
      <c r="U6235" s="42"/>
      <c r="V6235" s="42"/>
      <c r="W6235" s="42"/>
      <c r="X6235" s="42"/>
      <c r="Y6235" s="42"/>
      <c r="Z6235" s="42"/>
    </row>
    <row r="6236">
      <c r="B6236" s="42"/>
      <c r="D6236" s="90"/>
      <c r="F6236" s="90"/>
      <c r="G6236" s="42"/>
      <c r="H6236" s="90"/>
      <c r="M6236" s="42"/>
      <c r="S6236" s="42"/>
      <c r="T6236" s="42"/>
      <c r="U6236" s="42"/>
      <c r="V6236" s="42"/>
      <c r="W6236" s="42"/>
      <c r="X6236" s="42"/>
      <c r="Y6236" s="42"/>
      <c r="Z6236" s="42"/>
    </row>
    <row r="6237">
      <c r="B6237" s="42"/>
      <c r="D6237" s="90"/>
      <c r="F6237" s="90"/>
      <c r="G6237" s="42"/>
      <c r="H6237" s="90"/>
      <c r="M6237" s="42"/>
      <c r="S6237" s="42"/>
      <c r="T6237" s="42"/>
      <c r="U6237" s="42"/>
      <c r="V6237" s="42"/>
      <c r="W6237" s="42"/>
      <c r="X6237" s="42"/>
      <c r="Y6237" s="42"/>
      <c r="Z6237" s="42"/>
    </row>
    <row r="6238">
      <c r="B6238" s="42"/>
      <c r="D6238" s="90"/>
      <c r="F6238" s="90"/>
      <c r="G6238" s="42"/>
      <c r="H6238" s="90"/>
      <c r="M6238" s="42"/>
      <c r="S6238" s="42"/>
      <c r="T6238" s="42"/>
      <c r="U6238" s="42"/>
      <c r="V6238" s="42"/>
      <c r="W6238" s="42"/>
      <c r="X6238" s="42"/>
      <c r="Y6238" s="42"/>
      <c r="Z6238" s="42"/>
    </row>
    <row r="6239">
      <c r="B6239" s="42"/>
      <c r="D6239" s="90"/>
      <c r="F6239" s="90"/>
      <c r="G6239" s="42"/>
      <c r="H6239" s="90"/>
      <c r="M6239" s="42"/>
      <c r="S6239" s="42"/>
      <c r="T6239" s="42"/>
      <c r="U6239" s="42"/>
      <c r="V6239" s="42"/>
      <c r="W6239" s="42"/>
      <c r="X6239" s="42"/>
      <c r="Y6239" s="42"/>
      <c r="Z6239" s="42"/>
    </row>
    <row r="6240">
      <c r="B6240" s="42"/>
      <c r="D6240" s="90"/>
      <c r="F6240" s="90"/>
      <c r="G6240" s="42"/>
      <c r="H6240" s="90"/>
      <c r="M6240" s="42"/>
      <c r="S6240" s="42"/>
      <c r="T6240" s="42"/>
      <c r="U6240" s="42"/>
      <c r="V6240" s="42"/>
      <c r="W6240" s="42"/>
      <c r="X6240" s="42"/>
      <c r="Y6240" s="42"/>
      <c r="Z6240" s="42"/>
    </row>
    <row r="6241">
      <c r="B6241" s="42"/>
      <c r="D6241" s="90"/>
      <c r="F6241" s="90"/>
      <c r="G6241" s="42"/>
      <c r="H6241" s="90"/>
      <c r="M6241" s="42"/>
      <c r="S6241" s="42"/>
      <c r="T6241" s="42"/>
      <c r="U6241" s="42"/>
      <c r="V6241" s="42"/>
      <c r="W6241" s="42"/>
      <c r="X6241" s="42"/>
      <c r="Y6241" s="42"/>
      <c r="Z6241" s="42"/>
    </row>
    <row r="6242">
      <c r="B6242" s="42"/>
      <c r="D6242" s="90"/>
      <c r="F6242" s="90"/>
      <c r="G6242" s="42"/>
      <c r="H6242" s="90"/>
      <c r="M6242" s="42"/>
      <c r="S6242" s="42"/>
      <c r="T6242" s="42"/>
      <c r="U6242" s="42"/>
      <c r="V6242" s="42"/>
      <c r="W6242" s="42"/>
      <c r="X6242" s="42"/>
      <c r="Y6242" s="42"/>
      <c r="Z6242" s="42"/>
    </row>
    <row r="6243">
      <c r="B6243" s="42"/>
      <c r="D6243" s="90"/>
      <c r="F6243" s="90"/>
      <c r="G6243" s="42"/>
      <c r="H6243" s="90"/>
      <c r="M6243" s="42"/>
      <c r="S6243" s="42"/>
      <c r="T6243" s="42"/>
      <c r="U6243" s="42"/>
      <c r="V6243" s="42"/>
      <c r="W6243" s="42"/>
      <c r="X6243" s="42"/>
      <c r="Y6243" s="42"/>
      <c r="Z6243" s="42"/>
    </row>
    <row r="6244">
      <c r="B6244" s="42"/>
      <c r="D6244" s="90"/>
      <c r="F6244" s="90"/>
      <c r="G6244" s="42"/>
      <c r="H6244" s="90"/>
      <c r="M6244" s="42"/>
      <c r="S6244" s="42"/>
      <c r="T6244" s="42"/>
      <c r="U6244" s="42"/>
      <c r="V6244" s="42"/>
      <c r="W6244" s="42"/>
      <c r="X6244" s="42"/>
      <c r="Y6244" s="42"/>
      <c r="Z6244" s="42"/>
    </row>
    <row r="6245">
      <c r="B6245" s="42"/>
      <c r="D6245" s="90"/>
      <c r="F6245" s="90"/>
      <c r="G6245" s="42"/>
      <c r="H6245" s="90"/>
      <c r="M6245" s="42"/>
      <c r="S6245" s="42"/>
      <c r="T6245" s="42"/>
      <c r="U6245" s="42"/>
      <c r="V6245" s="42"/>
      <c r="W6245" s="42"/>
      <c r="X6245" s="42"/>
      <c r="Y6245" s="42"/>
      <c r="Z6245" s="42"/>
    </row>
    <row r="6246">
      <c r="B6246" s="42"/>
      <c r="D6246" s="90"/>
      <c r="F6246" s="90"/>
      <c r="G6246" s="42"/>
      <c r="H6246" s="90"/>
      <c r="M6246" s="42"/>
      <c r="S6246" s="42"/>
      <c r="T6246" s="42"/>
      <c r="U6246" s="42"/>
      <c r="V6246" s="42"/>
      <c r="W6246" s="42"/>
      <c r="X6246" s="42"/>
      <c r="Y6246" s="42"/>
      <c r="Z6246" s="42"/>
    </row>
    <row r="6247">
      <c r="B6247" s="42"/>
      <c r="D6247" s="90"/>
      <c r="F6247" s="90"/>
      <c r="G6247" s="42"/>
      <c r="H6247" s="90"/>
      <c r="M6247" s="42"/>
      <c r="S6247" s="42"/>
      <c r="T6247" s="42"/>
      <c r="U6247" s="42"/>
      <c r="V6247" s="42"/>
      <c r="W6247" s="42"/>
      <c r="X6247" s="42"/>
      <c r="Y6247" s="42"/>
      <c r="Z6247" s="42"/>
    </row>
    <row r="6248">
      <c r="B6248" s="42"/>
      <c r="D6248" s="90"/>
      <c r="F6248" s="90"/>
      <c r="G6248" s="42"/>
      <c r="H6248" s="90"/>
      <c r="M6248" s="42"/>
      <c r="S6248" s="42"/>
      <c r="T6248" s="42"/>
      <c r="U6248" s="42"/>
      <c r="V6248" s="42"/>
      <c r="W6248" s="42"/>
      <c r="X6248" s="42"/>
      <c r="Y6248" s="42"/>
      <c r="Z6248" s="42"/>
    </row>
    <row r="6249">
      <c r="B6249" s="42"/>
      <c r="D6249" s="90"/>
      <c r="F6249" s="90"/>
      <c r="G6249" s="42"/>
      <c r="H6249" s="90"/>
      <c r="M6249" s="42"/>
      <c r="S6249" s="42"/>
      <c r="T6249" s="42"/>
      <c r="U6249" s="42"/>
      <c r="V6249" s="42"/>
      <c r="W6249" s="42"/>
      <c r="X6249" s="42"/>
      <c r="Y6249" s="42"/>
      <c r="Z6249" s="42"/>
    </row>
    <row r="6250">
      <c r="B6250" s="42"/>
      <c r="D6250" s="90"/>
      <c r="F6250" s="90"/>
      <c r="G6250" s="42"/>
      <c r="H6250" s="90"/>
      <c r="M6250" s="42"/>
      <c r="S6250" s="42"/>
      <c r="T6250" s="42"/>
      <c r="U6250" s="42"/>
      <c r="V6250" s="42"/>
      <c r="W6250" s="42"/>
      <c r="X6250" s="42"/>
      <c r="Y6250" s="42"/>
      <c r="Z6250" s="42"/>
    </row>
    <row r="6251">
      <c r="B6251" s="42"/>
      <c r="D6251" s="90"/>
      <c r="F6251" s="90"/>
      <c r="G6251" s="42"/>
      <c r="H6251" s="90"/>
      <c r="M6251" s="42"/>
      <c r="S6251" s="42"/>
      <c r="T6251" s="42"/>
      <c r="U6251" s="42"/>
      <c r="V6251" s="42"/>
      <c r="W6251" s="42"/>
      <c r="X6251" s="42"/>
      <c r="Y6251" s="42"/>
      <c r="Z6251" s="42"/>
    </row>
    <row r="6252">
      <c r="B6252" s="42"/>
      <c r="D6252" s="90"/>
      <c r="F6252" s="90"/>
      <c r="G6252" s="42"/>
      <c r="H6252" s="90"/>
      <c r="M6252" s="42"/>
      <c r="S6252" s="42"/>
      <c r="T6252" s="42"/>
      <c r="U6252" s="42"/>
      <c r="V6252" s="42"/>
      <c r="W6252" s="42"/>
      <c r="X6252" s="42"/>
      <c r="Y6252" s="42"/>
      <c r="Z6252" s="42"/>
    </row>
    <row r="6253">
      <c r="B6253" s="42"/>
      <c r="D6253" s="90"/>
      <c r="F6253" s="90"/>
      <c r="G6253" s="42"/>
      <c r="H6253" s="90"/>
      <c r="M6253" s="42"/>
      <c r="S6253" s="42"/>
      <c r="T6253" s="42"/>
      <c r="U6253" s="42"/>
      <c r="V6253" s="42"/>
      <c r="W6253" s="42"/>
      <c r="X6253" s="42"/>
      <c r="Y6253" s="42"/>
      <c r="Z6253" s="42"/>
    </row>
    <row r="6254">
      <c r="B6254" s="42"/>
      <c r="D6254" s="90"/>
      <c r="F6254" s="90"/>
      <c r="G6254" s="42"/>
      <c r="H6254" s="90"/>
      <c r="M6254" s="42"/>
      <c r="S6254" s="42"/>
      <c r="T6254" s="42"/>
      <c r="U6254" s="42"/>
      <c r="V6254" s="42"/>
      <c r="W6254" s="42"/>
      <c r="X6254" s="42"/>
      <c r="Y6254" s="42"/>
      <c r="Z6254" s="42"/>
    </row>
    <row r="6255">
      <c r="B6255" s="42"/>
      <c r="D6255" s="90"/>
      <c r="F6255" s="90"/>
      <c r="G6255" s="42"/>
      <c r="H6255" s="90"/>
      <c r="M6255" s="42"/>
      <c r="S6255" s="42"/>
      <c r="T6255" s="42"/>
      <c r="U6255" s="42"/>
      <c r="V6255" s="42"/>
      <c r="W6255" s="42"/>
      <c r="X6255" s="42"/>
      <c r="Y6255" s="42"/>
      <c r="Z6255" s="42"/>
    </row>
    <row r="6256">
      <c r="B6256" s="42"/>
      <c r="D6256" s="90"/>
      <c r="F6256" s="90"/>
      <c r="G6256" s="42"/>
      <c r="H6256" s="90"/>
      <c r="M6256" s="42"/>
      <c r="S6256" s="42"/>
      <c r="T6256" s="42"/>
      <c r="U6256" s="42"/>
      <c r="V6256" s="42"/>
      <c r="W6256" s="42"/>
      <c r="X6256" s="42"/>
      <c r="Y6256" s="42"/>
      <c r="Z6256" s="42"/>
    </row>
    <row r="6257">
      <c r="B6257" s="42"/>
      <c r="D6257" s="90"/>
      <c r="F6257" s="90"/>
      <c r="G6257" s="42"/>
      <c r="H6257" s="90"/>
      <c r="M6257" s="42"/>
      <c r="S6257" s="42"/>
      <c r="T6257" s="42"/>
      <c r="U6257" s="42"/>
      <c r="V6257" s="42"/>
      <c r="W6257" s="42"/>
      <c r="X6257" s="42"/>
      <c r="Y6257" s="42"/>
      <c r="Z6257" s="42"/>
    </row>
    <row r="6258">
      <c r="B6258" s="42"/>
      <c r="D6258" s="90"/>
      <c r="F6258" s="90"/>
      <c r="G6258" s="42"/>
      <c r="H6258" s="90"/>
      <c r="M6258" s="42"/>
      <c r="S6258" s="42"/>
      <c r="T6258" s="42"/>
      <c r="U6258" s="42"/>
      <c r="V6258" s="42"/>
      <c r="W6258" s="42"/>
      <c r="X6258" s="42"/>
      <c r="Y6258" s="42"/>
      <c r="Z6258" s="42"/>
    </row>
    <row r="6259">
      <c r="B6259" s="42"/>
      <c r="D6259" s="90"/>
      <c r="F6259" s="90"/>
      <c r="G6259" s="42"/>
      <c r="H6259" s="90"/>
      <c r="M6259" s="42"/>
      <c r="S6259" s="42"/>
      <c r="T6259" s="42"/>
      <c r="U6259" s="42"/>
      <c r="V6259" s="42"/>
      <c r="W6259" s="42"/>
      <c r="X6259" s="42"/>
      <c r="Y6259" s="42"/>
      <c r="Z6259" s="42"/>
    </row>
    <row r="6260">
      <c r="B6260" s="42"/>
      <c r="D6260" s="90"/>
      <c r="F6260" s="90"/>
      <c r="G6260" s="42"/>
      <c r="H6260" s="90"/>
      <c r="M6260" s="42"/>
      <c r="S6260" s="42"/>
      <c r="T6260" s="42"/>
      <c r="U6260" s="42"/>
      <c r="V6260" s="42"/>
      <c r="W6260" s="42"/>
      <c r="X6260" s="42"/>
      <c r="Y6260" s="42"/>
      <c r="Z6260" s="42"/>
    </row>
    <row r="6261">
      <c r="B6261" s="42"/>
      <c r="D6261" s="90"/>
      <c r="F6261" s="90"/>
      <c r="G6261" s="42"/>
      <c r="H6261" s="90"/>
      <c r="M6261" s="42"/>
      <c r="S6261" s="42"/>
      <c r="T6261" s="42"/>
      <c r="U6261" s="42"/>
      <c r="V6261" s="42"/>
      <c r="W6261" s="42"/>
      <c r="X6261" s="42"/>
      <c r="Y6261" s="42"/>
      <c r="Z6261" s="42"/>
    </row>
    <row r="6262">
      <c r="B6262" s="42"/>
      <c r="D6262" s="90"/>
      <c r="F6262" s="90"/>
      <c r="G6262" s="42"/>
      <c r="H6262" s="90"/>
      <c r="M6262" s="42"/>
      <c r="S6262" s="42"/>
      <c r="T6262" s="42"/>
      <c r="U6262" s="42"/>
      <c r="V6262" s="42"/>
      <c r="W6262" s="42"/>
      <c r="X6262" s="42"/>
      <c r="Y6262" s="42"/>
      <c r="Z6262" s="42"/>
    </row>
    <row r="6263">
      <c r="B6263" s="42"/>
      <c r="D6263" s="90"/>
      <c r="F6263" s="90"/>
      <c r="G6263" s="42"/>
      <c r="H6263" s="90"/>
      <c r="M6263" s="42"/>
      <c r="S6263" s="42"/>
      <c r="T6263" s="42"/>
      <c r="U6263" s="42"/>
      <c r="V6263" s="42"/>
      <c r="W6263" s="42"/>
      <c r="X6263" s="42"/>
      <c r="Y6263" s="42"/>
      <c r="Z6263" s="42"/>
    </row>
    <row r="6264">
      <c r="B6264" s="42"/>
      <c r="D6264" s="90"/>
      <c r="F6264" s="90"/>
      <c r="G6264" s="42"/>
      <c r="H6264" s="90"/>
      <c r="M6264" s="42"/>
      <c r="S6264" s="42"/>
      <c r="T6264" s="42"/>
      <c r="U6264" s="42"/>
      <c r="V6264" s="42"/>
      <c r="W6264" s="42"/>
      <c r="X6264" s="42"/>
      <c r="Y6264" s="42"/>
      <c r="Z6264" s="42"/>
    </row>
    <row r="6265">
      <c r="B6265" s="42"/>
      <c r="D6265" s="90"/>
      <c r="F6265" s="90"/>
      <c r="G6265" s="42"/>
      <c r="H6265" s="90"/>
      <c r="M6265" s="42"/>
      <c r="S6265" s="42"/>
      <c r="T6265" s="42"/>
      <c r="U6265" s="42"/>
      <c r="V6265" s="42"/>
      <c r="W6265" s="42"/>
      <c r="X6265" s="42"/>
      <c r="Y6265" s="42"/>
      <c r="Z6265" s="42"/>
    </row>
    <row r="6266">
      <c r="B6266" s="42"/>
      <c r="D6266" s="90"/>
      <c r="F6266" s="90"/>
      <c r="G6266" s="42"/>
      <c r="H6266" s="90"/>
      <c r="M6266" s="42"/>
      <c r="S6266" s="42"/>
      <c r="T6266" s="42"/>
      <c r="U6266" s="42"/>
      <c r="V6266" s="42"/>
      <c r="W6266" s="42"/>
      <c r="X6266" s="42"/>
      <c r="Y6266" s="42"/>
      <c r="Z6266" s="42"/>
    </row>
    <row r="6267">
      <c r="B6267" s="42"/>
      <c r="D6267" s="90"/>
      <c r="F6267" s="90"/>
      <c r="G6267" s="42"/>
      <c r="H6267" s="90"/>
      <c r="M6267" s="42"/>
      <c r="S6267" s="42"/>
      <c r="T6267" s="42"/>
      <c r="U6267" s="42"/>
      <c r="V6267" s="42"/>
      <c r="W6267" s="42"/>
      <c r="X6267" s="42"/>
      <c r="Y6267" s="42"/>
      <c r="Z6267" s="42"/>
    </row>
    <row r="6268">
      <c r="B6268" s="42"/>
      <c r="D6268" s="90"/>
      <c r="F6268" s="90"/>
      <c r="G6268" s="42"/>
      <c r="H6268" s="90"/>
      <c r="M6268" s="42"/>
      <c r="S6268" s="42"/>
      <c r="T6268" s="42"/>
      <c r="U6268" s="42"/>
      <c r="V6268" s="42"/>
      <c r="W6268" s="42"/>
      <c r="X6268" s="42"/>
      <c r="Y6268" s="42"/>
      <c r="Z6268" s="42"/>
    </row>
    <row r="6269">
      <c r="B6269" s="42"/>
      <c r="D6269" s="90"/>
      <c r="F6269" s="90"/>
      <c r="G6269" s="42"/>
      <c r="H6269" s="90"/>
      <c r="M6269" s="42"/>
      <c r="S6269" s="42"/>
      <c r="T6269" s="42"/>
      <c r="U6269" s="42"/>
      <c r="V6269" s="42"/>
      <c r="W6269" s="42"/>
      <c r="X6269" s="42"/>
      <c r="Y6269" s="42"/>
      <c r="Z6269" s="42"/>
    </row>
    <row r="6270">
      <c r="B6270" s="42"/>
      <c r="D6270" s="90"/>
      <c r="F6270" s="90"/>
      <c r="G6270" s="42"/>
      <c r="H6270" s="90"/>
      <c r="M6270" s="42"/>
      <c r="S6270" s="42"/>
      <c r="T6270" s="42"/>
      <c r="U6270" s="42"/>
      <c r="V6270" s="42"/>
      <c r="W6270" s="42"/>
      <c r="X6270" s="42"/>
      <c r="Y6270" s="42"/>
      <c r="Z6270" s="42"/>
    </row>
    <row r="6271">
      <c r="B6271" s="42"/>
      <c r="D6271" s="90"/>
      <c r="F6271" s="90"/>
      <c r="G6271" s="42"/>
      <c r="H6271" s="90"/>
      <c r="M6271" s="42"/>
      <c r="S6271" s="42"/>
      <c r="T6271" s="42"/>
      <c r="U6271" s="42"/>
      <c r="V6271" s="42"/>
      <c r="W6271" s="42"/>
      <c r="X6271" s="42"/>
      <c r="Y6271" s="42"/>
      <c r="Z6271" s="42"/>
    </row>
    <row r="6272">
      <c r="B6272" s="42"/>
      <c r="D6272" s="90"/>
      <c r="F6272" s="90"/>
      <c r="G6272" s="42"/>
      <c r="H6272" s="90"/>
      <c r="M6272" s="42"/>
      <c r="S6272" s="42"/>
      <c r="T6272" s="42"/>
      <c r="U6272" s="42"/>
      <c r="V6272" s="42"/>
      <c r="W6272" s="42"/>
      <c r="X6272" s="42"/>
      <c r="Y6272" s="42"/>
      <c r="Z6272" s="42"/>
    </row>
    <row r="6273">
      <c r="B6273" s="42"/>
      <c r="D6273" s="90"/>
      <c r="F6273" s="90"/>
      <c r="G6273" s="42"/>
      <c r="H6273" s="90"/>
      <c r="M6273" s="42"/>
      <c r="S6273" s="42"/>
      <c r="T6273" s="42"/>
      <c r="U6273" s="42"/>
      <c r="V6273" s="42"/>
      <c r="W6273" s="42"/>
      <c r="X6273" s="42"/>
      <c r="Y6273" s="42"/>
      <c r="Z6273" s="42"/>
    </row>
    <row r="6274">
      <c r="B6274" s="42"/>
      <c r="D6274" s="90"/>
      <c r="F6274" s="90"/>
      <c r="G6274" s="42"/>
      <c r="H6274" s="90"/>
      <c r="M6274" s="42"/>
      <c r="S6274" s="42"/>
      <c r="T6274" s="42"/>
      <c r="U6274" s="42"/>
      <c r="V6274" s="42"/>
      <c r="W6274" s="42"/>
      <c r="X6274" s="42"/>
      <c r="Y6274" s="42"/>
      <c r="Z6274" s="42"/>
    </row>
    <row r="6275">
      <c r="B6275" s="42"/>
      <c r="D6275" s="90"/>
      <c r="F6275" s="90"/>
      <c r="G6275" s="42"/>
      <c r="H6275" s="90"/>
      <c r="M6275" s="42"/>
      <c r="S6275" s="42"/>
      <c r="T6275" s="42"/>
      <c r="U6275" s="42"/>
      <c r="V6275" s="42"/>
      <c r="W6275" s="42"/>
      <c r="X6275" s="42"/>
      <c r="Y6275" s="42"/>
      <c r="Z6275" s="42"/>
    </row>
    <row r="6276">
      <c r="B6276" s="42"/>
      <c r="D6276" s="90"/>
      <c r="F6276" s="90"/>
      <c r="G6276" s="42"/>
      <c r="H6276" s="90"/>
      <c r="M6276" s="42"/>
      <c r="S6276" s="42"/>
      <c r="T6276" s="42"/>
      <c r="U6276" s="42"/>
      <c r="V6276" s="42"/>
      <c r="W6276" s="42"/>
      <c r="X6276" s="42"/>
      <c r="Y6276" s="42"/>
      <c r="Z6276" s="42"/>
    </row>
    <row r="6277">
      <c r="B6277" s="42"/>
      <c r="D6277" s="90"/>
      <c r="F6277" s="90"/>
      <c r="G6277" s="42"/>
      <c r="H6277" s="90"/>
      <c r="M6277" s="42"/>
      <c r="S6277" s="42"/>
      <c r="T6277" s="42"/>
      <c r="U6277" s="42"/>
      <c r="V6277" s="42"/>
      <c r="W6277" s="42"/>
      <c r="X6277" s="42"/>
      <c r="Y6277" s="42"/>
      <c r="Z6277" s="42"/>
    </row>
    <row r="6278">
      <c r="B6278" s="42"/>
      <c r="D6278" s="90"/>
      <c r="F6278" s="90"/>
      <c r="G6278" s="42"/>
      <c r="H6278" s="90"/>
      <c r="M6278" s="42"/>
      <c r="S6278" s="42"/>
      <c r="T6278" s="42"/>
      <c r="U6278" s="42"/>
      <c r="V6278" s="42"/>
      <c r="W6278" s="42"/>
      <c r="X6278" s="42"/>
      <c r="Y6278" s="42"/>
      <c r="Z6278" s="42"/>
    </row>
    <row r="6279">
      <c r="B6279" s="42"/>
      <c r="D6279" s="90"/>
      <c r="F6279" s="90"/>
      <c r="G6279" s="42"/>
      <c r="H6279" s="90"/>
      <c r="M6279" s="42"/>
      <c r="S6279" s="42"/>
      <c r="T6279" s="42"/>
      <c r="U6279" s="42"/>
      <c r="V6279" s="42"/>
      <c r="W6279" s="42"/>
      <c r="X6279" s="42"/>
      <c r="Y6279" s="42"/>
      <c r="Z6279" s="42"/>
    </row>
    <row r="6280">
      <c r="B6280" s="42"/>
      <c r="D6280" s="90"/>
      <c r="F6280" s="90"/>
      <c r="G6280" s="42"/>
      <c r="H6280" s="90"/>
      <c r="M6280" s="42"/>
      <c r="S6280" s="42"/>
      <c r="T6280" s="42"/>
      <c r="U6280" s="42"/>
      <c r="V6280" s="42"/>
      <c r="W6280" s="42"/>
      <c r="X6280" s="42"/>
      <c r="Y6280" s="42"/>
      <c r="Z6280" s="42"/>
    </row>
    <row r="6281">
      <c r="B6281" s="42"/>
      <c r="D6281" s="90"/>
      <c r="F6281" s="90"/>
      <c r="G6281" s="42"/>
      <c r="H6281" s="90"/>
      <c r="M6281" s="42"/>
      <c r="S6281" s="42"/>
      <c r="T6281" s="42"/>
      <c r="U6281" s="42"/>
      <c r="V6281" s="42"/>
      <c r="W6281" s="42"/>
      <c r="X6281" s="42"/>
      <c r="Y6281" s="42"/>
      <c r="Z6281" s="42"/>
    </row>
    <row r="6282">
      <c r="B6282" s="42"/>
      <c r="D6282" s="90"/>
      <c r="F6282" s="90"/>
      <c r="G6282" s="42"/>
      <c r="H6282" s="90"/>
      <c r="M6282" s="42"/>
      <c r="S6282" s="42"/>
      <c r="T6282" s="42"/>
      <c r="U6282" s="42"/>
      <c r="V6282" s="42"/>
      <c r="W6282" s="42"/>
      <c r="X6282" s="42"/>
      <c r="Y6282" s="42"/>
      <c r="Z6282" s="42"/>
    </row>
    <row r="6283">
      <c r="B6283" s="42"/>
      <c r="D6283" s="90"/>
      <c r="F6283" s="90"/>
      <c r="G6283" s="42"/>
      <c r="H6283" s="90"/>
      <c r="M6283" s="42"/>
      <c r="S6283" s="42"/>
      <c r="T6283" s="42"/>
      <c r="U6283" s="42"/>
      <c r="V6283" s="42"/>
      <c r="W6283" s="42"/>
      <c r="X6283" s="42"/>
      <c r="Y6283" s="42"/>
      <c r="Z6283" s="42"/>
    </row>
    <row r="6284">
      <c r="B6284" s="42"/>
      <c r="D6284" s="90"/>
      <c r="F6284" s="90"/>
      <c r="G6284" s="42"/>
      <c r="H6284" s="90"/>
      <c r="M6284" s="42"/>
      <c r="S6284" s="42"/>
      <c r="T6284" s="42"/>
      <c r="U6284" s="42"/>
      <c r="V6284" s="42"/>
      <c r="W6284" s="42"/>
      <c r="X6284" s="42"/>
      <c r="Y6284" s="42"/>
      <c r="Z6284" s="42"/>
    </row>
    <row r="6285">
      <c r="B6285" s="42"/>
      <c r="D6285" s="90"/>
      <c r="F6285" s="90"/>
      <c r="G6285" s="42"/>
      <c r="H6285" s="90"/>
      <c r="M6285" s="42"/>
      <c r="S6285" s="42"/>
      <c r="T6285" s="42"/>
      <c r="U6285" s="42"/>
      <c r="V6285" s="42"/>
      <c r="W6285" s="42"/>
      <c r="X6285" s="42"/>
      <c r="Y6285" s="42"/>
      <c r="Z6285" s="42"/>
    </row>
    <row r="6286">
      <c r="B6286" s="42"/>
      <c r="D6286" s="90"/>
      <c r="F6286" s="90"/>
      <c r="G6286" s="42"/>
      <c r="H6286" s="90"/>
      <c r="M6286" s="42"/>
      <c r="S6286" s="42"/>
      <c r="T6286" s="42"/>
      <c r="U6286" s="42"/>
      <c r="V6286" s="42"/>
      <c r="W6286" s="42"/>
      <c r="X6286" s="42"/>
      <c r="Y6286" s="42"/>
      <c r="Z6286" s="42"/>
    </row>
    <row r="6287">
      <c r="B6287" s="42"/>
      <c r="D6287" s="90"/>
      <c r="F6287" s="90"/>
      <c r="G6287" s="42"/>
      <c r="H6287" s="90"/>
      <c r="M6287" s="42"/>
      <c r="S6287" s="42"/>
      <c r="T6287" s="42"/>
      <c r="U6287" s="42"/>
      <c r="V6287" s="42"/>
      <c r="W6287" s="42"/>
      <c r="X6287" s="42"/>
      <c r="Y6287" s="42"/>
      <c r="Z6287" s="42"/>
    </row>
    <row r="6288">
      <c r="B6288" s="42"/>
      <c r="D6288" s="90"/>
      <c r="F6288" s="90"/>
      <c r="G6288" s="42"/>
      <c r="H6288" s="90"/>
      <c r="M6288" s="42"/>
      <c r="S6288" s="42"/>
      <c r="T6288" s="42"/>
      <c r="U6288" s="42"/>
      <c r="V6288" s="42"/>
      <c r="W6288" s="42"/>
      <c r="X6288" s="42"/>
      <c r="Y6288" s="42"/>
      <c r="Z6288" s="42"/>
    </row>
    <row r="6289">
      <c r="B6289" s="42"/>
      <c r="D6289" s="90"/>
      <c r="F6289" s="90"/>
      <c r="G6289" s="42"/>
      <c r="H6289" s="90"/>
      <c r="M6289" s="42"/>
      <c r="S6289" s="42"/>
      <c r="T6289" s="42"/>
      <c r="U6289" s="42"/>
      <c r="V6289" s="42"/>
      <c r="W6289" s="42"/>
      <c r="X6289" s="42"/>
      <c r="Y6289" s="42"/>
      <c r="Z6289" s="42"/>
    </row>
    <row r="6290">
      <c r="B6290" s="42"/>
      <c r="D6290" s="90"/>
      <c r="F6290" s="90"/>
      <c r="G6290" s="42"/>
      <c r="H6290" s="90"/>
      <c r="M6290" s="42"/>
      <c r="S6290" s="42"/>
      <c r="T6290" s="42"/>
      <c r="U6290" s="42"/>
      <c r="V6290" s="42"/>
      <c r="W6290" s="42"/>
      <c r="X6290" s="42"/>
      <c r="Y6290" s="42"/>
      <c r="Z6290" s="42"/>
    </row>
    <row r="6291">
      <c r="B6291" s="42"/>
      <c r="D6291" s="90"/>
      <c r="F6291" s="90"/>
      <c r="G6291" s="42"/>
      <c r="H6291" s="90"/>
      <c r="M6291" s="42"/>
      <c r="S6291" s="42"/>
      <c r="T6291" s="42"/>
      <c r="U6291" s="42"/>
      <c r="V6291" s="42"/>
      <c r="W6291" s="42"/>
      <c r="X6291" s="42"/>
      <c r="Y6291" s="42"/>
      <c r="Z6291" s="42"/>
    </row>
    <row r="6292">
      <c r="B6292" s="42"/>
      <c r="D6292" s="90"/>
      <c r="F6292" s="90"/>
      <c r="G6292" s="42"/>
      <c r="H6292" s="90"/>
      <c r="M6292" s="42"/>
      <c r="S6292" s="42"/>
      <c r="T6292" s="42"/>
      <c r="U6292" s="42"/>
      <c r="V6292" s="42"/>
      <c r="W6292" s="42"/>
      <c r="X6292" s="42"/>
      <c r="Y6292" s="42"/>
      <c r="Z6292" s="42"/>
    </row>
    <row r="6293">
      <c r="B6293" s="42"/>
      <c r="D6293" s="90"/>
      <c r="F6293" s="90"/>
      <c r="G6293" s="42"/>
      <c r="H6293" s="90"/>
      <c r="M6293" s="42"/>
      <c r="S6293" s="42"/>
      <c r="T6293" s="42"/>
      <c r="U6293" s="42"/>
      <c r="V6293" s="42"/>
      <c r="W6293" s="42"/>
      <c r="X6293" s="42"/>
      <c r="Y6293" s="42"/>
      <c r="Z6293" s="42"/>
    </row>
    <row r="6294">
      <c r="B6294" s="42"/>
      <c r="D6294" s="90"/>
      <c r="F6294" s="90"/>
      <c r="G6294" s="42"/>
      <c r="H6294" s="90"/>
      <c r="M6294" s="42"/>
      <c r="S6294" s="42"/>
      <c r="T6294" s="42"/>
      <c r="U6294" s="42"/>
      <c r="V6294" s="42"/>
      <c r="W6294" s="42"/>
      <c r="X6294" s="42"/>
      <c r="Y6294" s="42"/>
      <c r="Z6294" s="42"/>
    </row>
    <row r="6295">
      <c r="B6295" s="42"/>
      <c r="D6295" s="90"/>
      <c r="F6295" s="90"/>
      <c r="G6295" s="42"/>
      <c r="H6295" s="90"/>
      <c r="M6295" s="42"/>
      <c r="S6295" s="42"/>
      <c r="T6295" s="42"/>
      <c r="U6295" s="42"/>
      <c r="V6295" s="42"/>
      <c r="W6295" s="42"/>
      <c r="X6295" s="42"/>
      <c r="Y6295" s="42"/>
      <c r="Z6295" s="42"/>
    </row>
    <row r="6296">
      <c r="B6296" s="42"/>
      <c r="D6296" s="90"/>
      <c r="F6296" s="90"/>
      <c r="G6296" s="42"/>
      <c r="H6296" s="90"/>
      <c r="M6296" s="42"/>
      <c r="S6296" s="42"/>
      <c r="T6296" s="42"/>
      <c r="U6296" s="42"/>
      <c r="V6296" s="42"/>
      <c r="W6296" s="42"/>
      <c r="X6296" s="42"/>
      <c r="Y6296" s="42"/>
      <c r="Z6296" s="42"/>
    </row>
    <row r="6297">
      <c r="B6297" s="42"/>
      <c r="D6297" s="90"/>
      <c r="F6297" s="90"/>
      <c r="G6297" s="42"/>
      <c r="H6297" s="90"/>
      <c r="M6297" s="42"/>
      <c r="S6297" s="42"/>
      <c r="T6297" s="42"/>
      <c r="U6297" s="42"/>
      <c r="V6297" s="42"/>
      <c r="W6297" s="42"/>
      <c r="X6297" s="42"/>
      <c r="Y6297" s="42"/>
      <c r="Z6297" s="42"/>
    </row>
    <row r="6298">
      <c r="B6298" s="42"/>
      <c r="D6298" s="90"/>
      <c r="F6298" s="90"/>
      <c r="G6298" s="42"/>
      <c r="H6298" s="90"/>
      <c r="M6298" s="42"/>
      <c r="S6298" s="42"/>
      <c r="T6298" s="42"/>
      <c r="U6298" s="42"/>
      <c r="V6298" s="42"/>
      <c r="W6298" s="42"/>
      <c r="X6298" s="42"/>
      <c r="Y6298" s="42"/>
      <c r="Z6298" s="42"/>
    </row>
    <row r="6299">
      <c r="B6299" s="42"/>
      <c r="D6299" s="90"/>
      <c r="F6299" s="90"/>
      <c r="G6299" s="42"/>
      <c r="H6299" s="90"/>
      <c r="M6299" s="42"/>
      <c r="S6299" s="42"/>
      <c r="T6299" s="42"/>
      <c r="U6299" s="42"/>
      <c r="V6299" s="42"/>
      <c r="W6299" s="42"/>
      <c r="X6299" s="42"/>
      <c r="Y6299" s="42"/>
      <c r="Z6299" s="42"/>
    </row>
    <row r="6300">
      <c r="B6300" s="42"/>
      <c r="D6300" s="90"/>
      <c r="F6300" s="90"/>
      <c r="G6300" s="42"/>
      <c r="H6300" s="90"/>
      <c r="M6300" s="42"/>
      <c r="S6300" s="42"/>
      <c r="T6300" s="42"/>
      <c r="U6300" s="42"/>
      <c r="V6300" s="42"/>
      <c r="W6300" s="42"/>
      <c r="X6300" s="42"/>
      <c r="Y6300" s="42"/>
      <c r="Z6300" s="42"/>
    </row>
    <row r="6301">
      <c r="B6301" s="42"/>
      <c r="D6301" s="90"/>
      <c r="F6301" s="90"/>
      <c r="G6301" s="42"/>
      <c r="H6301" s="90"/>
      <c r="M6301" s="42"/>
      <c r="S6301" s="42"/>
      <c r="T6301" s="42"/>
      <c r="U6301" s="42"/>
      <c r="V6301" s="42"/>
      <c r="W6301" s="42"/>
      <c r="X6301" s="42"/>
      <c r="Y6301" s="42"/>
      <c r="Z6301" s="42"/>
    </row>
    <row r="6302">
      <c r="B6302" s="42"/>
      <c r="D6302" s="90"/>
      <c r="F6302" s="90"/>
      <c r="G6302" s="42"/>
      <c r="H6302" s="90"/>
      <c r="M6302" s="42"/>
      <c r="S6302" s="42"/>
      <c r="T6302" s="42"/>
      <c r="U6302" s="42"/>
      <c r="V6302" s="42"/>
      <c r="W6302" s="42"/>
      <c r="X6302" s="42"/>
      <c r="Y6302" s="42"/>
      <c r="Z6302" s="42"/>
    </row>
    <row r="6303">
      <c r="B6303" s="42"/>
      <c r="D6303" s="90"/>
      <c r="F6303" s="90"/>
      <c r="G6303" s="42"/>
      <c r="H6303" s="90"/>
      <c r="M6303" s="42"/>
      <c r="S6303" s="42"/>
      <c r="T6303" s="42"/>
      <c r="U6303" s="42"/>
      <c r="V6303" s="42"/>
      <c r="W6303" s="42"/>
      <c r="X6303" s="42"/>
      <c r="Y6303" s="42"/>
      <c r="Z6303" s="42"/>
    </row>
    <row r="6304">
      <c r="B6304" s="42"/>
      <c r="D6304" s="90"/>
      <c r="F6304" s="90"/>
      <c r="G6304" s="42"/>
      <c r="H6304" s="90"/>
      <c r="M6304" s="42"/>
      <c r="S6304" s="42"/>
      <c r="T6304" s="42"/>
      <c r="U6304" s="42"/>
      <c r="V6304" s="42"/>
      <c r="W6304" s="42"/>
      <c r="X6304" s="42"/>
      <c r="Y6304" s="42"/>
      <c r="Z6304" s="42"/>
    </row>
    <row r="6305">
      <c r="B6305" s="42"/>
      <c r="D6305" s="90"/>
      <c r="F6305" s="90"/>
      <c r="G6305" s="42"/>
      <c r="H6305" s="90"/>
      <c r="M6305" s="42"/>
      <c r="S6305" s="42"/>
      <c r="T6305" s="42"/>
      <c r="U6305" s="42"/>
      <c r="V6305" s="42"/>
      <c r="W6305" s="42"/>
      <c r="X6305" s="42"/>
      <c r="Y6305" s="42"/>
      <c r="Z6305" s="42"/>
    </row>
    <row r="6306">
      <c r="B6306" s="42"/>
      <c r="D6306" s="90"/>
      <c r="F6306" s="90"/>
      <c r="G6306" s="42"/>
      <c r="H6306" s="90"/>
      <c r="M6306" s="42"/>
      <c r="S6306" s="42"/>
      <c r="T6306" s="42"/>
      <c r="U6306" s="42"/>
      <c r="V6306" s="42"/>
      <c r="W6306" s="42"/>
      <c r="X6306" s="42"/>
      <c r="Y6306" s="42"/>
      <c r="Z6306" s="42"/>
    </row>
    <row r="6307">
      <c r="B6307" s="42"/>
      <c r="D6307" s="90"/>
      <c r="F6307" s="90"/>
      <c r="G6307" s="42"/>
      <c r="H6307" s="90"/>
      <c r="M6307" s="42"/>
      <c r="S6307" s="42"/>
      <c r="T6307" s="42"/>
      <c r="U6307" s="42"/>
      <c r="V6307" s="42"/>
      <c r="W6307" s="42"/>
      <c r="X6307" s="42"/>
      <c r="Y6307" s="42"/>
      <c r="Z6307" s="42"/>
    </row>
    <row r="6308">
      <c r="B6308" s="42"/>
      <c r="D6308" s="90"/>
      <c r="F6308" s="90"/>
      <c r="G6308" s="42"/>
      <c r="H6308" s="90"/>
      <c r="M6308" s="42"/>
      <c r="S6308" s="42"/>
      <c r="T6308" s="42"/>
      <c r="U6308" s="42"/>
      <c r="V6308" s="42"/>
      <c r="W6308" s="42"/>
      <c r="X6308" s="42"/>
      <c r="Y6308" s="42"/>
      <c r="Z6308" s="42"/>
    </row>
    <row r="6309">
      <c r="B6309" s="42"/>
      <c r="D6309" s="90"/>
      <c r="F6309" s="90"/>
      <c r="G6309" s="42"/>
      <c r="H6309" s="90"/>
      <c r="M6309" s="42"/>
      <c r="S6309" s="42"/>
      <c r="T6309" s="42"/>
      <c r="U6309" s="42"/>
      <c r="V6309" s="42"/>
      <c r="W6309" s="42"/>
      <c r="X6309" s="42"/>
      <c r="Y6309" s="42"/>
      <c r="Z6309" s="42"/>
    </row>
    <row r="6310">
      <c r="B6310" s="42"/>
      <c r="D6310" s="90"/>
      <c r="F6310" s="90"/>
      <c r="G6310" s="42"/>
      <c r="H6310" s="90"/>
      <c r="M6310" s="42"/>
      <c r="S6310" s="42"/>
      <c r="T6310" s="42"/>
      <c r="U6310" s="42"/>
      <c r="V6310" s="42"/>
      <c r="W6310" s="42"/>
      <c r="X6310" s="42"/>
      <c r="Y6310" s="42"/>
      <c r="Z6310" s="42"/>
    </row>
    <row r="6311">
      <c r="B6311" s="42"/>
      <c r="D6311" s="90"/>
      <c r="F6311" s="90"/>
      <c r="G6311" s="42"/>
      <c r="H6311" s="90"/>
      <c r="M6311" s="42"/>
      <c r="S6311" s="42"/>
      <c r="T6311" s="42"/>
      <c r="U6311" s="42"/>
      <c r="V6311" s="42"/>
      <c r="W6311" s="42"/>
      <c r="X6311" s="42"/>
      <c r="Y6311" s="42"/>
      <c r="Z6311" s="42"/>
    </row>
    <row r="6312">
      <c r="B6312" s="42"/>
      <c r="D6312" s="90"/>
      <c r="F6312" s="90"/>
      <c r="G6312" s="42"/>
      <c r="H6312" s="90"/>
      <c r="M6312" s="42"/>
      <c r="S6312" s="42"/>
      <c r="T6312" s="42"/>
      <c r="U6312" s="42"/>
      <c r="V6312" s="42"/>
      <c r="W6312" s="42"/>
      <c r="X6312" s="42"/>
      <c r="Y6312" s="42"/>
      <c r="Z6312" s="42"/>
    </row>
    <row r="6313">
      <c r="B6313" s="42"/>
      <c r="D6313" s="90"/>
      <c r="F6313" s="90"/>
      <c r="G6313" s="42"/>
      <c r="H6313" s="90"/>
      <c r="M6313" s="42"/>
      <c r="S6313" s="42"/>
      <c r="T6313" s="42"/>
      <c r="U6313" s="42"/>
      <c r="V6313" s="42"/>
      <c r="W6313" s="42"/>
      <c r="X6313" s="42"/>
      <c r="Y6313" s="42"/>
      <c r="Z6313" s="42"/>
    </row>
    <row r="6314">
      <c r="B6314" s="42"/>
      <c r="D6314" s="90"/>
      <c r="F6314" s="90"/>
      <c r="G6314" s="42"/>
      <c r="H6314" s="90"/>
      <c r="M6314" s="42"/>
      <c r="S6314" s="42"/>
      <c r="T6314" s="42"/>
      <c r="U6314" s="42"/>
      <c r="V6314" s="42"/>
      <c r="W6314" s="42"/>
      <c r="X6314" s="42"/>
      <c r="Y6314" s="42"/>
      <c r="Z6314" s="42"/>
    </row>
    <row r="6315">
      <c r="B6315" s="42"/>
      <c r="D6315" s="90"/>
      <c r="F6315" s="90"/>
      <c r="G6315" s="42"/>
      <c r="H6315" s="90"/>
      <c r="M6315" s="42"/>
      <c r="S6315" s="42"/>
      <c r="T6315" s="42"/>
      <c r="U6315" s="42"/>
      <c r="V6315" s="42"/>
      <c r="W6315" s="42"/>
      <c r="X6315" s="42"/>
      <c r="Y6315" s="42"/>
      <c r="Z6315" s="42"/>
    </row>
    <row r="6316">
      <c r="B6316" s="42"/>
      <c r="D6316" s="90"/>
      <c r="F6316" s="90"/>
      <c r="G6316" s="42"/>
      <c r="H6316" s="90"/>
      <c r="M6316" s="42"/>
      <c r="S6316" s="42"/>
      <c r="T6316" s="42"/>
      <c r="U6316" s="42"/>
      <c r="V6316" s="42"/>
      <c r="W6316" s="42"/>
      <c r="X6316" s="42"/>
      <c r="Y6316" s="42"/>
      <c r="Z6316" s="42"/>
    </row>
    <row r="6317">
      <c r="B6317" s="42"/>
      <c r="D6317" s="90"/>
      <c r="F6317" s="90"/>
      <c r="G6317" s="42"/>
      <c r="H6317" s="90"/>
      <c r="M6317" s="42"/>
      <c r="S6317" s="42"/>
      <c r="T6317" s="42"/>
      <c r="U6317" s="42"/>
      <c r="V6317" s="42"/>
      <c r="W6317" s="42"/>
      <c r="X6317" s="42"/>
      <c r="Y6317" s="42"/>
      <c r="Z6317" s="42"/>
    </row>
    <row r="6318">
      <c r="B6318" s="42"/>
      <c r="D6318" s="90"/>
      <c r="F6318" s="90"/>
      <c r="G6318" s="42"/>
      <c r="H6318" s="90"/>
      <c r="M6318" s="42"/>
      <c r="S6318" s="42"/>
      <c r="T6318" s="42"/>
      <c r="U6318" s="42"/>
      <c r="V6318" s="42"/>
      <c r="W6318" s="42"/>
      <c r="X6318" s="42"/>
      <c r="Y6318" s="42"/>
      <c r="Z6318" s="42"/>
    </row>
    <row r="6319">
      <c r="B6319" s="42"/>
      <c r="D6319" s="90"/>
      <c r="F6319" s="90"/>
      <c r="G6319" s="42"/>
      <c r="H6319" s="90"/>
      <c r="M6319" s="42"/>
      <c r="S6319" s="42"/>
      <c r="T6319" s="42"/>
      <c r="U6319" s="42"/>
      <c r="V6319" s="42"/>
      <c r="W6319" s="42"/>
      <c r="X6319" s="42"/>
      <c r="Y6319" s="42"/>
      <c r="Z6319" s="42"/>
    </row>
    <row r="6320">
      <c r="B6320" s="42"/>
      <c r="D6320" s="90"/>
      <c r="F6320" s="90"/>
      <c r="G6320" s="42"/>
      <c r="H6320" s="90"/>
      <c r="M6320" s="42"/>
      <c r="S6320" s="42"/>
      <c r="T6320" s="42"/>
      <c r="U6320" s="42"/>
      <c r="V6320" s="42"/>
      <c r="W6320" s="42"/>
      <c r="X6320" s="42"/>
      <c r="Y6320" s="42"/>
      <c r="Z6320" s="42"/>
    </row>
    <row r="6321">
      <c r="B6321" s="42"/>
      <c r="D6321" s="90"/>
      <c r="F6321" s="90"/>
      <c r="G6321" s="42"/>
      <c r="H6321" s="90"/>
      <c r="M6321" s="42"/>
      <c r="S6321" s="42"/>
      <c r="T6321" s="42"/>
      <c r="U6321" s="42"/>
      <c r="V6321" s="42"/>
      <c r="W6321" s="42"/>
      <c r="X6321" s="42"/>
      <c r="Y6321" s="42"/>
      <c r="Z6321" s="42"/>
    </row>
    <row r="6322">
      <c r="B6322" s="42"/>
      <c r="D6322" s="90"/>
      <c r="F6322" s="90"/>
      <c r="G6322" s="42"/>
      <c r="H6322" s="90"/>
      <c r="M6322" s="42"/>
      <c r="S6322" s="42"/>
      <c r="T6322" s="42"/>
      <c r="U6322" s="42"/>
      <c r="V6322" s="42"/>
      <c r="W6322" s="42"/>
      <c r="X6322" s="42"/>
      <c r="Y6322" s="42"/>
      <c r="Z6322" s="42"/>
    </row>
    <row r="6323">
      <c r="B6323" s="42"/>
      <c r="D6323" s="90"/>
      <c r="F6323" s="90"/>
      <c r="G6323" s="42"/>
      <c r="H6323" s="90"/>
      <c r="M6323" s="42"/>
      <c r="S6323" s="42"/>
      <c r="T6323" s="42"/>
      <c r="U6323" s="42"/>
      <c r="V6323" s="42"/>
      <c r="W6323" s="42"/>
      <c r="X6323" s="42"/>
      <c r="Y6323" s="42"/>
      <c r="Z6323" s="42"/>
    </row>
    <row r="6324">
      <c r="B6324" s="42"/>
      <c r="D6324" s="90"/>
      <c r="F6324" s="90"/>
      <c r="G6324" s="42"/>
      <c r="H6324" s="90"/>
      <c r="M6324" s="42"/>
      <c r="S6324" s="42"/>
      <c r="T6324" s="42"/>
      <c r="U6324" s="42"/>
      <c r="V6324" s="42"/>
      <c r="W6324" s="42"/>
      <c r="X6324" s="42"/>
      <c r="Y6324" s="42"/>
      <c r="Z6324" s="42"/>
    </row>
    <row r="6325">
      <c r="B6325" s="42"/>
      <c r="D6325" s="90"/>
      <c r="F6325" s="90"/>
      <c r="G6325" s="42"/>
      <c r="H6325" s="90"/>
      <c r="M6325" s="42"/>
      <c r="S6325" s="42"/>
      <c r="T6325" s="42"/>
      <c r="U6325" s="42"/>
      <c r="V6325" s="42"/>
      <c r="W6325" s="42"/>
      <c r="X6325" s="42"/>
      <c r="Y6325" s="42"/>
      <c r="Z6325" s="42"/>
    </row>
    <row r="6326">
      <c r="B6326" s="42"/>
      <c r="D6326" s="90"/>
      <c r="F6326" s="90"/>
      <c r="G6326" s="42"/>
      <c r="H6326" s="90"/>
      <c r="M6326" s="42"/>
      <c r="S6326" s="42"/>
      <c r="T6326" s="42"/>
      <c r="U6326" s="42"/>
      <c r="V6326" s="42"/>
      <c r="W6326" s="42"/>
      <c r="X6326" s="42"/>
      <c r="Y6326" s="42"/>
      <c r="Z6326" s="42"/>
    </row>
    <row r="6327">
      <c r="B6327" s="42"/>
      <c r="D6327" s="90"/>
      <c r="F6327" s="90"/>
      <c r="G6327" s="42"/>
      <c r="H6327" s="90"/>
      <c r="M6327" s="42"/>
      <c r="S6327" s="42"/>
      <c r="T6327" s="42"/>
      <c r="U6327" s="42"/>
      <c r="V6327" s="42"/>
      <c r="W6327" s="42"/>
      <c r="X6327" s="42"/>
      <c r="Y6327" s="42"/>
      <c r="Z6327" s="42"/>
    </row>
    <row r="6328">
      <c r="B6328" s="42"/>
      <c r="D6328" s="90"/>
      <c r="F6328" s="90"/>
      <c r="G6328" s="42"/>
      <c r="H6328" s="90"/>
      <c r="M6328" s="42"/>
      <c r="S6328" s="42"/>
      <c r="T6328" s="42"/>
      <c r="U6328" s="42"/>
      <c r="V6328" s="42"/>
      <c r="W6328" s="42"/>
      <c r="X6328" s="42"/>
      <c r="Y6328" s="42"/>
      <c r="Z6328" s="42"/>
    </row>
    <row r="6329">
      <c r="B6329" s="42"/>
      <c r="D6329" s="90"/>
      <c r="F6329" s="90"/>
      <c r="G6329" s="42"/>
      <c r="H6329" s="90"/>
      <c r="M6329" s="42"/>
      <c r="S6329" s="42"/>
      <c r="T6329" s="42"/>
      <c r="U6329" s="42"/>
      <c r="V6329" s="42"/>
      <c r="W6329" s="42"/>
      <c r="X6329" s="42"/>
      <c r="Y6329" s="42"/>
      <c r="Z6329" s="42"/>
    </row>
    <row r="6330">
      <c r="B6330" s="42"/>
      <c r="D6330" s="90"/>
      <c r="F6330" s="90"/>
      <c r="G6330" s="42"/>
      <c r="H6330" s="90"/>
      <c r="M6330" s="42"/>
      <c r="S6330" s="42"/>
      <c r="T6330" s="42"/>
      <c r="U6330" s="42"/>
      <c r="V6330" s="42"/>
      <c r="W6330" s="42"/>
      <c r="X6330" s="42"/>
      <c r="Y6330" s="42"/>
      <c r="Z6330" s="42"/>
    </row>
    <row r="6331">
      <c r="B6331" s="42"/>
      <c r="D6331" s="90"/>
      <c r="F6331" s="90"/>
      <c r="G6331" s="42"/>
      <c r="H6331" s="90"/>
      <c r="M6331" s="42"/>
      <c r="S6331" s="42"/>
      <c r="T6331" s="42"/>
      <c r="U6331" s="42"/>
      <c r="V6331" s="42"/>
      <c r="W6331" s="42"/>
      <c r="X6331" s="42"/>
      <c r="Y6331" s="42"/>
      <c r="Z6331" s="42"/>
    </row>
    <row r="6332">
      <c r="B6332" s="42"/>
      <c r="D6332" s="90"/>
      <c r="F6332" s="90"/>
      <c r="G6332" s="42"/>
      <c r="H6332" s="90"/>
      <c r="M6332" s="42"/>
      <c r="S6332" s="42"/>
      <c r="T6332" s="42"/>
      <c r="U6332" s="42"/>
      <c r="V6332" s="42"/>
      <c r="W6332" s="42"/>
      <c r="X6332" s="42"/>
      <c r="Y6332" s="42"/>
      <c r="Z6332" s="42"/>
    </row>
    <row r="6333">
      <c r="B6333" s="42"/>
      <c r="D6333" s="90"/>
      <c r="F6333" s="90"/>
      <c r="G6333" s="42"/>
      <c r="H6333" s="90"/>
      <c r="M6333" s="42"/>
      <c r="S6333" s="42"/>
      <c r="T6333" s="42"/>
      <c r="U6333" s="42"/>
      <c r="V6333" s="42"/>
      <c r="W6333" s="42"/>
      <c r="X6333" s="42"/>
      <c r="Y6333" s="42"/>
      <c r="Z6333" s="42"/>
    </row>
    <row r="6334">
      <c r="B6334" s="42"/>
      <c r="D6334" s="90"/>
      <c r="F6334" s="90"/>
      <c r="G6334" s="42"/>
      <c r="H6334" s="90"/>
      <c r="M6334" s="42"/>
      <c r="S6334" s="42"/>
      <c r="T6334" s="42"/>
      <c r="U6334" s="42"/>
      <c r="V6334" s="42"/>
      <c r="W6334" s="42"/>
      <c r="X6334" s="42"/>
      <c r="Y6334" s="42"/>
      <c r="Z6334" s="42"/>
    </row>
    <row r="6335">
      <c r="B6335" s="42"/>
      <c r="D6335" s="90"/>
      <c r="F6335" s="90"/>
      <c r="G6335" s="42"/>
      <c r="H6335" s="90"/>
      <c r="M6335" s="42"/>
      <c r="S6335" s="42"/>
      <c r="T6335" s="42"/>
      <c r="U6335" s="42"/>
      <c r="V6335" s="42"/>
      <c r="W6335" s="42"/>
      <c r="X6335" s="42"/>
      <c r="Y6335" s="42"/>
      <c r="Z6335" s="42"/>
    </row>
    <row r="6336">
      <c r="B6336" s="42"/>
      <c r="D6336" s="90"/>
      <c r="F6336" s="90"/>
      <c r="G6336" s="42"/>
      <c r="H6336" s="90"/>
      <c r="M6336" s="42"/>
      <c r="S6336" s="42"/>
      <c r="T6336" s="42"/>
      <c r="U6336" s="42"/>
      <c r="V6336" s="42"/>
      <c r="W6336" s="42"/>
      <c r="X6336" s="42"/>
      <c r="Y6336" s="42"/>
      <c r="Z6336" s="42"/>
    </row>
    <row r="6337">
      <c r="B6337" s="42"/>
      <c r="D6337" s="90"/>
      <c r="F6337" s="90"/>
      <c r="G6337" s="42"/>
      <c r="H6337" s="90"/>
      <c r="M6337" s="42"/>
      <c r="S6337" s="42"/>
      <c r="T6337" s="42"/>
      <c r="U6337" s="42"/>
      <c r="V6337" s="42"/>
      <c r="W6337" s="42"/>
      <c r="X6337" s="42"/>
      <c r="Y6337" s="42"/>
      <c r="Z6337" s="42"/>
    </row>
    <row r="6338">
      <c r="B6338" s="42"/>
      <c r="D6338" s="90"/>
      <c r="F6338" s="90"/>
      <c r="G6338" s="42"/>
      <c r="H6338" s="90"/>
      <c r="M6338" s="42"/>
      <c r="S6338" s="42"/>
      <c r="T6338" s="42"/>
      <c r="U6338" s="42"/>
      <c r="V6338" s="42"/>
      <c r="W6338" s="42"/>
      <c r="X6338" s="42"/>
      <c r="Y6338" s="42"/>
      <c r="Z6338" s="42"/>
    </row>
    <row r="6339">
      <c r="B6339" s="42"/>
      <c r="D6339" s="90"/>
      <c r="F6339" s="90"/>
      <c r="G6339" s="42"/>
      <c r="H6339" s="90"/>
      <c r="M6339" s="42"/>
      <c r="S6339" s="42"/>
      <c r="T6339" s="42"/>
      <c r="U6339" s="42"/>
      <c r="V6339" s="42"/>
      <c r="W6339" s="42"/>
      <c r="X6339" s="42"/>
      <c r="Y6339" s="42"/>
      <c r="Z6339" s="42"/>
    </row>
    <row r="6340">
      <c r="B6340" s="42"/>
      <c r="D6340" s="90"/>
      <c r="F6340" s="90"/>
      <c r="G6340" s="42"/>
      <c r="H6340" s="90"/>
      <c r="M6340" s="42"/>
      <c r="S6340" s="42"/>
      <c r="T6340" s="42"/>
      <c r="U6340" s="42"/>
      <c r="V6340" s="42"/>
      <c r="W6340" s="42"/>
      <c r="X6340" s="42"/>
      <c r="Y6340" s="42"/>
      <c r="Z6340" s="42"/>
    </row>
    <row r="6341">
      <c r="B6341" s="42"/>
      <c r="D6341" s="90"/>
      <c r="F6341" s="90"/>
      <c r="G6341" s="42"/>
      <c r="H6341" s="90"/>
      <c r="M6341" s="42"/>
      <c r="S6341" s="42"/>
      <c r="T6341" s="42"/>
      <c r="U6341" s="42"/>
      <c r="V6341" s="42"/>
      <c r="W6341" s="42"/>
      <c r="X6341" s="42"/>
      <c r="Y6341" s="42"/>
      <c r="Z6341" s="42"/>
    </row>
    <row r="6342">
      <c r="B6342" s="42"/>
      <c r="D6342" s="90"/>
      <c r="F6342" s="90"/>
      <c r="G6342" s="42"/>
      <c r="H6342" s="90"/>
      <c r="M6342" s="42"/>
      <c r="S6342" s="42"/>
      <c r="T6342" s="42"/>
      <c r="U6342" s="42"/>
      <c r="V6342" s="42"/>
      <c r="W6342" s="42"/>
      <c r="X6342" s="42"/>
      <c r="Y6342" s="42"/>
      <c r="Z6342" s="42"/>
    </row>
    <row r="6343">
      <c r="B6343" s="42"/>
      <c r="D6343" s="90"/>
      <c r="F6343" s="90"/>
      <c r="G6343" s="42"/>
      <c r="H6343" s="90"/>
      <c r="M6343" s="42"/>
      <c r="S6343" s="42"/>
      <c r="T6343" s="42"/>
      <c r="U6343" s="42"/>
      <c r="V6343" s="42"/>
      <c r="W6343" s="42"/>
      <c r="X6343" s="42"/>
      <c r="Y6343" s="42"/>
      <c r="Z6343" s="42"/>
    </row>
    <row r="6344">
      <c r="B6344" s="42"/>
      <c r="D6344" s="90"/>
      <c r="F6344" s="90"/>
      <c r="G6344" s="42"/>
      <c r="H6344" s="90"/>
      <c r="M6344" s="42"/>
      <c r="S6344" s="42"/>
      <c r="T6344" s="42"/>
      <c r="U6344" s="42"/>
      <c r="V6344" s="42"/>
      <c r="W6344" s="42"/>
      <c r="X6344" s="42"/>
      <c r="Y6344" s="42"/>
      <c r="Z6344" s="42"/>
    </row>
    <row r="6345">
      <c r="B6345" s="42"/>
      <c r="D6345" s="90"/>
      <c r="F6345" s="90"/>
      <c r="G6345" s="42"/>
      <c r="H6345" s="90"/>
      <c r="M6345" s="42"/>
      <c r="S6345" s="42"/>
      <c r="T6345" s="42"/>
      <c r="U6345" s="42"/>
      <c r="V6345" s="42"/>
      <c r="W6345" s="42"/>
      <c r="X6345" s="42"/>
      <c r="Y6345" s="42"/>
      <c r="Z6345" s="42"/>
    </row>
    <row r="6346">
      <c r="B6346" s="42"/>
      <c r="D6346" s="90"/>
      <c r="F6346" s="90"/>
      <c r="G6346" s="42"/>
      <c r="H6346" s="90"/>
      <c r="M6346" s="42"/>
      <c r="S6346" s="42"/>
      <c r="T6346" s="42"/>
      <c r="U6346" s="42"/>
      <c r="V6346" s="42"/>
      <c r="W6346" s="42"/>
      <c r="X6346" s="42"/>
      <c r="Y6346" s="42"/>
      <c r="Z6346" s="42"/>
    </row>
    <row r="6347">
      <c r="B6347" s="42"/>
      <c r="D6347" s="90"/>
      <c r="F6347" s="90"/>
      <c r="G6347" s="42"/>
      <c r="H6347" s="90"/>
      <c r="M6347" s="42"/>
      <c r="S6347" s="42"/>
      <c r="T6347" s="42"/>
      <c r="U6347" s="42"/>
      <c r="V6347" s="42"/>
      <c r="W6347" s="42"/>
      <c r="X6347" s="42"/>
      <c r="Y6347" s="42"/>
      <c r="Z6347" s="42"/>
    </row>
    <row r="6348">
      <c r="B6348" s="42"/>
      <c r="D6348" s="90"/>
      <c r="F6348" s="90"/>
      <c r="G6348" s="42"/>
      <c r="H6348" s="90"/>
      <c r="M6348" s="42"/>
      <c r="S6348" s="42"/>
      <c r="T6348" s="42"/>
      <c r="U6348" s="42"/>
      <c r="V6348" s="42"/>
      <c r="W6348" s="42"/>
      <c r="X6348" s="42"/>
      <c r="Y6348" s="42"/>
      <c r="Z6348" s="42"/>
    </row>
    <row r="6349">
      <c r="B6349" s="42"/>
      <c r="D6349" s="90"/>
      <c r="F6349" s="90"/>
      <c r="G6349" s="42"/>
      <c r="H6349" s="90"/>
      <c r="M6349" s="42"/>
      <c r="S6349" s="42"/>
      <c r="T6349" s="42"/>
      <c r="U6349" s="42"/>
      <c r="V6349" s="42"/>
      <c r="W6349" s="42"/>
      <c r="X6349" s="42"/>
      <c r="Y6349" s="42"/>
      <c r="Z6349" s="42"/>
    </row>
    <row r="6350">
      <c r="B6350" s="42"/>
      <c r="D6350" s="90"/>
      <c r="F6350" s="90"/>
      <c r="G6350" s="42"/>
      <c r="H6350" s="90"/>
      <c r="M6350" s="42"/>
      <c r="S6350" s="42"/>
      <c r="T6350" s="42"/>
      <c r="U6350" s="42"/>
      <c r="V6350" s="42"/>
      <c r="W6350" s="42"/>
      <c r="X6350" s="42"/>
      <c r="Y6350" s="42"/>
      <c r="Z6350" s="42"/>
    </row>
    <row r="6351">
      <c r="B6351" s="42"/>
      <c r="D6351" s="90"/>
      <c r="F6351" s="90"/>
      <c r="G6351" s="42"/>
      <c r="H6351" s="90"/>
      <c r="M6351" s="42"/>
      <c r="S6351" s="42"/>
      <c r="T6351" s="42"/>
      <c r="U6351" s="42"/>
      <c r="V6351" s="42"/>
      <c r="W6351" s="42"/>
      <c r="X6351" s="42"/>
      <c r="Y6351" s="42"/>
      <c r="Z6351" s="42"/>
    </row>
    <row r="6352">
      <c r="B6352" s="42"/>
      <c r="D6352" s="90"/>
      <c r="F6352" s="90"/>
      <c r="G6352" s="42"/>
      <c r="H6352" s="90"/>
      <c r="M6352" s="42"/>
      <c r="S6352" s="42"/>
      <c r="T6352" s="42"/>
      <c r="U6352" s="42"/>
      <c r="V6352" s="42"/>
      <c r="W6352" s="42"/>
      <c r="X6352" s="42"/>
      <c r="Y6352" s="42"/>
      <c r="Z6352" s="42"/>
    </row>
    <row r="6353">
      <c r="B6353" s="42"/>
      <c r="D6353" s="90"/>
      <c r="F6353" s="90"/>
      <c r="G6353" s="42"/>
      <c r="H6353" s="90"/>
      <c r="M6353" s="42"/>
      <c r="S6353" s="42"/>
      <c r="T6353" s="42"/>
      <c r="U6353" s="42"/>
      <c r="V6353" s="42"/>
      <c r="W6353" s="42"/>
      <c r="X6353" s="42"/>
      <c r="Y6353" s="42"/>
      <c r="Z6353" s="42"/>
    </row>
    <row r="6354">
      <c r="B6354" s="42"/>
      <c r="D6354" s="90"/>
      <c r="F6354" s="90"/>
      <c r="G6354" s="42"/>
      <c r="H6354" s="90"/>
      <c r="M6354" s="42"/>
      <c r="S6354" s="42"/>
      <c r="T6354" s="42"/>
      <c r="U6354" s="42"/>
      <c r="V6354" s="42"/>
      <c r="W6354" s="42"/>
      <c r="X6354" s="42"/>
      <c r="Y6354" s="42"/>
      <c r="Z6354" s="42"/>
    </row>
    <row r="6355">
      <c r="B6355" s="42"/>
      <c r="D6355" s="90"/>
      <c r="F6355" s="90"/>
      <c r="G6355" s="42"/>
      <c r="H6355" s="90"/>
      <c r="M6355" s="42"/>
      <c r="S6355" s="42"/>
      <c r="T6355" s="42"/>
      <c r="U6355" s="42"/>
      <c r="V6355" s="42"/>
      <c r="W6355" s="42"/>
      <c r="X6355" s="42"/>
      <c r="Y6355" s="42"/>
      <c r="Z6355" s="42"/>
    </row>
    <row r="6356">
      <c r="B6356" s="42"/>
      <c r="D6356" s="90"/>
      <c r="F6356" s="90"/>
      <c r="G6356" s="42"/>
      <c r="H6356" s="90"/>
      <c r="M6356" s="42"/>
      <c r="S6356" s="42"/>
      <c r="T6356" s="42"/>
      <c r="U6356" s="42"/>
      <c r="V6356" s="42"/>
      <c r="W6356" s="42"/>
      <c r="X6356" s="42"/>
      <c r="Y6356" s="42"/>
      <c r="Z6356" s="42"/>
    </row>
    <row r="6357">
      <c r="B6357" s="42"/>
      <c r="D6357" s="90"/>
      <c r="F6357" s="90"/>
      <c r="G6357" s="42"/>
      <c r="H6357" s="90"/>
      <c r="M6357" s="42"/>
      <c r="S6357" s="42"/>
      <c r="T6357" s="42"/>
      <c r="U6357" s="42"/>
      <c r="V6357" s="42"/>
      <c r="W6357" s="42"/>
      <c r="X6357" s="42"/>
      <c r="Y6357" s="42"/>
      <c r="Z6357" s="42"/>
    </row>
    <row r="6358">
      <c r="B6358" s="42"/>
      <c r="D6358" s="90"/>
      <c r="F6358" s="90"/>
      <c r="G6358" s="42"/>
      <c r="H6358" s="90"/>
      <c r="M6358" s="42"/>
      <c r="S6358" s="42"/>
      <c r="T6358" s="42"/>
      <c r="U6358" s="42"/>
      <c r="V6358" s="42"/>
      <c r="W6358" s="42"/>
      <c r="X6358" s="42"/>
      <c r="Y6358" s="42"/>
      <c r="Z6358" s="42"/>
    </row>
    <row r="6359">
      <c r="B6359" s="42"/>
      <c r="D6359" s="90"/>
      <c r="F6359" s="90"/>
      <c r="G6359" s="42"/>
      <c r="H6359" s="90"/>
      <c r="M6359" s="42"/>
      <c r="S6359" s="42"/>
      <c r="T6359" s="42"/>
      <c r="U6359" s="42"/>
      <c r="V6359" s="42"/>
      <c r="W6359" s="42"/>
      <c r="X6359" s="42"/>
      <c r="Y6359" s="42"/>
      <c r="Z6359" s="42"/>
    </row>
    <row r="6360">
      <c r="B6360" s="42"/>
      <c r="D6360" s="90"/>
      <c r="F6360" s="90"/>
      <c r="G6360" s="42"/>
      <c r="H6360" s="90"/>
      <c r="M6360" s="42"/>
      <c r="S6360" s="42"/>
      <c r="T6360" s="42"/>
      <c r="U6360" s="42"/>
      <c r="V6360" s="42"/>
      <c r="W6360" s="42"/>
      <c r="X6360" s="42"/>
      <c r="Y6360" s="42"/>
      <c r="Z6360" s="42"/>
    </row>
    <row r="6361">
      <c r="B6361" s="42"/>
      <c r="D6361" s="90"/>
      <c r="F6361" s="90"/>
      <c r="G6361" s="42"/>
      <c r="H6361" s="90"/>
      <c r="M6361" s="42"/>
      <c r="S6361" s="42"/>
      <c r="T6361" s="42"/>
      <c r="U6361" s="42"/>
      <c r="V6361" s="42"/>
      <c r="W6361" s="42"/>
      <c r="X6361" s="42"/>
      <c r="Y6361" s="42"/>
      <c r="Z6361" s="42"/>
    </row>
    <row r="6362">
      <c r="B6362" s="42"/>
      <c r="D6362" s="90"/>
      <c r="F6362" s="90"/>
      <c r="G6362" s="42"/>
      <c r="H6362" s="90"/>
      <c r="M6362" s="42"/>
      <c r="S6362" s="42"/>
      <c r="T6362" s="42"/>
      <c r="U6362" s="42"/>
      <c r="V6362" s="42"/>
      <c r="W6362" s="42"/>
      <c r="X6362" s="42"/>
      <c r="Y6362" s="42"/>
      <c r="Z6362" s="42"/>
    </row>
    <row r="6363">
      <c r="B6363" s="42"/>
      <c r="D6363" s="90"/>
      <c r="F6363" s="90"/>
      <c r="G6363" s="42"/>
      <c r="H6363" s="90"/>
      <c r="M6363" s="42"/>
      <c r="S6363" s="42"/>
      <c r="T6363" s="42"/>
      <c r="U6363" s="42"/>
      <c r="V6363" s="42"/>
      <c r="W6363" s="42"/>
      <c r="X6363" s="42"/>
      <c r="Y6363" s="42"/>
      <c r="Z6363" s="42"/>
    </row>
    <row r="6364">
      <c r="B6364" s="42"/>
      <c r="D6364" s="90"/>
      <c r="F6364" s="90"/>
      <c r="G6364" s="42"/>
      <c r="H6364" s="90"/>
      <c r="M6364" s="42"/>
      <c r="S6364" s="42"/>
      <c r="T6364" s="42"/>
      <c r="U6364" s="42"/>
      <c r="V6364" s="42"/>
      <c r="W6364" s="42"/>
      <c r="X6364" s="42"/>
      <c r="Y6364" s="42"/>
      <c r="Z6364" s="42"/>
    </row>
    <row r="6365">
      <c r="B6365" s="42"/>
      <c r="D6365" s="90"/>
      <c r="F6365" s="90"/>
      <c r="G6365" s="42"/>
      <c r="H6365" s="90"/>
      <c r="M6365" s="42"/>
      <c r="S6365" s="42"/>
      <c r="T6365" s="42"/>
      <c r="U6365" s="42"/>
      <c r="V6365" s="42"/>
      <c r="W6365" s="42"/>
      <c r="X6365" s="42"/>
      <c r="Y6365" s="42"/>
      <c r="Z6365" s="42"/>
    </row>
    <row r="6366">
      <c r="B6366" s="42"/>
      <c r="D6366" s="90"/>
      <c r="F6366" s="90"/>
      <c r="G6366" s="42"/>
      <c r="H6366" s="90"/>
      <c r="M6366" s="42"/>
      <c r="S6366" s="42"/>
      <c r="T6366" s="42"/>
      <c r="U6366" s="42"/>
      <c r="V6366" s="42"/>
      <c r="W6366" s="42"/>
      <c r="X6366" s="42"/>
      <c r="Y6366" s="42"/>
      <c r="Z6366" s="42"/>
    </row>
    <row r="6367">
      <c r="B6367" s="42"/>
      <c r="D6367" s="90"/>
      <c r="F6367" s="90"/>
      <c r="G6367" s="42"/>
      <c r="H6367" s="90"/>
      <c r="M6367" s="42"/>
      <c r="S6367" s="42"/>
      <c r="T6367" s="42"/>
      <c r="U6367" s="42"/>
      <c r="V6367" s="42"/>
      <c r="W6367" s="42"/>
      <c r="X6367" s="42"/>
      <c r="Y6367" s="42"/>
      <c r="Z6367" s="42"/>
    </row>
    <row r="6368">
      <c r="B6368" s="42"/>
      <c r="D6368" s="90"/>
      <c r="F6368" s="90"/>
      <c r="G6368" s="42"/>
      <c r="H6368" s="90"/>
      <c r="M6368" s="42"/>
      <c r="S6368" s="42"/>
      <c r="T6368" s="42"/>
      <c r="U6368" s="42"/>
      <c r="V6368" s="42"/>
      <c r="W6368" s="42"/>
      <c r="X6368" s="42"/>
      <c r="Y6368" s="42"/>
      <c r="Z6368" s="42"/>
    </row>
    <row r="6369">
      <c r="B6369" s="42"/>
      <c r="D6369" s="90"/>
      <c r="F6369" s="90"/>
      <c r="G6369" s="42"/>
      <c r="H6369" s="90"/>
      <c r="M6369" s="42"/>
      <c r="S6369" s="42"/>
      <c r="T6369" s="42"/>
      <c r="U6369" s="42"/>
      <c r="V6369" s="42"/>
      <c r="W6369" s="42"/>
      <c r="X6369" s="42"/>
      <c r="Y6369" s="42"/>
      <c r="Z6369" s="42"/>
    </row>
    <row r="6370">
      <c r="B6370" s="42"/>
      <c r="D6370" s="90"/>
      <c r="F6370" s="90"/>
      <c r="G6370" s="42"/>
      <c r="H6370" s="90"/>
      <c r="M6370" s="42"/>
      <c r="S6370" s="42"/>
      <c r="T6370" s="42"/>
      <c r="U6370" s="42"/>
      <c r="V6370" s="42"/>
      <c r="W6370" s="42"/>
      <c r="X6370" s="42"/>
      <c r="Y6370" s="42"/>
      <c r="Z6370" s="42"/>
    </row>
    <row r="6371">
      <c r="B6371" s="42"/>
      <c r="D6371" s="90"/>
      <c r="F6371" s="90"/>
      <c r="G6371" s="42"/>
      <c r="H6371" s="90"/>
      <c r="M6371" s="42"/>
      <c r="S6371" s="42"/>
      <c r="T6371" s="42"/>
      <c r="U6371" s="42"/>
      <c r="V6371" s="42"/>
      <c r="W6371" s="42"/>
      <c r="X6371" s="42"/>
      <c r="Y6371" s="42"/>
      <c r="Z6371" s="42"/>
    </row>
    <row r="6372">
      <c r="B6372" s="42"/>
      <c r="D6372" s="90"/>
      <c r="F6372" s="90"/>
      <c r="G6372" s="42"/>
      <c r="H6372" s="90"/>
      <c r="M6372" s="42"/>
      <c r="S6372" s="42"/>
      <c r="T6372" s="42"/>
      <c r="U6372" s="42"/>
      <c r="V6372" s="42"/>
      <c r="W6372" s="42"/>
      <c r="X6372" s="42"/>
      <c r="Y6372" s="42"/>
      <c r="Z6372" s="42"/>
    </row>
    <row r="6373">
      <c r="B6373" s="42"/>
      <c r="D6373" s="90"/>
      <c r="F6373" s="90"/>
      <c r="G6373" s="42"/>
      <c r="H6373" s="90"/>
      <c r="M6373" s="42"/>
      <c r="S6373" s="42"/>
      <c r="T6373" s="42"/>
      <c r="U6373" s="42"/>
      <c r="V6373" s="42"/>
      <c r="W6373" s="42"/>
      <c r="X6373" s="42"/>
      <c r="Y6373" s="42"/>
      <c r="Z6373" s="42"/>
    </row>
    <row r="6374">
      <c r="B6374" s="42"/>
      <c r="D6374" s="90"/>
      <c r="F6374" s="90"/>
      <c r="G6374" s="42"/>
      <c r="H6374" s="90"/>
      <c r="M6374" s="42"/>
      <c r="S6374" s="42"/>
      <c r="T6374" s="42"/>
      <c r="U6374" s="42"/>
      <c r="V6374" s="42"/>
      <c r="W6374" s="42"/>
      <c r="X6374" s="42"/>
      <c r="Y6374" s="42"/>
      <c r="Z6374" s="42"/>
    </row>
    <row r="6375">
      <c r="B6375" s="42"/>
      <c r="D6375" s="90"/>
      <c r="F6375" s="90"/>
      <c r="G6375" s="42"/>
      <c r="H6375" s="90"/>
      <c r="M6375" s="42"/>
      <c r="S6375" s="42"/>
      <c r="T6375" s="42"/>
      <c r="U6375" s="42"/>
      <c r="V6375" s="42"/>
      <c r="W6375" s="42"/>
      <c r="X6375" s="42"/>
      <c r="Y6375" s="42"/>
      <c r="Z6375" s="42"/>
    </row>
    <row r="6376">
      <c r="B6376" s="42"/>
      <c r="D6376" s="90"/>
      <c r="F6376" s="90"/>
      <c r="G6376" s="42"/>
      <c r="H6376" s="90"/>
      <c r="M6376" s="42"/>
      <c r="S6376" s="42"/>
      <c r="T6376" s="42"/>
      <c r="U6376" s="42"/>
      <c r="V6376" s="42"/>
      <c r="W6376" s="42"/>
      <c r="X6376" s="42"/>
      <c r="Y6376" s="42"/>
      <c r="Z6376" s="42"/>
    </row>
    <row r="6377">
      <c r="B6377" s="42"/>
      <c r="D6377" s="90"/>
      <c r="F6377" s="90"/>
      <c r="G6377" s="42"/>
      <c r="H6377" s="90"/>
      <c r="M6377" s="42"/>
      <c r="S6377" s="42"/>
      <c r="T6377" s="42"/>
      <c r="U6377" s="42"/>
      <c r="V6377" s="42"/>
      <c r="W6377" s="42"/>
      <c r="X6377" s="42"/>
      <c r="Y6377" s="42"/>
      <c r="Z6377" s="42"/>
    </row>
    <row r="6378">
      <c r="B6378" s="42"/>
      <c r="D6378" s="90"/>
      <c r="F6378" s="90"/>
      <c r="G6378" s="42"/>
      <c r="H6378" s="90"/>
      <c r="M6378" s="42"/>
      <c r="S6378" s="42"/>
      <c r="T6378" s="42"/>
      <c r="U6378" s="42"/>
      <c r="V6378" s="42"/>
      <c r="W6378" s="42"/>
      <c r="X6378" s="42"/>
      <c r="Y6378" s="42"/>
      <c r="Z6378" s="42"/>
    </row>
    <row r="6379">
      <c r="B6379" s="42"/>
      <c r="D6379" s="90"/>
      <c r="F6379" s="90"/>
      <c r="G6379" s="42"/>
      <c r="H6379" s="90"/>
      <c r="M6379" s="42"/>
      <c r="S6379" s="42"/>
      <c r="T6379" s="42"/>
      <c r="U6379" s="42"/>
      <c r="V6379" s="42"/>
      <c r="W6379" s="42"/>
      <c r="X6379" s="42"/>
      <c r="Y6379" s="42"/>
      <c r="Z6379" s="42"/>
    </row>
    <row r="6380">
      <c r="B6380" s="42"/>
      <c r="D6380" s="90"/>
      <c r="F6380" s="90"/>
      <c r="G6380" s="42"/>
      <c r="H6380" s="90"/>
      <c r="M6380" s="42"/>
      <c r="S6380" s="42"/>
      <c r="T6380" s="42"/>
      <c r="U6380" s="42"/>
      <c r="V6380" s="42"/>
      <c r="W6380" s="42"/>
      <c r="X6380" s="42"/>
      <c r="Y6380" s="42"/>
      <c r="Z6380" s="42"/>
    </row>
    <row r="6381">
      <c r="B6381" s="42"/>
      <c r="D6381" s="90"/>
      <c r="F6381" s="90"/>
      <c r="G6381" s="42"/>
      <c r="H6381" s="90"/>
      <c r="M6381" s="42"/>
      <c r="S6381" s="42"/>
      <c r="T6381" s="42"/>
      <c r="U6381" s="42"/>
      <c r="V6381" s="42"/>
      <c r="W6381" s="42"/>
      <c r="X6381" s="42"/>
      <c r="Y6381" s="42"/>
      <c r="Z6381" s="42"/>
    </row>
    <row r="6382">
      <c r="B6382" s="42"/>
      <c r="D6382" s="90"/>
      <c r="F6382" s="90"/>
      <c r="G6382" s="42"/>
      <c r="H6382" s="90"/>
      <c r="M6382" s="42"/>
      <c r="S6382" s="42"/>
      <c r="T6382" s="42"/>
      <c r="U6382" s="42"/>
      <c r="V6382" s="42"/>
      <c r="W6382" s="42"/>
      <c r="X6382" s="42"/>
      <c r="Y6382" s="42"/>
      <c r="Z6382" s="42"/>
    </row>
    <row r="6383">
      <c r="B6383" s="42"/>
      <c r="D6383" s="90"/>
      <c r="F6383" s="90"/>
      <c r="G6383" s="42"/>
      <c r="H6383" s="90"/>
      <c r="M6383" s="42"/>
      <c r="S6383" s="42"/>
      <c r="T6383" s="42"/>
      <c r="U6383" s="42"/>
      <c r="V6383" s="42"/>
      <c r="W6383" s="42"/>
      <c r="X6383" s="42"/>
      <c r="Y6383" s="42"/>
      <c r="Z6383" s="42"/>
    </row>
    <row r="6384">
      <c r="B6384" s="42"/>
      <c r="D6384" s="90"/>
      <c r="F6384" s="90"/>
      <c r="G6384" s="42"/>
      <c r="H6384" s="90"/>
      <c r="M6384" s="42"/>
      <c r="S6384" s="42"/>
      <c r="T6384" s="42"/>
      <c r="U6384" s="42"/>
      <c r="V6384" s="42"/>
      <c r="W6384" s="42"/>
      <c r="X6384" s="42"/>
      <c r="Y6384" s="42"/>
      <c r="Z6384" s="42"/>
    </row>
    <row r="6385">
      <c r="B6385" s="42"/>
      <c r="D6385" s="90"/>
      <c r="F6385" s="90"/>
      <c r="G6385" s="42"/>
      <c r="H6385" s="90"/>
      <c r="M6385" s="42"/>
      <c r="S6385" s="42"/>
      <c r="T6385" s="42"/>
      <c r="U6385" s="42"/>
      <c r="V6385" s="42"/>
      <c r="W6385" s="42"/>
      <c r="X6385" s="42"/>
      <c r="Y6385" s="42"/>
      <c r="Z6385" s="42"/>
    </row>
    <row r="6386">
      <c r="B6386" s="42"/>
      <c r="D6386" s="90"/>
      <c r="F6386" s="90"/>
      <c r="G6386" s="42"/>
      <c r="H6386" s="90"/>
      <c r="M6386" s="42"/>
      <c r="S6386" s="42"/>
      <c r="T6386" s="42"/>
      <c r="U6386" s="42"/>
      <c r="V6386" s="42"/>
      <c r="W6386" s="42"/>
      <c r="X6386" s="42"/>
      <c r="Y6386" s="42"/>
      <c r="Z6386" s="42"/>
    </row>
    <row r="6387">
      <c r="B6387" s="42"/>
      <c r="D6387" s="90"/>
      <c r="F6387" s="90"/>
      <c r="G6387" s="42"/>
      <c r="H6387" s="90"/>
      <c r="M6387" s="42"/>
      <c r="S6387" s="42"/>
      <c r="T6387" s="42"/>
      <c r="U6387" s="42"/>
      <c r="V6387" s="42"/>
      <c r="W6387" s="42"/>
      <c r="X6387" s="42"/>
      <c r="Y6387" s="42"/>
      <c r="Z6387" s="42"/>
    </row>
    <row r="6388">
      <c r="B6388" s="42"/>
      <c r="D6388" s="90"/>
      <c r="F6388" s="90"/>
      <c r="G6388" s="42"/>
      <c r="H6388" s="90"/>
      <c r="M6388" s="42"/>
      <c r="S6388" s="42"/>
      <c r="T6388" s="42"/>
      <c r="U6388" s="42"/>
      <c r="V6388" s="42"/>
      <c r="W6388" s="42"/>
      <c r="X6388" s="42"/>
      <c r="Y6388" s="42"/>
      <c r="Z6388" s="42"/>
    </row>
    <row r="6389">
      <c r="B6389" s="42"/>
      <c r="D6389" s="90"/>
      <c r="F6389" s="90"/>
      <c r="G6389" s="42"/>
      <c r="H6389" s="90"/>
      <c r="M6389" s="42"/>
      <c r="S6389" s="42"/>
      <c r="T6389" s="42"/>
      <c r="U6389" s="42"/>
      <c r="V6389" s="42"/>
      <c r="W6389" s="42"/>
      <c r="X6389" s="42"/>
      <c r="Y6389" s="42"/>
      <c r="Z6389" s="42"/>
    </row>
    <row r="6390">
      <c r="B6390" s="42"/>
      <c r="D6390" s="90"/>
      <c r="F6390" s="90"/>
      <c r="G6390" s="42"/>
      <c r="H6390" s="90"/>
      <c r="M6390" s="42"/>
      <c r="S6390" s="42"/>
      <c r="T6390" s="42"/>
      <c r="U6390" s="42"/>
      <c r="V6390" s="42"/>
      <c r="W6390" s="42"/>
      <c r="X6390" s="42"/>
      <c r="Y6390" s="42"/>
      <c r="Z6390" s="42"/>
    </row>
    <row r="6391">
      <c r="B6391" s="42"/>
      <c r="D6391" s="90"/>
      <c r="F6391" s="90"/>
      <c r="G6391" s="42"/>
      <c r="H6391" s="90"/>
      <c r="M6391" s="42"/>
      <c r="S6391" s="42"/>
      <c r="T6391" s="42"/>
      <c r="U6391" s="42"/>
      <c r="V6391" s="42"/>
      <c r="W6391" s="42"/>
      <c r="X6391" s="42"/>
      <c r="Y6391" s="42"/>
      <c r="Z6391" s="42"/>
    </row>
    <row r="6392">
      <c r="B6392" s="42"/>
      <c r="D6392" s="90"/>
      <c r="F6392" s="90"/>
      <c r="G6392" s="42"/>
      <c r="H6392" s="90"/>
      <c r="M6392" s="42"/>
      <c r="S6392" s="42"/>
      <c r="T6392" s="42"/>
      <c r="U6392" s="42"/>
      <c r="V6392" s="42"/>
      <c r="W6392" s="42"/>
      <c r="X6392" s="42"/>
      <c r="Y6392" s="42"/>
      <c r="Z6392" s="42"/>
    </row>
    <row r="6393">
      <c r="B6393" s="42"/>
      <c r="D6393" s="90"/>
      <c r="F6393" s="90"/>
      <c r="G6393" s="42"/>
      <c r="H6393" s="90"/>
      <c r="M6393" s="42"/>
      <c r="S6393" s="42"/>
      <c r="T6393" s="42"/>
      <c r="U6393" s="42"/>
      <c r="V6393" s="42"/>
      <c r="W6393" s="42"/>
      <c r="X6393" s="42"/>
      <c r="Y6393" s="42"/>
      <c r="Z6393" s="42"/>
    </row>
    <row r="6394">
      <c r="B6394" s="42"/>
      <c r="D6394" s="90"/>
      <c r="F6394" s="90"/>
      <c r="G6394" s="42"/>
      <c r="H6394" s="90"/>
      <c r="M6394" s="42"/>
      <c r="S6394" s="42"/>
      <c r="T6394" s="42"/>
      <c r="U6394" s="42"/>
      <c r="V6394" s="42"/>
      <c r="W6394" s="42"/>
      <c r="X6394" s="42"/>
      <c r="Y6394" s="42"/>
      <c r="Z6394" s="42"/>
    </row>
    <row r="6395">
      <c r="B6395" s="42"/>
      <c r="D6395" s="90"/>
      <c r="F6395" s="90"/>
      <c r="G6395" s="42"/>
      <c r="H6395" s="90"/>
      <c r="M6395" s="42"/>
      <c r="S6395" s="42"/>
      <c r="T6395" s="42"/>
      <c r="U6395" s="42"/>
      <c r="V6395" s="42"/>
      <c r="W6395" s="42"/>
      <c r="X6395" s="42"/>
      <c r="Y6395" s="42"/>
      <c r="Z6395" s="42"/>
    </row>
    <row r="6396">
      <c r="B6396" s="42"/>
      <c r="D6396" s="90"/>
      <c r="F6396" s="90"/>
      <c r="G6396" s="42"/>
      <c r="H6396" s="90"/>
      <c r="M6396" s="42"/>
      <c r="S6396" s="42"/>
      <c r="T6396" s="42"/>
      <c r="U6396" s="42"/>
      <c r="V6396" s="42"/>
      <c r="W6396" s="42"/>
      <c r="X6396" s="42"/>
      <c r="Y6396" s="42"/>
      <c r="Z6396" s="42"/>
    </row>
    <row r="6397">
      <c r="B6397" s="42"/>
      <c r="D6397" s="90"/>
      <c r="F6397" s="90"/>
      <c r="G6397" s="42"/>
      <c r="H6397" s="90"/>
      <c r="M6397" s="42"/>
      <c r="S6397" s="42"/>
      <c r="T6397" s="42"/>
      <c r="U6397" s="42"/>
      <c r="V6397" s="42"/>
      <c r="W6397" s="42"/>
      <c r="X6397" s="42"/>
      <c r="Y6397" s="42"/>
      <c r="Z6397" s="42"/>
    </row>
    <row r="6398">
      <c r="B6398" s="42"/>
      <c r="D6398" s="90"/>
      <c r="F6398" s="90"/>
      <c r="G6398" s="42"/>
      <c r="H6398" s="90"/>
      <c r="M6398" s="42"/>
      <c r="S6398" s="42"/>
      <c r="T6398" s="42"/>
      <c r="U6398" s="42"/>
      <c r="V6398" s="42"/>
      <c r="W6398" s="42"/>
      <c r="X6398" s="42"/>
      <c r="Y6398" s="42"/>
      <c r="Z6398" s="42"/>
    </row>
    <row r="6399">
      <c r="B6399" s="42"/>
      <c r="D6399" s="90"/>
      <c r="F6399" s="90"/>
      <c r="G6399" s="42"/>
      <c r="H6399" s="90"/>
      <c r="M6399" s="42"/>
      <c r="S6399" s="42"/>
      <c r="T6399" s="42"/>
      <c r="U6399" s="42"/>
      <c r="V6399" s="42"/>
      <c r="W6399" s="42"/>
      <c r="X6399" s="42"/>
      <c r="Y6399" s="42"/>
      <c r="Z6399" s="42"/>
    </row>
    <row r="6400">
      <c r="B6400" s="42"/>
      <c r="D6400" s="90"/>
      <c r="F6400" s="90"/>
      <c r="G6400" s="42"/>
      <c r="H6400" s="90"/>
      <c r="M6400" s="42"/>
      <c r="S6400" s="42"/>
      <c r="T6400" s="42"/>
      <c r="U6400" s="42"/>
      <c r="V6400" s="42"/>
      <c r="W6400" s="42"/>
      <c r="X6400" s="42"/>
      <c r="Y6400" s="42"/>
      <c r="Z6400" s="42"/>
    </row>
    <row r="6401">
      <c r="B6401" s="42"/>
      <c r="D6401" s="90"/>
      <c r="F6401" s="90"/>
      <c r="G6401" s="42"/>
      <c r="H6401" s="90"/>
      <c r="M6401" s="42"/>
      <c r="S6401" s="42"/>
      <c r="T6401" s="42"/>
      <c r="U6401" s="42"/>
      <c r="V6401" s="42"/>
      <c r="W6401" s="42"/>
      <c r="X6401" s="42"/>
      <c r="Y6401" s="42"/>
      <c r="Z6401" s="42"/>
    </row>
    <row r="6402">
      <c r="B6402" s="42"/>
      <c r="D6402" s="90"/>
      <c r="F6402" s="90"/>
      <c r="G6402" s="42"/>
      <c r="H6402" s="90"/>
      <c r="M6402" s="42"/>
      <c r="S6402" s="42"/>
      <c r="T6402" s="42"/>
      <c r="U6402" s="42"/>
      <c r="V6402" s="42"/>
      <c r="W6402" s="42"/>
      <c r="X6402" s="42"/>
      <c r="Y6402" s="42"/>
      <c r="Z6402" s="42"/>
    </row>
    <row r="6403">
      <c r="B6403" s="42"/>
      <c r="D6403" s="90"/>
      <c r="F6403" s="90"/>
      <c r="G6403" s="42"/>
      <c r="H6403" s="90"/>
      <c r="M6403" s="42"/>
      <c r="S6403" s="42"/>
      <c r="T6403" s="42"/>
      <c r="U6403" s="42"/>
      <c r="V6403" s="42"/>
      <c r="W6403" s="42"/>
      <c r="X6403" s="42"/>
      <c r="Y6403" s="42"/>
      <c r="Z6403" s="42"/>
    </row>
    <row r="6404">
      <c r="B6404" s="42"/>
      <c r="D6404" s="90"/>
      <c r="F6404" s="90"/>
      <c r="G6404" s="42"/>
      <c r="H6404" s="90"/>
      <c r="M6404" s="42"/>
      <c r="S6404" s="42"/>
      <c r="T6404" s="42"/>
      <c r="U6404" s="42"/>
      <c r="V6404" s="42"/>
      <c r="W6404" s="42"/>
      <c r="X6404" s="42"/>
      <c r="Y6404" s="42"/>
      <c r="Z6404" s="42"/>
    </row>
    <row r="6405">
      <c r="B6405" s="42"/>
      <c r="D6405" s="90"/>
      <c r="F6405" s="90"/>
      <c r="G6405" s="42"/>
      <c r="H6405" s="90"/>
      <c r="M6405" s="42"/>
      <c r="S6405" s="42"/>
      <c r="T6405" s="42"/>
      <c r="U6405" s="42"/>
      <c r="V6405" s="42"/>
      <c r="W6405" s="42"/>
      <c r="X6405" s="42"/>
      <c r="Y6405" s="42"/>
      <c r="Z6405" s="42"/>
    </row>
    <row r="6406">
      <c r="B6406" s="42"/>
      <c r="D6406" s="90"/>
      <c r="F6406" s="90"/>
      <c r="G6406" s="42"/>
      <c r="H6406" s="90"/>
      <c r="M6406" s="42"/>
      <c r="S6406" s="42"/>
      <c r="T6406" s="42"/>
      <c r="U6406" s="42"/>
      <c r="V6406" s="42"/>
      <c r="W6406" s="42"/>
      <c r="X6406" s="42"/>
      <c r="Y6406" s="42"/>
      <c r="Z6406" s="42"/>
    </row>
    <row r="6407">
      <c r="B6407" s="42"/>
      <c r="D6407" s="90"/>
      <c r="F6407" s="90"/>
      <c r="G6407" s="42"/>
      <c r="H6407" s="90"/>
      <c r="M6407" s="42"/>
      <c r="S6407" s="42"/>
      <c r="T6407" s="42"/>
      <c r="U6407" s="42"/>
      <c r="V6407" s="42"/>
      <c r="W6407" s="42"/>
      <c r="X6407" s="42"/>
      <c r="Y6407" s="42"/>
      <c r="Z6407" s="42"/>
    </row>
    <row r="6408">
      <c r="B6408" s="42"/>
      <c r="D6408" s="90"/>
      <c r="F6408" s="90"/>
      <c r="G6408" s="42"/>
      <c r="H6408" s="90"/>
      <c r="M6408" s="42"/>
      <c r="S6408" s="42"/>
      <c r="T6408" s="42"/>
      <c r="U6408" s="42"/>
      <c r="V6408" s="42"/>
      <c r="W6408" s="42"/>
      <c r="X6408" s="42"/>
      <c r="Y6408" s="42"/>
      <c r="Z6408" s="42"/>
    </row>
    <row r="6409">
      <c r="B6409" s="42"/>
      <c r="D6409" s="90"/>
      <c r="F6409" s="90"/>
      <c r="G6409" s="42"/>
      <c r="H6409" s="90"/>
      <c r="M6409" s="42"/>
      <c r="S6409" s="42"/>
      <c r="T6409" s="42"/>
      <c r="U6409" s="42"/>
      <c r="V6409" s="42"/>
      <c r="W6409" s="42"/>
      <c r="X6409" s="42"/>
      <c r="Y6409" s="42"/>
      <c r="Z6409" s="42"/>
    </row>
    <row r="6410">
      <c r="B6410" s="42"/>
      <c r="D6410" s="90"/>
      <c r="F6410" s="90"/>
      <c r="G6410" s="42"/>
      <c r="H6410" s="90"/>
      <c r="M6410" s="42"/>
      <c r="S6410" s="42"/>
      <c r="T6410" s="42"/>
      <c r="U6410" s="42"/>
      <c r="V6410" s="42"/>
      <c r="W6410" s="42"/>
      <c r="X6410" s="42"/>
      <c r="Y6410" s="42"/>
      <c r="Z6410" s="42"/>
    </row>
    <row r="6411">
      <c r="B6411" s="42"/>
      <c r="D6411" s="90"/>
      <c r="F6411" s="90"/>
      <c r="G6411" s="42"/>
      <c r="H6411" s="90"/>
      <c r="M6411" s="42"/>
      <c r="S6411" s="42"/>
      <c r="T6411" s="42"/>
      <c r="U6411" s="42"/>
      <c r="V6411" s="42"/>
      <c r="W6411" s="42"/>
      <c r="X6411" s="42"/>
      <c r="Y6411" s="42"/>
      <c r="Z6411" s="42"/>
    </row>
    <row r="6412">
      <c r="B6412" s="42"/>
      <c r="D6412" s="90"/>
      <c r="F6412" s="90"/>
      <c r="G6412" s="42"/>
      <c r="H6412" s="90"/>
      <c r="M6412" s="42"/>
      <c r="S6412" s="42"/>
      <c r="T6412" s="42"/>
      <c r="U6412" s="42"/>
      <c r="V6412" s="42"/>
      <c r="W6412" s="42"/>
      <c r="X6412" s="42"/>
      <c r="Y6412" s="42"/>
      <c r="Z6412" s="42"/>
    </row>
    <row r="6413">
      <c r="B6413" s="42"/>
      <c r="D6413" s="90"/>
      <c r="F6413" s="90"/>
      <c r="G6413" s="42"/>
      <c r="H6413" s="90"/>
      <c r="M6413" s="42"/>
      <c r="S6413" s="42"/>
      <c r="T6413" s="42"/>
      <c r="U6413" s="42"/>
      <c r="V6413" s="42"/>
      <c r="W6413" s="42"/>
      <c r="X6413" s="42"/>
      <c r="Y6413" s="42"/>
      <c r="Z6413" s="42"/>
    </row>
    <row r="6414">
      <c r="B6414" s="42"/>
      <c r="D6414" s="90"/>
      <c r="F6414" s="90"/>
      <c r="G6414" s="42"/>
      <c r="H6414" s="90"/>
      <c r="M6414" s="42"/>
      <c r="S6414" s="42"/>
      <c r="T6414" s="42"/>
      <c r="U6414" s="42"/>
      <c r="V6414" s="42"/>
      <c r="W6414" s="42"/>
      <c r="X6414" s="42"/>
      <c r="Y6414" s="42"/>
      <c r="Z6414" s="42"/>
    </row>
    <row r="6415">
      <c r="B6415" s="42"/>
      <c r="D6415" s="90"/>
      <c r="F6415" s="90"/>
      <c r="G6415" s="42"/>
      <c r="H6415" s="90"/>
      <c r="M6415" s="42"/>
      <c r="S6415" s="42"/>
      <c r="T6415" s="42"/>
      <c r="U6415" s="42"/>
      <c r="V6415" s="42"/>
      <c r="W6415" s="42"/>
      <c r="X6415" s="42"/>
      <c r="Y6415" s="42"/>
      <c r="Z6415" s="42"/>
    </row>
    <row r="6416">
      <c r="B6416" s="42"/>
      <c r="D6416" s="90"/>
      <c r="F6416" s="90"/>
      <c r="G6416" s="42"/>
      <c r="H6416" s="90"/>
      <c r="M6416" s="42"/>
      <c r="S6416" s="42"/>
      <c r="T6416" s="42"/>
      <c r="U6416" s="42"/>
      <c r="V6416" s="42"/>
      <c r="W6416" s="42"/>
      <c r="X6416" s="42"/>
      <c r="Y6416" s="42"/>
      <c r="Z6416" s="42"/>
    </row>
    <row r="6417">
      <c r="B6417" s="42"/>
      <c r="D6417" s="90"/>
      <c r="F6417" s="90"/>
      <c r="G6417" s="42"/>
      <c r="H6417" s="90"/>
      <c r="M6417" s="42"/>
      <c r="S6417" s="42"/>
      <c r="T6417" s="42"/>
      <c r="U6417" s="42"/>
      <c r="V6417" s="42"/>
      <c r="W6417" s="42"/>
      <c r="X6417" s="42"/>
      <c r="Y6417" s="42"/>
      <c r="Z6417" s="42"/>
    </row>
    <row r="6418">
      <c r="B6418" s="42"/>
      <c r="D6418" s="90"/>
      <c r="F6418" s="90"/>
      <c r="G6418" s="42"/>
      <c r="H6418" s="90"/>
      <c r="M6418" s="42"/>
      <c r="S6418" s="42"/>
      <c r="T6418" s="42"/>
      <c r="U6418" s="42"/>
      <c r="V6418" s="42"/>
      <c r="W6418" s="42"/>
      <c r="X6418" s="42"/>
      <c r="Y6418" s="42"/>
      <c r="Z6418" s="42"/>
    </row>
    <row r="6419">
      <c r="B6419" s="42"/>
      <c r="D6419" s="90"/>
      <c r="F6419" s="90"/>
      <c r="G6419" s="42"/>
      <c r="H6419" s="90"/>
      <c r="M6419" s="42"/>
      <c r="S6419" s="42"/>
      <c r="T6419" s="42"/>
      <c r="U6419" s="42"/>
      <c r="V6419" s="42"/>
      <c r="W6419" s="42"/>
      <c r="X6419" s="42"/>
      <c r="Y6419" s="42"/>
      <c r="Z6419" s="42"/>
    </row>
    <row r="6420">
      <c r="B6420" s="42"/>
      <c r="D6420" s="90"/>
      <c r="F6420" s="90"/>
      <c r="G6420" s="42"/>
      <c r="H6420" s="90"/>
      <c r="M6420" s="42"/>
      <c r="S6420" s="42"/>
      <c r="T6420" s="42"/>
      <c r="U6420" s="42"/>
      <c r="V6420" s="42"/>
      <c r="W6420" s="42"/>
      <c r="X6420" s="42"/>
      <c r="Y6420" s="42"/>
      <c r="Z6420" s="42"/>
    </row>
    <row r="6421">
      <c r="B6421" s="42"/>
      <c r="D6421" s="90"/>
      <c r="F6421" s="90"/>
      <c r="G6421" s="42"/>
      <c r="H6421" s="90"/>
      <c r="M6421" s="42"/>
      <c r="S6421" s="42"/>
      <c r="T6421" s="42"/>
      <c r="U6421" s="42"/>
      <c r="V6421" s="42"/>
      <c r="W6421" s="42"/>
      <c r="X6421" s="42"/>
      <c r="Y6421" s="42"/>
      <c r="Z6421" s="42"/>
    </row>
    <row r="6422">
      <c r="B6422" s="42"/>
      <c r="D6422" s="90"/>
      <c r="F6422" s="90"/>
      <c r="G6422" s="42"/>
      <c r="H6422" s="90"/>
      <c r="M6422" s="42"/>
      <c r="S6422" s="42"/>
      <c r="T6422" s="42"/>
      <c r="U6422" s="42"/>
      <c r="V6422" s="42"/>
      <c r="W6422" s="42"/>
      <c r="X6422" s="42"/>
      <c r="Y6422" s="42"/>
      <c r="Z6422" s="42"/>
    </row>
    <row r="6423">
      <c r="B6423" s="42"/>
      <c r="D6423" s="90"/>
      <c r="F6423" s="90"/>
      <c r="G6423" s="42"/>
      <c r="H6423" s="90"/>
      <c r="M6423" s="42"/>
      <c r="S6423" s="42"/>
      <c r="T6423" s="42"/>
      <c r="U6423" s="42"/>
      <c r="V6423" s="42"/>
      <c r="W6423" s="42"/>
      <c r="X6423" s="42"/>
      <c r="Y6423" s="42"/>
      <c r="Z6423" s="42"/>
    </row>
    <row r="6424">
      <c r="B6424" s="42"/>
      <c r="D6424" s="90"/>
      <c r="F6424" s="90"/>
      <c r="G6424" s="42"/>
      <c r="H6424" s="90"/>
      <c r="M6424" s="42"/>
      <c r="S6424" s="42"/>
      <c r="T6424" s="42"/>
      <c r="U6424" s="42"/>
      <c r="V6424" s="42"/>
      <c r="W6424" s="42"/>
      <c r="X6424" s="42"/>
      <c r="Y6424" s="42"/>
      <c r="Z6424" s="42"/>
    </row>
    <row r="6425">
      <c r="B6425" s="42"/>
      <c r="D6425" s="90"/>
      <c r="F6425" s="90"/>
      <c r="G6425" s="42"/>
      <c r="H6425" s="90"/>
      <c r="M6425" s="42"/>
      <c r="S6425" s="42"/>
      <c r="T6425" s="42"/>
      <c r="U6425" s="42"/>
      <c r="V6425" s="42"/>
      <c r="W6425" s="42"/>
      <c r="X6425" s="42"/>
      <c r="Y6425" s="42"/>
      <c r="Z6425" s="42"/>
    </row>
    <row r="6426">
      <c r="B6426" s="42"/>
      <c r="D6426" s="90"/>
      <c r="F6426" s="90"/>
      <c r="G6426" s="42"/>
      <c r="H6426" s="90"/>
      <c r="M6426" s="42"/>
      <c r="S6426" s="42"/>
      <c r="T6426" s="42"/>
      <c r="U6426" s="42"/>
      <c r="V6426" s="42"/>
      <c r="W6426" s="42"/>
      <c r="X6426" s="42"/>
      <c r="Y6426" s="42"/>
      <c r="Z6426" s="42"/>
    </row>
    <row r="6427">
      <c r="B6427" s="42"/>
      <c r="D6427" s="90"/>
      <c r="F6427" s="90"/>
      <c r="G6427" s="42"/>
      <c r="H6427" s="90"/>
      <c r="M6427" s="42"/>
      <c r="S6427" s="42"/>
      <c r="T6427" s="42"/>
      <c r="U6427" s="42"/>
      <c r="V6427" s="42"/>
      <c r="W6427" s="42"/>
      <c r="X6427" s="42"/>
      <c r="Y6427" s="42"/>
      <c r="Z6427" s="42"/>
    </row>
    <row r="6428">
      <c r="B6428" s="42"/>
      <c r="D6428" s="90"/>
      <c r="F6428" s="90"/>
      <c r="G6428" s="42"/>
      <c r="H6428" s="90"/>
      <c r="M6428" s="42"/>
      <c r="S6428" s="42"/>
      <c r="T6428" s="42"/>
      <c r="U6428" s="42"/>
      <c r="V6428" s="42"/>
      <c r="W6428" s="42"/>
      <c r="X6428" s="42"/>
      <c r="Y6428" s="42"/>
      <c r="Z6428" s="42"/>
    </row>
    <row r="6429">
      <c r="B6429" s="42"/>
      <c r="D6429" s="90"/>
      <c r="F6429" s="90"/>
      <c r="G6429" s="42"/>
      <c r="H6429" s="90"/>
      <c r="M6429" s="42"/>
      <c r="S6429" s="42"/>
      <c r="T6429" s="42"/>
      <c r="U6429" s="42"/>
      <c r="V6429" s="42"/>
      <c r="W6429" s="42"/>
      <c r="X6429" s="42"/>
      <c r="Y6429" s="42"/>
      <c r="Z6429" s="42"/>
    </row>
    <row r="6430">
      <c r="B6430" s="42"/>
      <c r="D6430" s="90"/>
      <c r="F6430" s="90"/>
      <c r="G6430" s="42"/>
      <c r="H6430" s="90"/>
      <c r="M6430" s="42"/>
      <c r="S6430" s="42"/>
      <c r="T6430" s="42"/>
      <c r="U6430" s="42"/>
      <c r="V6430" s="42"/>
      <c r="W6430" s="42"/>
      <c r="X6430" s="42"/>
      <c r="Y6430" s="42"/>
      <c r="Z6430" s="42"/>
    </row>
    <row r="6431">
      <c r="B6431" s="42"/>
      <c r="D6431" s="90"/>
      <c r="F6431" s="90"/>
      <c r="G6431" s="42"/>
      <c r="H6431" s="90"/>
      <c r="M6431" s="42"/>
      <c r="S6431" s="42"/>
      <c r="T6431" s="42"/>
      <c r="U6431" s="42"/>
      <c r="V6431" s="42"/>
      <c r="W6431" s="42"/>
      <c r="X6431" s="42"/>
      <c r="Y6431" s="42"/>
      <c r="Z6431" s="42"/>
    </row>
    <row r="6432">
      <c r="B6432" s="42"/>
      <c r="D6432" s="90"/>
      <c r="F6432" s="90"/>
      <c r="G6432" s="42"/>
      <c r="H6432" s="90"/>
      <c r="M6432" s="42"/>
      <c r="S6432" s="42"/>
      <c r="T6432" s="42"/>
      <c r="U6432" s="42"/>
      <c r="V6432" s="42"/>
      <c r="W6432" s="42"/>
      <c r="X6432" s="42"/>
      <c r="Y6432" s="42"/>
      <c r="Z6432" s="42"/>
    </row>
    <row r="6433">
      <c r="B6433" s="42"/>
      <c r="D6433" s="90"/>
      <c r="F6433" s="90"/>
      <c r="G6433" s="42"/>
      <c r="H6433" s="90"/>
      <c r="M6433" s="42"/>
      <c r="S6433" s="42"/>
      <c r="T6433" s="42"/>
      <c r="U6433" s="42"/>
      <c r="V6433" s="42"/>
      <c r="W6433" s="42"/>
      <c r="X6433" s="42"/>
      <c r="Y6433" s="42"/>
      <c r="Z6433" s="42"/>
    </row>
    <row r="6434">
      <c r="B6434" s="42"/>
      <c r="D6434" s="90"/>
      <c r="F6434" s="90"/>
      <c r="G6434" s="42"/>
      <c r="H6434" s="90"/>
      <c r="M6434" s="42"/>
      <c r="S6434" s="42"/>
      <c r="T6434" s="42"/>
      <c r="U6434" s="42"/>
      <c r="V6434" s="42"/>
      <c r="W6434" s="42"/>
      <c r="X6434" s="42"/>
      <c r="Y6434" s="42"/>
      <c r="Z6434" s="42"/>
    </row>
    <row r="6435">
      <c r="B6435" s="42"/>
      <c r="D6435" s="90"/>
      <c r="F6435" s="90"/>
      <c r="G6435" s="42"/>
      <c r="H6435" s="90"/>
      <c r="M6435" s="42"/>
      <c r="S6435" s="42"/>
      <c r="T6435" s="42"/>
      <c r="U6435" s="42"/>
      <c r="V6435" s="42"/>
      <c r="W6435" s="42"/>
      <c r="X6435" s="42"/>
      <c r="Y6435" s="42"/>
      <c r="Z6435" s="42"/>
    </row>
    <row r="6436">
      <c r="B6436" s="42"/>
      <c r="D6436" s="90"/>
      <c r="F6436" s="90"/>
      <c r="G6436" s="42"/>
      <c r="H6436" s="90"/>
      <c r="M6436" s="42"/>
      <c r="S6436" s="42"/>
      <c r="T6436" s="42"/>
      <c r="U6436" s="42"/>
      <c r="V6436" s="42"/>
      <c r="W6436" s="42"/>
      <c r="X6436" s="42"/>
      <c r="Y6436" s="42"/>
      <c r="Z6436" s="42"/>
    </row>
    <row r="6437">
      <c r="B6437" s="42"/>
      <c r="D6437" s="90"/>
      <c r="F6437" s="90"/>
      <c r="G6437" s="42"/>
      <c r="H6437" s="90"/>
      <c r="M6437" s="42"/>
      <c r="S6437" s="42"/>
      <c r="T6437" s="42"/>
      <c r="U6437" s="42"/>
      <c r="V6437" s="42"/>
      <c r="W6437" s="42"/>
      <c r="X6437" s="42"/>
      <c r="Y6437" s="42"/>
      <c r="Z6437" s="42"/>
    </row>
    <row r="6438">
      <c r="B6438" s="42"/>
      <c r="D6438" s="90"/>
      <c r="F6438" s="90"/>
      <c r="G6438" s="42"/>
      <c r="H6438" s="90"/>
      <c r="M6438" s="42"/>
      <c r="S6438" s="42"/>
      <c r="T6438" s="42"/>
      <c r="U6438" s="42"/>
      <c r="V6438" s="42"/>
      <c r="W6438" s="42"/>
      <c r="X6438" s="42"/>
      <c r="Y6438" s="42"/>
      <c r="Z6438" s="42"/>
    </row>
    <row r="6439">
      <c r="B6439" s="42"/>
      <c r="D6439" s="90"/>
      <c r="F6439" s="90"/>
      <c r="G6439" s="42"/>
      <c r="H6439" s="90"/>
      <c r="M6439" s="42"/>
      <c r="S6439" s="42"/>
      <c r="T6439" s="42"/>
      <c r="U6439" s="42"/>
      <c r="V6439" s="42"/>
      <c r="W6439" s="42"/>
      <c r="X6439" s="42"/>
      <c r="Y6439" s="42"/>
      <c r="Z6439" s="42"/>
    </row>
    <row r="6440">
      <c r="B6440" s="42"/>
      <c r="D6440" s="90"/>
      <c r="F6440" s="90"/>
      <c r="G6440" s="42"/>
      <c r="H6440" s="90"/>
      <c r="M6440" s="42"/>
      <c r="S6440" s="42"/>
      <c r="T6440" s="42"/>
      <c r="U6440" s="42"/>
      <c r="V6440" s="42"/>
      <c r="W6440" s="42"/>
      <c r="X6440" s="42"/>
      <c r="Y6440" s="42"/>
      <c r="Z6440" s="42"/>
    </row>
    <row r="6441">
      <c r="B6441" s="42"/>
      <c r="D6441" s="90"/>
      <c r="F6441" s="90"/>
      <c r="G6441" s="42"/>
      <c r="H6441" s="90"/>
      <c r="M6441" s="42"/>
      <c r="S6441" s="42"/>
      <c r="T6441" s="42"/>
      <c r="U6441" s="42"/>
      <c r="V6441" s="42"/>
      <c r="W6441" s="42"/>
      <c r="X6441" s="42"/>
      <c r="Y6441" s="42"/>
      <c r="Z6441" s="42"/>
    </row>
    <row r="6442">
      <c r="B6442" s="42"/>
      <c r="D6442" s="90"/>
      <c r="F6442" s="90"/>
      <c r="G6442" s="42"/>
      <c r="H6442" s="90"/>
      <c r="M6442" s="42"/>
      <c r="S6442" s="42"/>
      <c r="T6442" s="42"/>
      <c r="U6442" s="42"/>
      <c r="V6442" s="42"/>
      <c r="W6442" s="42"/>
      <c r="X6442" s="42"/>
      <c r="Y6442" s="42"/>
      <c r="Z6442" s="42"/>
    </row>
    <row r="6443">
      <c r="B6443" s="42"/>
      <c r="D6443" s="90"/>
      <c r="F6443" s="90"/>
      <c r="G6443" s="42"/>
      <c r="H6443" s="90"/>
      <c r="M6443" s="42"/>
      <c r="S6443" s="42"/>
      <c r="T6443" s="42"/>
      <c r="U6443" s="42"/>
      <c r="V6443" s="42"/>
      <c r="W6443" s="42"/>
      <c r="X6443" s="42"/>
      <c r="Y6443" s="42"/>
      <c r="Z6443" s="42"/>
    </row>
    <row r="6444">
      <c r="B6444" s="42"/>
      <c r="D6444" s="90"/>
      <c r="F6444" s="90"/>
      <c r="G6444" s="42"/>
      <c r="H6444" s="90"/>
      <c r="M6444" s="42"/>
      <c r="S6444" s="42"/>
      <c r="T6444" s="42"/>
      <c r="U6444" s="42"/>
      <c r="V6444" s="42"/>
      <c r="W6444" s="42"/>
      <c r="X6444" s="42"/>
      <c r="Y6444" s="42"/>
      <c r="Z6444" s="42"/>
    </row>
    <row r="6445">
      <c r="B6445" s="42"/>
      <c r="D6445" s="90"/>
      <c r="F6445" s="90"/>
      <c r="G6445" s="42"/>
      <c r="H6445" s="90"/>
      <c r="M6445" s="42"/>
      <c r="S6445" s="42"/>
      <c r="T6445" s="42"/>
      <c r="U6445" s="42"/>
      <c r="V6445" s="42"/>
      <c r="W6445" s="42"/>
      <c r="X6445" s="42"/>
      <c r="Y6445" s="42"/>
      <c r="Z6445" s="42"/>
    </row>
    <row r="6446">
      <c r="B6446" s="42"/>
      <c r="D6446" s="90"/>
      <c r="F6446" s="90"/>
      <c r="G6446" s="42"/>
      <c r="H6446" s="90"/>
      <c r="M6446" s="42"/>
      <c r="S6446" s="42"/>
      <c r="T6446" s="42"/>
      <c r="U6446" s="42"/>
      <c r="V6446" s="42"/>
      <c r="W6446" s="42"/>
      <c r="X6446" s="42"/>
      <c r="Y6446" s="42"/>
      <c r="Z6446" s="42"/>
    </row>
    <row r="6447">
      <c r="B6447" s="42"/>
      <c r="D6447" s="90"/>
      <c r="F6447" s="90"/>
      <c r="G6447" s="42"/>
      <c r="H6447" s="90"/>
      <c r="M6447" s="42"/>
      <c r="S6447" s="42"/>
      <c r="T6447" s="42"/>
      <c r="U6447" s="42"/>
      <c r="V6447" s="42"/>
      <c r="W6447" s="42"/>
      <c r="X6447" s="42"/>
      <c r="Y6447" s="42"/>
      <c r="Z6447" s="42"/>
    </row>
    <row r="6448">
      <c r="B6448" s="42"/>
      <c r="D6448" s="90"/>
      <c r="F6448" s="90"/>
      <c r="G6448" s="42"/>
      <c r="H6448" s="90"/>
      <c r="M6448" s="42"/>
      <c r="S6448" s="42"/>
      <c r="T6448" s="42"/>
      <c r="U6448" s="42"/>
      <c r="V6448" s="42"/>
      <c r="W6448" s="42"/>
      <c r="X6448" s="42"/>
      <c r="Y6448" s="42"/>
      <c r="Z6448" s="42"/>
    </row>
    <row r="6449">
      <c r="B6449" s="42"/>
      <c r="D6449" s="90"/>
      <c r="F6449" s="90"/>
      <c r="G6449" s="42"/>
      <c r="H6449" s="90"/>
      <c r="M6449" s="42"/>
      <c r="S6449" s="42"/>
      <c r="T6449" s="42"/>
      <c r="U6449" s="42"/>
      <c r="V6449" s="42"/>
      <c r="W6449" s="42"/>
      <c r="X6449" s="42"/>
      <c r="Y6449" s="42"/>
      <c r="Z6449" s="42"/>
    </row>
    <row r="6450">
      <c r="B6450" s="42"/>
      <c r="D6450" s="90"/>
      <c r="F6450" s="90"/>
      <c r="G6450" s="42"/>
      <c r="H6450" s="90"/>
      <c r="M6450" s="42"/>
      <c r="S6450" s="42"/>
      <c r="T6450" s="42"/>
      <c r="U6450" s="42"/>
      <c r="V6450" s="42"/>
      <c r="W6450" s="42"/>
      <c r="X6450" s="42"/>
      <c r="Y6450" s="42"/>
      <c r="Z6450" s="42"/>
    </row>
    <row r="6451">
      <c r="B6451" s="42"/>
      <c r="D6451" s="90"/>
      <c r="F6451" s="90"/>
      <c r="G6451" s="42"/>
      <c r="H6451" s="90"/>
      <c r="M6451" s="42"/>
      <c r="S6451" s="42"/>
      <c r="T6451" s="42"/>
      <c r="U6451" s="42"/>
      <c r="V6451" s="42"/>
      <c r="W6451" s="42"/>
      <c r="X6451" s="42"/>
      <c r="Y6451" s="42"/>
      <c r="Z6451" s="42"/>
    </row>
    <row r="6452">
      <c r="B6452" s="42"/>
      <c r="D6452" s="90"/>
      <c r="F6452" s="90"/>
      <c r="G6452" s="42"/>
      <c r="H6452" s="90"/>
      <c r="M6452" s="42"/>
      <c r="S6452" s="42"/>
      <c r="T6452" s="42"/>
      <c r="U6452" s="42"/>
      <c r="V6452" s="42"/>
      <c r="W6452" s="42"/>
      <c r="X6452" s="42"/>
      <c r="Y6452" s="42"/>
      <c r="Z6452" s="42"/>
    </row>
    <row r="6453">
      <c r="B6453" s="42"/>
      <c r="D6453" s="90"/>
      <c r="F6453" s="90"/>
      <c r="G6453" s="42"/>
      <c r="H6453" s="90"/>
      <c r="M6453" s="42"/>
      <c r="S6453" s="42"/>
      <c r="T6453" s="42"/>
      <c r="U6453" s="42"/>
      <c r="V6453" s="42"/>
      <c r="W6453" s="42"/>
      <c r="X6453" s="42"/>
      <c r="Y6453" s="42"/>
      <c r="Z6453" s="42"/>
    </row>
    <row r="6454">
      <c r="B6454" s="42"/>
      <c r="D6454" s="90"/>
      <c r="F6454" s="90"/>
      <c r="G6454" s="42"/>
      <c r="H6454" s="90"/>
      <c r="M6454" s="42"/>
      <c r="S6454" s="42"/>
      <c r="T6454" s="42"/>
      <c r="U6454" s="42"/>
      <c r="V6454" s="42"/>
      <c r="W6454" s="42"/>
      <c r="X6454" s="42"/>
      <c r="Y6454" s="42"/>
      <c r="Z6454" s="42"/>
    </row>
    <row r="6455">
      <c r="B6455" s="42"/>
      <c r="D6455" s="90"/>
      <c r="F6455" s="90"/>
      <c r="G6455" s="42"/>
      <c r="H6455" s="90"/>
      <c r="M6455" s="42"/>
      <c r="S6455" s="42"/>
      <c r="T6455" s="42"/>
      <c r="U6455" s="42"/>
      <c r="V6455" s="42"/>
      <c r="W6455" s="42"/>
      <c r="X6455" s="42"/>
      <c r="Y6455" s="42"/>
      <c r="Z6455" s="42"/>
    </row>
    <row r="6456">
      <c r="B6456" s="42"/>
      <c r="D6456" s="90"/>
      <c r="F6456" s="90"/>
      <c r="G6456" s="42"/>
      <c r="H6456" s="90"/>
      <c r="M6456" s="42"/>
      <c r="S6456" s="42"/>
      <c r="T6456" s="42"/>
      <c r="U6456" s="42"/>
      <c r="V6456" s="42"/>
      <c r="W6456" s="42"/>
      <c r="X6456" s="42"/>
      <c r="Y6456" s="42"/>
      <c r="Z6456" s="42"/>
    </row>
    <row r="6457">
      <c r="B6457" s="42"/>
      <c r="D6457" s="90"/>
      <c r="F6457" s="90"/>
      <c r="G6457" s="42"/>
      <c r="H6457" s="90"/>
      <c r="M6457" s="42"/>
      <c r="S6457" s="42"/>
      <c r="T6457" s="42"/>
      <c r="U6457" s="42"/>
      <c r="V6457" s="42"/>
      <c r="W6457" s="42"/>
      <c r="X6457" s="42"/>
      <c r="Y6457" s="42"/>
      <c r="Z6457" s="42"/>
    </row>
    <row r="6458">
      <c r="B6458" s="42"/>
      <c r="D6458" s="90"/>
      <c r="F6458" s="90"/>
      <c r="G6458" s="42"/>
      <c r="H6458" s="90"/>
      <c r="M6458" s="42"/>
      <c r="S6458" s="42"/>
      <c r="T6458" s="42"/>
      <c r="U6458" s="42"/>
      <c r="V6458" s="42"/>
      <c r="W6458" s="42"/>
      <c r="X6458" s="42"/>
      <c r="Y6458" s="42"/>
      <c r="Z6458" s="42"/>
    </row>
    <row r="6459">
      <c r="B6459" s="42"/>
      <c r="D6459" s="90"/>
      <c r="F6459" s="90"/>
      <c r="G6459" s="42"/>
      <c r="H6459" s="90"/>
      <c r="M6459" s="42"/>
      <c r="S6459" s="42"/>
      <c r="T6459" s="42"/>
      <c r="U6459" s="42"/>
      <c r="V6459" s="42"/>
      <c r="W6459" s="42"/>
      <c r="X6459" s="42"/>
      <c r="Y6459" s="42"/>
      <c r="Z6459" s="42"/>
    </row>
    <row r="6460">
      <c r="B6460" s="42"/>
      <c r="D6460" s="90"/>
      <c r="F6460" s="90"/>
      <c r="G6460" s="42"/>
      <c r="H6460" s="90"/>
      <c r="M6460" s="42"/>
      <c r="S6460" s="42"/>
      <c r="T6460" s="42"/>
      <c r="U6460" s="42"/>
      <c r="V6460" s="42"/>
      <c r="W6460" s="42"/>
      <c r="X6460" s="42"/>
      <c r="Y6460" s="42"/>
      <c r="Z6460" s="42"/>
    </row>
    <row r="6461">
      <c r="B6461" s="42"/>
      <c r="D6461" s="90"/>
      <c r="F6461" s="90"/>
      <c r="G6461" s="42"/>
      <c r="H6461" s="90"/>
      <c r="M6461" s="42"/>
      <c r="S6461" s="42"/>
      <c r="T6461" s="42"/>
      <c r="U6461" s="42"/>
      <c r="V6461" s="42"/>
      <c r="W6461" s="42"/>
      <c r="X6461" s="42"/>
      <c r="Y6461" s="42"/>
      <c r="Z6461" s="42"/>
    </row>
    <row r="6462">
      <c r="B6462" s="42"/>
      <c r="D6462" s="90"/>
      <c r="F6462" s="90"/>
      <c r="G6462" s="42"/>
      <c r="H6462" s="90"/>
      <c r="M6462" s="42"/>
      <c r="S6462" s="42"/>
      <c r="T6462" s="42"/>
      <c r="U6462" s="42"/>
      <c r="V6462" s="42"/>
      <c r="W6462" s="42"/>
      <c r="X6462" s="42"/>
      <c r="Y6462" s="42"/>
      <c r="Z6462" s="42"/>
    </row>
    <row r="6463">
      <c r="B6463" s="42"/>
      <c r="D6463" s="90"/>
      <c r="F6463" s="90"/>
      <c r="G6463" s="42"/>
      <c r="H6463" s="90"/>
      <c r="M6463" s="42"/>
      <c r="S6463" s="42"/>
      <c r="T6463" s="42"/>
      <c r="U6463" s="42"/>
      <c r="V6463" s="42"/>
      <c r="W6463" s="42"/>
      <c r="X6463" s="42"/>
      <c r="Y6463" s="42"/>
      <c r="Z6463" s="42"/>
    </row>
    <row r="6464">
      <c r="B6464" s="42"/>
      <c r="D6464" s="90"/>
      <c r="F6464" s="90"/>
      <c r="G6464" s="42"/>
      <c r="H6464" s="90"/>
      <c r="M6464" s="42"/>
      <c r="S6464" s="42"/>
      <c r="T6464" s="42"/>
      <c r="U6464" s="42"/>
      <c r="V6464" s="42"/>
      <c r="W6464" s="42"/>
      <c r="X6464" s="42"/>
      <c r="Y6464" s="42"/>
      <c r="Z6464" s="42"/>
    </row>
    <row r="6465">
      <c r="B6465" s="42"/>
      <c r="D6465" s="90"/>
      <c r="F6465" s="90"/>
      <c r="G6465" s="42"/>
      <c r="H6465" s="90"/>
      <c r="M6465" s="42"/>
      <c r="S6465" s="42"/>
      <c r="T6465" s="42"/>
      <c r="U6465" s="42"/>
      <c r="V6465" s="42"/>
      <c r="W6465" s="42"/>
      <c r="X6465" s="42"/>
      <c r="Y6465" s="42"/>
      <c r="Z6465" s="42"/>
    </row>
    <row r="6466">
      <c r="B6466" s="42"/>
      <c r="D6466" s="90"/>
      <c r="F6466" s="90"/>
      <c r="G6466" s="42"/>
      <c r="H6466" s="90"/>
      <c r="M6466" s="42"/>
      <c r="S6466" s="42"/>
      <c r="T6466" s="42"/>
      <c r="U6466" s="42"/>
      <c r="V6466" s="42"/>
      <c r="W6466" s="42"/>
      <c r="X6466" s="42"/>
      <c r="Y6466" s="42"/>
      <c r="Z6466" s="42"/>
    </row>
    <row r="6467">
      <c r="B6467" s="42"/>
      <c r="D6467" s="90"/>
      <c r="F6467" s="90"/>
      <c r="G6467" s="42"/>
      <c r="H6467" s="90"/>
      <c r="M6467" s="42"/>
      <c r="S6467" s="42"/>
      <c r="T6467" s="42"/>
      <c r="U6467" s="42"/>
      <c r="V6467" s="42"/>
      <c r="W6467" s="42"/>
      <c r="X6467" s="42"/>
      <c r="Y6467" s="42"/>
      <c r="Z6467" s="42"/>
    </row>
    <row r="6468">
      <c r="B6468" s="42"/>
      <c r="D6468" s="90"/>
      <c r="F6468" s="90"/>
      <c r="G6468" s="42"/>
      <c r="H6468" s="90"/>
      <c r="M6468" s="42"/>
      <c r="S6468" s="42"/>
      <c r="T6468" s="42"/>
      <c r="U6468" s="42"/>
      <c r="V6468" s="42"/>
      <c r="W6468" s="42"/>
      <c r="X6468" s="42"/>
      <c r="Y6468" s="42"/>
      <c r="Z6468" s="42"/>
    </row>
    <row r="6469">
      <c r="B6469" s="42"/>
      <c r="D6469" s="90"/>
      <c r="F6469" s="90"/>
      <c r="G6469" s="42"/>
      <c r="H6469" s="90"/>
      <c r="M6469" s="42"/>
      <c r="S6469" s="42"/>
      <c r="T6469" s="42"/>
      <c r="U6469" s="42"/>
      <c r="V6469" s="42"/>
      <c r="W6469" s="42"/>
      <c r="X6469" s="42"/>
      <c r="Y6469" s="42"/>
      <c r="Z6469" s="42"/>
    </row>
    <row r="6470">
      <c r="B6470" s="42"/>
      <c r="D6470" s="90"/>
      <c r="F6470" s="90"/>
      <c r="G6470" s="42"/>
      <c r="H6470" s="90"/>
      <c r="M6470" s="42"/>
      <c r="S6470" s="42"/>
      <c r="T6470" s="42"/>
      <c r="U6470" s="42"/>
      <c r="V6470" s="42"/>
      <c r="W6470" s="42"/>
      <c r="X6470" s="42"/>
      <c r="Y6470" s="42"/>
      <c r="Z6470" s="42"/>
    </row>
    <row r="6471">
      <c r="B6471" s="42"/>
      <c r="D6471" s="90"/>
      <c r="F6471" s="90"/>
      <c r="G6471" s="42"/>
      <c r="H6471" s="90"/>
      <c r="M6471" s="42"/>
      <c r="S6471" s="42"/>
      <c r="T6471" s="42"/>
      <c r="U6471" s="42"/>
      <c r="V6471" s="42"/>
      <c r="W6471" s="42"/>
      <c r="X6471" s="42"/>
      <c r="Y6471" s="42"/>
      <c r="Z6471" s="42"/>
    </row>
    <row r="6472">
      <c r="B6472" s="42"/>
      <c r="D6472" s="90"/>
      <c r="F6472" s="90"/>
      <c r="G6472" s="42"/>
      <c r="H6472" s="90"/>
      <c r="M6472" s="42"/>
      <c r="S6472" s="42"/>
      <c r="T6472" s="42"/>
      <c r="U6472" s="42"/>
      <c r="V6472" s="42"/>
      <c r="W6472" s="42"/>
      <c r="X6472" s="42"/>
      <c r="Y6472" s="42"/>
      <c r="Z6472" s="42"/>
    </row>
    <row r="6473">
      <c r="B6473" s="42"/>
      <c r="D6473" s="90"/>
      <c r="F6473" s="90"/>
      <c r="G6473" s="42"/>
      <c r="H6473" s="90"/>
      <c r="M6473" s="42"/>
      <c r="S6473" s="42"/>
      <c r="T6473" s="42"/>
      <c r="U6473" s="42"/>
      <c r="V6473" s="42"/>
      <c r="W6473" s="42"/>
      <c r="X6473" s="42"/>
      <c r="Y6473" s="42"/>
      <c r="Z6473" s="42"/>
    </row>
    <row r="6474">
      <c r="B6474" s="42"/>
      <c r="D6474" s="90"/>
      <c r="F6474" s="90"/>
      <c r="G6474" s="42"/>
      <c r="H6474" s="90"/>
      <c r="M6474" s="42"/>
      <c r="S6474" s="42"/>
      <c r="T6474" s="42"/>
      <c r="U6474" s="42"/>
      <c r="V6474" s="42"/>
      <c r="W6474" s="42"/>
      <c r="X6474" s="42"/>
      <c r="Y6474" s="42"/>
      <c r="Z6474" s="42"/>
    </row>
    <row r="6475">
      <c r="B6475" s="42"/>
      <c r="D6475" s="90"/>
      <c r="F6475" s="90"/>
      <c r="G6475" s="42"/>
      <c r="H6475" s="90"/>
      <c r="M6475" s="42"/>
      <c r="S6475" s="42"/>
      <c r="T6475" s="42"/>
      <c r="U6475" s="42"/>
      <c r="V6475" s="42"/>
      <c r="W6475" s="42"/>
      <c r="X6475" s="42"/>
      <c r="Y6475" s="42"/>
      <c r="Z6475" s="42"/>
    </row>
    <row r="6476">
      <c r="B6476" s="42"/>
      <c r="D6476" s="90"/>
      <c r="F6476" s="90"/>
      <c r="G6476" s="42"/>
      <c r="H6476" s="90"/>
      <c r="M6476" s="42"/>
      <c r="S6476" s="42"/>
      <c r="T6476" s="42"/>
      <c r="U6476" s="42"/>
      <c r="V6476" s="42"/>
      <c r="W6476" s="42"/>
      <c r="X6476" s="42"/>
      <c r="Y6476" s="42"/>
      <c r="Z6476" s="42"/>
    </row>
    <row r="6477">
      <c r="B6477" s="42"/>
      <c r="D6477" s="90"/>
      <c r="F6477" s="90"/>
      <c r="G6477" s="42"/>
      <c r="H6477" s="90"/>
      <c r="M6477" s="42"/>
      <c r="S6477" s="42"/>
      <c r="T6477" s="42"/>
      <c r="U6477" s="42"/>
      <c r="V6477" s="42"/>
      <c r="W6477" s="42"/>
      <c r="X6477" s="42"/>
      <c r="Y6477" s="42"/>
      <c r="Z6477" s="42"/>
    </row>
    <row r="6478">
      <c r="B6478" s="42"/>
      <c r="D6478" s="90"/>
      <c r="F6478" s="90"/>
      <c r="G6478" s="42"/>
      <c r="H6478" s="90"/>
      <c r="M6478" s="42"/>
      <c r="S6478" s="42"/>
      <c r="T6478" s="42"/>
      <c r="U6478" s="42"/>
      <c r="V6478" s="42"/>
      <c r="W6478" s="42"/>
      <c r="X6478" s="42"/>
      <c r="Y6478" s="42"/>
      <c r="Z6478" s="42"/>
    </row>
    <row r="6479">
      <c r="B6479" s="42"/>
      <c r="D6479" s="90"/>
      <c r="F6479" s="90"/>
      <c r="G6479" s="42"/>
      <c r="H6479" s="90"/>
      <c r="M6479" s="42"/>
      <c r="S6479" s="42"/>
      <c r="T6479" s="42"/>
      <c r="U6479" s="42"/>
      <c r="V6479" s="42"/>
      <c r="W6479" s="42"/>
      <c r="X6479" s="42"/>
      <c r="Y6479" s="42"/>
      <c r="Z6479" s="42"/>
    </row>
    <row r="6480">
      <c r="B6480" s="42"/>
      <c r="D6480" s="90"/>
      <c r="F6480" s="90"/>
      <c r="G6480" s="42"/>
      <c r="H6480" s="90"/>
      <c r="M6480" s="42"/>
      <c r="S6480" s="42"/>
      <c r="T6480" s="42"/>
      <c r="U6480" s="42"/>
      <c r="V6480" s="42"/>
      <c r="W6480" s="42"/>
      <c r="X6480" s="42"/>
      <c r="Y6480" s="42"/>
      <c r="Z6480" s="42"/>
    </row>
    <row r="6481">
      <c r="B6481" s="42"/>
      <c r="D6481" s="90"/>
      <c r="F6481" s="90"/>
      <c r="G6481" s="42"/>
      <c r="H6481" s="90"/>
      <c r="M6481" s="42"/>
      <c r="S6481" s="42"/>
      <c r="T6481" s="42"/>
      <c r="U6481" s="42"/>
      <c r="V6481" s="42"/>
      <c r="W6481" s="42"/>
      <c r="X6481" s="42"/>
      <c r="Y6481" s="42"/>
      <c r="Z6481" s="42"/>
    </row>
    <row r="6482">
      <c r="B6482" s="42"/>
      <c r="D6482" s="90"/>
      <c r="F6482" s="90"/>
      <c r="G6482" s="42"/>
      <c r="H6482" s="90"/>
      <c r="M6482" s="42"/>
      <c r="S6482" s="42"/>
      <c r="T6482" s="42"/>
      <c r="U6482" s="42"/>
      <c r="V6482" s="42"/>
      <c r="W6482" s="42"/>
      <c r="X6482" s="42"/>
      <c r="Y6482" s="42"/>
      <c r="Z6482" s="42"/>
    </row>
    <row r="6483">
      <c r="B6483" s="42"/>
      <c r="D6483" s="90"/>
      <c r="F6483" s="90"/>
      <c r="G6483" s="42"/>
      <c r="H6483" s="90"/>
      <c r="M6483" s="42"/>
      <c r="S6483" s="42"/>
      <c r="T6483" s="42"/>
      <c r="U6483" s="42"/>
      <c r="V6483" s="42"/>
      <c r="W6483" s="42"/>
      <c r="X6483" s="42"/>
      <c r="Y6483" s="42"/>
      <c r="Z6483" s="42"/>
    </row>
    <row r="6484">
      <c r="B6484" s="42"/>
      <c r="D6484" s="90"/>
      <c r="F6484" s="90"/>
      <c r="G6484" s="42"/>
      <c r="H6484" s="90"/>
      <c r="M6484" s="42"/>
      <c r="S6484" s="42"/>
      <c r="T6484" s="42"/>
      <c r="U6484" s="42"/>
      <c r="V6484" s="42"/>
      <c r="W6484" s="42"/>
      <c r="X6484" s="42"/>
      <c r="Y6484" s="42"/>
      <c r="Z6484" s="42"/>
    </row>
    <row r="6485">
      <c r="B6485" s="42"/>
      <c r="D6485" s="90"/>
      <c r="F6485" s="90"/>
      <c r="G6485" s="42"/>
      <c r="H6485" s="90"/>
      <c r="M6485" s="42"/>
      <c r="S6485" s="42"/>
      <c r="T6485" s="42"/>
      <c r="U6485" s="42"/>
      <c r="V6485" s="42"/>
      <c r="W6485" s="42"/>
      <c r="X6485" s="42"/>
      <c r="Y6485" s="42"/>
      <c r="Z6485" s="42"/>
    </row>
    <row r="6486">
      <c r="B6486" s="42"/>
      <c r="D6486" s="90"/>
      <c r="F6486" s="90"/>
      <c r="G6486" s="42"/>
      <c r="H6486" s="90"/>
      <c r="M6486" s="42"/>
      <c r="S6486" s="42"/>
      <c r="T6486" s="42"/>
      <c r="U6486" s="42"/>
      <c r="V6486" s="42"/>
      <c r="W6486" s="42"/>
      <c r="X6486" s="42"/>
      <c r="Y6486" s="42"/>
      <c r="Z6486" s="42"/>
    </row>
    <row r="6487">
      <c r="B6487" s="42"/>
      <c r="D6487" s="90"/>
      <c r="F6487" s="90"/>
      <c r="G6487" s="42"/>
      <c r="H6487" s="90"/>
      <c r="M6487" s="42"/>
      <c r="S6487" s="42"/>
      <c r="T6487" s="42"/>
      <c r="U6487" s="42"/>
      <c r="V6487" s="42"/>
      <c r="W6487" s="42"/>
      <c r="X6487" s="42"/>
      <c r="Y6487" s="42"/>
      <c r="Z6487" s="42"/>
    </row>
    <row r="6488">
      <c r="B6488" s="42"/>
      <c r="D6488" s="90"/>
      <c r="F6488" s="90"/>
      <c r="G6488" s="42"/>
      <c r="H6488" s="90"/>
      <c r="M6488" s="42"/>
      <c r="S6488" s="42"/>
      <c r="T6488" s="42"/>
      <c r="U6488" s="42"/>
      <c r="V6488" s="42"/>
      <c r="W6488" s="42"/>
      <c r="X6488" s="42"/>
      <c r="Y6488" s="42"/>
      <c r="Z6488" s="42"/>
    </row>
    <row r="6489">
      <c r="B6489" s="42"/>
      <c r="D6489" s="90"/>
      <c r="F6489" s="90"/>
      <c r="G6489" s="42"/>
      <c r="H6489" s="90"/>
      <c r="M6489" s="42"/>
      <c r="S6489" s="42"/>
      <c r="T6489" s="42"/>
      <c r="U6489" s="42"/>
      <c r="V6489" s="42"/>
      <c r="W6489" s="42"/>
      <c r="X6489" s="42"/>
      <c r="Y6489" s="42"/>
      <c r="Z6489" s="42"/>
    </row>
    <row r="6490">
      <c r="B6490" s="42"/>
      <c r="D6490" s="90"/>
      <c r="F6490" s="90"/>
      <c r="G6490" s="42"/>
      <c r="H6490" s="90"/>
      <c r="M6490" s="42"/>
      <c r="S6490" s="42"/>
      <c r="T6490" s="42"/>
      <c r="U6490" s="42"/>
      <c r="V6490" s="42"/>
      <c r="W6490" s="42"/>
      <c r="X6490" s="42"/>
      <c r="Y6490" s="42"/>
      <c r="Z6490" s="42"/>
    </row>
    <row r="6491">
      <c r="B6491" s="42"/>
      <c r="D6491" s="90"/>
      <c r="F6491" s="90"/>
      <c r="G6491" s="42"/>
      <c r="H6491" s="90"/>
      <c r="M6491" s="42"/>
      <c r="S6491" s="42"/>
      <c r="T6491" s="42"/>
      <c r="U6491" s="42"/>
      <c r="V6491" s="42"/>
      <c r="W6491" s="42"/>
      <c r="X6491" s="42"/>
      <c r="Y6491" s="42"/>
      <c r="Z6491" s="42"/>
    </row>
    <row r="6492">
      <c r="B6492" s="42"/>
      <c r="D6492" s="90"/>
      <c r="F6492" s="90"/>
      <c r="G6492" s="42"/>
      <c r="H6492" s="90"/>
      <c r="M6492" s="42"/>
      <c r="S6492" s="42"/>
      <c r="T6492" s="42"/>
      <c r="U6492" s="42"/>
      <c r="V6492" s="42"/>
      <c r="W6492" s="42"/>
      <c r="X6492" s="42"/>
      <c r="Y6492" s="42"/>
      <c r="Z6492" s="42"/>
    </row>
    <row r="6493">
      <c r="B6493" s="42"/>
      <c r="D6493" s="90"/>
      <c r="F6493" s="90"/>
      <c r="G6493" s="42"/>
      <c r="H6493" s="90"/>
      <c r="M6493" s="42"/>
      <c r="S6493" s="42"/>
      <c r="T6493" s="42"/>
      <c r="U6493" s="42"/>
      <c r="V6493" s="42"/>
      <c r="W6493" s="42"/>
      <c r="X6493" s="42"/>
      <c r="Y6493" s="42"/>
      <c r="Z6493" s="42"/>
    </row>
    <row r="6494">
      <c r="B6494" s="42"/>
      <c r="D6494" s="90"/>
      <c r="F6494" s="90"/>
      <c r="G6494" s="42"/>
      <c r="H6494" s="90"/>
      <c r="M6494" s="42"/>
      <c r="S6494" s="42"/>
      <c r="T6494" s="42"/>
      <c r="U6494" s="42"/>
      <c r="V6494" s="42"/>
      <c r="W6494" s="42"/>
      <c r="X6494" s="42"/>
      <c r="Y6494" s="42"/>
      <c r="Z6494" s="42"/>
    </row>
    <row r="6495">
      <c r="B6495" s="42"/>
      <c r="D6495" s="90"/>
      <c r="F6495" s="90"/>
      <c r="G6495" s="42"/>
      <c r="H6495" s="90"/>
      <c r="M6495" s="42"/>
      <c r="S6495" s="42"/>
      <c r="T6495" s="42"/>
      <c r="U6495" s="42"/>
      <c r="V6495" s="42"/>
      <c r="W6495" s="42"/>
      <c r="X6495" s="42"/>
      <c r="Y6495" s="42"/>
      <c r="Z6495" s="42"/>
    </row>
    <row r="6496">
      <c r="B6496" s="42"/>
      <c r="D6496" s="90"/>
      <c r="F6496" s="90"/>
      <c r="G6496" s="42"/>
      <c r="H6496" s="90"/>
      <c r="M6496" s="42"/>
      <c r="S6496" s="42"/>
      <c r="T6496" s="42"/>
      <c r="U6496" s="42"/>
      <c r="V6496" s="42"/>
      <c r="W6496" s="42"/>
      <c r="X6496" s="42"/>
      <c r="Y6496" s="42"/>
      <c r="Z6496" s="42"/>
    </row>
    <row r="6497">
      <c r="B6497" s="42"/>
      <c r="D6497" s="90"/>
      <c r="F6497" s="90"/>
      <c r="G6497" s="42"/>
      <c r="H6497" s="90"/>
      <c r="M6497" s="42"/>
      <c r="S6497" s="42"/>
      <c r="T6497" s="42"/>
      <c r="U6497" s="42"/>
      <c r="V6497" s="42"/>
      <c r="W6497" s="42"/>
      <c r="X6497" s="42"/>
      <c r="Y6497" s="42"/>
      <c r="Z6497" s="42"/>
    </row>
    <row r="6498">
      <c r="B6498" s="42"/>
      <c r="D6498" s="90"/>
      <c r="F6498" s="90"/>
      <c r="G6498" s="42"/>
      <c r="H6498" s="90"/>
      <c r="M6498" s="42"/>
      <c r="S6498" s="42"/>
      <c r="T6498" s="42"/>
      <c r="U6498" s="42"/>
      <c r="V6498" s="42"/>
      <c r="W6498" s="42"/>
      <c r="X6498" s="42"/>
      <c r="Y6498" s="42"/>
      <c r="Z6498" s="42"/>
    </row>
    <row r="6499">
      <c r="B6499" s="42"/>
      <c r="D6499" s="90"/>
      <c r="F6499" s="90"/>
      <c r="G6499" s="42"/>
      <c r="H6499" s="90"/>
      <c r="M6499" s="42"/>
      <c r="S6499" s="42"/>
      <c r="T6499" s="42"/>
      <c r="U6499" s="42"/>
      <c r="V6499" s="42"/>
      <c r="W6499" s="42"/>
      <c r="X6499" s="42"/>
      <c r="Y6499" s="42"/>
      <c r="Z6499" s="42"/>
    </row>
    <row r="6500">
      <c r="B6500" s="42"/>
      <c r="D6500" s="90"/>
      <c r="F6500" s="90"/>
      <c r="G6500" s="42"/>
      <c r="H6500" s="90"/>
      <c r="M6500" s="42"/>
      <c r="S6500" s="42"/>
      <c r="T6500" s="42"/>
      <c r="U6500" s="42"/>
      <c r="V6500" s="42"/>
      <c r="W6500" s="42"/>
      <c r="X6500" s="42"/>
      <c r="Y6500" s="42"/>
      <c r="Z6500" s="42"/>
    </row>
    <row r="6501">
      <c r="B6501" s="42"/>
      <c r="D6501" s="90"/>
      <c r="F6501" s="90"/>
      <c r="G6501" s="42"/>
      <c r="H6501" s="90"/>
      <c r="M6501" s="42"/>
      <c r="S6501" s="42"/>
      <c r="T6501" s="42"/>
      <c r="U6501" s="42"/>
      <c r="V6501" s="42"/>
      <c r="W6501" s="42"/>
      <c r="X6501" s="42"/>
      <c r="Y6501" s="42"/>
      <c r="Z6501" s="42"/>
    </row>
    <row r="6502">
      <c r="B6502" s="42"/>
      <c r="D6502" s="90"/>
      <c r="F6502" s="90"/>
      <c r="G6502" s="42"/>
      <c r="H6502" s="90"/>
      <c r="M6502" s="42"/>
      <c r="S6502" s="42"/>
      <c r="T6502" s="42"/>
      <c r="U6502" s="42"/>
      <c r="V6502" s="42"/>
      <c r="W6502" s="42"/>
      <c r="X6502" s="42"/>
      <c r="Y6502" s="42"/>
      <c r="Z6502" s="42"/>
    </row>
    <row r="6503">
      <c r="B6503" s="42"/>
      <c r="D6503" s="90"/>
      <c r="F6503" s="90"/>
      <c r="G6503" s="42"/>
      <c r="H6503" s="90"/>
      <c r="M6503" s="42"/>
      <c r="S6503" s="42"/>
      <c r="T6503" s="42"/>
      <c r="U6503" s="42"/>
      <c r="V6503" s="42"/>
      <c r="W6503" s="42"/>
      <c r="X6503" s="42"/>
      <c r="Y6503" s="42"/>
      <c r="Z6503" s="42"/>
    </row>
    <row r="6504">
      <c r="B6504" s="42"/>
      <c r="D6504" s="90"/>
      <c r="F6504" s="90"/>
      <c r="G6504" s="42"/>
      <c r="H6504" s="90"/>
      <c r="M6504" s="42"/>
      <c r="S6504" s="42"/>
      <c r="T6504" s="42"/>
      <c r="U6504" s="42"/>
      <c r="V6504" s="42"/>
      <c r="W6504" s="42"/>
      <c r="X6504" s="42"/>
      <c r="Y6504" s="42"/>
      <c r="Z6504" s="42"/>
    </row>
    <row r="6505">
      <c r="B6505" s="42"/>
      <c r="D6505" s="90"/>
      <c r="F6505" s="90"/>
      <c r="G6505" s="42"/>
      <c r="H6505" s="90"/>
      <c r="M6505" s="42"/>
      <c r="S6505" s="42"/>
      <c r="T6505" s="42"/>
      <c r="U6505" s="42"/>
      <c r="V6505" s="42"/>
      <c r="W6505" s="42"/>
      <c r="X6505" s="42"/>
      <c r="Y6505" s="42"/>
      <c r="Z6505" s="42"/>
    </row>
    <row r="6506">
      <c r="B6506" s="42"/>
      <c r="D6506" s="90"/>
      <c r="F6506" s="90"/>
      <c r="G6506" s="42"/>
      <c r="H6506" s="90"/>
      <c r="M6506" s="42"/>
      <c r="S6506" s="42"/>
      <c r="T6506" s="42"/>
      <c r="U6506" s="42"/>
      <c r="V6506" s="42"/>
      <c r="W6506" s="42"/>
      <c r="X6506" s="42"/>
      <c r="Y6506" s="42"/>
      <c r="Z6506" s="42"/>
    </row>
    <row r="6507">
      <c r="B6507" s="42"/>
      <c r="D6507" s="90"/>
      <c r="F6507" s="90"/>
      <c r="G6507" s="42"/>
      <c r="H6507" s="90"/>
      <c r="M6507" s="42"/>
      <c r="S6507" s="42"/>
      <c r="T6507" s="42"/>
      <c r="U6507" s="42"/>
      <c r="V6507" s="42"/>
      <c r="W6507" s="42"/>
      <c r="X6507" s="42"/>
      <c r="Y6507" s="42"/>
      <c r="Z6507" s="42"/>
    </row>
    <row r="6508">
      <c r="B6508" s="42"/>
      <c r="D6508" s="90"/>
      <c r="F6508" s="90"/>
      <c r="G6508" s="42"/>
      <c r="H6508" s="90"/>
      <c r="M6508" s="42"/>
      <c r="S6508" s="42"/>
      <c r="T6508" s="42"/>
      <c r="U6508" s="42"/>
      <c r="V6508" s="42"/>
      <c r="W6508" s="42"/>
      <c r="X6508" s="42"/>
      <c r="Y6508" s="42"/>
      <c r="Z6508" s="42"/>
    </row>
    <row r="6509">
      <c r="B6509" s="42"/>
      <c r="D6509" s="90"/>
      <c r="F6509" s="90"/>
      <c r="G6509" s="42"/>
      <c r="H6509" s="90"/>
      <c r="M6509" s="42"/>
      <c r="S6509" s="42"/>
      <c r="T6509" s="42"/>
      <c r="U6509" s="42"/>
      <c r="V6509" s="42"/>
      <c r="W6509" s="42"/>
      <c r="X6509" s="42"/>
      <c r="Y6509" s="42"/>
      <c r="Z6509" s="42"/>
    </row>
    <row r="6510">
      <c r="B6510" s="42"/>
      <c r="D6510" s="90"/>
      <c r="F6510" s="90"/>
      <c r="G6510" s="42"/>
      <c r="H6510" s="90"/>
      <c r="M6510" s="42"/>
      <c r="S6510" s="42"/>
      <c r="T6510" s="42"/>
      <c r="U6510" s="42"/>
      <c r="V6510" s="42"/>
      <c r="W6510" s="42"/>
      <c r="X6510" s="42"/>
      <c r="Y6510" s="42"/>
      <c r="Z6510" s="42"/>
    </row>
    <row r="6511">
      <c r="B6511" s="42"/>
      <c r="D6511" s="90"/>
      <c r="F6511" s="90"/>
      <c r="G6511" s="42"/>
      <c r="H6511" s="90"/>
      <c r="M6511" s="42"/>
      <c r="S6511" s="42"/>
      <c r="T6511" s="42"/>
      <c r="U6511" s="42"/>
      <c r="V6511" s="42"/>
      <c r="W6511" s="42"/>
      <c r="X6511" s="42"/>
      <c r="Y6511" s="42"/>
      <c r="Z6511" s="42"/>
    </row>
    <row r="6512">
      <c r="B6512" s="42"/>
      <c r="D6512" s="90"/>
      <c r="F6512" s="90"/>
      <c r="G6512" s="42"/>
      <c r="H6512" s="90"/>
      <c r="M6512" s="42"/>
      <c r="S6512" s="42"/>
      <c r="T6512" s="42"/>
      <c r="U6512" s="42"/>
      <c r="V6512" s="42"/>
      <c r="W6512" s="42"/>
      <c r="X6512" s="42"/>
      <c r="Y6512" s="42"/>
      <c r="Z6512" s="42"/>
    </row>
    <row r="6513">
      <c r="B6513" s="42"/>
      <c r="D6513" s="90"/>
      <c r="F6513" s="90"/>
      <c r="G6513" s="42"/>
      <c r="H6513" s="90"/>
      <c r="M6513" s="42"/>
      <c r="S6513" s="42"/>
      <c r="T6513" s="42"/>
      <c r="U6513" s="42"/>
      <c r="V6513" s="42"/>
      <c r="W6513" s="42"/>
      <c r="X6513" s="42"/>
      <c r="Y6513" s="42"/>
      <c r="Z6513" s="42"/>
    </row>
    <row r="6514">
      <c r="B6514" s="42"/>
      <c r="D6514" s="90"/>
      <c r="F6514" s="90"/>
      <c r="G6514" s="42"/>
      <c r="H6514" s="90"/>
      <c r="M6514" s="42"/>
      <c r="S6514" s="42"/>
      <c r="T6514" s="42"/>
      <c r="U6514" s="42"/>
      <c r="V6514" s="42"/>
      <c r="W6514" s="42"/>
      <c r="X6514" s="42"/>
      <c r="Y6514" s="42"/>
      <c r="Z6514" s="42"/>
    </row>
    <row r="6515">
      <c r="B6515" s="42"/>
      <c r="D6515" s="90"/>
      <c r="F6515" s="90"/>
      <c r="G6515" s="42"/>
      <c r="H6515" s="90"/>
      <c r="M6515" s="42"/>
      <c r="S6515" s="42"/>
      <c r="T6515" s="42"/>
      <c r="U6515" s="42"/>
      <c r="V6515" s="42"/>
      <c r="W6515" s="42"/>
      <c r="X6515" s="42"/>
      <c r="Y6515" s="42"/>
      <c r="Z6515" s="42"/>
    </row>
    <row r="6516">
      <c r="B6516" s="42"/>
      <c r="D6516" s="90"/>
      <c r="F6516" s="90"/>
      <c r="G6516" s="42"/>
      <c r="H6516" s="90"/>
      <c r="M6516" s="42"/>
      <c r="S6516" s="42"/>
      <c r="T6516" s="42"/>
      <c r="U6516" s="42"/>
      <c r="V6516" s="42"/>
      <c r="W6516" s="42"/>
      <c r="X6516" s="42"/>
      <c r="Y6516" s="42"/>
      <c r="Z6516" s="42"/>
    </row>
    <row r="6517">
      <c r="B6517" s="42"/>
      <c r="D6517" s="90"/>
      <c r="F6517" s="90"/>
      <c r="G6517" s="42"/>
      <c r="H6517" s="90"/>
      <c r="M6517" s="42"/>
      <c r="S6517" s="42"/>
      <c r="T6517" s="42"/>
      <c r="U6517" s="42"/>
      <c r="V6517" s="42"/>
      <c r="W6517" s="42"/>
      <c r="X6517" s="42"/>
      <c r="Y6517" s="42"/>
      <c r="Z6517" s="42"/>
    </row>
    <row r="6518">
      <c r="B6518" s="42"/>
      <c r="D6518" s="90"/>
      <c r="F6518" s="90"/>
      <c r="G6518" s="42"/>
      <c r="H6518" s="90"/>
      <c r="M6518" s="42"/>
      <c r="S6518" s="42"/>
      <c r="T6518" s="42"/>
      <c r="U6518" s="42"/>
      <c r="V6518" s="42"/>
      <c r="W6518" s="42"/>
      <c r="X6518" s="42"/>
      <c r="Y6518" s="42"/>
      <c r="Z6518" s="42"/>
    </row>
    <row r="6519">
      <c r="B6519" s="42"/>
      <c r="D6519" s="90"/>
      <c r="F6519" s="90"/>
      <c r="G6519" s="42"/>
      <c r="H6519" s="90"/>
      <c r="M6519" s="42"/>
      <c r="S6519" s="42"/>
      <c r="T6519" s="42"/>
      <c r="U6519" s="42"/>
      <c r="V6519" s="42"/>
      <c r="W6519" s="42"/>
      <c r="X6519" s="42"/>
      <c r="Y6519" s="42"/>
      <c r="Z6519" s="42"/>
    </row>
    <row r="6520">
      <c r="B6520" s="42"/>
      <c r="D6520" s="90"/>
      <c r="F6520" s="90"/>
      <c r="G6520" s="42"/>
      <c r="H6520" s="90"/>
      <c r="M6520" s="42"/>
      <c r="S6520" s="42"/>
      <c r="T6520" s="42"/>
      <c r="U6520" s="42"/>
      <c r="V6520" s="42"/>
      <c r="W6520" s="42"/>
      <c r="X6520" s="42"/>
      <c r="Y6520" s="42"/>
      <c r="Z6520" s="42"/>
    </row>
    <row r="6521">
      <c r="B6521" s="42"/>
      <c r="D6521" s="90"/>
      <c r="F6521" s="90"/>
      <c r="G6521" s="42"/>
      <c r="H6521" s="90"/>
      <c r="M6521" s="42"/>
      <c r="S6521" s="42"/>
      <c r="T6521" s="42"/>
      <c r="U6521" s="42"/>
      <c r="V6521" s="42"/>
      <c r="W6521" s="42"/>
      <c r="X6521" s="42"/>
      <c r="Y6521" s="42"/>
      <c r="Z6521" s="42"/>
    </row>
    <row r="6522">
      <c r="B6522" s="42"/>
      <c r="D6522" s="90"/>
      <c r="F6522" s="90"/>
      <c r="G6522" s="42"/>
      <c r="H6522" s="90"/>
      <c r="M6522" s="42"/>
      <c r="S6522" s="42"/>
      <c r="T6522" s="42"/>
      <c r="U6522" s="42"/>
      <c r="V6522" s="42"/>
      <c r="W6522" s="42"/>
      <c r="X6522" s="42"/>
      <c r="Y6522" s="42"/>
      <c r="Z6522" s="42"/>
    </row>
    <row r="6523">
      <c r="B6523" s="42"/>
      <c r="D6523" s="90"/>
      <c r="F6523" s="90"/>
      <c r="G6523" s="42"/>
      <c r="H6523" s="90"/>
      <c r="M6523" s="42"/>
      <c r="S6523" s="42"/>
      <c r="T6523" s="42"/>
      <c r="U6523" s="42"/>
      <c r="V6523" s="42"/>
      <c r="W6523" s="42"/>
      <c r="X6523" s="42"/>
      <c r="Y6523" s="42"/>
      <c r="Z6523" s="42"/>
    </row>
    <row r="6524">
      <c r="B6524" s="42"/>
      <c r="D6524" s="90"/>
      <c r="F6524" s="90"/>
      <c r="G6524" s="42"/>
      <c r="H6524" s="90"/>
      <c r="M6524" s="42"/>
      <c r="S6524" s="42"/>
      <c r="T6524" s="42"/>
      <c r="U6524" s="42"/>
      <c r="V6524" s="42"/>
      <c r="W6524" s="42"/>
      <c r="X6524" s="42"/>
      <c r="Y6524" s="42"/>
      <c r="Z6524" s="42"/>
    </row>
    <row r="6525">
      <c r="B6525" s="42"/>
      <c r="D6525" s="90"/>
      <c r="F6525" s="90"/>
      <c r="G6525" s="42"/>
      <c r="H6525" s="90"/>
      <c r="M6525" s="42"/>
      <c r="S6525" s="42"/>
      <c r="T6525" s="42"/>
      <c r="U6525" s="42"/>
      <c r="V6525" s="42"/>
      <c r="W6525" s="42"/>
      <c r="X6525" s="42"/>
      <c r="Y6525" s="42"/>
      <c r="Z6525" s="42"/>
    </row>
    <row r="6526">
      <c r="B6526" s="42"/>
      <c r="D6526" s="90"/>
      <c r="F6526" s="90"/>
      <c r="G6526" s="42"/>
      <c r="H6526" s="90"/>
      <c r="M6526" s="42"/>
      <c r="S6526" s="42"/>
      <c r="T6526" s="42"/>
      <c r="U6526" s="42"/>
      <c r="V6526" s="42"/>
      <c r="W6526" s="42"/>
      <c r="X6526" s="42"/>
      <c r="Y6526" s="42"/>
      <c r="Z6526" s="42"/>
    </row>
    <row r="6527">
      <c r="B6527" s="42"/>
      <c r="D6527" s="90"/>
      <c r="F6527" s="90"/>
      <c r="G6527" s="42"/>
      <c r="H6527" s="90"/>
      <c r="M6527" s="42"/>
      <c r="S6527" s="42"/>
      <c r="T6527" s="42"/>
      <c r="U6527" s="42"/>
      <c r="V6527" s="42"/>
      <c r="W6527" s="42"/>
      <c r="X6527" s="42"/>
      <c r="Y6527" s="42"/>
      <c r="Z6527" s="42"/>
    </row>
    <row r="6528">
      <c r="B6528" s="42"/>
      <c r="D6528" s="90"/>
      <c r="F6528" s="90"/>
      <c r="G6528" s="42"/>
      <c r="H6528" s="90"/>
      <c r="M6528" s="42"/>
      <c r="S6528" s="42"/>
      <c r="T6528" s="42"/>
      <c r="U6528" s="42"/>
      <c r="V6528" s="42"/>
      <c r="W6528" s="42"/>
      <c r="X6528" s="42"/>
      <c r="Y6528" s="42"/>
      <c r="Z6528" s="42"/>
    </row>
    <row r="6529">
      <c r="B6529" s="42"/>
      <c r="D6529" s="90"/>
      <c r="F6529" s="90"/>
      <c r="G6529" s="42"/>
      <c r="H6529" s="90"/>
      <c r="M6529" s="42"/>
      <c r="S6529" s="42"/>
      <c r="T6529" s="42"/>
      <c r="U6529" s="42"/>
      <c r="V6529" s="42"/>
      <c r="W6529" s="42"/>
      <c r="X6529" s="42"/>
      <c r="Y6529" s="42"/>
      <c r="Z6529" s="42"/>
    </row>
    <row r="6530">
      <c r="B6530" s="42"/>
      <c r="D6530" s="90"/>
      <c r="F6530" s="90"/>
      <c r="G6530" s="42"/>
      <c r="H6530" s="90"/>
      <c r="M6530" s="42"/>
      <c r="S6530" s="42"/>
      <c r="T6530" s="42"/>
      <c r="U6530" s="42"/>
      <c r="V6530" s="42"/>
      <c r="W6530" s="42"/>
      <c r="X6530" s="42"/>
      <c r="Y6530" s="42"/>
      <c r="Z6530" s="42"/>
    </row>
    <row r="6531">
      <c r="B6531" s="42"/>
      <c r="D6531" s="90"/>
      <c r="F6531" s="90"/>
      <c r="G6531" s="42"/>
      <c r="H6531" s="90"/>
      <c r="M6531" s="42"/>
      <c r="S6531" s="42"/>
      <c r="T6531" s="42"/>
      <c r="U6531" s="42"/>
      <c r="V6531" s="42"/>
      <c r="W6531" s="42"/>
      <c r="X6531" s="42"/>
      <c r="Y6531" s="42"/>
      <c r="Z6531" s="42"/>
    </row>
    <row r="6532">
      <c r="B6532" s="42"/>
      <c r="D6532" s="90"/>
      <c r="F6532" s="90"/>
      <c r="G6532" s="42"/>
      <c r="H6532" s="90"/>
      <c r="M6532" s="42"/>
      <c r="S6532" s="42"/>
      <c r="T6532" s="42"/>
      <c r="U6532" s="42"/>
      <c r="V6532" s="42"/>
      <c r="W6532" s="42"/>
      <c r="X6532" s="42"/>
      <c r="Y6532" s="42"/>
      <c r="Z6532" s="42"/>
    </row>
    <row r="6533">
      <c r="B6533" s="42"/>
      <c r="D6533" s="90"/>
      <c r="F6533" s="90"/>
      <c r="G6533" s="42"/>
      <c r="H6533" s="90"/>
      <c r="M6533" s="42"/>
      <c r="S6533" s="42"/>
      <c r="T6533" s="42"/>
      <c r="U6533" s="42"/>
      <c r="V6533" s="42"/>
      <c r="W6533" s="42"/>
      <c r="X6533" s="42"/>
      <c r="Y6533" s="42"/>
      <c r="Z6533" s="42"/>
    </row>
    <row r="6534">
      <c r="B6534" s="42"/>
      <c r="D6534" s="90"/>
      <c r="F6534" s="90"/>
      <c r="G6534" s="42"/>
      <c r="H6534" s="90"/>
      <c r="M6534" s="42"/>
      <c r="S6534" s="42"/>
      <c r="T6534" s="42"/>
      <c r="U6534" s="42"/>
      <c r="V6534" s="42"/>
      <c r="W6534" s="42"/>
      <c r="X6534" s="42"/>
      <c r="Y6534" s="42"/>
      <c r="Z6534" s="42"/>
    </row>
    <row r="6535">
      <c r="B6535" s="42"/>
      <c r="D6535" s="90"/>
      <c r="F6535" s="90"/>
      <c r="G6535" s="42"/>
      <c r="H6535" s="90"/>
      <c r="M6535" s="42"/>
      <c r="S6535" s="42"/>
      <c r="T6535" s="42"/>
      <c r="U6535" s="42"/>
      <c r="V6535" s="42"/>
      <c r="W6535" s="42"/>
      <c r="X6535" s="42"/>
      <c r="Y6535" s="42"/>
      <c r="Z6535" s="42"/>
    </row>
    <row r="6536">
      <c r="B6536" s="42"/>
      <c r="D6536" s="90"/>
      <c r="F6536" s="90"/>
      <c r="G6536" s="42"/>
      <c r="H6536" s="90"/>
      <c r="M6536" s="42"/>
      <c r="S6536" s="42"/>
      <c r="T6536" s="42"/>
      <c r="U6536" s="42"/>
      <c r="V6536" s="42"/>
      <c r="W6536" s="42"/>
      <c r="X6536" s="42"/>
      <c r="Y6536" s="42"/>
      <c r="Z6536" s="42"/>
    </row>
    <row r="6537">
      <c r="B6537" s="42"/>
      <c r="D6537" s="90"/>
      <c r="F6537" s="90"/>
      <c r="G6537" s="42"/>
      <c r="H6537" s="90"/>
      <c r="M6537" s="42"/>
      <c r="S6537" s="42"/>
      <c r="T6537" s="42"/>
      <c r="U6537" s="42"/>
      <c r="V6537" s="42"/>
      <c r="W6537" s="42"/>
      <c r="X6537" s="42"/>
      <c r="Y6537" s="42"/>
      <c r="Z6537" s="42"/>
    </row>
    <row r="6538">
      <c r="B6538" s="42"/>
      <c r="D6538" s="90"/>
      <c r="F6538" s="90"/>
      <c r="G6538" s="42"/>
      <c r="H6538" s="90"/>
      <c r="M6538" s="42"/>
      <c r="S6538" s="42"/>
      <c r="T6538" s="42"/>
      <c r="U6538" s="42"/>
      <c r="V6538" s="42"/>
      <c r="W6538" s="42"/>
      <c r="X6538" s="42"/>
      <c r="Y6538" s="42"/>
      <c r="Z6538" s="42"/>
    </row>
    <row r="6539">
      <c r="B6539" s="42"/>
      <c r="D6539" s="90"/>
      <c r="F6539" s="90"/>
      <c r="G6539" s="42"/>
      <c r="H6539" s="90"/>
      <c r="M6539" s="42"/>
      <c r="S6539" s="42"/>
      <c r="T6539" s="42"/>
      <c r="U6539" s="42"/>
      <c r="V6539" s="42"/>
      <c r="W6539" s="42"/>
      <c r="X6539" s="42"/>
      <c r="Y6539" s="42"/>
      <c r="Z6539" s="42"/>
    </row>
    <row r="6540">
      <c r="B6540" s="42"/>
      <c r="D6540" s="90"/>
      <c r="F6540" s="90"/>
      <c r="G6540" s="42"/>
      <c r="H6540" s="90"/>
      <c r="M6540" s="42"/>
      <c r="S6540" s="42"/>
      <c r="T6540" s="42"/>
      <c r="U6540" s="42"/>
      <c r="V6540" s="42"/>
      <c r="W6540" s="42"/>
      <c r="X6540" s="42"/>
      <c r="Y6540" s="42"/>
      <c r="Z6540" s="42"/>
    </row>
    <row r="6541">
      <c r="B6541" s="42"/>
      <c r="D6541" s="90"/>
      <c r="F6541" s="90"/>
      <c r="G6541" s="42"/>
      <c r="H6541" s="90"/>
      <c r="M6541" s="42"/>
      <c r="S6541" s="42"/>
      <c r="T6541" s="42"/>
      <c r="U6541" s="42"/>
      <c r="V6541" s="42"/>
      <c r="W6541" s="42"/>
      <c r="X6541" s="42"/>
      <c r="Y6541" s="42"/>
      <c r="Z6541" s="42"/>
    </row>
    <row r="6542">
      <c r="B6542" s="42"/>
      <c r="D6542" s="90"/>
      <c r="F6542" s="90"/>
      <c r="G6542" s="42"/>
      <c r="H6542" s="90"/>
      <c r="M6542" s="42"/>
      <c r="S6542" s="42"/>
      <c r="T6542" s="42"/>
      <c r="U6542" s="42"/>
      <c r="V6542" s="42"/>
      <c r="W6542" s="42"/>
      <c r="X6542" s="42"/>
      <c r="Y6542" s="42"/>
      <c r="Z6542" s="42"/>
    </row>
    <row r="6543">
      <c r="B6543" s="42"/>
      <c r="D6543" s="90"/>
      <c r="F6543" s="90"/>
      <c r="G6543" s="42"/>
      <c r="H6543" s="90"/>
      <c r="M6543" s="42"/>
      <c r="S6543" s="42"/>
      <c r="T6543" s="42"/>
      <c r="U6543" s="42"/>
      <c r="V6543" s="42"/>
      <c r="W6543" s="42"/>
      <c r="X6543" s="42"/>
      <c r="Y6543" s="42"/>
      <c r="Z6543" s="42"/>
    </row>
    <row r="6544">
      <c r="B6544" s="42"/>
      <c r="D6544" s="90"/>
      <c r="F6544" s="90"/>
      <c r="G6544" s="42"/>
      <c r="H6544" s="90"/>
      <c r="M6544" s="42"/>
      <c r="S6544" s="42"/>
      <c r="T6544" s="42"/>
      <c r="U6544" s="42"/>
      <c r="V6544" s="42"/>
      <c r="W6544" s="42"/>
      <c r="X6544" s="42"/>
      <c r="Y6544" s="42"/>
      <c r="Z6544" s="42"/>
    </row>
    <row r="6545">
      <c r="B6545" s="42"/>
      <c r="D6545" s="90"/>
      <c r="F6545" s="90"/>
      <c r="G6545" s="42"/>
      <c r="H6545" s="90"/>
      <c r="M6545" s="42"/>
      <c r="S6545" s="42"/>
      <c r="T6545" s="42"/>
      <c r="U6545" s="42"/>
      <c r="V6545" s="42"/>
      <c r="W6545" s="42"/>
      <c r="X6545" s="42"/>
      <c r="Y6545" s="42"/>
      <c r="Z6545" s="42"/>
    </row>
    <row r="6546">
      <c r="B6546" s="42"/>
      <c r="D6546" s="90"/>
      <c r="F6546" s="90"/>
      <c r="G6546" s="42"/>
      <c r="H6546" s="90"/>
      <c r="M6546" s="42"/>
      <c r="S6546" s="42"/>
      <c r="T6546" s="42"/>
      <c r="U6546" s="42"/>
      <c r="V6546" s="42"/>
      <c r="W6546" s="42"/>
      <c r="X6546" s="42"/>
      <c r="Y6546" s="42"/>
      <c r="Z6546" s="42"/>
    </row>
    <row r="6547">
      <c r="B6547" s="42"/>
      <c r="D6547" s="90"/>
      <c r="F6547" s="90"/>
      <c r="G6547" s="42"/>
      <c r="H6547" s="90"/>
      <c r="M6547" s="42"/>
      <c r="S6547" s="42"/>
      <c r="T6547" s="42"/>
      <c r="U6547" s="42"/>
      <c r="V6547" s="42"/>
      <c r="W6547" s="42"/>
      <c r="X6547" s="42"/>
      <c r="Y6547" s="42"/>
      <c r="Z6547" s="42"/>
    </row>
    <row r="6548">
      <c r="B6548" s="42"/>
      <c r="D6548" s="90"/>
      <c r="F6548" s="90"/>
      <c r="G6548" s="42"/>
      <c r="H6548" s="90"/>
      <c r="M6548" s="42"/>
      <c r="S6548" s="42"/>
      <c r="T6548" s="42"/>
      <c r="U6548" s="42"/>
      <c r="V6548" s="42"/>
      <c r="W6548" s="42"/>
      <c r="X6548" s="42"/>
      <c r="Y6548" s="42"/>
      <c r="Z6548" s="42"/>
    </row>
    <row r="6549">
      <c r="B6549" s="42"/>
      <c r="D6549" s="90"/>
      <c r="F6549" s="90"/>
      <c r="G6549" s="42"/>
      <c r="H6549" s="90"/>
      <c r="M6549" s="42"/>
      <c r="S6549" s="42"/>
      <c r="T6549" s="42"/>
      <c r="U6549" s="42"/>
      <c r="V6549" s="42"/>
      <c r="W6549" s="42"/>
      <c r="X6549" s="42"/>
      <c r="Y6549" s="42"/>
      <c r="Z6549" s="42"/>
    </row>
    <row r="6550">
      <c r="B6550" s="42"/>
      <c r="D6550" s="90"/>
      <c r="F6550" s="90"/>
      <c r="G6550" s="42"/>
      <c r="H6550" s="90"/>
      <c r="M6550" s="42"/>
      <c r="S6550" s="42"/>
      <c r="T6550" s="42"/>
      <c r="U6550" s="42"/>
      <c r="V6550" s="42"/>
      <c r="W6550" s="42"/>
      <c r="X6550" s="42"/>
      <c r="Y6550" s="42"/>
      <c r="Z6550" s="42"/>
    </row>
    <row r="6551">
      <c r="B6551" s="42"/>
      <c r="D6551" s="90"/>
      <c r="F6551" s="90"/>
      <c r="G6551" s="42"/>
      <c r="H6551" s="90"/>
      <c r="M6551" s="42"/>
      <c r="S6551" s="42"/>
      <c r="T6551" s="42"/>
      <c r="U6551" s="42"/>
      <c r="V6551" s="42"/>
      <c r="W6551" s="42"/>
      <c r="X6551" s="42"/>
      <c r="Y6551" s="42"/>
      <c r="Z6551" s="42"/>
    </row>
    <row r="6552">
      <c r="B6552" s="42"/>
      <c r="D6552" s="90"/>
      <c r="F6552" s="90"/>
      <c r="G6552" s="42"/>
      <c r="H6552" s="90"/>
      <c r="M6552" s="42"/>
      <c r="S6552" s="42"/>
      <c r="T6552" s="42"/>
      <c r="U6552" s="42"/>
      <c r="V6552" s="42"/>
      <c r="W6552" s="42"/>
      <c r="X6552" s="42"/>
      <c r="Y6552" s="42"/>
      <c r="Z6552" s="42"/>
    </row>
    <row r="6553">
      <c r="B6553" s="42"/>
      <c r="D6553" s="90"/>
      <c r="F6553" s="90"/>
      <c r="G6553" s="42"/>
      <c r="H6553" s="90"/>
      <c r="M6553" s="42"/>
      <c r="S6553" s="42"/>
      <c r="T6553" s="42"/>
      <c r="U6553" s="42"/>
      <c r="V6553" s="42"/>
      <c r="W6553" s="42"/>
      <c r="X6553" s="42"/>
      <c r="Y6553" s="42"/>
      <c r="Z6553" s="42"/>
    </row>
    <row r="6554">
      <c r="B6554" s="42"/>
      <c r="D6554" s="90"/>
      <c r="F6554" s="90"/>
      <c r="G6554" s="42"/>
      <c r="H6554" s="90"/>
      <c r="M6554" s="42"/>
      <c r="S6554" s="42"/>
      <c r="T6554" s="42"/>
      <c r="U6554" s="42"/>
      <c r="V6554" s="42"/>
      <c r="W6554" s="42"/>
      <c r="X6554" s="42"/>
      <c r="Y6554" s="42"/>
      <c r="Z6554" s="42"/>
    </row>
    <row r="6555">
      <c r="B6555" s="42"/>
      <c r="D6555" s="90"/>
      <c r="F6555" s="90"/>
      <c r="G6555" s="42"/>
      <c r="H6555" s="90"/>
      <c r="M6555" s="42"/>
      <c r="S6555" s="42"/>
      <c r="T6555" s="42"/>
      <c r="U6555" s="42"/>
      <c r="V6555" s="42"/>
      <c r="W6555" s="42"/>
      <c r="X6555" s="42"/>
      <c r="Y6555" s="42"/>
      <c r="Z6555" s="42"/>
    </row>
    <row r="6556">
      <c r="B6556" s="42"/>
      <c r="D6556" s="90"/>
      <c r="F6556" s="90"/>
      <c r="G6556" s="42"/>
      <c r="H6556" s="90"/>
      <c r="M6556" s="42"/>
      <c r="S6556" s="42"/>
      <c r="T6556" s="42"/>
      <c r="U6556" s="42"/>
      <c r="V6556" s="42"/>
      <c r="W6556" s="42"/>
      <c r="X6556" s="42"/>
      <c r="Y6556" s="42"/>
      <c r="Z6556" s="42"/>
    </row>
    <row r="6557">
      <c r="B6557" s="42"/>
      <c r="D6557" s="90"/>
      <c r="F6557" s="90"/>
      <c r="G6557" s="42"/>
      <c r="H6557" s="90"/>
      <c r="M6557" s="42"/>
      <c r="S6557" s="42"/>
      <c r="T6557" s="42"/>
      <c r="U6557" s="42"/>
      <c r="V6557" s="42"/>
      <c r="W6557" s="42"/>
      <c r="X6557" s="42"/>
      <c r="Y6557" s="42"/>
      <c r="Z6557" s="42"/>
    </row>
    <row r="6558">
      <c r="B6558" s="42"/>
      <c r="D6558" s="90"/>
      <c r="F6558" s="90"/>
      <c r="G6558" s="42"/>
      <c r="H6558" s="90"/>
      <c r="M6558" s="42"/>
      <c r="S6558" s="42"/>
      <c r="T6558" s="42"/>
      <c r="U6558" s="42"/>
      <c r="V6558" s="42"/>
      <c r="W6558" s="42"/>
      <c r="X6558" s="42"/>
      <c r="Y6558" s="42"/>
      <c r="Z6558" s="42"/>
    </row>
    <row r="6559">
      <c r="B6559" s="42"/>
      <c r="D6559" s="90"/>
      <c r="F6559" s="90"/>
      <c r="G6559" s="42"/>
      <c r="H6559" s="90"/>
      <c r="M6559" s="42"/>
      <c r="S6559" s="42"/>
      <c r="T6559" s="42"/>
      <c r="U6559" s="42"/>
      <c r="V6559" s="42"/>
      <c r="W6559" s="42"/>
      <c r="X6559" s="42"/>
      <c r="Y6559" s="42"/>
      <c r="Z6559" s="42"/>
    </row>
    <row r="6560">
      <c r="B6560" s="42"/>
      <c r="D6560" s="90"/>
      <c r="F6560" s="90"/>
      <c r="G6560" s="42"/>
      <c r="H6560" s="90"/>
      <c r="M6560" s="42"/>
      <c r="S6560" s="42"/>
      <c r="T6560" s="42"/>
      <c r="U6560" s="42"/>
      <c r="V6560" s="42"/>
      <c r="W6560" s="42"/>
      <c r="X6560" s="42"/>
      <c r="Y6560" s="42"/>
      <c r="Z6560" s="42"/>
    </row>
    <row r="6561">
      <c r="B6561" s="42"/>
      <c r="D6561" s="90"/>
      <c r="F6561" s="90"/>
      <c r="G6561" s="42"/>
      <c r="H6561" s="90"/>
      <c r="M6561" s="42"/>
      <c r="S6561" s="42"/>
      <c r="T6561" s="42"/>
      <c r="U6561" s="42"/>
      <c r="V6561" s="42"/>
      <c r="W6561" s="42"/>
      <c r="X6561" s="42"/>
      <c r="Y6561" s="42"/>
      <c r="Z6561" s="42"/>
    </row>
    <row r="6562">
      <c r="B6562" s="42"/>
      <c r="D6562" s="90"/>
      <c r="F6562" s="90"/>
      <c r="G6562" s="42"/>
      <c r="H6562" s="90"/>
      <c r="M6562" s="42"/>
      <c r="S6562" s="42"/>
      <c r="T6562" s="42"/>
      <c r="U6562" s="42"/>
      <c r="V6562" s="42"/>
      <c r="W6562" s="42"/>
      <c r="X6562" s="42"/>
      <c r="Y6562" s="42"/>
      <c r="Z6562" s="42"/>
    </row>
    <row r="6563">
      <c r="B6563" s="42"/>
      <c r="D6563" s="90"/>
      <c r="F6563" s="90"/>
      <c r="G6563" s="42"/>
      <c r="H6563" s="90"/>
      <c r="M6563" s="42"/>
      <c r="S6563" s="42"/>
      <c r="T6563" s="42"/>
      <c r="U6563" s="42"/>
      <c r="V6563" s="42"/>
      <c r="W6563" s="42"/>
      <c r="X6563" s="42"/>
      <c r="Y6563" s="42"/>
      <c r="Z6563" s="42"/>
    </row>
    <row r="6564">
      <c r="B6564" s="42"/>
      <c r="D6564" s="90"/>
      <c r="F6564" s="90"/>
      <c r="G6564" s="42"/>
      <c r="H6564" s="90"/>
      <c r="M6564" s="42"/>
      <c r="S6564" s="42"/>
      <c r="T6564" s="42"/>
      <c r="U6564" s="42"/>
      <c r="V6564" s="42"/>
      <c r="W6564" s="42"/>
      <c r="X6564" s="42"/>
      <c r="Y6564" s="42"/>
      <c r="Z6564" s="42"/>
    </row>
    <row r="6565">
      <c r="B6565" s="42"/>
      <c r="D6565" s="90"/>
      <c r="F6565" s="90"/>
      <c r="G6565" s="42"/>
      <c r="H6565" s="90"/>
      <c r="M6565" s="42"/>
      <c r="S6565" s="42"/>
      <c r="T6565" s="42"/>
      <c r="U6565" s="42"/>
      <c r="V6565" s="42"/>
      <c r="W6565" s="42"/>
      <c r="X6565" s="42"/>
      <c r="Y6565" s="42"/>
      <c r="Z6565" s="42"/>
    </row>
    <row r="6566">
      <c r="B6566" s="42"/>
      <c r="D6566" s="90"/>
      <c r="F6566" s="90"/>
      <c r="G6566" s="42"/>
      <c r="H6566" s="90"/>
      <c r="M6566" s="42"/>
      <c r="S6566" s="42"/>
      <c r="T6566" s="42"/>
      <c r="U6566" s="42"/>
      <c r="V6566" s="42"/>
      <c r="W6566" s="42"/>
      <c r="X6566" s="42"/>
      <c r="Y6566" s="42"/>
      <c r="Z6566" s="42"/>
    </row>
    <row r="6567">
      <c r="B6567" s="42"/>
      <c r="D6567" s="90"/>
      <c r="F6567" s="90"/>
      <c r="G6567" s="42"/>
      <c r="H6567" s="90"/>
      <c r="M6567" s="42"/>
      <c r="S6567" s="42"/>
      <c r="T6567" s="42"/>
      <c r="U6567" s="42"/>
      <c r="V6567" s="42"/>
      <c r="W6567" s="42"/>
      <c r="X6567" s="42"/>
      <c r="Y6567" s="42"/>
      <c r="Z6567" s="42"/>
    </row>
    <row r="6568">
      <c r="B6568" s="42"/>
      <c r="D6568" s="90"/>
      <c r="F6568" s="90"/>
      <c r="G6568" s="42"/>
      <c r="H6568" s="90"/>
      <c r="M6568" s="42"/>
      <c r="S6568" s="42"/>
      <c r="T6568" s="42"/>
      <c r="U6568" s="42"/>
      <c r="V6568" s="42"/>
      <c r="W6568" s="42"/>
      <c r="X6568" s="42"/>
      <c r="Y6568" s="42"/>
      <c r="Z6568" s="42"/>
    </row>
    <row r="6569">
      <c r="B6569" s="42"/>
      <c r="D6569" s="90"/>
      <c r="F6569" s="90"/>
      <c r="G6569" s="42"/>
      <c r="H6569" s="90"/>
      <c r="M6569" s="42"/>
      <c r="S6569" s="42"/>
      <c r="T6569" s="42"/>
      <c r="U6569" s="42"/>
      <c r="V6569" s="42"/>
      <c r="W6569" s="42"/>
      <c r="X6569" s="42"/>
      <c r="Y6569" s="42"/>
      <c r="Z6569" s="42"/>
    </row>
    <row r="6570">
      <c r="B6570" s="42"/>
      <c r="D6570" s="90"/>
      <c r="F6570" s="90"/>
      <c r="G6570" s="42"/>
      <c r="H6570" s="90"/>
      <c r="M6570" s="42"/>
      <c r="S6570" s="42"/>
      <c r="T6570" s="42"/>
      <c r="U6570" s="42"/>
      <c r="V6570" s="42"/>
      <c r="W6570" s="42"/>
      <c r="X6570" s="42"/>
      <c r="Y6570" s="42"/>
      <c r="Z6570" s="42"/>
    </row>
    <row r="6571">
      <c r="B6571" s="42"/>
      <c r="D6571" s="90"/>
      <c r="F6571" s="90"/>
      <c r="G6571" s="42"/>
      <c r="H6571" s="90"/>
      <c r="M6571" s="42"/>
      <c r="S6571" s="42"/>
      <c r="T6571" s="42"/>
      <c r="U6571" s="42"/>
      <c r="V6571" s="42"/>
      <c r="W6571" s="42"/>
      <c r="X6571" s="42"/>
      <c r="Y6571" s="42"/>
      <c r="Z6571" s="42"/>
    </row>
    <row r="6572">
      <c r="B6572" s="42"/>
      <c r="D6572" s="90"/>
      <c r="F6572" s="90"/>
      <c r="G6572" s="42"/>
      <c r="H6572" s="90"/>
      <c r="M6572" s="42"/>
      <c r="S6572" s="42"/>
      <c r="T6572" s="42"/>
      <c r="U6572" s="42"/>
      <c r="V6572" s="42"/>
      <c r="W6572" s="42"/>
      <c r="X6572" s="42"/>
      <c r="Y6572" s="42"/>
      <c r="Z6572" s="42"/>
    </row>
    <row r="6573">
      <c r="B6573" s="42"/>
      <c r="D6573" s="90"/>
      <c r="F6573" s="90"/>
      <c r="G6573" s="42"/>
      <c r="H6573" s="90"/>
      <c r="M6573" s="42"/>
      <c r="S6573" s="42"/>
      <c r="T6573" s="42"/>
      <c r="U6573" s="42"/>
      <c r="V6573" s="42"/>
      <c r="W6573" s="42"/>
      <c r="X6573" s="42"/>
      <c r="Y6573" s="42"/>
      <c r="Z6573" s="42"/>
    </row>
    <row r="6574">
      <c r="B6574" s="42"/>
      <c r="D6574" s="90"/>
      <c r="F6574" s="90"/>
      <c r="G6574" s="42"/>
      <c r="H6574" s="90"/>
      <c r="M6574" s="42"/>
      <c r="S6574" s="42"/>
      <c r="T6574" s="42"/>
      <c r="U6574" s="42"/>
      <c r="V6574" s="42"/>
      <c r="W6574" s="42"/>
      <c r="X6574" s="42"/>
      <c r="Y6574" s="42"/>
      <c r="Z6574" s="42"/>
    </row>
    <row r="6575">
      <c r="B6575" s="42"/>
      <c r="D6575" s="90"/>
      <c r="F6575" s="90"/>
      <c r="G6575" s="42"/>
      <c r="H6575" s="90"/>
      <c r="M6575" s="42"/>
      <c r="S6575" s="42"/>
      <c r="T6575" s="42"/>
      <c r="U6575" s="42"/>
      <c r="V6575" s="42"/>
      <c r="W6575" s="42"/>
      <c r="X6575" s="42"/>
      <c r="Y6575" s="42"/>
      <c r="Z6575" s="42"/>
    </row>
    <row r="6576">
      <c r="B6576" s="42"/>
      <c r="D6576" s="90"/>
      <c r="F6576" s="90"/>
      <c r="G6576" s="42"/>
      <c r="H6576" s="90"/>
      <c r="M6576" s="42"/>
      <c r="S6576" s="42"/>
      <c r="T6576" s="42"/>
      <c r="U6576" s="42"/>
      <c r="V6576" s="42"/>
      <c r="W6576" s="42"/>
      <c r="X6576" s="42"/>
      <c r="Y6576" s="42"/>
      <c r="Z6576" s="42"/>
    </row>
    <row r="6577">
      <c r="B6577" s="42"/>
      <c r="D6577" s="90"/>
      <c r="F6577" s="90"/>
      <c r="G6577" s="42"/>
      <c r="H6577" s="90"/>
      <c r="M6577" s="42"/>
      <c r="S6577" s="42"/>
      <c r="T6577" s="42"/>
      <c r="U6577" s="42"/>
      <c r="V6577" s="42"/>
      <c r="W6577" s="42"/>
      <c r="X6577" s="42"/>
      <c r="Y6577" s="42"/>
      <c r="Z6577" s="42"/>
    </row>
    <row r="6578">
      <c r="B6578" s="42"/>
      <c r="D6578" s="90"/>
      <c r="F6578" s="90"/>
      <c r="G6578" s="42"/>
      <c r="H6578" s="90"/>
      <c r="M6578" s="42"/>
      <c r="S6578" s="42"/>
      <c r="T6578" s="42"/>
      <c r="U6578" s="42"/>
      <c r="V6578" s="42"/>
      <c r="W6578" s="42"/>
      <c r="X6578" s="42"/>
      <c r="Y6578" s="42"/>
      <c r="Z6578" s="42"/>
    </row>
    <row r="6579">
      <c r="B6579" s="42"/>
      <c r="D6579" s="90"/>
      <c r="F6579" s="90"/>
      <c r="G6579" s="42"/>
      <c r="H6579" s="90"/>
      <c r="M6579" s="42"/>
      <c r="S6579" s="42"/>
      <c r="T6579" s="42"/>
      <c r="U6579" s="42"/>
      <c r="V6579" s="42"/>
      <c r="W6579" s="42"/>
      <c r="X6579" s="42"/>
      <c r="Y6579" s="42"/>
      <c r="Z6579" s="42"/>
    </row>
    <row r="6580">
      <c r="B6580" s="42"/>
      <c r="D6580" s="90"/>
      <c r="F6580" s="90"/>
      <c r="G6580" s="42"/>
      <c r="H6580" s="90"/>
      <c r="M6580" s="42"/>
      <c r="S6580" s="42"/>
      <c r="T6580" s="42"/>
      <c r="U6580" s="42"/>
      <c r="V6580" s="42"/>
      <c r="W6580" s="42"/>
      <c r="X6580" s="42"/>
      <c r="Y6580" s="42"/>
      <c r="Z6580" s="42"/>
    </row>
    <row r="6581">
      <c r="B6581" s="42"/>
      <c r="D6581" s="90"/>
      <c r="F6581" s="90"/>
      <c r="G6581" s="42"/>
      <c r="H6581" s="90"/>
      <c r="M6581" s="42"/>
      <c r="S6581" s="42"/>
      <c r="T6581" s="42"/>
      <c r="U6581" s="42"/>
      <c r="V6581" s="42"/>
      <c r="W6581" s="42"/>
      <c r="X6581" s="42"/>
      <c r="Y6581" s="42"/>
      <c r="Z6581" s="42"/>
    </row>
    <row r="6582">
      <c r="B6582" s="42"/>
      <c r="D6582" s="90"/>
      <c r="F6582" s="90"/>
      <c r="G6582" s="42"/>
      <c r="H6582" s="90"/>
      <c r="M6582" s="42"/>
      <c r="S6582" s="42"/>
      <c r="T6582" s="42"/>
      <c r="U6582" s="42"/>
      <c r="V6582" s="42"/>
      <c r="W6582" s="42"/>
      <c r="X6582" s="42"/>
      <c r="Y6582" s="42"/>
      <c r="Z6582" s="42"/>
    </row>
    <row r="6583">
      <c r="B6583" s="42"/>
      <c r="D6583" s="90"/>
      <c r="F6583" s="90"/>
      <c r="G6583" s="42"/>
      <c r="H6583" s="90"/>
      <c r="M6583" s="42"/>
      <c r="S6583" s="42"/>
      <c r="T6583" s="42"/>
      <c r="U6583" s="42"/>
      <c r="V6583" s="42"/>
      <c r="W6583" s="42"/>
      <c r="X6583" s="42"/>
      <c r="Y6583" s="42"/>
      <c r="Z6583" s="42"/>
    </row>
    <row r="6584">
      <c r="B6584" s="42"/>
      <c r="D6584" s="90"/>
      <c r="F6584" s="90"/>
      <c r="G6584" s="42"/>
      <c r="H6584" s="90"/>
      <c r="M6584" s="42"/>
      <c r="S6584" s="42"/>
      <c r="T6584" s="42"/>
      <c r="U6584" s="42"/>
      <c r="V6584" s="42"/>
      <c r="W6584" s="42"/>
      <c r="X6584" s="42"/>
      <c r="Y6584" s="42"/>
      <c r="Z6584" s="42"/>
    </row>
    <row r="6585">
      <c r="B6585" s="42"/>
      <c r="D6585" s="90"/>
      <c r="F6585" s="90"/>
      <c r="G6585" s="42"/>
      <c r="H6585" s="90"/>
      <c r="M6585" s="42"/>
      <c r="S6585" s="42"/>
      <c r="T6585" s="42"/>
      <c r="U6585" s="42"/>
      <c r="V6585" s="42"/>
      <c r="W6585" s="42"/>
      <c r="X6585" s="42"/>
      <c r="Y6585" s="42"/>
      <c r="Z6585" s="42"/>
    </row>
    <row r="6586">
      <c r="B6586" s="42"/>
      <c r="D6586" s="90"/>
      <c r="F6586" s="90"/>
      <c r="G6586" s="42"/>
      <c r="H6586" s="90"/>
      <c r="M6586" s="42"/>
      <c r="S6586" s="42"/>
      <c r="T6586" s="42"/>
      <c r="U6586" s="42"/>
      <c r="V6586" s="42"/>
      <c r="W6586" s="42"/>
      <c r="X6586" s="42"/>
      <c r="Y6586" s="42"/>
      <c r="Z6586" s="42"/>
    </row>
    <row r="6587">
      <c r="B6587" s="42"/>
      <c r="D6587" s="90"/>
      <c r="F6587" s="90"/>
      <c r="G6587" s="42"/>
      <c r="H6587" s="90"/>
      <c r="M6587" s="42"/>
      <c r="S6587" s="42"/>
      <c r="T6587" s="42"/>
      <c r="U6587" s="42"/>
      <c r="V6587" s="42"/>
      <c r="W6587" s="42"/>
      <c r="X6587" s="42"/>
      <c r="Y6587" s="42"/>
      <c r="Z6587" s="42"/>
    </row>
    <row r="6588">
      <c r="B6588" s="42"/>
      <c r="D6588" s="90"/>
      <c r="F6588" s="90"/>
      <c r="G6588" s="42"/>
      <c r="H6588" s="90"/>
      <c r="M6588" s="42"/>
      <c r="S6588" s="42"/>
      <c r="T6588" s="42"/>
      <c r="U6588" s="42"/>
      <c r="V6588" s="42"/>
      <c r="W6588" s="42"/>
      <c r="X6588" s="42"/>
      <c r="Y6588" s="42"/>
      <c r="Z6588" s="42"/>
    </row>
    <row r="6589">
      <c r="B6589" s="42"/>
      <c r="D6589" s="90"/>
      <c r="F6589" s="90"/>
      <c r="G6589" s="42"/>
      <c r="H6589" s="90"/>
      <c r="M6589" s="42"/>
      <c r="S6589" s="42"/>
      <c r="T6589" s="42"/>
      <c r="U6589" s="42"/>
      <c r="V6589" s="42"/>
      <c r="W6589" s="42"/>
      <c r="X6589" s="42"/>
      <c r="Y6589" s="42"/>
      <c r="Z6589" s="42"/>
    </row>
    <row r="6590">
      <c r="B6590" s="42"/>
      <c r="D6590" s="90"/>
      <c r="F6590" s="90"/>
      <c r="G6590" s="42"/>
      <c r="H6590" s="90"/>
      <c r="M6590" s="42"/>
      <c r="S6590" s="42"/>
      <c r="T6590" s="42"/>
      <c r="U6590" s="42"/>
      <c r="V6590" s="42"/>
      <c r="W6590" s="42"/>
      <c r="X6590" s="42"/>
      <c r="Y6590" s="42"/>
      <c r="Z6590" s="42"/>
    </row>
    <row r="6591">
      <c r="B6591" s="42"/>
      <c r="D6591" s="90"/>
      <c r="F6591" s="90"/>
      <c r="G6591" s="42"/>
      <c r="H6591" s="90"/>
      <c r="M6591" s="42"/>
      <c r="S6591" s="42"/>
      <c r="T6591" s="42"/>
      <c r="U6591" s="42"/>
      <c r="V6591" s="42"/>
      <c r="W6591" s="42"/>
      <c r="X6591" s="42"/>
      <c r="Y6591" s="42"/>
      <c r="Z6591" s="42"/>
    </row>
    <row r="6592">
      <c r="B6592" s="42"/>
      <c r="D6592" s="90"/>
      <c r="F6592" s="90"/>
      <c r="G6592" s="42"/>
      <c r="H6592" s="90"/>
      <c r="M6592" s="42"/>
      <c r="S6592" s="42"/>
      <c r="T6592" s="42"/>
      <c r="U6592" s="42"/>
      <c r="V6592" s="42"/>
      <c r="W6592" s="42"/>
      <c r="X6592" s="42"/>
      <c r="Y6592" s="42"/>
      <c r="Z6592" s="42"/>
    </row>
    <row r="6593">
      <c r="B6593" s="42"/>
      <c r="D6593" s="90"/>
      <c r="F6593" s="90"/>
      <c r="G6593" s="42"/>
      <c r="H6593" s="90"/>
      <c r="M6593" s="42"/>
      <c r="S6593" s="42"/>
      <c r="T6593" s="42"/>
      <c r="U6593" s="42"/>
      <c r="V6593" s="42"/>
      <c r="W6593" s="42"/>
      <c r="X6593" s="42"/>
      <c r="Y6593" s="42"/>
      <c r="Z6593" s="42"/>
    </row>
    <row r="6594">
      <c r="B6594" s="42"/>
      <c r="D6594" s="90"/>
      <c r="F6594" s="90"/>
      <c r="G6594" s="42"/>
      <c r="H6594" s="90"/>
      <c r="M6594" s="42"/>
      <c r="S6594" s="42"/>
      <c r="T6594" s="42"/>
      <c r="U6594" s="42"/>
      <c r="V6594" s="42"/>
      <c r="W6594" s="42"/>
      <c r="X6594" s="42"/>
      <c r="Y6594" s="42"/>
      <c r="Z6594" s="42"/>
    </row>
    <row r="6595">
      <c r="B6595" s="42"/>
      <c r="D6595" s="90"/>
      <c r="F6595" s="90"/>
      <c r="G6595" s="42"/>
      <c r="H6595" s="90"/>
      <c r="M6595" s="42"/>
      <c r="S6595" s="42"/>
      <c r="T6595" s="42"/>
      <c r="U6595" s="42"/>
      <c r="V6595" s="42"/>
      <c r="W6595" s="42"/>
      <c r="X6595" s="42"/>
      <c r="Y6595" s="42"/>
      <c r="Z6595" s="42"/>
    </row>
    <row r="6596">
      <c r="B6596" s="42"/>
      <c r="D6596" s="90"/>
      <c r="F6596" s="90"/>
      <c r="G6596" s="42"/>
      <c r="H6596" s="90"/>
      <c r="M6596" s="42"/>
      <c r="S6596" s="42"/>
      <c r="T6596" s="42"/>
      <c r="U6596" s="42"/>
      <c r="V6596" s="42"/>
      <c r="W6596" s="42"/>
      <c r="X6596" s="42"/>
      <c r="Y6596" s="42"/>
      <c r="Z6596" s="42"/>
    </row>
    <row r="6597">
      <c r="B6597" s="42"/>
      <c r="D6597" s="90"/>
      <c r="F6597" s="90"/>
      <c r="G6597" s="42"/>
      <c r="H6597" s="90"/>
      <c r="M6597" s="42"/>
      <c r="S6597" s="42"/>
      <c r="T6597" s="42"/>
      <c r="U6597" s="42"/>
      <c r="V6597" s="42"/>
      <c r="W6597" s="42"/>
      <c r="X6597" s="42"/>
      <c r="Y6597" s="42"/>
      <c r="Z6597" s="42"/>
    </row>
    <row r="6598">
      <c r="B6598" s="42"/>
      <c r="D6598" s="90"/>
      <c r="F6598" s="90"/>
      <c r="G6598" s="42"/>
      <c r="H6598" s="90"/>
      <c r="M6598" s="42"/>
      <c r="S6598" s="42"/>
      <c r="T6598" s="42"/>
      <c r="U6598" s="42"/>
      <c r="V6598" s="42"/>
      <c r="W6598" s="42"/>
      <c r="X6598" s="42"/>
      <c r="Y6598" s="42"/>
      <c r="Z6598" s="42"/>
    </row>
    <row r="6599">
      <c r="B6599" s="42"/>
      <c r="D6599" s="90"/>
      <c r="F6599" s="90"/>
      <c r="G6599" s="42"/>
      <c r="H6599" s="90"/>
      <c r="M6599" s="42"/>
      <c r="S6599" s="42"/>
      <c r="T6599" s="42"/>
      <c r="U6599" s="42"/>
      <c r="V6599" s="42"/>
      <c r="W6599" s="42"/>
      <c r="X6599" s="42"/>
      <c r="Y6599" s="42"/>
      <c r="Z6599" s="42"/>
    </row>
    <row r="6600">
      <c r="B6600" s="42"/>
      <c r="D6600" s="90"/>
      <c r="F6600" s="90"/>
      <c r="G6600" s="42"/>
      <c r="H6600" s="90"/>
      <c r="M6600" s="42"/>
      <c r="S6600" s="42"/>
      <c r="T6600" s="42"/>
      <c r="U6600" s="42"/>
      <c r="V6600" s="42"/>
      <c r="W6600" s="42"/>
      <c r="X6600" s="42"/>
      <c r="Y6600" s="42"/>
      <c r="Z6600" s="42"/>
    </row>
    <row r="6601">
      <c r="B6601" s="42"/>
      <c r="D6601" s="90"/>
      <c r="F6601" s="90"/>
      <c r="G6601" s="42"/>
      <c r="H6601" s="90"/>
      <c r="M6601" s="42"/>
      <c r="S6601" s="42"/>
      <c r="T6601" s="42"/>
      <c r="U6601" s="42"/>
      <c r="V6601" s="42"/>
      <c r="W6601" s="42"/>
      <c r="X6601" s="42"/>
      <c r="Y6601" s="42"/>
      <c r="Z6601" s="42"/>
    </row>
    <row r="6602">
      <c r="B6602" s="42"/>
      <c r="D6602" s="90"/>
      <c r="F6602" s="90"/>
      <c r="G6602" s="42"/>
      <c r="H6602" s="90"/>
      <c r="M6602" s="42"/>
      <c r="S6602" s="42"/>
      <c r="T6602" s="42"/>
      <c r="U6602" s="42"/>
      <c r="V6602" s="42"/>
      <c r="W6602" s="42"/>
      <c r="X6602" s="42"/>
      <c r="Y6602" s="42"/>
      <c r="Z6602" s="42"/>
    </row>
    <row r="6603">
      <c r="B6603" s="42"/>
      <c r="D6603" s="90"/>
      <c r="F6603" s="90"/>
      <c r="G6603" s="42"/>
      <c r="H6603" s="90"/>
      <c r="M6603" s="42"/>
      <c r="S6603" s="42"/>
      <c r="T6603" s="42"/>
      <c r="U6603" s="42"/>
      <c r="V6603" s="42"/>
      <c r="W6603" s="42"/>
      <c r="X6603" s="42"/>
      <c r="Y6603" s="42"/>
      <c r="Z6603" s="42"/>
    </row>
    <row r="6604">
      <c r="B6604" s="42"/>
      <c r="D6604" s="90"/>
      <c r="F6604" s="90"/>
      <c r="G6604" s="42"/>
      <c r="H6604" s="90"/>
      <c r="M6604" s="42"/>
      <c r="S6604" s="42"/>
      <c r="T6604" s="42"/>
      <c r="U6604" s="42"/>
      <c r="V6604" s="42"/>
      <c r="W6604" s="42"/>
      <c r="X6604" s="42"/>
      <c r="Y6604" s="42"/>
      <c r="Z6604" s="42"/>
    </row>
    <row r="6605">
      <c r="B6605" s="42"/>
      <c r="D6605" s="90"/>
      <c r="F6605" s="90"/>
      <c r="G6605" s="42"/>
      <c r="H6605" s="90"/>
      <c r="M6605" s="42"/>
      <c r="S6605" s="42"/>
      <c r="T6605" s="42"/>
      <c r="U6605" s="42"/>
      <c r="V6605" s="42"/>
      <c r="W6605" s="42"/>
      <c r="X6605" s="42"/>
      <c r="Y6605" s="42"/>
      <c r="Z6605" s="42"/>
    </row>
    <row r="6606">
      <c r="B6606" s="42"/>
      <c r="D6606" s="90"/>
      <c r="F6606" s="90"/>
      <c r="G6606" s="42"/>
      <c r="H6606" s="90"/>
      <c r="M6606" s="42"/>
      <c r="S6606" s="42"/>
      <c r="T6606" s="42"/>
      <c r="U6606" s="42"/>
      <c r="V6606" s="42"/>
      <c r="W6606" s="42"/>
      <c r="X6606" s="42"/>
      <c r="Y6606" s="42"/>
      <c r="Z6606" s="42"/>
    </row>
    <row r="6607">
      <c r="B6607" s="42"/>
      <c r="D6607" s="90"/>
      <c r="F6607" s="90"/>
      <c r="G6607" s="42"/>
      <c r="H6607" s="90"/>
      <c r="M6607" s="42"/>
      <c r="S6607" s="42"/>
      <c r="T6607" s="42"/>
      <c r="U6607" s="42"/>
      <c r="V6607" s="42"/>
      <c r="W6607" s="42"/>
      <c r="X6607" s="42"/>
      <c r="Y6607" s="42"/>
      <c r="Z6607" s="42"/>
    </row>
    <row r="6608">
      <c r="B6608" s="42"/>
      <c r="D6608" s="90"/>
      <c r="F6608" s="90"/>
      <c r="G6608" s="42"/>
      <c r="H6608" s="90"/>
      <c r="M6608" s="42"/>
      <c r="S6608" s="42"/>
      <c r="T6608" s="42"/>
      <c r="U6608" s="42"/>
      <c r="V6608" s="42"/>
      <c r="W6608" s="42"/>
      <c r="X6608" s="42"/>
      <c r="Y6608" s="42"/>
      <c r="Z6608" s="42"/>
    </row>
    <row r="6609">
      <c r="B6609" s="42"/>
      <c r="D6609" s="90"/>
      <c r="F6609" s="90"/>
      <c r="G6609" s="42"/>
      <c r="H6609" s="90"/>
      <c r="M6609" s="42"/>
      <c r="S6609" s="42"/>
      <c r="T6609" s="42"/>
      <c r="U6609" s="42"/>
      <c r="V6609" s="42"/>
      <c r="W6609" s="42"/>
      <c r="X6609" s="42"/>
      <c r="Y6609" s="42"/>
      <c r="Z6609" s="42"/>
    </row>
    <row r="6610">
      <c r="B6610" s="42"/>
      <c r="D6610" s="90"/>
      <c r="F6610" s="90"/>
      <c r="G6610" s="42"/>
      <c r="H6610" s="90"/>
      <c r="M6610" s="42"/>
      <c r="S6610" s="42"/>
      <c r="T6610" s="42"/>
      <c r="U6610" s="42"/>
      <c r="V6610" s="42"/>
      <c r="W6610" s="42"/>
      <c r="X6610" s="42"/>
      <c r="Y6610" s="42"/>
      <c r="Z6610" s="42"/>
    </row>
    <row r="6611">
      <c r="B6611" s="42"/>
      <c r="D6611" s="90"/>
      <c r="F6611" s="90"/>
      <c r="G6611" s="42"/>
      <c r="H6611" s="90"/>
      <c r="M6611" s="42"/>
      <c r="S6611" s="42"/>
      <c r="T6611" s="42"/>
      <c r="U6611" s="42"/>
      <c r="V6611" s="42"/>
      <c r="W6611" s="42"/>
      <c r="X6611" s="42"/>
      <c r="Y6611" s="42"/>
      <c r="Z6611" s="42"/>
    </row>
    <row r="6612">
      <c r="B6612" s="42"/>
      <c r="D6612" s="90"/>
      <c r="F6612" s="90"/>
      <c r="G6612" s="42"/>
      <c r="H6612" s="90"/>
      <c r="M6612" s="42"/>
      <c r="S6612" s="42"/>
      <c r="T6612" s="42"/>
      <c r="U6612" s="42"/>
      <c r="V6612" s="42"/>
      <c r="W6612" s="42"/>
      <c r="X6612" s="42"/>
      <c r="Y6612" s="42"/>
      <c r="Z6612" s="42"/>
    </row>
    <row r="6613">
      <c r="B6613" s="42"/>
      <c r="D6613" s="90"/>
      <c r="F6613" s="90"/>
      <c r="G6613" s="42"/>
      <c r="H6613" s="90"/>
      <c r="M6613" s="42"/>
      <c r="S6613" s="42"/>
      <c r="T6613" s="42"/>
      <c r="U6613" s="42"/>
      <c r="V6613" s="42"/>
      <c r="W6613" s="42"/>
      <c r="X6613" s="42"/>
      <c r="Y6613" s="42"/>
      <c r="Z6613" s="42"/>
    </row>
    <row r="6614">
      <c r="B6614" s="42"/>
      <c r="D6614" s="90"/>
      <c r="F6614" s="90"/>
      <c r="G6614" s="42"/>
      <c r="H6614" s="90"/>
      <c r="M6614" s="42"/>
      <c r="S6614" s="42"/>
      <c r="T6614" s="42"/>
      <c r="U6614" s="42"/>
      <c r="V6614" s="42"/>
      <c r="W6614" s="42"/>
      <c r="X6614" s="42"/>
      <c r="Y6614" s="42"/>
      <c r="Z6614" s="42"/>
    </row>
    <row r="6615">
      <c r="B6615" s="42"/>
      <c r="D6615" s="90"/>
      <c r="F6615" s="90"/>
      <c r="G6615" s="42"/>
      <c r="H6615" s="90"/>
      <c r="M6615" s="42"/>
      <c r="S6615" s="42"/>
      <c r="T6615" s="42"/>
      <c r="U6615" s="42"/>
      <c r="V6615" s="42"/>
      <c r="W6615" s="42"/>
      <c r="X6615" s="42"/>
      <c r="Y6615" s="42"/>
      <c r="Z6615" s="42"/>
    </row>
    <row r="6616">
      <c r="B6616" s="42"/>
      <c r="D6616" s="90"/>
      <c r="F6616" s="90"/>
      <c r="G6616" s="42"/>
      <c r="H6616" s="90"/>
      <c r="M6616" s="42"/>
      <c r="S6616" s="42"/>
      <c r="T6616" s="42"/>
      <c r="U6616" s="42"/>
      <c r="V6616" s="42"/>
      <c r="W6616" s="42"/>
      <c r="X6616" s="42"/>
      <c r="Y6616" s="42"/>
      <c r="Z6616" s="42"/>
    </row>
    <row r="6617">
      <c r="B6617" s="42"/>
      <c r="D6617" s="90"/>
      <c r="F6617" s="90"/>
      <c r="G6617" s="42"/>
      <c r="H6617" s="90"/>
      <c r="M6617" s="42"/>
      <c r="S6617" s="42"/>
      <c r="T6617" s="42"/>
      <c r="U6617" s="42"/>
      <c r="V6617" s="42"/>
      <c r="W6617" s="42"/>
      <c r="X6617" s="42"/>
      <c r="Y6617" s="42"/>
      <c r="Z6617" s="42"/>
    </row>
    <row r="6618">
      <c r="B6618" s="42"/>
      <c r="D6618" s="90"/>
      <c r="F6618" s="90"/>
      <c r="G6618" s="42"/>
      <c r="H6618" s="90"/>
      <c r="M6618" s="42"/>
      <c r="S6618" s="42"/>
      <c r="T6618" s="42"/>
      <c r="U6618" s="42"/>
      <c r="V6618" s="42"/>
      <c r="W6618" s="42"/>
      <c r="X6618" s="42"/>
      <c r="Y6618" s="42"/>
      <c r="Z6618" s="42"/>
    </row>
    <row r="6619">
      <c r="B6619" s="42"/>
      <c r="D6619" s="90"/>
      <c r="F6619" s="90"/>
      <c r="G6619" s="42"/>
      <c r="H6619" s="90"/>
      <c r="M6619" s="42"/>
      <c r="S6619" s="42"/>
      <c r="T6619" s="42"/>
      <c r="U6619" s="42"/>
      <c r="V6619" s="42"/>
      <c r="W6619" s="42"/>
      <c r="X6619" s="42"/>
      <c r="Y6619" s="42"/>
      <c r="Z6619" s="42"/>
    </row>
    <row r="6620">
      <c r="B6620" s="42"/>
      <c r="D6620" s="90"/>
      <c r="F6620" s="90"/>
      <c r="G6620" s="42"/>
      <c r="H6620" s="90"/>
      <c r="M6620" s="42"/>
      <c r="S6620" s="42"/>
      <c r="T6620" s="42"/>
      <c r="U6620" s="42"/>
      <c r="V6620" s="42"/>
      <c r="W6620" s="42"/>
      <c r="X6620" s="42"/>
      <c r="Y6620" s="42"/>
      <c r="Z6620" s="42"/>
    </row>
    <row r="6621">
      <c r="B6621" s="42"/>
      <c r="D6621" s="90"/>
      <c r="F6621" s="90"/>
      <c r="G6621" s="42"/>
      <c r="H6621" s="90"/>
      <c r="M6621" s="42"/>
      <c r="S6621" s="42"/>
      <c r="T6621" s="42"/>
      <c r="U6621" s="42"/>
      <c r="V6621" s="42"/>
      <c r="W6621" s="42"/>
      <c r="X6621" s="42"/>
      <c r="Y6621" s="42"/>
      <c r="Z6621" s="42"/>
    </row>
    <row r="6622">
      <c r="B6622" s="42"/>
      <c r="D6622" s="90"/>
      <c r="F6622" s="90"/>
      <c r="G6622" s="42"/>
      <c r="H6622" s="90"/>
      <c r="M6622" s="42"/>
      <c r="S6622" s="42"/>
      <c r="T6622" s="42"/>
      <c r="U6622" s="42"/>
      <c r="V6622" s="42"/>
      <c r="W6622" s="42"/>
      <c r="X6622" s="42"/>
      <c r="Y6622" s="42"/>
      <c r="Z6622" s="42"/>
    </row>
    <row r="6623">
      <c r="B6623" s="42"/>
      <c r="D6623" s="90"/>
      <c r="F6623" s="90"/>
      <c r="G6623" s="42"/>
      <c r="H6623" s="90"/>
      <c r="M6623" s="42"/>
      <c r="S6623" s="42"/>
      <c r="T6623" s="42"/>
      <c r="U6623" s="42"/>
      <c r="V6623" s="42"/>
      <c r="W6623" s="42"/>
      <c r="X6623" s="42"/>
      <c r="Y6623" s="42"/>
      <c r="Z6623" s="42"/>
    </row>
    <row r="6624">
      <c r="B6624" s="42"/>
      <c r="D6624" s="90"/>
      <c r="F6624" s="90"/>
      <c r="G6624" s="42"/>
      <c r="H6624" s="90"/>
      <c r="M6624" s="42"/>
      <c r="S6624" s="42"/>
      <c r="T6624" s="42"/>
      <c r="U6624" s="42"/>
      <c r="V6624" s="42"/>
      <c r="W6624" s="42"/>
      <c r="X6624" s="42"/>
      <c r="Y6624" s="42"/>
      <c r="Z6624" s="42"/>
    </row>
    <row r="6625">
      <c r="B6625" s="42"/>
      <c r="D6625" s="90"/>
      <c r="F6625" s="90"/>
      <c r="G6625" s="42"/>
      <c r="H6625" s="90"/>
      <c r="M6625" s="42"/>
      <c r="S6625" s="42"/>
      <c r="T6625" s="42"/>
      <c r="U6625" s="42"/>
      <c r="V6625" s="42"/>
      <c r="W6625" s="42"/>
      <c r="X6625" s="42"/>
      <c r="Y6625" s="42"/>
      <c r="Z6625" s="42"/>
    </row>
    <row r="6626">
      <c r="B6626" s="42"/>
      <c r="D6626" s="90"/>
      <c r="F6626" s="90"/>
      <c r="G6626" s="42"/>
      <c r="H6626" s="90"/>
      <c r="M6626" s="42"/>
      <c r="S6626" s="42"/>
      <c r="T6626" s="42"/>
      <c r="U6626" s="42"/>
      <c r="V6626" s="42"/>
      <c r="W6626" s="42"/>
      <c r="X6626" s="42"/>
      <c r="Y6626" s="42"/>
      <c r="Z6626" s="42"/>
    </row>
    <row r="6627">
      <c r="B6627" s="42"/>
      <c r="D6627" s="90"/>
      <c r="F6627" s="90"/>
      <c r="G6627" s="42"/>
      <c r="H6627" s="90"/>
      <c r="M6627" s="42"/>
      <c r="S6627" s="42"/>
      <c r="T6627" s="42"/>
      <c r="U6627" s="42"/>
      <c r="V6627" s="42"/>
      <c r="W6627" s="42"/>
      <c r="X6627" s="42"/>
      <c r="Y6627" s="42"/>
      <c r="Z6627" s="42"/>
    </row>
    <row r="6628">
      <c r="B6628" s="42"/>
      <c r="D6628" s="90"/>
      <c r="F6628" s="90"/>
      <c r="G6628" s="42"/>
      <c r="H6628" s="90"/>
      <c r="M6628" s="42"/>
      <c r="S6628" s="42"/>
      <c r="T6628" s="42"/>
      <c r="U6628" s="42"/>
      <c r="V6628" s="42"/>
      <c r="W6628" s="42"/>
      <c r="X6628" s="42"/>
      <c r="Y6628" s="42"/>
      <c r="Z6628" s="42"/>
    </row>
    <row r="6629">
      <c r="B6629" s="42"/>
      <c r="D6629" s="90"/>
      <c r="F6629" s="90"/>
      <c r="G6629" s="42"/>
      <c r="H6629" s="90"/>
      <c r="M6629" s="42"/>
      <c r="S6629" s="42"/>
      <c r="T6629" s="42"/>
      <c r="U6629" s="42"/>
      <c r="V6629" s="42"/>
      <c r="W6629" s="42"/>
      <c r="X6629" s="42"/>
      <c r="Y6629" s="42"/>
      <c r="Z6629" s="42"/>
    </row>
    <row r="6630">
      <c r="B6630" s="42"/>
      <c r="D6630" s="90"/>
      <c r="F6630" s="90"/>
      <c r="G6630" s="42"/>
      <c r="H6630" s="90"/>
      <c r="M6630" s="42"/>
      <c r="S6630" s="42"/>
      <c r="T6630" s="42"/>
      <c r="U6630" s="42"/>
      <c r="V6630" s="42"/>
      <c r="W6630" s="42"/>
      <c r="X6630" s="42"/>
      <c r="Y6630" s="42"/>
      <c r="Z6630" s="42"/>
    </row>
    <row r="6631">
      <c r="B6631" s="42"/>
      <c r="D6631" s="90"/>
      <c r="F6631" s="90"/>
      <c r="G6631" s="42"/>
      <c r="H6631" s="90"/>
      <c r="M6631" s="42"/>
      <c r="S6631" s="42"/>
      <c r="T6631" s="42"/>
      <c r="U6631" s="42"/>
      <c r="V6631" s="42"/>
      <c r="W6631" s="42"/>
      <c r="X6631" s="42"/>
      <c r="Y6631" s="42"/>
      <c r="Z6631" s="42"/>
    </row>
    <row r="6632">
      <c r="B6632" s="42"/>
      <c r="D6632" s="90"/>
      <c r="F6632" s="90"/>
      <c r="G6632" s="42"/>
      <c r="H6632" s="90"/>
      <c r="M6632" s="42"/>
      <c r="S6632" s="42"/>
      <c r="T6632" s="42"/>
      <c r="U6632" s="42"/>
      <c r="V6632" s="42"/>
      <c r="W6632" s="42"/>
      <c r="X6632" s="42"/>
      <c r="Y6632" s="42"/>
      <c r="Z6632" s="42"/>
    </row>
    <row r="6633">
      <c r="B6633" s="42"/>
      <c r="D6633" s="90"/>
      <c r="F6633" s="90"/>
      <c r="G6633" s="42"/>
      <c r="H6633" s="90"/>
      <c r="M6633" s="42"/>
      <c r="S6633" s="42"/>
      <c r="T6633" s="42"/>
      <c r="U6633" s="42"/>
      <c r="V6633" s="42"/>
      <c r="W6633" s="42"/>
      <c r="X6633" s="42"/>
      <c r="Y6633" s="42"/>
      <c r="Z6633" s="42"/>
    </row>
    <row r="6634">
      <c r="B6634" s="42"/>
      <c r="D6634" s="90"/>
      <c r="F6634" s="90"/>
      <c r="G6634" s="42"/>
      <c r="H6634" s="90"/>
      <c r="M6634" s="42"/>
      <c r="S6634" s="42"/>
      <c r="T6634" s="42"/>
      <c r="U6634" s="42"/>
      <c r="V6634" s="42"/>
      <c r="W6634" s="42"/>
      <c r="X6634" s="42"/>
      <c r="Y6634" s="42"/>
      <c r="Z6634" s="42"/>
    </row>
    <row r="6635">
      <c r="B6635" s="42"/>
      <c r="D6635" s="90"/>
      <c r="F6635" s="90"/>
      <c r="G6635" s="42"/>
      <c r="H6635" s="90"/>
      <c r="M6635" s="42"/>
      <c r="S6635" s="42"/>
      <c r="T6635" s="42"/>
      <c r="U6635" s="42"/>
      <c r="V6635" s="42"/>
      <c r="W6635" s="42"/>
      <c r="X6635" s="42"/>
      <c r="Y6635" s="42"/>
      <c r="Z6635" s="42"/>
    </row>
    <row r="6636">
      <c r="B6636" s="42"/>
      <c r="D6636" s="90"/>
      <c r="F6636" s="90"/>
      <c r="G6636" s="42"/>
      <c r="H6636" s="90"/>
      <c r="M6636" s="42"/>
      <c r="S6636" s="42"/>
      <c r="T6636" s="42"/>
      <c r="U6636" s="42"/>
      <c r="V6636" s="42"/>
      <c r="W6636" s="42"/>
      <c r="X6636" s="42"/>
      <c r="Y6636" s="42"/>
      <c r="Z6636" s="42"/>
    </row>
    <row r="6637">
      <c r="B6637" s="42"/>
      <c r="D6637" s="90"/>
      <c r="F6637" s="90"/>
      <c r="G6637" s="42"/>
      <c r="H6637" s="90"/>
      <c r="M6637" s="42"/>
      <c r="S6637" s="42"/>
      <c r="T6637" s="42"/>
      <c r="U6637" s="42"/>
      <c r="V6637" s="42"/>
      <c r="W6637" s="42"/>
      <c r="X6637" s="42"/>
      <c r="Y6637" s="42"/>
      <c r="Z6637" s="42"/>
    </row>
    <row r="6638">
      <c r="B6638" s="42"/>
      <c r="D6638" s="90"/>
      <c r="F6638" s="90"/>
      <c r="G6638" s="42"/>
      <c r="H6638" s="90"/>
      <c r="M6638" s="42"/>
      <c r="S6638" s="42"/>
      <c r="T6638" s="42"/>
      <c r="U6638" s="42"/>
      <c r="V6638" s="42"/>
      <c r="W6638" s="42"/>
      <c r="X6638" s="42"/>
      <c r="Y6638" s="42"/>
      <c r="Z6638" s="42"/>
    </row>
    <row r="6639">
      <c r="B6639" s="42"/>
      <c r="D6639" s="90"/>
      <c r="F6639" s="90"/>
      <c r="G6639" s="42"/>
      <c r="H6639" s="90"/>
      <c r="M6639" s="42"/>
      <c r="S6639" s="42"/>
      <c r="T6639" s="42"/>
      <c r="U6639" s="42"/>
      <c r="V6639" s="42"/>
      <c r="W6639" s="42"/>
      <c r="X6639" s="42"/>
      <c r="Y6639" s="42"/>
      <c r="Z6639" s="42"/>
    </row>
    <row r="6640">
      <c r="B6640" s="42"/>
      <c r="D6640" s="90"/>
      <c r="F6640" s="90"/>
      <c r="G6640" s="42"/>
      <c r="H6640" s="90"/>
      <c r="M6640" s="42"/>
      <c r="S6640" s="42"/>
      <c r="T6640" s="42"/>
      <c r="U6640" s="42"/>
      <c r="V6640" s="42"/>
      <c r="W6640" s="42"/>
      <c r="X6640" s="42"/>
      <c r="Y6640" s="42"/>
      <c r="Z6640" s="42"/>
    </row>
    <row r="6641">
      <c r="B6641" s="42"/>
      <c r="D6641" s="90"/>
      <c r="F6641" s="90"/>
      <c r="G6641" s="42"/>
      <c r="H6641" s="90"/>
      <c r="M6641" s="42"/>
      <c r="S6641" s="42"/>
      <c r="T6641" s="42"/>
      <c r="U6641" s="42"/>
      <c r="V6641" s="42"/>
      <c r="W6641" s="42"/>
      <c r="X6641" s="42"/>
      <c r="Y6641" s="42"/>
      <c r="Z6641" s="42"/>
    </row>
    <row r="6642">
      <c r="B6642" s="42"/>
      <c r="D6642" s="90"/>
      <c r="F6642" s="90"/>
      <c r="G6642" s="42"/>
      <c r="H6642" s="90"/>
      <c r="M6642" s="42"/>
      <c r="S6642" s="42"/>
      <c r="T6642" s="42"/>
      <c r="U6642" s="42"/>
      <c r="V6642" s="42"/>
      <c r="W6642" s="42"/>
      <c r="X6642" s="42"/>
      <c r="Y6642" s="42"/>
      <c r="Z6642" s="42"/>
    </row>
    <row r="6643">
      <c r="B6643" s="42"/>
      <c r="D6643" s="90"/>
      <c r="F6643" s="90"/>
      <c r="G6643" s="42"/>
      <c r="H6643" s="90"/>
      <c r="M6643" s="42"/>
      <c r="S6643" s="42"/>
      <c r="T6643" s="42"/>
      <c r="U6643" s="42"/>
      <c r="V6643" s="42"/>
      <c r="W6643" s="42"/>
      <c r="X6643" s="42"/>
      <c r="Y6643" s="42"/>
      <c r="Z6643" s="42"/>
    </row>
    <row r="6644">
      <c r="B6644" s="42"/>
      <c r="D6644" s="90"/>
      <c r="F6644" s="90"/>
      <c r="G6644" s="42"/>
      <c r="H6644" s="90"/>
      <c r="M6644" s="42"/>
      <c r="S6644" s="42"/>
      <c r="T6644" s="42"/>
      <c r="U6644" s="42"/>
      <c r="V6644" s="42"/>
      <c r="W6644" s="42"/>
      <c r="X6644" s="42"/>
      <c r="Y6644" s="42"/>
      <c r="Z6644" s="42"/>
    </row>
    <row r="6645">
      <c r="B6645" s="42"/>
      <c r="D6645" s="90"/>
      <c r="F6645" s="90"/>
      <c r="G6645" s="42"/>
      <c r="H6645" s="90"/>
      <c r="M6645" s="42"/>
      <c r="S6645" s="42"/>
      <c r="T6645" s="42"/>
      <c r="U6645" s="42"/>
      <c r="V6645" s="42"/>
      <c r="W6645" s="42"/>
      <c r="X6645" s="42"/>
      <c r="Y6645" s="42"/>
      <c r="Z6645" s="42"/>
    </row>
    <row r="6646">
      <c r="B6646" s="42"/>
      <c r="D6646" s="90"/>
      <c r="F6646" s="90"/>
      <c r="G6646" s="42"/>
      <c r="H6646" s="90"/>
      <c r="M6646" s="42"/>
      <c r="S6646" s="42"/>
      <c r="T6646" s="42"/>
      <c r="U6646" s="42"/>
      <c r="V6646" s="42"/>
      <c r="W6646" s="42"/>
      <c r="X6646" s="42"/>
      <c r="Y6646" s="42"/>
      <c r="Z6646" s="42"/>
    </row>
    <row r="6647">
      <c r="B6647" s="42"/>
      <c r="D6647" s="90"/>
      <c r="F6647" s="90"/>
      <c r="G6647" s="42"/>
      <c r="H6647" s="90"/>
      <c r="M6647" s="42"/>
      <c r="S6647" s="42"/>
      <c r="T6647" s="42"/>
      <c r="U6647" s="42"/>
      <c r="V6647" s="42"/>
      <c r="W6647" s="42"/>
      <c r="X6647" s="42"/>
      <c r="Y6647" s="42"/>
      <c r="Z6647" s="42"/>
    </row>
    <row r="6648">
      <c r="B6648" s="42"/>
      <c r="D6648" s="90"/>
      <c r="F6648" s="90"/>
      <c r="G6648" s="42"/>
      <c r="H6648" s="90"/>
      <c r="M6648" s="42"/>
      <c r="S6648" s="42"/>
      <c r="T6648" s="42"/>
      <c r="U6648" s="42"/>
      <c r="V6648" s="42"/>
      <c r="W6648" s="42"/>
      <c r="X6648" s="42"/>
      <c r="Y6648" s="42"/>
      <c r="Z6648" s="42"/>
    </row>
    <row r="6649">
      <c r="B6649" s="42"/>
      <c r="D6649" s="90"/>
      <c r="F6649" s="90"/>
      <c r="G6649" s="42"/>
      <c r="H6649" s="90"/>
      <c r="M6649" s="42"/>
      <c r="S6649" s="42"/>
      <c r="T6649" s="42"/>
      <c r="U6649" s="42"/>
      <c r="V6649" s="42"/>
      <c r="W6649" s="42"/>
      <c r="X6649" s="42"/>
      <c r="Y6649" s="42"/>
      <c r="Z6649" s="42"/>
    </row>
    <row r="6650">
      <c r="B6650" s="42"/>
      <c r="D6650" s="90"/>
      <c r="F6650" s="90"/>
      <c r="G6650" s="42"/>
      <c r="H6650" s="90"/>
      <c r="M6650" s="42"/>
      <c r="S6650" s="42"/>
      <c r="T6650" s="42"/>
      <c r="U6650" s="42"/>
      <c r="V6650" s="42"/>
      <c r="W6650" s="42"/>
      <c r="X6650" s="42"/>
      <c r="Y6650" s="42"/>
      <c r="Z6650" s="42"/>
    </row>
    <row r="6651">
      <c r="B6651" s="42"/>
      <c r="D6651" s="90"/>
      <c r="F6651" s="90"/>
      <c r="G6651" s="42"/>
      <c r="H6651" s="90"/>
      <c r="M6651" s="42"/>
      <c r="S6651" s="42"/>
      <c r="T6651" s="42"/>
      <c r="U6651" s="42"/>
      <c r="V6651" s="42"/>
      <c r="W6651" s="42"/>
      <c r="X6651" s="42"/>
      <c r="Y6651" s="42"/>
      <c r="Z6651" s="42"/>
    </row>
    <row r="6652">
      <c r="B6652" s="42"/>
      <c r="D6652" s="90"/>
      <c r="F6652" s="90"/>
      <c r="G6652" s="42"/>
      <c r="H6652" s="90"/>
      <c r="M6652" s="42"/>
      <c r="S6652" s="42"/>
      <c r="T6652" s="42"/>
      <c r="U6652" s="42"/>
      <c r="V6652" s="42"/>
      <c r="W6652" s="42"/>
      <c r="X6652" s="42"/>
      <c r="Y6652" s="42"/>
      <c r="Z6652" s="42"/>
    </row>
    <row r="6653">
      <c r="B6653" s="42"/>
      <c r="D6653" s="90"/>
      <c r="F6653" s="90"/>
      <c r="G6653" s="42"/>
      <c r="H6653" s="90"/>
      <c r="M6653" s="42"/>
      <c r="S6653" s="42"/>
      <c r="T6653" s="42"/>
      <c r="U6653" s="42"/>
      <c r="V6653" s="42"/>
      <c r="W6653" s="42"/>
      <c r="X6653" s="42"/>
      <c r="Y6653" s="42"/>
      <c r="Z6653" s="42"/>
    </row>
    <row r="6654">
      <c r="B6654" s="42"/>
      <c r="D6654" s="90"/>
      <c r="F6654" s="90"/>
      <c r="G6654" s="42"/>
      <c r="H6654" s="90"/>
      <c r="M6654" s="42"/>
      <c r="S6654" s="42"/>
      <c r="T6654" s="42"/>
      <c r="U6654" s="42"/>
      <c r="V6654" s="42"/>
      <c r="W6654" s="42"/>
      <c r="X6654" s="42"/>
      <c r="Y6654" s="42"/>
      <c r="Z6654" s="42"/>
    </row>
    <row r="6655">
      <c r="B6655" s="42"/>
      <c r="D6655" s="90"/>
      <c r="F6655" s="90"/>
      <c r="G6655" s="42"/>
      <c r="H6655" s="90"/>
      <c r="M6655" s="42"/>
      <c r="S6655" s="42"/>
      <c r="T6655" s="42"/>
      <c r="U6655" s="42"/>
      <c r="V6655" s="42"/>
      <c r="W6655" s="42"/>
      <c r="X6655" s="42"/>
      <c r="Y6655" s="42"/>
      <c r="Z6655" s="42"/>
    </row>
    <row r="6656">
      <c r="B6656" s="42"/>
      <c r="D6656" s="90"/>
      <c r="F6656" s="90"/>
      <c r="G6656" s="42"/>
      <c r="H6656" s="90"/>
      <c r="M6656" s="42"/>
      <c r="S6656" s="42"/>
      <c r="T6656" s="42"/>
      <c r="U6656" s="42"/>
      <c r="V6656" s="42"/>
      <c r="W6656" s="42"/>
      <c r="X6656" s="42"/>
      <c r="Y6656" s="42"/>
      <c r="Z6656" s="42"/>
    </row>
    <row r="6657">
      <c r="B6657" s="42"/>
      <c r="D6657" s="90"/>
      <c r="F6657" s="90"/>
      <c r="G6657" s="42"/>
      <c r="H6657" s="90"/>
      <c r="M6657" s="42"/>
      <c r="S6657" s="42"/>
      <c r="T6657" s="42"/>
      <c r="U6657" s="42"/>
      <c r="V6657" s="42"/>
      <c r="W6657" s="42"/>
      <c r="X6657" s="42"/>
      <c r="Y6657" s="42"/>
      <c r="Z6657" s="42"/>
    </row>
    <row r="6658">
      <c r="B6658" s="42"/>
      <c r="D6658" s="90"/>
      <c r="F6658" s="90"/>
      <c r="G6658" s="42"/>
      <c r="H6658" s="90"/>
      <c r="M6658" s="42"/>
      <c r="S6658" s="42"/>
      <c r="T6658" s="42"/>
      <c r="U6658" s="42"/>
      <c r="V6658" s="42"/>
      <c r="W6658" s="42"/>
      <c r="X6658" s="42"/>
      <c r="Y6658" s="42"/>
      <c r="Z6658" s="42"/>
    </row>
    <row r="6659">
      <c r="B6659" s="42"/>
      <c r="D6659" s="90"/>
      <c r="F6659" s="90"/>
      <c r="G6659" s="42"/>
      <c r="H6659" s="90"/>
      <c r="M6659" s="42"/>
      <c r="S6659" s="42"/>
      <c r="T6659" s="42"/>
      <c r="U6659" s="42"/>
      <c r="V6659" s="42"/>
      <c r="W6659" s="42"/>
      <c r="X6659" s="42"/>
      <c r="Y6659" s="42"/>
      <c r="Z6659" s="42"/>
    </row>
    <row r="6660">
      <c r="B6660" s="42"/>
      <c r="D6660" s="90"/>
      <c r="F6660" s="90"/>
      <c r="G6660" s="42"/>
      <c r="H6660" s="90"/>
      <c r="M6660" s="42"/>
      <c r="S6660" s="42"/>
      <c r="T6660" s="42"/>
      <c r="U6660" s="42"/>
      <c r="V6660" s="42"/>
      <c r="W6660" s="42"/>
      <c r="X6660" s="42"/>
      <c r="Y6660" s="42"/>
      <c r="Z6660" s="42"/>
    </row>
    <row r="6661">
      <c r="B6661" s="42"/>
      <c r="D6661" s="90"/>
      <c r="F6661" s="90"/>
      <c r="G6661" s="42"/>
      <c r="H6661" s="90"/>
      <c r="M6661" s="42"/>
      <c r="S6661" s="42"/>
      <c r="T6661" s="42"/>
      <c r="U6661" s="42"/>
      <c r="V6661" s="42"/>
      <c r="W6661" s="42"/>
      <c r="X6661" s="42"/>
      <c r="Y6661" s="42"/>
      <c r="Z6661" s="42"/>
    </row>
    <row r="6662">
      <c r="B6662" s="42"/>
      <c r="D6662" s="90"/>
      <c r="F6662" s="90"/>
      <c r="G6662" s="42"/>
      <c r="H6662" s="90"/>
      <c r="M6662" s="42"/>
      <c r="S6662" s="42"/>
      <c r="T6662" s="42"/>
      <c r="U6662" s="42"/>
      <c r="V6662" s="42"/>
      <c r="W6662" s="42"/>
      <c r="X6662" s="42"/>
      <c r="Y6662" s="42"/>
      <c r="Z6662" s="42"/>
    </row>
    <row r="6663">
      <c r="B6663" s="42"/>
      <c r="D6663" s="90"/>
      <c r="F6663" s="90"/>
      <c r="G6663" s="42"/>
      <c r="H6663" s="90"/>
      <c r="M6663" s="42"/>
      <c r="S6663" s="42"/>
      <c r="T6663" s="42"/>
      <c r="U6663" s="42"/>
      <c r="V6663" s="42"/>
      <c r="W6663" s="42"/>
      <c r="X6663" s="42"/>
      <c r="Y6663" s="42"/>
      <c r="Z6663" s="42"/>
    </row>
    <row r="6664">
      <c r="B6664" s="42"/>
      <c r="D6664" s="90"/>
      <c r="F6664" s="90"/>
      <c r="G6664" s="42"/>
      <c r="H6664" s="90"/>
      <c r="M6664" s="42"/>
      <c r="S6664" s="42"/>
      <c r="T6664" s="42"/>
      <c r="U6664" s="42"/>
      <c r="V6664" s="42"/>
      <c r="W6664" s="42"/>
      <c r="X6664" s="42"/>
      <c r="Y6664" s="42"/>
      <c r="Z6664" s="42"/>
    </row>
    <row r="6665">
      <c r="B6665" s="42"/>
      <c r="D6665" s="90"/>
      <c r="F6665" s="90"/>
      <c r="G6665" s="42"/>
      <c r="H6665" s="90"/>
      <c r="M6665" s="42"/>
      <c r="S6665" s="42"/>
      <c r="T6665" s="42"/>
      <c r="U6665" s="42"/>
      <c r="V6665" s="42"/>
      <c r="W6665" s="42"/>
      <c r="X6665" s="42"/>
      <c r="Y6665" s="42"/>
      <c r="Z6665" s="42"/>
    </row>
    <row r="6666">
      <c r="B6666" s="42"/>
      <c r="D6666" s="90"/>
      <c r="F6666" s="90"/>
      <c r="G6666" s="42"/>
      <c r="H6666" s="90"/>
      <c r="M6666" s="42"/>
      <c r="S6666" s="42"/>
      <c r="T6666" s="42"/>
      <c r="U6666" s="42"/>
      <c r="V6666" s="42"/>
      <c r="W6666" s="42"/>
      <c r="X6666" s="42"/>
      <c r="Y6666" s="42"/>
      <c r="Z6666" s="42"/>
    </row>
    <row r="6667">
      <c r="B6667" s="42"/>
      <c r="D6667" s="90"/>
      <c r="F6667" s="90"/>
      <c r="G6667" s="42"/>
      <c r="H6667" s="90"/>
      <c r="M6667" s="42"/>
      <c r="S6667" s="42"/>
      <c r="T6667" s="42"/>
      <c r="U6667" s="42"/>
      <c r="V6667" s="42"/>
      <c r="W6667" s="42"/>
      <c r="X6667" s="42"/>
      <c r="Y6667" s="42"/>
      <c r="Z6667" s="42"/>
    </row>
    <row r="6668">
      <c r="B6668" s="42"/>
      <c r="D6668" s="90"/>
      <c r="F6668" s="90"/>
      <c r="G6668" s="42"/>
      <c r="H6668" s="90"/>
      <c r="M6668" s="42"/>
      <c r="S6668" s="42"/>
      <c r="T6668" s="42"/>
      <c r="U6668" s="42"/>
      <c r="V6668" s="42"/>
      <c r="W6668" s="42"/>
      <c r="X6668" s="42"/>
      <c r="Y6668" s="42"/>
      <c r="Z6668" s="42"/>
    </row>
    <row r="6669">
      <c r="B6669" s="42"/>
      <c r="D6669" s="90"/>
      <c r="F6669" s="90"/>
      <c r="G6669" s="42"/>
      <c r="H6669" s="90"/>
      <c r="M6669" s="42"/>
      <c r="S6669" s="42"/>
      <c r="T6669" s="42"/>
      <c r="U6669" s="42"/>
      <c r="V6669" s="42"/>
      <c r="W6669" s="42"/>
      <c r="X6669" s="42"/>
      <c r="Y6669" s="42"/>
      <c r="Z6669" s="42"/>
    </row>
    <row r="6670">
      <c r="B6670" s="42"/>
      <c r="D6670" s="90"/>
      <c r="F6670" s="90"/>
      <c r="G6670" s="42"/>
      <c r="H6670" s="90"/>
      <c r="M6670" s="42"/>
      <c r="S6670" s="42"/>
      <c r="T6670" s="42"/>
      <c r="U6670" s="42"/>
      <c r="V6670" s="42"/>
      <c r="W6670" s="42"/>
      <c r="X6670" s="42"/>
      <c r="Y6670" s="42"/>
      <c r="Z6670" s="42"/>
    </row>
    <row r="6671">
      <c r="B6671" s="42"/>
      <c r="D6671" s="90"/>
      <c r="F6671" s="90"/>
      <c r="G6671" s="42"/>
      <c r="H6671" s="90"/>
      <c r="M6671" s="42"/>
      <c r="S6671" s="42"/>
      <c r="T6671" s="42"/>
      <c r="U6671" s="42"/>
      <c r="V6671" s="42"/>
      <c r="W6671" s="42"/>
      <c r="X6671" s="42"/>
      <c r="Y6671" s="42"/>
      <c r="Z6671" s="42"/>
    </row>
    <row r="6672">
      <c r="B6672" s="42"/>
      <c r="D6672" s="90"/>
      <c r="F6672" s="90"/>
      <c r="G6672" s="42"/>
      <c r="H6672" s="90"/>
      <c r="M6672" s="42"/>
      <c r="S6672" s="42"/>
      <c r="T6672" s="42"/>
      <c r="U6672" s="42"/>
      <c r="V6672" s="42"/>
      <c r="W6672" s="42"/>
      <c r="X6672" s="42"/>
      <c r="Y6672" s="42"/>
      <c r="Z6672" s="42"/>
    </row>
    <row r="6673">
      <c r="B6673" s="42"/>
      <c r="D6673" s="90"/>
      <c r="F6673" s="90"/>
      <c r="G6673" s="42"/>
      <c r="H6673" s="90"/>
      <c r="M6673" s="42"/>
      <c r="S6673" s="42"/>
      <c r="T6673" s="42"/>
      <c r="U6673" s="42"/>
      <c r="V6673" s="42"/>
      <c r="W6673" s="42"/>
      <c r="X6673" s="42"/>
      <c r="Y6673" s="42"/>
      <c r="Z6673" s="42"/>
    </row>
    <row r="6674">
      <c r="B6674" s="42"/>
      <c r="D6674" s="90"/>
      <c r="F6674" s="90"/>
      <c r="G6674" s="42"/>
      <c r="H6674" s="90"/>
      <c r="M6674" s="42"/>
      <c r="S6674" s="42"/>
      <c r="T6674" s="42"/>
      <c r="U6674" s="42"/>
      <c r="V6674" s="42"/>
      <c r="W6674" s="42"/>
      <c r="X6674" s="42"/>
      <c r="Y6674" s="42"/>
      <c r="Z6674" s="42"/>
    </row>
    <row r="6675">
      <c r="B6675" s="42"/>
      <c r="D6675" s="90"/>
      <c r="F6675" s="90"/>
      <c r="G6675" s="42"/>
      <c r="H6675" s="90"/>
      <c r="M6675" s="42"/>
      <c r="S6675" s="42"/>
      <c r="T6675" s="42"/>
      <c r="U6675" s="42"/>
      <c r="V6675" s="42"/>
      <c r="W6675" s="42"/>
      <c r="X6675" s="42"/>
      <c r="Y6675" s="42"/>
      <c r="Z6675" s="42"/>
    </row>
    <row r="6676">
      <c r="B6676" s="42"/>
      <c r="D6676" s="90"/>
      <c r="F6676" s="90"/>
      <c r="G6676" s="42"/>
      <c r="H6676" s="90"/>
      <c r="M6676" s="42"/>
      <c r="S6676" s="42"/>
      <c r="T6676" s="42"/>
      <c r="U6676" s="42"/>
      <c r="V6676" s="42"/>
      <c r="W6676" s="42"/>
      <c r="X6676" s="42"/>
      <c r="Y6676" s="42"/>
      <c r="Z6676" s="42"/>
    </row>
    <row r="6677">
      <c r="B6677" s="42"/>
      <c r="D6677" s="90"/>
      <c r="F6677" s="90"/>
      <c r="G6677" s="42"/>
      <c r="H6677" s="90"/>
      <c r="M6677" s="42"/>
      <c r="S6677" s="42"/>
      <c r="T6677" s="42"/>
      <c r="U6677" s="42"/>
      <c r="V6677" s="42"/>
      <c r="W6677" s="42"/>
      <c r="X6677" s="42"/>
      <c r="Y6677" s="42"/>
      <c r="Z6677" s="42"/>
    </row>
    <row r="6678">
      <c r="B6678" s="42"/>
      <c r="D6678" s="90"/>
      <c r="F6678" s="90"/>
      <c r="G6678" s="42"/>
      <c r="H6678" s="90"/>
      <c r="M6678" s="42"/>
      <c r="S6678" s="42"/>
      <c r="T6678" s="42"/>
      <c r="U6678" s="42"/>
      <c r="V6678" s="42"/>
      <c r="W6678" s="42"/>
      <c r="X6678" s="42"/>
      <c r="Y6678" s="42"/>
      <c r="Z6678" s="42"/>
    </row>
    <row r="6679">
      <c r="B6679" s="42"/>
      <c r="D6679" s="90"/>
      <c r="F6679" s="90"/>
      <c r="G6679" s="42"/>
      <c r="H6679" s="90"/>
      <c r="M6679" s="42"/>
      <c r="S6679" s="42"/>
      <c r="T6679" s="42"/>
      <c r="U6679" s="42"/>
      <c r="V6679" s="42"/>
      <c r="W6679" s="42"/>
      <c r="X6679" s="42"/>
      <c r="Y6679" s="42"/>
      <c r="Z6679" s="42"/>
    </row>
    <row r="6680">
      <c r="B6680" s="42"/>
      <c r="D6680" s="90"/>
      <c r="F6680" s="90"/>
      <c r="G6680" s="42"/>
      <c r="H6680" s="90"/>
      <c r="M6680" s="42"/>
      <c r="S6680" s="42"/>
      <c r="T6680" s="42"/>
      <c r="U6680" s="42"/>
      <c r="V6680" s="42"/>
      <c r="W6680" s="42"/>
      <c r="X6680" s="42"/>
      <c r="Y6680" s="42"/>
      <c r="Z6680" s="42"/>
    </row>
    <row r="6681">
      <c r="B6681" s="42"/>
      <c r="D6681" s="90"/>
      <c r="F6681" s="90"/>
      <c r="G6681" s="42"/>
      <c r="H6681" s="90"/>
      <c r="M6681" s="42"/>
      <c r="S6681" s="42"/>
      <c r="T6681" s="42"/>
      <c r="U6681" s="42"/>
      <c r="V6681" s="42"/>
      <c r="W6681" s="42"/>
      <c r="X6681" s="42"/>
      <c r="Y6681" s="42"/>
      <c r="Z6681" s="42"/>
    </row>
    <row r="6682">
      <c r="B6682" s="42"/>
      <c r="D6682" s="90"/>
      <c r="F6682" s="90"/>
      <c r="G6682" s="42"/>
      <c r="H6682" s="90"/>
      <c r="M6682" s="42"/>
      <c r="S6682" s="42"/>
      <c r="T6682" s="42"/>
      <c r="U6682" s="42"/>
      <c r="V6682" s="42"/>
      <c r="W6682" s="42"/>
      <c r="X6682" s="42"/>
      <c r="Y6682" s="42"/>
      <c r="Z6682" s="42"/>
    </row>
    <row r="6683">
      <c r="B6683" s="42"/>
      <c r="D6683" s="90"/>
      <c r="F6683" s="90"/>
      <c r="G6683" s="42"/>
      <c r="H6683" s="90"/>
      <c r="M6683" s="42"/>
      <c r="S6683" s="42"/>
      <c r="T6683" s="42"/>
      <c r="U6683" s="42"/>
      <c r="V6683" s="42"/>
      <c r="W6683" s="42"/>
      <c r="X6683" s="42"/>
      <c r="Y6683" s="42"/>
      <c r="Z6683" s="42"/>
    </row>
    <row r="6684">
      <c r="B6684" s="42"/>
      <c r="D6684" s="90"/>
      <c r="F6684" s="90"/>
      <c r="G6684" s="42"/>
      <c r="H6684" s="90"/>
      <c r="M6684" s="42"/>
      <c r="S6684" s="42"/>
      <c r="T6684" s="42"/>
      <c r="U6684" s="42"/>
      <c r="V6684" s="42"/>
      <c r="W6684" s="42"/>
      <c r="X6684" s="42"/>
      <c r="Y6684" s="42"/>
      <c r="Z6684" s="42"/>
    </row>
    <row r="6685">
      <c r="B6685" s="42"/>
      <c r="D6685" s="90"/>
      <c r="F6685" s="90"/>
      <c r="G6685" s="42"/>
      <c r="H6685" s="90"/>
      <c r="M6685" s="42"/>
      <c r="S6685" s="42"/>
      <c r="T6685" s="42"/>
      <c r="U6685" s="42"/>
      <c r="V6685" s="42"/>
      <c r="W6685" s="42"/>
      <c r="X6685" s="42"/>
      <c r="Y6685" s="42"/>
      <c r="Z6685" s="42"/>
    </row>
    <row r="6686">
      <c r="B6686" s="42"/>
      <c r="D6686" s="90"/>
      <c r="F6686" s="90"/>
      <c r="G6686" s="42"/>
      <c r="H6686" s="90"/>
      <c r="M6686" s="42"/>
      <c r="S6686" s="42"/>
      <c r="T6686" s="42"/>
      <c r="U6686" s="42"/>
      <c r="V6686" s="42"/>
      <c r="W6686" s="42"/>
      <c r="X6686" s="42"/>
      <c r="Y6686" s="42"/>
      <c r="Z6686" s="42"/>
    </row>
    <row r="6687">
      <c r="B6687" s="42"/>
      <c r="D6687" s="90"/>
      <c r="F6687" s="90"/>
      <c r="G6687" s="42"/>
      <c r="H6687" s="90"/>
      <c r="M6687" s="42"/>
      <c r="S6687" s="42"/>
      <c r="T6687" s="42"/>
      <c r="U6687" s="42"/>
      <c r="V6687" s="42"/>
      <c r="W6687" s="42"/>
      <c r="X6687" s="42"/>
      <c r="Y6687" s="42"/>
      <c r="Z6687" s="42"/>
    </row>
    <row r="6688">
      <c r="B6688" s="42"/>
      <c r="D6688" s="90"/>
      <c r="F6688" s="90"/>
      <c r="G6688" s="42"/>
      <c r="H6688" s="90"/>
      <c r="M6688" s="42"/>
      <c r="S6688" s="42"/>
      <c r="T6688" s="42"/>
      <c r="U6688" s="42"/>
      <c r="V6688" s="42"/>
      <c r="W6688" s="42"/>
      <c r="X6688" s="42"/>
      <c r="Y6688" s="42"/>
      <c r="Z6688" s="42"/>
    </row>
    <row r="6689">
      <c r="B6689" s="42"/>
      <c r="D6689" s="90"/>
      <c r="F6689" s="90"/>
      <c r="G6689" s="42"/>
      <c r="H6689" s="90"/>
      <c r="M6689" s="42"/>
      <c r="S6689" s="42"/>
      <c r="T6689" s="42"/>
      <c r="U6689" s="42"/>
      <c r="V6689" s="42"/>
      <c r="W6689" s="42"/>
      <c r="X6689" s="42"/>
      <c r="Y6689" s="42"/>
      <c r="Z6689" s="42"/>
    </row>
    <row r="6690">
      <c r="B6690" s="42"/>
      <c r="D6690" s="90"/>
      <c r="F6690" s="90"/>
      <c r="G6690" s="42"/>
      <c r="H6690" s="90"/>
      <c r="M6690" s="42"/>
      <c r="S6690" s="42"/>
      <c r="T6690" s="42"/>
      <c r="U6690" s="42"/>
      <c r="V6690" s="42"/>
      <c r="W6690" s="42"/>
      <c r="X6690" s="42"/>
      <c r="Y6690" s="42"/>
      <c r="Z6690" s="42"/>
    </row>
    <row r="6691">
      <c r="B6691" s="42"/>
      <c r="D6691" s="90"/>
      <c r="F6691" s="90"/>
      <c r="G6691" s="42"/>
      <c r="H6691" s="90"/>
      <c r="M6691" s="42"/>
      <c r="S6691" s="42"/>
      <c r="T6691" s="42"/>
      <c r="U6691" s="42"/>
      <c r="V6691" s="42"/>
      <c r="W6691" s="42"/>
      <c r="X6691" s="42"/>
      <c r="Y6691" s="42"/>
      <c r="Z6691" s="42"/>
    </row>
    <row r="6692">
      <c r="B6692" s="42"/>
      <c r="D6692" s="90"/>
      <c r="F6692" s="90"/>
      <c r="G6692" s="42"/>
      <c r="H6692" s="90"/>
      <c r="M6692" s="42"/>
      <c r="S6692" s="42"/>
      <c r="T6692" s="42"/>
      <c r="U6692" s="42"/>
      <c r="V6692" s="42"/>
      <c r="W6692" s="42"/>
      <c r="X6692" s="42"/>
      <c r="Y6692" s="42"/>
      <c r="Z6692" s="42"/>
    </row>
    <row r="6693">
      <c r="B6693" s="42"/>
      <c r="D6693" s="90"/>
      <c r="F6693" s="90"/>
      <c r="G6693" s="42"/>
      <c r="H6693" s="90"/>
      <c r="M6693" s="42"/>
      <c r="S6693" s="42"/>
      <c r="T6693" s="42"/>
      <c r="U6693" s="42"/>
      <c r="V6693" s="42"/>
      <c r="W6693" s="42"/>
      <c r="X6693" s="42"/>
      <c r="Y6693" s="42"/>
      <c r="Z6693" s="42"/>
    </row>
    <row r="6694">
      <c r="B6694" s="42"/>
      <c r="D6694" s="90"/>
      <c r="F6694" s="90"/>
      <c r="G6694" s="42"/>
      <c r="H6694" s="90"/>
      <c r="M6694" s="42"/>
      <c r="S6694" s="42"/>
      <c r="T6694" s="42"/>
      <c r="U6694" s="42"/>
      <c r="V6694" s="42"/>
      <c r="W6694" s="42"/>
      <c r="X6694" s="42"/>
      <c r="Y6694" s="42"/>
      <c r="Z6694" s="42"/>
    </row>
    <row r="6695">
      <c r="B6695" s="42"/>
      <c r="D6695" s="90"/>
      <c r="F6695" s="90"/>
      <c r="G6695" s="42"/>
      <c r="H6695" s="90"/>
      <c r="M6695" s="42"/>
      <c r="S6695" s="42"/>
      <c r="T6695" s="42"/>
      <c r="U6695" s="42"/>
      <c r="V6695" s="42"/>
      <c r="W6695" s="42"/>
      <c r="X6695" s="42"/>
      <c r="Y6695" s="42"/>
      <c r="Z6695" s="42"/>
    </row>
    <row r="6696">
      <c r="B6696" s="42"/>
      <c r="D6696" s="90"/>
      <c r="F6696" s="90"/>
      <c r="G6696" s="42"/>
      <c r="H6696" s="90"/>
      <c r="M6696" s="42"/>
      <c r="S6696" s="42"/>
      <c r="T6696" s="42"/>
      <c r="U6696" s="42"/>
      <c r="V6696" s="42"/>
      <c r="W6696" s="42"/>
      <c r="X6696" s="42"/>
      <c r="Y6696" s="42"/>
      <c r="Z6696" s="42"/>
    </row>
    <row r="6697">
      <c r="B6697" s="42"/>
      <c r="D6697" s="90"/>
      <c r="F6697" s="90"/>
      <c r="G6697" s="42"/>
      <c r="H6697" s="90"/>
      <c r="M6697" s="42"/>
      <c r="S6697" s="42"/>
      <c r="T6697" s="42"/>
      <c r="U6697" s="42"/>
      <c r="V6697" s="42"/>
      <c r="W6697" s="42"/>
      <c r="X6697" s="42"/>
      <c r="Y6697" s="42"/>
      <c r="Z6697" s="42"/>
    </row>
    <row r="6698">
      <c r="B6698" s="42"/>
      <c r="D6698" s="90"/>
      <c r="F6698" s="90"/>
      <c r="G6698" s="42"/>
      <c r="H6698" s="90"/>
      <c r="M6698" s="42"/>
      <c r="S6698" s="42"/>
      <c r="T6698" s="42"/>
      <c r="U6698" s="42"/>
      <c r="V6698" s="42"/>
      <c r="W6698" s="42"/>
      <c r="X6698" s="42"/>
      <c r="Y6698" s="42"/>
      <c r="Z6698" s="42"/>
    </row>
    <row r="6699">
      <c r="B6699" s="42"/>
      <c r="D6699" s="90"/>
      <c r="F6699" s="90"/>
      <c r="G6699" s="42"/>
      <c r="H6699" s="90"/>
      <c r="M6699" s="42"/>
      <c r="S6699" s="42"/>
      <c r="T6699" s="42"/>
      <c r="U6699" s="42"/>
      <c r="V6699" s="42"/>
      <c r="W6699" s="42"/>
      <c r="X6699" s="42"/>
      <c r="Y6699" s="42"/>
      <c r="Z6699" s="42"/>
    </row>
    <row r="6700">
      <c r="B6700" s="42"/>
      <c r="D6700" s="90"/>
      <c r="F6700" s="90"/>
      <c r="G6700" s="42"/>
      <c r="H6700" s="90"/>
      <c r="M6700" s="42"/>
      <c r="S6700" s="42"/>
      <c r="T6700" s="42"/>
      <c r="U6700" s="42"/>
      <c r="V6700" s="42"/>
      <c r="W6700" s="42"/>
      <c r="X6700" s="42"/>
      <c r="Y6700" s="42"/>
      <c r="Z6700" s="42"/>
    </row>
    <row r="6701">
      <c r="B6701" s="42"/>
      <c r="D6701" s="90"/>
      <c r="F6701" s="90"/>
      <c r="G6701" s="42"/>
      <c r="H6701" s="90"/>
      <c r="M6701" s="42"/>
      <c r="S6701" s="42"/>
      <c r="T6701" s="42"/>
      <c r="U6701" s="42"/>
      <c r="V6701" s="42"/>
      <c r="W6701" s="42"/>
      <c r="X6701" s="42"/>
      <c r="Y6701" s="42"/>
      <c r="Z6701" s="42"/>
    </row>
    <row r="6702">
      <c r="B6702" s="42"/>
      <c r="D6702" s="90"/>
      <c r="F6702" s="90"/>
      <c r="G6702" s="42"/>
      <c r="H6702" s="90"/>
      <c r="M6702" s="42"/>
      <c r="S6702" s="42"/>
      <c r="T6702" s="42"/>
      <c r="U6702" s="42"/>
      <c r="V6702" s="42"/>
      <c r="W6702" s="42"/>
      <c r="X6702" s="42"/>
      <c r="Y6702" s="42"/>
      <c r="Z6702" s="42"/>
    </row>
    <row r="6703">
      <c r="B6703" s="42"/>
      <c r="D6703" s="90"/>
      <c r="F6703" s="90"/>
      <c r="G6703" s="42"/>
      <c r="H6703" s="90"/>
      <c r="M6703" s="42"/>
      <c r="S6703" s="42"/>
      <c r="T6703" s="42"/>
      <c r="U6703" s="42"/>
      <c r="V6703" s="42"/>
      <c r="W6703" s="42"/>
      <c r="X6703" s="42"/>
      <c r="Y6703" s="42"/>
      <c r="Z6703" s="42"/>
    </row>
    <row r="6704">
      <c r="B6704" s="42"/>
      <c r="D6704" s="90"/>
      <c r="F6704" s="90"/>
      <c r="G6704" s="42"/>
      <c r="H6704" s="90"/>
      <c r="M6704" s="42"/>
      <c r="S6704" s="42"/>
      <c r="T6704" s="42"/>
      <c r="U6704" s="42"/>
      <c r="V6704" s="42"/>
      <c r="W6704" s="42"/>
      <c r="X6704" s="42"/>
      <c r="Y6704" s="42"/>
      <c r="Z6704" s="42"/>
    </row>
    <row r="6705">
      <c r="B6705" s="42"/>
      <c r="D6705" s="90"/>
      <c r="F6705" s="90"/>
      <c r="G6705" s="42"/>
      <c r="H6705" s="90"/>
      <c r="M6705" s="42"/>
      <c r="S6705" s="42"/>
      <c r="T6705" s="42"/>
      <c r="U6705" s="42"/>
      <c r="V6705" s="42"/>
      <c r="W6705" s="42"/>
      <c r="X6705" s="42"/>
      <c r="Y6705" s="42"/>
      <c r="Z6705" s="42"/>
    </row>
    <row r="6706">
      <c r="B6706" s="42"/>
      <c r="D6706" s="90"/>
      <c r="F6706" s="90"/>
      <c r="G6706" s="42"/>
      <c r="H6706" s="90"/>
      <c r="M6706" s="42"/>
      <c r="S6706" s="42"/>
      <c r="T6706" s="42"/>
      <c r="U6706" s="42"/>
      <c r="V6706" s="42"/>
      <c r="W6706" s="42"/>
      <c r="X6706" s="42"/>
      <c r="Y6706" s="42"/>
      <c r="Z6706" s="42"/>
    </row>
    <row r="6707">
      <c r="B6707" s="42"/>
      <c r="D6707" s="90"/>
      <c r="F6707" s="90"/>
      <c r="G6707" s="42"/>
      <c r="H6707" s="90"/>
      <c r="M6707" s="42"/>
      <c r="S6707" s="42"/>
      <c r="T6707" s="42"/>
      <c r="U6707" s="42"/>
      <c r="V6707" s="42"/>
      <c r="W6707" s="42"/>
      <c r="X6707" s="42"/>
      <c r="Y6707" s="42"/>
      <c r="Z6707" s="42"/>
    </row>
    <row r="6708">
      <c r="B6708" s="42"/>
      <c r="D6708" s="90"/>
      <c r="F6708" s="90"/>
      <c r="G6708" s="42"/>
      <c r="H6708" s="90"/>
      <c r="M6708" s="42"/>
      <c r="S6708" s="42"/>
      <c r="T6708" s="42"/>
      <c r="U6708" s="42"/>
      <c r="V6708" s="42"/>
      <c r="W6708" s="42"/>
      <c r="X6708" s="42"/>
      <c r="Y6708" s="42"/>
      <c r="Z6708" s="42"/>
    </row>
    <row r="6709">
      <c r="B6709" s="42"/>
      <c r="D6709" s="90"/>
      <c r="F6709" s="90"/>
      <c r="G6709" s="42"/>
      <c r="H6709" s="90"/>
      <c r="M6709" s="42"/>
      <c r="S6709" s="42"/>
      <c r="T6709" s="42"/>
      <c r="U6709" s="42"/>
      <c r="V6709" s="42"/>
      <c r="W6709" s="42"/>
      <c r="X6709" s="42"/>
      <c r="Y6709" s="42"/>
      <c r="Z6709" s="42"/>
    </row>
    <row r="6710">
      <c r="B6710" s="42"/>
      <c r="D6710" s="90"/>
      <c r="F6710" s="90"/>
      <c r="G6710" s="42"/>
      <c r="H6710" s="90"/>
      <c r="M6710" s="42"/>
      <c r="S6710" s="42"/>
      <c r="T6710" s="42"/>
      <c r="U6710" s="42"/>
      <c r="V6710" s="42"/>
      <c r="W6710" s="42"/>
      <c r="X6710" s="42"/>
      <c r="Y6710" s="42"/>
      <c r="Z6710" s="42"/>
    </row>
    <row r="6711">
      <c r="B6711" s="42"/>
      <c r="D6711" s="90"/>
      <c r="F6711" s="90"/>
      <c r="G6711" s="42"/>
      <c r="H6711" s="90"/>
      <c r="M6711" s="42"/>
      <c r="S6711" s="42"/>
      <c r="T6711" s="42"/>
      <c r="U6711" s="42"/>
      <c r="V6711" s="42"/>
      <c r="W6711" s="42"/>
      <c r="X6711" s="42"/>
      <c r="Y6711" s="42"/>
      <c r="Z6711" s="42"/>
    </row>
    <row r="6712">
      <c r="B6712" s="42"/>
      <c r="D6712" s="90"/>
      <c r="F6712" s="90"/>
      <c r="G6712" s="42"/>
      <c r="H6712" s="90"/>
      <c r="M6712" s="42"/>
      <c r="S6712" s="42"/>
      <c r="T6712" s="42"/>
      <c r="U6712" s="42"/>
      <c r="V6712" s="42"/>
      <c r="W6712" s="42"/>
      <c r="X6712" s="42"/>
      <c r="Y6712" s="42"/>
      <c r="Z6712" s="42"/>
    </row>
    <row r="6713">
      <c r="B6713" s="42"/>
      <c r="D6713" s="90"/>
      <c r="F6713" s="90"/>
      <c r="G6713" s="42"/>
      <c r="H6713" s="90"/>
      <c r="M6713" s="42"/>
      <c r="S6713" s="42"/>
      <c r="T6713" s="42"/>
      <c r="U6713" s="42"/>
      <c r="V6713" s="42"/>
      <c r="W6713" s="42"/>
      <c r="X6713" s="42"/>
      <c r="Y6713" s="42"/>
      <c r="Z6713" s="42"/>
    </row>
    <row r="6714">
      <c r="B6714" s="42"/>
      <c r="D6714" s="90"/>
      <c r="F6714" s="90"/>
      <c r="G6714" s="42"/>
      <c r="H6714" s="90"/>
      <c r="M6714" s="42"/>
      <c r="S6714" s="42"/>
      <c r="T6714" s="42"/>
      <c r="U6714" s="42"/>
      <c r="V6714" s="42"/>
      <c r="W6714" s="42"/>
      <c r="X6714" s="42"/>
      <c r="Y6714" s="42"/>
      <c r="Z6714" s="42"/>
    </row>
    <row r="6715">
      <c r="B6715" s="42"/>
      <c r="D6715" s="90"/>
      <c r="F6715" s="90"/>
      <c r="G6715" s="42"/>
      <c r="H6715" s="90"/>
      <c r="M6715" s="42"/>
      <c r="S6715" s="42"/>
      <c r="T6715" s="42"/>
      <c r="U6715" s="42"/>
      <c r="V6715" s="42"/>
      <c r="W6715" s="42"/>
      <c r="X6715" s="42"/>
      <c r="Y6715" s="42"/>
      <c r="Z6715" s="42"/>
    </row>
    <row r="6716">
      <c r="B6716" s="42"/>
      <c r="D6716" s="90"/>
      <c r="F6716" s="90"/>
      <c r="G6716" s="42"/>
      <c r="H6716" s="90"/>
      <c r="M6716" s="42"/>
      <c r="S6716" s="42"/>
      <c r="T6716" s="42"/>
      <c r="U6716" s="42"/>
      <c r="V6716" s="42"/>
      <c r="W6716" s="42"/>
      <c r="X6716" s="42"/>
      <c r="Y6716" s="42"/>
      <c r="Z6716" s="42"/>
    </row>
    <row r="6717">
      <c r="B6717" s="42"/>
      <c r="D6717" s="90"/>
      <c r="F6717" s="90"/>
      <c r="G6717" s="42"/>
      <c r="H6717" s="90"/>
      <c r="M6717" s="42"/>
      <c r="S6717" s="42"/>
      <c r="T6717" s="42"/>
      <c r="U6717" s="42"/>
      <c r="V6717" s="42"/>
      <c r="W6717" s="42"/>
      <c r="X6717" s="42"/>
      <c r="Y6717" s="42"/>
      <c r="Z6717" s="42"/>
    </row>
    <row r="6718">
      <c r="B6718" s="42"/>
      <c r="D6718" s="90"/>
      <c r="F6718" s="90"/>
      <c r="G6718" s="42"/>
      <c r="H6718" s="90"/>
      <c r="M6718" s="42"/>
      <c r="S6718" s="42"/>
      <c r="T6718" s="42"/>
      <c r="U6718" s="42"/>
      <c r="V6718" s="42"/>
      <c r="W6718" s="42"/>
      <c r="X6718" s="42"/>
      <c r="Y6718" s="42"/>
      <c r="Z6718" s="42"/>
    </row>
    <row r="6719">
      <c r="B6719" s="42"/>
      <c r="D6719" s="90"/>
      <c r="F6719" s="90"/>
      <c r="G6719" s="42"/>
      <c r="H6719" s="90"/>
      <c r="M6719" s="42"/>
      <c r="S6719" s="42"/>
      <c r="T6719" s="42"/>
      <c r="U6719" s="42"/>
      <c r="V6719" s="42"/>
      <c r="W6719" s="42"/>
      <c r="X6719" s="42"/>
      <c r="Y6719" s="42"/>
      <c r="Z6719" s="42"/>
    </row>
    <row r="6720">
      <c r="B6720" s="42"/>
      <c r="D6720" s="90"/>
      <c r="F6720" s="90"/>
      <c r="G6720" s="42"/>
      <c r="H6720" s="90"/>
      <c r="M6720" s="42"/>
      <c r="S6720" s="42"/>
      <c r="T6720" s="42"/>
      <c r="U6720" s="42"/>
      <c r="V6720" s="42"/>
      <c r="W6720" s="42"/>
      <c r="X6720" s="42"/>
      <c r="Y6720" s="42"/>
      <c r="Z6720" s="42"/>
    </row>
    <row r="6721">
      <c r="B6721" s="42"/>
      <c r="D6721" s="90"/>
      <c r="F6721" s="90"/>
      <c r="G6721" s="42"/>
      <c r="H6721" s="90"/>
      <c r="M6721" s="42"/>
      <c r="S6721" s="42"/>
      <c r="T6721" s="42"/>
      <c r="U6721" s="42"/>
      <c r="V6721" s="42"/>
      <c r="W6721" s="42"/>
      <c r="X6721" s="42"/>
      <c r="Y6721" s="42"/>
      <c r="Z6721" s="42"/>
    </row>
    <row r="6722">
      <c r="B6722" s="42"/>
      <c r="D6722" s="90"/>
      <c r="F6722" s="90"/>
      <c r="G6722" s="42"/>
      <c r="H6722" s="90"/>
      <c r="M6722" s="42"/>
      <c r="S6722" s="42"/>
      <c r="T6722" s="42"/>
      <c r="U6722" s="42"/>
      <c r="V6722" s="42"/>
      <c r="W6722" s="42"/>
      <c r="X6722" s="42"/>
      <c r="Y6722" s="42"/>
      <c r="Z6722" s="42"/>
    </row>
    <row r="6723">
      <c r="B6723" s="42"/>
      <c r="D6723" s="90"/>
      <c r="F6723" s="90"/>
      <c r="G6723" s="42"/>
      <c r="H6723" s="90"/>
      <c r="M6723" s="42"/>
      <c r="S6723" s="42"/>
      <c r="T6723" s="42"/>
      <c r="U6723" s="42"/>
      <c r="V6723" s="42"/>
      <c r="W6723" s="42"/>
      <c r="X6723" s="42"/>
      <c r="Y6723" s="42"/>
      <c r="Z6723" s="42"/>
    </row>
    <row r="6724">
      <c r="B6724" s="42"/>
      <c r="D6724" s="90"/>
      <c r="F6724" s="90"/>
      <c r="G6724" s="42"/>
      <c r="H6724" s="90"/>
      <c r="M6724" s="42"/>
      <c r="S6724" s="42"/>
      <c r="T6724" s="42"/>
      <c r="U6724" s="42"/>
      <c r="V6724" s="42"/>
      <c r="W6724" s="42"/>
      <c r="X6724" s="42"/>
      <c r="Y6724" s="42"/>
      <c r="Z6724" s="42"/>
    </row>
    <row r="6725">
      <c r="B6725" s="42"/>
      <c r="D6725" s="90"/>
      <c r="F6725" s="90"/>
      <c r="G6725" s="42"/>
      <c r="H6725" s="90"/>
      <c r="M6725" s="42"/>
      <c r="S6725" s="42"/>
      <c r="T6725" s="42"/>
      <c r="U6725" s="42"/>
      <c r="V6725" s="42"/>
      <c r="W6725" s="42"/>
      <c r="X6725" s="42"/>
      <c r="Y6725" s="42"/>
      <c r="Z6725" s="42"/>
    </row>
    <row r="6726">
      <c r="B6726" s="42"/>
      <c r="D6726" s="90"/>
      <c r="F6726" s="90"/>
      <c r="G6726" s="42"/>
      <c r="H6726" s="90"/>
      <c r="M6726" s="42"/>
      <c r="S6726" s="42"/>
      <c r="T6726" s="42"/>
      <c r="U6726" s="42"/>
      <c r="V6726" s="42"/>
      <c r="W6726" s="42"/>
      <c r="X6726" s="42"/>
      <c r="Y6726" s="42"/>
      <c r="Z6726" s="42"/>
    </row>
    <row r="6727">
      <c r="B6727" s="42"/>
      <c r="D6727" s="90"/>
      <c r="F6727" s="90"/>
      <c r="G6727" s="42"/>
      <c r="H6727" s="90"/>
      <c r="M6727" s="42"/>
      <c r="S6727" s="42"/>
      <c r="T6727" s="42"/>
      <c r="U6727" s="42"/>
      <c r="V6727" s="42"/>
      <c r="W6727" s="42"/>
      <c r="X6727" s="42"/>
      <c r="Y6727" s="42"/>
      <c r="Z6727" s="42"/>
    </row>
    <row r="6728">
      <c r="B6728" s="42"/>
      <c r="D6728" s="90"/>
      <c r="F6728" s="90"/>
      <c r="G6728" s="42"/>
      <c r="H6728" s="90"/>
      <c r="M6728" s="42"/>
      <c r="S6728" s="42"/>
      <c r="T6728" s="42"/>
      <c r="U6728" s="42"/>
      <c r="V6728" s="42"/>
      <c r="W6728" s="42"/>
      <c r="X6728" s="42"/>
      <c r="Y6728" s="42"/>
      <c r="Z6728" s="42"/>
    </row>
    <row r="6729">
      <c r="B6729" s="42"/>
      <c r="D6729" s="90"/>
      <c r="F6729" s="90"/>
      <c r="G6729" s="42"/>
      <c r="H6729" s="90"/>
      <c r="M6729" s="42"/>
      <c r="S6729" s="42"/>
      <c r="T6729" s="42"/>
      <c r="U6729" s="42"/>
      <c r="V6729" s="42"/>
      <c r="W6729" s="42"/>
      <c r="X6729" s="42"/>
      <c r="Y6729" s="42"/>
      <c r="Z6729" s="42"/>
    </row>
    <row r="6730">
      <c r="B6730" s="42"/>
      <c r="D6730" s="90"/>
      <c r="F6730" s="90"/>
      <c r="G6730" s="42"/>
      <c r="H6730" s="90"/>
      <c r="M6730" s="42"/>
      <c r="S6730" s="42"/>
      <c r="T6730" s="42"/>
      <c r="U6730" s="42"/>
      <c r="V6730" s="42"/>
      <c r="W6730" s="42"/>
      <c r="X6730" s="42"/>
      <c r="Y6730" s="42"/>
      <c r="Z6730" s="42"/>
    </row>
    <row r="6731">
      <c r="B6731" s="42"/>
      <c r="D6731" s="90"/>
      <c r="F6731" s="90"/>
      <c r="G6731" s="42"/>
      <c r="H6731" s="90"/>
      <c r="M6731" s="42"/>
      <c r="S6731" s="42"/>
      <c r="T6731" s="42"/>
      <c r="U6731" s="42"/>
      <c r="V6731" s="42"/>
      <c r="W6731" s="42"/>
      <c r="X6731" s="42"/>
      <c r="Y6731" s="42"/>
      <c r="Z6731" s="42"/>
    </row>
    <row r="6732">
      <c r="B6732" s="42"/>
      <c r="D6732" s="90"/>
      <c r="F6732" s="90"/>
      <c r="G6732" s="42"/>
      <c r="H6732" s="90"/>
      <c r="M6732" s="42"/>
      <c r="S6732" s="42"/>
      <c r="T6732" s="42"/>
      <c r="U6732" s="42"/>
      <c r="V6732" s="42"/>
      <c r="W6732" s="42"/>
      <c r="X6732" s="42"/>
      <c r="Y6732" s="42"/>
      <c r="Z6732" s="42"/>
    </row>
    <row r="6733">
      <c r="B6733" s="42"/>
      <c r="D6733" s="90"/>
      <c r="F6733" s="90"/>
      <c r="G6733" s="42"/>
      <c r="H6733" s="90"/>
      <c r="M6733" s="42"/>
      <c r="S6733" s="42"/>
      <c r="T6733" s="42"/>
      <c r="U6733" s="42"/>
      <c r="V6733" s="42"/>
      <c r="W6733" s="42"/>
      <c r="X6733" s="42"/>
      <c r="Y6733" s="42"/>
      <c r="Z6733" s="42"/>
    </row>
    <row r="6734">
      <c r="B6734" s="42"/>
      <c r="D6734" s="90"/>
      <c r="F6734" s="90"/>
      <c r="G6734" s="42"/>
      <c r="H6734" s="90"/>
      <c r="M6734" s="42"/>
      <c r="S6734" s="42"/>
      <c r="T6734" s="42"/>
      <c r="U6734" s="42"/>
      <c r="V6734" s="42"/>
      <c r="W6734" s="42"/>
      <c r="X6734" s="42"/>
      <c r="Y6734" s="42"/>
      <c r="Z6734" s="42"/>
    </row>
    <row r="6735">
      <c r="B6735" s="42"/>
      <c r="D6735" s="90"/>
      <c r="F6735" s="90"/>
      <c r="G6735" s="42"/>
      <c r="H6735" s="90"/>
      <c r="M6735" s="42"/>
      <c r="S6735" s="42"/>
      <c r="T6735" s="42"/>
      <c r="U6735" s="42"/>
      <c r="V6735" s="42"/>
      <c r="W6735" s="42"/>
      <c r="X6735" s="42"/>
      <c r="Y6735" s="42"/>
      <c r="Z6735" s="42"/>
    </row>
    <row r="6736">
      <c r="B6736" s="42"/>
      <c r="D6736" s="90"/>
      <c r="F6736" s="90"/>
      <c r="G6736" s="42"/>
      <c r="H6736" s="90"/>
      <c r="M6736" s="42"/>
      <c r="S6736" s="42"/>
      <c r="T6736" s="42"/>
      <c r="U6736" s="42"/>
      <c r="V6736" s="42"/>
      <c r="W6736" s="42"/>
      <c r="X6736" s="42"/>
      <c r="Y6736" s="42"/>
      <c r="Z6736" s="42"/>
    </row>
    <row r="6737">
      <c r="B6737" s="42"/>
      <c r="D6737" s="90"/>
      <c r="F6737" s="90"/>
      <c r="G6737" s="42"/>
      <c r="H6737" s="90"/>
      <c r="M6737" s="42"/>
      <c r="S6737" s="42"/>
      <c r="T6737" s="42"/>
      <c r="U6737" s="42"/>
      <c r="V6737" s="42"/>
      <c r="W6737" s="42"/>
      <c r="X6737" s="42"/>
      <c r="Y6737" s="42"/>
      <c r="Z6737" s="42"/>
    </row>
    <row r="6738">
      <c r="B6738" s="42"/>
      <c r="D6738" s="90"/>
      <c r="F6738" s="90"/>
      <c r="G6738" s="42"/>
      <c r="H6738" s="90"/>
      <c r="M6738" s="42"/>
      <c r="S6738" s="42"/>
      <c r="T6738" s="42"/>
      <c r="U6738" s="42"/>
      <c r="V6738" s="42"/>
      <c r="W6738" s="42"/>
      <c r="X6738" s="42"/>
      <c r="Y6738" s="42"/>
      <c r="Z6738" s="42"/>
    </row>
    <row r="6739">
      <c r="B6739" s="42"/>
      <c r="D6739" s="90"/>
      <c r="F6739" s="90"/>
      <c r="G6739" s="42"/>
      <c r="H6739" s="90"/>
      <c r="M6739" s="42"/>
      <c r="S6739" s="42"/>
      <c r="T6739" s="42"/>
      <c r="U6739" s="42"/>
      <c r="V6739" s="42"/>
      <c r="W6739" s="42"/>
      <c r="X6739" s="42"/>
      <c r="Y6739" s="42"/>
      <c r="Z6739" s="42"/>
    </row>
    <row r="6740">
      <c r="B6740" s="42"/>
      <c r="D6740" s="90"/>
      <c r="F6740" s="90"/>
      <c r="G6740" s="42"/>
      <c r="H6740" s="90"/>
      <c r="M6740" s="42"/>
      <c r="S6740" s="42"/>
      <c r="T6740" s="42"/>
      <c r="U6740" s="42"/>
      <c r="V6740" s="42"/>
      <c r="W6740" s="42"/>
      <c r="X6740" s="42"/>
      <c r="Y6740" s="42"/>
      <c r="Z6740" s="42"/>
    </row>
    <row r="6741">
      <c r="B6741" s="42"/>
      <c r="D6741" s="90"/>
      <c r="F6741" s="90"/>
      <c r="G6741" s="42"/>
      <c r="H6741" s="90"/>
      <c r="M6741" s="42"/>
      <c r="S6741" s="42"/>
      <c r="T6741" s="42"/>
      <c r="U6741" s="42"/>
      <c r="V6741" s="42"/>
      <c r="W6741" s="42"/>
      <c r="X6741" s="42"/>
      <c r="Y6741" s="42"/>
      <c r="Z6741" s="42"/>
    </row>
    <row r="6742">
      <c r="B6742" s="42"/>
      <c r="D6742" s="90"/>
      <c r="F6742" s="90"/>
      <c r="G6742" s="42"/>
      <c r="H6742" s="90"/>
      <c r="M6742" s="42"/>
      <c r="S6742" s="42"/>
      <c r="T6742" s="42"/>
      <c r="U6742" s="42"/>
      <c r="V6742" s="42"/>
      <c r="W6742" s="42"/>
      <c r="X6742" s="42"/>
      <c r="Y6742" s="42"/>
      <c r="Z6742" s="42"/>
    </row>
    <row r="6743">
      <c r="B6743" s="42"/>
      <c r="D6743" s="90"/>
      <c r="F6743" s="90"/>
      <c r="G6743" s="42"/>
      <c r="H6743" s="90"/>
      <c r="M6743" s="42"/>
      <c r="S6743" s="42"/>
      <c r="T6743" s="42"/>
      <c r="U6743" s="42"/>
      <c r="V6743" s="42"/>
      <c r="W6743" s="42"/>
      <c r="X6743" s="42"/>
      <c r="Y6743" s="42"/>
      <c r="Z6743" s="42"/>
    </row>
    <row r="6744">
      <c r="B6744" s="42"/>
      <c r="D6744" s="90"/>
      <c r="F6744" s="90"/>
      <c r="G6744" s="42"/>
      <c r="H6744" s="90"/>
      <c r="M6744" s="42"/>
      <c r="S6744" s="42"/>
      <c r="T6744" s="42"/>
      <c r="U6744" s="42"/>
      <c r="V6744" s="42"/>
      <c r="W6744" s="42"/>
      <c r="X6744" s="42"/>
      <c r="Y6744" s="42"/>
      <c r="Z6744" s="42"/>
    </row>
    <row r="6745">
      <c r="B6745" s="42"/>
      <c r="D6745" s="90"/>
      <c r="F6745" s="90"/>
      <c r="G6745" s="42"/>
      <c r="H6745" s="90"/>
      <c r="M6745" s="42"/>
      <c r="S6745" s="42"/>
      <c r="T6745" s="42"/>
      <c r="U6745" s="42"/>
      <c r="V6745" s="42"/>
      <c r="W6745" s="42"/>
      <c r="X6745" s="42"/>
      <c r="Y6745" s="42"/>
      <c r="Z6745" s="42"/>
    </row>
    <row r="6746">
      <c r="B6746" s="42"/>
      <c r="D6746" s="90"/>
      <c r="F6746" s="90"/>
      <c r="G6746" s="42"/>
      <c r="H6746" s="90"/>
      <c r="M6746" s="42"/>
      <c r="S6746" s="42"/>
      <c r="T6746" s="42"/>
      <c r="U6746" s="42"/>
      <c r="V6746" s="42"/>
      <c r="W6746" s="42"/>
      <c r="X6746" s="42"/>
      <c r="Y6746" s="42"/>
      <c r="Z6746" s="42"/>
    </row>
    <row r="6747">
      <c r="B6747" s="42"/>
      <c r="D6747" s="90"/>
      <c r="F6747" s="90"/>
      <c r="G6747" s="42"/>
      <c r="H6747" s="90"/>
      <c r="M6747" s="42"/>
      <c r="S6747" s="42"/>
      <c r="T6747" s="42"/>
      <c r="U6747" s="42"/>
      <c r="V6747" s="42"/>
      <c r="W6747" s="42"/>
      <c r="X6747" s="42"/>
      <c r="Y6747" s="42"/>
      <c r="Z6747" s="42"/>
    </row>
    <row r="6748">
      <c r="B6748" s="42"/>
      <c r="D6748" s="90"/>
      <c r="F6748" s="90"/>
      <c r="G6748" s="42"/>
      <c r="H6748" s="90"/>
      <c r="M6748" s="42"/>
      <c r="S6748" s="42"/>
      <c r="T6748" s="42"/>
      <c r="U6748" s="42"/>
      <c r="V6748" s="42"/>
      <c r="W6748" s="42"/>
      <c r="X6748" s="42"/>
      <c r="Y6748" s="42"/>
      <c r="Z6748" s="42"/>
    </row>
    <row r="6749">
      <c r="B6749" s="42"/>
      <c r="D6749" s="90"/>
      <c r="F6749" s="90"/>
      <c r="G6749" s="42"/>
      <c r="H6749" s="90"/>
      <c r="M6749" s="42"/>
      <c r="S6749" s="42"/>
      <c r="T6749" s="42"/>
      <c r="U6749" s="42"/>
      <c r="V6749" s="42"/>
      <c r="W6749" s="42"/>
      <c r="X6749" s="42"/>
      <c r="Y6749" s="42"/>
      <c r="Z6749" s="42"/>
    </row>
    <row r="6750">
      <c r="B6750" s="42"/>
      <c r="D6750" s="90"/>
      <c r="F6750" s="90"/>
      <c r="G6750" s="42"/>
      <c r="H6750" s="90"/>
      <c r="M6750" s="42"/>
      <c r="S6750" s="42"/>
      <c r="T6750" s="42"/>
      <c r="U6750" s="42"/>
      <c r="V6750" s="42"/>
      <c r="W6750" s="42"/>
      <c r="X6750" s="42"/>
      <c r="Y6750" s="42"/>
      <c r="Z6750" s="42"/>
    </row>
    <row r="6751">
      <c r="B6751" s="42"/>
      <c r="D6751" s="90"/>
      <c r="F6751" s="90"/>
      <c r="G6751" s="42"/>
      <c r="H6751" s="90"/>
      <c r="M6751" s="42"/>
      <c r="S6751" s="42"/>
      <c r="T6751" s="42"/>
      <c r="U6751" s="42"/>
      <c r="V6751" s="42"/>
      <c r="W6751" s="42"/>
      <c r="X6751" s="42"/>
      <c r="Y6751" s="42"/>
      <c r="Z6751" s="42"/>
    </row>
    <row r="6752">
      <c r="B6752" s="42"/>
      <c r="D6752" s="90"/>
      <c r="F6752" s="90"/>
      <c r="G6752" s="42"/>
      <c r="H6752" s="90"/>
      <c r="M6752" s="42"/>
      <c r="S6752" s="42"/>
      <c r="T6752" s="42"/>
      <c r="U6752" s="42"/>
      <c r="V6752" s="42"/>
      <c r="W6752" s="42"/>
      <c r="X6752" s="42"/>
      <c r="Y6752" s="42"/>
      <c r="Z6752" s="42"/>
    </row>
    <row r="6753">
      <c r="B6753" s="42"/>
      <c r="D6753" s="90"/>
      <c r="F6753" s="90"/>
      <c r="G6753" s="42"/>
      <c r="H6753" s="90"/>
      <c r="M6753" s="42"/>
      <c r="S6753" s="42"/>
      <c r="T6753" s="42"/>
      <c r="U6753" s="42"/>
      <c r="V6753" s="42"/>
      <c r="W6753" s="42"/>
      <c r="X6753" s="42"/>
      <c r="Y6753" s="42"/>
      <c r="Z6753" s="42"/>
    </row>
    <row r="6754">
      <c r="B6754" s="42"/>
      <c r="D6754" s="90"/>
      <c r="F6754" s="90"/>
      <c r="G6754" s="42"/>
      <c r="H6754" s="90"/>
      <c r="M6754" s="42"/>
      <c r="S6754" s="42"/>
      <c r="T6754" s="42"/>
      <c r="U6754" s="42"/>
      <c r="V6754" s="42"/>
      <c r="W6754" s="42"/>
      <c r="X6754" s="42"/>
      <c r="Y6754" s="42"/>
      <c r="Z6754" s="42"/>
    </row>
    <row r="6755">
      <c r="B6755" s="42"/>
      <c r="D6755" s="90"/>
      <c r="F6755" s="90"/>
      <c r="G6755" s="42"/>
      <c r="H6755" s="90"/>
      <c r="M6755" s="42"/>
      <c r="S6755" s="42"/>
      <c r="T6755" s="42"/>
      <c r="U6755" s="42"/>
      <c r="V6755" s="42"/>
      <c r="W6755" s="42"/>
      <c r="X6755" s="42"/>
      <c r="Y6755" s="42"/>
      <c r="Z6755" s="42"/>
    </row>
    <row r="6756">
      <c r="B6756" s="42"/>
      <c r="D6756" s="90"/>
      <c r="F6756" s="90"/>
      <c r="G6756" s="42"/>
      <c r="H6756" s="90"/>
      <c r="M6756" s="42"/>
      <c r="S6756" s="42"/>
      <c r="T6756" s="42"/>
      <c r="U6756" s="42"/>
      <c r="V6756" s="42"/>
      <c r="W6756" s="42"/>
      <c r="X6756" s="42"/>
      <c r="Y6756" s="42"/>
      <c r="Z6756" s="42"/>
    </row>
    <row r="6757">
      <c r="B6757" s="42"/>
      <c r="D6757" s="90"/>
      <c r="F6757" s="90"/>
      <c r="G6757" s="42"/>
      <c r="H6757" s="90"/>
      <c r="M6757" s="42"/>
      <c r="S6757" s="42"/>
      <c r="T6757" s="42"/>
      <c r="U6757" s="42"/>
      <c r="V6757" s="42"/>
      <c r="W6757" s="42"/>
      <c r="X6757" s="42"/>
      <c r="Y6757" s="42"/>
      <c r="Z6757" s="42"/>
    </row>
    <row r="6758">
      <c r="B6758" s="42"/>
      <c r="D6758" s="90"/>
      <c r="F6758" s="90"/>
      <c r="G6758" s="42"/>
      <c r="H6758" s="90"/>
      <c r="M6758" s="42"/>
      <c r="S6758" s="42"/>
      <c r="T6758" s="42"/>
      <c r="U6758" s="42"/>
      <c r="V6758" s="42"/>
      <c r="W6758" s="42"/>
      <c r="X6758" s="42"/>
      <c r="Y6758" s="42"/>
      <c r="Z6758" s="42"/>
    </row>
    <row r="6759">
      <c r="B6759" s="42"/>
      <c r="D6759" s="90"/>
      <c r="F6759" s="90"/>
      <c r="G6759" s="42"/>
      <c r="H6759" s="90"/>
      <c r="M6759" s="42"/>
      <c r="S6759" s="42"/>
      <c r="T6759" s="42"/>
      <c r="U6759" s="42"/>
      <c r="V6759" s="42"/>
      <c r="W6759" s="42"/>
      <c r="X6759" s="42"/>
      <c r="Y6759" s="42"/>
      <c r="Z6759" s="42"/>
    </row>
    <row r="6760">
      <c r="B6760" s="42"/>
      <c r="D6760" s="90"/>
      <c r="F6760" s="90"/>
      <c r="G6760" s="42"/>
      <c r="H6760" s="90"/>
      <c r="M6760" s="42"/>
      <c r="S6760" s="42"/>
      <c r="T6760" s="42"/>
      <c r="U6760" s="42"/>
      <c r="V6760" s="42"/>
      <c r="W6760" s="42"/>
      <c r="X6760" s="42"/>
      <c r="Y6760" s="42"/>
      <c r="Z6760" s="42"/>
    </row>
    <row r="6761">
      <c r="B6761" s="42"/>
      <c r="D6761" s="90"/>
      <c r="F6761" s="90"/>
      <c r="G6761" s="42"/>
      <c r="H6761" s="90"/>
      <c r="M6761" s="42"/>
      <c r="S6761" s="42"/>
      <c r="T6761" s="42"/>
      <c r="U6761" s="42"/>
      <c r="V6761" s="42"/>
      <c r="W6761" s="42"/>
      <c r="X6761" s="42"/>
      <c r="Y6761" s="42"/>
      <c r="Z6761" s="42"/>
    </row>
    <row r="6762">
      <c r="B6762" s="42"/>
      <c r="D6762" s="90"/>
      <c r="F6762" s="90"/>
      <c r="G6762" s="42"/>
      <c r="H6762" s="90"/>
      <c r="M6762" s="42"/>
      <c r="S6762" s="42"/>
      <c r="T6762" s="42"/>
      <c r="U6762" s="42"/>
      <c r="V6762" s="42"/>
      <c r="W6762" s="42"/>
      <c r="X6762" s="42"/>
      <c r="Y6762" s="42"/>
      <c r="Z6762" s="42"/>
    </row>
    <row r="6763">
      <c r="B6763" s="42"/>
      <c r="D6763" s="90"/>
      <c r="F6763" s="90"/>
      <c r="G6763" s="42"/>
      <c r="H6763" s="90"/>
      <c r="M6763" s="42"/>
      <c r="S6763" s="42"/>
      <c r="T6763" s="42"/>
      <c r="U6763" s="42"/>
      <c r="V6763" s="42"/>
      <c r="W6763" s="42"/>
      <c r="X6763" s="42"/>
      <c r="Y6763" s="42"/>
      <c r="Z6763" s="42"/>
    </row>
    <row r="6764">
      <c r="B6764" s="42"/>
      <c r="D6764" s="90"/>
      <c r="F6764" s="90"/>
      <c r="G6764" s="42"/>
      <c r="H6764" s="90"/>
      <c r="M6764" s="42"/>
      <c r="S6764" s="42"/>
      <c r="T6764" s="42"/>
      <c r="U6764" s="42"/>
      <c r="V6764" s="42"/>
      <c r="W6764" s="42"/>
      <c r="X6764" s="42"/>
      <c r="Y6764" s="42"/>
      <c r="Z6764" s="42"/>
    </row>
    <row r="6765">
      <c r="B6765" s="42"/>
      <c r="D6765" s="90"/>
      <c r="F6765" s="90"/>
      <c r="G6765" s="42"/>
      <c r="H6765" s="90"/>
      <c r="M6765" s="42"/>
      <c r="S6765" s="42"/>
      <c r="T6765" s="42"/>
      <c r="U6765" s="42"/>
      <c r="V6765" s="42"/>
      <c r="W6765" s="42"/>
      <c r="X6765" s="42"/>
      <c r="Y6765" s="42"/>
      <c r="Z6765" s="42"/>
    </row>
    <row r="6766">
      <c r="B6766" s="42"/>
      <c r="D6766" s="90"/>
      <c r="F6766" s="90"/>
      <c r="G6766" s="42"/>
      <c r="H6766" s="90"/>
      <c r="M6766" s="42"/>
      <c r="S6766" s="42"/>
      <c r="T6766" s="42"/>
      <c r="U6766" s="42"/>
      <c r="V6766" s="42"/>
      <c r="W6766" s="42"/>
      <c r="X6766" s="42"/>
      <c r="Y6766" s="42"/>
      <c r="Z6766" s="42"/>
    </row>
    <row r="6767">
      <c r="B6767" s="42"/>
      <c r="D6767" s="90"/>
      <c r="F6767" s="90"/>
      <c r="G6767" s="42"/>
      <c r="H6767" s="90"/>
      <c r="M6767" s="42"/>
      <c r="S6767" s="42"/>
      <c r="T6767" s="42"/>
      <c r="U6767" s="42"/>
      <c r="V6767" s="42"/>
      <c r="W6767" s="42"/>
      <c r="X6767" s="42"/>
      <c r="Y6767" s="42"/>
      <c r="Z6767" s="42"/>
    </row>
    <row r="6768">
      <c r="B6768" s="42"/>
      <c r="D6768" s="90"/>
      <c r="F6768" s="90"/>
      <c r="G6768" s="42"/>
      <c r="H6768" s="90"/>
      <c r="M6768" s="42"/>
      <c r="S6768" s="42"/>
      <c r="T6768" s="42"/>
      <c r="U6768" s="42"/>
      <c r="V6768" s="42"/>
      <c r="W6768" s="42"/>
      <c r="X6768" s="42"/>
      <c r="Y6768" s="42"/>
      <c r="Z6768" s="42"/>
    </row>
    <row r="6769">
      <c r="B6769" s="42"/>
      <c r="D6769" s="90"/>
      <c r="F6769" s="90"/>
      <c r="G6769" s="42"/>
      <c r="H6769" s="90"/>
      <c r="M6769" s="42"/>
      <c r="S6769" s="42"/>
      <c r="T6769" s="42"/>
      <c r="U6769" s="42"/>
      <c r="V6769" s="42"/>
      <c r="W6769" s="42"/>
      <c r="X6769" s="42"/>
      <c r="Y6769" s="42"/>
      <c r="Z6769" s="42"/>
    </row>
    <row r="6770">
      <c r="B6770" s="42"/>
      <c r="D6770" s="90"/>
      <c r="F6770" s="90"/>
      <c r="G6770" s="42"/>
      <c r="H6770" s="90"/>
      <c r="M6770" s="42"/>
      <c r="S6770" s="42"/>
      <c r="T6770" s="42"/>
      <c r="U6770" s="42"/>
      <c r="V6770" s="42"/>
      <c r="W6770" s="42"/>
      <c r="X6770" s="42"/>
      <c r="Y6770" s="42"/>
      <c r="Z6770" s="42"/>
    </row>
    <row r="6771">
      <c r="B6771" s="42"/>
      <c r="D6771" s="90"/>
      <c r="F6771" s="90"/>
      <c r="G6771" s="42"/>
      <c r="H6771" s="90"/>
      <c r="M6771" s="42"/>
      <c r="S6771" s="42"/>
      <c r="T6771" s="42"/>
      <c r="U6771" s="42"/>
      <c r="V6771" s="42"/>
      <c r="W6771" s="42"/>
      <c r="X6771" s="42"/>
      <c r="Y6771" s="42"/>
      <c r="Z6771" s="42"/>
    </row>
    <row r="6772">
      <c r="B6772" s="42"/>
      <c r="D6772" s="90"/>
      <c r="F6772" s="90"/>
      <c r="G6772" s="42"/>
      <c r="H6772" s="90"/>
      <c r="M6772" s="42"/>
      <c r="S6772" s="42"/>
      <c r="T6772" s="42"/>
      <c r="U6772" s="42"/>
      <c r="V6772" s="42"/>
      <c r="W6772" s="42"/>
      <c r="X6772" s="42"/>
      <c r="Y6772" s="42"/>
      <c r="Z6772" s="42"/>
    </row>
    <row r="6773">
      <c r="B6773" s="42"/>
      <c r="D6773" s="90"/>
      <c r="F6773" s="90"/>
      <c r="G6773" s="42"/>
      <c r="H6773" s="90"/>
      <c r="M6773" s="42"/>
      <c r="S6773" s="42"/>
      <c r="T6773" s="42"/>
      <c r="U6773" s="42"/>
      <c r="V6773" s="42"/>
      <c r="W6773" s="42"/>
      <c r="X6773" s="42"/>
      <c r="Y6773" s="42"/>
      <c r="Z6773" s="42"/>
    </row>
    <row r="6774">
      <c r="B6774" s="42"/>
      <c r="D6774" s="90"/>
      <c r="F6774" s="90"/>
      <c r="G6774" s="42"/>
      <c r="H6774" s="90"/>
      <c r="M6774" s="42"/>
      <c r="S6774" s="42"/>
      <c r="T6774" s="42"/>
      <c r="U6774" s="42"/>
      <c r="V6774" s="42"/>
      <c r="W6774" s="42"/>
      <c r="X6774" s="42"/>
      <c r="Y6774" s="42"/>
      <c r="Z6774" s="42"/>
    </row>
    <row r="6775">
      <c r="B6775" s="42"/>
      <c r="D6775" s="90"/>
      <c r="F6775" s="90"/>
      <c r="G6775" s="42"/>
      <c r="H6775" s="90"/>
      <c r="M6775" s="42"/>
      <c r="S6775" s="42"/>
      <c r="T6775" s="42"/>
      <c r="U6775" s="42"/>
      <c r="V6775" s="42"/>
      <c r="W6775" s="42"/>
      <c r="X6775" s="42"/>
      <c r="Y6775" s="42"/>
      <c r="Z6775" s="42"/>
    </row>
    <row r="6776">
      <c r="B6776" s="42"/>
      <c r="D6776" s="90"/>
      <c r="F6776" s="90"/>
      <c r="G6776" s="42"/>
      <c r="H6776" s="90"/>
      <c r="M6776" s="42"/>
      <c r="S6776" s="42"/>
      <c r="T6776" s="42"/>
      <c r="U6776" s="42"/>
      <c r="V6776" s="42"/>
      <c r="W6776" s="42"/>
      <c r="X6776" s="42"/>
      <c r="Y6776" s="42"/>
      <c r="Z6776" s="42"/>
    </row>
    <row r="6777">
      <c r="B6777" s="42"/>
      <c r="D6777" s="90"/>
      <c r="F6777" s="90"/>
      <c r="G6777" s="42"/>
      <c r="H6777" s="90"/>
      <c r="M6777" s="42"/>
      <c r="S6777" s="42"/>
      <c r="T6777" s="42"/>
      <c r="U6777" s="42"/>
      <c r="V6777" s="42"/>
      <c r="W6777" s="42"/>
      <c r="X6777" s="42"/>
      <c r="Y6777" s="42"/>
      <c r="Z6777" s="42"/>
    </row>
    <row r="6778">
      <c r="B6778" s="42"/>
      <c r="D6778" s="90"/>
      <c r="F6778" s="90"/>
      <c r="G6778" s="42"/>
      <c r="H6778" s="90"/>
      <c r="M6778" s="42"/>
      <c r="S6778" s="42"/>
      <c r="T6778" s="42"/>
      <c r="U6778" s="42"/>
      <c r="V6778" s="42"/>
      <c r="W6778" s="42"/>
      <c r="X6778" s="42"/>
      <c r="Y6778" s="42"/>
      <c r="Z6778" s="42"/>
    </row>
    <row r="6779">
      <c r="B6779" s="42"/>
      <c r="D6779" s="90"/>
      <c r="F6779" s="90"/>
      <c r="G6779" s="42"/>
      <c r="H6779" s="90"/>
      <c r="M6779" s="42"/>
      <c r="S6779" s="42"/>
      <c r="T6779" s="42"/>
      <c r="U6779" s="42"/>
      <c r="V6779" s="42"/>
      <c r="W6779" s="42"/>
      <c r="X6779" s="42"/>
      <c r="Y6779" s="42"/>
      <c r="Z6779" s="42"/>
    </row>
    <row r="6780">
      <c r="B6780" s="42"/>
      <c r="D6780" s="90"/>
      <c r="F6780" s="90"/>
      <c r="G6780" s="42"/>
      <c r="H6780" s="90"/>
      <c r="M6780" s="42"/>
      <c r="S6780" s="42"/>
      <c r="T6780" s="42"/>
      <c r="U6780" s="42"/>
      <c r="V6780" s="42"/>
      <c r="W6780" s="42"/>
      <c r="X6780" s="42"/>
      <c r="Y6780" s="42"/>
      <c r="Z6780" s="42"/>
    </row>
    <row r="6781">
      <c r="B6781" s="42"/>
      <c r="D6781" s="90"/>
      <c r="F6781" s="90"/>
      <c r="G6781" s="42"/>
      <c r="H6781" s="90"/>
      <c r="M6781" s="42"/>
      <c r="S6781" s="42"/>
      <c r="T6781" s="42"/>
      <c r="U6781" s="42"/>
      <c r="V6781" s="42"/>
      <c r="W6781" s="42"/>
      <c r="X6781" s="42"/>
      <c r="Y6781" s="42"/>
      <c r="Z6781" s="42"/>
    </row>
    <row r="6782">
      <c r="B6782" s="42"/>
      <c r="D6782" s="90"/>
      <c r="F6782" s="90"/>
      <c r="G6782" s="42"/>
      <c r="H6782" s="90"/>
      <c r="M6782" s="42"/>
      <c r="S6782" s="42"/>
      <c r="T6782" s="42"/>
      <c r="U6782" s="42"/>
      <c r="V6782" s="42"/>
      <c r="W6782" s="42"/>
      <c r="X6782" s="42"/>
      <c r="Y6782" s="42"/>
      <c r="Z6782" s="42"/>
    </row>
    <row r="6783">
      <c r="B6783" s="42"/>
      <c r="D6783" s="90"/>
      <c r="F6783" s="90"/>
      <c r="G6783" s="42"/>
      <c r="H6783" s="90"/>
      <c r="M6783" s="42"/>
      <c r="S6783" s="42"/>
      <c r="T6783" s="42"/>
      <c r="U6783" s="42"/>
      <c r="V6783" s="42"/>
      <c r="W6783" s="42"/>
      <c r="X6783" s="42"/>
      <c r="Y6783" s="42"/>
      <c r="Z6783" s="42"/>
    </row>
    <row r="6784">
      <c r="B6784" s="42"/>
      <c r="D6784" s="90"/>
      <c r="F6784" s="90"/>
      <c r="G6784" s="42"/>
      <c r="H6784" s="90"/>
      <c r="M6784" s="42"/>
      <c r="S6784" s="42"/>
      <c r="T6784" s="42"/>
      <c r="U6784" s="42"/>
      <c r="V6784" s="42"/>
      <c r="W6784" s="42"/>
      <c r="X6784" s="42"/>
      <c r="Y6784" s="42"/>
      <c r="Z6784" s="42"/>
    </row>
    <row r="6785">
      <c r="B6785" s="42"/>
      <c r="D6785" s="90"/>
      <c r="F6785" s="90"/>
      <c r="G6785" s="42"/>
      <c r="H6785" s="90"/>
      <c r="M6785" s="42"/>
      <c r="S6785" s="42"/>
      <c r="T6785" s="42"/>
      <c r="U6785" s="42"/>
      <c r="V6785" s="42"/>
      <c r="W6785" s="42"/>
      <c r="X6785" s="42"/>
      <c r="Y6785" s="42"/>
      <c r="Z6785" s="42"/>
    </row>
    <row r="6786">
      <c r="B6786" s="42"/>
      <c r="D6786" s="90"/>
      <c r="F6786" s="90"/>
      <c r="G6786" s="42"/>
      <c r="H6786" s="90"/>
      <c r="M6786" s="42"/>
      <c r="S6786" s="42"/>
      <c r="T6786" s="42"/>
      <c r="U6786" s="42"/>
      <c r="V6786" s="42"/>
      <c r="W6786" s="42"/>
      <c r="X6786" s="42"/>
      <c r="Y6786" s="42"/>
      <c r="Z6786" s="42"/>
    </row>
    <row r="6787">
      <c r="B6787" s="42"/>
      <c r="D6787" s="90"/>
      <c r="F6787" s="90"/>
      <c r="G6787" s="42"/>
      <c r="H6787" s="90"/>
      <c r="M6787" s="42"/>
      <c r="S6787" s="42"/>
      <c r="T6787" s="42"/>
      <c r="U6787" s="42"/>
      <c r="V6787" s="42"/>
      <c r="W6787" s="42"/>
      <c r="X6787" s="42"/>
      <c r="Y6787" s="42"/>
      <c r="Z6787" s="42"/>
    </row>
    <row r="6788">
      <c r="B6788" s="42"/>
      <c r="D6788" s="90"/>
      <c r="F6788" s="90"/>
      <c r="G6788" s="42"/>
      <c r="H6788" s="90"/>
      <c r="M6788" s="42"/>
      <c r="S6788" s="42"/>
      <c r="T6788" s="42"/>
      <c r="U6788" s="42"/>
      <c r="V6788" s="42"/>
      <c r="W6788" s="42"/>
      <c r="X6788" s="42"/>
      <c r="Y6788" s="42"/>
      <c r="Z6788" s="42"/>
    </row>
    <row r="6789">
      <c r="B6789" s="42"/>
      <c r="D6789" s="90"/>
      <c r="F6789" s="90"/>
      <c r="G6789" s="42"/>
      <c r="H6789" s="90"/>
      <c r="M6789" s="42"/>
      <c r="S6789" s="42"/>
      <c r="T6789" s="42"/>
      <c r="U6789" s="42"/>
      <c r="V6789" s="42"/>
      <c r="W6789" s="42"/>
      <c r="X6789" s="42"/>
      <c r="Y6789" s="42"/>
      <c r="Z6789" s="42"/>
    </row>
    <row r="6790">
      <c r="B6790" s="42"/>
      <c r="D6790" s="90"/>
      <c r="F6790" s="90"/>
      <c r="G6790" s="42"/>
      <c r="H6790" s="90"/>
      <c r="M6790" s="42"/>
      <c r="S6790" s="42"/>
      <c r="T6790" s="42"/>
      <c r="U6790" s="42"/>
      <c r="V6790" s="42"/>
      <c r="W6790" s="42"/>
      <c r="X6790" s="42"/>
      <c r="Y6790" s="42"/>
      <c r="Z6790" s="42"/>
    </row>
    <row r="6791">
      <c r="B6791" s="42"/>
      <c r="D6791" s="90"/>
      <c r="F6791" s="90"/>
      <c r="G6791" s="42"/>
      <c r="H6791" s="90"/>
      <c r="M6791" s="42"/>
      <c r="S6791" s="42"/>
      <c r="T6791" s="42"/>
      <c r="U6791" s="42"/>
      <c r="V6791" s="42"/>
      <c r="W6791" s="42"/>
      <c r="X6791" s="42"/>
      <c r="Y6791" s="42"/>
      <c r="Z6791" s="42"/>
    </row>
    <row r="6792">
      <c r="B6792" s="42"/>
      <c r="D6792" s="90"/>
      <c r="F6792" s="90"/>
      <c r="G6792" s="42"/>
      <c r="H6792" s="90"/>
      <c r="M6792" s="42"/>
      <c r="S6792" s="42"/>
      <c r="T6792" s="42"/>
      <c r="U6792" s="42"/>
      <c r="V6792" s="42"/>
      <c r="W6792" s="42"/>
      <c r="X6792" s="42"/>
      <c r="Y6792" s="42"/>
      <c r="Z6792" s="42"/>
    </row>
    <row r="6793">
      <c r="B6793" s="42"/>
      <c r="D6793" s="90"/>
      <c r="F6793" s="90"/>
      <c r="G6793" s="42"/>
      <c r="H6793" s="90"/>
      <c r="M6793" s="42"/>
      <c r="S6793" s="42"/>
      <c r="T6793" s="42"/>
      <c r="U6793" s="42"/>
      <c r="V6793" s="42"/>
      <c r="W6793" s="42"/>
      <c r="X6793" s="42"/>
      <c r="Y6793" s="42"/>
      <c r="Z6793" s="42"/>
    </row>
    <row r="6794">
      <c r="B6794" s="42"/>
      <c r="D6794" s="90"/>
      <c r="F6794" s="90"/>
      <c r="G6794" s="42"/>
      <c r="H6794" s="90"/>
      <c r="M6794" s="42"/>
      <c r="S6794" s="42"/>
      <c r="T6794" s="42"/>
      <c r="U6794" s="42"/>
      <c r="V6794" s="42"/>
      <c r="W6794" s="42"/>
      <c r="X6794" s="42"/>
      <c r="Y6794" s="42"/>
      <c r="Z6794" s="42"/>
    </row>
    <row r="6795">
      <c r="B6795" s="42"/>
      <c r="D6795" s="90"/>
      <c r="F6795" s="90"/>
      <c r="G6795" s="42"/>
      <c r="H6795" s="90"/>
      <c r="M6795" s="42"/>
      <c r="S6795" s="42"/>
      <c r="T6795" s="42"/>
      <c r="U6795" s="42"/>
      <c r="V6795" s="42"/>
      <c r="W6795" s="42"/>
      <c r="X6795" s="42"/>
      <c r="Y6795" s="42"/>
      <c r="Z6795" s="42"/>
    </row>
    <row r="6796">
      <c r="B6796" s="42"/>
      <c r="D6796" s="90"/>
      <c r="F6796" s="90"/>
      <c r="G6796" s="42"/>
      <c r="H6796" s="90"/>
      <c r="M6796" s="42"/>
      <c r="S6796" s="42"/>
      <c r="T6796" s="42"/>
      <c r="U6796" s="42"/>
      <c r="V6796" s="42"/>
      <c r="W6796" s="42"/>
      <c r="X6796" s="42"/>
      <c r="Y6796" s="42"/>
      <c r="Z6796" s="42"/>
    </row>
    <row r="6797">
      <c r="B6797" s="42"/>
      <c r="D6797" s="90"/>
      <c r="F6797" s="90"/>
      <c r="G6797" s="42"/>
      <c r="H6797" s="90"/>
      <c r="M6797" s="42"/>
      <c r="S6797" s="42"/>
      <c r="T6797" s="42"/>
      <c r="U6797" s="42"/>
      <c r="V6797" s="42"/>
      <c r="W6797" s="42"/>
      <c r="X6797" s="42"/>
      <c r="Y6797" s="42"/>
      <c r="Z6797" s="42"/>
    </row>
    <row r="6798">
      <c r="B6798" s="42"/>
      <c r="D6798" s="90"/>
      <c r="F6798" s="90"/>
      <c r="G6798" s="42"/>
      <c r="H6798" s="90"/>
      <c r="M6798" s="42"/>
      <c r="S6798" s="42"/>
      <c r="T6798" s="42"/>
      <c r="U6798" s="42"/>
      <c r="V6798" s="42"/>
      <c r="W6798" s="42"/>
      <c r="X6798" s="42"/>
      <c r="Y6798" s="42"/>
      <c r="Z6798" s="42"/>
    </row>
    <row r="6799">
      <c r="B6799" s="42"/>
      <c r="D6799" s="90"/>
      <c r="F6799" s="90"/>
      <c r="G6799" s="42"/>
      <c r="H6799" s="90"/>
      <c r="M6799" s="42"/>
      <c r="S6799" s="42"/>
      <c r="T6799" s="42"/>
      <c r="U6799" s="42"/>
      <c r="V6799" s="42"/>
      <c r="W6799" s="42"/>
      <c r="X6799" s="42"/>
      <c r="Y6799" s="42"/>
      <c r="Z6799" s="42"/>
    </row>
    <row r="6800">
      <c r="B6800" s="42"/>
      <c r="D6800" s="90"/>
      <c r="F6800" s="90"/>
      <c r="G6800" s="42"/>
      <c r="H6800" s="90"/>
      <c r="M6800" s="42"/>
      <c r="S6800" s="42"/>
      <c r="T6800" s="42"/>
      <c r="U6800" s="42"/>
      <c r="V6800" s="42"/>
      <c r="W6800" s="42"/>
      <c r="X6800" s="42"/>
      <c r="Y6800" s="42"/>
      <c r="Z6800" s="42"/>
    </row>
    <row r="6801">
      <c r="B6801" s="42"/>
      <c r="D6801" s="90"/>
      <c r="F6801" s="90"/>
      <c r="G6801" s="42"/>
      <c r="H6801" s="90"/>
      <c r="M6801" s="42"/>
      <c r="S6801" s="42"/>
      <c r="T6801" s="42"/>
      <c r="U6801" s="42"/>
      <c r="V6801" s="42"/>
      <c r="W6801" s="42"/>
      <c r="X6801" s="42"/>
      <c r="Y6801" s="42"/>
      <c r="Z6801" s="42"/>
    </row>
    <row r="6802">
      <c r="B6802" s="42"/>
      <c r="D6802" s="90"/>
      <c r="F6802" s="90"/>
      <c r="G6802" s="42"/>
      <c r="H6802" s="90"/>
      <c r="M6802" s="42"/>
      <c r="S6802" s="42"/>
      <c r="T6802" s="42"/>
      <c r="U6802" s="42"/>
      <c r="V6802" s="42"/>
      <c r="W6802" s="42"/>
      <c r="X6802" s="42"/>
      <c r="Y6802" s="42"/>
      <c r="Z6802" s="42"/>
    </row>
    <row r="6803">
      <c r="B6803" s="42"/>
      <c r="D6803" s="90"/>
      <c r="F6803" s="90"/>
      <c r="G6803" s="42"/>
      <c r="H6803" s="90"/>
      <c r="M6803" s="42"/>
      <c r="S6803" s="42"/>
      <c r="T6803" s="42"/>
      <c r="U6803" s="42"/>
      <c r="V6803" s="42"/>
      <c r="W6803" s="42"/>
      <c r="X6803" s="42"/>
      <c r="Y6803" s="42"/>
      <c r="Z6803" s="42"/>
    </row>
    <row r="6804">
      <c r="B6804" s="42"/>
      <c r="D6804" s="90"/>
      <c r="F6804" s="90"/>
      <c r="G6804" s="42"/>
      <c r="H6804" s="90"/>
      <c r="M6804" s="42"/>
      <c r="S6804" s="42"/>
      <c r="T6804" s="42"/>
      <c r="U6804" s="42"/>
      <c r="V6804" s="42"/>
      <c r="W6804" s="42"/>
      <c r="X6804" s="42"/>
      <c r="Y6804" s="42"/>
      <c r="Z6804" s="42"/>
    </row>
    <row r="6805">
      <c r="B6805" s="42"/>
      <c r="D6805" s="90"/>
      <c r="F6805" s="90"/>
      <c r="G6805" s="42"/>
      <c r="H6805" s="90"/>
      <c r="M6805" s="42"/>
      <c r="S6805" s="42"/>
      <c r="T6805" s="42"/>
      <c r="U6805" s="42"/>
      <c r="V6805" s="42"/>
      <c r="W6805" s="42"/>
      <c r="X6805" s="42"/>
      <c r="Y6805" s="42"/>
      <c r="Z6805" s="42"/>
    </row>
    <row r="6806">
      <c r="B6806" s="42"/>
      <c r="D6806" s="90"/>
      <c r="F6806" s="90"/>
      <c r="G6806" s="42"/>
      <c r="H6806" s="90"/>
      <c r="M6806" s="42"/>
      <c r="S6806" s="42"/>
      <c r="T6806" s="42"/>
      <c r="U6806" s="42"/>
      <c r="V6806" s="42"/>
      <c r="W6806" s="42"/>
      <c r="X6806" s="42"/>
      <c r="Y6806" s="42"/>
      <c r="Z6806" s="42"/>
    </row>
    <row r="6807">
      <c r="B6807" s="42"/>
      <c r="D6807" s="90"/>
      <c r="F6807" s="90"/>
      <c r="G6807" s="42"/>
      <c r="H6807" s="90"/>
      <c r="M6807" s="42"/>
      <c r="S6807" s="42"/>
      <c r="T6807" s="42"/>
      <c r="U6807" s="42"/>
      <c r="V6807" s="42"/>
      <c r="W6807" s="42"/>
      <c r="X6807" s="42"/>
      <c r="Y6807" s="42"/>
      <c r="Z6807" s="42"/>
    </row>
    <row r="6808">
      <c r="B6808" s="42"/>
      <c r="D6808" s="90"/>
      <c r="F6808" s="90"/>
      <c r="G6808" s="42"/>
      <c r="H6808" s="90"/>
      <c r="M6808" s="42"/>
      <c r="S6808" s="42"/>
      <c r="T6808" s="42"/>
      <c r="U6808" s="42"/>
      <c r="V6808" s="42"/>
      <c r="W6808" s="42"/>
      <c r="X6808" s="42"/>
      <c r="Y6808" s="42"/>
      <c r="Z6808" s="42"/>
    </row>
    <row r="6809">
      <c r="B6809" s="42"/>
      <c r="D6809" s="90"/>
      <c r="F6809" s="90"/>
      <c r="G6809" s="42"/>
      <c r="H6809" s="90"/>
      <c r="M6809" s="42"/>
      <c r="S6809" s="42"/>
      <c r="T6809" s="42"/>
      <c r="U6809" s="42"/>
      <c r="V6809" s="42"/>
      <c r="W6809" s="42"/>
      <c r="X6809" s="42"/>
      <c r="Y6809" s="42"/>
      <c r="Z6809" s="42"/>
    </row>
    <row r="6810">
      <c r="B6810" s="42"/>
      <c r="D6810" s="90"/>
      <c r="F6810" s="90"/>
      <c r="G6810" s="42"/>
      <c r="H6810" s="90"/>
      <c r="M6810" s="42"/>
      <c r="S6810" s="42"/>
      <c r="T6810" s="42"/>
      <c r="U6810" s="42"/>
      <c r="V6810" s="42"/>
      <c r="W6810" s="42"/>
      <c r="X6810" s="42"/>
      <c r="Y6810" s="42"/>
      <c r="Z6810" s="42"/>
    </row>
    <row r="6811">
      <c r="B6811" s="42"/>
      <c r="D6811" s="90"/>
      <c r="F6811" s="90"/>
      <c r="G6811" s="42"/>
      <c r="H6811" s="90"/>
      <c r="M6811" s="42"/>
      <c r="S6811" s="42"/>
      <c r="T6811" s="42"/>
      <c r="U6811" s="42"/>
      <c r="V6811" s="42"/>
      <c r="W6811" s="42"/>
      <c r="X6811" s="42"/>
      <c r="Y6811" s="42"/>
      <c r="Z6811" s="42"/>
    </row>
    <row r="6812">
      <c r="B6812" s="42"/>
      <c r="D6812" s="90"/>
      <c r="F6812" s="90"/>
      <c r="G6812" s="42"/>
      <c r="H6812" s="90"/>
      <c r="M6812" s="42"/>
      <c r="S6812" s="42"/>
      <c r="T6812" s="42"/>
      <c r="U6812" s="42"/>
      <c r="V6812" s="42"/>
      <c r="W6812" s="42"/>
      <c r="X6812" s="42"/>
      <c r="Y6812" s="42"/>
      <c r="Z6812" s="42"/>
    </row>
    <row r="6813">
      <c r="B6813" s="42"/>
      <c r="D6813" s="90"/>
      <c r="F6813" s="90"/>
      <c r="G6813" s="42"/>
      <c r="H6813" s="90"/>
      <c r="M6813" s="42"/>
      <c r="S6813" s="42"/>
      <c r="T6813" s="42"/>
      <c r="U6813" s="42"/>
      <c r="V6813" s="42"/>
      <c r="W6813" s="42"/>
      <c r="X6813" s="42"/>
      <c r="Y6813" s="42"/>
      <c r="Z6813" s="42"/>
    </row>
    <row r="6814">
      <c r="B6814" s="42"/>
      <c r="D6814" s="90"/>
      <c r="F6814" s="90"/>
      <c r="G6814" s="42"/>
      <c r="H6814" s="90"/>
      <c r="M6814" s="42"/>
      <c r="S6814" s="42"/>
      <c r="T6814" s="42"/>
      <c r="U6814" s="42"/>
      <c r="V6814" s="42"/>
      <c r="W6814" s="42"/>
      <c r="X6814" s="42"/>
      <c r="Y6814" s="42"/>
      <c r="Z6814" s="42"/>
    </row>
    <row r="6815">
      <c r="B6815" s="42"/>
      <c r="D6815" s="90"/>
      <c r="F6815" s="90"/>
      <c r="G6815" s="42"/>
      <c r="H6815" s="90"/>
      <c r="M6815" s="42"/>
      <c r="S6815" s="42"/>
      <c r="T6815" s="42"/>
      <c r="U6815" s="42"/>
      <c r="V6815" s="42"/>
      <c r="W6815" s="42"/>
      <c r="X6815" s="42"/>
      <c r="Y6815" s="42"/>
      <c r="Z6815" s="42"/>
    </row>
    <row r="6816">
      <c r="B6816" s="42"/>
      <c r="D6816" s="90"/>
      <c r="F6816" s="90"/>
      <c r="G6816" s="42"/>
      <c r="H6816" s="90"/>
      <c r="M6816" s="42"/>
      <c r="S6816" s="42"/>
      <c r="T6816" s="42"/>
      <c r="U6816" s="42"/>
      <c r="V6816" s="42"/>
      <c r="W6816" s="42"/>
      <c r="X6816" s="42"/>
      <c r="Y6816" s="42"/>
      <c r="Z6816" s="42"/>
    </row>
    <row r="6817">
      <c r="B6817" s="42"/>
      <c r="D6817" s="90"/>
      <c r="F6817" s="90"/>
      <c r="G6817" s="42"/>
      <c r="H6817" s="90"/>
      <c r="M6817" s="42"/>
      <c r="S6817" s="42"/>
      <c r="T6817" s="42"/>
      <c r="U6817" s="42"/>
      <c r="V6817" s="42"/>
      <c r="W6817" s="42"/>
      <c r="X6817" s="42"/>
      <c r="Y6817" s="42"/>
      <c r="Z6817" s="42"/>
    </row>
    <row r="6818">
      <c r="B6818" s="42"/>
      <c r="D6818" s="90"/>
      <c r="F6818" s="90"/>
      <c r="G6818" s="42"/>
      <c r="H6818" s="90"/>
      <c r="M6818" s="42"/>
      <c r="S6818" s="42"/>
      <c r="T6818" s="42"/>
      <c r="U6818" s="42"/>
      <c r="V6818" s="42"/>
      <c r="W6818" s="42"/>
      <c r="X6818" s="42"/>
      <c r="Y6818" s="42"/>
      <c r="Z6818" s="42"/>
    </row>
    <row r="6819">
      <c r="B6819" s="42"/>
      <c r="D6819" s="90"/>
      <c r="F6819" s="90"/>
      <c r="G6819" s="42"/>
      <c r="H6819" s="90"/>
      <c r="M6819" s="42"/>
      <c r="S6819" s="42"/>
      <c r="T6819" s="42"/>
      <c r="U6819" s="42"/>
      <c r="V6819" s="42"/>
      <c r="W6819" s="42"/>
      <c r="X6819" s="42"/>
      <c r="Y6819" s="42"/>
      <c r="Z6819" s="42"/>
    </row>
    <row r="6820">
      <c r="B6820" s="42"/>
      <c r="D6820" s="90"/>
      <c r="F6820" s="90"/>
      <c r="G6820" s="42"/>
      <c r="H6820" s="90"/>
      <c r="M6820" s="42"/>
      <c r="S6820" s="42"/>
      <c r="T6820" s="42"/>
      <c r="U6820" s="42"/>
      <c r="V6820" s="42"/>
      <c r="W6820" s="42"/>
      <c r="X6820" s="42"/>
      <c r="Y6820" s="42"/>
      <c r="Z6820" s="42"/>
    </row>
    <row r="6821">
      <c r="B6821" s="42"/>
      <c r="D6821" s="90"/>
      <c r="F6821" s="90"/>
      <c r="G6821" s="42"/>
      <c r="H6821" s="90"/>
      <c r="M6821" s="42"/>
      <c r="S6821" s="42"/>
      <c r="T6821" s="42"/>
      <c r="U6821" s="42"/>
      <c r="V6821" s="42"/>
      <c r="W6821" s="42"/>
      <c r="X6821" s="42"/>
      <c r="Y6821" s="42"/>
      <c r="Z6821" s="42"/>
    </row>
    <row r="6822">
      <c r="B6822" s="42"/>
      <c r="D6822" s="90"/>
      <c r="F6822" s="90"/>
      <c r="G6822" s="42"/>
      <c r="H6822" s="90"/>
      <c r="M6822" s="42"/>
      <c r="S6822" s="42"/>
      <c r="T6822" s="42"/>
      <c r="U6822" s="42"/>
      <c r="V6822" s="42"/>
      <c r="W6822" s="42"/>
      <c r="X6822" s="42"/>
      <c r="Y6822" s="42"/>
      <c r="Z6822" s="42"/>
    </row>
    <row r="6823">
      <c r="B6823" s="42"/>
      <c r="D6823" s="90"/>
      <c r="F6823" s="90"/>
      <c r="G6823" s="42"/>
      <c r="H6823" s="90"/>
      <c r="M6823" s="42"/>
      <c r="S6823" s="42"/>
      <c r="T6823" s="42"/>
      <c r="U6823" s="42"/>
      <c r="V6823" s="42"/>
      <c r="W6823" s="42"/>
      <c r="X6823" s="42"/>
      <c r="Y6823" s="42"/>
      <c r="Z6823" s="42"/>
    </row>
    <row r="6824">
      <c r="B6824" s="42"/>
      <c r="D6824" s="90"/>
      <c r="F6824" s="90"/>
      <c r="G6824" s="42"/>
      <c r="H6824" s="90"/>
      <c r="M6824" s="42"/>
      <c r="S6824" s="42"/>
      <c r="T6824" s="42"/>
      <c r="U6824" s="42"/>
      <c r="V6824" s="42"/>
      <c r="W6824" s="42"/>
      <c r="X6824" s="42"/>
      <c r="Y6824" s="42"/>
      <c r="Z6824" s="42"/>
    </row>
    <row r="6825">
      <c r="B6825" s="42"/>
      <c r="D6825" s="90"/>
      <c r="F6825" s="90"/>
      <c r="G6825" s="42"/>
      <c r="H6825" s="90"/>
      <c r="M6825" s="42"/>
      <c r="S6825" s="42"/>
      <c r="T6825" s="42"/>
      <c r="U6825" s="42"/>
      <c r="V6825" s="42"/>
      <c r="W6825" s="42"/>
      <c r="X6825" s="42"/>
      <c r="Y6825" s="42"/>
      <c r="Z6825" s="42"/>
    </row>
    <row r="6826">
      <c r="B6826" s="42"/>
      <c r="D6826" s="90"/>
      <c r="F6826" s="90"/>
      <c r="G6826" s="42"/>
      <c r="H6826" s="90"/>
      <c r="M6826" s="42"/>
      <c r="S6826" s="42"/>
      <c r="T6826" s="42"/>
      <c r="U6826" s="42"/>
      <c r="V6826" s="42"/>
      <c r="W6826" s="42"/>
      <c r="X6826" s="42"/>
      <c r="Y6826" s="42"/>
      <c r="Z6826" s="42"/>
    </row>
    <row r="6827">
      <c r="B6827" s="42"/>
      <c r="D6827" s="90"/>
      <c r="F6827" s="90"/>
      <c r="G6827" s="42"/>
      <c r="H6827" s="90"/>
      <c r="M6827" s="42"/>
      <c r="S6827" s="42"/>
      <c r="T6827" s="42"/>
      <c r="U6827" s="42"/>
      <c r="V6827" s="42"/>
      <c r="W6827" s="42"/>
      <c r="X6827" s="42"/>
      <c r="Y6827" s="42"/>
      <c r="Z6827" s="42"/>
    </row>
    <row r="6828">
      <c r="B6828" s="42"/>
      <c r="D6828" s="90"/>
      <c r="F6828" s="90"/>
      <c r="G6828" s="42"/>
      <c r="H6828" s="90"/>
      <c r="M6828" s="42"/>
      <c r="S6828" s="42"/>
      <c r="T6828" s="42"/>
      <c r="U6828" s="42"/>
      <c r="V6828" s="42"/>
      <c r="W6828" s="42"/>
      <c r="X6828" s="42"/>
      <c r="Y6828" s="42"/>
      <c r="Z6828" s="42"/>
    </row>
    <row r="6829">
      <c r="B6829" s="42"/>
      <c r="D6829" s="90"/>
      <c r="F6829" s="90"/>
      <c r="G6829" s="42"/>
      <c r="H6829" s="90"/>
      <c r="M6829" s="42"/>
      <c r="S6829" s="42"/>
      <c r="T6829" s="42"/>
      <c r="U6829" s="42"/>
      <c r="V6829" s="42"/>
      <c r="W6829" s="42"/>
      <c r="X6829" s="42"/>
      <c r="Y6829" s="42"/>
      <c r="Z6829" s="42"/>
    </row>
    <row r="6830">
      <c r="B6830" s="42"/>
      <c r="D6830" s="90"/>
      <c r="F6830" s="90"/>
      <c r="G6830" s="42"/>
      <c r="H6830" s="90"/>
      <c r="M6830" s="42"/>
      <c r="S6830" s="42"/>
      <c r="T6830" s="42"/>
      <c r="U6830" s="42"/>
      <c r="V6830" s="42"/>
      <c r="W6830" s="42"/>
      <c r="X6830" s="42"/>
      <c r="Y6830" s="42"/>
      <c r="Z6830" s="42"/>
    </row>
    <row r="6831">
      <c r="B6831" s="42"/>
      <c r="D6831" s="90"/>
      <c r="F6831" s="90"/>
      <c r="G6831" s="42"/>
      <c r="H6831" s="90"/>
      <c r="M6831" s="42"/>
      <c r="S6831" s="42"/>
      <c r="T6831" s="42"/>
      <c r="U6831" s="42"/>
      <c r="V6831" s="42"/>
      <c r="W6831" s="42"/>
      <c r="X6831" s="42"/>
      <c r="Y6831" s="42"/>
      <c r="Z6831" s="42"/>
    </row>
    <row r="6832">
      <c r="B6832" s="42"/>
      <c r="D6832" s="90"/>
      <c r="F6832" s="90"/>
      <c r="G6832" s="42"/>
      <c r="H6832" s="90"/>
      <c r="M6832" s="42"/>
      <c r="S6832" s="42"/>
      <c r="T6832" s="42"/>
      <c r="U6832" s="42"/>
      <c r="V6832" s="42"/>
      <c r="W6832" s="42"/>
      <c r="X6832" s="42"/>
      <c r="Y6832" s="42"/>
      <c r="Z6832" s="42"/>
    </row>
    <row r="6833">
      <c r="B6833" s="42"/>
      <c r="D6833" s="90"/>
      <c r="F6833" s="90"/>
      <c r="G6833" s="42"/>
      <c r="H6833" s="90"/>
      <c r="M6833" s="42"/>
      <c r="S6833" s="42"/>
      <c r="T6833" s="42"/>
      <c r="U6833" s="42"/>
      <c r="V6833" s="42"/>
      <c r="W6833" s="42"/>
      <c r="X6833" s="42"/>
      <c r="Y6833" s="42"/>
      <c r="Z6833" s="42"/>
    </row>
    <row r="6834">
      <c r="B6834" s="42"/>
      <c r="D6834" s="90"/>
      <c r="F6834" s="90"/>
      <c r="G6834" s="42"/>
      <c r="H6834" s="90"/>
      <c r="M6834" s="42"/>
      <c r="S6834" s="42"/>
      <c r="T6834" s="42"/>
      <c r="U6834" s="42"/>
      <c r="V6834" s="42"/>
      <c r="W6834" s="42"/>
      <c r="X6834" s="42"/>
      <c r="Y6834" s="42"/>
      <c r="Z6834" s="42"/>
    </row>
    <row r="6835">
      <c r="B6835" s="42"/>
      <c r="D6835" s="90"/>
      <c r="F6835" s="90"/>
      <c r="G6835" s="42"/>
      <c r="H6835" s="90"/>
      <c r="M6835" s="42"/>
      <c r="S6835" s="42"/>
      <c r="T6835" s="42"/>
      <c r="U6835" s="42"/>
      <c r="V6835" s="42"/>
      <c r="W6835" s="42"/>
      <c r="X6835" s="42"/>
      <c r="Y6835" s="42"/>
      <c r="Z6835" s="42"/>
    </row>
    <row r="6836">
      <c r="B6836" s="42"/>
      <c r="D6836" s="90"/>
      <c r="F6836" s="90"/>
      <c r="G6836" s="42"/>
      <c r="H6836" s="90"/>
      <c r="M6836" s="42"/>
      <c r="S6836" s="42"/>
      <c r="T6836" s="42"/>
      <c r="U6836" s="42"/>
      <c r="V6836" s="42"/>
      <c r="W6836" s="42"/>
      <c r="X6836" s="42"/>
      <c r="Y6836" s="42"/>
      <c r="Z6836" s="42"/>
    </row>
    <row r="6837">
      <c r="B6837" s="42"/>
      <c r="D6837" s="90"/>
      <c r="F6837" s="90"/>
      <c r="G6837" s="42"/>
      <c r="H6837" s="90"/>
      <c r="M6837" s="42"/>
      <c r="S6837" s="42"/>
      <c r="T6837" s="42"/>
      <c r="U6837" s="42"/>
      <c r="V6837" s="42"/>
      <c r="W6837" s="42"/>
      <c r="X6837" s="42"/>
      <c r="Y6837" s="42"/>
      <c r="Z6837" s="42"/>
    </row>
    <row r="6838">
      <c r="B6838" s="42"/>
      <c r="D6838" s="90"/>
      <c r="F6838" s="90"/>
      <c r="G6838" s="42"/>
      <c r="H6838" s="90"/>
      <c r="M6838" s="42"/>
      <c r="S6838" s="42"/>
      <c r="T6838" s="42"/>
      <c r="U6838" s="42"/>
      <c r="V6838" s="42"/>
      <c r="W6838" s="42"/>
      <c r="X6838" s="42"/>
      <c r="Y6838" s="42"/>
      <c r="Z6838" s="42"/>
    </row>
    <row r="6839">
      <c r="B6839" s="42"/>
      <c r="D6839" s="90"/>
      <c r="F6839" s="90"/>
      <c r="G6839" s="42"/>
      <c r="H6839" s="90"/>
      <c r="M6839" s="42"/>
      <c r="S6839" s="42"/>
      <c r="T6839" s="42"/>
      <c r="U6839" s="42"/>
      <c r="V6839" s="42"/>
      <c r="W6839" s="42"/>
      <c r="X6839" s="42"/>
      <c r="Y6839" s="42"/>
      <c r="Z6839" s="42"/>
    </row>
    <row r="6840">
      <c r="B6840" s="42"/>
      <c r="D6840" s="90"/>
      <c r="F6840" s="90"/>
      <c r="G6840" s="42"/>
      <c r="H6840" s="90"/>
      <c r="M6840" s="42"/>
      <c r="S6840" s="42"/>
      <c r="T6840" s="42"/>
      <c r="U6840" s="42"/>
      <c r="V6840" s="42"/>
      <c r="W6840" s="42"/>
      <c r="X6840" s="42"/>
      <c r="Y6840" s="42"/>
      <c r="Z6840" s="42"/>
    </row>
    <row r="6841">
      <c r="B6841" s="42"/>
      <c r="D6841" s="90"/>
      <c r="F6841" s="90"/>
      <c r="G6841" s="42"/>
      <c r="H6841" s="90"/>
      <c r="M6841" s="42"/>
      <c r="S6841" s="42"/>
      <c r="T6841" s="42"/>
      <c r="U6841" s="42"/>
      <c r="V6841" s="42"/>
      <c r="W6841" s="42"/>
      <c r="X6841" s="42"/>
      <c r="Y6841" s="42"/>
      <c r="Z6841" s="42"/>
    </row>
    <row r="6842">
      <c r="B6842" s="42"/>
      <c r="D6842" s="90"/>
      <c r="F6842" s="90"/>
      <c r="G6842" s="42"/>
      <c r="H6842" s="90"/>
      <c r="M6842" s="42"/>
      <c r="S6842" s="42"/>
      <c r="T6842" s="42"/>
      <c r="U6842" s="42"/>
      <c r="V6842" s="42"/>
      <c r="W6842" s="42"/>
      <c r="X6842" s="42"/>
      <c r="Y6842" s="42"/>
      <c r="Z6842" s="42"/>
    </row>
    <row r="6843">
      <c r="B6843" s="42"/>
      <c r="D6843" s="90"/>
      <c r="F6843" s="90"/>
      <c r="G6843" s="42"/>
      <c r="H6843" s="90"/>
      <c r="M6843" s="42"/>
      <c r="S6843" s="42"/>
      <c r="T6843" s="42"/>
      <c r="U6843" s="42"/>
      <c r="V6843" s="42"/>
      <c r="W6843" s="42"/>
      <c r="X6843" s="42"/>
      <c r="Y6843" s="42"/>
      <c r="Z6843" s="42"/>
    </row>
    <row r="6844">
      <c r="B6844" s="42"/>
      <c r="D6844" s="90"/>
      <c r="F6844" s="90"/>
      <c r="G6844" s="42"/>
      <c r="H6844" s="90"/>
      <c r="M6844" s="42"/>
      <c r="S6844" s="42"/>
      <c r="T6844" s="42"/>
      <c r="U6844" s="42"/>
      <c r="V6844" s="42"/>
      <c r="W6844" s="42"/>
      <c r="X6844" s="42"/>
      <c r="Y6844" s="42"/>
      <c r="Z6844" s="42"/>
    </row>
    <row r="6845">
      <c r="B6845" s="42"/>
      <c r="D6845" s="90"/>
      <c r="F6845" s="90"/>
      <c r="G6845" s="42"/>
      <c r="H6845" s="90"/>
      <c r="M6845" s="42"/>
      <c r="S6845" s="42"/>
      <c r="T6845" s="42"/>
      <c r="U6845" s="42"/>
      <c r="V6845" s="42"/>
      <c r="W6845" s="42"/>
      <c r="X6845" s="42"/>
      <c r="Y6845" s="42"/>
      <c r="Z6845" s="42"/>
    </row>
    <row r="6846">
      <c r="B6846" s="42"/>
      <c r="D6846" s="90"/>
      <c r="F6846" s="90"/>
      <c r="G6846" s="42"/>
      <c r="H6846" s="90"/>
      <c r="M6846" s="42"/>
      <c r="S6846" s="42"/>
      <c r="T6846" s="42"/>
      <c r="U6846" s="42"/>
      <c r="V6846" s="42"/>
      <c r="W6846" s="42"/>
      <c r="X6846" s="42"/>
      <c r="Y6846" s="42"/>
      <c r="Z6846" s="42"/>
    </row>
    <row r="6847">
      <c r="B6847" s="42"/>
      <c r="D6847" s="90"/>
      <c r="F6847" s="90"/>
      <c r="G6847" s="42"/>
      <c r="H6847" s="90"/>
      <c r="M6847" s="42"/>
      <c r="S6847" s="42"/>
      <c r="T6847" s="42"/>
      <c r="U6847" s="42"/>
      <c r="V6847" s="42"/>
      <c r="W6847" s="42"/>
      <c r="X6847" s="42"/>
      <c r="Y6847" s="42"/>
      <c r="Z6847" s="42"/>
    </row>
    <row r="6848">
      <c r="B6848" s="42"/>
      <c r="D6848" s="90"/>
      <c r="F6848" s="90"/>
      <c r="G6848" s="42"/>
      <c r="H6848" s="90"/>
      <c r="M6848" s="42"/>
      <c r="S6848" s="42"/>
      <c r="T6848" s="42"/>
      <c r="U6848" s="42"/>
      <c r="V6848" s="42"/>
      <c r="W6848" s="42"/>
      <c r="X6848" s="42"/>
      <c r="Y6848" s="42"/>
      <c r="Z6848" s="42"/>
    </row>
    <row r="6849">
      <c r="B6849" s="42"/>
      <c r="D6849" s="90"/>
      <c r="F6849" s="90"/>
      <c r="G6849" s="42"/>
      <c r="H6849" s="90"/>
      <c r="M6849" s="42"/>
      <c r="S6849" s="42"/>
      <c r="T6849" s="42"/>
      <c r="U6849" s="42"/>
      <c r="V6849" s="42"/>
      <c r="W6849" s="42"/>
      <c r="X6849" s="42"/>
      <c r="Y6849" s="42"/>
      <c r="Z6849" s="42"/>
    </row>
    <row r="6850">
      <c r="B6850" s="42"/>
      <c r="D6850" s="90"/>
      <c r="F6850" s="90"/>
      <c r="G6850" s="42"/>
      <c r="H6850" s="90"/>
      <c r="M6850" s="42"/>
      <c r="S6850" s="42"/>
      <c r="T6850" s="42"/>
      <c r="U6850" s="42"/>
      <c r="V6850" s="42"/>
      <c r="W6850" s="42"/>
      <c r="X6850" s="42"/>
      <c r="Y6850" s="42"/>
      <c r="Z6850" s="42"/>
    </row>
    <row r="6851">
      <c r="B6851" s="42"/>
      <c r="D6851" s="90"/>
      <c r="F6851" s="90"/>
      <c r="G6851" s="42"/>
      <c r="H6851" s="90"/>
      <c r="M6851" s="42"/>
      <c r="S6851" s="42"/>
      <c r="T6851" s="42"/>
      <c r="U6851" s="42"/>
      <c r="V6851" s="42"/>
      <c r="W6851" s="42"/>
      <c r="X6851" s="42"/>
      <c r="Y6851" s="42"/>
      <c r="Z6851" s="42"/>
    </row>
    <row r="6852">
      <c r="B6852" s="42"/>
      <c r="D6852" s="90"/>
      <c r="F6852" s="90"/>
      <c r="G6852" s="42"/>
      <c r="H6852" s="90"/>
      <c r="M6852" s="42"/>
      <c r="S6852" s="42"/>
      <c r="T6852" s="42"/>
      <c r="U6852" s="42"/>
      <c r="V6852" s="42"/>
      <c r="W6852" s="42"/>
      <c r="X6852" s="42"/>
      <c r="Y6852" s="42"/>
      <c r="Z6852" s="42"/>
    </row>
    <row r="6853">
      <c r="B6853" s="42"/>
      <c r="D6853" s="90"/>
      <c r="F6853" s="90"/>
      <c r="G6853" s="42"/>
      <c r="H6853" s="90"/>
      <c r="M6853" s="42"/>
      <c r="S6853" s="42"/>
      <c r="T6853" s="42"/>
      <c r="U6853" s="42"/>
      <c r="V6853" s="42"/>
      <c r="W6853" s="42"/>
      <c r="X6853" s="42"/>
      <c r="Y6853" s="42"/>
      <c r="Z6853" s="42"/>
    </row>
    <row r="6854">
      <c r="B6854" s="42"/>
      <c r="D6854" s="90"/>
      <c r="F6854" s="90"/>
      <c r="G6854" s="42"/>
      <c r="H6854" s="90"/>
      <c r="M6854" s="42"/>
      <c r="S6854" s="42"/>
      <c r="T6854" s="42"/>
      <c r="U6854" s="42"/>
      <c r="V6854" s="42"/>
      <c r="W6854" s="42"/>
      <c r="X6854" s="42"/>
      <c r="Y6854" s="42"/>
      <c r="Z6854" s="42"/>
    </row>
    <row r="6855">
      <c r="B6855" s="42"/>
      <c r="D6855" s="90"/>
      <c r="F6855" s="90"/>
      <c r="G6855" s="42"/>
      <c r="H6855" s="90"/>
      <c r="M6855" s="42"/>
      <c r="S6855" s="42"/>
      <c r="T6855" s="42"/>
      <c r="U6855" s="42"/>
      <c r="V6855" s="42"/>
      <c r="W6855" s="42"/>
      <c r="X6855" s="42"/>
      <c r="Y6855" s="42"/>
      <c r="Z6855" s="42"/>
    </row>
    <row r="6856">
      <c r="B6856" s="42"/>
      <c r="D6856" s="90"/>
      <c r="F6856" s="90"/>
      <c r="G6856" s="42"/>
      <c r="H6856" s="90"/>
      <c r="M6856" s="42"/>
      <c r="S6856" s="42"/>
      <c r="T6856" s="42"/>
      <c r="U6856" s="42"/>
      <c r="V6856" s="42"/>
      <c r="W6856" s="42"/>
      <c r="X6856" s="42"/>
      <c r="Y6856" s="42"/>
      <c r="Z6856" s="42"/>
    </row>
    <row r="6857">
      <c r="B6857" s="42"/>
      <c r="D6857" s="90"/>
      <c r="F6857" s="90"/>
      <c r="G6857" s="42"/>
      <c r="H6857" s="90"/>
      <c r="M6857" s="42"/>
      <c r="S6857" s="42"/>
      <c r="T6857" s="42"/>
      <c r="U6857" s="42"/>
      <c r="V6857" s="42"/>
      <c r="W6857" s="42"/>
      <c r="X6857" s="42"/>
      <c r="Y6857" s="42"/>
      <c r="Z6857" s="42"/>
    </row>
    <row r="6858">
      <c r="B6858" s="42"/>
      <c r="D6858" s="90"/>
      <c r="F6858" s="90"/>
      <c r="G6858" s="42"/>
      <c r="H6858" s="90"/>
      <c r="M6858" s="42"/>
      <c r="S6858" s="42"/>
      <c r="T6858" s="42"/>
      <c r="U6858" s="42"/>
      <c r="V6858" s="42"/>
      <c r="W6858" s="42"/>
      <c r="X6858" s="42"/>
      <c r="Y6858" s="42"/>
      <c r="Z6858" s="42"/>
    </row>
    <row r="6859">
      <c r="B6859" s="42"/>
      <c r="D6859" s="90"/>
      <c r="F6859" s="90"/>
      <c r="G6859" s="42"/>
      <c r="H6859" s="90"/>
      <c r="M6859" s="42"/>
      <c r="S6859" s="42"/>
      <c r="T6859" s="42"/>
      <c r="U6859" s="42"/>
      <c r="V6859" s="42"/>
      <c r="W6859" s="42"/>
      <c r="X6859" s="42"/>
      <c r="Y6859" s="42"/>
      <c r="Z6859" s="42"/>
    </row>
    <row r="6860">
      <c r="B6860" s="42"/>
      <c r="D6860" s="90"/>
      <c r="F6860" s="90"/>
      <c r="G6860" s="42"/>
      <c r="H6860" s="90"/>
      <c r="M6860" s="42"/>
      <c r="S6860" s="42"/>
      <c r="T6860" s="42"/>
      <c r="U6860" s="42"/>
      <c r="V6860" s="42"/>
      <c r="W6860" s="42"/>
      <c r="X6860" s="42"/>
      <c r="Y6860" s="42"/>
      <c r="Z6860" s="42"/>
    </row>
    <row r="6861">
      <c r="B6861" s="42"/>
      <c r="D6861" s="90"/>
      <c r="F6861" s="90"/>
      <c r="G6861" s="42"/>
      <c r="H6861" s="90"/>
      <c r="M6861" s="42"/>
      <c r="S6861" s="42"/>
      <c r="T6861" s="42"/>
      <c r="U6861" s="42"/>
      <c r="V6861" s="42"/>
      <c r="W6861" s="42"/>
      <c r="X6861" s="42"/>
      <c r="Y6861" s="42"/>
      <c r="Z6861" s="42"/>
    </row>
    <row r="6862">
      <c r="B6862" s="42"/>
      <c r="D6862" s="90"/>
      <c r="F6862" s="90"/>
      <c r="G6862" s="42"/>
      <c r="H6862" s="90"/>
      <c r="M6862" s="42"/>
      <c r="S6862" s="42"/>
      <c r="T6862" s="42"/>
      <c r="U6862" s="42"/>
      <c r="V6862" s="42"/>
      <c r="W6862" s="42"/>
      <c r="X6862" s="42"/>
      <c r="Y6862" s="42"/>
      <c r="Z6862" s="42"/>
    </row>
    <row r="6863">
      <c r="B6863" s="42"/>
      <c r="D6863" s="90"/>
      <c r="F6863" s="90"/>
      <c r="G6863" s="42"/>
      <c r="H6863" s="90"/>
      <c r="M6863" s="42"/>
      <c r="S6863" s="42"/>
      <c r="T6863" s="42"/>
      <c r="U6863" s="42"/>
      <c r="V6863" s="42"/>
      <c r="W6863" s="42"/>
      <c r="X6863" s="42"/>
      <c r="Y6863" s="42"/>
      <c r="Z6863" s="42"/>
    </row>
    <row r="6864">
      <c r="B6864" s="42"/>
      <c r="D6864" s="90"/>
      <c r="F6864" s="90"/>
      <c r="G6864" s="42"/>
      <c r="H6864" s="90"/>
      <c r="M6864" s="42"/>
      <c r="S6864" s="42"/>
      <c r="T6864" s="42"/>
      <c r="U6864" s="42"/>
      <c r="V6864" s="42"/>
      <c r="W6864" s="42"/>
      <c r="X6864" s="42"/>
      <c r="Y6864" s="42"/>
      <c r="Z6864" s="42"/>
    </row>
    <row r="6865">
      <c r="B6865" s="42"/>
      <c r="D6865" s="90"/>
      <c r="F6865" s="90"/>
      <c r="G6865" s="42"/>
      <c r="H6865" s="90"/>
      <c r="M6865" s="42"/>
      <c r="S6865" s="42"/>
      <c r="T6865" s="42"/>
      <c r="U6865" s="42"/>
      <c r="V6865" s="42"/>
      <c r="W6865" s="42"/>
      <c r="X6865" s="42"/>
      <c r="Y6865" s="42"/>
      <c r="Z6865" s="42"/>
    </row>
    <row r="6866">
      <c r="B6866" s="42"/>
      <c r="D6866" s="90"/>
      <c r="F6866" s="90"/>
      <c r="G6866" s="42"/>
      <c r="H6866" s="90"/>
      <c r="M6866" s="42"/>
      <c r="S6866" s="42"/>
      <c r="T6866" s="42"/>
      <c r="U6866" s="42"/>
      <c r="V6866" s="42"/>
      <c r="W6866" s="42"/>
      <c r="X6866" s="42"/>
      <c r="Y6866" s="42"/>
      <c r="Z6866" s="42"/>
    </row>
    <row r="6867">
      <c r="B6867" s="42"/>
      <c r="D6867" s="90"/>
      <c r="F6867" s="90"/>
      <c r="G6867" s="42"/>
      <c r="H6867" s="90"/>
      <c r="M6867" s="42"/>
      <c r="S6867" s="42"/>
      <c r="T6867" s="42"/>
      <c r="U6867" s="42"/>
      <c r="V6867" s="42"/>
      <c r="W6867" s="42"/>
      <c r="X6867" s="42"/>
      <c r="Y6867" s="42"/>
      <c r="Z6867" s="42"/>
    </row>
    <row r="6868">
      <c r="B6868" s="42"/>
      <c r="D6868" s="90"/>
      <c r="F6868" s="90"/>
      <c r="G6868" s="42"/>
      <c r="H6868" s="90"/>
      <c r="M6868" s="42"/>
      <c r="S6868" s="42"/>
      <c r="T6868" s="42"/>
      <c r="U6868" s="42"/>
      <c r="V6868" s="42"/>
      <c r="W6868" s="42"/>
      <c r="X6868" s="42"/>
      <c r="Y6868" s="42"/>
      <c r="Z6868" s="42"/>
    </row>
    <row r="6869">
      <c r="B6869" s="42"/>
      <c r="D6869" s="90"/>
      <c r="F6869" s="90"/>
      <c r="G6869" s="42"/>
      <c r="H6869" s="90"/>
      <c r="M6869" s="42"/>
      <c r="S6869" s="42"/>
      <c r="T6869" s="42"/>
      <c r="U6869" s="42"/>
      <c r="V6869" s="42"/>
      <c r="W6869" s="42"/>
      <c r="X6869" s="42"/>
      <c r="Y6869" s="42"/>
      <c r="Z6869" s="42"/>
    </row>
    <row r="6870">
      <c r="B6870" s="42"/>
      <c r="D6870" s="90"/>
      <c r="F6870" s="90"/>
      <c r="G6870" s="42"/>
      <c r="H6870" s="90"/>
      <c r="M6870" s="42"/>
      <c r="S6870" s="42"/>
      <c r="T6870" s="42"/>
      <c r="U6870" s="42"/>
      <c r="V6870" s="42"/>
      <c r="W6870" s="42"/>
      <c r="X6870" s="42"/>
      <c r="Y6870" s="42"/>
      <c r="Z6870" s="42"/>
    </row>
    <row r="6871">
      <c r="B6871" s="42"/>
      <c r="D6871" s="90"/>
      <c r="F6871" s="90"/>
      <c r="G6871" s="42"/>
      <c r="H6871" s="90"/>
      <c r="M6871" s="42"/>
      <c r="S6871" s="42"/>
      <c r="T6871" s="42"/>
      <c r="U6871" s="42"/>
      <c r="V6871" s="42"/>
      <c r="W6871" s="42"/>
      <c r="X6871" s="42"/>
      <c r="Y6871" s="42"/>
      <c r="Z6871" s="42"/>
    </row>
    <row r="6872">
      <c r="B6872" s="42"/>
      <c r="D6872" s="90"/>
      <c r="F6872" s="90"/>
      <c r="G6872" s="42"/>
      <c r="H6872" s="90"/>
      <c r="M6872" s="42"/>
      <c r="S6872" s="42"/>
      <c r="T6872" s="42"/>
      <c r="U6872" s="42"/>
      <c r="V6872" s="42"/>
      <c r="W6872" s="42"/>
      <c r="X6872" s="42"/>
      <c r="Y6872" s="42"/>
      <c r="Z6872" s="42"/>
    </row>
    <row r="6873">
      <c r="B6873" s="42"/>
      <c r="D6873" s="90"/>
      <c r="F6873" s="90"/>
      <c r="G6873" s="42"/>
      <c r="H6873" s="90"/>
      <c r="M6873" s="42"/>
      <c r="S6873" s="42"/>
      <c r="T6873" s="42"/>
      <c r="U6873" s="42"/>
      <c r="V6873" s="42"/>
      <c r="W6873" s="42"/>
      <c r="X6873" s="42"/>
      <c r="Y6873" s="42"/>
      <c r="Z6873" s="42"/>
    </row>
    <row r="6874">
      <c r="B6874" s="42"/>
      <c r="D6874" s="90"/>
      <c r="F6874" s="90"/>
      <c r="G6874" s="42"/>
      <c r="H6874" s="90"/>
      <c r="M6874" s="42"/>
      <c r="S6874" s="42"/>
      <c r="T6874" s="42"/>
      <c r="U6874" s="42"/>
      <c r="V6874" s="42"/>
      <c r="W6874" s="42"/>
      <c r="X6874" s="42"/>
      <c r="Y6874" s="42"/>
      <c r="Z6874" s="42"/>
    </row>
    <row r="6875">
      <c r="B6875" s="42"/>
      <c r="D6875" s="90"/>
      <c r="F6875" s="90"/>
      <c r="G6875" s="42"/>
      <c r="H6875" s="90"/>
      <c r="M6875" s="42"/>
      <c r="S6875" s="42"/>
      <c r="T6875" s="42"/>
      <c r="U6875" s="42"/>
      <c r="V6875" s="42"/>
      <c r="W6875" s="42"/>
      <c r="X6875" s="42"/>
      <c r="Y6875" s="42"/>
      <c r="Z6875" s="42"/>
    </row>
    <row r="6876">
      <c r="B6876" s="42"/>
      <c r="D6876" s="90"/>
      <c r="F6876" s="90"/>
      <c r="G6876" s="42"/>
      <c r="H6876" s="90"/>
      <c r="M6876" s="42"/>
      <c r="S6876" s="42"/>
      <c r="T6876" s="42"/>
      <c r="U6876" s="42"/>
      <c r="V6876" s="42"/>
      <c r="W6876" s="42"/>
      <c r="X6876" s="42"/>
      <c r="Y6876" s="42"/>
      <c r="Z6876" s="42"/>
    </row>
    <row r="6877">
      <c r="B6877" s="42"/>
      <c r="D6877" s="90"/>
      <c r="F6877" s="90"/>
      <c r="G6877" s="42"/>
      <c r="H6877" s="90"/>
      <c r="M6877" s="42"/>
      <c r="S6877" s="42"/>
      <c r="T6877" s="42"/>
      <c r="U6877" s="42"/>
      <c r="V6877" s="42"/>
      <c r="W6877" s="42"/>
      <c r="X6877" s="42"/>
      <c r="Y6877" s="42"/>
      <c r="Z6877" s="42"/>
    </row>
    <row r="6878">
      <c r="B6878" s="42"/>
      <c r="D6878" s="90"/>
      <c r="F6878" s="90"/>
      <c r="G6878" s="42"/>
      <c r="H6878" s="90"/>
      <c r="M6878" s="42"/>
      <c r="S6878" s="42"/>
      <c r="T6878" s="42"/>
      <c r="U6878" s="42"/>
      <c r="V6878" s="42"/>
      <c r="W6878" s="42"/>
      <c r="X6878" s="42"/>
      <c r="Y6878" s="42"/>
      <c r="Z6878" s="42"/>
    </row>
    <row r="6879">
      <c r="B6879" s="42"/>
      <c r="D6879" s="90"/>
      <c r="F6879" s="90"/>
      <c r="G6879" s="42"/>
      <c r="H6879" s="90"/>
      <c r="M6879" s="42"/>
      <c r="S6879" s="42"/>
      <c r="T6879" s="42"/>
      <c r="U6879" s="42"/>
      <c r="V6879" s="42"/>
      <c r="W6879" s="42"/>
      <c r="X6879" s="42"/>
      <c r="Y6879" s="42"/>
      <c r="Z6879" s="42"/>
    </row>
    <row r="6880">
      <c r="B6880" s="42"/>
      <c r="D6880" s="90"/>
      <c r="F6880" s="90"/>
      <c r="G6880" s="42"/>
      <c r="H6880" s="90"/>
      <c r="M6880" s="42"/>
      <c r="S6880" s="42"/>
      <c r="T6880" s="42"/>
      <c r="U6880" s="42"/>
      <c r="V6880" s="42"/>
      <c r="W6880" s="42"/>
      <c r="X6880" s="42"/>
      <c r="Y6880" s="42"/>
      <c r="Z6880" s="42"/>
    </row>
    <row r="6881">
      <c r="B6881" s="42"/>
      <c r="D6881" s="90"/>
      <c r="F6881" s="90"/>
      <c r="G6881" s="42"/>
      <c r="H6881" s="90"/>
      <c r="M6881" s="42"/>
      <c r="S6881" s="42"/>
      <c r="T6881" s="42"/>
      <c r="U6881" s="42"/>
      <c r="V6881" s="42"/>
      <c r="W6881" s="42"/>
      <c r="X6881" s="42"/>
      <c r="Y6881" s="42"/>
      <c r="Z6881" s="42"/>
    </row>
    <row r="6882">
      <c r="B6882" s="42"/>
      <c r="D6882" s="90"/>
      <c r="F6882" s="90"/>
      <c r="G6882" s="42"/>
      <c r="H6882" s="90"/>
      <c r="M6882" s="42"/>
      <c r="S6882" s="42"/>
      <c r="T6882" s="42"/>
      <c r="U6882" s="42"/>
      <c r="V6882" s="42"/>
      <c r="W6882" s="42"/>
      <c r="X6882" s="42"/>
      <c r="Y6882" s="42"/>
      <c r="Z6882" s="42"/>
    </row>
    <row r="6883">
      <c r="B6883" s="42"/>
      <c r="D6883" s="90"/>
      <c r="F6883" s="90"/>
      <c r="G6883" s="42"/>
      <c r="H6883" s="90"/>
      <c r="M6883" s="42"/>
      <c r="S6883" s="42"/>
      <c r="T6883" s="42"/>
      <c r="U6883" s="42"/>
      <c r="V6883" s="42"/>
      <c r="W6883" s="42"/>
      <c r="X6883" s="42"/>
      <c r="Y6883" s="42"/>
      <c r="Z6883" s="42"/>
    </row>
    <row r="6884">
      <c r="B6884" s="42"/>
      <c r="D6884" s="90"/>
      <c r="F6884" s="90"/>
      <c r="G6884" s="42"/>
      <c r="H6884" s="90"/>
      <c r="M6884" s="42"/>
      <c r="S6884" s="42"/>
      <c r="T6884" s="42"/>
      <c r="U6884" s="42"/>
      <c r="V6884" s="42"/>
      <c r="W6884" s="42"/>
      <c r="X6884" s="42"/>
      <c r="Y6884" s="42"/>
      <c r="Z6884" s="42"/>
    </row>
    <row r="6885">
      <c r="B6885" s="42"/>
      <c r="D6885" s="90"/>
      <c r="F6885" s="90"/>
      <c r="G6885" s="42"/>
      <c r="H6885" s="90"/>
      <c r="M6885" s="42"/>
      <c r="S6885" s="42"/>
      <c r="T6885" s="42"/>
      <c r="U6885" s="42"/>
      <c r="V6885" s="42"/>
      <c r="W6885" s="42"/>
      <c r="X6885" s="42"/>
      <c r="Y6885" s="42"/>
      <c r="Z6885" s="42"/>
    </row>
    <row r="6886">
      <c r="B6886" s="42"/>
      <c r="D6886" s="90"/>
      <c r="F6886" s="90"/>
      <c r="G6886" s="42"/>
      <c r="H6886" s="90"/>
      <c r="M6886" s="42"/>
      <c r="S6886" s="42"/>
      <c r="T6886" s="42"/>
      <c r="U6886" s="42"/>
      <c r="V6886" s="42"/>
      <c r="W6886" s="42"/>
      <c r="X6886" s="42"/>
      <c r="Y6886" s="42"/>
      <c r="Z6886" s="42"/>
    </row>
    <row r="6887">
      <c r="B6887" s="42"/>
      <c r="D6887" s="90"/>
      <c r="F6887" s="90"/>
      <c r="G6887" s="42"/>
      <c r="H6887" s="90"/>
      <c r="M6887" s="42"/>
      <c r="S6887" s="42"/>
      <c r="T6887" s="42"/>
      <c r="U6887" s="42"/>
      <c r="V6887" s="42"/>
      <c r="W6887" s="42"/>
      <c r="X6887" s="42"/>
      <c r="Y6887" s="42"/>
      <c r="Z6887" s="42"/>
    </row>
    <row r="6888">
      <c r="B6888" s="42"/>
      <c r="D6888" s="90"/>
      <c r="F6888" s="90"/>
      <c r="G6888" s="42"/>
      <c r="H6888" s="90"/>
      <c r="M6888" s="42"/>
      <c r="S6888" s="42"/>
      <c r="T6888" s="42"/>
      <c r="U6888" s="42"/>
      <c r="V6888" s="42"/>
      <c r="W6888" s="42"/>
      <c r="X6888" s="42"/>
      <c r="Y6888" s="42"/>
      <c r="Z6888" s="42"/>
    </row>
    <row r="6889">
      <c r="B6889" s="42"/>
      <c r="D6889" s="90"/>
      <c r="F6889" s="90"/>
      <c r="G6889" s="42"/>
      <c r="H6889" s="90"/>
      <c r="M6889" s="42"/>
      <c r="S6889" s="42"/>
      <c r="T6889" s="42"/>
      <c r="U6889" s="42"/>
      <c r="V6889" s="42"/>
      <c r="W6889" s="42"/>
      <c r="X6889" s="42"/>
      <c r="Y6889" s="42"/>
      <c r="Z6889" s="42"/>
    </row>
    <row r="6890">
      <c r="B6890" s="42"/>
      <c r="D6890" s="90"/>
      <c r="F6890" s="90"/>
      <c r="G6890" s="42"/>
      <c r="H6890" s="90"/>
      <c r="M6890" s="42"/>
      <c r="S6890" s="42"/>
      <c r="T6890" s="42"/>
      <c r="U6890" s="42"/>
      <c r="V6890" s="42"/>
      <c r="W6890" s="42"/>
      <c r="X6890" s="42"/>
      <c r="Y6890" s="42"/>
      <c r="Z6890" s="42"/>
    </row>
    <row r="6891">
      <c r="B6891" s="42"/>
      <c r="D6891" s="90"/>
      <c r="F6891" s="90"/>
      <c r="G6891" s="42"/>
      <c r="H6891" s="90"/>
      <c r="M6891" s="42"/>
      <c r="S6891" s="42"/>
      <c r="T6891" s="42"/>
      <c r="U6891" s="42"/>
      <c r="V6891" s="42"/>
      <c r="W6891" s="42"/>
      <c r="X6891" s="42"/>
      <c r="Y6891" s="42"/>
      <c r="Z6891" s="42"/>
    </row>
    <row r="6892">
      <c r="B6892" s="42"/>
      <c r="D6892" s="90"/>
      <c r="F6892" s="90"/>
      <c r="G6892" s="42"/>
      <c r="H6892" s="90"/>
      <c r="M6892" s="42"/>
      <c r="S6892" s="42"/>
      <c r="T6892" s="42"/>
      <c r="U6892" s="42"/>
      <c r="V6892" s="42"/>
      <c r="W6892" s="42"/>
      <c r="X6892" s="42"/>
      <c r="Y6892" s="42"/>
      <c r="Z6892" s="42"/>
    </row>
    <row r="6893">
      <c r="B6893" s="42"/>
      <c r="D6893" s="90"/>
      <c r="F6893" s="90"/>
      <c r="G6893" s="42"/>
      <c r="H6893" s="90"/>
      <c r="M6893" s="42"/>
      <c r="S6893" s="42"/>
      <c r="T6893" s="42"/>
      <c r="U6893" s="42"/>
      <c r="V6893" s="42"/>
      <c r="W6893" s="42"/>
      <c r="X6893" s="42"/>
      <c r="Y6893" s="42"/>
      <c r="Z6893" s="42"/>
    </row>
    <row r="6894">
      <c r="B6894" s="42"/>
      <c r="D6894" s="90"/>
      <c r="F6894" s="90"/>
      <c r="G6894" s="42"/>
      <c r="H6894" s="90"/>
      <c r="M6894" s="42"/>
      <c r="S6894" s="42"/>
      <c r="T6894" s="42"/>
      <c r="U6894" s="42"/>
      <c r="V6894" s="42"/>
      <c r="W6894" s="42"/>
      <c r="X6894" s="42"/>
      <c r="Y6894" s="42"/>
      <c r="Z6894" s="42"/>
    </row>
    <row r="6895">
      <c r="B6895" s="42"/>
      <c r="D6895" s="90"/>
      <c r="F6895" s="90"/>
      <c r="G6895" s="42"/>
      <c r="H6895" s="90"/>
      <c r="M6895" s="42"/>
      <c r="S6895" s="42"/>
      <c r="T6895" s="42"/>
      <c r="U6895" s="42"/>
      <c r="V6895" s="42"/>
      <c r="W6895" s="42"/>
      <c r="X6895" s="42"/>
      <c r="Y6895" s="42"/>
      <c r="Z6895" s="42"/>
    </row>
    <row r="6896">
      <c r="B6896" s="42"/>
      <c r="D6896" s="90"/>
      <c r="F6896" s="90"/>
      <c r="G6896" s="42"/>
      <c r="H6896" s="90"/>
      <c r="M6896" s="42"/>
      <c r="S6896" s="42"/>
      <c r="T6896" s="42"/>
      <c r="U6896" s="42"/>
      <c r="V6896" s="42"/>
      <c r="W6896" s="42"/>
      <c r="X6896" s="42"/>
      <c r="Y6896" s="42"/>
      <c r="Z6896" s="42"/>
    </row>
    <row r="6897">
      <c r="B6897" s="42"/>
      <c r="D6897" s="90"/>
      <c r="F6897" s="90"/>
      <c r="G6897" s="42"/>
      <c r="H6897" s="90"/>
      <c r="M6897" s="42"/>
      <c r="S6897" s="42"/>
      <c r="T6897" s="42"/>
      <c r="U6897" s="42"/>
      <c r="V6897" s="42"/>
      <c r="W6897" s="42"/>
      <c r="X6897" s="42"/>
      <c r="Y6897" s="42"/>
      <c r="Z6897" s="42"/>
    </row>
    <row r="6898">
      <c r="B6898" s="42"/>
      <c r="D6898" s="90"/>
      <c r="F6898" s="90"/>
      <c r="G6898" s="42"/>
      <c r="H6898" s="90"/>
      <c r="M6898" s="42"/>
      <c r="S6898" s="42"/>
      <c r="T6898" s="42"/>
      <c r="U6898" s="42"/>
      <c r="V6898" s="42"/>
      <c r="W6898" s="42"/>
      <c r="X6898" s="42"/>
      <c r="Y6898" s="42"/>
      <c r="Z6898" s="42"/>
    </row>
    <row r="6899">
      <c r="B6899" s="42"/>
      <c r="D6899" s="90"/>
      <c r="F6899" s="90"/>
      <c r="G6899" s="42"/>
      <c r="H6899" s="90"/>
      <c r="M6899" s="42"/>
      <c r="S6899" s="42"/>
      <c r="T6899" s="42"/>
      <c r="U6899" s="42"/>
      <c r="V6899" s="42"/>
      <c r="W6899" s="42"/>
      <c r="X6899" s="42"/>
      <c r="Y6899" s="42"/>
      <c r="Z6899" s="42"/>
    </row>
    <row r="6900">
      <c r="B6900" s="42"/>
      <c r="D6900" s="90"/>
      <c r="F6900" s="90"/>
      <c r="G6900" s="42"/>
      <c r="H6900" s="90"/>
      <c r="M6900" s="42"/>
      <c r="S6900" s="42"/>
      <c r="T6900" s="42"/>
      <c r="U6900" s="42"/>
      <c r="V6900" s="42"/>
      <c r="W6900" s="42"/>
      <c r="X6900" s="42"/>
      <c r="Y6900" s="42"/>
      <c r="Z6900" s="42"/>
    </row>
    <row r="6901">
      <c r="B6901" s="42"/>
      <c r="D6901" s="90"/>
      <c r="F6901" s="90"/>
      <c r="G6901" s="42"/>
      <c r="H6901" s="90"/>
      <c r="M6901" s="42"/>
      <c r="S6901" s="42"/>
      <c r="T6901" s="42"/>
      <c r="U6901" s="42"/>
      <c r="V6901" s="42"/>
      <c r="W6901" s="42"/>
      <c r="X6901" s="42"/>
      <c r="Y6901" s="42"/>
      <c r="Z6901" s="42"/>
    </row>
    <row r="6902">
      <c r="B6902" s="42"/>
      <c r="D6902" s="90"/>
      <c r="F6902" s="90"/>
      <c r="G6902" s="42"/>
      <c r="H6902" s="90"/>
      <c r="M6902" s="42"/>
      <c r="S6902" s="42"/>
      <c r="T6902" s="42"/>
      <c r="U6902" s="42"/>
      <c r="V6902" s="42"/>
      <c r="W6902" s="42"/>
      <c r="X6902" s="42"/>
      <c r="Y6902" s="42"/>
      <c r="Z6902" s="42"/>
    </row>
    <row r="6903">
      <c r="B6903" s="42"/>
      <c r="D6903" s="90"/>
      <c r="F6903" s="90"/>
      <c r="G6903" s="42"/>
      <c r="H6903" s="90"/>
      <c r="M6903" s="42"/>
      <c r="S6903" s="42"/>
      <c r="T6903" s="42"/>
      <c r="U6903" s="42"/>
      <c r="V6903" s="42"/>
      <c r="W6903" s="42"/>
      <c r="X6903" s="42"/>
      <c r="Y6903" s="42"/>
      <c r="Z6903" s="42"/>
    </row>
    <row r="6904">
      <c r="B6904" s="42"/>
      <c r="D6904" s="90"/>
      <c r="F6904" s="90"/>
      <c r="G6904" s="42"/>
      <c r="H6904" s="90"/>
      <c r="M6904" s="42"/>
      <c r="S6904" s="42"/>
      <c r="T6904" s="42"/>
      <c r="U6904" s="42"/>
      <c r="V6904" s="42"/>
      <c r="W6904" s="42"/>
      <c r="X6904" s="42"/>
      <c r="Y6904" s="42"/>
      <c r="Z6904" s="42"/>
    </row>
    <row r="6905">
      <c r="B6905" s="42"/>
      <c r="D6905" s="90"/>
      <c r="F6905" s="90"/>
      <c r="G6905" s="42"/>
      <c r="H6905" s="90"/>
      <c r="M6905" s="42"/>
      <c r="S6905" s="42"/>
      <c r="T6905" s="42"/>
      <c r="U6905" s="42"/>
      <c r="V6905" s="42"/>
      <c r="W6905" s="42"/>
      <c r="X6905" s="42"/>
      <c r="Y6905" s="42"/>
      <c r="Z6905" s="42"/>
    </row>
    <row r="6906">
      <c r="B6906" s="42"/>
      <c r="D6906" s="90"/>
      <c r="F6906" s="90"/>
      <c r="G6906" s="42"/>
      <c r="H6906" s="90"/>
      <c r="M6906" s="42"/>
      <c r="S6906" s="42"/>
      <c r="T6906" s="42"/>
      <c r="U6906" s="42"/>
      <c r="V6906" s="42"/>
      <c r="W6906" s="42"/>
      <c r="X6906" s="42"/>
      <c r="Y6906" s="42"/>
      <c r="Z6906" s="42"/>
    </row>
    <row r="6907">
      <c r="B6907" s="42"/>
      <c r="D6907" s="90"/>
      <c r="F6907" s="90"/>
      <c r="G6907" s="42"/>
      <c r="H6907" s="90"/>
      <c r="M6907" s="42"/>
      <c r="S6907" s="42"/>
      <c r="T6907" s="42"/>
      <c r="U6907" s="42"/>
      <c r="V6907" s="42"/>
      <c r="W6907" s="42"/>
      <c r="X6907" s="42"/>
      <c r="Y6907" s="42"/>
      <c r="Z6907" s="42"/>
    </row>
    <row r="6908">
      <c r="B6908" s="42"/>
      <c r="D6908" s="90"/>
      <c r="F6908" s="90"/>
      <c r="G6908" s="42"/>
      <c r="H6908" s="90"/>
      <c r="M6908" s="42"/>
      <c r="S6908" s="42"/>
      <c r="T6908" s="42"/>
      <c r="U6908" s="42"/>
      <c r="V6908" s="42"/>
      <c r="W6908" s="42"/>
      <c r="X6908" s="42"/>
      <c r="Y6908" s="42"/>
      <c r="Z6908" s="42"/>
    </row>
    <row r="6909">
      <c r="B6909" s="42"/>
      <c r="D6909" s="90"/>
      <c r="F6909" s="90"/>
      <c r="G6909" s="42"/>
      <c r="H6909" s="90"/>
      <c r="M6909" s="42"/>
      <c r="S6909" s="42"/>
      <c r="T6909" s="42"/>
      <c r="U6909" s="42"/>
      <c r="V6909" s="42"/>
      <c r="W6909" s="42"/>
      <c r="X6909" s="42"/>
      <c r="Y6909" s="42"/>
      <c r="Z6909" s="42"/>
    </row>
    <row r="6910">
      <c r="B6910" s="42"/>
      <c r="D6910" s="90"/>
      <c r="F6910" s="90"/>
      <c r="G6910" s="42"/>
      <c r="H6910" s="90"/>
      <c r="M6910" s="42"/>
      <c r="S6910" s="42"/>
      <c r="T6910" s="42"/>
      <c r="U6910" s="42"/>
      <c r="V6910" s="42"/>
      <c r="W6910" s="42"/>
      <c r="X6910" s="42"/>
      <c r="Y6910" s="42"/>
      <c r="Z6910" s="42"/>
    </row>
    <row r="6911">
      <c r="B6911" s="42"/>
      <c r="D6911" s="90"/>
      <c r="F6911" s="90"/>
      <c r="G6911" s="42"/>
      <c r="H6911" s="90"/>
      <c r="M6911" s="42"/>
      <c r="S6911" s="42"/>
      <c r="T6911" s="42"/>
      <c r="U6911" s="42"/>
      <c r="V6911" s="42"/>
      <c r="W6911" s="42"/>
      <c r="X6911" s="42"/>
      <c r="Y6911" s="42"/>
      <c r="Z6911" s="42"/>
    </row>
    <row r="6912">
      <c r="B6912" s="42"/>
      <c r="D6912" s="90"/>
      <c r="F6912" s="90"/>
      <c r="G6912" s="42"/>
      <c r="H6912" s="90"/>
      <c r="M6912" s="42"/>
      <c r="S6912" s="42"/>
      <c r="T6912" s="42"/>
      <c r="U6912" s="42"/>
      <c r="V6912" s="42"/>
      <c r="W6912" s="42"/>
      <c r="X6912" s="42"/>
      <c r="Y6912" s="42"/>
      <c r="Z6912" s="42"/>
    </row>
    <row r="6913">
      <c r="B6913" s="42"/>
      <c r="D6913" s="90"/>
      <c r="F6913" s="90"/>
      <c r="G6913" s="42"/>
      <c r="H6913" s="90"/>
      <c r="M6913" s="42"/>
      <c r="S6913" s="42"/>
      <c r="T6913" s="42"/>
      <c r="U6913" s="42"/>
      <c r="V6913" s="42"/>
      <c r="W6913" s="42"/>
      <c r="X6913" s="42"/>
      <c r="Y6913" s="42"/>
      <c r="Z6913" s="42"/>
    </row>
    <row r="6914">
      <c r="B6914" s="42"/>
      <c r="D6914" s="90"/>
      <c r="F6914" s="90"/>
      <c r="G6914" s="42"/>
      <c r="H6914" s="90"/>
      <c r="M6914" s="42"/>
      <c r="S6914" s="42"/>
      <c r="T6914" s="42"/>
      <c r="U6914" s="42"/>
      <c r="V6914" s="42"/>
      <c r="W6914" s="42"/>
      <c r="X6914" s="42"/>
      <c r="Y6914" s="42"/>
      <c r="Z6914" s="42"/>
    </row>
    <row r="6915">
      <c r="B6915" s="42"/>
      <c r="D6915" s="90"/>
      <c r="F6915" s="90"/>
      <c r="G6915" s="42"/>
      <c r="H6915" s="90"/>
      <c r="M6915" s="42"/>
      <c r="S6915" s="42"/>
      <c r="T6915" s="42"/>
      <c r="U6915" s="42"/>
      <c r="V6915" s="42"/>
      <c r="W6915" s="42"/>
      <c r="X6915" s="42"/>
      <c r="Y6915" s="42"/>
      <c r="Z6915" s="42"/>
    </row>
    <row r="6916">
      <c r="B6916" s="42"/>
      <c r="D6916" s="90"/>
      <c r="F6916" s="90"/>
      <c r="G6916" s="42"/>
      <c r="H6916" s="90"/>
      <c r="M6916" s="42"/>
      <c r="S6916" s="42"/>
      <c r="T6916" s="42"/>
      <c r="U6916" s="42"/>
      <c r="V6916" s="42"/>
      <c r="W6916" s="42"/>
      <c r="X6916" s="42"/>
      <c r="Y6916" s="42"/>
      <c r="Z6916" s="42"/>
    </row>
    <row r="6917">
      <c r="B6917" s="42"/>
      <c r="D6917" s="90"/>
      <c r="F6917" s="90"/>
      <c r="G6917" s="42"/>
      <c r="H6917" s="90"/>
      <c r="M6917" s="42"/>
      <c r="S6917" s="42"/>
      <c r="T6917" s="42"/>
      <c r="U6917" s="42"/>
      <c r="V6917" s="42"/>
      <c r="W6917" s="42"/>
      <c r="X6917" s="42"/>
      <c r="Y6917" s="42"/>
      <c r="Z6917" s="42"/>
    </row>
    <row r="6918">
      <c r="B6918" s="42"/>
      <c r="D6918" s="90"/>
      <c r="F6918" s="90"/>
      <c r="G6918" s="42"/>
      <c r="H6918" s="90"/>
      <c r="M6918" s="42"/>
      <c r="S6918" s="42"/>
      <c r="T6918" s="42"/>
      <c r="U6918" s="42"/>
      <c r="V6918" s="42"/>
      <c r="W6918" s="42"/>
      <c r="X6918" s="42"/>
      <c r="Y6918" s="42"/>
      <c r="Z6918" s="42"/>
    </row>
    <row r="6919">
      <c r="B6919" s="42"/>
      <c r="D6919" s="90"/>
      <c r="F6919" s="90"/>
      <c r="G6919" s="42"/>
      <c r="H6919" s="90"/>
      <c r="M6919" s="42"/>
      <c r="S6919" s="42"/>
      <c r="T6919" s="42"/>
      <c r="U6919" s="42"/>
      <c r="V6919" s="42"/>
      <c r="W6919" s="42"/>
      <c r="X6919" s="42"/>
      <c r="Y6919" s="42"/>
      <c r="Z6919" s="42"/>
    </row>
    <row r="6920">
      <c r="B6920" s="42"/>
      <c r="D6920" s="90"/>
      <c r="F6920" s="90"/>
      <c r="G6920" s="42"/>
      <c r="H6920" s="90"/>
      <c r="M6920" s="42"/>
      <c r="S6920" s="42"/>
      <c r="T6920" s="42"/>
      <c r="U6920" s="42"/>
      <c r="V6920" s="42"/>
      <c r="W6920" s="42"/>
      <c r="X6920" s="42"/>
      <c r="Y6920" s="42"/>
      <c r="Z6920" s="42"/>
    </row>
    <row r="6921">
      <c r="B6921" s="42"/>
      <c r="D6921" s="90"/>
      <c r="F6921" s="90"/>
      <c r="G6921" s="42"/>
      <c r="H6921" s="90"/>
      <c r="M6921" s="42"/>
      <c r="S6921" s="42"/>
      <c r="T6921" s="42"/>
      <c r="U6921" s="42"/>
      <c r="V6921" s="42"/>
      <c r="W6921" s="42"/>
      <c r="X6921" s="42"/>
      <c r="Y6921" s="42"/>
      <c r="Z6921" s="42"/>
    </row>
    <row r="6922">
      <c r="B6922" s="42"/>
      <c r="D6922" s="90"/>
      <c r="F6922" s="90"/>
      <c r="G6922" s="42"/>
      <c r="H6922" s="90"/>
      <c r="M6922" s="42"/>
      <c r="S6922" s="42"/>
      <c r="T6922" s="42"/>
      <c r="U6922" s="42"/>
      <c r="V6922" s="42"/>
      <c r="W6922" s="42"/>
      <c r="X6922" s="42"/>
      <c r="Y6922" s="42"/>
      <c r="Z6922" s="42"/>
    </row>
    <row r="6923">
      <c r="B6923" s="42"/>
      <c r="D6923" s="90"/>
      <c r="F6923" s="90"/>
      <c r="G6923" s="42"/>
      <c r="H6923" s="90"/>
      <c r="M6923" s="42"/>
      <c r="S6923" s="42"/>
      <c r="T6923" s="42"/>
      <c r="U6923" s="42"/>
      <c r="V6923" s="42"/>
      <c r="W6923" s="42"/>
      <c r="X6923" s="42"/>
      <c r="Y6923" s="42"/>
      <c r="Z6923" s="42"/>
    </row>
    <row r="6924">
      <c r="B6924" s="42"/>
      <c r="D6924" s="90"/>
      <c r="F6924" s="90"/>
      <c r="G6924" s="42"/>
      <c r="H6924" s="90"/>
      <c r="M6924" s="42"/>
      <c r="S6924" s="42"/>
      <c r="T6924" s="42"/>
      <c r="U6924" s="42"/>
      <c r="V6924" s="42"/>
      <c r="W6924" s="42"/>
      <c r="X6924" s="42"/>
      <c r="Y6924" s="42"/>
      <c r="Z6924" s="42"/>
    </row>
    <row r="6925">
      <c r="B6925" s="42"/>
      <c r="D6925" s="90"/>
      <c r="F6925" s="90"/>
      <c r="G6925" s="42"/>
      <c r="H6925" s="90"/>
      <c r="M6925" s="42"/>
      <c r="S6925" s="42"/>
      <c r="T6925" s="42"/>
      <c r="U6925" s="42"/>
      <c r="V6925" s="42"/>
      <c r="W6925" s="42"/>
      <c r="X6925" s="42"/>
      <c r="Y6925" s="42"/>
      <c r="Z6925" s="42"/>
    </row>
    <row r="6926">
      <c r="B6926" s="42"/>
      <c r="D6926" s="90"/>
      <c r="F6926" s="90"/>
      <c r="G6926" s="42"/>
      <c r="H6926" s="90"/>
      <c r="M6926" s="42"/>
      <c r="S6926" s="42"/>
      <c r="T6926" s="42"/>
      <c r="U6926" s="42"/>
      <c r="V6926" s="42"/>
      <c r="W6926" s="42"/>
      <c r="X6926" s="42"/>
      <c r="Y6926" s="42"/>
      <c r="Z6926" s="42"/>
    </row>
    <row r="6927">
      <c r="B6927" s="42"/>
      <c r="D6927" s="90"/>
      <c r="F6927" s="90"/>
      <c r="G6927" s="42"/>
      <c r="H6927" s="90"/>
      <c r="M6927" s="42"/>
      <c r="S6927" s="42"/>
      <c r="T6927" s="42"/>
      <c r="U6927" s="42"/>
      <c r="V6927" s="42"/>
      <c r="W6927" s="42"/>
      <c r="X6927" s="42"/>
      <c r="Y6927" s="42"/>
      <c r="Z6927" s="42"/>
    </row>
    <row r="6928">
      <c r="B6928" s="42"/>
      <c r="D6928" s="90"/>
      <c r="F6928" s="90"/>
      <c r="G6928" s="42"/>
      <c r="H6928" s="90"/>
      <c r="M6928" s="42"/>
      <c r="S6928" s="42"/>
      <c r="T6928" s="42"/>
      <c r="U6928" s="42"/>
      <c r="V6928" s="42"/>
      <c r="W6928" s="42"/>
      <c r="X6928" s="42"/>
      <c r="Y6928" s="42"/>
      <c r="Z6928" s="42"/>
    </row>
    <row r="6929">
      <c r="B6929" s="42"/>
      <c r="D6929" s="90"/>
      <c r="F6929" s="90"/>
      <c r="G6929" s="42"/>
      <c r="H6929" s="90"/>
      <c r="M6929" s="42"/>
      <c r="S6929" s="42"/>
      <c r="T6929" s="42"/>
      <c r="U6929" s="42"/>
      <c r="V6929" s="42"/>
      <c r="W6929" s="42"/>
      <c r="X6929" s="42"/>
      <c r="Y6929" s="42"/>
      <c r="Z6929" s="42"/>
    </row>
    <row r="6930">
      <c r="B6930" s="42"/>
      <c r="D6930" s="90"/>
      <c r="F6930" s="90"/>
      <c r="G6930" s="42"/>
      <c r="H6930" s="90"/>
      <c r="M6930" s="42"/>
      <c r="S6930" s="42"/>
      <c r="T6930" s="42"/>
      <c r="U6930" s="42"/>
      <c r="V6930" s="42"/>
      <c r="W6930" s="42"/>
      <c r="X6930" s="42"/>
      <c r="Y6930" s="42"/>
      <c r="Z6930" s="42"/>
    </row>
    <row r="6931">
      <c r="B6931" s="42"/>
      <c r="D6931" s="90"/>
      <c r="F6931" s="90"/>
      <c r="G6931" s="42"/>
      <c r="H6931" s="90"/>
      <c r="M6931" s="42"/>
      <c r="S6931" s="42"/>
      <c r="T6931" s="42"/>
      <c r="U6931" s="42"/>
      <c r="V6931" s="42"/>
      <c r="W6931" s="42"/>
      <c r="X6931" s="42"/>
      <c r="Y6931" s="42"/>
      <c r="Z6931" s="42"/>
    </row>
    <row r="6932">
      <c r="B6932" s="42"/>
      <c r="D6932" s="90"/>
      <c r="F6932" s="90"/>
      <c r="G6932" s="42"/>
      <c r="H6932" s="90"/>
      <c r="M6932" s="42"/>
      <c r="S6932" s="42"/>
      <c r="T6932" s="42"/>
      <c r="U6932" s="42"/>
      <c r="V6932" s="42"/>
      <c r="W6932" s="42"/>
      <c r="X6932" s="42"/>
      <c r="Y6932" s="42"/>
      <c r="Z6932" s="42"/>
    </row>
    <row r="6933">
      <c r="B6933" s="42"/>
      <c r="D6933" s="90"/>
      <c r="F6933" s="90"/>
      <c r="G6933" s="42"/>
      <c r="H6933" s="90"/>
      <c r="M6933" s="42"/>
      <c r="S6933" s="42"/>
      <c r="T6933" s="42"/>
      <c r="U6933" s="42"/>
      <c r="V6933" s="42"/>
      <c r="W6933" s="42"/>
      <c r="X6933" s="42"/>
      <c r="Y6933" s="42"/>
      <c r="Z6933" s="42"/>
    </row>
    <row r="6934">
      <c r="B6934" s="42"/>
      <c r="D6934" s="90"/>
      <c r="F6934" s="90"/>
      <c r="G6934" s="42"/>
      <c r="H6934" s="90"/>
      <c r="M6934" s="42"/>
      <c r="S6934" s="42"/>
      <c r="T6934" s="42"/>
      <c r="U6934" s="42"/>
      <c r="V6934" s="42"/>
      <c r="W6934" s="42"/>
      <c r="X6934" s="42"/>
      <c r="Y6934" s="42"/>
      <c r="Z6934" s="42"/>
    </row>
    <row r="6935">
      <c r="B6935" s="42"/>
      <c r="D6935" s="90"/>
      <c r="F6935" s="90"/>
      <c r="G6935" s="42"/>
      <c r="H6935" s="90"/>
      <c r="M6935" s="42"/>
      <c r="S6935" s="42"/>
      <c r="T6935" s="42"/>
      <c r="U6935" s="42"/>
      <c r="V6935" s="42"/>
      <c r="W6935" s="42"/>
      <c r="X6935" s="42"/>
      <c r="Y6935" s="42"/>
      <c r="Z6935" s="42"/>
    </row>
    <row r="6936">
      <c r="B6936" s="42"/>
      <c r="D6936" s="90"/>
      <c r="F6936" s="90"/>
      <c r="G6936" s="42"/>
      <c r="H6936" s="90"/>
      <c r="M6936" s="42"/>
      <c r="S6936" s="42"/>
      <c r="T6936" s="42"/>
      <c r="U6936" s="42"/>
      <c r="V6936" s="42"/>
      <c r="W6936" s="42"/>
      <c r="X6936" s="42"/>
      <c r="Y6936" s="42"/>
      <c r="Z6936" s="42"/>
    </row>
    <row r="6937">
      <c r="B6937" s="42"/>
      <c r="D6937" s="90"/>
      <c r="F6937" s="90"/>
      <c r="G6937" s="42"/>
      <c r="H6937" s="90"/>
      <c r="M6937" s="42"/>
      <c r="S6937" s="42"/>
      <c r="T6937" s="42"/>
      <c r="U6937" s="42"/>
      <c r="V6937" s="42"/>
      <c r="W6937" s="42"/>
      <c r="X6937" s="42"/>
      <c r="Y6937" s="42"/>
      <c r="Z6937" s="42"/>
    </row>
    <row r="6938">
      <c r="B6938" s="42"/>
      <c r="D6938" s="90"/>
      <c r="F6938" s="90"/>
      <c r="G6938" s="42"/>
      <c r="H6938" s="90"/>
      <c r="M6938" s="42"/>
      <c r="S6938" s="42"/>
      <c r="T6938" s="42"/>
      <c r="U6938" s="42"/>
      <c r="V6938" s="42"/>
      <c r="W6938" s="42"/>
      <c r="X6938" s="42"/>
      <c r="Y6938" s="42"/>
      <c r="Z6938" s="42"/>
    </row>
    <row r="6939">
      <c r="B6939" s="42"/>
      <c r="D6939" s="90"/>
      <c r="F6939" s="90"/>
      <c r="G6939" s="42"/>
      <c r="H6939" s="90"/>
      <c r="M6939" s="42"/>
      <c r="S6939" s="42"/>
      <c r="T6939" s="42"/>
      <c r="U6939" s="42"/>
      <c r="V6939" s="42"/>
      <c r="W6939" s="42"/>
      <c r="X6939" s="42"/>
      <c r="Y6939" s="42"/>
      <c r="Z6939" s="42"/>
    </row>
    <row r="6940">
      <c r="B6940" s="42"/>
      <c r="D6940" s="90"/>
      <c r="F6940" s="90"/>
      <c r="G6940" s="42"/>
      <c r="H6940" s="90"/>
      <c r="M6940" s="42"/>
      <c r="S6940" s="42"/>
      <c r="T6940" s="42"/>
      <c r="U6940" s="42"/>
      <c r="V6940" s="42"/>
      <c r="W6940" s="42"/>
      <c r="X6940" s="42"/>
      <c r="Y6940" s="42"/>
      <c r="Z6940" s="42"/>
    </row>
    <row r="6941">
      <c r="B6941" s="42"/>
      <c r="D6941" s="90"/>
      <c r="F6941" s="90"/>
      <c r="G6941" s="42"/>
      <c r="H6941" s="90"/>
      <c r="M6941" s="42"/>
      <c r="S6941" s="42"/>
      <c r="T6941" s="42"/>
      <c r="U6941" s="42"/>
      <c r="V6941" s="42"/>
      <c r="W6941" s="42"/>
      <c r="X6941" s="42"/>
      <c r="Y6941" s="42"/>
      <c r="Z6941" s="42"/>
    </row>
    <row r="6942">
      <c r="B6942" s="42"/>
      <c r="D6942" s="90"/>
      <c r="F6942" s="90"/>
      <c r="G6942" s="42"/>
      <c r="H6942" s="90"/>
      <c r="M6942" s="42"/>
      <c r="S6942" s="42"/>
      <c r="T6942" s="42"/>
      <c r="U6942" s="42"/>
      <c r="V6942" s="42"/>
      <c r="W6942" s="42"/>
      <c r="X6942" s="42"/>
      <c r="Y6942" s="42"/>
      <c r="Z6942" s="42"/>
    </row>
    <row r="6943">
      <c r="B6943" s="42"/>
      <c r="D6943" s="90"/>
      <c r="F6943" s="90"/>
      <c r="G6943" s="42"/>
      <c r="H6943" s="90"/>
      <c r="M6943" s="42"/>
      <c r="S6943" s="42"/>
      <c r="T6943" s="42"/>
      <c r="U6943" s="42"/>
      <c r="V6943" s="42"/>
      <c r="W6943" s="42"/>
      <c r="X6943" s="42"/>
      <c r="Y6943" s="42"/>
      <c r="Z6943" s="42"/>
    </row>
    <row r="6944">
      <c r="B6944" s="42"/>
      <c r="D6944" s="90"/>
      <c r="F6944" s="90"/>
      <c r="G6944" s="42"/>
      <c r="H6944" s="90"/>
      <c r="M6944" s="42"/>
      <c r="S6944" s="42"/>
      <c r="T6944" s="42"/>
      <c r="U6944" s="42"/>
      <c r="V6944" s="42"/>
      <c r="W6944" s="42"/>
      <c r="X6944" s="42"/>
      <c r="Y6944" s="42"/>
      <c r="Z6944" s="42"/>
    </row>
    <row r="6945">
      <c r="B6945" s="42"/>
      <c r="D6945" s="90"/>
      <c r="F6945" s="90"/>
      <c r="G6945" s="42"/>
      <c r="H6945" s="90"/>
      <c r="M6945" s="42"/>
      <c r="S6945" s="42"/>
      <c r="T6945" s="42"/>
      <c r="U6945" s="42"/>
      <c r="V6945" s="42"/>
      <c r="W6945" s="42"/>
      <c r="X6945" s="42"/>
      <c r="Y6945" s="42"/>
      <c r="Z6945" s="42"/>
    </row>
    <row r="6946">
      <c r="B6946" s="42"/>
      <c r="D6946" s="90"/>
      <c r="F6946" s="90"/>
      <c r="G6946" s="42"/>
      <c r="H6946" s="90"/>
      <c r="M6946" s="42"/>
      <c r="S6946" s="42"/>
      <c r="T6946" s="42"/>
      <c r="U6946" s="42"/>
      <c r="V6946" s="42"/>
      <c r="W6946" s="42"/>
      <c r="X6946" s="42"/>
      <c r="Y6946" s="42"/>
      <c r="Z6946" s="42"/>
    </row>
    <row r="6947">
      <c r="B6947" s="42"/>
      <c r="D6947" s="90"/>
      <c r="F6947" s="90"/>
      <c r="G6947" s="42"/>
      <c r="H6947" s="90"/>
      <c r="M6947" s="42"/>
      <c r="S6947" s="42"/>
      <c r="T6947" s="42"/>
      <c r="U6947" s="42"/>
      <c r="V6947" s="42"/>
      <c r="W6947" s="42"/>
      <c r="X6947" s="42"/>
      <c r="Y6947" s="42"/>
      <c r="Z6947" s="42"/>
    </row>
    <row r="6948">
      <c r="B6948" s="42"/>
      <c r="D6948" s="90"/>
      <c r="F6948" s="90"/>
      <c r="G6948" s="42"/>
      <c r="H6948" s="90"/>
      <c r="M6948" s="42"/>
      <c r="S6948" s="42"/>
      <c r="T6948" s="42"/>
      <c r="U6948" s="42"/>
      <c r="V6948" s="42"/>
      <c r="W6948" s="42"/>
      <c r="X6948" s="42"/>
      <c r="Y6948" s="42"/>
      <c r="Z6948" s="42"/>
    </row>
    <row r="6949">
      <c r="B6949" s="42"/>
      <c r="D6949" s="90"/>
      <c r="F6949" s="90"/>
      <c r="G6949" s="42"/>
      <c r="H6949" s="90"/>
      <c r="M6949" s="42"/>
      <c r="S6949" s="42"/>
      <c r="T6949" s="42"/>
      <c r="U6949" s="42"/>
      <c r="V6949" s="42"/>
      <c r="W6949" s="42"/>
      <c r="X6949" s="42"/>
      <c r="Y6949" s="42"/>
      <c r="Z6949" s="42"/>
    </row>
    <row r="6950">
      <c r="B6950" s="42"/>
      <c r="D6950" s="90"/>
      <c r="F6950" s="90"/>
      <c r="G6950" s="42"/>
      <c r="H6950" s="90"/>
      <c r="M6950" s="42"/>
      <c r="S6950" s="42"/>
      <c r="T6950" s="42"/>
      <c r="U6950" s="42"/>
      <c r="V6950" s="42"/>
      <c r="W6950" s="42"/>
      <c r="X6950" s="42"/>
      <c r="Y6950" s="42"/>
      <c r="Z6950" s="42"/>
    </row>
    <row r="6951">
      <c r="B6951" s="42"/>
      <c r="D6951" s="90"/>
      <c r="F6951" s="90"/>
      <c r="G6951" s="42"/>
      <c r="H6951" s="90"/>
      <c r="M6951" s="42"/>
      <c r="S6951" s="42"/>
      <c r="T6951" s="42"/>
      <c r="U6951" s="42"/>
      <c r="V6951" s="42"/>
      <c r="W6951" s="42"/>
      <c r="X6951" s="42"/>
      <c r="Y6951" s="42"/>
      <c r="Z6951" s="42"/>
    </row>
    <row r="6952">
      <c r="B6952" s="42"/>
      <c r="D6952" s="90"/>
      <c r="F6952" s="90"/>
      <c r="G6952" s="42"/>
      <c r="H6952" s="90"/>
      <c r="M6952" s="42"/>
      <c r="S6952" s="42"/>
      <c r="T6952" s="42"/>
      <c r="U6952" s="42"/>
      <c r="V6952" s="42"/>
      <c r="W6952" s="42"/>
      <c r="X6952" s="42"/>
      <c r="Y6952" s="42"/>
      <c r="Z6952" s="42"/>
    </row>
    <row r="6953">
      <c r="B6953" s="42"/>
      <c r="D6953" s="90"/>
      <c r="F6953" s="90"/>
      <c r="G6953" s="42"/>
      <c r="H6953" s="90"/>
      <c r="M6953" s="42"/>
      <c r="S6953" s="42"/>
      <c r="T6953" s="42"/>
      <c r="U6953" s="42"/>
      <c r="V6953" s="42"/>
      <c r="W6953" s="42"/>
      <c r="X6953" s="42"/>
      <c r="Y6953" s="42"/>
      <c r="Z6953" s="42"/>
    </row>
    <row r="6954">
      <c r="B6954" s="42"/>
      <c r="D6954" s="90"/>
      <c r="F6954" s="90"/>
      <c r="G6954" s="42"/>
      <c r="H6954" s="90"/>
      <c r="M6954" s="42"/>
      <c r="S6954" s="42"/>
      <c r="T6954" s="42"/>
      <c r="U6954" s="42"/>
      <c r="V6954" s="42"/>
      <c r="W6954" s="42"/>
      <c r="X6954" s="42"/>
      <c r="Y6954" s="42"/>
      <c r="Z6954" s="42"/>
    </row>
    <row r="6955">
      <c r="B6955" s="42"/>
      <c r="D6955" s="90"/>
      <c r="F6955" s="90"/>
      <c r="G6955" s="42"/>
      <c r="H6955" s="90"/>
      <c r="M6955" s="42"/>
      <c r="S6955" s="42"/>
      <c r="T6955" s="42"/>
      <c r="U6955" s="42"/>
      <c r="V6955" s="42"/>
      <c r="W6955" s="42"/>
      <c r="X6955" s="42"/>
      <c r="Y6955" s="42"/>
      <c r="Z6955" s="42"/>
    </row>
    <row r="6956">
      <c r="B6956" s="42"/>
      <c r="D6956" s="90"/>
      <c r="F6956" s="90"/>
      <c r="G6956" s="42"/>
      <c r="H6956" s="90"/>
      <c r="M6956" s="42"/>
      <c r="S6956" s="42"/>
      <c r="T6956" s="42"/>
      <c r="U6956" s="42"/>
      <c r="V6956" s="42"/>
      <c r="W6956" s="42"/>
      <c r="X6956" s="42"/>
      <c r="Y6956" s="42"/>
      <c r="Z6956" s="42"/>
    </row>
    <row r="6957">
      <c r="B6957" s="42"/>
      <c r="D6957" s="90"/>
      <c r="F6957" s="90"/>
      <c r="G6957" s="42"/>
      <c r="H6957" s="90"/>
      <c r="M6957" s="42"/>
      <c r="S6957" s="42"/>
      <c r="T6957" s="42"/>
      <c r="U6957" s="42"/>
      <c r="V6957" s="42"/>
      <c r="W6957" s="42"/>
      <c r="X6957" s="42"/>
      <c r="Y6957" s="42"/>
      <c r="Z6957" s="42"/>
    </row>
    <row r="6958">
      <c r="B6958" s="42"/>
      <c r="D6958" s="90"/>
      <c r="F6958" s="90"/>
      <c r="G6958" s="42"/>
      <c r="H6958" s="90"/>
      <c r="M6958" s="42"/>
      <c r="S6958" s="42"/>
      <c r="T6958" s="42"/>
      <c r="U6958" s="42"/>
      <c r="V6958" s="42"/>
      <c r="W6958" s="42"/>
      <c r="X6958" s="42"/>
      <c r="Y6958" s="42"/>
      <c r="Z6958" s="42"/>
    </row>
    <row r="6959">
      <c r="B6959" s="42"/>
      <c r="D6959" s="90"/>
      <c r="F6959" s="90"/>
      <c r="G6959" s="42"/>
      <c r="H6959" s="90"/>
      <c r="M6959" s="42"/>
      <c r="S6959" s="42"/>
      <c r="T6959" s="42"/>
      <c r="U6959" s="42"/>
      <c r="V6959" s="42"/>
      <c r="W6959" s="42"/>
      <c r="X6959" s="42"/>
      <c r="Y6959" s="42"/>
      <c r="Z6959" s="42"/>
    </row>
    <row r="6960">
      <c r="B6960" s="42"/>
      <c r="D6960" s="90"/>
      <c r="F6960" s="90"/>
      <c r="G6960" s="42"/>
      <c r="H6960" s="90"/>
      <c r="M6960" s="42"/>
      <c r="S6960" s="42"/>
      <c r="T6960" s="42"/>
      <c r="U6960" s="42"/>
      <c r="V6960" s="42"/>
      <c r="W6960" s="42"/>
      <c r="X6960" s="42"/>
      <c r="Y6960" s="42"/>
      <c r="Z6960" s="42"/>
    </row>
    <row r="6961">
      <c r="B6961" s="42"/>
      <c r="D6961" s="90"/>
      <c r="F6961" s="90"/>
      <c r="G6961" s="42"/>
      <c r="H6961" s="90"/>
      <c r="M6961" s="42"/>
      <c r="S6961" s="42"/>
      <c r="T6961" s="42"/>
      <c r="U6961" s="42"/>
      <c r="V6961" s="42"/>
      <c r="W6961" s="42"/>
      <c r="X6961" s="42"/>
      <c r="Y6961" s="42"/>
      <c r="Z6961" s="42"/>
    </row>
    <row r="6962">
      <c r="B6962" s="42"/>
      <c r="D6962" s="90"/>
      <c r="F6962" s="90"/>
      <c r="G6962" s="42"/>
      <c r="H6962" s="90"/>
      <c r="M6962" s="42"/>
      <c r="S6962" s="42"/>
      <c r="T6962" s="42"/>
      <c r="U6962" s="42"/>
      <c r="V6962" s="42"/>
      <c r="W6962" s="42"/>
      <c r="X6962" s="42"/>
      <c r="Y6962" s="42"/>
      <c r="Z6962" s="42"/>
    </row>
    <row r="6963">
      <c r="B6963" s="42"/>
      <c r="D6963" s="90"/>
      <c r="F6963" s="90"/>
      <c r="G6963" s="42"/>
      <c r="H6963" s="90"/>
      <c r="M6963" s="42"/>
      <c r="S6963" s="42"/>
      <c r="T6963" s="42"/>
      <c r="U6963" s="42"/>
      <c r="V6963" s="42"/>
      <c r="W6963" s="42"/>
      <c r="X6963" s="42"/>
      <c r="Y6963" s="42"/>
      <c r="Z6963" s="42"/>
    </row>
    <row r="6964">
      <c r="B6964" s="42"/>
      <c r="D6964" s="90"/>
      <c r="F6964" s="90"/>
      <c r="G6964" s="42"/>
      <c r="H6964" s="90"/>
      <c r="M6964" s="42"/>
      <c r="S6964" s="42"/>
      <c r="T6964" s="42"/>
      <c r="U6964" s="42"/>
      <c r="V6964" s="42"/>
      <c r="W6964" s="42"/>
      <c r="X6964" s="42"/>
      <c r="Y6964" s="42"/>
      <c r="Z6964" s="42"/>
    </row>
    <row r="6965">
      <c r="B6965" s="42"/>
      <c r="D6965" s="90"/>
      <c r="F6965" s="90"/>
      <c r="G6965" s="42"/>
      <c r="H6965" s="90"/>
      <c r="M6965" s="42"/>
      <c r="S6965" s="42"/>
      <c r="T6965" s="42"/>
      <c r="U6965" s="42"/>
      <c r="V6965" s="42"/>
      <c r="W6965" s="42"/>
      <c r="X6965" s="42"/>
      <c r="Y6965" s="42"/>
      <c r="Z6965" s="42"/>
    </row>
    <row r="6966">
      <c r="B6966" s="42"/>
      <c r="D6966" s="90"/>
      <c r="F6966" s="90"/>
      <c r="G6966" s="42"/>
      <c r="H6966" s="90"/>
      <c r="M6966" s="42"/>
      <c r="S6966" s="42"/>
      <c r="T6966" s="42"/>
      <c r="U6966" s="42"/>
      <c r="V6966" s="42"/>
      <c r="W6966" s="42"/>
      <c r="X6966" s="42"/>
      <c r="Y6966" s="42"/>
      <c r="Z6966" s="42"/>
    </row>
    <row r="6967">
      <c r="B6967" s="42"/>
      <c r="D6967" s="90"/>
      <c r="F6967" s="90"/>
      <c r="G6967" s="42"/>
      <c r="H6967" s="90"/>
      <c r="M6967" s="42"/>
      <c r="S6967" s="42"/>
      <c r="T6967" s="42"/>
      <c r="U6967" s="42"/>
      <c r="V6967" s="42"/>
      <c r="W6967" s="42"/>
      <c r="X6967" s="42"/>
      <c r="Y6967" s="42"/>
      <c r="Z6967" s="42"/>
    </row>
    <row r="6968">
      <c r="B6968" s="42"/>
      <c r="D6968" s="90"/>
      <c r="F6968" s="90"/>
      <c r="G6968" s="42"/>
      <c r="H6968" s="90"/>
      <c r="M6968" s="42"/>
      <c r="S6968" s="42"/>
      <c r="T6968" s="42"/>
      <c r="U6968" s="42"/>
      <c r="V6968" s="42"/>
      <c r="W6968" s="42"/>
      <c r="X6968" s="42"/>
      <c r="Y6968" s="42"/>
      <c r="Z6968" s="42"/>
    </row>
    <row r="6969">
      <c r="B6969" s="42"/>
      <c r="D6969" s="90"/>
      <c r="F6969" s="90"/>
      <c r="G6969" s="42"/>
      <c r="H6969" s="90"/>
      <c r="M6969" s="42"/>
      <c r="S6969" s="42"/>
      <c r="T6969" s="42"/>
      <c r="U6969" s="42"/>
      <c r="V6969" s="42"/>
      <c r="W6969" s="42"/>
      <c r="X6969" s="42"/>
      <c r="Y6969" s="42"/>
      <c r="Z6969" s="42"/>
    </row>
    <row r="6970">
      <c r="B6970" s="42"/>
      <c r="D6970" s="90"/>
      <c r="F6970" s="90"/>
      <c r="G6970" s="42"/>
      <c r="H6970" s="90"/>
      <c r="M6970" s="42"/>
      <c r="S6970" s="42"/>
      <c r="T6970" s="42"/>
      <c r="U6970" s="42"/>
      <c r="V6970" s="42"/>
      <c r="W6970" s="42"/>
      <c r="X6970" s="42"/>
      <c r="Y6970" s="42"/>
      <c r="Z6970" s="42"/>
    </row>
    <row r="6971">
      <c r="B6971" s="42"/>
      <c r="D6971" s="90"/>
      <c r="F6971" s="90"/>
      <c r="G6971" s="42"/>
      <c r="H6971" s="90"/>
      <c r="M6971" s="42"/>
      <c r="S6971" s="42"/>
      <c r="T6971" s="42"/>
      <c r="U6971" s="42"/>
      <c r="V6971" s="42"/>
      <c r="W6971" s="42"/>
      <c r="X6971" s="42"/>
      <c r="Y6971" s="42"/>
      <c r="Z6971" s="42"/>
    </row>
    <row r="6972">
      <c r="B6972" s="42"/>
      <c r="D6972" s="90"/>
      <c r="F6972" s="90"/>
      <c r="G6972" s="42"/>
      <c r="H6972" s="90"/>
      <c r="M6972" s="42"/>
      <c r="S6972" s="42"/>
      <c r="T6972" s="42"/>
      <c r="U6972" s="42"/>
      <c r="V6972" s="42"/>
      <c r="W6972" s="42"/>
      <c r="X6972" s="42"/>
      <c r="Y6972" s="42"/>
      <c r="Z6972" s="42"/>
    </row>
    <row r="6973">
      <c r="B6973" s="42"/>
      <c r="D6973" s="90"/>
      <c r="F6973" s="90"/>
      <c r="G6973" s="42"/>
      <c r="H6973" s="90"/>
      <c r="M6973" s="42"/>
      <c r="S6973" s="42"/>
      <c r="T6973" s="42"/>
      <c r="U6973" s="42"/>
      <c r="V6973" s="42"/>
      <c r="W6973" s="42"/>
      <c r="X6973" s="42"/>
      <c r="Y6973" s="42"/>
      <c r="Z6973" s="42"/>
    </row>
    <row r="6974">
      <c r="B6974" s="42"/>
      <c r="D6974" s="90"/>
      <c r="F6974" s="90"/>
      <c r="G6974" s="42"/>
      <c r="H6974" s="90"/>
      <c r="M6974" s="42"/>
      <c r="S6974" s="42"/>
      <c r="T6974" s="42"/>
      <c r="U6974" s="42"/>
      <c r="V6974" s="42"/>
      <c r="W6974" s="42"/>
      <c r="X6974" s="42"/>
      <c r="Y6974" s="42"/>
      <c r="Z6974" s="42"/>
    </row>
    <row r="6975">
      <c r="B6975" s="42"/>
      <c r="D6975" s="90"/>
      <c r="F6975" s="90"/>
      <c r="G6975" s="42"/>
      <c r="H6975" s="90"/>
      <c r="M6975" s="42"/>
      <c r="S6975" s="42"/>
      <c r="T6975" s="42"/>
      <c r="U6975" s="42"/>
      <c r="V6975" s="42"/>
      <c r="W6975" s="42"/>
      <c r="X6975" s="42"/>
      <c r="Y6975" s="42"/>
      <c r="Z6975" s="42"/>
    </row>
    <row r="6976">
      <c r="B6976" s="42"/>
      <c r="D6976" s="90"/>
      <c r="F6976" s="90"/>
      <c r="G6976" s="42"/>
      <c r="H6976" s="90"/>
      <c r="M6976" s="42"/>
      <c r="S6976" s="42"/>
      <c r="T6976" s="42"/>
      <c r="U6976" s="42"/>
      <c r="V6976" s="42"/>
      <c r="W6976" s="42"/>
      <c r="X6976" s="42"/>
      <c r="Y6976" s="42"/>
      <c r="Z6976" s="42"/>
    </row>
    <row r="6977">
      <c r="B6977" s="42"/>
      <c r="D6977" s="90"/>
      <c r="F6977" s="90"/>
      <c r="G6977" s="42"/>
      <c r="H6977" s="90"/>
      <c r="M6977" s="42"/>
      <c r="S6977" s="42"/>
      <c r="T6977" s="42"/>
      <c r="U6977" s="42"/>
      <c r="V6977" s="42"/>
      <c r="W6977" s="42"/>
      <c r="X6977" s="42"/>
      <c r="Y6977" s="42"/>
      <c r="Z6977" s="42"/>
    </row>
    <row r="6978">
      <c r="B6978" s="42"/>
      <c r="D6978" s="90"/>
      <c r="F6978" s="90"/>
      <c r="G6978" s="42"/>
      <c r="H6978" s="90"/>
      <c r="M6978" s="42"/>
      <c r="S6978" s="42"/>
      <c r="T6978" s="42"/>
      <c r="U6978" s="42"/>
      <c r="V6978" s="42"/>
      <c r="W6978" s="42"/>
      <c r="X6978" s="42"/>
      <c r="Y6978" s="42"/>
      <c r="Z6978" s="42"/>
    </row>
    <row r="6979">
      <c r="B6979" s="42"/>
      <c r="D6979" s="90"/>
      <c r="F6979" s="90"/>
      <c r="G6979" s="42"/>
      <c r="H6979" s="90"/>
      <c r="M6979" s="42"/>
      <c r="S6979" s="42"/>
      <c r="T6979" s="42"/>
      <c r="U6979" s="42"/>
      <c r="V6979" s="42"/>
      <c r="W6979" s="42"/>
      <c r="X6979" s="42"/>
      <c r="Y6979" s="42"/>
      <c r="Z6979" s="42"/>
    </row>
    <row r="6980">
      <c r="B6980" s="42"/>
      <c r="D6980" s="90"/>
      <c r="F6980" s="90"/>
      <c r="G6980" s="42"/>
      <c r="H6980" s="90"/>
      <c r="M6980" s="42"/>
      <c r="S6980" s="42"/>
      <c r="T6980" s="42"/>
      <c r="U6980" s="42"/>
      <c r="V6980" s="42"/>
      <c r="W6980" s="42"/>
      <c r="X6980" s="42"/>
      <c r="Y6980" s="42"/>
      <c r="Z6980" s="42"/>
    </row>
    <row r="6981">
      <c r="B6981" s="42"/>
      <c r="D6981" s="90"/>
      <c r="F6981" s="90"/>
      <c r="G6981" s="42"/>
      <c r="H6981" s="90"/>
      <c r="M6981" s="42"/>
      <c r="S6981" s="42"/>
      <c r="T6981" s="42"/>
      <c r="U6981" s="42"/>
      <c r="V6981" s="42"/>
      <c r="W6981" s="42"/>
      <c r="X6981" s="42"/>
      <c r="Y6981" s="42"/>
      <c r="Z6981" s="42"/>
    </row>
    <row r="6982">
      <c r="B6982" s="42"/>
      <c r="D6982" s="90"/>
      <c r="F6982" s="90"/>
      <c r="G6982" s="42"/>
      <c r="H6982" s="90"/>
      <c r="M6982" s="42"/>
      <c r="S6982" s="42"/>
      <c r="T6982" s="42"/>
      <c r="U6982" s="42"/>
      <c r="V6982" s="42"/>
      <c r="W6982" s="42"/>
      <c r="X6982" s="42"/>
      <c r="Y6982" s="42"/>
      <c r="Z6982" s="42"/>
    </row>
    <row r="6983">
      <c r="B6983" s="42"/>
      <c r="D6983" s="90"/>
      <c r="F6983" s="90"/>
      <c r="G6983" s="42"/>
      <c r="H6983" s="90"/>
      <c r="M6983" s="42"/>
      <c r="S6983" s="42"/>
      <c r="T6983" s="42"/>
      <c r="U6983" s="42"/>
      <c r="V6983" s="42"/>
      <c r="W6983" s="42"/>
      <c r="X6983" s="42"/>
      <c r="Y6983" s="42"/>
      <c r="Z6983" s="42"/>
    </row>
    <row r="6984">
      <c r="B6984" s="42"/>
      <c r="D6984" s="90"/>
      <c r="F6984" s="90"/>
      <c r="G6984" s="42"/>
      <c r="H6984" s="90"/>
      <c r="M6984" s="42"/>
      <c r="S6984" s="42"/>
      <c r="T6984" s="42"/>
      <c r="U6984" s="42"/>
      <c r="V6984" s="42"/>
      <c r="W6984" s="42"/>
      <c r="X6984" s="42"/>
      <c r="Y6984" s="42"/>
      <c r="Z6984" s="42"/>
    </row>
    <row r="6985">
      <c r="B6985" s="42"/>
      <c r="D6985" s="90"/>
      <c r="F6985" s="90"/>
      <c r="G6985" s="42"/>
      <c r="H6985" s="90"/>
      <c r="M6985" s="42"/>
      <c r="S6985" s="42"/>
      <c r="T6985" s="42"/>
      <c r="U6985" s="42"/>
      <c r="V6985" s="42"/>
      <c r="W6985" s="42"/>
      <c r="X6985" s="42"/>
      <c r="Y6985" s="42"/>
      <c r="Z6985" s="42"/>
    </row>
    <row r="6986">
      <c r="B6986" s="42"/>
      <c r="D6986" s="90"/>
      <c r="F6986" s="90"/>
      <c r="G6986" s="42"/>
      <c r="H6986" s="90"/>
      <c r="M6986" s="42"/>
      <c r="S6986" s="42"/>
      <c r="T6986" s="42"/>
      <c r="U6986" s="42"/>
      <c r="V6986" s="42"/>
      <c r="W6986" s="42"/>
      <c r="X6986" s="42"/>
      <c r="Y6986" s="42"/>
      <c r="Z6986" s="42"/>
    </row>
    <row r="6987">
      <c r="B6987" s="42"/>
      <c r="D6987" s="90"/>
      <c r="F6987" s="90"/>
      <c r="G6987" s="42"/>
      <c r="H6987" s="90"/>
      <c r="M6987" s="42"/>
      <c r="S6987" s="42"/>
      <c r="T6987" s="42"/>
      <c r="U6987" s="42"/>
      <c r="V6987" s="42"/>
      <c r="W6987" s="42"/>
      <c r="X6987" s="42"/>
      <c r="Y6987" s="42"/>
      <c r="Z6987" s="42"/>
    </row>
    <row r="6988">
      <c r="B6988" s="42"/>
      <c r="D6988" s="90"/>
      <c r="F6988" s="90"/>
      <c r="G6988" s="42"/>
      <c r="H6988" s="90"/>
      <c r="M6988" s="42"/>
      <c r="S6988" s="42"/>
      <c r="T6988" s="42"/>
      <c r="U6988" s="42"/>
      <c r="V6988" s="42"/>
      <c r="W6988" s="42"/>
      <c r="X6988" s="42"/>
      <c r="Y6988" s="42"/>
      <c r="Z6988" s="42"/>
    </row>
    <row r="6989">
      <c r="B6989" s="42"/>
      <c r="D6989" s="90"/>
      <c r="F6989" s="90"/>
      <c r="G6989" s="42"/>
      <c r="H6989" s="90"/>
      <c r="M6989" s="42"/>
      <c r="S6989" s="42"/>
      <c r="T6989" s="42"/>
      <c r="U6989" s="42"/>
      <c r="V6989" s="42"/>
      <c r="W6989" s="42"/>
      <c r="X6989" s="42"/>
      <c r="Y6989" s="42"/>
      <c r="Z6989" s="42"/>
    </row>
    <row r="6990">
      <c r="B6990" s="42"/>
      <c r="D6990" s="90"/>
      <c r="F6990" s="90"/>
      <c r="G6990" s="42"/>
      <c r="H6990" s="90"/>
      <c r="M6990" s="42"/>
      <c r="S6990" s="42"/>
      <c r="T6990" s="42"/>
      <c r="U6990" s="42"/>
      <c r="V6990" s="42"/>
      <c r="W6990" s="42"/>
      <c r="X6990" s="42"/>
      <c r="Y6990" s="42"/>
      <c r="Z6990" s="42"/>
    </row>
    <row r="6991">
      <c r="B6991" s="42"/>
      <c r="D6991" s="90"/>
      <c r="F6991" s="90"/>
      <c r="G6991" s="42"/>
      <c r="H6991" s="90"/>
      <c r="M6991" s="42"/>
      <c r="S6991" s="42"/>
      <c r="T6991" s="42"/>
      <c r="U6991" s="42"/>
      <c r="V6991" s="42"/>
      <c r="W6991" s="42"/>
      <c r="X6991" s="42"/>
      <c r="Y6991" s="42"/>
      <c r="Z6991" s="42"/>
    </row>
    <row r="6992">
      <c r="B6992" s="42"/>
      <c r="D6992" s="90"/>
      <c r="F6992" s="90"/>
      <c r="G6992" s="42"/>
      <c r="H6992" s="90"/>
      <c r="M6992" s="42"/>
      <c r="S6992" s="42"/>
      <c r="T6992" s="42"/>
      <c r="U6992" s="42"/>
      <c r="V6992" s="42"/>
      <c r="W6992" s="42"/>
      <c r="X6992" s="42"/>
      <c r="Y6992" s="42"/>
      <c r="Z6992" s="42"/>
    </row>
    <row r="6993">
      <c r="B6993" s="42"/>
      <c r="D6993" s="90"/>
      <c r="F6993" s="90"/>
      <c r="G6993" s="42"/>
      <c r="H6993" s="90"/>
      <c r="M6993" s="42"/>
      <c r="S6993" s="42"/>
      <c r="T6993" s="42"/>
      <c r="U6993" s="42"/>
      <c r="V6993" s="42"/>
      <c r="W6993" s="42"/>
      <c r="X6993" s="42"/>
      <c r="Y6993" s="42"/>
      <c r="Z6993" s="42"/>
    </row>
    <row r="6994">
      <c r="B6994" s="42"/>
      <c r="D6994" s="90"/>
      <c r="F6994" s="90"/>
      <c r="G6994" s="42"/>
      <c r="H6994" s="90"/>
      <c r="M6994" s="42"/>
      <c r="S6994" s="42"/>
      <c r="T6994" s="42"/>
      <c r="U6994" s="42"/>
      <c r="V6994" s="42"/>
      <c r="W6994" s="42"/>
      <c r="X6994" s="42"/>
      <c r="Y6994" s="42"/>
      <c r="Z6994" s="42"/>
    </row>
    <row r="6995">
      <c r="B6995" s="42"/>
      <c r="D6995" s="90"/>
      <c r="F6995" s="90"/>
      <c r="G6995" s="42"/>
      <c r="H6995" s="90"/>
      <c r="M6995" s="42"/>
      <c r="S6995" s="42"/>
      <c r="T6995" s="42"/>
      <c r="U6995" s="42"/>
      <c r="V6995" s="42"/>
      <c r="W6995" s="42"/>
      <c r="X6995" s="42"/>
      <c r="Y6995" s="42"/>
      <c r="Z6995" s="42"/>
    </row>
    <row r="6996">
      <c r="B6996" s="42"/>
      <c r="D6996" s="90"/>
      <c r="F6996" s="90"/>
      <c r="G6996" s="42"/>
      <c r="H6996" s="90"/>
      <c r="M6996" s="42"/>
      <c r="S6996" s="42"/>
      <c r="T6996" s="42"/>
      <c r="U6996" s="42"/>
      <c r="V6996" s="42"/>
      <c r="W6996" s="42"/>
      <c r="X6996" s="42"/>
      <c r="Y6996" s="42"/>
      <c r="Z6996" s="42"/>
    </row>
    <row r="6997">
      <c r="B6997" s="42"/>
      <c r="D6997" s="90"/>
      <c r="F6997" s="90"/>
      <c r="G6997" s="42"/>
      <c r="H6997" s="90"/>
      <c r="M6997" s="42"/>
      <c r="S6997" s="42"/>
      <c r="T6997" s="42"/>
      <c r="U6997" s="42"/>
      <c r="V6997" s="42"/>
      <c r="W6997" s="42"/>
      <c r="X6997" s="42"/>
      <c r="Y6997" s="42"/>
      <c r="Z6997" s="42"/>
    </row>
    <row r="6998">
      <c r="B6998" s="42"/>
      <c r="D6998" s="90"/>
      <c r="F6998" s="90"/>
      <c r="G6998" s="42"/>
      <c r="H6998" s="90"/>
      <c r="M6998" s="42"/>
      <c r="S6998" s="42"/>
      <c r="T6998" s="42"/>
      <c r="U6998" s="42"/>
      <c r="V6998" s="42"/>
      <c r="W6998" s="42"/>
      <c r="X6998" s="42"/>
      <c r="Y6998" s="42"/>
      <c r="Z6998" s="42"/>
    </row>
    <row r="6999">
      <c r="B6999" s="42"/>
      <c r="D6999" s="90"/>
      <c r="F6999" s="90"/>
      <c r="G6999" s="42"/>
      <c r="H6999" s="90"/>
      <c r="M6999" s="42"/>
      <c r="S6999" s="42"/>
      <c r="T6999" s="42"/>
      <c r="U6999" s="42"/>
      <c r="V6999" s="42"/>
      <c r="W6999" s="42"/>
      <c r="X6999" s="42"/>
      <c r="Y6999" s="42"/>
      <c r="Z6999" s="42"/>
    </row>
    <row r="7000">
      <c r="B7000" s="42"/>
      <c r="D7000" s="90"/>
      <c r="F7000" s="90"/>
      <c r="G7000" s="42"/>
      <c r="H7000" s="90"/>
      <c r="M7000" s="42"/>
      <c r="S7000" s="42"/>
      <c r="T7000" s="42"/>
      <c r="U7000" s="42"/>
      <c r="V7000" s="42"/>
      <c r="W7000" s="42"/>
      <c r="X7000" s="42"/>
      <c r="Y7000" s="42"/>
      <c r="Z7000" s="42"/>
    </row>
    <row r="7001">
      <c r="B7001" s="42"/>
      <c r="D7001" s="90"/>
      <c r="F7001" s="90"/>
      <c r="G7001" s="42"/>
      <c r="H7001" s="90"/>
      <c r="M7001" s="42"/>
      <c r="S7001" s="42"/>
      <c r="T7001" s="42"/>
      <c r="U7001" s="42"/>
      <c r="V7001" s="42"/>
      <c r="W7001" s="42"/>
      <c r="X7001" s="42"/>
      <c r="Y7001" s="42"/>
      <c r="Z7001" s="42"/>
    </row>
    <row r="7002">
      <c r="B7002" s="42"/>
      <c r="D7002" s="90"/>
      <c r="F7002" s="90"/>
      <c r="G7002" s="42"/>
      <c r="H7002" s="90"/>
      <c r="M7002" s="42"/>
      <c r="S7002" s="42"/>
      <c r="T7002" s="42"/>
      <c r="U7002" s="42"/>
      <c r="V7002" s="42"/>
      <c r="W7002" s="42"/>
      <c r="X7002" s="42"/>
      <c r="Y7002" s="42"/>
      <c r="Z7002" s="42"/>
    </row>
    <row r="7003">
      <c r="B7003" s="42"/>
      <c r="D7003" s="90"/>
      <c r="F7003" s="90"/>
      <c r="G7003" s="42"/>
      <c r="H7003" s="90"/>
      <c r="M7003" s="42"/>
      <c r="S7003" s="42"/>
      <c r="T7003" s="42"/>
      <c r="U7003" s="42"/>
      <c r="V7003" s="42"/>
      <c r="W7003" s="42"/>
      <c r="X7003" s="42"/>
      <c r="Y7003" s="42"/>
      <c r="Z7003" s="42"/>
    </row>
    <row r="7004">
      <c r="B7004" s="42"/>
      <c r="D7004" s="90"/>
      <c r="F7004" s="90"/>
      <c r="G7004" s="42"/>
      <c r="H7004" s="90"/>
      <c r="M7004" s="42"/>
      <c r="S7004" s="42"/>
      <c r="T7004" s="42"/>
      <c r="U7004" s="42"/>
      <c r="V7004" s="42"/>
      <c r="W7004" s="42"/>
      <c r="X7004" s="42"/>
      <c r="Y7004" s="42"/>
      <c r="Z7004" s="42"/>
    </row>
    <row r="7005">
      <c r="B7005" s="42"/>
      <c r="D7005" s="90"/>
      <c r="F7005" s="90"/>
      <c r="G7005" s="42"/>
      <c r="H7005" s="90"/>
      <c r="M7005" s="42"/>
      <c r="S7005" s="42"/>
      <c r="T7005" s="42"/>
      <c r="U7005" s="42"/>
      <c r="V7005" s="42"/>
      <c r="W7005" s="42"/>
      <c r="X7005" s="42"/>
      <c r="Y7005" s="42"/>
      <c r="Z7005" s="42"/>
    </row>
    <row r="7006">
      <c r="B7006" s="42"/>
      <c r="D7006" s="90"/>
      <c r="F7006" s="90"/>
      <c r="G7006" s="42"/>
      <c r="H7006" s="90"/>
      <c r="M7006" s="42"/>
      <c r="S7006" s="42"/>
      <c r="T7006" s="42"/>
      <c r="U7006" s="42"/>
      <c r="V7006" s="42"/>
      <c r="W7006" s="42"/>
      <c r="X7006" s="42"/>
      <c r="Y7006" s="42"/>
      <c r="Z7006" s="42"/>
    </row>
    <row r="7007">
      <c r="B7007" s="42"/>
      <c r="D7007" s="90"/>
      <c r="F7007" s="90"/>
      <c r="G7007" s="42"/>
      <c r="H7007" s="90"/>
      <c r="M7007" s="42"/>
      <c r="S7007" s="42"/>
      <c r="T7007" s="42"/>
      <c r="U7007" s="42"/>
      <c r="V7007" s="42"/>
      <c r="W7007" s="42"/>
      <c r="X7007" s="42"/>
      <c r="Y7007" s="42"/>
      <c r="Z7007" s="42"/>
    </row>
    <row r="7008">
      <c r="B7008" s="42"/>
      <c r="D7008" s="90"/>
      <c r="F7008" s="90"/>
      <c r="G7008" s="42"/>
      <c r="H7008" s="90"/>
      <c r="M7008" s="42"/>
      <c r="S7008" s="42"/>
      <c r="T7008" s="42"/>
      <c r="U7008" s="42"/>
      <c r="V7008" s="42"/>
      <c r="W7008" s="42"/>
      <c r="X7008" s="42"/>
      <c r="Y7008" s="42"/>
      <c r="Z7008" s="42"/>
    </row>
    <row r="7009">
      <c r="B7009" s="42"/>
      <c r="D7009" s="90"/>
      <c r="F7009" s="90"/>
      <c r="G7009" s="42"/>
      <c r="H7009" s="90"/>
      <c r="M7009" s="42"/>
      <c r="S7009" s="42"/>
      <c r="T7009" s="42"/>
      <c r="U7009" s="42"/>
      <c r="V7009" s="42"/>
      <c r="W7009" s="42"/>
      <c r="X7009" s="42"/>
      <c r="Y7009" s="42"/>
      <c r="Z7009" s="42"/>
    </row>
    <row r="7010">
      <c r="B7010" s="42"/>
      <c r="D7010" s="90"/>
      <c r="F7010" s="90"/>
      <c r="G7010" s="42"/>
      <c r="H7010" s="90"/>
      <c r="M7010" s="42"/>
      <c r="S7010" s="42"/>
      <c r="T7010" s="42"/>
      <c r="U7010" s="42"/>
      <c r="V7010" s="42"/>
      <c r="W7010" s="42"/>
      <c r="X7010" s="42"/>
      <c r="Y7010" s="42"/>
      <c r="Z7010" s="42"/>
    </row>
    <row r="7011">
      <c r="B7011" s="42"/>
      <c r="D7011" s="90"/>
      <c r="F7011" s="90"/>
      <c r="G7011" s="42"/>
      <c r="H7011" s="90"/>
      <c r="M7011" s="42"/>
      <c r="S7011" s="42"/>
      <c r="T7011" s="42"/>
      <c r="U7011" s="42"/>
      <c r="V7011" s="42"/>
      <c r="W7011" s="42"/>
      <c r="X7011" s="42"/>
      <c r="Y7011" s="42"/>
      <c r="Z7011" s="42"/>
    </row>
    <row r="7012">
      <c r="B7012" s="42"/>
      <c r="D7012" s="90"/>
      <c r="F7012" s="90"/>
      <c r="G7012" s="42"/>
      <c r="H7012" s="90"/>
      <c r="M7012" s="42"/>
      <c r="S7012" s="42"/>
      <c r="T7012" s="42"/>
      <c r="U7012" s="42"/>
      <c r="V7012" s="42"/>
      <c r="W7012" s="42"/>
      <c r="X7012" s="42"/>
      <c r="Y7012" s="42"/>
      <c r="Z7012" s="42"/>
    </row>
    <row r="7013">
      <c r="B7013" s="42"/>
      <c r="D7013" s="90"/>
      <c r="F7013" s="90"/>
      <c r="G7013" s="42"/>
      <c r="H7013" s="90"/>
      <c r="M7013" s="42"/>
      <c r="S7013" s="42"/>
      <c r="T7013" s="42"/>
      <c r="U7013" s="42"/>
      <c r="V7013" s="42"/>
      <c r="W7013" s="42"/>
      <c r="X7013" s="42"/>
      <c r="Y7013" s="42"/>
      <c r="Z7013" s="42"/>
    </row>
    <row r="7014">
      <c r="B7014" s="42"/>
      <c r="D7014" s="90"/>
      <c r="F7014" s="90"/>
      <c r="G7014" s="42"/>
      <c r="H7014" s="90"/>
      <c r="M7014" s="42"/>
      <c r="S7014" s="42"/>
      <c r="T7014" s="42"/>
      <c r="U7014" s="42"/>
      <c r="V7014" s="42"/>
      <c r="W7014" s="42"/>
      <c r="X7014" s="42"/>
      <c r="Y7014" s="42"/>
      <c r="Z7014" s="42"/>
    </row>
    <row r="7015">
      <c r="B7015" s="42"/>
      <c r="D7015" s="90"/>
      <c r="F7015" s="90"/>
      <c r="G7015" s="42"/>
      <c r="H7015" s="90"/>
      <c r="M7015" s="42"/>
      <c r="S7015" s="42"/>
      <c r="T7015" s="42"/>
      <c r="U7015" s="42"/>
      <c r="V7015" s="42"/>
      <c r="W7015" s="42"/>
      <c r="X7015" s="42"/>
      <c r="Y7015" s="42"/>
      <c r="Z7015" s="42"/>
    </row>
    <row r="7016">
      <c r="B7016" s="42"/>
      <c r="D7016" s="90"/>
      <c r="F7016" s="90"/>
      <c r="G7016" s="42"/>
      <c r="H7016" s="90"/>
      <c r="M7016" s="42"/>
      <c r="S7016" s="42"/>
      <c r="T7016" s="42"/>
      <c r="U7016" s="42"/>
      <c r="V7016" s="42"/>
      <c r="W7016" s="42"/>
      <c r="X7016" s="42"/>
      <c r="Y7016" s="42"/>
      <c r="Z7016" s="42"/>
    </row>
    <row r="7017">
      <c r="B7017" s="42"/>
      <c r="D7017" s="90"/>
      <c r="F7017" s="90"/>
      <c r="G7017" s="42"/>
      <c r="H7017" s="90"/>
      <c r="M7017" s="42"/>
      <c r="S7017" s="42"/>
      <c r="T7017" s="42"/>
      <c r="U7017" s="42"/>
      <c r="V7017" s="42"/>
      <c r="W7017" s="42"/>
      <c r="X7017" s="42"/>
      <c r="Y7017" s="42"/>
      <c r="Z7017" s="42"/>
    </row>
    <row r="7018">
      <c r="B7018" s="42"/>
      <c r="D7018" s="90"/>
      <c r="F7018" s="90"/>
      <c r="G7018" s="42"/>
      <c r="H7018" s="90"/>
      <c r="M7018" s="42"/>
      <c r="S7018" s="42"/>
      <c r="T7018" s="42"/>
      <c r="U7018" s="42"/>
      <c r="V7018" s="42"/>
      <c r="W7018" s="42"/>
      <c r="X7018" s="42"/>
      <c r="Y7018" s="42"/>
      <c r="Z7018" s="42"/>
    </row>
    <row r="7019">
      <c r="B7019" s="42"/>
      <c r="D7019" s="90"/>
      <c r="F7019" s="90"/>
      <c r="G7019" s="42"/>
      <c r="H7019" s="90"/>
      <c r="M7019" s="42"/>
      <c r="S7019" s="42"/>
      <c r="T7019" s="42"/>
      <c r="U7019" s="42"/>
      <c r="V7019" s="42"/>
      <c r="W7019" s="42"/>
      <c r="X7019" s="42"/>
      <c r="Y7019" s="42"/>
      <c r="Z7019" s="42"/>
    </row>
    <row r="7020">
      <c r="B7020" s="42"/>
      <c r="D7020" s="90"/>
      <c r="F7020" s="90"/>
      <c r="G7020" s="42"/>
      <c r="H7020" s="90"/>
      <c r="M7020" s="42"/>
      <c r="S7020" s="42"/>
      <c r="T7020" s="42"/>
      <c r="U7020" s="42"/>
      <c r="V7020" s="42"/>
      <c r="W7020" s="42"/>
      <c r="X7020" s="42"/>
      <c r="Y7020" s="42"/>
      <c r="Z7020" s="42"/>
    </row>
    <row r="7021">
      <c r="B7021" s="42"/>
      <c r="D7021" s="90"/>
      <c r="F7021" s="90"/>
      <c r="G7021" s="42"/>
      <c r="H7021" s="90"/>
      <c r="M7021" s="42"/>
      <c r="S7021" s="42"/>
      <c r="T7021" s="42"/>
      <c r="U7021" s="42"/>
      <c r="V7021" s="42"/>
      <c r="W7021" s="42"/>
      <c r="X7021" s="42"/>
      <c r="Y7021" s="42"/>
      <c r="Z7021" s="42"/>
    </row>
    <row r="7022">
      <c r="B7022" s="42"/>
      <c r="D7022" s="90"/>
      <c r="F7022" s="90"/>
      <c r="G7022" s="42"/>
      <c r="H7022" s="90"/>
      <c r="M7022" s="42"/>
      <c r="S7022" s="42"/>
      <c r="T7022" s="42"/>
      <c r="U7022" s="42"/>
      <c r="V7022" s="42"/>
      <c r="W7022" s="42"/>
      <c r="X7022" s="42"/>
      <c r="Y7022" s="42"/>
      <c r="Z7022" s="42"/>
    </row>
    <row r="7023">
      <c r="B7023" s="42"/>
      <c r="D7023" s="90"/>
      <c r="F7023" s="90"/>
      <c r="G7023" s="42"/>
      <c r="H7023" s="90"/>
      <c r="M7023" s="42"/>
      <c r="S7023" s="42"/>
      <c r="T7023" s="42"/>
      <c r="U7023" s="42"/>
      <c r="V7023" s="42"/>
      <c r="W7023" s="42"/>
      <c r="X7023" s="42"/>
      <c r="Y7023" s="42"/>
      <c r="Z7023" s="42"/>
    </row>
    <row r="7024">
      <c r="B7024" s="42"/>
      <c r="D7024" s="90"/>
      <c r="F7024" s="90"/>
      <c r="G7024" s="42"/>
      <c r="H7024" s="90"/>
      <c r="M7024" s="42"/>
      <c r="S7024" s="42"/>
      <c r="T7024" s="42"/>
      <c r="U7024" s="42"/>
      <c r="V7024" s="42"/>
      <c r="W7024" s="42"/>
      <c r="X7024" s="42"/>
      <c r="Y7024" s="42"/>
      <c r="Z7024" s="42"/>
    </row>
    <row r="7025">
      <c r="B7025" s="42"/>
      <c r="D7025" s="90"/>
      <c r="F7025" s="90"/>
      <c r="G7025" s="42"/>
      <c r="H7025" s="90"/>
      <c r="M7025" s="42"/>
      <c r="S7025" s="42"/>
      <c r="T7025" s="42"/>
      <c r="U7025" s="42"/>
      <c r="V7025" s="42"/>
      <c r="W7025" s="42"/>
      <c r="X7025" s="42"/>
      <c r="Y7025" s="42"/>
      <c r="Z7025" s="42"/>
    </row>
    <row r="7026">
      <c r="B7026" s="42"/>
      <c r="D7026" s="90"/>
      <c r="F7026" s="90"/>
      <c r="G7026" s="42"/>
      <c r="H7026" s="90"/>
      <c r="M7026" s="42"/>
      <c r="S7026" s="42"/>
      <c r="T7026" s="42"/>
      <c r="U7026" s="42"/>
      <c r="V7026" s="42"/>
      <c r="W7026" s="42"/>
      <c r="X7026" s="42"/>
      <c r="Y7026" s="42"/>
      <c r="Z7026" s="42"/>
    </row>
    <row r="7027">
      <c r="B7027" s="42"/>
      <c r="D7027" s="90"/>
      <c r="F7027" s="90"/>
      <c r="G7027" s="42"/>
      <c r="H7027" s="90"/>
      <c r="M7027" s="42"/>
      <c r="S7027" s="42"/>
      <c r="T7027" s="42"/>
      <c r="U7027" s="42"/>
      <c r="V7027" s="42"/>
      <c r="W7027" s="42"/>
      <c r="X7027" s="42"/>
      <c r="Y7027" s="42"/>
      <c r="Z7027" s="42"/>
    </row>
    <row r="7028">
      <c r="B7028" s="42"/>
      <c r="D7028" s="90"/>
      <c r="F7028" s="90"/>
      <c r="G7028" s="42"/>
      <c r="H7028" s="90"/>
      <c r="M7028" s="42"/>
      <c r="S7028" s="42"/>
      <c r="T7028" s="42"/>
      <c r="U7028" s="42"/>
      <c r="V7028" s="42"/>
      <c r="W7028" s="42"/>
      <c r="X7028" s="42"/>
      <c r="Y7028" s="42"/>
      <c r="Z7028" s="42"/>
    </row>
    <row r="7029">
      <c r="B7029" s="42"/>
      <c r="D7029" s="90"/>
      <c r="F7029" s="90"/>
      <c r="G7029" s="42"/>
      <c r="H7029" s="90"/>
      <c r="M7029" s="42"/>
      <c r="S7029" s="42"/>
      <c r="T7029" s="42"/>
      <c r="U7029" s="42"/>
      <c r="V7029" s="42"/>
      <c r="W7029" s="42"/>
      <c r="X7029" s="42"/>
      <c r="Y7029" s="42"/>
      <c r="Z7029" s="42"/>
    </row>
    <row r="7030">
      <c r="B7030" s="42"/>
      <c r="D7030" s="90"/>
      <c r="F7030" s="90"/>
      <c r="G7030" s="42"/>
      <c r="H7030" s="90"/>
      <c r="M7030" s="42"/>
      <c r="S7030" s="42"/>
      <c r="T7030" s="42"/>
      <c r="U7030" s="42"/>
      <c r="V7030" s="42"/>
      <c r="W7030" s="42"/>
      <c r="X7030" s="42"/>
      <c r="Y7030" s="42"/>
      <c r="Z7030" s="42"/>
    </row>
    <row r="7031">
      <c r="B7031" s="42"/>
      <c r="D7031" s="90"/>
      <c r="F7031" s="90"/>
      <c r="G7031" s="42"/>
      <c r="H7031" s="90"/>
      <c r="M7031" s="42"/>
      <c r="S7031" s="42"/>
      <c r="T7031" s="42"/>
      <c r="U7031" s="42"/>
      <c r="V7031" s="42"/>
      <c r="W7031" s="42"/>
      <c r="X7031" s="42"/>
      <c r="Y7031" s="42"/>
      <c r="Z7031" s="42"/>
    </row>
    <row r="7032">
      <c r="B7032" s="42"/>
      <c r="D7032" s="90"/>
      <c r="F7032" s="90"/>
      <c r="G7032" s="42"/>
      <c r="H7032" s="90"/>
      <c r="M7032" s="42"/>
      <c r="S7032" s="42"/>
      <c r="T7032" s="42"/>
      <c r="U7032" s="42"/>
      <c r="V7032" s="42"/>
      <c r="W7032" s="42"/>
      <c r="X7032" s="42"/>
      <c r="Y7032" s="42"/>
      <c r="Z7032" s="42"/>
    </row>
    <row r="7033">
      <c r="B7033" s="42"/>
      <c r="D7033" s="90"/>
      <c r="F7033" s="90"/>
      <c r="G7033" s="42"/>
      <c r="H7033" s="90"/>
      <c r="M7033" s="42"/>
      <c r="S7033" s="42"/>
      <c r="T7033" s="42"/>
      <c r="U7033" s="42"/>
      <c r="V7033" s="42"/>
      <c r="W7033" s="42"/>
      <c r="X7033" s="42"/>
      <c r="Y7033" s="42"/>
      <c r="Z7033" s="42"/>
    </row>
    <row r="7034">
      <c r="B7034" s="42"/>
      <c r="D7034" s="90"/>
      <c r="F7034" s="90"/>
      <c r="G7034" s="42"/>
      <c r="H7034" s="90"/>
      <c r="M7034" s="42"/>
      <c r="S7034" s="42"/>
      <c r="T7034" s="42"/>
      <c r="U7034" s="42"/>
      <c r="V7034" s="42"/>
      <c r="W7034" s="42"/>
      <c r="X7034" s="42"/>
      <c r="Y7034" s="42"/>
      <c r="Z7034" s="42"/>
    </row>
    <row r="7035">
      <c r="B7035" s="42"/>
      <c r="D7035" s="90"/>
      <c r="F7035" s="90"/>
      <c r="G7035" s="42"/>
      <c r="H7035" s="90"/>
      <c r="M7035" s="42"/>
      <c r="S7035" s="42"/>
      <c r="T7035" s="42"/>
      <c r="U7035" s="42"/>
      <c r="V7035" s="42"/>
      <c r="W7035" s="42"/>
      <c r="X7035" s="42"/>
      <c r="Y7035" s="42"/>
      <c r="Z7035" s="42"/>
    </row>
    <row r="7036">
      <c r="B7036" s="42"/>
      <c r="D7036" s="90"/>
      <c r="F7036" s="90"/>
      <c r="G7036" s="42"/>
      <c r="H7036" s="90"/>
      <c r="M7036" s="42"/>
      <c r="S7036" s="42"/>
      <c r="T7036" s="42"/>
      <c r="U7036" s="42"/>
      <c r="V7036" s="42"/>
      <c r="W7036" s="42"/>
      <c r="X7036" s="42"/>
      <c r="Y7036" s="42"/>
      <c r="Z7036" s="42"/>
    </row>
    <row r="7037">
      <c r="B7037" s="42"/>
      <c r="D7037" s="90"/>
      <c r="F7037" s="90"/>
      <c r="G7037" s="42"/>
      <c r="H7037" s="90"/>
      <c r="M7037" s="42"/>
      <c r="S7037" s="42"/>
      <c r="T7037" s="42"/>
      <c r="U7037" s="42"/>
      <c r="V7037" s="42"/>
      <c r="W7037" s="42"/>
      <c r="X7037" s="42"/>
      <c r="Y7037" s="42"/>
      <c r="Z7037" s="42"/>
    </row>
    <row r="7038">
      <c r="B7038" s="42"/>
      <c r="D7038" s="90"/>
      <c r="F7038" s="90"/>
      <c r="G7038" s="42"/>
      <c r="H7038" s="90"/>
      <c r="M7038" s="42"/>
      <c r="S7038" s="42"/>
      <c r="T7038" s="42"/>
      <c r="U7038" s="42"/>
      <c r="V7038" s="42"/>
      <c r="W7038" s="42"/>
      <c r="X7038" s="42"/>
      <c r="Y7038" s="42"/>
      <c r="Z7038" s="42"/>
    </row>
    <row r="7039">
      <c r="B7039" s="42"/>
      <c r="D7039" s="90"/>
      <c r="F7039" s="90"/>
      <c r="G7039" s="42"/>
      <c r="H7039" s="90"/>
      <c r="M7039" s="42"/>
      <c r="S7039" s="42"/>
      <c r="T7039" s="42"/>
      <c r="U7039" s="42"/>
      <c r="V7039" s="42"/>
      <c r="W7039" s="42"/>
      <c r="X7039" s="42"/>
      <c r="Y7039" s="42"/>
      <c r="Z7039" s="42"/>
    </row>
    <row r="7040">
      <c r="B7040" s="42"/>
      <c r="D7040" s="90"/>
      <c r="F7040" s="90"/>
      <c r="G7040" s="42"/>
      <c r="H7040" s="90"/>
      <c r="M7040" s="42"/>
      <c r="S7040" s="42"/>
      <c r="T7040" s="42"/>
      <c r="U7040" s="42"/>
      <c r="V7040" s="42"/>
      <c r="W7040" s="42"/>
      <c r="X7040" s="42"/>
      <c r="Y7040" s="42"/>
      <c r="Z7040" s="42"/>
    </row>
    <row r="7041">
      <c r="B7041" s="42"/>
      <c r="D7041" s="90"/>
      <c r="F7041" s="90"/>
      <c r="G7041" s="42"/>
      <c r="H7041" s="90"/>
      <c r="M7041" s="42"/>
      <c r="S7041" s="42"/>
      <c r="T7041" s="42"/>
      <c r="U7041" s="42"/>
      <c r="V7041" s="42"/>
      <c r="W7041" s="42"/>
      <c r="X7041" s="42"/>
      <c r="Y7041" s="42"/>
      <c r="Z7041" s="42"/>
    </row>
    <row r="7042">
      <c r="B7042" s="42"/>
      <c r="D7042" s="90"/>
      <c r="F7042" s="90"/>
      <c r="G7042" s="42"/>
      <c r="H7042" s="90"/>
      <c r="M7042" s="42"/>
      <c r="S7042" s="42"/>
      <c r="T7042" s="42"/>
      <c r="U7042" s="42"/>
      <c r="V7042" s="42"/>
      <c r="W7042" s="42"/>
      <c r="X7042" s="42"/>
      <c r="Y7042" s="42"/>
      <c r="Z7042" s="42"/>
    </row>
    <row r="7043">
      <c r="B7043" s="42"/>
      <c r="D7043" s="90"/>
      <c r="F7043" s="90"/>
      <c r="G7043" s="42"/>
      <c r="H7043" s="90"/>
      <c r="M7043" s="42"/>
      <c r="S7043" s="42"/>
      <c r="T7043" s="42"/>
      <c r="U7043" s="42"/>
      <c r="V7043" s="42"/>
      <c r="W7043" s="42"/>
      <c r="X7043" s="42"/>
      <c r="Y7043" s="42"/>
      <c r="Z7043" s="42"/>
    </row>
    <row r="7044">
      <c r="B7044" s="42"/>
      <c r="D7044" s="90"/>
      <c r="F7044" s="90"/>
      <c r="G7044" s="42"/>
      <c r="H7044" s="90"/>
      <c r="M7044" s="42"/>
      <c r="S7044" s="42"/>
      <c r="T7044" s="42"/>
      <c r="U7044" s="42"/>
      <c r="V7044" s="42"/>
      <c r="W7044" s="42"/>
      <c r="X7044" s="42"/>
      <c r="Y7044" s="42"/>
      <c r="Z7044" s="42"/>
    </row>
    <row r="7045">
      <c r="B7045" s="42"/>
      <c r="D7045" s="90"/>
      <c r="F7045" s="90"/>
      <c r="G7045" s="42"/>
      <c r="H7045" s="90"/>
      <c r="M7045" s="42"/>
      <c r="S7045" s="42"/>
      <c r="T7045" s="42"/>
      <c r="U7045" s="42"/>
      <c r="V7045" s="42"/>
      <c r="W7045" s="42"/>
      <c r="X7045" s="42"/>
      <c r="Y7045" s="42"/>
      <c r="Z7045" s="42"/>
    </row>
    <row r="7046">
      <c r="B7046" s="42"/>
      <c r="D7046" s="90"/>
      <c r="F7046" s="90"/>
      <c r="G7046" s="42"/>
      <c r="H7046" s="90"/>
      <c r="M7046" s="42"/>
      <c r="S7046" s="42"/>
      <c r="T7046" s="42"/>
      <c r="U7046" s="42"/>
      <c r="V7046" s="42"/>
      <c r="W7046" s="42"/>
      <c r="X7046" s="42"/>
      <c r="Y7046" s="42"/>
      <c r="Z7046" s="42"/>
    </row>
    <row r="7047">
      <c r="B7047" s="42"/>
      <c r="D7047" s="90"/>
      <c r="F7047" s="90"/>
      <c r="G7047" s="42"/>
      <c r="H7047" s="90"/>
      <c r="M7047" s="42"/>
      <c r="S7047" s="42"/>
      <c r="T7047" s="42"/>
      <c r="U7047" s="42"/>
      <c r="V7047" s="42"/>
      <c r="W7047" s="42"/>
      <c r="X7047" s="42"/>
      <c r="Y7047" s="42"/>
      <c r="Z7047" s="42"/>
    </row>
    <row r="7048">
      <c r="B7048" s="42"/>
      <c r="D7048" s="90"/>
      <c r="F7048" s="90"/>
      <c r="G7048" s="42"/>
      <c r="H7048" s="90"/>
      <c r="M7048" s="42"/>
      <c r="S7048" s="42"/>
      <c r="T7048" s="42"/>
      <c r="U7048" s="42"/>
      <c r="V7048" s="42"/>
      <c r="W7048" s="42"/>
      <c r="X7048" s="42"/>
      <c r="Y7048" s="42"/>
      <c r="Z7048" s="42"/>
    </row>
    <row r="7049">
      <c r="B7049" s="42"/>
      <c r="D7049" s="90"/>
      <c r="F7049" s="90"/>
      <c r="G7049" s="42"/>
      <c r="H7049" s="90"/>
      <c r="M7049" s="42"/>
      <c r="S7049" s="42"/>
      <c r="T7049" s="42"/>
      <c r="U7049" s="42"/>
      <c r="V7049" s="42"/>
      <c r="W7049" s="42"/>
      <c r="X7049" s="42"/>
      <c r="Y7049" s="42"/>
      <c r="Z7049" s="42"/>
    </row>
    <row r="7050">
      <c r="B7050" s="42"/>
      <c r="D7050" s="90"/>
      <c r="F7050" s="90"/>
      <c r="G7050" s="42"/>
      <c r="H7050" s="90"/>
      <c r="M7050" s="42"/>
      <c r="S7050" s="42"/>
      <c r="T7050" s="42"/>
      <c r="U7050" s="42"/>
      <c r="V7050" s="42"/>
      <c r="W7050" s="42"/>
      <c r="X7050" s="42"/>
      <c r="Y7050" s="42"/>
      <c r="Z7050" s="42"/>
    </row>
    <row r="7051">
      <c r="B7051" s="42"/>
      <c r="D7051" s="90"/>
      <c r="F7051" s="90"/>
      <c r="G7051" s="42"/>
      <c r="H7051" s="90"/>
      <c r="M7051" s="42"/>
      <c r="S7051" s="42"/>
      <c r="T7051" s="42"/>
      <c r="U7051" s="42"/>
      <c r="V7051" s="42"/>
      <c r="W7051" s="42"/>
      <c r="X7051" s="42"/>
      <c r="Y7051" s="42"/>
      <c r="Z7051" s="42"/>
    </row>
    <row r="7052">
      <c r="B7052" s="42"/>
      <c r="D7052" s="90"/>
      <c r="F7052" s="90"/>
      <c r="G7052" s="42"/>
      <c r="H7052" s="90"/>
      <c r="M7052" s="42"/>
      <c r="S7052" s="42"/>
      <c r="T7052" s="42"/>
      <c r="U7052" s="42"/>
      <c r="V7052" s="42"/>
      <c r="W7052" s="42"/>
      <c r="X7052" s="42"/>
      <c r="Y7052" s="42"/>
      <c r="Z7052" s="42"/>
    </row>
    <row r="7053">
      <c r="B7053" s="42"/>
      <c r="D7053" s="90"/>
      <c r="F7053" s="90"/>
      <c r="G7053" s="42"/>
      <c r="H7053" s="90"/>
      <c r="M7053" s="42"/>
      <c r="S7053" s="42"/>
      <c r="T7053" s="42"/>
      <c r="U7053" s="42"/>
      <c r="V7053" s="42"/>
      <c r="W7053" s="42"/>
      <c r="X7053" s="42"/>
      <c r="Y7053" s="42"/>
      <c r="Z7053" s="42"/>
    </row>
    <row r="7054">
      <c r="B7054" s="42"/>
      <c r="D7054" s="90"/>
      <c r="F7054" s="90"/>
      <c r="G7054" s="42"/>
      <c r="H7054" s="90"/>
      <c r="M7054" s="42"/>
      <c r="S7054" s="42"/>
      <c r="T7054" s="42"/>
      <c r="U7054" s="42"/>
      <c r="V7054" s="42"/>
      <c r="W7054" s="42"/>
      <c r="X7054" s="42"/>
      <c r="Y7054" s="42"/>
      <c r="Z7054" s="42"/>
    </row>
    <row r="7055">
      <c r="B7055" s="42"/>
      <c r="D7055" s="90"/>
      <c r="F7055" s="90"/>
      <c r="G7055" s="42"/>
      <c r="H7055" s="90"/>
      <c r="M7055" s="42"/>
      <c r="S7055" s="42"/>
      <c r="T7055" s="42"/>
      <c r="U7055" s="42"/>
      <c r="V7055" s="42"/>
      <c r="W7055" s="42"/>
      <c r="X7055" s="42"/>
      <c r="Y7055" s="42"/>
      <c r="Z7055" s="42"/>
    </row>
    <row r="7056">
      <c r="B7056" s="42"/>
      <c r="D7056" s="90"/>
      <c r="F7056" s="90"/>
      <c r="G7056" s="42"/>
      <c r="H7056" s="90"/>
      <c r="M7056" s="42"/>
      <c r="S7056" s="42"/>
      <c r="T7056" s="42"/>
      <c r="U7056" s="42"/>
      <c r="V7056" s="42"/>
      <c r="W7056" s="42"/>
      <c r="X7056" s="42"/>
      <c r="Y7056" s="42"/>
      <c r="Z7056" s="42"/>
    </row>
    <row r="7057">
      <c r="B7057" s="42"/>
      <c r="D7057" s="90"/>
      <c r="F7057" s="90"/>
      <c r="G7057" s="42"/>
      <c r="H7057" s="90"/>
      <c r="M7057" s="42"/>
      <c r="S7057" s="42"/>
      <c r="T7057" s="42"/>
      <c r="U7057" s="42"/>
      <c r="V7057" s="42"/>
      <c r="W7057" s="42"/>
      <c r="X7057" s="42"/>
      <c r="Y7057" s="42"/>
      <c r="Z7057" s="42"/>
    </row>
    <row r="7058">
      <c r="B7058" s="42"/>
      <c r="D7058" s="90"/>
      <c r="F7058" s="90"/>
      <c r="G7058" s="42"/>
      <c r="H7058" s="90"/>
      <c r="M7058" s="42"/>
      <c r="S7058" s="42"/>
      <c r="T7058" s="42"/>
      <c r="U7058" s="42"/>
      <c r="V7058" s="42"/>
      <c r="W7058" s="42"/>
      <c r="X7058" s="42"/>
      <c r="Y7058" s="42"/>
      <c r="Z7058" s="42"/>
    </row>
    <row r="7059">
      <c r="B7059" s="42"/>
      <c r="D7059" s="90"/>
      <c r="F7059" s="90"/>
      <c r="G7059" s="42"/>
      <c r="H7059" s="90"/>
      <c r="M7059" s="42"/>
      <c r="S7059" s="42"/>
      <c r="T7059" s="42"/>
      <c r="U7059" s="42"/>
      <c r="V7059" s="42"/>
      <c r="W7059" s="42"/>
      <c r="X7059" s="42"/>
      <c r="Y7059" s="42"/>
      <c r="Z7059" s="42"/>
    </row>
    <row r="7060">
      <c r="B7060" s="42"/>
      <c r="D7060" s="90"/>
      <c r="F7060" s="90"/>
      <c r="G7060" s="42"/>
      <c r="H7060" s="90"/>
      <c r="M7060" s="42"/>
      <c r="S7060" s="42"/>
      <c r="T7060" s="42"/>
      <c r="U7060" s="42"/>
      <c r="V7060" s="42"/>
      <c r="W7060" s="42"/>
      <c r="X7060" s="42"/>
      <c r="Y7060" s="42"/>
      <c r="Z7060" s="42"/>
    </row>
    <row r="7061">
      <c r="B7061" s="42"/>
      <c r="D7061" s="90"/>
      <c r="F7061" s="90"/>
      <c r="G7061" s="42"/>
      <c r="H7061" s="90"/>
      <c r="M7061" s="42"/>
      <c r="S7061" s="42"/>
      <c r="T7061" s="42"/>
      <c r="U7061" s="42"/>
      <c r="V7061" s="42"/>
      <c r="W7061" s="42"/>
      <c r="X7061" s="42"/>
      <c r="Y7061" s="42"/>
      <c r="Z7061" s="42"/>
    </row>
    <row r="7062">
      <c r="B7062" s="42"/>
      <c r="D7062" s="90"/>
      <c r="F7062" s="90"/>
      <c r="G7062" s="42"/>
      <c r="H7062" s="90"/>
      <c r="M7062" s="42"/>
      <c r="S7062" s="42"/>
      <c r="T7062" s="42"/>
      <c r="U7062" s="42"/>
      <c r="V7062" s="42"/>
      <c r="W7062" s="42"/>
      <c r="X7062" s="42"/>
      <c r="Y7062" s="42"/>
      <c r="Z7062" s="42"/>
    </row>
    <row r="7063">
      <c r="B7063" s="42"/>
      <c r="D7063" s="90"/>
      <c r="F7063" s="90"/>
      <c r="G7063" s="42"/>
      <c r="H7063" s="90"/>
      <c r="M7063" s="42"/>
      <c r="S7063" s="42"/>
      <c r="T7063" s="42"/>
      <c r="U7063" s="42"/>
      <c r="V7063" s="42"/>
      <c r="W7063" s="42"/>
      <c r="X7063" s="42"/>
      <c r="Y7063" s="42"/>
      <c r="Z7063" s="42"/>
    </row>
    <row r="7064">
      <c r="B7064" s="42"/>
      <c r="D7064" s="90"/>
      <c r="F7064" s="90"/>
      <c r="G7064" s="42"/>
      <c r="H7064" s="90"/>
      <c r="M7064" s="42"/>
      <c r="S7064" s="42"/>
      <c r="T7064" s="42"/>
      <c r="U7064" s="42"/>
      <c r="V7064" s="42"/>
      <c r="W7064" s="42"/>
      <c r="X7064" s="42"/>
      <c r="Y7064" s="42"/>
      <c r="Z7064" s="42"/>
    </row>
    <row r="7065">
      <c r="B7065" s="42"/>
      <c r="D7065" s="90"/>
      <c r="F7065" s="90"/>
      <c r="G7065" s="42"/>
      <c r="H7065" s="90"/>
      <c r="M7065" s="42"/>
      <c r="S7065" s="42"/>
      <c r="T7065" s="42"/>
      <c r="U7065" s="42"/>
      <c r="V7065" s="42"/>
      <c r="W7065" s="42"/>
      <c r="X7065" s="42"/>
      <c r="Y7065" s="42"/>
      <c r="Z7065" s="42"/>
    </row>
    <row r="7066">
      <c r="B7066" s="42"/>
      <c r="D7066" s="90"/>
      <c r="F7066" s="90"/>
      <c r="G7066" s="42"/>
      <c r="H7066" s="90"/>
      <c r="M7066" s="42"/>
      <c r="S7066" s="42"/>
      <c r="T7066" s="42"/>
      <c r="U7066" s="42"/>
      <c r="V7066" s="42"/>
      <c r="W7066" s="42"/>
      <c r="X7066" s="42"/>
      <c r="Y7066" s="42"/>
      <c r="Z7066" s="42"/>
    </row>
    <row r="7067">
      <c r="B7067" s="42"/>
      <c r="D7067" s="90"/>
      <c r="F7067" s="90"/>
      <c r="G7067" s="42"/>
      <c r="H7067" s="90"/>
      <c r="M7067" s="42"/>
      <c r="S7067" s="42"/>
      <c r="T7067" s="42"/>
      <c r="U7067" s="42"/>
      <c r="V7067" s="42"/>
      <c r="W7067" s="42"/>
      <c r="X7067" s="42"/>
      <c r="Y7067" s="42"/>
      <c r="Z7067" s="42"/>
    </row>
    <row r="7068">
      <c r="B7068" s="42"/>
      <c r="D7068" s="90"/>
      <c r="F7068" s="90"/>
      <c r="G7068" s="42"/>
      <c r="H7068" s="90"/>
      <c r="M7068" s="42"/>
      <c r="S7068" s="42"/>
      <c r="T7068" s="42"/>
      <c r="U7068" s="42"/>
      <c r="V7068" s="42"/>
      <c r="W7068" s="42"/>
      <c r="X7068" s="42"/>
      <c r="Y7068" s="42"/>
      <c r="Z7068" s="42"/>
    </row>
    <row r="7069">
      <c r="B7069" s="42"/>
      <c r="D7069" s="90"/>
      <c r="F7069" s="90"/>
      <c r="G7069" s="42"/>
      <c r="H7069" s="90"/>
      <c r="M7069" s="42"/>
      <c r="S7069" s="42"/>
      <c r="T7069" s="42"/>
      <c r="U7069" s="42"/>
      <c r="V7069" s="42"/>
      <c r="W7069" s="42"/>
      <c r="X7069" s="42"/>
      <c r="Y7069" s="42"/>
      <c r="Z7069" s="42"/>
    </row>
    <row r="7070">
      <c r="B7070" s="42"/>
      <c r="D7070" s="90"/>
      <c r="F7070" s="90"/>
      <c r="G7070" s="42"/>
      <c r="H7070" s="90"/>
      <c r="M7070" s="42"/>
      <c r="S7070" s="42"/>
      <c r="T7070" s="42"/>
      <c r="U7070" s="42"/>
      <c r="V7070" s="42"/>
      <c r="W7070" s="42"/>
      <c r="X7070" s="42"/>
      <c r="Y7070" s="42"/>
      <c r="Z7070" s="42"/>
    </row>
    <row r="7071">
      <c r="B7071" s="42"/>
      <c r="D7071" s="90"/>
      <c r="F7071" s="90"/>
      <c r="G7071" s="42"/>
      <c r="H7071" s="90"/>
      <c r="M7071" s="42"/>
      <c r="S7071" s="42"/>
      <c r="T7071" s="42"/>
      <c r="U7071" s="42"/>
      <c r="V7071" s="42"/>
      <c r="W7071" s="42"/>
      <c r="X7071" s="42"/>
      <c r="Y7071" s="42"/>
      <c r="Z7071" s="42"/>
    </row>
    <row r="7072">
      <c r="B7072" s="42"/>
      <c r="D7072" s="90"/>
      <c r="F7072" s="90"/>
      <c r="G7072" s="42"/>
      <c r="H7072" s="90"/>
      <c r="M7072" s="42"/>
      <c r="S7072" s="42"/>
      <c r="T7072" s="42"/>
      <c r="U7072" s="42"/>
      <c r="V7072" s="42"/>
      <c r="W7072" s="42"/>
      <c r="X7072" s="42"/>
      <c r="Y7072" s="42"/>
      <c r="Z7072" s="42"/>
    </row>
    <row r="7073">
      <c r="B7073" s="42"/>
      <c r="D7073" s="90"/>
      <c r="F7073" s="90"/>
      <c r="G7073" s="42"/>
      <c r="H7073" s="90"/>
      <c r="M7073" s="42"/>
      <c r="S7073" s="42"/>
      <c r="T7073" s="42"/>
      <c r="U7073" s="42"/>
      <c r="V7073" s="42"/>
      <c r="W7073" s="42"/>
      <c r="X7073" s="42"/>
      <c r="Y7073" s="42"/>
      <c r="Z7073" s="42"/>
    </row>
    <row r="7074">
      <c r="B7074" s="42"/>
      <c r="D7074" s="90"/>
      <c r="F7074" s="90"/>
      <c r="G7074" s="42"/>
      <c r="H7074" s="90"/>
      <c r="M7074" s="42"/>
      <c r="S7074" s="42"/>
      <c r="T7074" s="42"/>
      <c r="U7074" s="42"/>
      <c r="V7074" s="42"/>
      <c r="W7074" s="42"/>
      <c r="X7074" s="42"/>
      <c r="Y7074" s="42"/>
      <c r="Z7074" s="42"/>
    </row>
    <row r="7075">
      <c r="B7075" s="42"/>
      <c r="D7075" s="90"/>
      <c r="F7075" s="90"/>
      <c r="G7075" s="42"/>
      <c r="H7075" s="90"/>
      <c r="M7075" s="42"/>
      <c r="S7075" s="42"/>
      <c r="T7075" s="42"/>
      <c r="U7075" s="42"/>
      <c r="V7075" s="42"/>
      <c r="W7075" s="42"/>
      <c r="X7075" s="42"/>
      <c r="Y7075" s="42"/>
      <c r="Z7075" s="42"/>
    </row>
    <row r="7076">
      <c r="B7076" s="42"/>
      <c r="D7076" s="90"/>
      <c r="F7076" s="90"/>
      <c r="G7076" s="42"/>
      <c r="H7076" s="90"/>
      <c r="M7076" s="42"/>
      <c r="S7076" s="42"/>
      <c r="T7076" s="42"/>
      <c r="U7076" s="42"/>
      <c r="V7076" s="42"/>
      <c r="W7076" s="42"/>
      <c r="X7076" s="42"/>
      <c r="Y7076" s="42"/>
      <c r="Z7076" s="42"/>
    </row>
    <row r="7077">
      <c r="B7077" s="42"/>
      <c r="D7077" s="90"/>
      <c r="F7077" s="90"/>
      <c r="G7077" s="42"/>
      <c r="H7077" s="90"/>
      <c r="M7077" s="42"/>
      <c r="S7077" s="42"/>
      <c r="T7077" s="42"/>
      <c r="U7077" s="42"/>
      <c r="V7077" s="42"/>
      <c r="W7077" s="42"/>
      <c r="X7077" s="42"/>
      <c r="Y7077" s="42"/>
      <c r="Z7077" s="42"/>
    </row>
    <row r="7078">
      <c r="B7078" s="42"/>
      <c r="D7078" s="90"/>
      <c r="F7078" s="90"/>
      <c r="G7078" s="42"/>
      <c r="H7078" s="90"/>
      <c r="M7078" s="42"/>
      <c r="S7078" s="42"/>
      <c r="T7078" s="42"/>
      <c r="U7078" s="42"/>
      <c r="V7078" s="42"/>
      <c r="W7078" s="42"/>
      <c r="X7078" s="42"/>
      <c r="Y7078" s="42"/>
      <c r="Z7078" s="42"/>
    </row>
    <row r="7079">
      <c r="B7079" s="42"/>
      <c r="D7079" s="90"/>
      <c r="F7079" s="90"/>
      <c r="G7079" s="42"/>
      <c r="H7079" s="90"/>
      <c r="M7079" s="42"/>
      <c r="S7079" s="42"/>
      <c r="T7079" s="42"/>
      <c r="U7079" s="42"/>
      <c r="V7079" s="42"/>
      <c r="W7079" s="42"/>
      <c r="X7079" s="42"/>
      <c r="Y7079" s="42"/>
      <c r="Z7079" s="42"/>
    </row>
    <row r="7080">
      <c r="B7080" s="42"/>
      <c r="D7080" s="90"/>
      <c r="F7080" s="90"/>
      <c r="G7080" s="42"/>
      <c r="H7080" s="90"/>
      <c r="M7080" s="42"/>
      <c r="S7080" s="42"/>
      <c r="T7080" s="42"/>
      <c r="U7080" s="42"/>
      <c r="V7080" s="42"/>
      <c r="W7080" s="42"/>
      <c r="X7080" s="42"/>
      <c r="Y7080" s="42"/>
      <c r="Z7080" s="42"/>
    </row>
    <row r="7081">
      <c r="B7081" s="42"/>
      <c r="D7081" s="90"/>
      <c r="F7081" s="90"/>
      <c r="G7081" s="42"/>
      <c r="H7081" s="90"/>
      <c r="M7081" s="42"/>
      <c r="S7081" s="42"/>
      <c r="T7081" s="42"/>
      <c r="U7081" s="42"/>
      <c r="V7081" s="42"/>
      <c r="W7081" s="42"/>
      <c r="X7081" s="42"/>
      <c r="Y7081" s="42"/>
      <c r="Z7081" s="42"/>
    </row>
    <row r="7082">
      <c r="B7082" s="42"/>
      <c r="D7082" s="90"/>
      <c r="F7082" s="90"/>
      <c r="G7082" s="42"/>
      <c r="H7082" s="90"/>
      <c r="M7082" s="42"/>
      <c r="S7082" s="42"/>
      <c r="T7082" s="42"/>
      <c r="U7082" s="42"/>
      <c r="V7082" s="42"/>
      <c r="W7082" s="42"/>
      <c r="X7082" s="42"/>
      <c r="Y7082" s="42"/>
      <c r="Z7082" s="42"/>
    </row>
    <row r="7083">
      <c r="B7083" s="42"/>
      <c r="D7083" s="90"/>
      <c r="F7083" s="90"/>
      <c r="G7083" s="42"/>
      <c r="H7083" s="90"/>
      <c r="M7083" s="42"/>
      <c r="S7083" s="42"/>
      <c r="T7083" s="42"/>
      <c r="U7083" s="42"/>
      <c r="V7083" s="42"/>
      <c r="W7083" s="42"/>
      <c r="X7083" s="42"/>
      <c r="Y7083" s="42"/>
      <c r="Z7083" s="42"/>
    </row>
    <row r="7084">
      <c r="B7084" s="42"/>
      <c r="D7084" s="90"/>
      <c r="F7084" s="90"/>
      <c r="G7084" s="42"/>
      <c r="H7084" s="90"/>
      <c r="M7084" s="42"/>
      <c r="S7084" s="42"/>
      <c r="T7084" s="42"/>
      <c r="U7084" s="42"/>
      <c r="V7084" s="42"/>
      <c r="W7084" s="42"/>
      <c r="X7084" s="42"/>
      <c r="Y7084" s="42"/>
      <c r="Z7084" s="42"/>
    </row>
    <row r="7085">
      <c r="B7085" s="42"/>
      <c r="D7085" s="90"/>
      <c r="F7085" s="90"/>
      <c r="G7085" s="42"/>
      <c r="H7085" s="90"/>
      <c r="M7085" s="42"/>
      <c r="S7085" s="42"/>
      <c r="T7085" s="42"/>
      <c r="U7085" s="42"/>
      <c r="V7085" s="42"/>
      <c r="W7085" s="42"/>
      <c r="X7085" s="42"/>
      <c r="Y7085" s="42"/>
      <c r="Z7085" s="42"/>
    </row>
    <row r="7086">
      <c r="B7086" s="42"/>
      <c r="D7086" s="90"/>
      <c r="F7086" s="90"/>
      <c r="G7086" s="42"/>
      <c r="H7086" s="90"/>
      <c r="M7086" s="42"/>
      <c r="S7086" s="42"/>
      <c r="T7086" s="42"/>
      <c r="U7086" s="42"/>
      <c r="V7086" s="42"/>
      <c r="W7086" s="42"/>
      <c r="X7086" s="42"/>
      <c r="Y7086" s="42"/>
      <c r="Z7086" s="42"/>
    </row>
    <row r="7087">
      <c r="B7087" s="42"/>
      <c r="D7087" s="90"/>
      <c r="F7087" s="90"/>
      <c r="G7087" s="42"/>
      <c r="H7087" s="90"/>
      <c r="M7087" s="42"/>
      <c r="S7087" s="42"/>
      <c r="T7087" s="42"/>
      <c r="U7087" s="42"/>
      <c r="V7087" s="42"/>
      <c r="W7087" s="42"/>
      <c r="X7087" s="42"/>
      <c r="Y7087" s="42"/>
      <c r="Z7087" s="42"/>
    </row>
    <row r="7088">
      <c r="B7088" s="42"/>
      <c r="D7088" s="90"/>
      <c r="F7088" s="90"/>
      <c r="G7088" s="42"/>
      <c r="H7088" s="90"/>
      <c r="M7088" s="42"/>
      <c r="S7088" s="42"/>
      <c r="T7088" s="42"/>
      <c r="U7088" s="42"/>
      <c r="V7088" s="42"/>
      <c r="W7088" s="42"/>
      <c r="X7088" s="42"/>
      <c r="Y7088" s="42"/>
      <c r="Z7088" s="42"/>
    </row>
    <row r="7089">
      <c r="B7089" s="42"/>
      <c r="D7089" s="90"/>
      <c r="F7089" s="90"/>
      <c r="G7089" s="42"/>
      <c r="H7089" s="90"/>
      <c r="M7089" s="42"/>
      <c r="S7089" s="42"/>
      <c r="T7089" s="42"/>
      <c r="U7089" s="42"/>
      <c r="V7089" s="42"/>
      <c r="W7089" s="42"/>
      <c r="X7089" s="42"/>
      <c r="Y7089" s="42"/>
      <c r="Z7089" s="42"/>
    </row>
    <row r="7090">
      <c r="B7090" s="42"/>
      <c r="D7090" s="90"/>
      <c r="F7090" s="90"/>
      <c r="G7090" s="42"/>
      <c r="H7090" s="90"/>
      <c r="M7090" s="42"/>
      <c r="S7090" s="42"/>
      <c r="T7090" s="42"/>
      <c r="U7090" s="42"/>
      <c r="V7090" s="42"/>
      <c r="W7090" s="42"/>
      <c r="X7090" s="42"/>
      <c r="Y7090" s="42"/>
      <c r="Z7090" s="42"/>
    </row>
    <row r="7091">
      <c r="B7091" s="42"/>
      <c r="D7091" s="90"/>
      <c r="F7091" s="90"/>
      <c r="G7091" s="42"/>
      <c r="H7091" s="90"/>
      <c r="M7091" s="42"/>
      <c r="S7091" s="42"/>
      <c r="T7091" s="42"/>
      <c r="U7091" s="42"/>
      <c r="V7091" s="42"/>
      <c r="W7091" s="42"/>
      <c r="X7091" s="42"/>
      <c r="Y7091" s="42"/>
      <c r="Z7091" s="42"/>
    </row>
    <row r="7092">
      <c r="B7092" s="42"/>
      <c r="D7092" s="90"/>
      <c r="F7092" s="90"/>
      <c r="G7092" s="42"/>
      <c r="H7092" s="90"/>
      <c r="M7092" s="42"/>
      <c r="S7092" s="42"/>
      <c r="T7092" s="42"/>
      <c r="U7092" s="42"/>
      <c r="V7092" s="42"/>
      <c r="W7092" s="42"/>
      <c r="X7092" s="42"/>
      <c r="Y7092" s="42"/>
      <c r="Z7092" s="42"/>
    </row>
    <row r="7093">
      <c r="B7093" s="42"/>
      <c r="D7093" s="90"/>
      <c r="F7093" s="90"/>
      <c r="G7093" s="42"/>
      <c r="H7093" s="90"/>
      <c r="M7093" s="42"/>
      <c r="S7093" s="42"/>
      <c r="T7093" s="42"/>
      <c r="U7093" s="42"/>
      <c r="V7093" s="42"/>
      <c r="W7093" s="42"/>
      <c r="X7093" s="42"/>
      <c r="Y7093" s="42"/>
      <c r="Z7093" s="42"/>
    </row>
    <row r="7094">
      <c r="B7094" s="42"/>
      <c r="D7094" s="90"/>
      <c r="F7094" s="90"/>
      <c r="G7094" s="42"/>
      <c r="H7094" s="90"/>
      <c r="M7094" s="42"/>
      <c r="S7094" s="42"/>
      <c r="T7094" s="42"/>
      <c r="U7094" s="42"/>
      <c r="V7094" s="42"/>
      <c r="W7094" s="42"/>
      <c r="X7094" s="42"/>
      <c r="Y7094" s="42"/>
      <c r="Z7094" s="42"/>
    </row>
    <row r="7095">
      <c r="B7095" s="42"/>
      <c r="D7095" s="90"/>
      <c r="F7095" s="90"/>
      <c r="G7095" s="42"/>
      <c r="H7095" s="90"/>
      <c r="M7095" s="42"/>
      <c r="S7095" s="42"/>
      <c r="T7095" s="42"/>
      <c r="U7095" s="42"/>
      <c r="V7095" s="42"/>
      <c r="W7095" s="42"/>
      <c r="X7095" s="42"/>
      <c r="Y7095" s="42"/>
      <c r="Z7095" s="42"/>
    </row>
    <row r="7096">
      <c r="B7096" s="42"/>
      <c r="D7096" s="90"/>
      <c r="F7096" s="90"/>
      <c r="G7096" s="42"/>
      <c r="H7096" s="90"/>
      <c r="M7096" s="42"/>
      <c r="S7096" s="42"/>
      <c r="T7096" s="42"/>
      <c r="U7096" s="42"/>
      <c r="V7096" s="42"/>
      <c r="W7096" s="42"/>
      <c r="X7096" s="42"/>
      <c r="Y7096" s="42"/>
      <c r="Z7096" s="42"/>
    </row>
    <row r="7097">
      <c r="B7097" s="42"/>
      <c r="D7097" s="90"/>
      <c r="F7097" s="90"/>
      <c r="G7097" s="42"/>
      <c r="H7097" s="90"/>
      <c r="M7097" s="42"/>
      <c r="S7097" s="42"/>
      <c r="T7097" s="42"/>
      <c r="U7097" s="42"/>
      <c r="V7097" s="42"/>
      <c r="W7097" s="42"/>
      <c r="X7097" s="42"/>
      <c r="Y7097" s="42"/>
      <c r="Z7097" s="42"/>
    </row>
    <row r="7098">
      <c r="B7098" s="42"/>
      <c r="D7098" s="90"/>
      <c r="F7098" s="90"/>
      <c r="G7098" s="42"/>
      <c r="H7098" s="90"/>
      <c r="M7098" s="42"/>
      <c r="S7098" s="42"/>
      <c r="T7098" s="42"/>
      <c r="U7098" s="42"/>
      <c r="V7098" s="42"/>
      <c r="W7098" s="42"/>
      <c r="X7098" s="42"/>
      <c r="Y7098" s="42"/>
      <c r="Z7098" s="42"/>
    </row>
    <row r="7099">
      <c r="B7099" s="42"/>
      <c r="D7099" s="90"/>
      <c r="F7099" s="90"/>
      <c r="G7099" s="42"/>
      <c r="H7099" s="90"/>
      <c r="M7099" s="42"/>
      <c r="S7099" s="42"/>
      <c r="T7099" s="42"/>
      <c r="U7099" s="42"/>
      <c r="V7099" s="42"/>
      <c r="W7099" s="42"/>
      <c r="X7099" s="42"/>
      <c r="Y7099" s="42"/>
      <c r="Z7099" s="42"/>
    </row>
    <row r="7100">
      <c r="B7100" s="42"/>
      <c r="D7100" s="90"/>
      <c r="F7100" s="90"/>
      <c r="G7100" s="42"/>
      <c r="H7100" s="90"/>
      <c r="M7100" s="42"/>
      <c r="S7100" s="42"/>
      <c r="T7100" s="42"/>
      <c r="U7100" s="42"/>
      <c r="V7100" s="42"/>
      <c r="W7100" s="42"/>
      <c r="X7100" s="42"/>
      <c r="Y7100" s="42"/>
      <c r="Z7100" s="42"/>
    </row>
    <row r="7101">
      <c r="B7101" s="42"/>
      <c r="D7101" s="90"/>
      <c r="F7101" s="90"/>
      <c r="G7101" s="42"/>
      <c r="H7101" s="90"/>
      <c r="M7101" s="42"/>
      <c r="S7101" s="42"/>
      <c r="T7101" s="42"/>
      <c r="U7101" s="42"/>
      <c r="V7101" s="42"/>
      <c r="W7101" s="42"/>
      <c r="X7101" s="42"/>
      <c r="Y7101" s="42"/>
      <c r="Z7101" s="42"/>
    </row>
    <row r="7102">
      <c r="B7102" s="42"/>
      <c r="D7102" s="90"/>
      <c r="F7102" s="90"/>
      <c r="G7102" s="42"/>
      <c r="H7102" s="90"/>
      <c r="M7102" s="42"/>
      <c r="S7102" s="42"/>
      <c r="T7102" s="42"/>
      <c r="U7102" s="42"/>
      <c r="V7102" s="42"/>
      <c r="W7102" s="42"/>
      <c r="X7102" s="42"/>
      <c r="Y7102" s="42"/>
      <c r="Z7102" s="42"/>
    </row>
    <row r="7103">
      <c r="B7103" s="42"/>
      <c r="D7103" s="90"/>
      <c r="F7103" s="90"/>
      <c r="G7103" s="42"/>
      <c r="H7103" s="90"/>
      <c r="M7103" s="42"/>
      <c r="S7103" s="42"/>
      <c r="T7103" s="42"/>
      <c r="U7103" s="42"/>
      <c r="V7103" s="42"/>
      <c r="W7103" s="42"/>
      <c r="X7103" s="42"/>
      <c r="Y7103" s="42"/>
      <c r="Z7103" s="42"/>
    </row>
    <row r="7104">
      <c r="B7104" s="42"/>
      <c r="D7104" s="90"/>
      <c r="F7104" s="90"/>
      <c r="G7104" s="42"/>
      <c r="H7104" s="90"/>
      <c r="M7104" s="42"/>
      <c r="S7104" s="42"/>
      <c r="T7104" s="42"/>
      <c r="U7104" s="42"/>
      <c r="V7104" s="42"/>
      <c r="W7104" s="42"/>
      <c r="X7104" s="42"/>
      <c r="Y7104" s="42"/>
      <c r="Z7104" s="42"/>
    </row>
    <row r="7105">
      <c r="B7105" s="42"/>
      <c r="D7105" s="90"/>
      <c r="F7105" s="90"/>
      <c r="G7105" s="42"/>
      <c r="H7105" s="90"/>
      <c r="M7105" s="42"/>
      <c r="S7105" s="42"/>
      <c r="T7105" s="42"/>
      <c r="U7105" s="42"/>
      <c r="V7105" s="42"/>
      <c r="W7105" s="42"/>
      <c r="X7105" s="42"/>
      <c r="Y7105" s="42"/>
      <c r="Z7105" s="42"/>
    </row>
    <row r="7106">
      <c r="B7106" s="42"/>
      <c r="D7106" s="90"/>
      <c r="F7106" s="90"/>
      <c r="G7106" s="42"/>
      <c r="H7106" s="90"/>
      <c r="M7106" s="42"/>
      <c r="S7106" s="42"/>
      <c r="T7106" s="42"/>
      <c r="U7106" s="42"/>
      <c r="V7106" s="42"/>
      <c r="W7106" s="42"/>
      <c r="X7106" s="42"/>
      <c r="Y7106" s="42"/>
      <c r="Z7106" s="42"/>
    </row>
    <row r="7107">
      <c r="B7107" s="42"/>
      <c r="D7107" s="90"/>
      <c r="F7107" s="90"/>
      <c r="G7107" s="42"/>
      <c r="H7107" s="90"/>
      <c r="M7107" s="42"/>
      <c r="S7107" s="42"/>
      <c r="T7107" s="42"/>
      <c r="U7107" s="42"/>
      <c r="V7107" s="42"/>
      <c r="W7107" s="42"/>
      <c r="X7107" s="42"/>
      <c r="Y7107" s="42"/>
      <c r="Z7107" s="42"/>
    </row>
    <row r="7108">
      <c r="B7108" s="42"/>
      <c r="D7108" s="90"/>
      <c r="F7108" s="90"/>
      <c r="G7108" s="42"/>
      <c r="H7108" s="90"/>
      <c r="M7108" s="42"/>
      <c r="S7108" s="42"/>
      <c r="T7108" s="42"/>
      <c r="U7108" s="42"/>
      <c r="V7108" s="42"/>
      <c r="W7108" s="42"/>
      <c r="X7108" s="42"/>
      <c r="Y7108" s="42"/>
      <c r="Z7108" s="42"/>
    </row>
    <row r="7109">
      <c r="B7109" s="42"/>
      <c r="D7109" s="90"/>
      <c r="F7109" s="90"/>
      <c r="G7109" s="42"/>
      <c r="H7109" s="90"/>
      <c r="M7109" s="42"/>
      <c r="S7109" s="42"/>
      <c r="T7109" s="42"/>
      <c r="U7109" s="42"/>
      <c r="V7109" s="42"/>
      <c r="W7109" s="42"/>
      <c r="X7109" s="42"/>
      <c r="Y7109" s="42"/>
      <c r="Z7109" s="42"/>
    </row>
    <row r="7110">
      <c r="B7110" s="42"/>
      <c r="D7110" s="90"/>
      <c r="F7110" s="90"/>
      <c r="G7110" s="42"/>
      <c r="H7110" s="90"/>
      <c r="M7110" s="42"/>
      <c r="S7110" s="42"/>
      <c r="T7110" s="42"/>
      <c r="U7110" s="42"/>
      <c r="V7110" s="42"/>
      <c r="W7110" s="42"/>
      <c r="X7110" s="42"/>
      <c r="Y7110" s="42"/>
      <c r="Z7110" s="42"/>
    </row>
    <row r="7111">
      <c r="B7111" s="42"/>
      <c r="D7111" s="90"/>
      <c r="F7111" s="90"/>
      <c r="G7111" s="42"/>
      <c r="H7111" s="90"/>
      <c r="M7111" s="42"/>
      <c r="S7111" s="42"/>
      <c r="T7111" s="42"/>
      <c r="U7111" s="42"/>
      <c r="V7111" s="42"/>
      <c r="W7111" s="42"/>
      <c r="X7111" s="42"/>
      <c r="Y7111" s="42"/>
      <c r="Z7111" s="42"/>
    </row>
    <row r="7112">
      <c r="B7112" s="42"/>
      <c r="D7112" s="90"/>
      <c r="F7112" s="90"/>
      <c r="G7112" s="42"/>
      <c r="H7112" s="90"/>
      <c r="M7112" s="42"/>
      <c r="S7112" s="42"/>
      <c r="T7112" s="42"/>
      <c r="U7112" s="42"/>
      <c r="V7112" s="42"/>
      <c r="W7112" s="42"/>
      <c r="X7112" s="42"/>
      <c r="Y7112" s="42"/>
      <c r="Z7112" s="42"/>
    </row>
    <row r="7113">
      <c r="B7113" s="42"/>
      <c r="D7113" s="90"/>
      <c r="F7113" s="90"/>
      <c r="G7113" s="42"/>
      <c r="H7113" s="90"/>
      <c r="M7113" s="42"/>
      <c r="S7113" s="42"/>
      <c r="T7113" s="42"/>
      <c r="U7113" s="42"/>
      <c r="V7113" s="42"/>
      <c r="W7113" s="42"/>
      <c r="X7113" s="42"/>
      <c r="Y7113" s="42"/>
      <c r="Z7113" s="42"/>
    </row>
    <row r="7114">
      <c r="B7114" s="42"/>
      <c r="D7114" s="90"/>
      <c r="F7114" s="90"/>
      <c r="G7114" s="42"/>
      <c r="H7114" s="90"/>
      <c r="M7114" s="42"/>
      <c r="S7114" s="42"/>
      <c r="T7114" s="42"/>
      <c r="U7114" s="42"/>
      <c r="V7114" s="42"/>
      <c r="W7114" s="42"/>
      <c r="X7114" s="42"/>
      <c r="Y7114" s="42"/>
      <c r="Z7114" s="42"/>
    </row>
    <row r="7115">
      <c r="B7115" s="42"/>
      <c r="D7115" s="90"/>
      <c r="F7115" s="90"/>
      <c r="G7115" s="42"/>
      <c r="H7115" s="90"/>
      <c r="M7115" s="42"/>
      <c r="S7115" s="42"/>
      <c r="T7115" s="42"/>
      <c r="U7115" s="42"/>
      <c r="V7115" s="42"/>
      <c r="W7115" s="42"/>
      <c r="X7115" s="42"/>
      <c r="Y7115" s="42"/>
      <c r="Z7115" s="42"/>
    </row>
    <row r="7116">
      <c r="B7116" s="42"/>
      <c r="D7116" s="90"/>
      <c r="F7116" s="90"/>
      <c r="G7116" s="42"/>
      <c r="H7116" s="90"/>
      <c r="M7116" s="42"/>
      <c r="S7116" s="42"/>
      <c r="T7116" s="42"/>
      <c r="U7116" s="42"/>
      <c r="V7116" s="42"/>
      <c r="W7116" s="42"/>
      <c r="X7116" s="42"/>
      <c r="Y7116" s="42"/>
      <c r="Z7116" s="42"/>
    </row>
    <row r="7117">
      <c r="B7117" s="42"/>
      <c r="D7117" s="90"/>
      <c r="F7117" s="90"/>
      <c r="G7117" s="42"/>
      <c r="H7117" s="90"/>
      <c r="M7117" s="42"/>
      <c r="S7117" s="42"/>
      <c r="T7117" s="42"/>
      <c r="U7117" s="42"/>
      <c r="V7117" s="42"/>
      <c r="W7117" s="42"/>
      <c r="X7117" s="42"/>
      <c r="Y7117" s="42"/>
      <c r="Z7117" s="42"/>
    </row>
    <row r="7118">
      <c r="B7118" s="42"/>
      <c r="D7118" s="90"/>
      <c r="F7118" s="90"/>
      <c r="G7118" s="42"/>
      <c r="H7118" s="90"/>
      <c r="M7118" s="42"/>
      <c r="S7118" s="42"/>
      <c r="T7118" s="42"/>
      <c r="U7118" s="42"/>
      <c r="V7118" s="42"/>
      <c r="W7118" s="42"/>
      <c r="X7118" s="42"/>
      <c r="Y7118" s="42"/>
      <c r="Z7118" s="42"/>
    </row>
    <row r="7119">
      <c r="B7119" s="42"/>
      <c r="D7119" s="90"/>
      <c r="F7119" s="90"/>
      <c r="G7119" s="42"/>
      <c r="H7119" s="90"/>
      <c r="M7119" s="42"/>
      <c r="S7119" s="42"/>
      <c r="T7119" s="42"/>
      <c r="U7119" s="42"/>
      <c r="V7119" s="42"/>
      <c r="W7119" s="42"/>
      <c r="X7119" s="42"/>
      <c r="Y7119" s="42"/>
      <c r="Z7119" s="42"/>
    </row>
    <row r="7120">
      <c r="B7120" s="42"/>
      <c r="D7120" s="90"/>
      <c r="F7120" s="90"/>
      <c r="G7120" s="42"/>
      <c r="H7120" s="90"/>
      <c r="M7120" s="42"/>
      <c r="S7120" s="42"/>
      <c r="T7120" s="42"/>
      <c r="U7120" s="42"/>
      <c r="V7120" s="42"/>
      <c r="W7120" s="42"/>
      <c r="X7120" s="42"/>
      <c r="Y7120" s="42"/>
      <c r="Z7120" s="42"/>
    </row>
    <row r="7121">
      <c r="B7121" s="42"/>
      <c r="D7121" s="90"/>
      <c r="F7121" s="90"/>
      <c r="G7121" s="42"/>
      <c r="H7121" s="90"/>
      <c r="M7121" s="42"/>
      <c r="S7121" s="42"/>
      <c r="T7121" s="42"/>
      <c r="U7121" s="42"/>
      <c r="V7121" s="42"/>
      <c r="W7121" s="42"/>
      <c r="X7121" s="42"/>
      <c r="Y7121" s="42"/>
      <c r="Z7121" s="42"/>
    </row>
    <row r="7122">
      <c r="B7122" s="42"/>
      <c r="D7122" s="90"/>
      <c r="F7122" s="90"/>
      <c r="G7122" s="42"/>
      <c r="H7122" s="90"/>
      <c r="M7122" s="42"/>
      <c r="S7122" s="42"/>
      <c r="T7122" s="42"/>
      <c r="U7122" s="42"/>
      <c r="V7122" s="42"/>
      <c r="W7122" s="42"/>
      <c r="X7122" s="42"/>
      <c r="Y7122" s="42"/>
      <c r="Z7122" s="42"/>
    </row>
    <row r="7123">
      <c r="B7123" s="42"/>
      <c r="D7123" s="90"/>
      <c r="F7123" s="90"/>
      <c r="G7123" s="42"/>
      <c r="H7123" s="90"/>
      <c r="M7123" s="42"/>
      <c r="S7123" s="42"/>
      <c r="T7123" s="42"/>
      <c r="U7123" s="42"/>
      <c r="V7123" s="42"/>
      <c r="W7123" s="42"/>
      <c r="X7123" s="42"/>
      <c r="Y7123" s="42"/>
      <c r="Z7123" s="42"/>
    </row>
    <row r="7124">
      <c r="B7124" s="42"/>
      <c r="D7124" s="90"/>
      <c r="F7124" s="90"/>
      <c r="G7124" s="42"/>
      <c r="H7124" s="90"/>
      <c r="M7124" s="42"/>
      <c r="S7124" s="42"/>
      <c r="T7124" s="42"/>
      <c r="U7124" s="42"/>
      <c r="V7124" s="42"/>
      <c r="W7124" s="42"/>
      <c r="X7124" s="42"/>
      <c r="Y7124" s="42"/>
      <c r="Z7124" s="42"/>
    </row>
    <row r="7125">
      <c r="B7125" s="42"/>
      <c r="D7125" s="90"/>
      <c r="F7125" s="90"/>
      <c r="G7125" s="42"/>
      <c r="H7125" s="90"/>
      <c r="M7125" s="42"/>
      <c r="S7125" s="42"/>
      <c r="T7125" s="42"/>
      <c r="U7125" s="42"/>
      <c r="V7125" s="42"/>
      <c r="W7125" s="42"/>
      <c r="X7125" s="42"/>
      <c r="Y7125" s="42"/>
      <c r="Z7125" s="42"/>
    </row>
    <row r="7126">
      <c r="B7126" s="42"/>
      <c r="D7126" s="90"/>
      <c r="F7126" s="90"/>
      <c r="G7126" s="42"/>
      <c r="H7126" s="90"/>
      <c r="M7126" s="42"/>
      <c r="S7126" s="42"/>
      <c r="T7126" s="42"/>
      <c r="U7126" s="42"/>
      <c r="V7126" s="42"/>
      <c r="W7126" s="42"/>
      <c r="X7126" s="42"/>
      <c r="Y7126" s="42"/>
      <c r="Z7126" s="42"/>
    </row>
    <row r="7127">
      <c r="B7127" s="42"/>
      <c r="D7127" s="90"/>
      <c r="F7127" s="90"/>
      <c r="G7127" s="42"/>
      <c r="H7127" s="90"/>
      <c r="M7127" s="42"/>
      <c r="S7127" s="42"/>
      <c r="T7127" s="42"/>
      <c r="U7127" s="42"/>
      <c r="V7127" s="42"/>
      <c r="W7127" s="42"/>
      <c r="X7127" s="42"/>
      <c r="Y7127" s="42"/>
      <c r="Z7127" s="42"/>
    </row>
    <row r="7128">
      <c r="B7128" s="42"/>
      <c r="D7128" s="90"/>
      <c r="F7128" s="90"/>
      <c r="G7128" s="42"/>
      <c r="H7128" s="90"/>
      <c r="M7128" s="42"/>
      <c r="S7128" s="42"/>
      <c r="T7128" s="42"/>
      <c r="U7128" s="42"/>
      <c r="V7128" s="42"/>
      <c r="W7128" s="42"/>
      <c r="X7128" s="42"/>
      <c r="Y7128" s="42"/>
      <c r="Z7128" s="42"/>
    </row>
    <row r="7129">
      <c r="B7129" s="42"/>
      <c r="D7129" s="90"/>
      <c r="F7129" s="90"/>
      <c r="G7129" s="42"/>
      <c r="H7129" s="90"/>
      <c r="M7129" s="42"/>
      <c r="S7129" s="42"/>
      <c r="T7129" s="42"/>
      <c r="U7129" s="42"/>
      <c r="V7129" s="42"/>
      <c r="W7129" s="42"/>
      <c r="X7129" s="42"/>
      <c r="Y7129" s="42"/>
      <c r="Z7129" s="42"/>
    </row>
    <row r="7130">
      <c r="B7130" s="42"/>
      <c r="D7130" s="90"/>
      <c r="F7130" s="90"/>
      <c r="G7130" s="42"/>
      <c r="H7130" s="90"/>
      <c r="M7130" s="42"/>
      <c r="S7130" s="42"/>
      <c r="T7130" s="42"/>
      <c r="U7130" s="42"/>
      <c r="V7130" s="42"/>
      <c r="W7130" s="42"/>
      <c r="X7130" s="42"/>
      <c r="Y7130" s="42"/>
      <c r="Z7130" s="42"/>
    </row>
    <row r="7131">
      <c r="B7131" s="42"/>
      <c r="D7131" s="90"/>
      <c r="F7131" s="90"/>
      <c r="G7131" s="42"/>
      <c r="H7131" s="90"/>
      <c r="M7131" s="42"/>
      <c r="S7131" s="42"/>
      <c r="T7131" s="42"/>
      <c r="U7131" s="42"/>
      <c r="V7131" s="42"/>
      <c r="W7131" s="42"/>
      <c r="X7131" s="42"/>
      <c r="Y7131" s="42"/>
      <c r="Z7131" s="42"/>
    </row>
    <row r="7132">
      <c r="B7132" s="42"/>
      <c r="D7132" s="90"/>
      <c r="F7132" s="90"/>
      <c r="G7132" s="42"/>
      <c r="H7132" s="90"/>
      <c r="M7132" s="42"/>
      <c r="S7132" s="42"/>
      <c r="T7132" s="42"/>
      <c r="U7132" s="42"/>
      <c r="V7132" s="42"/>
      <c r="W7132" s="42"/>
      <c r="X7132" s="42"/>
      <c r="Y7132" s="42"/>
      <c r="Z7132" s="42"/>
    </row>
    <row r="7133">
      <c r="B7133" s="42"/>
      <c r="D7133" s="90"/>
      <c r="F7133" s="90"/>
      <c r="G7133" s="42"/>
      <c r="H7133" s="90"/>
      <c r="M7133" s="42"/>
      <c r="S7133" s="42"/>
      <c r="T7133" s="42"/>
      <c r="U7133" s="42"/>
      <c r="V7133" s="42"/>
      <c r="W7133" s="42"/>
      <c r="X7133" s="42"/>
      <c r="Y7133" s="42"/>
      <c r="Z7133" s="42"/>
    </row>
    <row r="7134">
      <c r="B7134" s="42"/>
      <c r="D7134" s="90"/>
      <c r="F7134" s="90"/>
      <c r="G7134" s="42"/>
      <c r="H7134" s="90"/>
      <c r="M7134" s="42"/>
      <c r="S7134" s="42"/>
      <c r="T7134" s="42"/>
      <c r="U7134" s="42"/>
      <c r="V7134" s="42"/>
      <c r="W7134" s="42"/>
      <c r="X7134" s="42"/>
      <c r="Y7134" s="42"/>
      <c r="Z7134" s="42"/>
    </row>
    <row r="7135">
      <c r="B7135" s="42"/>
      <c r="D7135" s="90"/>
      <c r="F7135" s="90"/>
      <c r="G7135" s="42"/>
      <c r="H7135" s="90"/>
      <c r="M7135" s="42"/>
      <c r="S7135" s="42"/>
      <c r="T7135" s="42"/>
      <c r="U7135" s="42"/>
      <c r="V7135" s="42"/>
      <c r="W7135" s="42"/>
      <c r="X7135" s="42"/>
      <c r="Y7135" s="42"/>
      <c r="Z7135" s="42"/>
    </row>
    <row r="7136">
      <c r="B7136" s="42"/>
      <c r="D7136" s="90"/>
      <c r="F7136" s="90"/>
      <c r="G7136" s="42"/>
      <c r="H7136" s="90"/>
      <c r="M7136" s="42"/>
      <c r="S7136" s="42"/>
      <c r="T7136" s="42"/>
      <c r="U7136" s="42"/>
      <c r="V7136" s="42"/>
      <c r="W7136" s="42"/>
      <c r="X7136" s="42"/>
      <c r="Y7136" s="42"/>
      <c r="Z7136" s="42"/>
    </row>
    <row r="7137">
      <c r="B7137" s="42"/>
      <c r="D7137" s="90"/>
      <c r="F7137" s="90"/>
      <c r="G7137" s="42"/>
      <c r="H7137" s="90"/>
      <c r="M7137" s="42"/>
      <c r="S7137" s="42"/>
      <c r="T7137" s="42"/>
      <c r="U7137" s="42"/>
      <c r="V7137" s="42"/>
      <c r="W7137" s="42"/>
      <c r="X7137" s="42"/>
      <c r="Y7137" s="42"/>
      <c r="Z7137" s="42"/>
    </row>
    <row r="7138">
      <c r="B7138" s="42"/>
      <c r="D7138" s="90"/>
      <c r="F7138" s="90"/>
      <c r="G7138" s="42"/>
      <c r="H7138" s="90"/>
      <c r="M7138" s="42"/>
      <c r="S7138" s="42"/>
      <c r="T7138" s="42"/>
      <c r="U7138" s="42"/>
      <c r="V7138" s="42"/>
      <c r="W7138" s="42"/>
      <c r="X7138" s="42"/>
      <c r="Y7138" s="42"/>
      <c r="Z7138" s="42"/>
    </row>
    <row r="7139">
      <c r="B7139" s="42"/>
      <c r="D7139" s="90"/>
      <c r="F7139" s="90"/>
      <c r="G7139" s="42"/>
      <c r="H7139" s="90"/>
      <c r="M7139" s="42"/>
      <c r="S7139" s="42"/>
      <c r="T7139" s="42"/>
      <c r="U7139" s="42"/>
      <c r="V7139" s="42"/>
      <c r="W7139" s="42"/>
      <c r="X7139" s="42"/>
      <c r="Y7139" s="42"/>
      <c r="Z7139" s="42"/>
    </row>
    <row r="7140">
      <c r="B7140" s="42"/>
      <c r="D7140" s="90"/>
      <c r="F7140" s="90"/>
      <c r="G7140" s="42"/>
      <c r="H7140" s="90"/>
      <c r="M7140" s="42"/>
      <c r="S7140" s="42"/>
      <c r="T7140" s="42"/>
      <c r="U7140" s="42"/>
      <c r="V7140" s="42"/>
      <c r="W7140" s="42"/>
      <c r="X7140" s="42"/>
      <c r="Y7140" s="42"/>
      <c r="Z7140" s="42"/>
    </row>
    <row r="7141">
      <c r="B7141" s="42"/>
      <c r="D7141" s="90"/>
      <c r="F7141" s="90"/>
      <c r="G7141" s="42"/>
      <c r="H7141" s="90"/>
      <c r="M7141" s="42"/>
      <c r="S7141" s="42"/>
      <c r="T7141" s="42"/>
      <c r="U7141" s="42"/>
      <c r="V7141" s="42"/>
      <c r="W7141" s="42"/>
      <c r="X7141" s="42"/>
      <c r="Y7141" s="42"/>
      <c r="Z7141" s="42"/>
    </row>
    <row r="7142">
      <c r="B7142" s="42"/>
      <c r="D7142" s="90"/>
      <c r="F7142" s="90"/>
      <c r="G7142" s="42"/>
      <c r="H7142" s="90"/>
      <c r="M7142" s="42"/>
      <c r="S7142" s="42"/>
      <c r="T7142" s="42"/>
      <c r="U7142" s="42"/>
      <c r="V7142" s="42"/>
      <c r="W7142" s="42"/>
      <c r="X7142" s="42"/>
      <c r="Y7142" s="42"/>
      <c r="Z7142" s="42"/>
    </row>
    <row r="7143">
      <c r="B7143" s="42"/>
      <c r="D7143" s="90"/>
      <c r="F7143" s="90"/>
      <c r="G7143" s="42"/>
      <c r="H7143" s="90"/>
      <c r="M7143" s="42"/>
      <c r="S7143" s="42"/>
      <c r="T7143" s="42"/>
      <c r="U7143" s="42"/>
      <c r="V7143" s="42"/>
      <c r="W7143" s="42"/>
      <c r="X7143" s="42"/>
      <c r="Y7143" s="42"/>
      <c r="Z7143" s="42"/>
    </row>
    <row r="7144">
      <c r="B7144" s="42"/>
      <c r="D7144" s="90"/>
      <c r="F7144" s="90"/>
      <c r="G7144" s="42"/>
      <c r="H7144" s="90"/>
      <c r="M7144" s="42"/>
      <c r="S7144" s="42"/>
      <c r="T7144" s="42"/>
      <c r="U7144" s="42"/>
      <c r="V7144" s="42"/>
      <c r="W7144" s="42"/>
      <c r="X7144" s="42"/>
      <c r="Y7144" s="42"/>
      <c r="Z7144" s="42"/>
    </row>
    <row r="7145">
      <c r="B7145" s="42"/>
      <c r="D7145" s="90"/>
      <c r="F7145" s="90"/>
      <c r="G7145" s="42"/>
      <c r="H7145" s="90"/>
      <c r="M7145" s="42"/>
      <c r="S7145" s="42"/>
      <c r="T7145" s="42"/>
      <c r="U7145" s="42"/>
      <c r="V7145" s="42"/>
      <c r="W7145" s="42"/>
      <c r="X7145" s="42"/>
      <c r="Y7145" s="42"/>
      <c r="Z7145" s="42"/>
    </row>
    <row r="7146">
      <c r="B7146" s="42"/>
      <c r="D7146" s="90"/>
      <c r="F7146" s="90"/>
      <c r="G7146" s="42"/>
      <c r="H7146" s="90"/>
      <c r="M7146" s="42"/>
      <c r="S7146" s="42"/>
      <c r="T7146" s="42"/>
      <c r="U7146" s="42"/>
      <c r="V7146" s="42"/>
      <c r="W7146" s="42"/>
      <c r="X7146" s="42"/>
      <c r="Y7146" s="42"/>
      <c r="Z7146" s="42"/>
    </row>
    <row r="7147">
      <c r="B7147" s="42"/>
      <c r="D7147" s="90"/>
      <c r="F7147" s="90"/>
      <c r="G7147" s="42"/>
      <c r="H7147" s="90"/>
      <c r="M7147" s="42"/>
      <c r="S7147" s="42"/>
      <c r="T7147" s="42"/>
      <c r="U7147" s="42"/>
      <c r="V7147" s="42"/>
      <c r="W7147" s="42"/>
      <c r="X7147" s="42"/>
      <c r="Y7147" s="42"/>
      <c r="Z7147" s="42"/>
    </row>
    <row r="7148">
      <c r="B7148" s="42"/>
      <c r="D7148" s="90"/>
      <c r="F7148" s="90"/>
      <c r="G7148" s="42"/>
      <c r="H7148" s="90"/>
      <c r="M7148" s="42"/>
      <c r="S7148" s="42"/>
      <c r="T7148" s="42"/>
      <c r="U7148" s="42"/>
      <c r="V7148" s="42"/>
      <c r="W7148" s="42"/>
      <c r="X7148" s="42"/>
      <c r="Y7148" s="42"/>
      <c r="Z7148" s="42"/>
    </row>
    <row r="7149">
      <c r="B7149" s="42"/>
      <c r="D7149" s="90"/>
      <c r="F7149" s="90"/>
      <c r="G7149" s="42"/>
      <c r="H7149" s="90"/>
      <c r="M7149" s="42"/>
      <c r="S7149" s="42"/>
      <c r="T7149" s="42"/>
      <c r="U7149" s="42"/>
      <c r="V7149" s="42"/>
      <c r="W7149" s="42"/>
      <c r="X7149" s="42"/>
      <c r="Y7149" s="42"/>
      <c r="Z7149" s="42"/>
    </row>
    <row r="7150">
      <c r="B7150" s="42"/>
      <c r="D7150" s="90"/>
      <c r="F7150" s="90"/>
      <c r="G7150" s="42"/>
      <c r="H7150" s="90"/>
      <c r="M7150" s="42"/>
      <c r="S7150" s="42"/>
      <c r="T7150" s="42"/>
      <c r="U7150" s="42"/>
      <c r="V7150" s="42"/>
      <c r="W7150" s="42"/>
      <c r="X7150" s="42"/>
      <c r="Y7150" s="42"/>
      <c r="Z7150" s="42"/>
    </row>
    <row r="7151">
      <c r="B7151" s="42"/>
      <c r="D7151" s="90"/>
      <c r="F7151" s="90"/>
      <c r="G7151" s="42"/>
      <c r="H7151" s="90"/>
      <c r="M7151" s="42"/>
      <c r="S7151" s="42"/>
      <c r="T7151" s="42"/>
      <c r="U7151" s="42"/>
      <c r="V7151" s="42"/>
      <c r="W7151" s="42"/>
      <c r="X7151" s="42"/>
      <c r="Y7151" s="42"/>
      <c r="Z7151" s="42"/>
    </row>
    <row r="7152">
      <c r="B7152" s="42"/>
      <c r="D7152" s="90"/>
      <c r="F7152" s="90"/>
      <c r="G7152" s="42"/>
      <c r="H7152" s="90"/>
      <c r="M7152" s="42"/>
      <c r="S7152" s="42"/>
      <c r="T7152" s="42"/>
      <c r="U7152" s="42"/>
      <c r="V7152" s="42"/>
      <c r="W7152" s="42"/>
      <c r="X7152" s="42"/>
      <c r="Y7152" s="42"/>
      <c r="Z7152" s="42"/>
    </row>
    <row r="7153">
      <c r="B7153" s="42"/>
      <c r="D7153" s="90"/>
      <c r="F7153" s="90"/>
      <c r="G7153" s="42"/>
      <c r="H7153" s="90"/>
      <c r="M7153" s="42"/>
      <c r="S7153" s="42"/>
      <c r="T7153" s="42"/>
      <c r="U7153" s="42"/>
      <c r="V7153" s="42"/>
      <c r="W7153" s="42"/>
      <c r="X7153" s="42"/>
      <c r="Y7153" s="42"/>
      <c r="Z7153" s="42"/>
    </row>
    <row r="7154">
      <c r="B7154" s="42"/>
      <c r="D7154" s="90"/>
      <c r="F7154" s="90"/>
      <c r="G7154" s="42"/>
      <c r="H7154" s="90"/>
      <c r="M7154" s="42"/>
      <c r="S7154" s="42"/>
      <c r="T7154" s="42"/>
      <c r="U7154" s="42"/>
      <c r="V7154" s="42"/>
      <c r="W7154" s="42"/>
      <c r="X7154" s="42"/>
      <c r="Y7154" s="42"/>
      <c r="Z7154" s="42"/>
    </row>
    <row r="7155">
      <c r="B7155" s="42"/>
      <c r="D7155" s="90"/>
      <c r="F7155" s="90"/>
      <c r="G7155" s="42"/>
      <c r="H7155" s="90"/>
      <c r="M7155" s="42"/>
      <c r="S7155" s="42"/>
      <c r="T7155" s="42"/>
      <c r="U7155" s="42"/>
      <c r="V7155" s="42"/>
      <c r="W7155" s="42"/>
      <c r="X7155" s="42"/>
      <c r="Y7155" s="42"/>
      <c r="Z7155" s="42"/>
    </row>
    <row r="7156">
      <c r="B7156" s="42"/>
      <c r="D7156" s="90"/>
      <c r="F7156" s="90"/>
      <c r="G7156" s="42"/>
      <c r="H7156" s="90"/>
      <c r="M7156" s="42"/>
      <c r="S7156" s="42"/>
      <c r="T7156" s="42"/>
      <c r="U7156" s="42"/>
      <c r="V7156" s="42"/>
      <c r="W7156" s="42"/>
      <c r="X7156" s="42"/>
      <c r="Y7156" s="42"/>
      <c r="Z7156" s="42"/>
    </row>
    <row r="7157">
      <c r="B7157" s="42"/>
      <c r="D7157" s="90"/>
      <c r="F7157" s="90"/>
      <c r="G7157" s="42"/>
      <c r="H7157" s="90"/>
      <c r="M7157" s="42"/>
      <c r="S7157" s="42"/>
      <c r="T7157" s="42"/>
      <c r="U7157" s="42"/>
      <c r="V7157" s="42"/>
      <c r="W7157" s="42"/>
      <c r="X7157" s="42"/>
      <c r="Y7157" s="42"/>
      <c r="Z7157" s="42"/>
    </row>
    <row r="7158">
      <c r="B7158" s="42"/>
      <c r="D7158" s="90"/>
      <c r="F7158" s="90"/>
      <c r="G7158" s="42"/>
      <c r="H7158" s="90"/>
      <c r="M7158" s="42"/>
      <c r="S7158" s="42"/>
      <c r="T7158" s="42"/>
      <c r="U7158" s="42"/>
      <c r="V7158" s="42"/>
      <c r="W7158" s="42"/>
      <c r="X7158" s="42"/>
      <c r="Y7158" s="42"/>
      <c r="Z7158" s="42"/>
    </row>
    <row r="7159">
      <c r="B7159" s="42"/>
      <c r="D7159" s="90"/>
      <c r="F7159" s="90"/>
      <c r="G7159" s="42"/>
      <c r="H7159" s="90"/>
      <c r="M7159" s="42"/>
      <c r="S7159" s="42"/>
      <c r="T7159" s="42"/>
      <c r="U7159" s="42"/>
      <c r="V7159" s="42"/>
      <c r="W7159" s="42"/>
      <c r="X7159" s="42"/>
      <c r="Y7159" s="42"/>
      <c r="Z7159" s="42"/>
    </row>
    <row r="7160">
      <c r="B7160" s="42"/>
      <c r="D7160" s="90"/>
      <c r="F7160" s="90"/>
      <c r="G7160" s="42"/>
      <c r="H7160" s="90"/>
      <c r="M7160" s="42"/>
      <c r="S7160" s="42"/>
      <c r="T7160" s="42"/>
      <c r="U7160" s="42"/>
      <c r="V7160" s="42"/>
      <c r="W7160" s="42"/>
      <c r="X7160" s="42"/>
      <c r="Y7160" s="42"/>
      <c r="Z7160" s="42"/>
    </row>
    <row r="7161">
      <c r="B7161" s="42"/>
      <c r="D7161" s="90"/>
      <c r="F7161" s="90"/>
      <c r="G7161" s="42"/>
      <c r="H7161" s="90"/>
      <c r="M7161" s="42"/>
      <c r="S7161" s="42"/>
      <c r="T7161" s="42"/>
      <c r="U7161" s="42"/>
      <c r="V7161" s="42"/>
      <c r="W7161" s="42"/>
      <c r="X7161" s="42"/>
      <c r="Y7161" s="42"/>
      <c r="Z7161" s="42"/>
    </row>
    <row r="7162">
      <c r="B7162" s="42"/>
      <c r="D7162" s="90"/>
      <c r="F7162" s="90"/>
      <c r="G7162" s="42"/>
      <c r="H7162" s="90"/>
      <c r="M7162" s="42"/>
      <c r="S7162" s="42"/>
      <c r="T7162" s="42"/>
      <c r="U7162" s="42"/>
      <c r="V7162" s="42"/>
      <c r="W7162" s="42"/>
      <c r="X7162" s="42"/>
      <c r="Y7162" s="42"/>
      <c r="Z7162" s="42"/>
    </row>
    <row r="7163">
      <c r="B7163" s="42"/>
      <c r="D7163" s="90"/>
      <c r="F7163" s="90"/>
      <c r="G7163" s="42"/>
      <c r="H7163" s="90"/>
      <c r="M7163" s="42"/>
      <c r="S7163" s="42"/>
      <c r="T7163" s="42"/>
      <c r="U7163" s="42"/>
      <c r="V7163" s="42"/>
      <c r="W7163" s="42"/>
      <c r="X7163" s="42"/>
      <c r="Y7163" s="42"/>
      <c r="Z7163" s="42"/>
    </row>
    <row r="7164">
      <c r="B7164" s="42"/>
      <c r="D7164" s="90"/>
      <c r="F7164" s="90"/>
      <c r="G7164" s="42"/>
      <c r="H7164" s="90"/>
      <c r="M7164" s="42"/>
      <c r="S7164" s="42"/>
      <c r="T7164" s="42"/>
      <c r="U7164" s="42"/>
      <c r="V7164" s="42"/>
      <c r="W7164" s="42"/>
      <c r="X7164" s="42"/>
      <c r="Y7164" s="42"/>
      <c r="Z7164" s="42"/>
    </row>
    <row r="7165">
      <c r="B7165" s="42"/>
      <c r="D7165" s="90"/>
      <c r="F7165" s="90"/>
      <c r="G7165" s="42"/>
      <c r="H7165" s="90"/>
      <c r="M7165" s="42"/>
      <c r="S7165" s="42"/>
      <c r="T7165" s="42"/>
      <c r="U7165" s="42"/>
      <c r="V7165" s="42"/>
      <c r="W7165" s="42"/>
      <c r="X7165" s="42"/>
      <c r="Y7165" s="42"/>
      <c r="Z7165" s="42"/>
    </row>
    <row r="7166">
      <c r="B7166" s="42"/>
      <c r="D7166" s="90"/>
      <c r="F7166" s="90"/>
      <c r="G7166" s="42"/>
      <c r="H7166" s="90"/>
      <c r="M7166" s="42"/>
      <c r="S7166" s="42"/>
      <c r="T7166" s="42"/>
      <c r="U7166" s="42"/>
      <c r="V7166" s="42"/>
      <c r="W7166" s="42"/>
      <c r="X7166" s="42"/>
      <c r="Y7166" s="42"/>
      <c r="Z7166" s="42"/>
    </row>
    <row r="7167">
      <c r="B7167" s="42"/>
      <c r="D7167" s="90"/>
      <c r="F7167" s="90"/>
      <c r="G7167" s="42"/>
      <c r="H7167" s="90"/>
      <c r="M7167" s="42"/>
      <c r="S7167" s="42"/>
      <c r="T7167" s="42"/>
      <c r="U7167" s="42"/>
      <c r="V7167" s="42"/>
      <c r="W7167" s="42"/>
      <c r="X7167" s="42"/>
      <c r="Y7167" s="42"/>
      <c r="Z7167" s="42"/>
    </row>
    <row r="7168">
      <c r="B7168" s="42"/>
      <c r="D7168" s="90"/>
      <c r="F7168" s="90"/>
      <c r="G7168" s="42"/>
      <c r="H7168" s="90"/>
      <c r="M7168" s="42"/>
      <c r="S7168" s="42"/>
      <c r="T7168" s="42"/>
      <c r="U7168" s="42"/>
      <c r="V7168" s="42"/>
      <c r="W7168" s="42"/>
      <c r="X7168" s="42"/>
      <c r="Y7168" s="42"/>
      <c r="Z7168" s="42"/>
    </row>
    <row r="7169">
      <c r="B7169" s="42"/>
      <c r="D7169" s="90"/>
      <c r="F7169" s="90"/>
      <c r="G7169" s="42"/>
      <c r="H7169" s="90"/>
      <c r="M7169" s="42"/>
      <c r="S7169" s="42"/>
      <c r="T7169" s="42"/>
      <c r="U7169" s="42"/>
      <c r="V7169" s="42"/>
      <c r="W7169" s="42"/>
      <c r="X7169" s="42"/>
      <c r="Y7169" s="42"/>
      <c r="Z7169" s="42"/>
    </row>
    <row r="7170">
      <c r="B7170" s="42"/>
      <c r="D7170" s="90"/>
      <c r="F7170" s="90"/>
      <c r="G7170" s="42"/>
      <c r="H7170" s="90"/>
      <c r="M7170" s="42"/>
      <c r="S7170" s="42"/>
      <c r="T7170" s="42"/>
      <c r="U7170" s="42"/>
      <c r="V7170" s="42"/>
      <c r="W7170" s="42"/>
      <c r="X7170" s="42"/>
      <c r="Y7170" s="42"/>
      <c r="Z7170" s="42"/>
    </row>
    <row r="7171">
      <c r="B7171" s="42"/>
      <c r="D7171" s="90"/>
      <c r="F7171" s="90"/>
      <c r="G7171" s="42"/>
      <c r="H7171" s="90"/>
      <c r="M7171" s="42"/>
      <c r="S7171" s="42"/>
      <c r="T7171" s="42"/>
      <c r="U7171" s="42"/>
      <c r="V7171" s="42"/>
      <c r="W7171" s="42"/>
      <c r="X7171" s="42"/>
      <c r="Y7171" s="42"/>
      <c r="Z7171" s="42"/>
    </row>
    <row r="7172">
      <c r="B7172" s="42"/>
      <c r="D7172" s="90"/>
      <c r="F7172" s="90"/>
      <c r="G7172" s="42"/>
      <c r="H7172" s="90"/>
      <c r="M7172" s="42"/>
      <c r="S7172" s="42"/>
      <c r="T7172" s="42"/>
      <c r="U7172" s="42"/>
      <c r="V7172" s="42"/>
      <c r="W7172" s="42"/>
      <c r="X7172" s="42"/>
      <c r="Y7172" s="42"/>
      <c r="Z7172" s="42"/>
    </row>
    <row r="7173">
      <c r="B7173" s="42"/>
      <c r="D7173" s="90"/>
      <c r="F7173" s="90"/>
      <c r="G7173" s="42"/>
      <c r="H7173" s="90"/>
      <c r="M7173" s="42"/>
      <c r="S7173" s="42"/>
      <c r="T7173" s="42"/>
      <c r="U7173" s="42"/>
      <c r="V7173" s="42"/>
      <c r="W7173" s="42"/>
      <c r="X7173" s="42"/>
      <c r="Y7173" s="42"/>
      <c r="Z7173" s="42"/>
    </row>
    <row r="7174">
      <c r="B7174" s="42"/>
      <c r="D7174" s="90"/>
      <c r="F7174" s="90"/>
      <c r="G7174" s="42"/>
      <c r="H7174" s="90"/>
      <c r="M7174" s="42"/>
      <c r="S7174" s="42"/>
      <c r="T7174" s="42"/>
      <c r="U7174" s="42"/>
      <c r="V7174" s="42"/>
      <c r="W7174" s="42"/>
      <c r="X7174" s="42"/>
      <c r="Y7174" s="42"/>
      <c r="Z7174" s="42"/>
    </row>
    <row r="7175">
      <c r="B7175" s="42"/>
      <c r="D7175" s="90"/>
      <c r="F7175" s="90"/>
      <c r="G7175" s="42"/>
      <c r="H7175" s="90"/>
      <c r="M7175" s="42"/>
      <c r="S7175" s="42"/>
      <c r="T7175" s="42"/>
      <c r="U7175" s="42"/>
      <c r="V7175" s="42"/>
      <c r="W7175" s="42"/>
      <c r="X7175" s="42"/>
      <c r="Y7175" s="42"/>
      <c r="Z7175" s="42"/>
    </row>
    <row r="7176">
      <c r="B7176" s="42"/>
      <c r="D7176" s="90"/>
      <c r="F7176" s="90"/>
      <c r="G7176" s="42"/>
      <c r="H7176" s="90"/>
      <c r="M7176" s="42"/>
      <c r="S7176" s="42"/>
      <c r="T7176" s="42"/>
      <c r="U7176" s="42"/>
      <c r="V7176" s="42"/>
      <c r="W7176" s="42"/>
      <c r="X7176" s="42"/>
      <c r="Y7176" s="42"/>
      <c r="Z7176" s="42"/>
    </row>
    <row r="7177">
      <c r="B7177" s="42"/>
      <c r="D7177" s="90"/>
      <c r="F7177" s="90"/>
      <c r="G7177" s="42"/>
      <c r="H7177" s="90"/>
      <c r="M7177" s="42"/>
      <c r="S7177" s="42"/>
      <c r="T7177" s="42"/>
      <c r="U7177" s="42"/>
      <c r="V7177" s="42"/>
      <c r="W7177" s="42"/>
      <c r="X7177" s="42"/>
      <c r="Y7177" s="42"/>
      <c r="Z7177" s="42"/>
    </row>
    <row r="7178">
      <c r="B7178" s="42"/>
      <c r="D7178" s="90"/>
      <c r="F7178" s="90"/>
      <c r="G7178" s="42"/>
      <c r="H7178" s="90"/>
      <c r="M7178" s="42"/>
      <c r="S7178" s="42"/>
      <c r="T7178" s="42"/>
      <c r="U7178" s="42"/>
      <c r="V7178" s="42"/>
      <c r="W7178" s="42"/>
      <c r="X7178" s="42"/>
      <c r="Y7178" s="42"/>
      <c r="Z7178" s="42"/>
    </row>
    <row r="7179">
      <c r="B7179" s="42"/>
      <c r="D7179" s="90"/>
      <c r="F7179" s="90"/>
      <c r="G7179" s="42"/>
      <c r="H7179" s="90"/>
      <c r="M7179" s="42"/>
      <c r="S7179" s="42"/>
      <c r="T7179" s="42"/>
      <c r="U7179" s="42"/>
      <c r="V7179" s="42"/>
      <c r="W7179" s="42"/>
      <c r="X7179" s="42"/>
      <c r="Y7179" s="42"/>
      <c r="Z7179" s="42"/>
    </row>
    <row r="7180">
      <c r="B7180" s="42"/>
      <c r="D7180" s="90"/>
      <c r="F7180" s="90"/>
      <c r="G7180" s="42"/>
      <c r="H7180" s="90"/>
      <c r="M7180" s="42"/>
      <c r="S7180" s="42"/>
      <c r="T7180" s="42"/>
      <c r="U7180" s="42"/>
      <c r="V7180" s="42"/>
      <c r="W7180" s="42"/>
      <c r="X7180" s="42"/>
      <c r="Y7180" s="42"/>
      <c r="Z7180" s="42"/>
    </row>
    <row r="7181">
      <c r="B7181" s="42"/>
      <c r="D7181" s="90"/>
      <c r="F7181" s="90"/>
      <c r="G7181" s="42"/>
      <c r="H7181" s="90"/>
      <c r="M7181" s="42"/>
      <c r="S7181" s="42"/>
      <c r="T7181" s="42"/>
      <c r="U7181" s="42"/>
      <c r="V7181" s="42"/>
      <c r="W7181" s="42"/>
      <c r="X7181" s="42"/>
      <c r="Y7181" s="42"/>
      <c r="Z7181" s="42"/>
    </row>
    <row r="7182">
      <c r="B7182" s="42"/>
      <c r="D7182" s="90"/>
      <c r="F7182" s="90"/>
      <c r="G7182" s="42"/>
      <c r="H7182" s="90"/>
      <c r="M7182" s="42"/>
      <c r="S7182" s="42"/>
      <c r="T7182" s="42"/>
      <c r="U7182" s="42"/>
      <c r="V7182" s="42"/>
      <c r="W7182" s="42"/>
      <c r="X7182" s="42"/>
      <c r="Y7182" s="42"/>
      <c r="Z7182" s="42"/>
    </row>
    <row r="7183">
      <c r="B7183" s="42"/>
      <c r="D7183" s="90"/>
      <c r="F7183" s="90"/>
      <c r="G7183" s="42"/>
      <c r="H7183" s="90"/>
      <c r="M7183" s="42"/>
      <c r="S7183" s="42"/>
      <c r="T7183" s="42"/>
      <c r="U7183" s="42"/>
      <c r="V7183" s="42"/>
      <c r="W7183" s="42"/>
      <c r="X7183" s="42"/>
      <c r="Y7183" s="42"/>
      <c r="Z7183" s="42"/>
    </row>
    <row r="7184">
      <c r="B7184" s="42"/>
      <c r="D7184" s="90"/>
      <c r="F7184" s="90"/>
      <c r="G7184" s="42"/>
      <c r="H7184" s="90"/>
      <c r="M7184" s="42"/>
      <c r="S7184" s="42"/>
      <c r="T7184" s="42"/>
      <c r="U7184" s="42"/>
      <c r="V7184" s="42"/>
      <c r="W7184" s="42"/>
      <c r="X7184" s="42"/>
      <c r="Y7184" s="42"/>
      <c r="Z7184" s="42"/>
    </row>
    <row r="7185">
      <c r="B7185" s="42"/>
      <c r="D7185" s="90"/>
      <c r="F7185" s="90"/>
      <c r="G7185" s="42"/>
      <c r="H7185" s="90"/>
      <c r="M7185" s="42"/>
      <c r="S7185" s="42"/>
      <c r="T7185" s="42"/>
      <c r="U7185" s="42"/>
      <c r="V7185" s="42"/>
      <c r="W7185" s="42"/>
      <c r="X7185" s="42"/>
      <c r="Y7185" s="42"/>
      <c r="Z7185" s="42"/>
    </row>
    <row r="7186">
      <c r="B7186" s="42"/>
      <c r="D7186" s="90"/>
      <c r="F7186" s="90"/>
      <c r="G7186" s="42"/>
      <c r="H7186" s="90"/>
      <c r="M7186" s="42"/>
      <c r="S7186" s="42"/>
      <c r="T7186" s="42"/>
      <c r="U7186" s="42"/>
      <c r="V7186" s="42"/>
      <c r="W7186" s="42"/>
      <c r="X7186" s="42"/>
      <c r="Y7186" s="42"/>
      <c r="Z7186" s="42"/>
    </row>
    <row r="7187">
      <c r="B7187" s="42"/>
      <c r="D7187" s="90"/>
      <c r="F7187" s="90"/>
      <c r="G7187" s="42"/>
      <c r="H7187" s="90"/>
      <c r="M7187" s="42"/>
      <c r="S7187" s="42"/>
      <c r="T7187" s="42"/>
      <c r="U7187" s="42"/>
      <c r="V7187" s="42"/>
      <c r="W7187" s="42"/>
      <c r="X7187" s="42"/>
      <c r="Y7187" s="42"/>
      <c r="Z7187" s="42"/>
    </row>
    <row r="7188">
      <c r="B7188" s="42"/>
      <c r="D7188" s="90"/>
      <c r="F7188" s="90"/>
      <c r="G7188" s="42"/>
      <c r="H7188" s="90"/>
      <c r="M7188" s="42"/>
      <c r="S7188" s="42"/>
      <c r="T7188" s="42"/>
      <c r="U7188" s="42"/>
      <c r="V7188" s="42"/>
      <c r="W7188" s="42"/>
      <c r="X7188" s="42"/>
      <c r="Y7188" s="42"/>
      <c r="Z7188" s="42"/>
    </row>
    <row r="7189">
      <c r="B7189" s="42"/>
      <c r="D7189" s="90"/>
      <c r="F7189" s="90"/>
      <c r="G7189" s="42"/>
      <c r="H7189" s="90"/>
      <c r="M7189" s="42"/>
      <c r="S7189" s="42"/>
      <c r="T7189" s="42"/>
      <c r="U7189" s="42"/>
      <c r="V7189" s="42"/>
      <c r="W7189" s="42"/>
      <c r="X7189" s="42"/>
      <c r="Y7189" s="42"/>
      <c r="Z7189" s="42"/>
    </row>
    <row r="7190">
      <c r="B7190" s="42"/>
      <c r="D7190" s="90"/>
      <c r="F7190" s="90"/>
      <c r="G7190" s="42"/>
      <c r="H7190" s="90"/>
      <c r="M7190" s="42"/>
      <c r="S7190" s="42"/>
      <c r="T7190" s="42"/>
      <c r="U7190" s="42"/>
      <c r="V7190" s="42"/>
      <c r="W7190" s="42"/>
      <c r="X7190" s="42"/>
      <c r="Y7190" s="42"/>
      <c r="Z7190" s="42"/>
    </row>
    <row r="7191">
      <c r="B7191" s="42"/>
      <c r="D7191" s="90"/>
      <c r="F7191" s="90"/>
      <c r="G7191" s="42"/>
      <c r="H7191" s="90"/>
      <c r="M7191" s="42"/>
      <c r="S7191" s="42"/>
      <c r="T7191" s="42"/>
      <c r="U7191" s="42"/>
      <c r="V7191" s="42"/>
      <c r="W7191" s="42"/>
      <c r="X7191" s="42"/>
      <c r="Y7191" s="42"/>
      <c r="Z7191" s="42"/>
    </row>
    <row r="7192">
      <c r="B7192" s="42"/>
      <c r="D7192" s="90"/>
      <c r="F7192" s="90"/>
      <c r="G7192" s="42"/>
      <c r="H7192" s="90"/>
      <c r="M7192" s="42"/>
      <c r="S7192" s="42"/>
      <c r="T7192" s="42"/>
      <c r="U7192" s="42"/>
      <c r="V7192" s="42"/>
      <c r="W7192" s="42"/>
      <c r="X7192" s="42"/>
      <c r="Y7192" s="42"/>
      <c r="Z7192" s="42"/>
    </row>
    <row r="7193">
      <c r="B7193" s="42"/>
      <c r="D7193" s="90"/>
      <c r="F7193" s="90"/>
      <c r="G7193" s="42"/>
      <c r="H7193" s="90"/>
      <c r="M7193" s="42"/>
      <c r="S7193" s="42"/>
      <c r="T7193" s="42"/>
      <c r="U7193" s="42"/>
      <c r="V7193" s="42"/>
      <c r="W7193" s="42"/>
      <c r="X7193" s="42"/>
      <c r="Y7193" s="42"/>
      <c r="Z7193" s="42"/>
    </row>
    <row r="7194">
      <c r="B7194" s="42"/>
      <c r="D7194" s="90"/>
      <c r="F7194" s="90"/>
      <c r="G7194" s="42"/>
      <c r="H7194" s="90"/>
      <c r="M7194" s="42"/>
      <c r="S7194" s="42"/>
      <c r="T7194" s="42"/>
      <c r="U7194" s="42"/>
      <c r="V7194" s="42"/>
      <c r="W7194" s="42"/>
      <c r="X7194" s="42"/>
      <c r="Y7194" s="42"/>
      <c r="Z7194" s="42"/>
    </row>
    <row r="7195">
      <c r="B7195" s="42"/>
      <c r="D7195" s="90"/>
      <c r="F7195" s="90"/>
      <c r="G7195" s="42"/>
      <c r="H7195" s="90"/>
      <c r="M7195" s="42"/>
      <c r="S7195" s="42"/>
      <c r="T7195" s="42"/>
      <c r="U7195" s="42"/>
      <c r="V7195" s="42"/>
      <c r="W7195" s="42"/>
      <c r="X7195" s="42"/>
      <c r="Y7195" s="42"/>
      <c r="Z7195" s="42"/>
    </row>
    <row r="7196">
      <c r="B7196" s="42"/>
      <c r="D7196" s="90"/>
      <c r="F7196" s="90"/>
      <c r="G7196" s="42"/>
      <c r="H7196" s="90"/>
      <c r="M7196" s="42"/>
      <c r="S7196" s="42"/>
      <c r="T7196" s="42"/>
      <c r="U7196" s="42"/>
      <c r="V7196" s="42"/>
      <c r="W7196" s="42"/>
      <c r="X7196" s="42"/>
      <c r="Y7196" s="42"/>
      <c r="Z7196" s="42"/>
    </row>
    <row r="7197">
      <c r="B7197" s="42"/>
      <c r="D7197" s="90"/>
      <c r="F7197" s="90"/>
      <c r="G7197" s="42"/>
      <c r="H7197" s="90"/>
      <c r="M7197" s="42"/>
      <c r="S7197" s="42"/>
      <c r="T7197" s="42"/>
      <c r="U7197" s="42"/>
      <c r="V7197" s="42"/>
      <c r="W7197" s="42"/>
      <c r="X7197" s="42"/>
      <c r="Y7197" s="42"/>
      <c r="Z7197" s="42"/>
    </row>
    <row r="7198">
      <c r="B7198" s="42"/>
      <c r="D7198" s="90"/>
      <c r="F7198" s="90"/>
      <c r="G7198" s="42"/>
      <c r="H7198" s="90"/>
      <c r="M7198" s="42"/>
      <c r="S7198" s="42"/>
      <c r="T7198" s="42"/>
      <c r="U7198" s="42"/>
      <c r="V7198" s="42"/>
      <c r="W7198" s="42"/>
      <c r="X7198" s="42"/>
      <c r="Y7198" s="42"/>
      <c r="Z7198" s="42"/>
    </row>
    <row r="7199">
      <c r="B7199" s="42"/>
      <c r="D7199" s="90"/>
      <c r="F7199" s="90"/>
      <c r="G7199" s="42"/>
      <c r="H7199" s="90"/>
      <c r="M7199" s="42"/>
      <c r="S7199" s="42"/>
      <c r="T7199" s="42"/>
      <c r="U7199" s="42"/>
      <c r="V7199" s="42"/>
      <c r="W7199" s="42"/>
      <c r="X7199" s="42"/>
      <c r="Y7199" s="42"/>
      <c r="Z7199" s="42"/>
    </row>
    <row r="7200">
      <c r="B7200" s="42"/>
      <c r="D7200" s="90"/>
      <c r="F7200" s="90"/>
      <c r="G7200" s="42"/>
      <c r="H7200" s="90"/>
      <c r="M7200" s="42"/>
      <c r="S7200" s="42"/>
      <c r="T7200" s="42"/>
      <c r="U7200" s="42"/>
      <c r="V7200" s="42"/>
      <c r="W7200" s="42"/>
      <c r="X7200" s="42"/>
      <c r="Y7200" s="42"/>
      <c r="Z7200" s="42"/>
    </row>
    <row r="7201">
      <c r="B7201" s="42"/>
      <c r="D7201" s="90"/>
      <c r="F7201" s="90"/>
      <c r="G7201" s="42"/>
      <c r="H7201" s="90"/>
      <c r="M7201" s="42"/>
      <c r="S7201" s="42"/>
      <c r="T7201" s="42"/>
      <c r="U7201" s="42"/>
      <c r="V7201" s="42"/>
      <c r="W7201" s="42"/>
      <c r="X7201" s="42"/>
      <c r="Y7201" s="42"/>
      <c r="Z7201" s="42"/>
    </row>
    <row r="7202">
      <c r="B7202" s="42"/>
      <c r="D7202" s="90"/>
      <c r="F7202" s="90"/>
      <c r="G7202" s="42"/>
      <c r="H7202" s="90"/>
      <c r="M7202" s="42"/>
      <c r="S7202" s="42"/>
      <c r="T7202" s="42"/>
      <c r="U7202" s="42"/>
      <c r="V7202" s="42"/>
      <c r="W7202" s="42"/>
      <c r="X7202" s="42"/>
      <c r="Y7202" s="42"/>
      <c r="Z7202" s="42"/>
    </row>
    <row r="7203">
      <c r="B7203" s="42"/>
      <c r="D7203" s="90"/>
      <c r="F7203" s="90"/>
      <c r="G7203" s="42"/>
      <c r="H7203" s="90"/>
      <c r="M7203" s="42"/>
      <c r="S7203" s="42"/>
      <c r="T7203" s="42"/>
      <c r="U7203" s="42"/>
      <c r="V7203" s="42"/>
      <c r="W7203" s="42"/>
      <c r="X7203" s="42"/>
      <c r="Y7203" s="42"/>
      <c r="Z7203" s="42"/>
    </row>
    <row r="7204">
      <c r="B7204" s="42"/>
      <c r="D7204" s="90"/>
      <c r="F7204" s="90"/>
      <c r="G7204" s="42"/>
      <c r="H7204" s="90"/>
      <c r="M7204" s="42"/>
      <c r="S7204" s="42"/>
      <c r="T7204" s="42"/>
      <c r="U7204" s="42"/>
      <c r="V7204" s="42"/>
      <c r="W7204" s="42"/>
      <c r="X7204" s="42"/>
      <c r="Y7204" s="42"/>
      <c r="Z7204" s="42"/>
    </row>
    <row r="7205">
      <c r="B7205" s="42"/>
      <c r="D7205" s="90"/>
      <c r="F7205" s="90"/>
      <c r="G7205" s="42"/>
      <c r="H7205" s="90"/>
      <c r="M7205" s="42"/>
      <c r="S7205" s="42"/>
      <c r="T7205" s="42"/>
      <c r="U7205" s="42"/>
      <c r="V7205" s="42"/>
      <c r="W7205" s="42"/>
      <c r="X7205" s="42"/>
      <c r="Y7205" s="42"/>
      <c r="Z7205" s="42"/>
    </row>
    <row r="7206">
      <c r="B7206" s="42"/>
      <c r="D7206" s="90"/>
      <c r="F7206" s="90"/>
      <c r="G7206" s="42"/>
      <c r="H7206" s="90"/>
      <c r="M7206" s="42"/>
      <c r="S7206" s="42"/>
      <c r="T7206" s="42"/>
      <c r="U7206" s="42"/>
      <c r="V7206" s="42"/>
      <c r="W7206" s="42"/>
      <c r="X7206" s="42"/>
      <c r="Y7206" s="42"/>
      <c r="Z7206" s="42"/>
    </row>
    <row r="7207">
      <c r="B7207" s="42"/>
      <c r="D7207" s="90"/>
      <c r="F7207" s="90"/>
      <c r="G7207" s="42"/>
      <c r="H7207" s="90"/>
      <c r="M7207" s="42"/>
      <c r="S7207" s="42"/>
      <c r="T7207" s="42"/>
      <c r="U7207" s="42"/>
      <c r="V7207" s="42"/>
      <c r="W7207" s="42"/>
      <c r="X7207" s="42"/>
      <c r="Y7207" s="42"/>
      <c r="Z7207" s="42"/>
    </row>
    <row r="7208">
      <c r="B7208" s="42"/>
      <c r="D7208" s="90"/>
      <c r="F7208" s="90"/>
      <c r="G7208" s="42"/>
      <c r="H7208" s="90"/>
      <c r="M7208" s="42"/>
      <c r="S7208" s="42"/>
      <c r="T7208" s="42"/>
      <c r="U7208" s="42"/>
      <c r="V7208" s="42"/>
      <c r="W7208" s="42"/>
      <c r="X7208" s="42"/>
      <c r="Y7208" s="42"/>
      <c r="Z7208" s="42"/>
    </row>
    <row r="7209">
      <c r="B7209" s="42"/>
      <c r="D7209" s="90"/>
      <c r="F7209" s="90"/>
      <c r="G7209" s="42"/>
      <c r="H7209" s="90"/>
      <c r="M7209" s="42"/>
      <c r="S7209" s="42"/>
      <c r="T7209" s="42"/>
      <c r="U7209" s="42"/>
      <c r="V7209" s="42"/>
      <c r="W7209" s="42"/>
      <c r="X7209" s="42"/>
      <c r="Y7209" s="42"/>
      <c r="Z7209" s="42"/>
    </row>
    <row r="7210">
      <c r="B7210" s="42"/>
      <c r="D7210" s="90"/>
      <c r="F7210" s="90"/>
      <c r="G7210" s="42"/>
      <c r="H7210" s="90"/>
      <c r="M7210" s="42"/>
      <c r="S7210" s="42"/>
      <c r="T7210" s="42"/>
      <c r="U7210" s="42"/>
      <c r="V7210" s="42"/>
      <c r="W7210" s="42"/>
      <c r="X7210" s="42"/>
      <c r="Y7210" s="42"/>
      <c r="Z7210" s="42"/>
    </row>
    <row r="7211">
      <c r="B7211" s="42"/>
      <c r="D7211" s="90"/>
      <c r="F7211" s="90"/>
      <c r="G7211" s="42"/>
      <c r="H7211" s="90"/>
      <c r="M7211" s="42"/>
      <c r="S7211" s="42"/>
      <c r="T7211" s="42"/>
      <c r="U7211" s="42"/>
      <c r="V7211" s="42"/>
      <c r="W7211" s="42"/>
      <c r="X7211" s="42"/>
      <c r="Y7211" s="42"/>
      <c r="Z7211" s="42"/>
    </row>
    <row r="7212">
      <c r="B7212" s="42"/>
      <c r="D7212" s="90"/>
      <c r="F7212" s="90"/>
      <c r="G7212" s="42"/>
      <c r="H7212" s="90"/>
      <c r="M7212" s="42"/>
      <c r="S7212" s="42"/>
      <c r="T7212" s="42"/>
      <c r="U7212" s="42"/>
      <c r="V7212" s="42"/>
      <c r="W7212" s="42"/>
      <c r="X7212" s="42"/>
      <c r="Y7212" s="42"/>
      <c r="Z7212" s="42"/>
    </row>
    <row r="7213">
      <c r="B7213" s="42"/>
      <c r="D7213" s="90"/>
      <c r="F7213" s="90"/>
      <c r="G7213" s="42"/>
      <c r="H7213" s="90"/>
      <c r="M7213" s="42"/>
      <c r="S7213" s="42"/>
      <c r="T7213" s="42"/>
      <c r="U7213" s="42"/>
      <c r="V7213" s="42"/>
      <c r="W7213" s="42"/>
      <c r="X7213" s="42"/>
      <c r="Y7213" s="42"/>
      <c r="Z7213" s="42"/>
    </row>
    <row r="7214">
      <c r="B7214" s="42"/>
      <c r="D7214" s="90"/>
      <c r="F7214" s="90"/>
      <c r="G7214" s="42"/>
      <c r="H7214" s="90"/>
      <c r="M7214" s="42"/>
      <c r="S7214" s="42"/>
      <c r="T7214" s="42"/>
      <c r="U7214" s="42"/>
      <c r="V7214" s="42"/>
      <c r="W7214" s="42"/>
      <c r="X7214" s="42"/>
      <c r="Y7214" s="42"/>
      <c r="Z7214" s="42"/>
    </row>
    <row r="7215">
      <c r="B7215" s="42"/>
      <c r="D7215" s="90"/>
      <c r="F7215" s="90"/>
      <c r="G7215" s="42"/>
      <c r="H7215" s="90"/>
      <c r="M7215" s="42"/>
      <c r="S7215" s="42"/>
      <c r="T7215" s="42"/>
      <c r="U7215" s="42"/>
      <c r="V7215" s="42"/>
      <c r="W7215" s="42"/>
      <c r="X7215" s="42"/>
      <c r="Y7215" s="42"/>
      <c r="Z7215" s="42"/>
    </row>
    <row r="7216">
      <c r="B7216" s="42"/>
      <c r="D7216" s="90"/>
      <c r="F7216" s="90"/>
      <c r="G7216" s="42"/>
      <c r="H7216" s="90"/>
      <c r="M7216" s="42"/>
      <c r="S7216" s="42"/>
      <c r="T7216" s="42"/>
      <c r="U7216" s="42"/>
      <c r="V7216" s="42"/>
      <c r="W7216" s="42"/>
      <c r="X7216" s="42"/>
      <c r="Y7216" s="42"/>
      <c r="Z7216" s="42"/>
    </row>
    <row r="7217">
      <c r="B7217" s="42"/>
      <c r="D7217" s="90"/>
      <c r="F7217" s="90"/>
      <c r="G7217" s="42"/>
      <c r="H7217" s="90"/>
      <c r="M7217" s="42"/>
      <c r="S7217" s="42"/>
      <c r="T7217" s="42"/>
      <c r="U7217" s="42"/>
      <c r="V7217" s="42"/>
      <c r="W7217" s="42"/>
      <c r="X7217" s="42"/>
      <c r="Y7217" s="42"/>
      <c r="Z7217" s="42"/>
    </row>
    <row r="7218">
      <c r="B7218" s="42"/>
      <c r="D7218" s="90"/>
      <c r="F7218" s="90"/>
      <c r="G7218" s="42"/>
      <c r="H7218" s="90"/>
      <c r="M7218" s="42"/>
      <c r="S7218" s="42"/>
      <c r="T7218" s="42"/>
      <c r="U7218" s="42"/>
      <c r="V7218" s="42"/>
      <c r="W7218" s="42"/>
      <c r="X7218" s="42"/>
      <c r="Y7218" s="42"/>
      <c r="Z7218" s="42"/>
    </row>
    <row r="7219">
      <c r="B7219" s="42"/>
      <c r="D7219" s="90"/>
      <c r="F7219" s="90"/>
      <c r="G7219" s="42"/>
      <c r="H7219" s="90"/>
      <c r="M7219" s="42"/>
      <c r="S7219" s="42"/>
      <c r="T7219" s="42"/>
      <c r="U7219" s="42"/>
      <c r="V7219" s="42"/>
      <c r="W7219" s="42"/>
      <c r="X7219" s="42"/>
      <c r="Y7219" s="42"/>
      <c r="Z7219" s="42"/>
    </row>
    <row r="7220">
      <c r="B7220" s="42"/>
      <c r="D7220" s="90"/>
      <c r="F7220" s="90"/>
      <c r="G7220" s="42"/>
      <c r="H7220" s="90"/>
      <c r="M7220" s="42"/>
      <c r="S7220" s="42"/>
      <c r="T7220" s="42"/>
      <c r="U7220" s="42"/>
      <c r="V7220" s="42"/>
      <c r="W7220" s="42"/>
      <c r="X7220" s="42"/>
      <c r="Y7220" s="42"/>
      <c r="Z7220" s="42"/>
    </row>
    <row r="7221">
      <c r="B7221" s="42"/>
      <c r="D7221" s="90"/>
      <c r="F7221" s="90"/>
      <c r="G7221" s="42"/>
      <c r="H7221" s="90"/>
      <c r="M7221" s="42"/>
      <c r="S7221" s="42"/>
      <c r="T7221" s="42"/>
      <c r="U7221" s="42"/>
      <c r="V7221" s="42"/>
      <c r="W7221" s="42"/>
      <c r="X7221" s="42"/>
      <c r="Y7221" s="42"/>
      <c r="Z7221" s="42"/>
    </row>
    <row r="7222">
      <c r="B7222" s="42"/>
      <c r="D7222" s="90"/>
      <c r="F7222" s="90"/>
      <c r="G7222" s="42"/>
      <c r="H7222" s="90"/>
      <c r="M7222" s="42"/>
      <c r="S7222" s="42"/>
      <c r="T7222" s="42"/>
      <c r="U7222" s="42"/>
      <c r="V7222" s="42"/>
      <c r="W7222" s="42"/>
      <c r="X7222" s="42"/>
      <c r="Y7222" s="42"/>
      <c r="Z7222" s="42"/>
    </row>
    <row r="7223">
      <c r="B7223" s="42"/>
      <c r="D7223" s="90"/>
      <c r="F7223" s="90"/>
      <c r="G7223" s="42"/>
      <c r="H7223" s="90"/>
      <c r="M7223" s="42"/>
      <c r="S7223" s="42"/>
      <c r="T7223" s="42"/>
      <c r="U7223" s="42"/>
      <c r="V7223" s="42"/>
      <c r="W7223" s="42"/>
      <c r="X7223" s="42"/>
      <c r="Y7223" s="42"/>
      <c r="Z7223" s="42"/>
    </row>
    <row r="7224">
      <c r="B7224" s="42"/>
      <c r="D7224" s="90"/>
      <c r="F7224" s="90"/>
      <c r="G7224" s="42"/>
      <c r="H7224" s="90"/>
      <c r="M7224" s="42"/>
      <c r="S7224" s="42"/>
      <c r="T7224" s="42"/>
      <c r="U7224" s="42"/>
      <c r="V7224" s="42"/>
      <c r="W7224" s="42"/>
      <c r="X7224" s="42"/>
      <c r="Y7224" s="42"/>
      <c r="Z7224" s="42"/>
    </row>
    <row r="7225">
      <c r="B7225" s="42"/>
      <c r="D7225" s="90"/>
      <c r="F7225" s="90"/>
      <c r="G7225" s="42"/>
      <c r="H7225" s="90"/>
      <c r="M7225" s="42"/>
      <c r="S7225" s="42"/>
      <c r="T7225" s="42"/>
      <c r="U7225" s="42"/>
      <c r="V7225" s="42"/>
      <c r="W7225" s="42"/>
      <c r="X7225" s="42"/>
      <c r="Y7225" s="42"/>
      <c r="Z7225" s="42"/>
    </row>
    <row r="7226">
      <c r="B7226" s="42"/>
      <c r="D7226" s="90"/>
      <c r="F7226" s="90"/>
      <c r="G7226" s="42"/>
      <c r="H7226" s="90"/>
      <c r="M7226" s="42"/>
      <c r="S7226" s="42"/>
      <c r="T7226" s="42"/>
      <c r="U7226" s="42"/>
      <c r="V7226" s="42"/>
      <c r="W7226" s="42"/>
      <c r="X7226" s="42"/>
      <c r="Y7226" s="42"/>
      <c r="Z7226" s="42"/>
    </row>
    <row r="7227">
      <c r="B7227" s="42"/>
      <c r="D7227" s="90"/>
      <c r="F7227" s="90"/>
      <c r="G7227" s="42"/>
      <c r="H7227" s="90"/>
      <c r="M7227" s="42"/>
      <c r="S7227" s="42"/>
      <c r="T7227" s="42"/>
      <c r="U7227" s="42"/>
      <c r="V7227" s="42"/>
      <c r="W7227" s="42"/>
      <c r="X7227" s="42"/>
      <c r="Y7227" s="42"/>
      <c r="Z7227" s="42"/>
    </row>
    <row r="7228">
      <c r="B7228" s="42"/>
      <c r="D7228" s="90"/>
      <c r="F7228" s="90"/>
      <c r="G7228" s="42"/>
      <c r="H7228" s="90"/>
      <c r="M7228" s="42"/>
      <c r="S7228" s="42"/>
      <c r="T7228" s="42"/>
      <c r="U7228" s="42"/>
      <c r="V7228" s="42"/>
      <c r="W7228" s="42"/>
      <c r="X7228" s="42"/>
      <c r="Y7228" s="42"/>
      <c r="Z7228" s="42"/>
    </row>
    <row r="7229">
      <c r="B7229" s="42"/>
      <c r="D7229" s="90"/>
      <c r="F7229" s="90"/>
      <c r="G7229" s="42"/>
      <c r="H7229" s="90"/>
      <c r="M7229" s="42"/>
      <c r="S7229" s="42"/>
      <c r="T7229" s="42"/>
      <c r="U7229" s="42"/>
      <c r="V7229" s="42"/>
      <c r="W7229" s="42"/>
      <c r="X7229" s="42"/>
      <c r="Y7229" s="42"/>
      <c r="Z7229" s="42"/>
    </row>
    <row r="7230">
      <c r="B7230" s="42"/>
      <c r="D7230" s="90"/>
      <c r="F7230" s="90"/>
      <c r="G7230" s="42"/>
      <c r="H7230" s="90"/>
      <c r="M7230" s="42"/>
      <c r="S7230" s="42"/>
      <c r="T7230" s="42"/>
      <c r="U7230" s="42"/>
      <c r="V7230" s="42"/>
      <c r="W7230" s="42"/>
      <c r="X7230" s="42"/>
      <c r="Y7230" s="42"/>
      <c r="Z7230" s="42"/>
    </row>
    <row r="7231">
      <c r="B7231" s="42"/>
      <c r="D7231" s="90"/>
      <c r="F7231" s="90"/>
      <c r="G7231" s="42"/>
      <c r="H7231" s="90"/>
      <c r="M7231" s="42"/>
      <c r="S7231" s="42"/>
      <c r="T7231" s="42"/>
      <c r="U7231" s="42"/>
      <c r="V7231" s="42"/>
      <c r="W7231" s="42"/>
      <c r="X7231" s="42"/>
      <c r="Y7231" s="42"/>
      <c r="Z7231" s="42"/>
    </row>
    <row r="7232">
      <c r="B7232" s="42"/>
      <c r="D7232" s="90"/>
      <c r="F7232" s="90"/>
      <c r="G7232" s="42"/>
      <c r="H7232" s="90"/>
      <c r="M7232" s="42"/>
      <c r="S7232" s="42"/>
      <c r="T7232" s="42"/>
      <c r="U7232" s="42"/>
      <c r="V7232" s="42"/>
      <c r="W7232" s="42"/>
      <c r="X7232" s="42"/>
      <c r="Y7232" s="42"/>
      <c r="Z7232" s="42"/>
    </row>
    <row r="7233">
      <c r="B7233" s="42"/>
      <c r="D7233" s="90"/>
      <c r="F7233" s="90"/>
      <c r="G7233" s="42"/>
      <c r="H7233" s="90"/>
      <c r="M7233" s="42"/>
      <c r="S7233" s="42"/>
      <c r="T7233" s="42"/>
      <c r="U7233" s="42"/>
      <c r="V7233" s="42"/>
      <c r="W7233" s="42"/>
      <c r="X7233" s="42"/>
      <c r="Y7233" s="42"/>
      <c r="Z7233" s="42"/>
    </row>
    <row r="7234">
      <c r="B7234" s="42"/>
      <c r="D7234" s="90"/>
      <c r="F7234" s="90"/>
      <c r="G7234" s="42"/>
      <c r="H7234" s="90"/>
      <c r="M7234" s="42"/>
      <c r="S7234" s="42"/>
      <c r="T7234" s="42"/>
      <c r="U7234" s="42"/>
      <c r="V7234" s="42"/>
      <c r="W7234" s="42"/>
      <c r="X7234" s="42"/>
      <c r="Y7234" s="42"/>
      <c r="Z7234" s="42"/>
    </row>
    <row r="7235">
      <c r="B7235" s="42"/>
      <c r="D7235" s="90"/>
      <c r="F7235" s="90"/>
      <c r="G7235" s="42"/>
      <c r="H7235" s="90"/>
      <c r="M7235" s="42"/>
      <c r="S7235" s="42"/>
      <c r="T7235" s="42"/>
      <c r="U7235" s="42"/>
      <c r="V7235" s="42"/>
      <c r="W7235" s="42"/>
      <c r="X7235" s="42"/>
      <c r="Y7235" s="42"/>
      <c r="Z7235" s="42"/>
    </row>
    <row r="7236">
      <c r="B7236" s="42"/>
      <c r="D7236" s="90"/>
      <c r="F7236" s="90"/>
      <c r="G7236" s="42"/>
      <c r="H7236" s="90"/>
      <c r="M7236" s="42"/>
      <c r="S7236" s="42"/>
      <c r="T7236" s="42"/>
      <c r="U7236" s="42"/>
      <c r="V7236" s="42"/>
      <c r="W7236" s="42"/>
      <c r="X7236" s="42"/>
      <c r="Y7236" s="42"/>
      <c r="Z7236" s="42"/>
    </row>
    <row r="7237">
      <c r="B7237" s="42"/>
      <c r="D7237" s="90"/>
      <c r="F7237" s="90"/>
      <c r="G7237" s="42"/>
      <c r="H7237" s="90"/>
      <c r="M7237" s="42"/>
      <c r="S7237" s="42"/>
      <c r="T7237" s="42"/>
      <c r="U7237" s="42"/>
      <c r="V7237" s="42"/>
      <c r="W7237" s="42"/>
      <c r="X7237" s="42"/>
      <c r="Y7237" s="42"/>
      <c r="Z7237" s="42"/>
    </row>
    <row r="7238">
      <c r="B7238" s="42"/>
      <c r="D7238" s="90"/>
      <c r="F7238" s="90"/>
      <c r="G7238" s="42"/>
      <c r="H7238" s="90"/>
      <c r="M7238" s="42"/>
      <c r="S7238" s="42"/>
      <c r="T7238" s="42"/>
      <c r="U7238" s="42"/>
      <c r="V7238" s="42"/>
      <c r="W7238" s="42"/>
      <c r="X7238" s="42"/>
      <c r="Y7238" s="42"/>
      <c r="Z7238" s="42"/>
    </row>
    <row r="7239">
      <c r="B7239" s="42"/>
      <c r="D7239" s="90"/>
      <c r="F7239" s="90"/>
      <c r="G7239" s="42"/>
      <c r="H7239" s="90"/>
      <c r="M7239" s="42"/>
      <c r="S7239" s="42"/>
      <c r="T7239" s="42"/>
      <c r="U7239" s="42"/>
      <c r="V7239" s="42"/>
      <c r="W7239" s="42"/>
      <c r="X7239" s="42"/>
      <c r="Y7239" s="42"/>
      <c r="Z7239" s="42"/>
    </row>
    <row r="7240">
      <c r="B7240" s="42"/>
      <c r="D7240" s="90"/>
      <c r="F7240" s="90"/>
      <c r="G7240" s="42"/>
      <c r="H7240" s="90"/>
      <c r="M7240" s="42"/>
      <c r="S7240" s="42"/>
      <c r="T7240" s="42"/>
      <c r="U7240" s="42"/>
      <c r="V7240" s="42"/>
      <c r="W7240" s="42"/>
      <c r="X7240" s="42"/>
      <c r="Y7240" s="42"/>
      <c r="Z7240" s="42"/>
    </row>
    <row r="7241">
      <c r="B7241" s="42"/>
      <c r="D7241" s="90"/>
      <c r="F7241" s="90"/>
      <c r="G7241" s="42"/>
      <c r="H7241" s="90"/>
      <c r="M7241" s="42"/>
      <c r="S7241" s="42"/>
      <c r="T7241" s="42"/>
      <c r="U7241" s="42"/>
      <c r="V7241" s="42"/>
      <c r="W7241" s="42"/>
      <c r="X7241" s="42"/>
      <c r="Y7241" s="42"/>
      <c r="Z7241" s="42"/>
    </row>
    <row r="7242">
      <c r="B7242" s="42"/>
      <c r="D7242" s="90"/>
      <c r="F7242" s="90"/>
      <c r="G7242" s="42"/>
      <c r="H7242" s="90"/>
      <c r="M7242" s="42"/>
      <c r="S7242" s="42"/>
      <c r="T7242" s="42"/>
      <c r="U7242" s="42"/>
      <c r="V7242" s="42"/>
      <c r="W7242" s="42"/>
      <c r="X7242" s="42"/>
      <c r="Y7242" s="42"/>
      <c r="Z7242" s="42"/>
    </row>
    <row r="7243">
      <c r="B7243" s="42"/>
      <c r="D7243" s="90"/>
      <c r="F7243" s="90"/>
      <c r="G7243" s="42"/>
      <c r="H7243" s="90"/>
      <c r="M7243" s="42"/>
      <c r="S7243" s="42"/>
      <c r="T7243" s="42"/>
      <c r="U7243" s="42"/>
      <c r="V7243" s="42"/>
      <c r="W7243" s="42"/>
      <c r="X7243" s="42"/>
      <c r="Y7243" s="42"/>
      <c r="Z7243" s="42"/>
    </row>
    <row r="7244">
      <c r="B7244" s="42"/>
      <c r="D7244" s="90"/>
      <c r="F7244" s="90"/>
      <c r="G7244" s="42"/>
      <c r="H7244" s="90"/>
      <c r="M7244" s="42"/>
      <c r="S7244" s="42"/>
      <c r="T7244" s="42"/>
      <c r="U7244" s="42"/>
      <c r="V7244" s="42"/>
      <c r="W7244" s="42"/>
      <c r="X7244" s="42"/>
      <c r="Y7244" s="42"/>
      <c r="Z7244" s="42"/>
    </row>
    <row r="7245">
      <c r="B7245" s="42"/>
      <c r="D7245" s="90"/>
      <c r="F7245" s="90"/>
      <c r="G7245" s="42"/>
      <c r="H7245" s="90"/>
      <c r="M7245" s="42"/>
      <c r="S7245" s="42"/>
      <c r="T7245" s="42"/>
      <c r="U7245" s="42"/>
      <c r="V7245" s="42"/>
      <c r="W7245" s="42"/>
      <c r="X7245" s="42"/>
      <c r="Y7245" s="42"/>
      <c r="Z7245" s="42"/>
    </row>
    <row r="7246">
      <c r="B7246" s="42"/>
      <c r="D7246" s="90"/>
      <c r="F7246" s="90"/>
      <c r="G7246" s="42"/>
      <c r="H7246" s="90"/>
      <c r="M7246" s="42"/>
      <c r="S7246" s="42"/>
      <c r="T7246" s="42"/>
      <c r="U7246" s="42"/>
      <c r="V7246" s="42"/>
      <c r="W7246" s="42"/>
      <c r="X7246" s="42"/>
      <c r="Y7246" s="42"/>
      <c r="Z7246" s="42"/>
    </row>
    <row r="7247">
      <c r="B7247" s="42"/>
      <c r="D7247" s="90"/>
      <c r="F7247" s="90"/>
      <c r="G7247" s="42"/>
      <c r="H7247" s="90"/>
      <c r="M7247" s="42"/>
      <c r="S7247" s="42"/>
      <c r="T7247" s="42"/>
      <c r="U7247" s="42"/>
      <c r="V7247" s="42"/>
      <c r="W7247" s="42"/>
      <c r="X7247" s="42"/>
      <c r="Y7247" s="42"/>
      <c r="Z7247" s="42"/>
    </row>
    <row r="7248">
      <c r="B7248" s="42"/>
      <c r="D7248" s="90"/>
      <c r="F7248" s="90"/>
      <c r="G7248" s="42"/>
      <c r="H7248" s="90"/>
      <c r="M7248" s="42"/>
      <c r="S7248" s="42"/>
      <c r="T7248" s="42"/>
      <c r="U7248" s="42"/>
      <c r="V7248" s="42"/>
      <c r="W7248" s="42"/>
      <c r="X7248" s="42"/>
      <c r="Y7248" s="42"/>
      <c r="Z7248" s="42"/>
    </row>
    <row r="7249">
      <c r="B7249" s="42"/>
      <c r="D7249" s="90"/>
      <c r="F7249" s="90"/>
      <c r="G7249" s="42"/>
      <c r="H7249" s="90"/>
      <c r="M7249" s="42"/>
      <c r="S7249" s="42"/>
      <c r="T7249" s="42"/>
      <c r="U7249" s="42"/>
      <c r="V7249" s="42"/>
      <c r="W7249" s="42"/>
      <c r="X7249" s="42"/>
      <c r="Y7249" s="42"/>
      <c r="Z7249" s="42"/>
    </row>
    <row r="7250">
      <c r="B7250" s="42"/>
      <c r="D7250" s="90"/>
      <c r="F7250" s="90"/>
      <c r="G7250" s="42"/>
      <c r="H7250" s="90"/>
      <c r="M7250" s="42"/>
      <c r="S7250" s="42"/>
      <c r="T7250" s="42"/>
      <c r="U7250" s="42"/>
      <c r="V7250" s="42"/>
      <c r="W7250" s="42"/>
      <c r="X7250" s="42"/>
      <c r="Y7250" s="42"/>
      <c r="Z7250" s="42"/>
    </row>
    <row r="7251">
      <c r="B7251" s="42"/>
      <c r="D7251" s="90"/>
      <c r="F7251" s="90"/>
      <c r="G7251" s="42"/>
      <c r="H7251" s="90"/>
      <c r="M7251" s="42"/>
      <c r="S7251" s="42"/>
      <c r="T7251" s="42"/>
      <c r="U7251" s="42"/>
      <c r="V7251" s="42"/>
      <c r="W7251" s="42"/>
      <c r="X7251" s="42"/>
      <c r="Y7251" s="42"/>
      <c r="Z7251" s="42"/>
    </row>
    <row r="7252">
      <c r="B7252" s="42"/>
      <c r="D7252" s="90"/>
      <c r="F7252" s="90"/>
      <c r="G7252" s="42"/>
      <c r="H7252" s="90"/>
      <c r="M7252" s="42"/>
      <c r="S7252" s="42"/>
      <c r="T7252" s="42"/>
      <c r="U7252" s="42"/>
      <c r="V7252" s="42"/>
      <c r="W7252" s="42"/>
      <c r="X7252" s="42"/>
      <c r="Y7252" s="42"/>
      <c r="Z7252" s="42"/>
    </row>
    <row r="7253">
      <c r="B7253" s="42"/>
      <c r="D7253" s="90"/>
      <c r="F7253" s="90"/>
      <c r="G7253" s="42"/>
      <c r="H7253" s="90"/>
      <c r="M7253" s="42"/>
      <c r="S7253" s="42"/>
      <c r="T7253" s="42"/>
      <c r="U7253" s="42"/>
      <c r="V7253" s="42"/>
      <c r="W7253" s="42"/>
      <c r="X7253" s="42"/>
      <c r="Y7253" s="42"/>
      <c r="Z7253" s="42"/>
    </row>
    <row r="7254">
      <c r="B7254" s="42"/>
      <c r="D7254" s="90"/>
      <c r="F7254" s="90"/>
      <c r="G7254" s="42"/>
      <c r="H7254" s="90"/>
      <c r="M7254" s="42"/>
      <c r="S7254" s="42"/>
      <c r="T7254" s="42"/>
      <c r="U7254" s="42"/>
      <c r="V7254" s="42"/>
      <c r="W7254" s="42"/>
      <c r="X7254" s="42"/>
      <c r="Y7254" s="42"/>
      <c r="Z7254" s="42"/>
    </row>
    <row r="7255">
      <c r="B7255" s="42"/>
      <c r="D7255" s="90"/>
      <c r="F7255" s="90"/>
      <c r="G7255" s="42"/>
      <c r="H7255" s="90"/>
      <c r="M7255" s="42"/>
      <c r="S7255" s="42"/>
      <c r="T7255" s="42"/>
      <c r="U7255" s="42"/>
      <c r="V7255" s="42"/>
      <c r="W7255" s="42"/>
      <c r="X7255" s="42"/>
      <c r="Y7255" s="42"/>
      <c r="Z7255" s="42"/>
    </row>
    <row r="7256">
      <c r="B7256" s="42"/>
      <c r="D7256" s="90"/>
      <c r="F7256" s="90"/>
      <c r="G7256" s="42"/>
      <c r="H7256" s="90"/>
      <c r="M7256" s="42"/>
      <c r="S7256" s="42"/>
      <c r="T7256" s="42"/>
      <c r="U7256" s="42"/>
      <c r="V7256" s="42"/>
      <c r="W7256" s="42"/>
      <c r="X7256" s="42"/>
      <c r="Y7256" s="42"/>
      <c r="Z7256" s="42"/>
    </row>
    <row r="7257">
      <c r="B7257" s="42"/>
      <c r="D7257" s="90"/>
      <c r="F7257" s="90"/>
      <c r="G7257" s="42"/>
      <c r="H7257" s="90"/>
      <c r="M7257" s="42"/>
      <c r="S7257" s="42"/>
      <c r="T7257" s="42"/>
      <c r="U7257" s="42"/>
      <c r="V7257" s="42"/>
      <c r="W7257" s="42"/>
      <c r="X7257" s="42"/>
      <c r="Y7257" s="42"/>
      <c r="Z7257" s="42"/>
    </row>
    <row r="7258">
      <c r="B7258" s="42"/>
      <c r="D7258" s="90"/>
      <c r="F7258" s="90"/>
      <c r="G7258" s="42"/>
      <c r="H7258" s="90"/>
      <c r="M7258" s="42"/>
      <c r="S7258" s="42"/>
      <c r="T7258" s="42"/>
      <c r="U7258" s="42"/>
      <c r="V7258" s="42"/>
      <c r="W7258" s="42"/>
      <c r="X7258" s="42"/>
      <c r="Y7258" s="42"/>
      <c r="Z7258" s="42"/>
    </row>
    <row r="7259">
      <c r="B7259" s="42"/>
      <c r="D7259" s="90"/>
      <c r="F7259" s="90"/>
      <c r="G7259" s="42"/>
      <c r="H7259" s="90"/>
      <c r="M7259" s="42"/>
      <c r="S7259" s="42"/>
      <c r="T7259" s="42"/>
      <c r="U7259" s="42"/>
      <c r="V7259" s="42"/>
      <c r="W7259" s="42"/>
      <c r="X7259" s="42"/>
      <c r="Y7259" s="42"/>
      <c r="Z7259" s="42"/>
    </row>
    <row r="7260">
      <c r="B7260" s="42"/>
      <c r="D7260" s="90"/>
      <c r="F7260" s="90"/>
      <c r="G7260" s="42"/>
      <c r="H7260" s="90"/>
      <c r="M7260" s="42"/>
      <c r="S7260" s="42"/>
      <c r="T7260" s="42"/>
      <c r="U7260" s="42"/>
      <c r="V7260" s="42"/>
      <c r="W7260" s="42"/>
      <c r="X7260" s="42"/>
      <c r="Y7260" s="42"/>
      <c r="Z7260" s="42"/>
    </row>
    <row r="7261">
      <c r="B7261" s="42"/>
      <c r="D7261" s="90"/>
      <c r="F7261" s="90"/>
      <c r="G7261" s="42"/>
      <c r="H7261" s="90"/>
      <c r="M7261" s="42"/>
      <c r="S7261" s="42"/>
      <c r="T7261" s="42"/>
      <c r="U7261" s="42"/>
      <c r="V7261" s="42"/>
      <c r="W7261" s="42"/>
      <c r="X7261" s="42"/>
      <c r="Y7261" s="42"/>
      <c r="Z7261" s="42"/>
    </row>
    <row r="7262">
      <c r="B7262" s="42"/>
      <c r="D7262" s="90"/>
      <c r="F7262" s="90"/>
      <c r="G7262" s="42"/>
      <c r="H7262" s="90"/>
      <c r="M7262" s="42"/>
      <c r="S7262" s="42"/>
      <c r="T7262" s="42"/>
      <c r="U7262" s="42"/>
      <c r="V7262" s="42"/>
      <c r="W7262" s="42"/>
      <c r="X7262" s="42"/>
      <c r="Y7262" s="42"/>
      <c r="Z7262" s="42"/>
    </row>
    <row r="7263">
      <c r="B7263" s="42"/>
      <c r="D7263" s="90"/>
      <c r="F7263" s="90"/>
      <c r="G7263" s="42"/>
      <c r="H7263" s="90"/>
      <c r="M7263" s="42"/>
      <c r="S7263" s="42"/>
      <c r="T7263" s="42"/>
      <c r="U7263" s="42"/>
      <c r="V7263" s="42"/>
      <c r="W7263" s="42"/>
      <c r="X7263" s="42"/>
      <c r="Y7263" s="42"/>
      <c r="Z7263" s="42"/>
    </row>
    <row r="7264">
      <c r="B7264" s="42"/>
      <c r="D7264" s="90"/>
      <c r="F7264" s="90"/>
      <c r="G7264" s="42"/>
      <c r="H7264" s="90"/>
      <c r="M7264" s="42"/>
      <c r="S7264" s="42"/>
      <c r="T7264" s="42"/>
      <c r="U7264" s="42"/>
      <c r="V7264" s="42"/>
      <c r="W7264" s="42"/>
      <c r="X7264" s="42"/>
      <c r="Y7264" s="42"/>
      <c r="Z7264" s="42"/>
    </row>
    <row r="7265">
      <c r="B7265" s="42"/>
      <c r="D7265" s="90"/>
      <c r="F7265" s="90"/>
      <c r="G7265" s="42"/>
      <c r="H7265" s="90"/>
      <c r="M7265" s="42"/>
      <c r="S7265" s="42"/>
      <c r="T7265" s="42"/>
      <c r="U7265" s="42"/>
      <c r="V7265" s="42"/>
      <c r="W7265" s="42"/>
      <c r="X7265" s="42"/>
      <c r="Y7265" s="42"/>
      <c r="Z7265" s="42"/>
    </row>
    <row r="7266">
      <c r="B7266" s="42"/>
      <c r="D7266" s="90"/>
      <c r="F7266" s="90"/>
      <c r="G7266" s="42"/>
      <c r="H7266" s="90"/>
      <c r="M7266" s="42"/>
      <c r="S7266" s="42"/>
      <c r="T7266" s="42"/>
      <c r="U7266" s="42"/>
      <c r="V7266" s="42"/>
      <c r="W7266" s="42"/>
      <c r="X7266" s="42"/>
      <c r="Y7266" s="42"/>
      <c r="Z7266" s="42"/>
    </row>
    <row r="7267">
      <c r="B7267" s="42"/>
      <c r="D7267" s="90"/>
      <c r="F7267" s="90"/>
      <c r="G7267" s="42"/>
      <c r="H7267" s="90"/>
      <c r="M7267" s="42"/>
      <c r="S7267" s="42"/>
      <c r="T7267" s="42"/>
      <c r="U7267" s="42"/>
      <c r="V7267" s="42"/>
      <c r="W7267" s="42"/>
      <c r="X7267" s="42"/>
      <c r="Y7267" s="42"/>
      <c r="Z7267" s="42"/>
    </row>
    <row r="7268">
      <c r="B7268" s="42"/>
      <c r="D7268" s="90"/>
      <c r="F7268" s="90"/>
      <c r="G7268" s="42"/>
      <c r="H7268" s="90"/>
      <c r="M7268" s="42"/>
      <c r="S7268" s="42"/>
      <c r="T7268" s="42"/>
      <c r="U7268" s="42"/>
      <c r="V7268" s="42"/>
      <c r="W7268" s="42"/>
      <c r="X7268" s="42"/>
      <c r="Y7268" s="42"/>
      <c r="Z7268" s="42"/>
    </row>
    <row r="7269">
      <c r="B7269" s="42"/>
      <c r="D7269" s="90"/>
      <c r="F7269" s="90"/>
      <c r="G7269" s="42"/>
      <c r="H7269" s="90"/>
      <c r="M7269" s="42"/>
      <c r="S7269" s="42"/>
      <c r="T7269" s="42"/>
      <c r="U7269" s="42"/>
      <c r="V7269" s="42"/>
      <c r="W7269" s="42"/>
      <c r="X7269" s="42"/>
      <c r="Y7269" s="42"/>
      <c r="Z7269" s="42"/>
    </row>
    <row r="7270">
      <c r="B7270" s="42"/>
      <c r="D7270" s="90"/>
      <c r="F7270" s="90"/>
      <c r="G7270" s="42"/>
      <c r="H7270" s="90"/>
      <c r="M7270" s="42"/>
      <c r="S7270" s="42"/>
      <c r="T7270" s="42"/>
      <c r="U7270" s="42"/>
      <c r="V7270" s="42"/>
      <c r="W7270" s="42"/>
      <c r="X7270" s="42"/>
      <c r="Y7270" s="42"/>
      <c r="Z7270" s="42"/>
    </row>
    <row r="7271">
      <c r="B7271" s="42"/>
      <c r="D7271" s="90"/>
      <c r="F7271" s="90"/>
      <c r="G7271" s="42"/>
      <c r="H7271" s="90"/>
      <c r="M7271" s="42"/>
      <c r="S7271" s="42"/>
      <c r="T7271" s="42"/>
      <c r="U7271" s="42"/>
      <c r="V7271" s="42"/>
      <c r="W7271" s="42"/>
      <c r="X7271" s="42"/>
      <c r="Y7271" s="42"/>
      <c r="Z7271" s="42"/>
    </row>
    <row r="7272">
      <c r="B7272" s="42"/>
      <c r="D7272" s="90"/>
      <c r="F7272" s="90"/>
      <c r="G7272" s="42"/>
      <c r="H7272" s="90"/>
      <c r="M7272" s="42"/>
      <c r="S7272" s="42"/>
      <c r="T7272" s="42"/>
      <c r="U7272" s="42"/>
      <c r="V7272" s="42"/>
      <c r="W7272" s="42"/>
      <c r="X7272" s="42"/>
      <c r="Y7272" s="42"/>
      <c r="Z7272" s="42"/>
    </row>
    <row r="7273">
      <c r="B7273" s="42"/>
      <c r="D7273" s="90"/>
      <c r="F7273" s="90"/>
      <c r="G7273" s="42"/>
      <c r="H7273" s="90"/>
      <c r="M7273" s="42"/>
      <c r="S7273" s="42"/>
      <c r="T7273" s="42"/>
      <c r="U7273" s="42"/>
      <c r="V7273" s="42"/>
      <c r="W7273" s="42"/>
      <c r="X7273" s="42"/>
      <c r="Y7273" s="42"/>
      <c r="Z7273" s="42"/>
    </row>
    <row r="7274">
      <c r="B7274" s="42"/>
      <c r="D7274" s="90"/>
      <c r="F7274" s="90"/>
      <c r="G7274" s="42"/>
      <c r="H7274" s="90"/>
      <c r="M7274" s="42"/>
      <c r="S7274" s="42"/>
      <c r="T7274" s="42"/>
      <c r="U7274" s="42"/>
      <c r="V7274" s="42"/>
      <c r="W7274" s="42"/>
      <c r="X7274" s="42"/>
      <c r="Y7274" s="42"/>
      <c r="Z7274" s="42"/>
    </row>
    <row r="7275">
      <c r="B7275" s="42"/>
      <c r="D7275" s="90"/>
      <c r="F7275" s="90"/>
      <c r="G7275" s="42"/>
      <c r="H7275" s="90"/>
      <c r="M7275" s="42"/>
      <c r="S7275" s="42"/>
      <c r="T7275" s="42"/>
      <c r="U7275" s="42"/>
      <c r="V7275" s="42"/>
      <c r="W7275" s="42"/>
      <c r="X7275" s="42"/>
      <c r="Y7275" s="42"/>
      <c r="Z7275" s="42"/>
    </row>
    <row r="7276">
      <c r="B7276" s="42"/>
      <c r="D7276" s="90"/>
      <c r="F7276" s="90"/>
      <c r="G7276" s="42"/>
      <c r="H7276" s="90"/>
      <c r="M7276" s="42"/>
      <c r="S7276" s="42"/>
      <c r="T7276" s="42"/>
      <c r="U7276" s="42"/>
      <c r="V7276" s="42"/>
      <c r="W7276" s="42"/>
      <c r="X7276" s="42"/>
      <c r="Y7276" s="42"/>
      <c r="Z7276" s="42"/>
    </row>
    <row r="7277">
      <c r="B7277" s="42"/>
      <c r="D7277" s="90"/>
      <c r="F7277" s="90"/>
      <c r="G7277" s="42"/>
      <c r="H7277" s="90"/>
      <c r="M7277" s="42"/>
      <c r="S7277" s="42"/>
      <c r="T7277" s="42"/>
      <c r="U7277" s="42"/>
      <c r="V7277" s="42"/>
      <c r="W7277" s="42"/>
      <c r="X7277" s="42"/>
      <c r="Y7277" s="42"/>
      <c r="Z7277" s="42"/>
    </row>
    <row r="7278">
      <c r="B7278" s="42"/>
      <c r="D7278" s="90"/>
      <c r="F7278" s="90"/>
      <c r="G7278" s="42"/>
      <c r="H7278" s="90"/>
      <c r="M7278" s="42"/>
      <c r="S7278" s="42"/>
      <c r="T7278" s="42"/>
      <c r="U7278" s="42"/>
      <c r="V7278" s="42"/>
      <c r="W7278" s="42"/>
      <c r="X7278" s="42"/>
      <c r="Y7278" s="42"/>
      <c r="Z7278" s="42"/>
    </row>
    <row r="7279">
      <c r="B7279" s="42"/>
      <c r="D7279" s="90"/>
      <c r="F7279" s="90"/>
      <c r="G7279" s="42"/>
      <c r="H7279" s="90"/>
      <c r="M7279" s="42"/>
      <c r="S7279" s="42"/>
      <c r="T7279" s="42"/>
      <c r="U7279" s="42"/>
      <c r="V7279" s="42"/>
      <c r="W7279" s="42"/>
      <c r="X7279" s="42"/>
      <c r="Y7279" s="42"/>
      <c r="Z7279" s="42"/>
    </row>
    <row r="7280">
      <c r="B7280" s="42"/>
      <c r="D7280" s="90"/>
      <c r="F7280" s="90"/>
      <c r="G7280" s="42"/>
      <c r="H7280" s="90"/>
      <c r="M7280" s="42"/>
      <c r="S7280" s="42"/>
      <c r="T7280" s="42"/>
      <c r="U7280" s="42"/>
      <c r="V7280" s="42"/>
      <c r="W7280" s="42"/>
      <c r="X7280" s="42"/>
      <c r="Y7280" s="42"/>
      <c r="Z7280" s="42"/>
    </row>
    <row r="7281">
      <c r="B7281" s="42"/>
      <c r="D7281" s="90"/>
      <c r="F7281" s="90"/>
      <c r="G7281" s="42"/>
      <c r="H7281" s="90"/>
      <c r="M7281" s="42"/>
      <c r="S7281" s="42"/>
      <c r="T7281" s="42"/>
      <c r="U7281" s="42"/>
      <c r="V7281" s="42"/>
      <c r="W7281" s="42"/>
      <c r="X7281" s="42"/>
      <c r="Y7281" s="42"/>
      <c r="Z7281" s="42"/>
    </row>
    <row r="7282">
      <c r="B7282" s="42"/>
      <c r="D7282" s="90"/>
      <c r="F7282" s="90"/>
      <c r="G7282" s="42"/>
      <c r="H7282" s="90"/>
      <c r="M7282" s="42"/>
      <c r="S7282" s="42"/>
      <c r="T7282" s="42"/>
      <c r="U7282" s="42"/>
      <c r="V7282" s="42"/>
      <c r="W7282" s="42"/>
      <c r="X7282" s="42"/>
      <c r="Y7282" s="42"/>
      <c r="Z7282" s="42"/>
    </row>
    <row r="7283">
      <c r="B7283" s="42"/>
      <c r="D7283" s="90"/>
      <c r="F7283" s="90"/>
      <c r="G7283" s="42"/>
      <c r="H7283" s="90"/>
      <c r="M7283" s="42"/>
      <c r="S7283" s="42"/>
      <c r="T7283" s="42"/>
      <c r="U7283" s="42"/>
      <c r="V7283" s="42"/>
      <c r="W7283" s="42"/>
      <c r="X7283" s="42"/>
      <c r="Y7283" s="42"/>
      <c r="Z7283" s="42"/>
    </row>
    <row r="7284">
      <c r="B7284" s="42"/>
      <c r="D7284" s="90"/>
      <c r="F7284" s="90"/>
      <c r="G7284" s="42"/>
      <c r="H7284" s="90"/>
      <c r="M7284" s="42"/>
      <c r="S7284" s="42"/>
      <c r="T7284" s="42"/>
      <c r="U7284" s="42"/>
      <c r="V7284" s="42"/>
      <c r="W7284" s="42"/>
      <c r="X7284" s="42"/>
      <c r="Y7284" s="42"/>
      <c r="Z7284" s="42"/>
    </row>
    <row r="7285">
      <c r="B7285" s="42"/>
      <c r="D7285" s="90"/>
      <c r="F7285" s="90"/>
      <c r="G7285" s="42"/>
      <c r="H7285" s="90"/>
      <c r="M7285" s="42"/>
      <c r="S7285" s="42"/>
      <c r="T7285" s="42"/>
      <c r="U7285" s="42"/>
      <c r="V7285" s="42"/>
      <c r="W7285" s="42"/>
      <c r="X7285" s="42"/>
      <c r="Y7285" s="42"/>
      <c r="Z7285" s="42"/>
    </row>
    <row r="7286">
      <c r="B7286" s="42"/>
      <c r="D7286" s="90"/>
      <c r="F7286" s="90"/>
      <c r="G7286" s="42"/>
      <c r="H7286" s="90"/>
      <c r="M7286" s="42"/>
      <c r="S7286" s="42"/>
      <c r="T7286" s="42"/>
      <c r="U7286" s="42"/>
      <c r="V7286" s="42"/>
      <c r="W7286" s="42"/>
      <c r="X7286" s="42"/>
      <c r="Y7286" s="42"/>
      <c r="Z7286" s="42"/>
    </row>
    <row r="7287">
      <c r="B7287" s="42"/>
      <c r="D7287" s="90"/>
      <c r="F7287" s="90"/>
      <c r="G7287" s="42"/>
      <c r="H7287" s="90"/>
      <c r="M7287" s="42"/>
      <c r="S7287" s="42"/>
      <c r="T7287" s="42"/>
      <c r="U7287" s="42"/>
      <c r="V7287" s="42"/>
      <c r="W7287" s="42"/>
      <c r="X7287" s="42"/>
      <c r="Y7287" s="42"/>
      <c r="Z7287" s="42"/>
    </row>
    <row r="7288">
      <c r="B7288" s="42"/>
      <c r="D7288" s="90"/>
      <c r="F7288" s="90"/>
      <c r="G7288" s="42"/>
      <c r="H7288" s="90"/>
      <c r="M7288" s="42"/>
      <c r="S7288" s="42"/>
      <c r="T7288" s="42"/>
      <c r="U7288" s="42"/>
      <c r="V7288" s="42"/>
      <c r="W7288" s="42"/>
      <c r="X7288" s="42"/>
      <c r="Y7288" s="42"/>
      <c r="Z7288" s="42"/>
    </row>
    <row r="7289">
      <c r="B7289" s="42"/>
      <c r="D7289" s="90"/>
      <c r="F7289" s="90"/>
      <c r="G7289" s="42"/>
      <c r="H7289" s="90"/>
      <c r="M7289" s="42"/>
      <c r="S7289" s="42"/>
      <c r="T7289" s="42"/>
      <c r="U7289" s="42"/>
      <c r="V7289" s="42"/>
      <c r="W7289" s="42"/>
      <c r="X7289" s="42"/>
      <c r="Y7289" s="42"/>
      <c r="Z7289" s="42"/>
    </row>
    <row r="7290">
      <c r="B7290" s="42"/>
      <c r="D7290" s="90"/>
      <c r="F7290" s="90"/>
      <c r="G7290" s="42"/>
      <c r="H7290" s="90"/>
      <c r="M7290" s="42"/>
      <c r="S7290" s="42"/>
      <c r="T7290" s="42"/>
      <c r="U7290" s="42"/>
      <c r="V7290" s="42"/>
      <c r="W7290" s="42"/>
      <c r="X7290" s="42"/>
      <c r="Y7290" s="42"/>
      <c r="Z7290" s="42"/>
    </row>
    <row r="7291">
      <c r="B7291" s="42"/>
      <c r="D7291" s="90"/>
      <c r="F7291" s="90"/>
      <c r="G7291" s="42"/>
      <c r="H7291" s="90"/>
      <c r="M7291" s="42"/>
      <c r="S7291" s="42"/>
      <c r="T7291" s="42"/>
      <c r="U7291" s="42"/>
      <c r="V7291" s="42"/>
      <c r="W7291" s="42"/>
      <c r="X7291" s="42"/>
      <c r="Y7291" s="42"/>
      <c r="Z7291" s="42"/>
    </row>
    <row r="7292">
      <c r="B7292" s="42"/>
      <c r="D7292" s="90"/>
      <c r="F7292" s="90"/>
      <c r="G7292" s="42"/>
      <c r="H7292" s="90"/>
      <c r="M7292" s="42"/>
      <c r="S7292" s="42"/>
      <c r="T7292" s="42"/>
      <c r="U7292" s="42"/>
      <c r="V7292" s="42"/>
      <c r="W7292" s="42"/>
      <c r="X7292" s="42"/>
      <c r="Y7292" s="42"/>
      <c r="Z7292" s="42"/>
    </row>
    <row r="7293">
      <c r="B7293" s="42"/>
      <c r="D7293" s="90"/>
      <c r="F7293" s="90"/>
      <c r="G7293" s="42"/>
      <c r="H7293" s="90"/>
      <c r="M7293" s="42"/>
      <c r="S7293" s="42"/>
      <c r="T7293" s="42"/>
      <c r="U7293" s="42"/>
      <c r="V7293" s="42"/>
      <c r="W7293" s="42"/>
      <c r="X7293" s="42"/>
      <c r="Y7293" s="42"/>
      <c r="Z7293" s="42"/>
    </row>
    <row r="7294">
      <c r="B7294" s="42"/>
      <c r="D7294" s="90"/>
      <c r="F7294" s="90"/>
      <c r="G7294" s="42"/>
      <c r="H7294" s="90"/>
      <c r="M7294" s="42"/>
      <c r="S7294" s="42"/>
      <c r="T7294" s="42"/>
      <c r="U7294" s="42"/>
      <c r="V7294" s="42"/>
      <c r="W7294" s="42"/>
      <c r="X7294" s="42"/>
      <c r="Y7294" s="42"/>
      <c r="Z7294" s="42"/>
    </row>
    <row r="7295">
      <c r="B7295" s="42"/>
      <c r="D7295" s="90"/>
      <c r="F7295" s="90"/>
      <c r="G7295" s="42"/>
      <c r="H7295" s="90"/>
      <c r="M7295" s="42"/>
      <c r="S7295" s="42"/>
      <c r="T7295" s="42"/>
      <c r="U7295" s="42"/>
      <c r="V7295" s="42"/>
      <c r="W7295" s="42"/>
      <c r="X7295" s="42"/>
      <c r="Y7295" s="42"/>
      <c r="Z7295" s="42"/>
    </row>
    <row r="7296">
      <c r="B7296" s="42"/>
      <c r="D7296" s="90"/>
      <c r="F7296" s="90"/>
      <c r="G7296" s="42"/>
      <c r="H7296" s="90"/>
      <c r="M7296" s="42"/>
      <c r="S7296" s="42"/>
      <c r="T7296" s="42"/>
      <c r="U7296" s="42"/>
      <c r="V7296" s="42"/>
      <c r="W7296" s="42"/>
      <c r="X7296" s="42"/>
      <c r="Y7296" s="42"/>
      <c r="Z7296" s="42"/>
    </row>
    <row r="7297">
      <c r="B7297" s="42"/>
      <c r="D7297" s="90"/>
      <c r="F7297" s="90"/>
      <c r="G7297" s="42"/>
      <c r="H7297" s="90"/>
      <c r="M7297" s="42"/>
      <c r="S7297" s="42"/>
      <c r="T7297" s="42"/>
      <c r="U7297" s="42"/>
      <c r="V7297" s="42"/>
      <c r="W7297" s="42"/>
      <c r="X7297" s="42"/>
      <c r="Y7297" s="42"/>
      <c r="Z7297" s="42"/>
    </row>
    <row r="7298">
      <c r="B7298" s="42"/>
      <c r="D7298" s="90"/>
      <c r="F7298" s="90"/>
      <c r="G7298" s="42"/>
      <c r="H7298" s="90"/>
      <c r="M7298" s="42"/>
      <c r="S7298" s="42"/>
      <c r="T7298" s="42"/>
      <c r="U7298" s="42"/>
      <c r="V7298" s="42"/>
      <c r="W7298" s="42"/>
      <c r="X7298" s="42"/>
      <c r="Y7298" s="42"/>
      <c r="Z7298" s="42"/>
    </row>
    <row r="7299">
      <c r="B7299" s="42"/>
      <c r="D7299" s="90"/>
      <c r="F7299" s="90"/>
      <c r="G7299" s="42"/>
      <c r="H7299" s="90"/>
      <c r="M7299" s="42"/>
      <c r="S7299" s="42"/>
      <c r="T7299" s="42"/>
      <c r="U7299" s="42"/>
      <c r="V7299" s="42"/>
      <c r="W7299" s="42"/>
      <c r="X7299" s="42"/>
      <c r="Y7299" s="42"/>
      <c r="Z7299" s="42"/>
    </row>
    <row r="7300">
      <c r="B7300" s="42"/>
      <c r="D7300" s="90"/>
      <c r="F7300" s="90"/>
      <c r="G7300" s="42"/>
      <c r="H7300" s="90"/>
      <c r="M7300" s="42"/>
      <c r="S7300" s="42"/>
      <c r="T7300" s="42"/>
      <c r="U7300" s="42"/>
      <c r="V7300" s="42"/>
      <c r="W7300" s="42"/>
      <c r="X7300" s="42"/>
      <c r="Y7300" s="42"/>
      <c r="Z7300" s="42"/>
    </row>
    <row r="7301">
      <c r="B7301" s="42"/>
      <c r="D7301" s="90"/>
      <c r="F7301" s="90"/>
      <c r="G7301" s="42"/>
      <c r="H7301" s="90"/>
      <c r="M7301" s="42"/>
      <c r="S7301" s="42"/>
      <c r="T7301" s="42"/>
      <c r="U7301" s="42"/>
      <c r="V7301" s="42"/>
      <c r="W7301" s="42"/>
      <c r="X7301" s="42"/>
      <c r="Y7301" s="42"/>
      <c r="Z7301" s="42"/>
    </row>
    <row r="7302">
      <c r="B7302" s="42"/>
      <c r="D7302" s="90"/>
      <c r="F7302" s="90"/>
      <c r="G7302" s="42"/>
      <c r="H7302" s="90"/>
      <c r="M7302" s="42"/>
      <c r="S7302" s="42"/>
      <c r="T7302" s="42"/>
      <c r="U7302" s="42"/>
      <c r="V7302" s="42"/>
      <c r="W7302" s="42"/>
      <c r="X7302" s="42"/>
      <c r="Y7302" s="42"/>
      <c r="Z7302" s="42"/>
    </row>
    <row r="7303">
      <c r="B7303" s="42"/>
      <c r="D7303" s="90"/>
      <c r="F7303" s="90"/>
      <c r="G7303" s="42"/>
      <c r="H7303" s="90"/>
      <c r="M7303" s="42"/>
      <c r="S7303" s="42"/>
      <c r="T7303" s="42"/>
      <c r="U7303" s="42"/>
      <c r="V7303" s="42"/>
      <c r="W7303" s="42"/>
      <c r="X7303" s="42"/>
      <c r="Y7303" s="42"/>
      <c r="Z7303" s="42"/>
    </row>
    <row r="7304">
      <c r="B7304" s="42"/>
      <c r="D7304" s="90"/>
      <c r="F7304" s="90"/>
      <c r="G7304" s="42"/>
      <c r="H7304" s="90"/>
      <c r="M7304" s="42"/>
      <c r="S7304" s="42"/>
      <c r="T7304" s="42"/>
      <c r="U7304" s="42"/>
      <c r="V7304" s="42"/>
      <c r="W7304" s="42"/>
      <c r="X7304" s="42"/>
      <c r="Y7304" s="42"/>
      <c r="Z7304" s="42"/>
    </row>
    <row r="7305">
      <c r="B7305" s="42"/>
      <c r="D7305" s="90"/>
      <c r="F7305" s="90"/>
      <c r="G7305" s="42"/>
      <c r="H7305" s="90"/>
      <c r="M7305" s="42"/>
      <c r="S7305" s="42"/>
      <c r="T7305" s="42"/>
      <c r="U7305" s="42"/>
      <c r="V7305" s="42"/>
      <c r="W7305" s="42"/>
      <c r="X7305" s="42"/>
      <c r="Y7305" s="42"/>
      <c r="Z7305" s="42"/>
    </row>
    <row r="7306">
      <c r="B7306" s="42"/>
      <c r="D7306" s="90"/>
      <c r="F7306" s="90"/>
      <c r="G7306" s="42"/>
      <c r="H7306" s="90"/>
      <c r="M7306" s="42"/>
      <c r="S7306" s="42"/>
      <c r="T7306" s="42"/>
      <c r="U7306" s="42"/>
      <c r="V7306" s="42"/>
      <c r="W7306" s="42"/>
      <c r="X7306" s="42"/>
      <c r="Y7306" s="42"/>
      <c r="Z7306" s="42"/>
    </row>
    <row r="7307">
      <c r="B7307" s="42"/>
      <c r="D7307" s="90"/>
      <c r="F7307" s="90"/>
      <c r="G7307" s="42"/>
      <c r="H7307" s="90"/>
      <c r="M7307" s="42"/>
      <c r="S7307" s="42"/>
      <c r="T7307" s="42"/>
      <c r="U7307" s="42"/>
      <c r="V7307" s="42"/>
      <c r="W7307" s="42"/>
      <c r="X7307" s="42"/>
      <c r="Y7307" s="42"/>
      <c r="Z7307" s="42"/>
    </row>
    <row r="7308">
      <c r="B7308" s="42"/>
      <c r="D7308" s="90"/>
      <c r="F7308" s="90"/>
      <c r="G7308" s="42"/>
      <c r="H7308" s="90"/>
      <c r="M7308" s="42"/>
      <c r="S7308" s="42"/>
      <c r="T7308" s="42"/>
      <c r="U7308" s="42"/>
      <c r="V7308" s="42"/>
      <c r="W7308" s="42"/>
      <c r="X7308" s="42"/>
      <c r="Y7308" s="42"/>
      <c r="Z7308" s="42"/>
    </row>
    <row r="7309">
      <c r="B7309" s="42"/>
      <c r="D7309" s="90"/>
      <c r="F7309" s="90"/>
      <c r="G7309" s="42"/>
      <c r="H7309" s="90"/>
      <c r="M7309" s="42"/>
      <c r="S7309" s="42"/>
      <c r="T7309" s="42"/>
      <c r="U7309" s="42"/>
      <c r="V7309" s="42"/>
      <c r="W7309" s="42"/>
      <c r="X7309" s="42"/>
      <c r="Y7309" s="42"/>
      <c r="Z7309" s="42"/>
    </row>
    <row r="7310">
      <c r="B7310" s="42"/>
      <c r="D7310" s="90"/>
      <c r="F7310" s="90"/>
      <c r="G7310" s="42"/>
      <c r="H7310" s="90"/>
      <c r="M7310" s="42"/>
      <c r="S7310" s="42"/>
      <c r="T7310" s="42"/>
      <c r="U7310" s="42"/>
      <c r="V7310" s="42"/>
      <c r="W7310" s="42"/>
      <c r="X7310" s="42"/>
      <c r="Y7310" s="42"/>
      <c r="Z7310" s="42"/>
    </row>
    <row r="7311">
      <c r="B7311" s="42"/>
      <c r="D7311" s="90"/>
      <c r="F7311" s="90"/>
      <c r="G7311" s="42"/>
      <c r="H7311" s="90"/>
      <c r="M7311" s="42"/>
      <c r="S7311" s="42"/>
      <c r="T7311" s="42"/>
      <c r="U7311" s="42"/>
      <c r="V7311" s="42"/>
      <c r="W7311" s="42"/>
      <c r="X7311" s="42"/>
      <c r="Y7311" s="42"/>
      <c r="Z7311" s="42"/>
    </row>
    <row r="7312">
      <c r="B7312" s="42"/>
      <c r="D7312" s="90"/>
      <c r="F7312" s="90"/>
      <c r="G7312" s="42"/>
      <c r="H7312" s="90"/>
      <c r="M7312" s="42"/>
      <c r="S7312" s="42"/>
      <c r="T7312" s="42"/>
      <c r="U7312" s="42"/>
      <c r="V7312" s="42"/>
      <c r="W7312" s="42"/>
      <c r="X7312" s="42"/>
      <c r="Y7312" s="42"/>
      <c r="Z7312" s="42"/>
    </row>
    <row r="7313">
      <c r="B7313" s="42"/>
      <c r="D7313" s="90"/>
      <c r="F7313" s="90"/>
      <c r="G7313" s="42"/>
      <c r="H7313" s="90"/>
      <c r="M7313" s="42"/>
      <c r="S7313" s="42"/>
      <c r="T7313" s="42"/>
      <c r="U7313" s="42"/>
      <c r="V7313" s="42"/>
      <c r="W7313" s="42"/>
      <c r="X7313" s="42"/>
      <c r="Y7313" s="42"/>
      <c r="Z7313" s="42"/>
    </row>
    <row r="7314">
      <c r="B7314" s="42"/>
      <c r="D7314" s="90"/>
      <c r="F7314" s="90"/>
      <c r="G7314" s="42"/>
      <c r="H7314" s="90"/>
      <c r="M7314" s="42"/>
      <c r="S7314" s="42"/>
      <c r="T7314" s="42"/>
      <c r="U7314" s="42"/>
      <c r="V7314" s="42"/>
      <c r="W7314" s="42"/>
      <c r="X7314" s="42"/>
      <c r="Y7314" s="42"/>
      <c r="Z7314" s="42"/>
    </row>
    <row r="7315">
      <c r="B7315" s="42"/>
      <c r="D7315" s="90"/>
      <c r="F7315" s="90"/>
      <c r="G7315" s="42"/>
      <c r="H7315" s="90"/>
      <c r="M7315" s="42"/>
      <c r="S7315" s="42"/>
      <c r="T7315" s="42"/>
      <c r="U7315" s="42"/>
      <c r="V7315" s="42"/>
      <c r="W7315" s="42"/>
      <c r="X7315" s="42"/>
      <c r="Y7315" s="42"/>
      <c r="Z7315" s="42"/>
    </row>
    <row r="7316">
      <c r="B7316" s="42"/>
      <c r="D7316" s="90"/>
      <c r="F7316" s="90"/>
      <c r="G7316" s="42"/>
      <c r="H7316" s="90"/>
      <c r="M7316" s="42"/>
      <c r="S7316" s="42"/>
      <c r="T7316" s="42"/>
      <c r="U7316" s="42"/>
      <c r="V7316" s="42"/>
      <c r="W7316" s="42"/>
      <c r="X7316" s="42"/>
      <c r="Y7316" s="42"/>
      <c r="Z7316" s="42"/>
    </row>
    <row r="7317">
      <c r="B7317" s="42"/>
      <c r="D7317" s="90"/>
      <c r="F7317" s="90"/>
      <c r="G7317" s="42"/>
      <c r="H7317" s="90"/>
      <c r="M7317" s="42"/>
      <c r="S7317" s="42"/>
      <c r="T7317" s="42"/>
      <c r="U7317" s="42"/>
      <c r="V7317" s="42"/>
      <c r="W7317" s="42"/>
      <c r="X7317" s="42"/>
      <c r="Y7317" s="42"/>
      <c r="Z7317" s="42"/>
    </row>
    <row r="7318">
      <c r="B7318" s="42"/>
      <c r="D7318" s="90"/>
      <c r="F7318" s="90"/>
      <c r="G7318" s="42"/>
      <c r="H7318" s="90"/>
      <c r="M7318" s="42"/>
      <c r="S7318" s="42"/>
      <c r="T7318" s="42"/>
      <c r="U7318" s="42"/>
      <c r="V7318" s="42"/>
      <c r="W7318" s="42"/>
      <c r="X7318" s="42"/>
      <c r="Y7318" s="42"/>
      <c r="Z7318" s="42"/>
    </row>
    <row r="7319">
      <c r="B7319" s="42"/>
      <c r="D7319" s="90"/>
      <c r="F7319" s="90"/>
      <c r="G7319" s="42"/>
      <c r="H7319" s="90"/>
      <c r="M7319" s="42"/>
      <c r="S7319" s="42"/>
      <c r="T7319" s="42"/>
      <c r="U7319" s="42"/>
      <c r="V7319" s="42"/>
      <c r="W7319" s="42"/>
      <c r="X7319" s="42"/>
      <c r="Y7319" s="42"/>
      <c r="Z7319" s="42"/>
    </row>
    <row r="7320">
      <c r="B7320" s="42"/>
      <c r="D7320" s="90"/>
      <c r="F7320" s="90"/>
      <c r="G7320" s="42"/>
      <c r="H7320" s="90"/>
      <c r="M7320" s="42"/>
      <c r="S7320" s="42"/>
      <c r="T7320" s="42"/>
      <c r="U7320" s="42"/>
      <c r="V7320" s="42"/>
      <c r="W7320" s="42"/>
      <c r="X7320" s="42"/>
      <c r="Y7320" s="42"/>
      <c r="Z7320" s="42"/>
    </row>
    <row r="7321">
      <c r="B7321" s="42"/>
      <c r="D7321" s="90"/>
      <c r="F7321" s="90"/>
      <c r="G7321" s="42"/>
      <c r="H7321" s="90"/>
      <c r="M7321" s="42"/>
      <c r="S7321" s="42"/>
      <c r="T7321" s="42"/>
      <c r="U7321" s="42"/>
      <c r="V7321" s="42"/>
      <c r="W7321" s="42"/>
      <c r="X7321" s="42"/>
      <c r="Y7321" s="42"/>
      <c r="Z7321" s="42"/>
    </row>
    <row r="7322">
      <c r="B7322" s="42"/>
      <c r="D7322" s="90"/>
      <c r="F7322" s="90"/>
      <c r="G7322" s="42"/>
      <c r="H7322" s="90"/>
      <c r="M7322" s="42"/>
      <c r="S7322" s="42"/>
      <c r="T7322" s="42"/>
      <c r="U7322" s="42"/>
      <c r="V7322" s="42"/>
      <c r="W7322" s="42"/>
      <c r="X7322" s="42"/>
      <c r="Y7322" s="42"/>
      <c r="Z7322" s="42"/>
    </row>
    <row r="7323">
      <c r="B7323" s="42"/>
      <c r="D7323" s="90"/>
      <c r="F7323" s="90"/>
      <c r="G7323" s="42"/>
      <c r="H7323" s="90"/>
      <c r="M7323" s="42"/>
      <c r="S7323" s="42"/>
      <c r="T7323" s="42"/>
      <c r="U7323" s="42"/>
      <c r="V7323" s="42"/>
      <c r="W7323" s="42"/>
      <c r="X7323" s="42"/>
      <c r="Y7323" s="42"/>
      <c r="Z7323" s="42"/>
    </row>
    <row r="7324">
      <c r="B7324" s="42"/>
      <c r="D7324" s="90"/>
      <c r="F7324" s="90"/>
      <c r="G7324" s="42"/>
      <c r="H7324" s="90"/>
      <c r="M7324" s="42"/>
      <c r="S7324" s="42"/>
      <c r="T7324" s="42"/>
      <c r="U7324" s="42"/>
      <c r="V7324" s="42"/>
      <c r="W7324" s="42"/>
      <c r="X7324" s="42"/>
      <c r="Y7324" s="42"/>
      <c r="Z7324" s="42"/>
    </row>
    <row r="7325">
      <c r="B7325" s="42"/>
      <c r="D7325" s="90"/>
      <c r="F7325" s="90"/>
      <c r="G7325" s="42"/>
      <c r="H7325" s="90"/>
      <c r="M7325" s="42"/>
      <c r="S7325" s="42"/>
      <c r="T7325" s="42"/>
      <c r="U7325" s="42"/>
      <c r="V7325" s="42"/>
      <c r="W7325" s="42"/>
      <c r="X7325" s="42"/>
      <c r="Y7325" s="42"/>
      <c r="Z7325" s="42"/>
    </row>
    <row r="7326">
      <c r="B7326" s="42"/>
      <c r="D7326" s="90"/>
      <c r="F7326" s="90"/>
      <c r="G7326" s="42"/>
      <c r="H7326" s="90"/>
      <c r="M7326" s="42"/>
      <c r="S7326" s="42"/>
      <c r="T7326" s="42"/>
      <c r="U7326" s="42"/>
      <c r="V7326" s="42"/>
      <c r="W7326" s="42"/>
      <c r="X7326" s="42"/>
      <c r="Y7326" s="42"/>
      <c r="Z7326" s="42"/>
    </row>
    <row r="7327">
      <c r="B7327" s="42"/>
      <c r="D7327" s="90"/>
      <c r="F7327" s="90"/>
      <c r="G7327" s="42"/>
      <c r="H7327" s="90"/>
      <c r="M7327" s="42"/>
      <c r="S7327" s="42"/>
      <c r="T7327" s="42"/>
      <c r="U7327" s="42"/>
      <c r="V7327" s="42"/>
      <c r="W7327" s="42"/>
      <c r="X7327" s="42"/>
      <c r="Y7327" s="42"/>
      <c r="Z7327" s="42"/>
    </row>
    <row r="7328">
      <c r="B7328" s="42"/>
      <c r="D7328" s="90"/>
      <c r="F7328" s="90"/>
      <c r="G7328" s="42"/>
      <c r="H7328" s="90"/>
      <c r="M7328" s="42"/>
      <c r="S7328" s="42"/>
      <c r="T7328" s="42"/>
      <c r="U7328" s="42"/>
      <c r="V7328" s="42"/>
      <c r="W7328" s="42"/>
      <c r="X7328" s="42"/>
      <c r="Y7328" s="42"/>
      <c r="Z7328" s="42"/>
    </row>
    <row r="7329">
      <c r="B7329" s="42"/>
      <c r="D7329" s="90"/>
      <c r="F7329" s="90"/>
      <c r="G7329" s="42"/>
      <c r="H7329" s="90"/>
      <c r="M7329" s="42"/>
      <c r="S7329" s="42"/>
      <c r="T7329" s="42"/>
      <c r="U7329" s="42"/>
      <c r="V7329" s="42"/>
      <c r="W7329" s="42"/>
      <c r="X7329" s="42"/>
      <c r="Y7329" s="42"/>
      <c r="Z7329" s="42"/>
    </row>
    <row r="7330">
      <c r="B7330" s="42"/>
      <c r="D7330" s="90"/>
      <c r="F7330" s="90"/>
      <c r="G7330" s="42"/>
      <c r="H7330" s="90"/>
      <c r="M7330" s="42"/>
      <c r="S7330" s="42"/>
      <c r="T7330" s="42"/>
      <c r="U7330" s="42"/>
      <c r="V7330" s="42"/>
      <c r="W7330" s="42"/>
      <c r="X7330" s="42"/>
      <c r="Y7330" s="42"/>
      <c r="Z7330" s="42"/>
    </row>
    <row r="7331">
      <c r="B7331" s="42"/>
      <c r="D7331" s="90"/>
      <c r="F7331" s="90"/>
      <c r="G7331" s="42"/>
      <c r="H7331" s="90"/>
      <c r="M7331" s="42"/>
      <c r="S7331" s="42"/>
      <c r="T7331" s="42"/>
      <c r="U7331" s="42"/>
      <c r="V7331" s="42"/>
      <c r="W7331" s="42"/>
      <c r="X7331" s="42"/>
      <c r="Y7331" s="42"/>
      <c r="Z7331" s="42"/>
    </row>
    <row r="7332">
      <c r="B7332" s="42"/>
      <c r="D7332" s="90"/>
      <c r="F7332" s="90"/>
      <c r="G7332" s="42"/>
      <c r="H7332" s="90"/>
      <c r="M7332" s="42"/>
      <c r="S7332" s="42"/>
      <c r="T7332" s="42"/>
      <c r="U7332" s="42"/>
      <c r="V7332" s="42"/>
      <c r="W7332" s="42"/>
      <c r="X7332" s="42"/>
      <c r="Y7332" s="42"/>
      <c r="Z7332" s="42"/>
    </row>
    <row r="7333">
      <c r="B7333" s="42"/>
      <c r="D7333" s="90"/>
      <c r="F7333" s="90"/>
      <c r="G7333" s="42"/>
      <c r="H7333" s="90"/>
      <c r="M7333" s="42"/>
      <c r="S7333" s="42"/>
      <c r="T7333" s="42"/>
      <c r="U7333" s="42"/>
      <c r="V7333" s="42"/>
      <c r="W7333" s="42"/>
      <c r="X7333" s="42"/>
      <c r="Y7333" s="42"/>
      <c r="Z7333" s="42"/>
    </row>
    <row r="7334">
      <c r="B7334" s="42"/>
      <c r="D7334" s="90"/>
      <c r="F7334" s="90"/>
      <c r="G7334" s="42"/>
      <c r="H7334" s="90"/>
      <c r="M7334" s="42"/>
      <c r="S7334" s="42"/>
      <c r="T7334" s="42"/>
      <c r="U7334" s="42"/>
      <c r="V7334" s="42"/>
      <c r="W7334" s="42"/>
      <c r="X7334" s="42"/>
      <c r="Y7334" s="42"/>
      <c r="Z7334" s="42"/>
    </row>
    <row r="7335">
      <c r="B7335" s="42"/>
      <c r="D7335" s="90"/>
      <c r="F7335" s="90"/>
      <c r="G7335" s="42"/>
      <c r="H7335" s="90"/>
      <c r="M7335" s="42"/>
      <c r="S7335" s="42"/>
      <c r="T7335" s="42"/>
      <c r="U7335" s="42"/>
      <c r="V7335" s="42"/>
      <c r="W7335" s="42"/>
      <c r="X7335" s="42"/>
      <c r="Y7335" s="42"/>
      <c r="Z7335" s="42"/>
    </row>
    <row r="7336">
      <c r="B7336" s="42"/>
      <c r="D7336" s="90"/>
      <c r="F7336" s="90"/>
      <c r="G7336" s="42"/>
      <c r="H7336" s="90"/>
      <c r="M7336" s="42"/>
      <c r="S7336" s="42"/>
      <c r="T7336" s="42"/>
      <c r="U7336" s="42"/>
      <c r="V7336" s="42"/>
      <c r="W7336" s="42"/>
      <c r="X7336" s="42"/>
      <c r="Y7336" s="42"/>
      <c r="Z7336" s="42"/>
    </row>
    <row r="7337">
      <c r="B7337" s="42"/>
      <c r="D7337" s="90"/>
      <c r="F7337" s="90"/>
      <c r="G7337" s="42"/>
      <c r="H7337" s="90"/>
      <c r="M7337" s="42"/>
      <c r="S7337" s="42"/>
      <c r="T7337" s="42"/>
      <c r="U7337" s="42"/>
      <c r="V7337" s="42"/>
      <c r="W7337" s="42"/>
      <c r="X7337" s="42"/>
      <c r="Y7337" s="42"/>
      <c r="Z7337" s="42"/>
    </row>
    <row r="7338">
      <c r="B7338" s="42"/>
      <c r="D7338" s="90"/>
      <c r="F7338" s="90"/>
      <c r="G7338" s="42"/>
      <c r="H7338" s="90"/>
      <c r="M7338" s="42"/>
      <c r="S7338" s="42"/>
      <c r="T7338" s="42"/>
      <c r="U7338" s="42"/>
      <c r="V7338" s="42"/>
      <c r="W7338" s="42"/>
      <c r="X7338" s="42"/>
      <c r="Y7338" s="42"/>
      <c r="Z7338" s="42"/>
    </row>
    <row r="7339">
      <c r="B7339" s="42"/>
      <c r="D7339" s="90"/>
      <c r="F7339" s="90"/>
      <c r="G7339" s="42"/>
      <c r="H7339" s="90"/>
      <c r="M7339" s="42"/>
      <c r="S7339" s="42"/>
      <c r="T7339" s="42"/>
      <c r="U7339" s="42"/>
      <c r="V7339" s="42"/>
      <c r="W7339" s="42"/>
      <c r="X7339" s="42"/>
      <c r="Y7339" s="42"/>
      <c r="Z7339" s="42"/>
    </row>
    <row r="7340">
      <c r="B7340" s="42"/>
      <c r="D7340" s="90"/>
      <c r="F7340" s="90"/>
      <c r="G7340" s="42"/>
      <c r="H7340" s="90"/>
      <c r="M7340" s="42"/>
      <c r="S7340" s="42"/>
      <c r="T7340" s="42"/>
      <c r="U7340" s="42"/>
      <c r="V7340" s="42"/>
      <c r="W7340" s="42"/>
      <c r="X7340" s="42"/>
      <c r="Y7340" s="42"/>
      <c r="Z7340" s="42"/>
    </row>
    <row r="7341">
      <c r="B7341" s="42"/>
      <c r="D7341" s="90"/>
      <c r="F7341" s="90"/>
      <c r="G7341" s="42"/>
      <c r="H7341" s="90"/>
      <c r="M7341" s="42"/>
      <c r="S7341" s="42"/>
      <c r="T7341" s="42"/>
      <c r="U7341" s="42"/>
      <c r="V7341" s="42"/>
      <c r="W7341" s="42"/>
      <c r="X7341" s="42"/>
      <c r="Y7341" s="42"/>
      <c r="Z7341" s="42"/>
    </row>
    <row r="7342">
      <c r="B7342" s="42"/>
      <c r="D7342" s="90"/>
      <c r="F7342" s="90"/>
      <c r="G7342" s="42"/>
      <c r="H7342" s="90"/>
      <c r="M7342" s="42"/>
      <c r="S7342" s="42"/>
      <c r="T7342" s="42"/>
      <c r="U7342" s="42"/>
      <c r="V7342" s="42"/>
      <c r="W7342" s="42"/>
      <c r="X7342" s="42"/>
      <c r="Y7342" s="42"/>
      <c r="Z7342" s="42"/>
    </row>
    <row r="7343">
      <c r="B7343" s="42"/>
      <c r="D7343" s="90"/>
      <c r="F7343" s="90"/>
      <c r="G7343" s="42"/>
      <c r="H7343" s="90"/>
      <c r="M7343" s="42"/>
      <c r="S7343" s="42"/>
      <c r="T7343" s="42"/>
      <c r="U7343" s="42"/>
      <c r="V7343" s="42"/>
      <c r="W7343" s="42"/>
      <c r="X7343" s="42"/>
      <c r="Y7343" s="42"/>
      <c r="Z7343" s="42"/>
    </row>
    <row r="7344">
      <c r="B7344" s="42"/>
      <c r="D7344" s="90"/>
      <c r="F7344" s="90"/>
      <c r="G7344" s="42"/>
      <c r="H7344" s="90"/>
      <c r="M7344" s="42"/>
      <c r="S7344" s="42"/>
      <c r="T7344" s="42"/>
      <c r="U7344" s="42"/>
      <c r="V7344" s="42"/>
      <c r="W7344" s="42"/>
      <c r="X7344" s="42"/>
      <c r="Y7344" s="42"/>
      <c r="Z7344" s="42"/>
    </row>
    <row r="7345">
      <c r="B7345" s="42"/>
      <c r="D7345" s="90"/>
      <c r="F7345" s="90"/>
      <c r="G7345" s="42"/>
      <c r="H7345" s="90"/>
      <c r="M7345" s="42"/>
      <c r="S7345" s="42"/>
      <c r="T7345" s="42"/>
      <c r="U7345" s="42"/>
      <c r="V7345" s="42"/>
      <c r="W7345" s="42"/>
      <c r="X7345" s="42"/>
      <c r="Y7345" s="42"/>
      <c r="Z7345" s="42"/>
    </row>
    <row r="7346">
      <c r="B7346" s="42"/>
      <c r="D7346" s="90"/>
      <c r="F7346" s="90"/>
      <c r="G7346" s="42"/>
      <c r="H7346" s="90"/>
      <c r="M7346" s="42"/>
      <c r="S7346" s="42"/>
      <c r="T7346" s="42"/>
      <c r="U7346" s="42"/>
      <c r="V7346" s="42"/>
      <c r="W7346" s="42"/>
      <c r="X7346" s="42"/>
      <c r="Y7346" s="42"/>
      <c r="Z7346" s="42"/>
    </row>
    <row r="7347">
      <c r="B7347" s="42"/>
      <c r="D7347" s="90"/>
      <c r="F7347" s="90"/>
      <c r="G7347" s="42"/>
      <c r="H7347" s="90"/>
      <c r="M7347" s="42"/>
      <c r="S7347" s="42"/>
      <c r="T7347" s="42"/>
      <c r="U7347" s="42"/>
      <c r="V7347" s="42"/>
      <c r="W7347" s="42"/>
      <c r="X7347" s="42"/>
      <c r="Y7347" s="42"/>
      <c r="Z7347" s="42"/>
    </row>
    <row r="7348">
      <c r="B7348" s="42"/>
      <c r="D7348" s="90"/>
      <c r="F7348" s="90"/>
      <c r="G7348" s="42"/>
      <c r="H7348" s="90"/>
      <c r="M7348" s="42"/>
      <c r="S7348" s="42"/>
      <c r="T7348" s="42"/>
      <c r="U7348" s="42"/>
      <c r="V7348" s="42"/>
      <c r="W7348" s="42"/>
      <c r="X7348" s="42"/>
      <c r="Y7348" s="42"/>
      <c r="Z7348" s="42"/>
    </row>
    <row r="7349">
      <c r="B7349" s="42"/>
      <c r="D7349" s="90"/>
      <c r="F7349" s="90"/>
      <c r="G7349" s="42"/>
      <c r="H7349" s="90"/>
      <c r="M7349" s="42"/>
      <c r="S7349" s="42"/>
      <c r="T7349" s="42"/>
      <c r="U7349" s="42"/>
      <c r="V7349" s="42"/>
      <c r="W7349" s="42"/>
      <c r="X7349" s="42"/>
      <c r="Y7349" s="42"/>
      <c r="Z7349" s="42"/>
    </row>
    <row r="7350">
      <c r="B7350" s="42"/>
      <c r="D7350" s="90"/>
      <c r="F7350" s="90"/>
      <c r="G7350" s="42"/>
      <c r="H7350" s="90"/>
      <c r="M7350" s="42"/>
      <c r="S7350" s="42"/>
      <c r="T7350" s="42"/>
      <c r="U7350" s="42"/>
      <c r="V7350" s="42"/>
      <c r="W7350" s="42"/>
      <c r="X7350" s="42"/>
      <c r="Y7350" s="42"/>
      <c r="Z7350" s="42"/>
    </row>
    <row r="7351">
      <c r="B7351" s="42"/>
      <c r="D7351" s="90"/>
      <c r="F7351" s="90"/>
      <c r="G7351" s="42"/>
      <c r="H7351" s="90"/>
      <c r="M7351" s="42"/>
      <c r="S7351" s="42"/>
      <c r="T7351" s="42"/>
      <c r="U7351" s="42"/>
      <c r="V7351" s="42"/>
      <c r="W7351" s="42"/>
      <c r="X7351" s="42"/>
      <c r="Y7351" s="42"/>
      <c r="Z7351" s="42"/>
    </row>
    <row r="7352">
      <c r="B7352" s="42"/>
      <c r="D7352" s="90"/>
      <c r="F7352" s="90"/>
      <c r="G7352" s="42"/>
      <c r="H7352" s="90"/>
      <c r="M7352" s="42"/>
      <c r="S7352" s="42"/>
      <c r="T7352" s="42"/>
      <c r="U7352" s="42"/>
      <c r="V7352" s="42"/>
      <c r="W7352" s="42"/>
      <c r="X7352" s="42"/>
      <c r="Y7352" s="42"/>
      <c r="Z7352" s="42"/>
    </row>
    <row r="7353">
      <c r="B7353" s="42"/>
      <c r="D7353" s="90"/>
      <c r="F7353" s="90"/>
      <c r="G7353" s="42"/>
      <c r="H7353" s="90"/>
      <c r="M7353" s="42"/>
      <c r="S7353" s="42"/>
      <c r="T7353" s="42"/>
      <c r="U7353" s="42"/>
      <c r="V7353" s="42"/>
      <c r="W7353" s="42"/>
      <c r="X7353" s="42"/>
      <c r="Y7353" s="42"/>
      <c r="Z7353" s="42"/>
    </row>
    <row r="7354">
      <c r="B7354" s="42"/>
      <c r="D7354" s="90"/>
      <c r="F7354" s="90"/>
      <c r="G7354" s="42"/>
      <c r="H7354" s="90"/>
      <c r="M7354" s="42"/>
      <c r="S7354" s="42"/>
      <c r="T7354" s="42"/>
      <c r="U7354" s="42"/>
      <c r="V7354" s="42"/>
      <c r="W7354" s="42"/>
      <c r="X7354" s="42"/>
      <c r="Y7354" s="42"/>
      <c r="Z7354" s="42"/>
    </row>
    <row r="7355">
      <c r="B7355" s="42"/>
      <c r="D7355" s="90"/>
      <c r="F7355" s="90"/>
      <c r="G7355" s="42"/>
      <c r="H7355" s="90"/>
      <c r="M7355" s="42"/>
      <c r="S7355" s="42"/>
      <c r="T7355" s="42"/>
      <c r="U7355" s="42"/>
      <c r="V7355" s="42"/>
      <c r="W7355" s="42"/>
      <c r="X7355" s="42"/>
      <c r="Y7355" s="42"/>
      <c r="Z7355" s="42"/>
    </row>
    <row r="7356">
      <c r="B7356" s="42"/>
      <c r="D7356" s="90"/>
      <c r="F7356" s="90"/>
      <c r="G7356" s="42"/>
      <c r="H7356" s="90"/>
      <c r="M7356" s="42"/>
      <c r="S7356" s="42"/>
      <c r="T7356" s="42"/>
      <c r="U7356" s="42"/>
      <c r="V7356" s="42"/>
      <c r="W7356" s="42"/>
      <c r="X7356" s="42"/>
      <c r="Y7356" s="42"/>
      <c r="Z7356" s="42"/>
    </row>
    <row r="7357">
      <c r="B7357" s="42"/>
      <c r="D7357" s="90"/>
      <c r="F7357" s="90"/>
      <c r="G7357" s="42"/>
      <c r="H7357" s="90"/>
      <c r="M7357" s="42"/>
      <c r="S7357" s="42"/>
      <c r="T7357" s="42"/>
      <c r="U7357" s="42"/>
      <c r="V7357" s="42"/>
      <c r="W7357" s="42"/>
      <c r="X7357" s="42"/>
      <c r="Y7357" s="42"/>
      <c r="Z7357" s="42"/>
    </row>
    <row r="7358">
      <c r="B7358" s="42"/>
      <c r="D7358" s="90"/>
      <c r="F7358" s="90"/>
      <c r="G7358" s="42"/>
      <c r="H7358" s="90"/>
      <c r="M7358" s="42"/>
      <c r="S7358" s="42"/>
      <c r="T7358" s="42"/>
      <c r="U7358" s="42"/>
      <c r="V7358" s="42"/>
      <c r="W7358" s="42"/>
      <c r="X7358" s="42"/>
      <c r="Y7358" s="42"/>
      <c r="Z7358" s="42"/>
    </row>
    <row r="7359">
      <c r="B7359" s="42"/>
      <c r="D7359" s="90"/>
      <c r="F7359" s="90"/>
      <c r="G7359" s="42"/>
      <c r="H7359" s="90"/>
      <c r="M7359" s="42"/>
      <c r="S7359" s="42"/>
      <c r="T7359" s="42"/>
      <c r="U7359" s="42"/>
      <c r="V7359" s="42"/>
      <c r="W7359" s="42"/>
      <c r="X7359" s="42"/>
      <c r="Y7359" s="42"/>
      <c r="Z7359" s="42"/>
    </row>
    <row r="7360">
      <c r="B7360" s="42"/>
      <c r="D7360" s="90"/>
      <c r="F7360" s="90"/>
      <c r="G7360" s="42"/>
      <c r="H7360" s="90"/>
      <c r="M7360" s="42"/>
      <c r="S7360" s="42"/>
      <c r="T7360" s="42"/>
      <c r="U7360" s="42"/>
      <c r="V7360" s="42"/>
      <c r="W7360" s="42"/>
      <c r="X7360" s="42"/>
      <c r="Y7360" s="42"/>
      <c r="Z7360" s="42"/>
    </row>
    <row r="7361">
      <c r="B7361" s="42"/>
      <c r="D7361" s="90"/>
      <c r="F7361" s="90"/>
      <c r="G7361" s="42"/>
      <c r="H7361" s="90"/>
      <c r="M7361" s="42"/>
      <c r="S7361" s="42"/>
      <c r="T7361" s="42"/>
      <c r="U7361" s="42"/>
      <c r="V7361" s="42"/>
      <c r="W7361" s="42"/>
      <c r="X7361" s="42"/>
      <c r="Y7361" s="42"/>
      <c r="Z7361" s="42"/>
    </row>
    <row r="7362">
      <c r="B7362" s="42"/>
      <c r="D7362" s="90"/>
      <c r="F7362" s="90"/>
      <c r="G7362" s="42"/>
      <c r="H7362" s="90"/>
      <c r="M7362" s="42"/>
      <c r="S7362" s="42"/>
      <c r="T7362" s="42"/>
      <c r="U7362" s="42"/>
      <c r="V7362" s="42"/>
      <c r="W7362" s="42"/>
      <c r="X7362" s="42"/>
      <c r="Y7362" s="42"/>
      <c r="Z7362" s="42"/>
    </row>
    <row r="7363">
      <c r="B7363" s="42"/>
      <c r="D7363" s="90"/>
      <c r="F7363" s="90"/>
      <c r="G7363" s="42"/>
      <c r="H7363" s="90"/>
      <c r="M7363" s="42"/>
      <c r="S7363" s="42"/>
      <c r="T7363" s="42"/>
      <c r="U7363" s="42"/>
      <c r="V7363" s="42"/>
      <c r="W7363" s="42"/>
      <c r="X7363" s="42"/>
      <c r="Y7363" s="42"/>
      <c r="Z7363" s="42"/>
    </row>
    <row r="7364">
      <c r="B7364" s="42"/>
      <c r="D7364" s="90"/>
      <c r="F7364" s="90"/>
      <c r="G7364" s="42"/>
      <c r="H7364" s="90"/>
      <c r="M7364" s="42"/>
      <c r="S7364" s="42"/>
      <c r="T7364" s="42"/>
      <c r="U7364" s="42"/>
      <c r="V7364" s="42"/>
      <c r="W7364" s="42"/>
      <c r="X7364" s="42"/>
      <c r="Y7364" s="42"/>
      <c r="Z7364" s="42"/>
    </row>
    <row r="7365">
      <c r="B7365" s="42"/>
      <c r="D7365" s="90"/>
      <c r="F7365" s="90"/>
      <c r="G7365" s="42"/>
      <c r="H7365" s="90"/>
      <c r="M7365" s="42"/>
      <c r="S7365" s="42"/>
      <c r="T7365" s="42"/>
      <c r="U7365" s="42"/>
      <c r="V7365" s="42"/>
      <c r="W7365" s="42"/>
      <c r="X7365" s="42"/>
      <c r="Y7365" s="42"/>
      <c r="Z7365" s="42"/>
    </row>
    <row r="7366">
      <c r="B7366" s="42"/>
      <c r="D7366" s="90"/>
      <c r="F7366" s="90"/>
      <c r="G7366" s="42"/>
      <c r="H7366" s="90"/>
      <c r="M7366" s="42"/>
      <c r="S7366" s="42"/>
      <c r="T7366" s="42"/>
      <c r="U7366" s="42"/>
      <c r="V7366" s="42"/>
      <c r="W7366" s="42"/>
      <c r="X7366" s="42"/>
      <c r="Y7366" s="42"/>
      <c r="Z7366" s="42"/>
    </row>
    <row r="7367">
      <c r="B7367" s="42"/>
      <c r="D7367" s="90"/>
      <c r="F7367" s="90"/>
      <c r="G7367" s="42"/>
      <c r="H7367" s="90"/>
      <c r="M7367" s="42"/>
      <c r="S7367" s="42"/>
      <c r="T7367" s="42"/>
      <c r="U7367" s="42"/>
      <c r="V7367" s="42"/>
      <c r="W7367" s="42"/>
      <c r="X7367" s="42"/>
      <c r="Y7367" s="42"/>
      <c r="Z7367" s="42"/>
    </row>
    <row r="7368">
      <c r="B7368" s="42"/>
      <c r="D7368" s="90"/>
      <c r="F7368" s="90"/>
      <c r="G7368" s="42"/>
      <c r="H7368" s="90"/>
      <c r="M7368" s="42"/>
      <c r="S7368" s="42"/>
      <c r="T7368" s="42"/>
      <c r="U7368" s="42"/>
      <c r="V7368" s="42"/>
      <c r="W7368" s="42"/>
      <c r="X7368" s="42"/>
      <c r="Y7368" s="42"/>
      <c r="Z7368" s="42"/>
    </row>
    <row r="7369">
      <c r="B7369" s="42"/>
      <c r="D7369" s="90"/>
      <c r="F7369" s="90"/>
      <c r="G7369" s="42"/>
      <c r="H7369" s="90"/>
      <c r="M7369" s="42"/>
      <c r="S7369" s="42"/>
      <c r="T7369" s="42"/>
      <c r="U7369" s="42"/>
      <c r="V7369" s="42"/>
      <c r="W7369" s="42"/>
      <c r="X7369" s="42"/>
      <c r="Y7369" s="42"/>
      <c r="Z7369" s="42"/>
    </row>
    <row r="7370">
      <c r="B7370" s="42"/>
      <c r="D7370" s="90"/>
      <c r="F7370" s="90"/>
      <c r="G7370" s="42"/>
      <c r="H7370" s="90"/>
      <c r="M7370" s="42"/>
      <c r="S7370" s="42"/>
      <c r="T7370" s="42"/>
      <c r="U7370" s="42"/>
      <c r="V7370" s="42"/>
      <c r="W7370" s="42"/>
      <c r="X7370" s="42"/>
      <c r="Y7370" s="42"/>
      <c r="Z7370" s="42"/>
    </row>
    <row r="7371">
      <c r="B7371" s="42"/>
      <c r="D7371" s="90"/>
      <c r="F7371" s="90"/>
      <c r="G7371" s="42"/>
      <c r="H7371" s="90"/>
      <c r="M7371" s="42"/>
      <c r="S7371" s="42"/>
      <c r="T7371" s="42"/>
      <c r="U7371" s="42"/>
      <c r="V7371" s="42"/>
      <c r="W7371" s="42"/>
      <c r="X7371" s="42"/>
      <c r="Y7371" s="42"/>
      <c r="Z7371" s="42"/>
    </row>
    <row r="7372">
      <c r="B7372" s="42"/>
      <c r="D7372" s="90"/>
      <c r="F7372" s="90"/>
      <c r="G7372" s="42"/>
      <c r="H7372" s="90"/>
      <c r="M7372" s="42"/>
      <c r="S7372" s="42"/>
      <c r="T7372" s="42"/>
      <c r="U7372" s="42"/>
      <c r="V7372" s="42"/>
      <c r="W7372" s="42"/>
      <c r="X7372" s="42"/>
      <c r="Y7372" s="42"/>
      <c r="Z7372" s="42"/>
    </row>
    <row r="7373">
      <c r="B7373" s="42"/>
      <c r="D7373" s="90"/>
      <c r="F7373" s="90"/>
      <c r="G7373" s="42"/>
      <c r="H7373" s="90"/>
      <c r="M7373" s="42"/>
      <c r="S7373" s="42"/>
      <c r="T7373" s="42"/>
      <c r="U7373" s="42"/>
      <c r="V7373" s="42"/>
      <c r="W7373" s="42"/>
      <c r="X7373" s="42"/>
      <c r="Y7373" s="42"/>
      <c r="Z7373" s="42"/>
    </row>
    <row r="7374">
      <c r="B7374" s="42"/>
      <c r="D7374" s="90"/>
      <c r="F7374" s="90"/>
      <c r="G7374" s="42"/>
      <c r="H7374" s="90"/>
      <c r="M7374" s="42"/>
      <c r="S7374" s="42"/>
      <c r="T7374" s="42"/>
      <c r="U7374" s="42"/>
      <c r="V7374" s="42"/>
      <c r="W7374" s="42"/>
      <c r="X7374" s="42"/>
      <c r="Y7374" s="42"/>
      <c r="Z7374" s="42"/>
    </row>
    <row r="7375">
      <c r="B7375" s="42"/>
      <c r="D7375" s="90"/>
      <c r="F7375" s="90"/>
      <c r="G7375" s="42"/>
      <c r="H7375" s="90"/>
      <c r="M7375" s="42"/>
      <c r="S7375" s="42"/>
      <c r="T7375" s="42"/>
      <c r="U7375" s="42"/>
      <c r="V7375" s="42"/>
      <c r="W7375" s="42"/>
      <c r="X7375" s="42"/>
      <c r="Y7375" s="42"/>
      <c r="Z7375" s="42"/>
    </row>
    <row r="7376">
      <c r="B7376" s="42"/>
      <c r="D7376" s="90"/>
      <c r="F7376" s="90"/>
      <c r="G7376" s="42"/>
      <c r="H7376" s="90"/>
      <c r="M7376" s="42"/>
      <c r="S7376" s="42"/>
      <c r="T7376" s="42"/>
      <c r="U7376" s="42"/>
      <c r="V7376" s="42"/>
      <c r="W7376" s="42"/>
      <c r="X7376" s="42"/>
      <c r="Y7376" s="42"/>
      <c r="Z7376" s="42"/>
    </row>
    <row r="7377">
      <c r="B7377" s="42"/>
      <c r="D7377" s="90"/>
      <c r="F7377" s="90"/>
      <c r="G7377" s="42"/>
      <c r="H7377" s="90"/>
      <c r="M7377" s="42"/>
      <c r="S7377" s="42"/>
      <c r="T7377" s="42"/>
      <c r="U7377" s="42"/>
      <c r="V7377" s="42"/>
      <c r="W7377" s="42"/>
      <c r="X7377" s="42"/>
      <c r="Y7377" s="42"/>
      <c r="Z7377" s="42"/>
    </row>
    <row r="7378">
      <c r="B7378" s="42"/>
      <c r="D7378" s="90"/>
      <c r="F7378" s="90"/>
      <c r="G7378" s="42"/>
      <c r="H7378" s="90"/>
      <c r="M7378" s="42"/>
      <c r="S7378" s="42"/>
      <c r="T7378" s="42"/>
      <c r="U7378" s="42"/>
      <c r="V7378" s="42"/>
      <c r="W7378" s="42"/>
      <c r="X7378" s="42"/>
      <c r="Y7378" s="42"/>
      <c r="Z7378" s="42"/>
    </row>
    <row r="7379">
      <c r="B7379" s="42"/>
      <c r="D7379" s="90"/>
      <c r="F7379" s="90"/>
      <c r="G7379" s="42"/>
      <c r="H7379" s="90"/>
      <c r="M7379" s="42"/>
      <c r="S7379" s="42"/>
      <c r="T7379" s="42"/>
      <c r="U7379" s="42"/>
      <c r="V7379" s="42"/>
      <c r="W7379" s="42"/>
      <c r="X7379" s="42"/>
      <c r="Y7379" s="42"/>
      <c r="Z7379" s="42"/>
    </row>
    <row r="7380">
      <c r="B7380" s="42"/>
      <c r="D7380" s="90"/>
      <c r="F7380" s="90"/>
      <c r="G7380" s="42"/>
      <c r="H7380" s="90"/>
      <c r="M7380" s="42"/>
      <c r="S7380" s="42"/>
      <c r="T7380" s="42"/>
      <c r="U7380" s="42"/>
      <c r="V7380" s="42"/>
      <c r="W7380" s="42"/>
      <c r="X7380" s="42"/>
      <c r="Y7380" s="42"/>
      <c r="Z7380" s="42"/>
    </row>
    <row r="7381">
      <c r="B7381" s="42"/>
      <c r="D7381" s="90"/>
      <c r="F7381" s="90"/>
      <c r="G7381" s="42"/>
      <c r="H7381" s="90"/>
      <c r="M7381" s="42"/>
      <c r="S7381" s="42"/>
      <c r="T7381" s="42"/>
      <c r="U7381" s="42"/>
      <c r="V7381" s="42"/>
      <c r="W7381" s="42"/>
      <c r="X7381" s="42"/>
      <c r="Y7381" s="42"/>
      <c r="Z7381" s="42"/>
    </row>
    <row r="7382">
      <c r="B7382" s="42"/>
      <c r="D7382" s="90"/>
      <c r="F7382" s="90"/>
      <c r="G7382" s="42"/>
      <c r="H7382" s="90"/>
      <c r="M7382" s="42"/>
      <c r="S7382" s="42"/>
      <c r="T7382" s="42"/>
      <c r="U7382" s="42"/>
      <c r="V7382" s="42"/>
      <c r="W7382" s="42"/>
      <c r="X7382" s="42"/>
      <c r="Y7382" s="42"/>
      <c r="Z7382" s="42"/>
    </row>
    <row r="7383">
      <c r="B7383" s="42"/>
      <c r="D7383" s="90"/>
      <c r="F7383" s="90"/>
      <c r="G7383" s="42"/>
      <c r="H7383" s="90"/>
      <c r="M7383" s="42"/>
      <c r="S7383" s="42"/>
      <c r="T7383" s="42"/>
      <c r="U7383" s="42"/>
      <c r="V7383" s="42"/>
      <c r="W7383" s="42"/>
      <c r="X7383" s="42"/>
      <c r="Y7383" s="42"/>
      <c r="Z7383" s="42"/>
    </row>
    <row r="7384">
      <c r="B7384" s="42"/>
      <c r="D7384" s="90"/>
      <c r="F7384" s="90"/>
      <c r="G7384" s="42"/>
      <c r="H7384" s="90"/>
      <c r="M7384" s="42"/>
      <c r="S7384" s="42"/>
      <c r="T7384" s="42"/>
      <c r="U7384" s="42"/>
      <c r="V7384" s="42"/>
      <c r="W7384" s="42"/>
      <c r="X7384" s="42"/>
      <c r="Y7384" s="42"/>
      <c r="Z7384" s="42"/>
    </row>
    <row r="7385">
      <c r="B7385" s="42"/>
      <c r="D7385" s="90"/>
      <c r="F7385" s="90"/>
      <c r="G7385" s="42"/>
      <c r="H7385" s="90"/>
      <c r="M7385" s="42"/>
      <c r="S7385" s="42"/>
      <c r="T7385" s="42"/>
      <c r="U7385" s="42"/>
      <c r="V7385" s="42"/>
      <c r="W7385" s="42"/>
      <c r="X7385" s="42"/>
      <c r="Y7385" s="42"/>
      <c r="Z7385" s="42"/>
    </row>
    <row r="7386">
      <c r="B7386" s="42"/>
      <c r="D7386" s="90"/>
      <c r="F7386" s="90"/>
      <c r="G7386" s="42"/>
      <c r="H7386" s="90"/>
      <c r="M7386" s="42"/>
      <c r="S7386" s="42"/>
      <c r="T7386" s="42"/>
      <c r="U7386" s="42"/>
      <c r="V7386" s="42"/>
      <c r="W7386" s="42"/>
      <c r="X7386" s="42"/>
      <c r="Y7386" s="42"/>
      <c r="Z7386" s="42"/>
    </row>
    <row r="7387">
      <c r="B7387" s="42"/>
      <c r="D7387" s="90"/>
      <c r="F7387" s="90"/>
      <c r="G7387" s="42"/>
      <c r="H7387" s="90"/>
      <c r="M7387" s="42"/>
      <c r="S7387" s="42"/>
      <c r="T7387" s="42"/>
      <c r="U7387" s="42"/>
      <c r="V7387" s="42"/>
      <c r="W7387" s="42"/>
      <c r="X7387" s="42"/>
      <c r="Y7387" s="42"/>
      <c r="Z7387" s="42"/>
    </row>
    <row r="7388">
      <c r="B7388" s="42"/>
      <c r="D7388" s="90"/>
      <c r="F7388" s="90"/>
      <c r="G7388" s="42"/>
      <c r="H7388" s="90"/>
      <c r="M7388" s="42"/>
      <c r="S7388" s="42"/>
      <c r="T7388" s="42"/>
      <c r="U7388" s="42"/>
      <c r="V7388" s="42"/>
      <c r="W7388" s="42"/>
      <c r="X7388" s="42"/>
      <c r="Y7388" s="42"/>
      <c r="Z7388" s="42"/>
    </row>
    <row r="7389">
      <c r="B7389" s="42"/>
      <c r="D7389" s="90"/>
      <c r="F7389" s="90"/>
      <c r="G7389" s="42"/>
      <c r="H7389" s="90"/>
      <c r="M7389" s="42"/>
      <c r="S7389" s="42"/>
      <c r="T7389" s="42"/>
      <c r="U7389" s="42"/>
      <c r="V7389" s="42"/>
      <c r="W7389" s="42"/>
      <c r="X7389" s="42"/>
      <c r="Y7389" s="42"/>
      <c r="Z7389" s="42"/>
    </row>
    <row r="7390">
      <c r="B7390" s="42"/>
      <c r="D7390" s="90"/>
      <c r="F7390" s="90"/>
      <c r="G7390" s="42"/>
      <c r="H7390" s="90"/>
      <c r="M7390" s="42"/>
      <c r="S7390" s="42"/>
      <c r="T7390" s="42"/>
      <c r="U7390" s="42"/>
      <c r="V7390" s="42"/>
      <c r="W7390" s="42"/>
      <c r="X7390" s="42"/>
      <c r="Y7390" s="42"/>
      <c r="Z7390" s="42"/>
    </row>
    <row r="7391">
      <c r="B7391" s="42"/>
      <c r="D7391" s="90"/>
      <c r="F7391" s="90"/>
      <c r="G7391" s="42"/>
      <c r="H7391" s="90"/>
      <c r="M7391" s="42"/>
      <c r="S7391" s="42"/>
      <c r="T7391" s="42"/>
      <c r="U7391" s="42"/>
      <c r="V7391" s="42"/>
      <c r="W7391" s="42"/>
      <c r="X7391" s="42"/>
      <c r="Y7391" s="42"/>
      <c r="Z7391" s="42"/>
    </row>
    <row r="7392">
      <c r="B7392" s="42"/>
      <c r="D7392" s="90"/>
      <c r="F7392" s="90"/>
      <c r="G7392" s="42"/>
      <c r="H7392" s="90"/>
      <c r="M7392" s="42"/>
      <c r="S7392" s="42"/>
      <c r="T7392" s="42"/>
      <c r="U7392" s="42"/>
      <c r="V7392" s="42"/>
      <c r="W7392" s="42"/>
      <c r="X7392" s="42"/>
      <c r="Y7392" s="42"/>
      <c r="Z7392" s="42"/>
    </row>
    <row r="7393">
      <c r="B7393" s="42"/>
      <c r="D7393" s="90"/>
      <c r="F7393" s="90"/>
      <c r="G7393" s="42"/>
      <c r="H7393" s="90"/>
      <c r="M7393" s="42"/>
      <c r="S7393" s="42"/>
      <c r="T7393" s="42"/>
      <c r="U7393" s="42"/>
      <c r="V7393" s="42"/>
      <c r="W7393" s="42"/>
      <c r="X7393" s="42"/>
      <c r="Y7393" s="42"/>
      <c r="Z7393" s="42"/>
    </row>
    <row r="7394">
      <c r="B7394" s="42"/>
      <c r="D7394" s="90"/>
      <c r="F7394" s="90"/>
      <c r="G7394" s="42"/>
      <c r="H7394" s="90"/>
      <c r="M7394" s="42"/>
      <c r="S7394" s="42"/>
      <c r="T7394" s="42"/>
      <c r="U7394" s="42"/>
      <c r="V7394" s="42"/>
      <c r="W7394" s="42"/>
      <c r="X7394" s="42"/>
      <c r="Y7394" s="42"/>
      <c r="Z7394" s="42"/>
    </row>
    <row r="7395">
      <c r="B7395" s="42"/>
      <c r="D7395" s="90"/>
      <c r="F7395" s="90"/>
      <c r="G7395" s="42"/>
      <c r="H7395" s="90"/>
      <c r="M7395" s="42"/>
      <c r="S7395" s="42"/>
      <c r="T7395" s="42"/>
      <c r="U7395" s="42"/>
      <c r="V7395" s="42"/>
      <c r="W7395" s="42"/>
      <c r="X7395" s="42"/>
      <c r="Y7395" s="42"/>
      <c r="Z7395" s="42"/>
    </row>
    <row r="7396">
      <c r="B7396" s="42"/>
      <c r="D7396" s="90"/>
      <c r="F7396" s="90"/>
      <c r="G7396" s="42"/>
      <c r="H7396" s="90"/>
      <c r="M7396" s="42"/>
      <c r="S7396" s="42"/>
      <c r="T7396" s="42"/>
      <c r="U7396" s="42"/>
      <c r="V7396" s="42"/>
      <c r="W7396" s="42"/>
      <c r="X7396" s="42"/>
      <c r="Y7396" s="42"/>
      <c r="Z7396" s="42"/>
    </row>
    <row r="7397">
      <c r="B7397" s="42"/>
      <c r="D7397" s="90"/>
      <c r="F7397" s="90"/>
      <c r="G7397" s="42"/>
      <c r="H7397" s="90"/>
      <c r="M7397" s="42"/>
      <c r="S7397" s="42"/>
      <c r="T7397" s="42"/>
      <c r="U7397" s="42"/>
      <c r="V7397" s="42"/>
      <c r="W7397" s="42"/>
      <c r="X7397" s="42"/>
      <c r="Y7397" s="42"/>
      <c r="Z7397" s="42"/>
    </row>
    <row r="7398">
      <c r="B7398" s="42"/>
      <c r="D7398" s="90"/>
      <c r="F7398" s="90"/>
      <c r="G7398" s="42"/>
      <c r="H7398" s="90"/>
      <c r="M7398" s="42"/>
      <c r="S7398" s="42"/>
      <c r="T7398" s="42"/>
      <c r="U7398" s="42"/>
      <c r="V7398" s="42"/>
      <c r="W7398" s="42"/>
      <c r="X7398" s="42"/>
      <c r="Y7398" s="42"/>
      <c r="Z7398" s="42"/>
    </row>
    <row r="7399">
      <c r="B7399" s="42"/>
      <c r="D7399" s="90"/>
      <c r="F7399" s="90"/>
      <c r="G7399" s="42"/>
      <c r="H7399" s="90"/>
      <c r="M7399" s="42"/>
      <c r="S7399" s="42"/>
      <c r="T7399" s="42"/>
      <c r="U7399" s="42"/>
      <c r="V7399" s="42"/>
      <c r="W7399" s="42"/>
      <c r="X7399" s="42"/>
      <c r="Y7399" s="42"/>
      <c r="Z7399" s="42"/>
    </row>
    <row r="7400">
      <c r="B7400" s="42"/>
      <c r="D7400" s="90"/>
      <c r="F7400" s="90"/>
      <c r="G7400" s="42"/>
      <c r="H7400" s="90"/>
      <c r="M7400" s="42"/>
      <c r="S7400" s="42"/>
      <c r="T7400" s="42"/>
      <c r="U7400" s="42"/>
      <c r="V7400" s="42"/>
      <c r="W7400" s="42"/>
      <c r="X7400" s="42"/>
      <c r="Y7400" s="42"/>
      <c r="Z7400" s="42"/>
    </row>
    <row r="7401">
      <c r="B7401" s="42"/>
      <c r="D7401" s="90"/>
      <c r="F7401" s="90"/>
      <c r="G7401" s="42"/>
      <c r="H7401" s="90"/>
      <c r="M7401" s="42"/>
      <c r="S7401" s="42"/>
      <c r="T7401" s="42"/>
      <c r="U7401" s="42"/>
      <c r="V7401" s="42"/>
      <c r="W7401" s="42"/>
      <c r="X7401" s="42"/>
      <c r="Y7401" s="42"/>
      <c r="Z7401" s="42"/>
    </row>
    <row r="7402">
      <c r="B7402" s="42"/>
      <c r="D7402" s="90"/>
      <c r="F7402" s="90"/>
      <c r="G7402" s="42"/>
      <c r="H7402" s="90"/>
      <c r="M7402" s="42"/>
      <c r="S7402" s="42"/>
      <c r="T7402" s="42"/>
      <c r="U7402" s="42"/>
      <c r="V7402" s="42"/>
      <c r="W7402" s="42"/>
      <c r="X7402" s="42"/>
      <c r="Y7402" s="42"/>
      <c r="Z7402" s="42"/>
    </row>
    <row r="7403">
      <c r="B7403" s="42"/>
      <c r="D7403" s="90"/>
      <c r="F7403" s="90"/>
      <c r="G7403" s="42"/>
      <c r="H7403" s="90"/>
      <c r="M7403" s="42"/>
      <c r="S7403" s="42"/>
      <c r="T7403" s="42"/>
      <c r="U7403" s="42"/>
      <c r="V7403" s="42"/>
      <c r="W7403" s="42"/>
      <c r="X7403" s="42"/>
      <c r="Y7403" s="42"/>
      <c r="Z7403" s="42"/>
    </row>
    <row r="7404">
      <c r="B7404" s="42"/>
      <c r="D7404" s="90"/>
      <c r="F7404" s="90"/>
      <c r="G7404" s="42"/>
      <c r="H7404" s="90"/>
      <c r="M7404" s="42"/>
      <c r="S7404" s="42"/>
      <c r="T7404" s="42"/>
      <c r="U7404" s="42"/>
      <c r="V7404" s="42"/>
      <c r="W7404" s="42"/>
      <c r="X7404" s="42"/>
      <c r="Y7404" s="42"/>
      <c r="Z7404" s="42"/>
    </row>
    <row r="7405">
      <c r="B7405" s="42"/>
      <c r="D7405" s="90"/>
      <c r="F7405" s="90"/>
      <c r="G7405" s="42"/>
      <c r="H7405" s="90"/>
      <c r="M7405" s="42"/>
      <c r="S7405" s="42"/>
      <c r="T7405" s="42"/>
      <c r="U7405" s="42"/>
      <c r="V7405" s="42"/>
      <c r="W7405" s="42"/>
      <c r="X7405" s="42"/>
      <c r="Y7405" s="42"/>
      <c r="Z7405" s="42"/>
    </row>
    <row r="7406">
      <c r="B7406" s="42"/>
      <c r="D7406" s="90"/>
      <c r="F7406" s="90"/>
      <c r="G7406" s="42"/>
      <c r="H7406" s="90"/>
      <c r="M7406" s="42"/>
      <c r="S7406" s="42"/>
      <c r="T7406" s="42"/>
      <c r="U7406" s="42"/>
      <c r="V7406" s="42"/>
      <c r="W7406" s="42"/>
      <c r="X7406" s="42"/>
      <c r="Y7406" s="42"/>
      <c r="Z7406" s="42"/>
    </row>
    <row r="7407">
      <c r="B7407" s="42"/>
      <c r="D7407" s="90"/>
      <c r="F7407" s="90"/>
      <c r="G7407" s="42"/>
      <c r="H7407" s="90"/>
      <c r="M7407" s="42"/>
      <c r="S7407" s="42"/>
      <c r="T7407" s="42"/>
      <c r="U7407" s="42"/>
      <c r="V7407" s="42"/>
      <c r="W7407" s="42"/>
      <c r="X7407" s="42"/>
      <c r="Y7407" s="42"/>
      <c r="Z7407" s="42"/>
    </row>
    <row r="7408">
      <c r="B7408" s="42"/>
      <c r="D7408" s="90"/>
      <c r="F7408" s="90"/>
      <c r="G7408" s="42"/>
      <c r="H7408" s="90"/>
      <c r="M7408" s="42"/>
      <c r="S7408" s="42"/>
      <c r="T7408" s="42"/>
      <c r="U7408" s="42"/>
      <c r="V7408" s="42"/>
      <c r="W7408" s="42"/>
      <c r="X7408" s="42"/>
      <c r="Y7408" s="42"/>
      <c r="Z7408" s="42"/>
    </row>
    <row r="7409">
      <c r="B7409" s="42"/>
      <c r="D7409" s="90"/>
      <c r="F7409" s="90"/>
      <c r="G7409" s="42"/>
      <c r="H7409" s="90"/>
      <c r="M7409" s="42"/>
      <c r="S7409" s="42"/>
      <c r="T7409" s="42"/>
      <c r="U7409" s="42"/>
      <c r="V7409" s="42"/>
      <c r="W7409" s="42"/>
      <c r="X7409" s="42"/>
      <c r="Y7409" s="42"/>
      <c r="Z7409" s="42"/>
    </row>
    <row r="7410">
      <c r="B7410" s="42"/>
      <c r="D7410" s="90"/>
      <c r="F7410" s="90"/>
      <c r="G7410" s="42"/>
      <c r="H7410" s="90"/>
      <c r="M7410" s="42"/>
      <c r="S7410" s="42"/>
      <c r="T7410" s="42"/>
      <c r="U7410" s="42"/>
      <c r="V7410" s="42"/>
      <c r="W7410" s="42"/>
      <c r="X7410" s="42"/>
      <c r="Y7410" s="42"/>
      <c r="Z7410" s="42"/>
    </row>
    <row r="7411">
      <c r="B7411" s="42"/>
      <c r="D7411" s="90"/>
      <c r="F7411" s="90"/>
      <c r="G7411" s="42"/>
      <c r="H7411" s="90"/>
      <c r="M7411" s="42"/>
      <c r="S7411" s="42"/>
      <c r="T7411" s="42"/>
      <c r="U7411" s="42"/>
      <c r="V7411" s="42"/>
      <c r="W7411" s="42"/>
      <c r="X7411" s="42"/>
      <c r="Y7411" s="42"/>
      <c r="Z7411" s="42"/>
    </row>
    <row r="7412">
      <c r="B7412" s="42"/>
      <c r="D7412" s="90"/>
      <c r="F7412" s="90"/>
      <c r="G7412" s="42"/>
      <c r="H7412" s="90"/>
      <c r="M7412" s="42"/>
      <c r="S7412" s="42"/>
      <c r="T7412" s="42"/>
      <c r="U7412" s="42"/>
      <c r="V7412" s="42"/>
      <c r="W7412" s="42"/>
      <c r="X7412" s="42"/>
      <c r="Y7412" s="42"/>
      <c r="Z7412" s="42"/>
    </row>
    <row r="7413">
      <c r="B7413" s="42"/>
      <c r="D7413" s="90"/>
      <c r="F7413" s="90"/>
      <c r="G7413" s="42"/>
      <c r="H7413" s="90"/>
      <c r="M7413" s="42"/>
      <c r="S7413" s="42"/>
      <c r="T7413" s="42"/>
      <c r="U7413" s="42"/>
      <c r="V7413" s="42"/>
      <c r="W7413" s="42"/>
      <c r="X7413" s="42"/>
      <c r="Y7413" s="42"/>
      <c r="Z7413" s="42"/>
    </row>
    <row r="7414">
      <c r="B7414" s="42"/>
      <c r="D7414" s="90"/>
      <c r="F7414" s="90"/>
      <c r="G7414" s="42"/>
      <c r="H7414" s="90"/>
      <c r="M7414" s="42"/>
      <c r="S7414" s="42"/>
      <c r="T7414" s="42"/>
      <c r="U7414" s="42"/>
      <c r="V7414" s="42"/>
      <c r="W7414" s="42"/>
      <c r="X7414" s="42"/>
      <c r="Y7414" s="42"/>
      <c r="Z7414" s="42"/>
    </row>
    <row r="7415">
      <c r="B7415" s="42"/>
      <c r="D7415" s="90"/>
      <c r="F7415" s="90"/>
      <c r="G7415" s="42"/>
      <c r="H7415" s="90"/>
      <c r="M7415" s="42"/>
      <c r="S7415" s="42"/>
      <c r="T7415" s="42"/>
      <c r="U7415" s="42"/>
      <c r="V7415" s="42"/>
      <c r="W7415" s="42"/>
      <c r="X7415" s="42"/>
      <c r="Y7415" s="42"/>
      <c r="Z7415" s="42"/>
    </row>
    <row r="7416">
      <c r="B7416" s="42"/>
      <c r="D7416" s="90"/>
      <c r="F7416" s="90"/>
      <c r="G7416" s="42"/>
      <c r="H7416" s="90"/>
      <c r="M7416" s="42"/>
      <c r="S7416" s="42"/>
      <c r="T7416" s="42"/>
      <c r="U7416" s="42"/>
      <c r="V7416" s="42"/>
      <c r="W7416" s="42"/>
      <c r="X7416" s="42"/>
      <c r="Y7416" s="42"/>
      <c r="Z7416" s="42"/>
    </row>
    <row r="7417">
      <c r="B7417" s="42"/>
      <c r="D7417" s="90"/>
      <c r="F7417" s="90"/>
      <c r="G7417" s="42"/>
      <c r="H7417" s="90"/>
      <c r="M7417" s="42"/>
      <c r="S7417" s="42"/>
      <c r="T7417" s="42"/>
      <c r="U7417" s="42"/>
      <c r="V7417" s="42"/>
      <c r="W7417" s="42"/>
      <c r="X7417" s="42"/>
      <c r="Y7417" s="42"/>
      <c r="Z7417" s="42"/>
    </row>
    <row r="7418">
      <c r="B7418" s="42"/>
      <c r="D7418" s="90"/>
      <c r="F7418" s="90"/>
      <c r="G7418" s="42"/>
      <c r="H7418" s="90"/>
      <c r="M7418" s="42"/>
      <c r="S7418" s="42"/>
      <c r="T7418" s="42"/>
      <c r="U7418" s="42"/>
      <c r="V7418" s="42"/>
      <c r="W7418" s="42"/>
      <c r="X7418" s="42"/>
      <c r="Y7418" s="42"/>
      <c r="Z7418" s="42"/>
    </row>
    <row r="7419">
      <c r="B7419" s="42"/>
      <c r="D7419" s="90"/>
      <c r="F7419" s="90"/>
      <c r="G7419" s="42"/>
      <c r="H7419" s="90"/>
      <c r="M7419" s="42"/>
      <c r="S7419" s="42"/>
      <c r="T7419" s="42"/>
      <c r="U7419" s="42"/>
      <c r="V7419" s="42"/>
      <c r="W7419" s="42"/>
      <c r="X7419" s="42"/>
      <c r="Y7419" s="42"/>
      <c r="Z7419" s="42"/>
    </row>
    <row r="7420">
      <c r="B7420" s="42"/>
      <c r="D7420" s="90"/>
      <c r="F7420" s="90"/>
      <c r="G7420" s="42"/>
      <c r="H7420" s="90"/>
      <c r="M7420" s="42"/>
      <c r="S7420" s="42"/>
      <c r="T7420" s="42"/>
      <c r="U7420" s="42"/>
      <c r="V7420" s="42"/>
      <c r="W7420" s="42"/>
      <c r="X7420" s="42"/>
      <c r="Y7420" s="42"/>
      <c r="Z7420" s="42"/>
    </row>
    <row r="7421">
      <c r="B7421" s="42"/>
      <c r="D7421" s="90"/>
      <c r="F7421" s="90"/>
      <c r="G7421" s="42"/>
      <c r="H7421" s="90"/>
      <c r="M7421" s="42"/>
      <c r="S7421" s="42"/>
      <c r="T7421" s="42"/>
      <c r="U7421" s="42"/>
      <c r="V7421" s="42"/>
      <c r="W7421" s="42"/>
      <c r="X7421" s="42"/>
      <c r="Y7421" s="42"/>
      <c r="Z7421" s="42"/>
    </row>
    <row r="7422">
      <c r="B7422" s="42"/>
      <c r="D7422" s="90"/>
      <c r="F7422" s="90"/>
      <c r="G7422" s="42"/>
      <c r="H7422" s="90"/>
      <c r="M7422" s="42"/>
      <c r="S7422" s="42"/>
      <c r="T7422" s="42"/>
      <c r="U7422" s="42"/>
      <c r="V7422" s="42"/>
      <c r="W7422" s="42"/>
      <c r="X7422" s="42"/>
      <c r="Y7422" s="42"/>
      <c r="Z7422" s="42"/>
    </row>
    <row r="7423">
      <c r="B7423" s="42"/>
      <c r="D7423" s="90"/>
      <c r="F7423" s="90"/>
      <c r="G7423" s="42"/>
      <c r="H7423" s="90"/>
      <c r="M7423" s="42"/>
      <c r="S7423" s="42"/>
      <c r="T7423" s="42"/>
      <c r="U7423" s="42"/>
      <c r="V7423" s="42"/>
      <c r="W7423" s="42"/>
      <c r="X7423" s="42"/>
      <c r="Y7423" s="42"/>
      <c r="Z7423" s="42"/>
    </row>
    <row r="7424">
      <c r="B7424" s="42"/>
      <c r="D7424" s="90"/>
      <c r="F7424" s="90"/>
      <c r="G7424" s="42"/>
      <c r="H7424" s="90"/>
      <c r="M7424" s="42"/>
      <c r="S7424" s="42"/>
      <c r="T7424" s="42"/>
      <c r="U7424" s="42"/>
      <c r="V7424" s="42"/>
      <c r="W7424" s="42"/>
      <c r="X7424" s="42"/>
      <c r="Y7424" s="42"/>
      <c r="Z7424" s="42"/>
    </row>
    <row r="7425">
      <c r="B7425" s="42"/>
      <c r="D7425" s="90"/>
      <c r="F7425" s="90"/>
      <c r="G7425" s="42"/>
      <c r="H7425" s="90"/>
      <c r="M7425" s="42"/>
      <c r="S7425" s="42"/>
      <c r="T7425" s="42"/>
      <c r="U7425" s="42"/>
      <c r="V7425" s="42"/>
      <c r="W7425" s="42"/>
      <c r="X7425" s="42"/>
      <c r="Y7425" s="42"/>
      <c r="Z7425" s="42"/>
    </row>
    <row r="7426">
      <c r="B7426" s="42"/>
      <c r="D7426" s="90"/>
      <c r="F7426" s="90"/>
      <c r="G7426" s="42"/>
      <c r="H7426" s="90"/>
      <c r="M7426" s="42"/>
      <c r="S7426" s="42"/>
      <c r="T7426" s="42"/>
      <c r="U7426" s="42"/>
      <c r="V7426" s="42"/>
      <c r="W7426" s="42"/>
      <c r="X7426" s="42"/>
      <c r="Y7426" s="42"/>
      <c r="Z7426" s="42"/>
    </row>
    <row r="7427">
      <c r="B7427" s="42"/>
      <c r="D7427" s="90"/>
      <c r="F7427" s="90"/>
      <c r="G7427" s="42"/>
      <c r="H7427" s="90"/>
      <c r="M7427" s="42"/>
      <c r="S7427" s="42"/>
      <c r="T7427" s="42"/>
      <c r="U7427" s="42"/>
      <c r="V7427" s="42"/>
      <c r="W7427" s="42"/>
      <c r="X7427" s="42"/>
      <c r="Y7427" s="42"/>
      <c r="Z7427" s="42"/>
    </row>
    <row r="7428">
      <c r="B7428" s="42"/>
      <c r="D7428" s="90"/>
      <c r="F7428" s="90"/>
      <c r="G7428" s="42"/>
      <c r="H7428" s="90"/>
      <c r="M7428" s="42"/>
      <c r="S7428" s="42"/>
      <c r="T7428" s="42"/>
      <c r="U7428" s="42"/>
      <c r="V7428" s="42"/>
      <c r="W7428" s="42"/>
      <c r="X7428" s="42"/>
      <c r="Y7428" s="42"/>
      <c r="Z7428" s="42"/>
    </row>
    <row r="7429">
      <c r="B7429" s="42"/>
      <c r="D7429" s="90"/>
      <c r="F7429" s="90"/>
      <c r="G7429" s="42"/>
      <c r="H7429" s="90"/>
      <c r="M7429" s="42"/>
      <c r="S7429" s="42"/>
      <c r="T7429" s="42"/>
      <c r="U7429" s="42"/>
      <c r="V7429" s="42"/>
      <c r="W7429" s="42"/>
      <c r="X7429" s="42"/>
      <c r="Y7429" s="42"/>
      <c r="Z7429" s="42"/>
    </row>
    <row r="7430">
      <c r="B7430" s="42"/>
      <c r="D7430" s="90"/>
      <c r="F7430" s="90"/>
      <c r="G7430" s="42"/>
      <c r="H7430" s="90"/>
      <c r="M7430" s="42"/>
      <c r="S7430" s="42"/>
      <c r="T7430" s="42"/>
      <c r="U7430" s="42"/>
      <c r="V7430" s="42"/>
      <c r="W7430" s="42"/>
      <c r="X7430" s="42"/>
      <c r="Y7430" s="42"/>
      <c r="Z7430" s="42"/>
    </row>
    <row r="7431">
      <c r="B7431" s="42"/>
      <c r="D7431" s="90"/>
      <c r="F7431" s="90"/>
      <c r="G7431" s="42"/>
      <c r="H7431" s="90"/>
      <c r="M7431" s="42"/>
      <c r="S7431" s="42"/>
      <c r="T7431" s="42"/>
      <c r="U7431" s="42"/>
      <c r="V7431" s="42"/>
      <c r="W7431" s="42"/>
      <c r="X7431" s="42"/>
      <c r="Y7431" s="42"/>
      <c r="Z7431" s="42"/>
    </row>
    <row r="7432">
      <c r="B7432" s="42"/>
      <c r="D7432" s="90"/>
      <c r="F7432" s="90"/>
      <c r="G7432" s="42"/>
      <c r="H7432" s="90"/>
      <c r="M7432" s="42"/>
      <c r="S7432" s="42"/>
      <c r="T7432" s="42"/>
      <c r="U7432" s="42"/>
      <c r="V7432" s="42"/>
      <c r="W7432" s="42"/>
      <c r="X7432" s="42"/>
      <c r="Y7432" s="42"/>
      <c r="Z7432" s="42"/>
    </row>
    <row r="7433">
      <c r="B7433" s="42"/>
      <c r="D7433" s="90"/>
      <c r="F7433" s="90"/>
      <c r="G7433" s="42"/>
      <c r="H7433" s="90"/>
      <c r="M7433" s="42"/>
      <c r="S7433" s="42"/>
      <c r="T7433" s="42"/>
      <c r="U7433" s="42"/>
      <c r="V7433" s="42"/>
      <c r="W7433" s="42"/>
      <c r="X7433" s="42"/>
      <c r="Y7433" s="42"/>
      <c r="Z7433" s="42"/>
    </row>
    <row r="7434">
      <c r="B7434" s="42"/>
      <c r="D7434" s="90"/>
      <c r="F7434" s="90"/>
      <c r="G7434" s="42"/>
      <c r="H7434" s="90"/>
      <c r="M7434" s="42"/>
      <c r="S7434" s="42"/>
      <c r="T7434" s="42"/>
      <c r="U7434" s="42"/>
      <c r="V7434" s="42"/>
      <c r="W7434" s="42"/>
      <c r="X7434" s="42"/>
      <c r="Y7434" s="42"/>
      <c r="Z7434" s="42"/>
    </row>
    <row r="7435">
      <c r="B7435" s="42"/>
      <c r="D7435" s="90"/>
      <c r="F7435" s="90"/>
      <c r="G7435" s="42"/>
      <c r="H7435" s="90"/>
      <c r="M7435" s="42"/>
      <c r="S7435" s="42"/>
      <c r="T7435" s="42"/>
      <c r="U7435" s="42"/>
      <c r="V7435" s="42"/>
      <c r="W7435" s="42"/>
      <c r="X7435" s="42"/>
      <c r="Y7435" s="42"/>
      <c r="Z7435" s="42"/>
    </row>
    <row r="7436">
      <c r="B7436" s="42"/>
      <c r="D7436" s="90"/>
      <c r="F7436" s="90"/>
      <c r="G7436" s="42"/>
      <c r="H7436" s="90"/>
      <c r="M7436" s="42"/>
      <c r="S7436" s="42"/>
      <c r="T7436" s="42"/>
      <c r="U7436" s="42"/>
      <c r="V7436" s="42"/>
      <c r="W7436" s="42"/>
      <c r="X7436" s="42"/>
      <c r="Y7436" s="42"/>
      <c r="Z7436" s="42"/>
    </row>
    <row r="7437">
      <c r="B7437" s="42"/>
      <c r="D7437" s="90"/>
      <c r="F7437" s="90"/>
      <c r="G7437" s="42"/>
      <c r="H7437" s="90"/>
      <c r="M7437" s="42"/>
      <c r="S7437" s="42"/>
      <c r="T7437" s="42"/>
      <c r="U7437" s="42"/>
      <c r="V7437" s="42"/>
      <c r="W7437" s="42"/>
      <c r="X7437" s="42"/>
      <c r="Y7437" s="42"/>
      <c r="Z7437" s="42"/>
    </row>
    <row r="7438">
      <c r="B7438" s="42"/>
      <c r="D7438" s="90"/>
      <c r="F7438" s="90"/>
      <c r="G7438" s="42"/>
      <c r="H7438" s="90"/>
      <c r="M7438" s="42"/>
      <c r="S7438" s="42"/>
      <c r="T7438" s="42"/>
      <c r="U7438" s="42"/>
      <c r="V7438" s="42"/>
      <c r="W7438" s="42"/>
      <c r="X7438" s="42"/>
      <c r="Y7438" s="42"/>
      <c r="Z7438" s="42"/>
    </row>
    <row r="7439">
      <c r="B7439" s="42"/>
      <c r="D7439" s="90"/>
      <c r="F7439" s="90"/>
      <c r="G7439" s="42"/>
      <c r="H7439" s="90"/>
      <c r="M7439" s="42"/>
      <c r="S7439" s="42"/>
      <c r="T7439" s="42"/>
      <c r="U7439" s="42"/>
      <c r="V7439" s="42"/>
      <c r="W7439" s="42"/>
      <c r="X7439" s="42"/>
      <c r="Y7439" s="42"/>
      <c r="Z7439" s="42"/>
    </row>
    <row r="7440">
      <c r="B7440" s="42"/>
      <c r="D7440" s="90"/>
      <c r="F7440" s="90"/>
      <c r="G7440" s="42"/>
      <c r="H7440" s="90"/>
      <c r="M7440" s="42"/>
      <c r="S7440" s="42"/>
      <c r="T7440" s="42"/>
      <c r="U7440" s="42"/>
      <c r="V7440" s="42"/>
      <c r="W7440" s="42"/>
      <c r="X7440" s="42"/>
      <c r="Y7440" s="42"/>
      <c r="Z7440" s="42"/>
    </row>
    <row r="7441">
      <c r="B7441" s="42"/>
      <c r="D7441" s="90"/>
      <c r="F7441" s="90"/>
      <c r="G7441" s="42"/>
      <c r="H7441" s="90"/>
      <c r="M7441" s="42"/>
      <c r="S7441" s="42"/>
      <c r="T7441" s="42"/>
      <c r="U7441" s="42"/>
      <c r="V7441" s="42"/>
      <c r="W7441" s="42"/>
      <c r="X7441" s="42"/>
      <c r="Y7441" s="42"/>
      <c r="Z7441" s="42"/>
    </row>
    <row r="7442">
      <c r="B7442" s="42"/>
      <c r="D7442" s="90"/>
      <c r="F7442" s="90"/>
      <c r="G7442" s="42"/>
      <c r="H7442" s="90"/>
      <c r="M7442" s="42"/>
      <c r="S7442" s="42"/>
      <c r="T7442" s="42"/>
      <c r="U7442" s="42"/>
      <c r="V7442" s="42"/>
      <c r="W7442" s="42"/>
      <c r="X7442" s="42"/>
      <c r="Y7442" s="42"/>
      <c r="Z7442" s="42"/>
    </row>
    <row r="7443">
      <c r="B7443" s="42"/>
      <c r="D7443" s="90"/>
      <c r="F7443" s="90"/>
      <c r="G7443" s="42"/>
      <c r="H7443" s="90"/>
      <c r="M7443" s="42"/>
      <c r="S7443" s="42"/>
      <c r="T7443" s="42"/>
      <c r="U7443" s="42"/>
      <c r="V7443" s="42"/>
      <c r="W7443" s="42"/>
      <c r="X7443" s="42"/>
      <c r="Y7443" s="42"/>
      <c r="Z7443" s="42"/>
    </row>
    <row r="7444">
      <c r="B7444" s="42"/>
      <c r="D7444" s="90"/>
      <c r="F7444" s="90"/>
      <c r="G7444" s="42"/>
      <c r="H7444" s="90"/>
      <c r="M7444" s="42"/>
      <c r="S7444" s="42"/>
      <c r="T7444" s="42"/>
      <c r="U7444" s="42"/>
      <c r="V7444" s="42"/>
      <c r="W7444" s="42"/>
      <c r="X7444" s="42"/>
      <c r="Y7444" s="42"/>
      <c r="Z7444" s="42"/>
    </row>
    <row r="7445">
      <c r="B7445" s="42"/>
      <c r="D7445" s="90"/>
      <c r="F7445" s="90"/>
      <c r="G7445" s="42"/>
      <c r="H7445" s="90"/>
      <c r="M7445" s="42"/>
      <c r="S7445" s="42"/>
      <c r="T7445" s="42"/>
      <c r="U7445" s="42"/>
      <c r="V7445" s="42"/>
      <c r="W7445" s="42"/>
      <c r="X7445" s="42"/>
      <c r="Y7445" s="42"/>
      <c r="Z7445" s="42"/>
    </row>
    <row r="7446">
      <c r="B7446" s="42"/>
      <c r="D7446" s="90"/>
      <c r="F7446" s="90"/>
      <c r="G7446" s="42"/>
      <c r="H7446" s="90"/>
      <c r="M7446" s="42"/>
      <c r="S7446" s="42"/>
      <c r="T7446" s="42"/>
      <c r="U7446" s="42"/>
      <c r="V7446" s="42"/>
      <c r="W7446" s="42"/>
      <c r="X7446" s="42"/>
      <c r="Y7446" s="42"/>
      <c r="Z7446" s="42"/>
    </row>
    <row r="7447">
      <c r="B7447" s="42"/>
      <c r="D7447" s="90"/>
      <c r="F7447" s="90"/>
      <c r="G7447" s="42"/>
      <c r="H7447" s="90"/>
      <c r="M7447" s="42"/>
      <c r="S7447" s="42"/>
      <c r="T7447" s="42"/>
      <c r="U7447" s="42"/>
      <c r="V7447" s="42"/>
      <c r="W7447" s="42"/>
      <c r="X7447" s="42"/>
      <c r="Y7447" s="42"/>
      <c r="Z7447" s="42"/>
    </row>
    <row r="7448">
      <c r="B7448" s="42"/>
      <c r="D7448" s="90"/>
      <c r="F7448" s="90"/>
      <c r="G7448" s="42"/>
      <c r="H7448" s="90"/>
      <c r="M7448" s="42"/>
      <c r="S7448" s="42"/>
      <c r="T7448" s="42"/>
      <c r="U7448" s="42"/>
      <c r="V7448" s="42"/>
      <c r="W7448" s="42"/>
      <c r="X7448" s="42"/>
      <c r="Y7448" s="42"/>
      <c r="Z7448" s="42"/>
    </row>
    <row r="7449">
      <c r="B7449" s="42"/>
      <c r="D7449" s="90"/>
      <c r="F7449" s="90"/>
      <c r="G7449" s="42"/>
      <c r="H7449" s="90"/>
      <c r="M7449" s="42"/>
      <c r="S7449" s="42"/>
      <c r="T7449" s="42"/>
      <c r="U7449" s="42"/>
      <c r="V7449" s="42"/>
      <c r="W7449" s="42"/>
      <c r="X7449" s="42"/>
      <c r="Y7449" s="42"/>
      <c r="Z7449" s="42"/>
    </row>
    <row r="7450">
      <c r="B7450" s="42"/>
      <c r="D7450" s="90"/>
      <c r="F7450" s="90"/>
      <c r="G7450" s="42"/>
      <c r="H7450" s="90"/>
      <c r="M7450" s="42"/>
      <c r="S7450" s="42"/>
      <c r="T7450" s="42"/>
      <c r="U7450" s="42"/>
      <c r="V7450" s="42"/>
      <c r="W7450" s="42"/>
      <c r="X7450" s="42"/>
      <c r="Y7450" s="42"/>
      <c r="Z7450" s="42"/>
    </row>
    <row r="7451">
      <c r="B7451" s="42"/>
      <c r="D7451" s="90"/>
      <c r="F7451" s="90"/>
      <c r="G7451" s="42"/>
      <c r="H7451" s="90"/>
      <c r="M7451" s="42"/>
      <c r="S7451" s="42"/>
      <c r="T7451" s="42"/>
      <c r="U7451" s="42"/>
      <c r="V7451" s="42"/>
      <c r="W7451" s="42"/>
      <c r="X7451" s="42"/>
      <c r="Y7451" s="42"/>
      <c r="Z7451" s="42"/>
    </row>
    <row r="7452">
      <c r="B7452" s="42"/>
      <c r="D7452" s="90"/>
      <c r="F7452" s="90"/>
      <c r="G7452" s="42"/>
      <c r="H7452" s="90"/>
      <c r="M7452" s="42"/>
      <c r="S7452" s="42"/>
      <c r="T7452" s="42"/>
      <c r="U7452" s="42"/>
      <c r="V7452" s="42"/>
      <c r="W7452" s="42"/>
      <c r="X7452" s="42"/>
      <c r="Y7452" s="42"/>
      <c r="Z7452" s="42"/>
    </row>
    <row r="7453">
      <c r="B7453" s="42"/>
      <c r="D7453" s="90"/>
      <c r="F7453" s="90"/>
      <c r="G7453" s="42"/>
      <c r="H7453" s="90"/>
      <c r="M7453" s="42"/>
      <c r="S7453" s="42"/>
      <c r="T7453" s="42"/>
      <c r="U7453" s="42"/>
      <c r="V7453" s="42"/>
      <c r="W7453" s="42"/>
      <c r="X7453" s="42"/>
      <c r="Y7453" s="42"/>
      <c r="Z7453" s="42"/>
    </row>
    <row r="7454">
      <c r="B7454" s="42"/>
      <c r="D7454" s="90"/>
      <c r="F7454" s="90"/>
      <c r="G7454" s="42"/>
      <c r="H7454" s="90"/>
      <c r="M7454" s="42"/>
      <c r="S7454" s="42"/>
      <c r="T7454" s="42"/>
      <c r="U7454" s="42"/>
      <c r="V7454" s="42"/>
      <c r="W7454" s="42"/>
      <c r="X7454" s="42"/>
      <c r="Y7454" s="42"/>
      <c r="Z7454" s="42"/>
    </row>
    <row r="7455">
      <c r="B7455" s="42"/>
      <c r="D7455" s="90"/>
      <c r="F7455" s="90"/>
      <c r="G7455" s="42"/>
      <c r="H7455" s="90"/>
      <c r="M7455" s="42"/>
      <c r="S7455" s="42"/>
      <c r="T7455" s="42"/>
      <c r="U7455" s="42"/>
      <c r="V7455" s="42"/>
      <c r="W7455" s="42"/>
      <c r="X7455" s="42"/>
      <c r="Y7455" s="42"/>
      <c r="Z7455" s="42"/>
    </row>
    <row r="7456">
      <c r="B7456" s="42"/>
      <c r="D7456" s="90"/>
      <c r="F7456" s="90"/>
      <c r="G7456" s="42"/>
      <c r="H7456" s="90"/>
      <c r="M7456" s="42"/>
      <c r="S7456" s="42"/>
      <c r="T7456" s="42"/>
      <c r="U7456" s="42"/>
      <c r="V7456" s="42"/>
      <c r="W7456" s="42"/>
      <c r="X7456" s="42"/>
      <c r="Y7456" s="42"/>
      <c r="Z7456" s="42"/>
    </row>
    <row r="7457">
      <c r="B7457" s="42"/>
      <c r="D7457" s="90"/>
      <c r="F7457" s="90"/>
      <c r="G7457" s="42"/>
      <c r="H7457" s="90"/>
      <c r="M7457" s="42"/>
      <c r="S7457" s="42"/>
      <c r="T7457" s="42"/>
      <c r="U7457" s="42"/>
      <c r="V7457" s="42"/>
      <c r="W7457" s="42"/>
      <c r="X7457" s="42"/>
      <c r="Y7457" s="42"/>
      <c r="Z7457" s="42"/>
    </row>
    <row r="7458">
      <c r="B7458" s="42"/>
      <c r="D7458" s="90"/>
      <c r="F7458" s="90"/>
      <c r="G7458" s="42"/>
      <c r="H7458" s="90"/>
      <c r="M7458" s="42"/>
      <c r="S7458" s="42"/>
      <c r="T7458" s="42"/>
      <c r="U7458" s="42"/>
      <c r="V7458" s="42"/>
      <c r="W7458" s="42"/>
      <c r="X7458" s="42"/>
      <c r="Y7458" s="42"/>
      <c r="Z7458" s="42"/>
    </row>
    <row r="7459">
      <c r="B7459" s="42"/>
      <c r="D7459" s="90"/>
      <c r="F7459" s="90"/>
      <c r="G7459" s="42"/>
      <c r="H7459" s="90"/>
      <c r="M7459" s="42"/>
      <c r="S7459" s="42"/>
      <c r="T7459" s="42"/>
      <c r="U7459" s="42"/>
      <c r="V7459" s="42"/>
      <c r="W7459" s="42"/>
      <c r="X7459" s="42"/>
      <c r="Y7459" s="42"/>
      <c r="Z7459" s="42"/>
    </row>
    <row r="7460">
      <c r="B7460" s="42"/>
      <c r="D7460" s="90"/>
      <c r="F7460" s="90"/>
      <c r="G7460" s="42"/>
      <c r="H7460" s="90"/>
      <c r="M7460" s="42"/>
      <c r="S7460" s="42"/>
      <c r="T7460" s="42"/>
      <c r="U7460" s="42"/>
      <c r="V7460" s="42"/>
      <c r="W7460" s="42"/>
      <c r="X7460" s="42"/>
      <c r="Y7460" s="42"/>
      <c r="Z7460" s="42"/>
    </row>
    <row r="7461">
      <c r="B7461" s="42"/>
      <c r="D7461" s="90"/>
      <c r="F7461" s="90"/>
      <c r="G7461" s="42"/>
      <c r="H7461" s="90"/>
      <c r="M7461" s="42"/>
      <c r="S7461" s="42"/>
      <c r="T7461" s="42"/>
      <c r="U7461" s="42"/>
      <c r="V7461" s="42"/>
      <c r="W7461" s="42"/>
      <c r="X7461" s="42"/>
      <c r="Y7461" s="42"/>
      <c r="Z7461" s="42"/>
    </row>
    <row r="7462">
      <c r="B7462" s="42"/>
      <c r="D7462" s="90"/>
      <c r="F7462" s="90"/>
      <c r="G7462" s="42"/>
      <c r="H7462" s="90"/>
      <c r="M7462" s="42"/>
      <c r="S7462" s="42"/>
      <c r="T7462" s="42"/>
      <c r="U7462" s="42"/>
      <c r="V7462" s="42"/>
      <c r="W7462" s="42"/>
      <c r="X7462" s="42"/>
      <c r="Y7462" s="42"/>
      <c r="Z7462" s="42"/>
    </row>
    <row r="7463">
      <c r="B7463" s="42"/>
      <c r="D7463" s="90"/>
      <c r="F7463" s="90"/>
      <c r="G7463" s="42"/>
      <c r="H7463" s="90"/>
      <c r="M7463" s="42"/>
      <c r="S7463" s="42"/>
      <c r="T7463" s="42"/>
      <c r="U7463" s="42"/>
      <c r="V7463" s="42"/>
      <c r="W7463" s="42"/>
      <c r="X7463" s="42"/>
      <c r="Y7463" s="42"/>
      <c r="Z7463" s="42"/>
    </row>
    <row r="7464">
      <c r="B7464" s="42"/>
      <c r="D7464" s="90"/>
      <c r="F7464" s="90"/>
      <c r="G7464" s="42"/>
      <c r="H7464" s="90"/>
      <c r="M7464" s="42"/>
      <c r="S7464" s="42"/>
      <c r="T7464" s="42"/>
      <c r="U7464" s="42"/>
      <c r="V7464" s="42"/>
      <c r="W7464" s="42"/>
      <c r="X7464" s="42"/>
      <c r="Y7464" s="42"/>
      <c r="Z7464" s="42"/>
    </row>
    <row r="7465">
      <c r="B7465" s="42"/>
      <c r="D7465" s="90"/>
      <c r="F7465" s="90"/>
      <c r="G7465" s="42"/>
      <c r="H7465" s="90"/>
      <c r="M7465" s="42"/>
      <c r="S7465" s="42"/>
      <c r="T7465" s="42"/>
      <c r="U7465" s="42"/>
      <c r="V7465" s="42"/>
      <c r="W7465" s="42"/>
      <c r="X7465" s="42"/>
      <c r="Y7465" s="42"/>
      <c r="Z7465" s="42"/>
    </row>
    <row r="7466">
      <c r="B7466" s="42"/>
      <c r="D7466" s="90"/>
      <c r="F7466" s="90"/>
      <c r="G7466" s="42"/>
      <c r="H7466" s="90"/>
      <c r="M7466" s="42"/>
      <c r="S7466" s="42"/>
      <c r="T7466" s="42"/>
      <c r="U7466" s="42"/>
      <c r="V7466" s="42"/>
      <c r="W7466" s="42"/>
      <c r="X7466" s="42"/>
      <c r="Y7466" s="42"/>
      <c r="Z7466" s="42"/>
    </row>
    <row r="7467">
      <c r="B7467" s="42"/>
      <c r="D7467" s="90"/>
      <c r="F7467" s="90"/>
      <c r="G7467" s="42"/>
      <c r="H7467" s="90"/>
      <c r="M7467" s="42"/>
      <c r="S7467" s="42"/>
      <c r="T7467" s="42"/>
      <c r="U7467" s="42"/>
      <c r="V7467" s="42"/>
      <c r="W7467" s="42"/>
      <c r="X7467" s="42"/>
      <c r="Y7467" s="42"/>
      <c r="Z7467" s="42"/>
    </row>
    <row r="7468">
      <c r="B7468" s="42"/>
      <c r="D7468" s="90"/>
      <c r="F7468" s="90"/>
      <c r="G7468" s="42"/>
      <c r="H7468" s="90"/>
      <c r="M7468" s="42"/>
      <c r="S7468" s="42"/>
      <c r="T7468" s="42"/>
      <c r="U7468" s="42"/>
      <c r="V7468" s="42"/>
      <c r="W7468" s="42"/>
      <c r="X7468" s="42"/>
      <c r="Y7468" s="42"/>
      <c r="Z7468" s="42"/>
    </row>
    <row r="7469">
      <c r="B7469" s="42"/>
      <c r="D7469" s="90"/>
      <c r="F7469" s="90"/>
      <c r="G7469" s="42"/>
      <c r="H7469" s="90"/>
      <c r="M7469" s="42"/>
      <c r="S7469" s="42"/>
      <c r="T7469" s="42"/>
      <c r="U7469" s="42"/>
      <c r="V7469" s="42"/>
      <c r="W7469" s="42"/>
      <c r="X7469" s="42"/>
      <c r="Y7469" s="42"/>
      <c r="Z7469" s="42"/>
    </row>
    <row r="7470">
      <c r="B7470" s="42"/>
      <c r="D7470" s="90"/>
      <c r="F7470" s="90"/>
      <c r="G7470" s="42"/>
      <c r="H7470" s="90"/>
      <c r="M7470" s="42"/>
      <c r="S7470" s="42"/>
      <c r="T7470" s="42"/>
      <c r="U7470" s="42"/>
      <c r="V7470" s="42"/>
      <c r="W7470" s="42"/>
      <c r="X7470" s="42"/>
      <c r="Y7470" s="42"/>
      <c r="Z7470" s="42"/>
    </row>
    <row r="7471">
      <c r="B7471" s="42"/>
      <c r="D7471" s="90"/>
      <c r="F7471" s="90"/>
      <c r="G7471" s="42"/>
      <c r="H7471" s="90"/>
      <c r="M7471" s="42"/>
      <c r="S7471" s="42"/>
      <c r="T7471" s="42"/>
      <c r="U7471" s="42"/>
      <c r="V7471" s="42"/>
      <c r="W7471" s="42"/>
      <c r="X7471" s="42"/>
      <c r="Y7471" s="42"/>
      <c r="Z7471" s="42"/>
    </row>
    <row r="7472">
      <c r="B7472" s="42"/>
      <c r="D7472" s="90"/>
      <c r="F7472" s="90"/>
      <c r="G7472" s="42"/>
      <c r="H7472" s="90"/>
      <c r="M7472" s="42"/>
      <c r="S7472" s="42"/>
      <c r="T7472" s="42"/>
      <c r="U7472" s="42"/>
      <c r="V7472" s="42"/>
      <c r="W7472" s="42"/>
      <c r="X7472" s="42"/>
      <c r="Y7472" s="42"/>
      <c r="Z7472" s="42"/>
    </row>
    <row r="7473">
      <c r="B7473" s="42"/>
      <c r="D7473" s="90"/>
      <c r="F7473" s="90"/>
      <c r="G7473" s="42"/>
      <c r="H7473" s="90"/>
      <c r="M7473" s="42"/>
      <c r="S7473" s="42"/>
      <c r="T7473" s="42"/>
      <c r="U7473" s="42"/>
      <c r="V7473" s="42"/>
      <c r="W7473" s="42"/>
      <c r="X7473" s="42"/>
      <c r="Y7473" s="42"/>
      <c r="Z7473" s="42"/>
    </row>
    <row r="7474">
      <c r="B7474" s="42"/>
      <c r="D7474" s="90"/>
      <c r="F7474" s="90"/>
      <c r="G7474" s="42"/>
      <c r="H7474" s="90"/>
      <c r="M7474" s="42"/>
      <c r="S7474" s="42"/>
      <c r="T7474" s="42"/>
      <c r="U7474" s="42"/>
      <c r="V7474" s="42"/>
      <c r="W7474" s="42"/>
      <c r="X7474" s="42"/>
      <c r="Y7474" s="42"/>
      <c r="Z7474" s="42"/>
    </row>
    <row r="7475">
      <c r="B7475" s="42"/>
      <c r="D7475" s="90"/>
      <c r="F7475" s="90"/>
      <c r="G7475" s="42"/>
      <c r="H7475" s="90"/>
      <c r="M7475" s="42"/>
      <c r="S7475" s="42"/>
      <c r="T7475" s="42"/>
      <c r="U7475" s="42"/>
      <c r="V7475" s="42"/>
      <c r="W7475" s="42"/>
      <c r="X7475" s="42"/>
      <c r="Y7475" s="42"/>
      <c r="Z7475" s="42"/>
    </row>
    <row r="7476">
      <c r="B7476" s="42"/>
      <c r="D7476" s="90"/>
      <c r="F7476" s="90"/>
      <c r="G7476" s="42"/>
      <c r="H7476" s="90"/>
      <c r="M7476" s="42"/>
      <c r="S7476" s="42"/>
      <c r="T7476" s="42"/>
      <c r="U7476" s="42"/>
      <c r="V7476" s="42"/>
      <c r="W7476" s="42"/>
      <c r="X7476" s="42"/>
      <c r="Y7476" s="42"/>
      <c r="Z7476" s="42"/>
    </row>
    <row r="7477">
      <c r="B7477" s="42"/>
      <c r="D7477" s="90"/>
      <c r="F7477" s="90"/>
      <c r="G7477" s="42"/>
      <c r="H7477" s="90"/>
      <c r="M7477" s="42"/>
      <c r="S7477" s="42"/>
      <c r="T7477" s="42"/>
      <c r="U7477" s="42"/>
      <c r="V7477" s="42"/>
      <c r="W7477" s="42"/>
      <c r="X7477" s="42"/>
      <c r="Y7477" s="42"/>
      <c r="Z7477" s="42"/>
    </row>
    <row r="7478">
      <c r="B7478" s="42"/>
      <c r="D7478" s="90"/>
      <c r="F7478" s="90"/>
      <c r="G7478" s="42"/>
      <c r="H7478" s="90"/>
      <c r="M7478" s="42"/>
      <c r="S7478" s="42"/>
      <c r="T7478" s="42"/>
      <c r="U7478" s="42"/>
      <c r="V7478" s="42"/>
      <c r="W7478" s="42"/>
      <c r="X7478" s="42"/>
      <c r="Y7478" s="42"/>
      <c r="Z7478" s="42"/>
    </row>
    <row r="7479">
      <c r="B7479" s="42"/>
      <c r="D7479" s="90"/>
      <c r="F7479" s="90"/>
      <c r="G7479" s="42"/>
      <c r="H7479" s="90"/>
      <c r="M7479" s="42"/>
      <c r="S7479" s="42"/>
      <c r="T7479" s="42"/>
      <c r="U7479" s="42"/>
      <c r="V7479" s="42"/>
      <c r="W7479" s="42"/>
      <c r="X7479" s="42"/>
      <c r="Y7479" s="42"/>
      <c r="Z7479" s="42"/>
    </row>
    <row r="7480">
      <c r="B7480" s="42"/>
      <c r="D7480" s="90"/>
      <c r="F7480" s="90"/>
      <c r="G7480" s="42"/>
      <c r="H7480" s="90"/>
      <c r="M7480" s="42"/>
      <c r="S7480" s="42"/>
      <c r="T7480" s="42"/>
      <c r="U7480" s="42"/>
      <c r="V7480" s="42"/>
      <c r="W7480" s="42"/>
      <c r="X7480" s="42"/>
      <c r="Y7480" s="42"/>
      <c r="Z7480" s="42"/>
    </row>
    <row r="7481">
      <c r="B7481" s="42"/>
      <c r="D7481" s="90"/>
      <c r="F7481" s="90"/>
      <c r="G7481" s="42"/>
      <c r="H7481" s="90"/>
      <c r="M7481" s="42"/>
      <c r="S7481" s="42"/>
      <c r="T7481" s="42"/>
      <c r="U7481" s="42"/>
      <c r="V7481" s="42"/>
      <c r="W7481" s="42"/>
      <c r="X7481" s="42"/>
      <c r="Y7481" s="42"/>
      <c r="Z7481" s="42"/>
    </row>
    <row r="7482">
      <c r="B7482" s="42"/>
      <c r="D7482" s="90"/>
      <c r="F7482" s="90"/>
      <c r="G7482" s="42"/>
      <c r="H7482" s="90"/>
      <c r="M7482" s="42"/>
      <c r="S7482" s="42"/>
      <c r="T7482" s="42"/>
      <c r="U7482" s="42"/>
      <c r="V7482" s="42"/>
      <c r="W7482" s="42"/>
      <c r="X7482" s="42"/>
      <c r="Y7482" s="42"/>
      <c r="Z7482" s="42"/>
    </row>
    <row r="7483">
      <c r="B7483" s="42"/>
      <c r="D7483" s="90"/>
      <c r="F7483" s="90"/>
      <c r="G7483" s="42"/>
      <c r="H7483" s="90"/>
      <c r="M7483" s="42"/>
      <c r="S7483" s="42"/>
      <c r="T7483" s="42"/>
      <c r="U7483" s="42"/>
      <c r="V7483" s="42"/>
      <c r="W7483" s="42"/>
      <c r="X7483" s="42"/>
      <c r="Y7483" s="42"/>
      <c r="Z7483" s="42"/>
    </row>
    <row r="7484">
      <c r="B7484" s="42"/>
      <c r="D7484" s="90"/>
      <c r="F7484" s="90"/>
      <c r="G7484" s="42"/>
      <c r="H7484" s="90"/>
      <c r="M7484" s="42"/>
      <c r="S7484" s="42"/>
      <c r="T7484" s="42"/>
      <c r="U7484" s="42"/>
      <c r="V7484" s="42"/>
      <c r="W7484" s="42"/>
      <c r="X7484" s="42"/>
      <c r="Y7484" s="42"/>
      <c r="Z7484" s="42"/>
    </row>
    <row r="7485">
      <c r="B7485" s="42"/>
      <c r="D7485" s="90"/>
      <c r="F7485" s="90"/>
      <c r="G7485" s="42"/>
      <c r="H7485" s="90"/>
      <c r="M7485" s="42"/>
      <c r="S7485" s="42"/>
      <c r="T7485" s="42"/>
      <c r="U7485" s="42"/>
      <c r="V7485" s="42"/>
      <c r="W7485" s="42"/>
      <c r="X7485" s="42"/>
      <c r="Y7485" s="42"/>
      <c r="Z7485" s="42"/>
    </row>
    <row r="7486">
      <c r="B7486" s="42"/>
      <c r="D7486" s="90"/>
      <c r="F7486" s="90"/>
      <c r="G7486" s="42"/>
      <c r="H7486" s="90"/>
      <c r="M7486" s="42"/>
      <c r="S7486" s="42"/>
      <c r="T7486" s="42"/>
      <c r="U7486" s="42"/>
      <c r="V7486" s="42"/>
      <c r="W7486" s="42"/>
      <c r="X7486" s="42"/>
      <c r="Y7486" s="42"/>
      <c r="Z7486" s="42"/>
    </row>
    <row r="7487">
      <c r="B7487" s="42"/>
      <c r="D7487" s="90"/>
      <c r="F7487" s="90"/>
      <c r="G7487" s="42"/>
      <c r="H7487" s="90"/>
      <c r="M7487" s="42"/>
      <c r="S7487" s="42"/>
      <c r="T7487" s="42"/>
      <c r="U7487" s="42"/>
      <c r="V7487" s="42"/>
      <c r="W7487" s="42"/>
      <c r="X7487" s="42"/>
      <c r="Y7487" s="42"/>
      <c r="Z7487" s="42"/>
    </row>
    <row r="7488">
      <c r="B7488" s="42"/>
      <c r="D7488" s="90"/>
      <c r="F7488" s="90"/>
      <c r="G7488" s="42"/>
      <c r="H7488" s="90"/>
      <c r="M7488" s="42"/>
      <c r="S7488" s="42"/>
      <c r="T7488" s="42"/>
      <c r="U7488" s="42"/>
      <c r="V7488" s="42"/>
      <c r="W7488" s="42"/>
      <c r="X7488" s="42"/>
      <c r="Y7488" s="42"/>
      <c r="Z7488" s="42"/>
    </row>
    <row r="7489">
      <c r="B7489" s="42"/>
      <c r="D7489" s="90"/>
      <c r="F7489" s="90"/>
      <c r="G7489" s="42"/>
      <c r="H7489" s="90"/>
      <c r="M7489" s="42"/>
      <c r="S7489" s="42"/>
      <c r="T7489" s="42"/>
      <c r="U7489" s="42"/>
      <c r="V7489" s="42"/>
      <c r="W7489" s="42"/>
      <c r="X7489" s="42"/>
      <c r="Y7489" s="42"/>
      <c r="Z7489" s="42"/>
    </row>
    <row r="7490">
      <c r="B7490" s="42"/>
      <c r="D7490" s="90"/>
      <c r="F7490" s="90"/>
      <c r="G7490" s="42"/>
      <c r="H7490" s="90"/>
      <c r="M7490" s="42"/>
      <c r="S7490" s="42"/>
      <c r="T7490" s="42"/>
      <c r="U7490" s="42"/>
      <c r="V7490" s="42"/>
      <c r="W7490" s="42"/>
      <c r="X7490" s="42"/>
      <c r="Y7490" s="42"/>
      <c r="Z7490" s="42"/>
    </row>
    <row r="7491">
      <c r="B7491" s="42"/>
      <c r="D7491" s="90"/>
      <c r="F7491" s="90"/>
      <c r="G7491" s="42"/>
      <c r="H7491" s="90"/>
      <c r="M7491" s="42"/>
      <c r="S7491" s="42"/>
      <c r="T7491" s="42"/>
      <c r="U7491" s="42"/>
      <c r="V7491" s="42"/>
      <c r="W7491" s="42"/>
      <c r="X7491" s="42"/>
      <c r="Y7491" s="42"/>
      <c r="Z7491" s="42"/>
    </row>
    <row r="7492">
      <c r="B7492" s="42"/>
      <c r="D7492" s="90"/>
      <c r="F7492" s="90"/>
      <c r="G7492" s="42"/>
      <c r="H7492" s="90"/>
      <c r="M7492" s="42"/>
      <c r="S7492" s="42"/>
      <c r="T7492" s="42"/>
      <c r="U7492" s="42"/>
      <c r="V7492" s="42"/>
      <c r="W7492" s="42"/>
      <c r="X7492" s="42"/>
      <c r="Y7492" s="42"/>
      <c r="Z7492" s="42"/>
    </row>
    <row r="7493">
      <c r="B7493" s="42"/>
      <c r="D7493" s="90"/>
      <c r="F7493" s="90"/>
      <c r="G7493" s="42"/>
      <c r="H7493" s="90"/>
      <c r="M7493" s="42"/>
      <c r="S7493" s="42"/>
      <c r="T7493" s="42"/>
      <c r="U7493" s="42"/>
      <c r="V7493" s="42"/>
      <c r="W7493" s="42"/>
      <c r="X7493" s="42"/>
      <c r="Y7493" s="42"/>
      <c r="Z7493" s="42"/>
    </row>
    <row r="7494">
      <c r="B7494" s="42"/>
      <c r="D7494" s="90"/>
      <c r="F7494" s="90"/>
      <c r="G7494" s="42"/>
      <c r="H7494" s="90"/>
      <c r="M7494" s="42"/>
      <c r="S7494" s="42"/>
      <c r="T7494" s="42"/>
      <c r="U7494" s="42"/>
      <c r="V7494" s="42"/>
      <c r="W7494" s="42"/>
      <c r="X7494" s="42"/>
      <c r="Y7494" s="42"/>
      <c r="Z7494" s="42"/>
    </row>
    <row r="7495">
      <c r="B7495" s="42"/>
      <c r="D7495" s="90"/>
      <c r="F7495" s="90"/>
      <c r="G7495" s="42"/>
      <c r="H7495" s="90"/>
      <c r="M7495" s="42"/>
      <c r="S7495" s="42"/>
      <c r="T7495" s="42"/>
      <c r="U7495" s="42"/>
      <c r="V7495" s="42"/>
      <c r="W7495" s="42"/>
      <c r="X7495" s="42"/>
      <c r="Y7495" s="42"/>
      <c r="Z7495" s="42"/>
    </row>
    <row r="7496">
      <c r="B7496" s="42"/>
      <c r="D7496" s="90"/>
      <c r="F7496" s="90"/>
      <c r="G7496" s="42"/>
      <c r="H7496" s="90"/>
      <c r="M7496" s="42"/>
      <c r="S7496" s="42"/>
      <c r="T7496" s="42"/>
      <c r="U7496" s="42"/>
      <c r="V7496" s="42"/>
      <c r="W7496" s="42"/>
      <c r="X7496" s="42"/>
      <c r="Y7496" s="42"/>
      <c r="Z7496" s="42"/>
    </row>
    <row r="7497">
      <c r="B7497" s="42"/>
      <c r="D7497" s="90"/>
      <c r="F7497" s="90"/>
      <c r="G7497" s="42"/>
      <c r="H7497" s="90"/>
      <c r="M7497" s="42"/>
      <c r="S7497" s="42"/>
      <c r="T7497" s="42"/>
      <c r="U7497" s="42"/>
      <c r="V7497" s="42"/>
      <c r="W7497" s="42"/>
      <c r="X7497" s="42"/>
      <c r="Y7497" s="42"/>
      <c r="Z7497" s="42"/>
    </row>
    <row r="7498">
      <c r="B7498" s="42"/>
      <c r="D7498" s="90"/>
      <c r="F7498" s="90"/>
      <c r="G7498" s="42"/>
      <c r="H7498" s="90"/>
      <c r="M7498" s="42"/>
      <c r="S7498" s="42"/>
      <c r="T7498" s="42"/>
      <c r="U7498" s="42"/>
      <c r="V7498" s="42"/>
      <c r="W7498" s="42"/>
      <c r="X7498" s="42"/>
      <c r="Y7498" s="42"/>
      <c r="Z7498" s="42"/>
    </row>
    <row r="7499">
      <c r="B7499" s="42"/>
      <c r="D7499" s="90"/>
      <c r="F7499" s="90"/>
      <c r="G7499" s="42"/>
      <c r="H7499" s="90"/>
      <c r="M7499" s="42"/>
      <c r="S7499" s="42"/>
      <c r="T7499" s="42"/>
      <c r="U7499" s="42"/>
      <c r="V7499" s="42"/>
      <c r="W7499" s="42"/>
      <c r="X7499" s="42"/>
      <c r="Y7499" s="42"/>
      <c r="Z7499" s="42"/>
    </row>
    <row r="7500">
      <c r="B7500" s="42"/>
      <c r="D7500" s="90"/>
      <c r="F7500" s="90"/>
      <c r="G7500" s="42"/>
      <c r="H7500" s="90"/>
      <c r="M7500" s="42"/>
      <c r="S7500" s="42"/>
      <c r="T7500" s="42"/>
      <c r="U7500" s="42"/>
      <c r="V7500" s="42"/>
      <c r="W7500" s="42"/>
      <c r="X7500" s="42"/>
      <c r="Y7500" s="42"/>
      <c r="Z7500" s="42"/>
    </row>
    <row r="7501">
      <c r="B7501" s="42"/>
      <c r="D7501" s="90"/>
      <c r="F7501" s="90"/>
      <c r="G7501" s="42"/>
      <c r="H7501" s="90"/>
      <c r="M7501" s="42"/>
      <c r="S7501" s="42"/>
      <c r="T7501" s="42"/>
      <c r="U7501" s="42"/>
      <c r="V7501" s="42"/>
      <c r="W7501" s="42"/>
      <c r="X7501" s="42"/>
      <c r="Y7501" s="42"/>
      <c r="Z7501" s="42"/>
    </row>
    <row r="7502">
      <c r="B7502" s="42"/>
      <c r="D7502" s="90"/>
      <c r="F7502" s="90"/>
      <c r="G7502" s="42"/>
      <c r="H7502" s="90"/>
      <c r="M7502" s="42"/>
      <c r="S7502" s="42"/>
      <c r="T7502" s="42"/>
      <c r="U7502" s="42"/>
      <c r="V7502" s="42"/>
      <c r="W7502" s="42"/>
      <c r="X7502" s="42"/>
      <c r="Y7502" s="42"/>
      <c r="Z7502" s="42"/>
    </row>
    <row r="7503">
      <c r="B7503" s="42"/>
      <c r="D7503" s="90"/>
      <c r="F7503" s="90"/>
      <c r="G7503" s="42"/>
      <c r="H7503" s="90"/>
      <c r="M7503" s="42"/>
      <c r="S7503" s="42"/>
      <c r="T7503" s="42"/>
      <c r="U7503" s="42"/>
      <c r="V7503" s="42"/>
      <c r="W7503" s="42"/>
      <c r="X7503" s="42"/>
      <c r="Y7503" s="42"/>
      <c r="Z7503" s="42"/>
    </row>
    <row r="7504">
      <c r="B7504" s="42"/>
      <c r="D7504" s="90"/>
      <c r="F7504" s="90"/>
      <c r="G7504" s="42"/>
      <c r="H7504" s="90"/>
      <c r="M7504" s="42"/>
      <c r="S7504" s="42"/>
      <c r="T7504" s="42"/>
      <c r="U7504" s="42"/>
      <c r="V7504" s="42"/>
      <c r="W7504" s="42"/>
      <c r="X7504" s="42"/>
      <c r="Y7504" s="42"/>
      <c r="Z7504" s="42"/>
    </row>
    <row r="7505">
      <c r="B7505" s="42"/>
      <c r="D7505" s="90"/>
      <c r="F7505" s="90"/>
      <c r="G7505" s="42"/>
      <c r="H7505" s="90"/>
      <c r="M7505" s="42"/>
      <c r="S7505" s="42"/>
      <c r="T7505" s="42"/>
      <c r="U7505" s="42"/>
      <c r="V7505" s="42"/>
      <c r="W7505" s="42"/>
      <c r="X7505" s="42"/>
      <c r="Y7505" s="42"/>
      <c r="Z7505" s="42"/>
    </row>
    <row r="7506">
      <c r="B7506" s="42"/>
      <c r="D7506" s="90"/>
      <c r="F7506" s="90"/>
      <c r="G7506" s="42"/>
      <c r="H7506" s="90"/>
      <c r="M7506" s="42"/>
      <c r="S7506" s="42"/>
      <c r="T7506" s="42"/>
      <c r="U7506" s="42"/>
      <c r="V7506" s="42"/>
      <c r="W7506" s="42"/>
      <c r="X7506" s="42"/>
      <c r="Y7506" s="42"/>
      <c r="Z7506" s="42"/>
    </row>
    <row r="7507">
      <c r="B7507" s="42"/>
      <c r="D7507" s="90"/>
      <c r="F7507" s="90"/>
      <c r="G7507" s="42"/>
      <c r="H7507" s="90"/>
      <c r="M7507" s="42"/>
      <c r="S7507" s="42"/>
      <c r="T7507" s="42"/>
      <c r="U7507" s="42"/>
      <c r="V7507" s="42"/>
      <c r="W7507" s="42"/>
      <c r="X7507" s="42"/>
      <c r="Y7507" s="42"/>
      <c r="Z7507" s="42"/>
    </row>
    <row r="7508">
      <c r="B7508" s="42"/>
      <c r="D7508" s="90"/>
      <c r="F7508" s="90"/>
      <c r="G7508" s="42"/>
      <c r="H7508" s="90"/>
      <c r="M7508" s="42"/>
      <c r="S7508" s="42"/>
      <c r="T7508" s="42"/>
      <c r="U7508" s="42"/>
      <c r="V7508" s="42"/>
      <c r="W7508" s="42"/>
      <c r="X7508" s="42"/>
      <c r="Y7508" s="42"/>
      <c r="Z7508" s="42"/>
    </row>
    <row r="7509">
      <c r="B7509" s="42"/>
      <c r="D7509" s="90"/>
      <c r="F7509" s="90"/>
      <c r="G7509" s="42"/>
      <c r="H7509" s="90"/>
      <c r="M7509" s="42"/>
      <c r="S7509" s="42"/>
      <c r="T7509" s="42"/>
      <c r="U7509" s="42"/>
      <c r="V7509" s="42"/>
      <c r="W7509" s="42"/>
      <c r="X7509" s="42"/>
      <c r="Y7509" s="42"/>
      <c r="Z7509" s="42"/>
    </row>
    <row r="7510">
      <c r="B7510" s="42"/>
      <c r="D7510" s="90"/>
      <c r="F7510" s="90"/>
      <c r="G7510" s="42"/>
      <c r="H7510" s="90"/>
      <c r="M7510" s="42"/>
      <c r="S7510" s="42"/>
      <c r="T7510" s="42"/>
      <c r="U7510" s="42"/>
      <c r="V7510" s="42"/>
      <c r="W7510" s="42"/>
      <c r="X7510" s="42"/>
      <c r="Y7510" s="42"/>
      <c r="Z7510" s="42"/>
    </row>
    <row r="7511">
      <c r="B7511" s="42"/>
      <c r="D7511" s="90"/>
      <c r="F7511" s="90"/>
      <c r="G7511" s="42"/>
      <c r="H7511" s="90"/>
      <c r="M7511" s="42"/>
      <c r="S7511" s="42"/>
      <c r="T7511" s="42"/>
      <c r="U7511" s="42"/>
      <c r="V7511" s="42"/>
      <c r="W7511" s="42"/>
      <c r="X7511" s="42"/>
      <c r="Y7511" s="42"/>
      <c r="Z7511" s="42"/>
    </row>
    <row r="7512">
      <c r="B7512" s="42"/>
      <c r="D7512" s="90"/>
      <c r="F7512" s="90"/>
      <c r="G7512" s="42"/>
      <c r="H7512" s="90"/>
      <c r="M7512" s="42"/>
      <c r="S7512" s="42"/>
      <c r="T7512" s="42"/>
      <c r="U7512" s="42"/>
      <c r="V7512" s="42"/>
      <c r="W7512" s="42"/>
      <c r="X7512" s="42"/>
      <c r="Y7512" s="42"/>
      <c r="Z7512" s="42"/>
    </row>
    <row r="7513">
      <c r="B7513" s="42"/>
      <c r="D7513" s="90"/>
      <c r="F7513" s="90"/>
      <c r="G7513" s="42"/>
      <c r="H7513" s="90"/>
      <c r="M7513" s="42"/>
      <c r="S7513" s="42"/>
      <c r="T7513" s="42"/>
      <c r="U7513" s="42"/>
      <c r="V7513" s="42"/>
      <c r="W7513" s="42"/>
      <c r="X7513" s="42"/>
      <c r="Y7513" s="42"/>
      <c r="Z7513" s="42"/>
    </row>
    <row r="7514">
      <c r="B7514" s="42"/>
      <c r="D7514" s="90"/>
      <c r="F7514" s="90"/>
      <c r="G7514" s="42"/>
      <c r="H7514" s="90"/>
      <c r="M7514" s="42"/>
      <c r="S7514" s="42"/>
      <c r="T7514" s="42"/>
      <c r="U7514" s="42"/>
      <c r="V7514" s="42"/>
      <c r="W7514" s="42"/>
      <c r="X7514" s="42"/>
      <c r="Y7514" s="42"/>
      <c r="Z7514" s="42"/>
    </row>
    <row r="7515">
      <c r="B7515" s="42"/>
      <c r="D7515" s="90"/>
      <c r="F7515" s="90"/>
      <c r="G7515" s="42"/>
      <c r="H7515" s="90"/>
      <c r="M7515" s="42"/>
      <c r="S7515" s="42"/>
      <c r="T7515" s="42"/>
      <c r="U7515" s="42"/>
      <c r="V7515" s="42"/>
      <c r="W7515" s="42"/>
      <c r="X7515" s="42"/>
      <c r="Y7515" s="42"/>
      <c r="Z7515" s="42"/>
    </row>
    <row r="7516">
      <c r="B7516" s="42"/>
      <c r="D7516" s="90"/>
      <c r="F7516" s="90"/>
      <c r="G7516" s="42"/>
      <c r="H7516" s="90"/>
      <c r="M7516" s="42"/>
      <c r="S7516" s="42"/>
      <c r="T7516" s="42"/>
      <c r="U7516" s="42"/>
      <c r="V7516" s="42"/>
      <c r="W7516" s="42"/>
      <c r="X7516" s="42"/>
      <c r="Y7516" s="42"/>
      <c r="Z7516" s="42"/>
    </row>
    <row r="7517">
      <c r="B7517" s="42"/>
      <c r="D7517" s="90"/>
      <c r="F7517" s="90"/>
      <c r="G7517" s="42"/>
      <c r="H7517" s="90"/>
      <c r="M7517" s="42"/>
      <c r="S7517" s="42"/>
      <c r="T7517" s="42"/>
      <c r="U7517" s="42"/>
      <c r="V7517" s="42"/>
      <c r="W7517" s="42"/>
      <c r="X7517" s="42"/>
      <c r="Y7517" s="42"/>
      <c r="Z7517" s="42"/>
    </row>
    <row r="7518">
      <c r="B7518" s="42"/>
      <c r="D7518" s="90"/>
      <c r="F7518" s="90"/>
      <c r="G7518" s="42"/>
      <c r="H7518" s="90"/>
      <c r="M7518" s="42"/>
      <c r="S7518" s="42"/>
      <c r="T7518" s="42"/>
      <c r="U7518" s="42"/>
      <c r="V7518" s="42"/>
      <c r="W7518" s="42"/>
      <c r="X7518" s="42"/>
      <c r="Y7518" s="42"/>
      <c r="Z7518" s="42"/>
    </row>
    <row r="7519">
      <c r="B7519" s="42"/>
      <c r="D7519" s="90"/>
      <c r="F7519" s="90"/>
      <c r="G7519" s="42"/>
      <c r="H7519" s="90"/>
      <c r="M7519" s="42"/>
      <c r="S7519" s="42"/>
      <c r="T7519" s="42"/>
      <c r="U7519" s="42"/>
      <c r="V7519" s="42"/>
      <c r="W7519" s="42"/>
      <c r="X7519" s="42"/>
      <c r="Y7519" s="42"/>
      <c r="Z7519" s="42"/>
    </row>
    <row r="7520">
      <c r="B7520" s="42"/>
      <c r="D7520" s="90"/>
      <c r="F7520" s="90"/>
      <c r="G7520" s="42"/>
      <c r="H7520" s="90"/>
      <c r="M7520" s="42"/>
      <c r="S7520" s="42"/>
      <c r="T7520" s="42"/>
      <c r="U7520" s="42"/>
      <c r="V7520" s="42"/>
      <c r="W7520" s="42"/>
      <c r="X7520" s="42"/>
      <c r="Y7520" s="42"/>
      <c r="Z7520" s="42"/>
    </row>
    <row r="7521">
      <c r="B7521" s="42"/>
      <c r="D7521" s="90"/>
      <c r="F7521" s="90"/>
      <c r="G7521" s="42"/>
      <c r="H7521" s="90"/>
      <c r="M7521" s="42"/>
      <c r="S7521" s="42"/>
      <c r="T7521" s="42"/>
      <c r="U7521" s="42"/>
      <c r="V7521" s="42"/>
      <c r="W7521" s="42"/>
      <c r="X7521" s="42"/>
      <c r="Y7521" s="42"/>
      <c r="Z7521" s="42"/>
    </row>
    <row r="7522">
      <c r="B7522" s="42"/>
      <c r="D7522" s="90"/>
      <c r="F7522" s="90"/>
      <c r="G7522" s="42"/>
      <c r="H7522" s="90"/>
      <c r="M7522" s="42"/>
      <c r="S7522" s="42"/>
      <c r="T7522" s="42"/>
      <c r="U7522" s="42"/>
      <c r="V7522" s="42"/>
      <c r="W7522" s="42"/>
      <c r="X7522" s="42"/>
      <c r="Y7522" s="42"/>
      <c r="Z7522" s="42"/>
    </row>
    <row r="7523">
      <c r="B7523" s="42"/>
      <c r="D7523" s="90"/>
      <c r="F7523" s="90"/>
      <c r="G7523" s="42"/>
      <c r="H7523" s="90"/>
      <c r="M7523" s="42"/>
      <c r="S7523" s="42"/>
      <c r="T7523" s="42"/>
      <c r="U7523" s="42"/>
      <c r="V7523" s="42"/>
      <c r="W7523" s="42"/>
      <c r="X7523" s="42"/>
      <c r="Y7523" s="42"/>
      <c r="Z7523" s="42"/>
    </row>
    <row r="7524">
      <c r="B7524" s="42"/>
      <c r="D7524" s="90"/>
      <c r="F7524" s="90"/>
      <c r="G7524" s="42"/>
      <c r="H7524" s="90"/>
      <c r="M7524" s="42"/>
      <c r="S7524" s="42"/>
      <c r="T7524" s="42"/>
      <c r="U7524" s="42"/>
      <c r="V7524" s="42"/>
      <c r="W7524" s="42"/>
      <c r="X7524" s="42"/>
      <c r="Y7524" s="42"/>
      <c r="Z7524" s="42"/>
    </row>
    <row r="7525">
      <c r="B7525" s="42"/>
      <c r="D7525" s="90"/>
      <c r="F7525" s="90"/>
      <c r="G7525" s="42"/>
      <c r="H7525" s="90"/>
      <c r="M7525" s="42"/>
      <c r="S7525" s="42"/>
      <c r="T7525" s="42"/>
      <c r="U7525" s="42"/>
      <c r="V7525" s="42"/>
      <c r="W7525" s="42"/>
      <c r="X7525" s="42"/>
      <c r="Y7525" s="42"/>
      <c r="Z7525" s="42"/>
    </row>
    <row r="7526">
      <c r="B7526" s="42"/>
      <c r="D7526" s="90"/>
      <c r="F7526" s="90"/>
      <c r="G7526" s="42"/>
      <c r="H7526" s="90"/>
      <c r="M7526" s="42"/>
      <c r="S7526" s="42"/>
      <c r="T7526" s="42"/>
      <c r="U7526" s="42"/>
      <c r="V7526" s="42"/>
      <c r="W7526" s="42"/>
      <c r="X7526" s="42"/>
      <c r="Y7526" s="42"/>
      <c r="Z7526" s="42"/>
    </row>
    <row r="7527">
      <c r="B7527" s="42"/>
      <c r="D7527" s="90"/>
      <c r="F7527" s="90"/>
      <c r="G7527" s="42"/>
      <c r="H7527" s="90"/>
      <c r="M7527" s="42"/>
      <c r="S7527" s="42"/>
      <c r="T7527" s="42"/>
      <c r="U7527" s="42"/>
      <c r="V7527" s="42"/>
      <c r="W7527" s="42"/>
      <c r="X7527" s="42"/>
      <c r="Y7527" s="42"/>
      <c r="Z7527" s="42"/>
    </row>
    <row r="7528">
      <c r="B7528" s="42"/>
      <c r="D7528" s="90"/>
      <c r="F7528" s="90"/>
      <c r="G7528" s="42"/>
      <c r="H7528" s="90"/>
      <c r="M7528" s="42"/>
      <c r="S7528" s="42"/>
      <c r="T7528" s="42"/>
      <c r="U7528" s="42"/>
      <c r="V7528" s="42"/>
      <c r="W7528" s="42"/>
      <c r="X7528" s="42"/>
      <c r="Y7528" s="42"/>
      <c r="Z7528" s="42"/>
    </row>
    <row r="7529">
      <c r="B7529" s="42"/>
      <c r="D7529" s="90"/>
      <c r="F7529" s="90"/>
      <c r="G7529" s="42"/>
      <c r="H7529" s="90"/>
      <c r="M7529" s="42"/>
      <c r="S7529" s="42"/>
      <c r="T7529" s="42"/>
      <c r="U7529" s="42"/>
      <c r="V7529" s="42"/>
      <c r="W7529" s="42"/>
      <c r="X7529" s="42"/>
      <c r="Y7529" s="42"/>
      <c r="Z7529" s="42"/>
    </row>
    <row r="7530">
      <c r="B7530" s="42"/>
      <c r="D7530" s="90"/>
      <c r="F7530" s="90"/>
      <c r="G7530" s="42"/>
      <c r="H7530" s="90"/>
      <c r="M7530" s="42"/>
      <c r="S7530" s="42"/>
      <c r="T7530" s="42"/>
      <c r="U7530" s="42"/>
      <c r="V7530" s="42"/>
      <c r="W7530" s="42"/>
      <c r="X7530" s="42"/>
      <c r="Y7530" s="42"/>
      <c r="Z7530" s="42"/>
    </row>
    <row r="7531">
      <c r="B7531" s="42"/>
      <c r="D7531" s="90"/>
      <c r="F7531" s="90"/>
      <c r="G7531" s="42"/>
      <c r="H7531" s="90"/>
      <c r="M7531" s="42"/>
      <c r="S7531" s="42"/>
      <c r="T7531" s="42"/>
      <c r="U7531" s="42"/>
      <c r="V7531" s="42"/>
      <c r="W7531" s="42"/>
      <c r="X7531" s="42"/>
      <c r="Y7531" s="42"/>
      <c r="Z7531" s="42"/>
    </row>
    <row r="7532">
      <c r="B7532" s="42"/>
      <c r="D7532" s="90"/>
      <c r="F7532" s="90"/>
      <c r="G7532" s="42"/>
      <c r="H7532" s="90"/>
      <c r="M7532" s="42"/>
      <c r="S7532" s="42"/>
      <c r="T7532" s="42"/>
      <c r="U7532" s="42"/>
      <c r="V7532" s="42"/>
      <c r="W7532" s="42"/>
      <c r="X7532" s="42"/>
      <c r="Y7532" s="42"/>
      <c r="Z7532" s="42"/>
    </row>
    <row r="7533">
      <c r="B7533" s="42"/>
      <c r="D7533" s="90"/>
      <c r="F7533" s="90"/>
      <c r="G7533" s="42"/>
      <c r="H7533" s="90"/>
      <c r="M7533" s="42"/>
      <c r="S7533" s="42"/>
      <c r="T7533" s="42"/>
      <c r="U7533" s="42"/>
      <c r="V7533" s="42"/>
      <c r="W7533" s="42"/>
      <c r="X7533" s="42"/>
      <c r="Y7533" s="42"/>
      <c r="Z7533" s="42"/>
    </row>
    <row r="7534">
      <c r="B7534" s="42"/>
      <c r="D7534" s="90"/>
      <c r="F7534" s="90"/>
      <c r="G7534" s="42"/>
      <c r="H7534" s="90"/>
      <c r="M7534" s="42"/>
      <c r="S7534" s="42"/>
      <c r="T7534" s="42"/>
      <c r="U7534" s="42"/>
      <c r="V7534" s="42"/>
      <c r="W7534" s="42"/>
      <c r="X7534" s="42"/>
      <c r="Y7534" s="42"/>
      <c r="Z7534" s="42"/>
    </row>
    <row r="7535">
      <c r="B7535" s="42"/>
      <c r="D7535" s="90"/>
      <c r="F7535" s="90"/>
      <c r="G7535" s="42"/>
      <c r="H7535" s="90"/>
      <c r="M7535" s="42"/>
      <c r="S7535" s="42"/>
      <c r="T7535" s="42"/>
      <c r="U7535" s="42"/>
      <c r="V7535" s="42"/>
      <c r="W7535" s="42"/>
      <c r="X7535" s="42"/>
      <c r="Y7535" s="42"/>
      <c r="Z7535" s="42"/>
    </row>
    <row r="7536">
      <c r="B7536" s="42"/>
      <c r="D7536" s="90"/>
      <c r="F7536" s="90"/>
      <c r="G7536" s="42"/>
      <c r="H7536" s="90"/>
      <c r="M7536" s="42"/>
      <c r="S7536" s="42"/>
      <c r="T7536" s="42"/>
      <c r="U7536" s="42"/>
      <c r="V7536" s="42"/>
      <c r="W7536" s="42"/>
      <c r="X7536" s="42"/>
      <c r="Y7536" s="42"/>
      <c r="Z7536" s="42"/>
    </row>
    <row r="7537">
      <c r="B7537" s="42"/>
      <c r="D7537" s="90"/>
      <c r="F7537" s="90"/>
      <c r="G7537" s="42"/>
      <c r="H7537" s="90"/>
      <c r="M7537" s="42"/>
      <c r="S7537" s="42"/>
      <c r="T7537" s="42"/>
      <c r="U7537" s="42"/>
      <c r="V7537" s="42"/>
      <c r="W7537" s="42"/>
      <c r="X7537" s="42"/>
      <c r="Y7537" s="42"/>
      <c r="Z7537" s="42"/>
    </row>
    <row r="7538">
      <c r="B7538" s="42"/>
      <c r="D7538" s="90"/>
      <c r="F7538" s="90"/>
      <c r="G7538" s="42"/>
      <c r="H7538" s="90"/>
      <c r="M7538" s="42"/>
      <c r="S7538" s="42"/>
      <c r="T7538" s="42"/>
      <c r="U7538" s="42"/>
      <c r="V7538" s="42"/>
      <c r="W7538" s="42"/>
      <c r="X7538" s="42"/>
      <c r="Y7538" s="42"/>
      <c r="Z7538" s="42"/>
    </row>
    <row r="7539">
      <c r="B7539" s="42"/>
      <c r="D7539" s="90"/>
      <c r="F7539" s="90"/>
      <c r="G7539" s="42"/>
      <c r="H7539" s="90"/>
      <c r="M7539" s="42"/>
      <c r="S7539" s="42"/>
      <c r="T7539" s="42"/>
      <c r="U7539" s="42"/>
      <c r="V7539" s="42"/>
      <c r="W7539" s="42"/>
      <c r="X7539" s="42"/>
      <c r="Y7539" s="42"/>
      <c r="Z7539" s="42"/>
    </row>
    <row r="7540">
      <c r="B7540" s="42"/>
      <c r="D7540" s="90"/>
      <c r="F7540" s="90"/>
      <c r="G7540" s="42"/>
      <c r="H7540" s="90"/>
      <c r="M7540" s="42"/>
      <c r="S7540" s="42"/>
      <c r="T7540" s="42"/>
      <c r="U7540" s="42"/>
      <c r="V7540" s="42"/>
      <c r="W7540" s="42"/>
      <c r="X7540" s="42"/>
      <c r="Y7540" s="42"/>
      <c r="Z7540" s="42"/>
    </row>
    <row r="7541">
      <c r="B7541" s="42"/>
      <c r="D7541" s="90"/>
      <c r="F7541" s="90"/>
      <c r="G7541" s="42"/>
      <c r="H7541" s="90"/>
      <c r="M7541" s="42"/>
      <c r="S7541" s="42"/>
      <c r="T7541" s="42"/>
      <c r="U7541" s="42"/>
      <c r="V7541" s="42"/>
      <c r="W7541" s="42"/>
      <c r="X7541" s="42"/>
      <c r="Y7541" s="42"/>
      <c r="Z7541" s="42"/>
    </row>
    <row r="7542">
      <c r="B7542" s="42"/>
      <c r="D7542" s="90"/>
      <c r="F7542" s="90"/>
      <c r="G7542" s="42"/>
      <c r="H7542" s="90"/>
      <c r="M7542" s="42"/>
      <c r="S7542" s="42"/>
      <c r="T7542" s="42"/>
      <c r="U7542" s="42"/>
      <c r="V7542" s="42"/>
      <c r="W7542" s="42"/>
      <c r="X7542" s="42"/>
      <c r="Y7542" s="42"/>
      <c r="Z7542" s="42"/>
    </row>
    <row r="7543">
      <c r="B7543" s="42"/>
      <c r="D7543" s="90"/>
      <c r="F7543" s="90"/>
      <c r="G7543" s="42"/>
      <c r="H7543" s="90"/>
      <c r="M7543" s="42"/>
      <c r="S7543" s="42"/>
      <c r="T7543" s="42"/>
      <c r="U7543" s="42"/>
      <c r="V7543" s="42"/>
      <c r="W7543" s="42"/>
      <c r="X7543" s="42"/>
      <c r="Y7543" s="42"/>
      <c r="Z7543" s="42"/>
    </row>
    <row r="7544">
      <c r="B7544" s="42"/>
      <c r="D7544" s="90"/>
      <c r="F7544" s="90"/>
      <c r="G7544" s="42"/>
      <c r="H7544" s="90"/>
      <c r="M7544" s="42"/>
      <c r="S7544" s="42"/>
      <c r="T7544" s="42"/>
      <c r="U7544" s="42"/>
      <c r="V7544" s="42"/>
      <c r="W7544" s="42"/>
      <c r="X7544" s="42"/>
      <c r="Y7544" s="42"/>
      <c r="Z7544" s="42"/>
    </row>
    <row r="7545">
      <c r="B7545" s="42"/>
      <c r="D7545" s="90"/>
      <c r="F7545" s="90"/>
      <c r="G7545" s="42"/>
      <c r="H7545" s="90"/>
      <c r="M7545" s="42"/>
      <c r="S7545" s="42"/>
      <c r="T7545" s="42"/>
      <c r="U7545" s="42"/>
      <c r="V7545" s="42"/>
      <c r="W7545" s="42"/>
      <c r="X7545" s="42"/>
      <c r="Y7545" s="42"/>
      <c r="Z7545" s="42"/>
    </row>
    <row r="7546">
      <c r="B7546" s="42"/>
      <c r="D7546" s="90"/>
      <c r="F7546" s="90"/>
      <c r="G7546" s="42"/>
      <c r="H7546" s="90"/>
      <c r="M7546" s="42"/>
      <c r="S7546" s="42"/>
      <c r="T7546" s="42"/>
      <c r="U7546" s="42"/>
      <c r="V7546" s="42"/>
      <c r="W7546" s="42"/>
      <c r="X7546" s="42"/>
      <c r="Y7546" s="42"/>
      <c r="Z7546" s="42"/>
    </row>
    <row r="7547">
      <c r="B7547" s="42"/>
      <c r="D7547" s="90"/>
      <c r="F7547" s="90"/>
      <c r="G7547" s="42"/>
      <c r="H7547" s="90"/>
      <c r="M7547" s="42"/>
      <c r="S7547" s="42"/>
      <c r="T7547" s="42"/>
      <c r="U7547" s="42"/>
      <c r="V7547" s="42"/>
      <c r="W7547" s="42"/>
      <c r="X7547" s="42"/>
      <c r="Y7547" s="42"/>
      <c r="Z7547" s="42"/>
    </row>
    <row r="7548">
      <c r="B7548" s="42"/>
      <c r="D7548" s="90"/>
      <c r="F7548" s="90"/>
      <c r="G7548" s="42"/>
      <c r="H7548" s="90"/>
      <c r="M7548" s="42"/>
      <c r="S7548" s="42"/>
      <c r="T7548" s="42"/>
      <c r="U7548" s="42"/>
      <c r="V7548" s="42"/>
      <c r="W7548" s="42"/>
      <c r="X7548" s="42"/>
      <c r="Y7548" s="42"/>
      <c r="Z7548" s="42"/>
    </row>
    <row r="7549">
      <c r="B7549" s="42"/>
      <c r="D7549" s="90"/>
      <c r="F7549" s="90"/>
      <c r="G7549" s="42"/>
      <c r="H7549" s="90"/>
      <c r="M7549" s="42"/>
      <c r="S7549" s="42"/>
      <c r="T7549" s="42"/>
      <c r="U7549" s="42"/>
      <c r="V7549" s="42"/>
      <c r="W7549" s="42"/>
      <c r="X7549" s="42"/>
      <c r="Y7549" s="42"/>
      <c r="Z7549" s="42"/>
    </row>
    <row r="7550">
      <c r="B7550" s="42"/>
      <c r="D7550" s="90"/>
      <c r="F7550" s="90"/>
      <c r="G7550" s="42"/>
      <c r="H7550" s="90"/>
      <c r="M7550" s="42"/>
      <c r="S7550" s="42"/>
      <c r="T7550" s="42"/>
      <c r="U7550" s="42"/>
      <c r="V7550" s="42"/>
      <c r="W7550" s="42"/>
      <c r="X7550" s="42"/>
      <c r="Y7550" s="42"/>
      <c r="Z7550" s="42"/>
    </row>
    <row r="7551">
      <c r="B7551" s="42"/>
      <c r="D7551" s="90"/>
      <c r="F7551" s="90"/>
      <c r="G7551" s="42"/>
      <c r="H7551" s="90"/>
      <c r="M7551" s="42"/>
      <c r="S7551" s="42"/>
      <c r="T7551" s="42"/>
      <c r="U7551" s="42"/>
      <c r="V7551" s="42"/>
      <c r="W7551" s="42"/>
      <c r="X7551" s="42"/>
      <c r="Y7551" s="42"/>
      <c r="Z7551" s="42"/>
    </row>
    <row r="7552">
      <c r="B7552" s="42"/>
      <c r="D7552" s="90"/>
      <c r="F7552" s="90"/>
      <c r="G7552" s="42"/>
      <c r="H7552" s="90"/>
      <c r="M7552" s="42"/>
      <c r="S7552" s="42"/>
      <c r="T7552" s="42"/>
      <c r="U7552" s="42"/>
      <c r="V7552" s="42"/>
      <c r="W7552" s="42"/>
      <c r="X7552" s="42"/>
      <c r="Y7552" s="42"/>
      <c r="Z7552" s="42"/>
    </row>
    <row r="7553">
      <c r="B7553" s="42"/>
      <c r="D7553" s="90"/>
      <c r="F7553" s="90"/>
      <c r="G7553" s="42"/>
      <c r="H7553" s="90"/>
      <c r="M7553" s="42"/>
      <c r="S7553" s="42"/>
      <c r="T7553" s="42"/>
      <c r="U7553" s="42"/>
      <c r="V7553" s="42"/>
      <c r="W7553" s="42"/>
      <c r="X7553" s="42"/>
      <c r="Y7553" s="42"/>
      <c r="Z7553" s="42"/>
    </row>
    <row r="7554">
      <c r="B7554" s="42"/>
      <c r="D7554" s="90"/>
      <c r="F7554" s="90"/>
      <c r="G7554" s="42"/>
      <c r="H7554" s="90"/>
      <c r="M7554" s="42"/>
      <c r="S7554" s="42"/>
      <c r="T7554" s="42"/>
      <c r="U7554" s="42"/>
      <c r="V7554" s="42"/>
      <c r="W7554" s="42"/>
      <c r="X7554" s="42"/>
      <c r="Y7554" s="42"/>
      <c r="Z7554" s="42"/>
    </row>
    <row r="7555">
      <c r="B7555" s="42"/>
      <c r="D7555" s="90"/>
      <c r="F7555" s="90"/>
      <c r="G7555" s="42"/>
      <c r="H7555" s="90"/>
      <c r="M7555" s="42"/>
      <c r="S7555" s="42"/>
      <c r="T7555" s="42"/>
      <c r="U7555" s="42"/>
      <c r="V7555" s="42"/>
      <c r="W7555" s="42"/>
      <c r="X7555" s="42"/>
      <c r="Y7555" s="42"/>
      <c r="Z7555" s="42"/>
    </row>
    <row r="7556">
      <c r="B7556" s="42"/>
      <c r="D7556" s="90"/>
      <c r="F7556" s="90"/>
      <c r="G7556" s="42"/>
      <c r="H7556" s="90"/>
      <c r="M7556" s="42"/>
      <c r="S7556" s="42"/>
      <c r="T7556" s="42"/>
      <c r="U7556" s="42"/>
      <c r="V7556" s="42"/>
      <c r="W7556" s="42"/>
      <c r="X7556" s="42"/>
      <c r="Y7556" s="42"/>
      <c r="Z7556" s="42"/>
    </row>
    <row r="7557">
      <c r="B7557" s="42"/>
      <c r="D7557" s="90"/>
      <c r="F7557" s="90"/>
      <c r="G7557" s="42"/>
      <c r="H7557" s="90"/>
      <c r="M7557" s="42"/>
      <c r="S7557" s="42"/>
      <c r="T7557" s="42"/>
      <c r="U7557" s="42"/>
      <c r="V7557" s="42"/>
      <c r="W7557" s="42"/>
      <c r="X7557" s="42"/>
      <c r="Y7557" s="42"/>
      <c r="Z7557" s="42"/>
    </row>
    <row r="7558">
      <c r="B7558" s="42"/>
      <c r="D7558" s="90"/>
      <c r="F7558" s="90"/>
      <c r="G7558" s="42"/>
      <c r="H7558" s="90"/>
      <c r="M7558" s="42"/>
      <c r="S7558" s="42"/>
      <c r="T7558" s="42"/>
      <c r="U7558" s="42"/>
      <c r="V7558" s="42"/>
      <c r="W7558" s="42"/>
      <c r="X7558" s="42"/>
      <c r="Y7558" s="42"/>
      <c r="Z7558" s="42"/>
    </row>
    <row r="7559">
      <c r="B7559" s="42"/>
      <c r="D7559" s="90"/>
      <c r="F7559" s="90"/>
      <c r="G7559" s="42"/>
      <c r="H7559" s="90"/>
      <c r="M7559" s="42"/>
      <c r="S7559" s="42"/>
      <c r="T7559" s="42"/>
      <c r="U7559" s="42"/>
      <c r="V7559" s="42"/>
      <c r="W7559" s="42"/>
      <c r="X7559" s="42"/>
      <c r="Y7559" s="42"/>
      <c r="Z7559" s="42"/>
    </row>
    <row r="7560">
      <c r="B7560" s="42"/>
      <c r="D7560" s="90"/>
      <c r="F7560" s="90"/>
      <c r="G7560" s="42"/>
      <c r="H7560" s="90"/>
      <c r="M7560" s="42"/>
      <c r="S7560" s="42"/>
      <c r="T7560" s="42"/>
      <c r="U7560" s="42"/>
      <c r="V7560" s="42"/>
      <c r="W7560" s="42"/>
      <c r="X7560" s="42"/>
      <c r="Y7560" s="42"/>
      <c r="Z7560" s="42"/>
    </row>
    <row r="7561">
      <c r="B7561" s="42"/>
      <c r="D7561" s="90"/>
      <c r="F7561" s="90"/>
      <c r="G7561" s="42"/>
      <c r="H7561" s="90"/>
      <c r="M7561" s="42"/>
      <c r="S7561" s="42"/>
      <c r="T7561" s="42"/>
      <c r="U7561" s="42"/>
      <c r="V7561" s="42"/>
      <c r="W7561" s="42"/>
      <c r="X7561" s="42"/>
      <c r="Y7561" s="42"/>
      <c r="Z7561" s="42"/>
    </row>
    <row r="7562">
      <c r="B7562" s="42"/>
      <c r="D7562" s="90"/>
      <c r="F7562" s="90"/>
      <c r="G7562" s="42"/>
      <c r="H7562" s="90"/>
      <c r="M7562" s="42"/>
      <c r="S7562" s="42"/>
      <c r="T7562" s="42"/>
      <c r="U7562" s="42"/>
      <c r="V7562" s="42"/>
      <c r="W7562" s="42"/>
      <c r="X7562" s="42"/>
      <c r="Y7562" s="42"/>
      <c r="Z7562" s="42"/>
    </row>
    <row r="7563">
      <c r="B7563" s="42"/>
      <c r="D7563" s="90"/>
      <c r="F7563" s="90"/>
      <c r="G7563" s="42"/>
      <c r="H7563" s="90"/>
      <c r="M7563" s="42"/>
      <c r="S7563" s="42"/>
      <c r="T7563" s="42"/>
      <c r="U7563" s="42"/>
      <c r="V7563" s="42"/>
      <c r="W7563" s="42"/>
      <c r="X7563" s="42"/>
      <c r="Y7563" s="42"/>
      <c r="Z7563" s="42"/>
    </row>
    <row r="7564">
      <c r="B7564" s="42"/>
      <c r="D7564" s="90"/>
      <c r="F7564" s="90"/>
      <c r="G7564" s="42"/>
      <c r="H7564" s="90"/>
      <c r="M7564" s="42"/>
      <c r="S7564" s="42"/>
      <c r="T7564" s="42"/>
      <c r="U7564" s="42"/>
      <c r="V7564" s="42"/>
      <c r="W7564" s="42"/>
      <c r="X7564" s="42"/>
      <c r="Y7564" s="42"/>
      <c r="Z7564" s="42"/>
    </row>
    <row r="7565">
      <c r="B7565" s="42"/>
      <c r="D7565" s="90"/>
      <c r="F7565" s="90"/>
      <c r="G7565" s="42"/>
      <c r="H7565" s="90"/>
      <c r="M7565" s="42"/>
      <c r="S7565" s="42"/>
      <c r="T7565" s="42"/>
      <c r="U7565" s="42"/>
      <c r="V7565" s="42"/>
      <c r="W7565" s="42"/>
      <c r="X7565" s="42"/>
      <c r="Y7565" s="42"/>
      <c r="Z7565" s="42"/>
    </row>
    <row r="7566">
      <c r="B7566" s="42"/>
      <c r="D7566" s="90"/>
      <c r="F7566" s="90"/>
      <c r="G7566" s="42"/>
      <c r="H7566" s="90"/>
      <c r="M7566" s="42"/>
      <c r="S7566" s="42"/>
      <c r="T7566" s="42"/>
      <c r="U7566" s="42"/>
      <c r="V7566" s="42"/>
      <c r="W7566" s="42"/>
      <c r="X7566" s="42"/>
      <c r="Y7566" s="42"/>
      <c r="Z7566" s="42"/>
    </row>
    <row r="7567">
      <c r="B7567" s="42"/>
      <c r="D7567" s="90"/>
      <c r="F7567" s="90"/>
      <c r="G7567" s="42"/>
      <c r="H7567" s="90"/>
      <c r="M7567" s="42"/>
      <c r="S7567" s="42"/>
      <c r="T7567" s="42"/>
      <c r="U7567" s="42"/>
      <c r="V7567" s="42"/>
      <c r="W7567" s="42"/>
      <c r="X7567" s="42"/>
      <c r="Y7567" s="42"/>
      <c r="Z7567" s="42"/>
    </row>
    <row r="7568">
      <c r="B7568" s="42"/>
      <c r="D7568" s="90"/>
      <c r="F7568" s="90"/>
      <c r="G7568" s="42"/>
      <c r="H7568" s="90"/>
      <c r="M7568" s="42"/>
      <c r="S7568" s="42"/>
      <c r="T7568" s="42"/>
      <c r="U7568" s="42"/>
      <c r="V7568" s="42"/>
      <c r="W7568" s="42"/>
      <c r="X7568" s="42"/>
      <c r="Y7568" s="42"/>
      <c r="Z7568" s="42"/>
    </row>
    <row r="7569">
      <c r="B7569" s="42"/>
      <c r="D7569" s="90"/>
      <c r="F7569" s="90"/>
      <c r="G7569" s="42"/>
      <c r="H7569" s="90"/>
      <c r="M7569" s="42"/>
      <c r="S7569" s="42"/>
      <c r="T7569" s="42"/>
      <c r="U7569" s="42"/>
      <c r="V7569" s="42"/>
      <c r="W7569" s="42"/>
      <c r="X7569" s="42"/>
      <c r="Y7569" s="42"/>
      <c r="Z7569" s="42"/>
    </row>
    <row r="7570">
      <c r="B7570" s="42"/>
      <c r="D7570" s="90"/>
      <c r="F7570" s="90"/>
      <c r="G7570" s="42"/>
      <c r="H7570" s="90"/>
      <c r="M7570" s="42"/>
      <c r="S7570" s="42"/>
      <c r="T7570" s="42"/>
      <c r="U7570" s="42"/>
      <c r="V7570" s="42"/>
      <c r="W7570" s="42"/>
      <c r="X7570" s="42"/>
      <c r="Y7570" s="42"/>
      <c r="Z7570" s="42"/>
    </row>
    <row r="7571">
      <c r="B7571" s="42"/>
      <c r="D7571" s="90"/>
      <c r="F7571" s="90"/>
      <c r="G7571" s="42"/>
      <c r="H7571" s="90"/>
      <c r="M7571" s="42"/>
      <c r="S7571" s="42"/>
      <c r="T7571" s="42"/>
      <c r="U7571" s="42"/>
      <c r="V7571" s="42"/>
      <c r="W7571" s="42"/>
      <c r="X7571" s="42"/>
      <c r="Y7571" s="42"/>
      <c r="Z7571" s="42"/>
    </row>
    <row r="7572">
      <c r="B7572" s="42"/>
      <c r="D7572" s="90"/>
      <c r="F7572" s="90"/>
      <c r="G7572" s="42"/>
      <c r="H7572" s="90"/>
      <c r="M7572" s="42"/>
      <c r="S7572" s="42"/>
      <c r="T7572" s="42"/>
      <c r="U7572" s="42"/>
      <c r="V7572" s="42"/>
      <c r="W7572" s="42"/>
      <c r="X7572" s="42"/>
      <c r="Y7572" s="42"/>
      <c r="Z7572" s="42"/>
    </row>
    <row r="7573">
      <c r="B7573" s="42"/>
      <c r="D7573" s="90"/>
      <c r="F7573" s="90"/>
      <c r="G7573" s="42"/>
      <c r="H7573" s="90"/>
      <c r="M7573" s="42"/>
      <c r="S7573" s="42"/>
      <c r="T7573" s="42"/>
      <c r="U7573" s="42"/>
      <c r="V7573" s="42"/>
      <c r="W7573" s="42"/>
      <c r="X7573" s="42"/>
      <c r="Y7573" s="42"/>
      <c r="Z7573" s="42"/>
    </row>
    <row r="7574">
      <c r="B7574" s="42"/>
      <c r="D7574" s="90"/>
      <c r="F7574" s="90"/>
      <c r="G7574" s="42"/>
      <c r="H7574" s="90"/>
      <c r="M7574" s="42"/>
      <c r="S7574" s="42"/>
      <c r="T7574" s="42"/>
      <c r="U7574" s="42"/>
      <c r="V7574" s="42"/>
      <c r="W7574" s="42"/>
      <c r="X7574" s="42"/>
      <c r="Y7574" s="42"/>
      <c r="Z7574" s="42"/>
    </row>
    <row r="7575">
      <c r="B7575" s="42"/>
      <c r="D7575" s="90"/>
      <c r="F7575" s="90"/>
      <c r="G7575" s="42"/>
      <c r="H7575" s="90"/>
      <c r="M7575" s="42"/>
      <c r="S7575" s="42"/>
      <c r="T7575" s="42"/>
      <c r="U7575" s="42"/>
      <c r="V7575" s="42"/>
      <c r="W7575" s="42"/>
      <c r="X7575" s="42"/>
      <c r="Y7575" s="42"/>
      <c r="Z7575" s="42"/>
    </row>
    <row r="7576">
      <c r="B7576" s="42"/>
      <c r="D7576" s="90"/>
      <c r="F7576" s="90"/>
      <c r="G7576" s="42"/>
      <c r="H7576" s="90"/>
      <c r="M7576" s="42"/>
      <c r="S7576" s="42"/>
      <c r="T7576" s="42"/>
      <c r="U7576" s="42"/>
      <c r="V7576" s="42"/>
      <c r="W7576" s="42"/>
      <c r="X7576" s="42"/>
      <c r="Y7576" s="42"/>
      <c r="Z7576" s="42"/>
    </row>
    <row r="7577">
      <c r="B7577" s="42"/>
      <c r="D7577" s="90"/>
      <c r="F7577" s="90"/>
      <c r="G7577" s="42"/>
      <c r="H7577" s="90"/>
      <c r="M7577" s="42"/>
      <c r="S7577" s="42"/>
      <c r="T7577" s="42"/>
      <c r="U7577" s="42"/>
      <c r="V7577" s="42"/>
      <c r="W7577" s="42"/>
      <c r="X7577" s="42"/>
      <c r="Y7577" s="42"/>
      <c r="Z7577" s="42"/>
    </row>
    <row r="7578">
      <c r="B7578" s="42"/>
      <c r="D7578" s="90"/>
      <c r="F7578" s="90"/>
      <c r="G7578" s="42"/>
      <c r="H7578" s="90"/>
      <c r="M7578" s="42"/>
      <c r="S7578" s="42"/>
      <c r="T7578" s="42"/>
      <c r="U7578" s="42"/>
      <c r="V7578" s="42"/>
      <c r="W7578" s="42"/>
      <c r="X7578" s="42"/>
      <c r="Y7578" s="42"/>
      <c r="Z7578" s="42"/>
    </row>
    <row r="7579">
      <c r="B7579" s="42"/>
      <c r="D7579" s="90"/>
      <c r="F7579" s="90"/>
      <c r="G7579" s="42"/>
      <c r="H7579" s="90"/>
      <c r="M7579" s="42"/>
      <c r="S7579" s="42"/>
      <c r="T7579" s="42"/>
      <c r="U7579" s="42"/>
      <c r="V7579" s="42"/>
      <c r="W7579" s="42"/>
      <c r="X7579" s="42"/>
      <c r="Y7579" s="42"/>
      <c r="Z7579" s="42"/>
    </row>
    <row r="7580">
      <c r="B7580" s="42"/>
      <c r="D7580" s="90"/>
      <c r="F7580" s="90"/>
      <c r="G7580" s="42"/>
      <c r="H7580" s="90"/>
      <c r="M7580" s="42"/>
      <c r="S7580" s="42"/>
      <c r="T7580" s="42"/>
      <c r="U7580" s="42"/>
      <c r="V7580" s="42"/>
      <c r="W7580" s="42"/>
      <c r="X7580" s="42"/>
      <c r="Y7580" s="42"/>
      <c r="Z7580" s="42"/>
    </row>
    <row r="7581">
      <c r="B7581" s="42"/>
      <c r="D7581" s="90"/>
      <c r="F7581" s="90"/>
      <c r="G7581" s="42"/>
      <c r="H7581" s="90"/>
      <c r="M7581" s="42"/>
      <c r="S7581" s="42"/>
      <c r="T7581" s="42"/>
      <c r="U7581" s="42"/>
      <c r="V7581" s="42"/>
      <c r="W7581" s="42"/>
      <c r="X7581" s="42"/>
      <c r="Y7581" s="42"/>
      <c r="Z7581" s="42"/>
    </row>
    <row r="7582">
      <c r="B7582" s="42"/>
      <c r="D7582" s="90"/>
      <c r="F7582" s="90"/>
      <c r="G7582" s="42"/>
      <c r="H7582" s="90"/>
      <c r="M7582" s="42"/>
      <c r="S7582" s="42"/>
      <c r="T7582" s="42"/>
      <c r="U7582" s="42"/>
      <c r="V7582" s="42"/>
      <c r="W7582" s="42"/>
      <c r="X7582" s="42"/>
      <c r="Y7582" s="42"/>
      <c r="Z7582" s="42"/>
    </row>
    <row r="7583">
      <c r="B7583" s="42"/>
      <c r="D7583" s="90"/>
      <c r="F7583" s="90"/>
      <c r="G7583" s="42"/>
      <c r="H7583" s="90"/>
      <c r="M7583" s="42"/>
      <c r="S7583" s="42"/>
      <c r="T7583" s="42"/>
      <c r="U7583" s="42"/>
      <c r="V7583" s="42"/>
      <c r="W7583" s="42"/>
      <c r="X7583" s="42"/>
      <c r="Y7583" s="42"/>
      <c r="Z7583" s="42"/>
    </row>
    <row r="7584">
      <c r="B7584" s="42"/>
      <c r="D7584" s="90"/>
      <c r="F7584" s="90"/>
      <c r="G7584" s="42"/>
      <c r="H7584" s="90"/>
      <c r="M7584" s="42"/>
      <c r="S7584" s="42"/>
      <c r="T7584" s="42"/>
      <c r="U7584" s="42"/>
      <c r="V7584" s="42"/>
      <c r="W7584" s="42"/>
      <c r="X7584" s="42"/>
      <c r="Y7584" s="42"/>
      <c r="Z7584" s="42"/>
    </row>
    <row r="7585">
      <c r="B7585" s="42"/>
      <c r="D7585" s="90"/>
      <c r="F7585" s="90"/>
      <c r="G7585" s="42"/>
      <c r="H7585" s="90"/>
      <c r="M7585" s="42"/>
      <c r="S7585" s="42"/>
      <c r="T7585" s="42"/>
      <c r="U7585" s="42"/>
      <c r="V7585" s="42"/>
      <c r="W7585" s="42"/>
      <c r="X7585" s="42"/>
      <c r="Y7585" s="42"/>
      <c r="Z7585" s="42"/>
    </row>
    <row r="7586">
      <c r="B7586" s="42"/>
      <c r="D7586" s="90"/>
      <c r="F7586" s="90"/>
      <c r="G7586" s="42"/>
      <c r="H7586" s="90"/>
      <c r="M7586" s="42"/>
      <c r="S7586" s="42"/>
      <c r="T7586" s="42"/>
      <c r="U7586" s="42"/>
      <c r="V7586" s="42"/>
      <c r="W7586" s="42"/>
      <c r="X7586" s="42"/>
      <c r="Y7586" s="42"/>
      <c r="Z7586" s="42"/>
    </row>
    <row r="7587">
      <c r="B7587" s="42"/>
      <c r="D7587" s="90"/>
      <c r="F7587" s="90"/>
      <c r="G7587" s="42"/>
      <c r="H7587" s="90"/>
      <c r="M7587" s="42"/>
      <c r="S7587" s="42"/>
      <c r="T7587" s="42"/>
      <c r="U7587" s="42"/>
      <c r="V7587" s="42"/>
      <c r="W7587" s="42"/>
      <c r="X7587" s="42"/>
      <c r="Y7587" s="42"/>
      <c r="Z7587" s="42"/>
    </row>
    <row r="7588">
      <c r="B7588" s="42"/>
      <c r="D7588" s="90"/>
      <c r="F7588" s="90"/>
      <c r="G7588" s="42"/>
      <c r="H7588" s="90"/>
      <c r="M7588" s="42"/>
      <c r="S7588" s="42"/>
      <c r="T7588" s="42"/>
      <c r="U7588" s="42"/>
      <c r="V7588" s="42"/>
      <c r="W7588" s="42"/>
      <c r="X7588" s="42"/>
      <c r="Y7588" s="42"/>
      <c r="Z7588" s="42"/>
    </row>
    <row r="7589">
      <c r="B7589" s="42"/>
      <c r="D7589" s="90"/>
      <c r="F7589" s="90"/>
      <c r="G7589" s="42"/>
      <c r="H7589" s="90"/>
      <c r="M7589" s="42"/>
      <c r="S7589" s="42"/>
      <c r="T7589" s="42"/>
      <c r="U7589" s="42"/>
      <c r="V7589" s="42"/>
      <c r="W7589" s="42"/>
      <c r="X7589" s="42"/>
      <c r="Y7589" s="42"/>
      <c r="Z7589" s="42"/>
    </row>
    <row r="7590">
      <c r="B7590" s="42"/>
      <c r="D7590" s="90"/>
      <c r="F7590" s="90"/>
      <c r="G7590" s="42"/>
      <c r="H7590" s="90"/>
      <c r="M7590" s="42"/>
      <c r="S7590" s="42"/>
      <c r="T7590" s="42"/>
      <c r="U7590" s="42"/>
      <c r="V7590" s="42"/>
      <c r="W7590" s="42"/>
      <c r="X7590" s="42"/>
      <c r="Y7590" s="42"/>
      <c r="Z7590" s="42"/>
    </row>
    <row r="7591">
      <c r="B7591" s="42"/>
      <c r="D7591" s="90"/>
      <c r="F7591" s="90"/>
      <c r="G7591" s="42"/>
      <c r="H7591" s="90"/>
      <c r="M7591" s="42"/>
      <c r="S7591" s="42"/>
      <c r="T7591" s="42"/>
      <c r="U7591" s="42"/>
      <c r="V7591" s="42"/>
      <c r="W7591" s="42"/>
      <c r="X7591" s="42"/>
      <c r="Y7591" s="42"/>
      <c r="Z7591" s="42"/>
    </row>
    <row r="7592">
      <c r="B7592" s="42"/>
      <c r="D7592" s="90"/>
      <c r="F7592" s="90"/>
      <c r="G7592" s="42"/>
      <c r="H7592" s="90"/>
      <c r="M7592" s="42"/>
      <c r="S7592" s="42"/>
      <c r="T7592" s="42"/>
      <c r="U7592" s="42"/>
      <c r="V7592" s="42"/>
      <c r="W7592" s="42"/>
      <c r="X7592" s="42"/>
      <c r="Y7592" s="42"/>
      <c r="Z7592" s="42"/>
    </row>
    <row r="7593">
      <c r="B7593" s="42"/>
      <c r="D7593" s="90"/>
      <c r="F7593" s="90"/>
      <c r="G7593" s="42"/>
      <c r="H7593" s="90"/>
      <c r="M7593" s="42"/>
      <c r="S7593" s="42"/>
      <c r="T7593" s="42"/>
      <c r="U7593" s="42"/>
      <c r="V7593" s="42"/>
      <c r="W7593" s="42"/>
      <c r="X7593" s="42"/>
      <c r="Y7593" s="42"/>
      <c r="Z7593" s="42"/>
    </row>
    <row r="7594">
      <c r="B7594" s="42"/>
      <c r="D7594" s="90"/>
      <c r="F7594" s="90"/>
      <c r="G7594" s="42"/>
      <c r="H7594" s="90"/>
      <c r="M7594" s="42"/>
      <c r="S7594" s="42"/>
      <c r="T7594" s="42"/>
      <c r="U7594" s="42"/>
      <c r="V7594" s="42"/>
      <c r="W7594" s="42"/>
      <c r="X7594" s="42"/>
      <c r="Y7594" s="42"/>
      <c r="Z7594" s="42"/>
    </row>
    <row r="7595">
      <c r="B7595" s="42"/>
      <c r="D7595" s="90"/>
      <c r="F7595" s="90"/>
      <c r="G7595" s="42"/>
      <c r="H7595" s="90"/>
      <c r="M7595" s="42"/>
      <c r="S7595" s="42"/>
      <c r="T7595" s="42"/>
      <c r="U7595" s="42"/>
      <c r="V7595" s="42"/>
      <c r="W7595" s="42"/>
      <c r="X7595" s="42"/>
      <c r="Y7595" s="42"/>
      <c r="Z7595" s="42"/>
    </row>
    <row r="7596">
      <c r="B7596" s="42"/>
      <c r="D7596" s="90"/>
      <c r="F7596" s="90"/>
      <c r="G7596" s="42"/>
      <c r="H7596" s="90"/>
      <c r="M7596" s="42"/>
      <c r="S7596" s="42"/>
      <c r="T7596" s="42"/>
      <c r="U7596" s="42"/>
      <c r="V7596" s="42"/>
      <c r="W7596" s="42"/>
      <c r="X7596" s="42"/>
      <c r="Y7596" s="42"/>
      <c r="Z7596" s="42"/>
    </row>
    <row r="7597">
      <c r="B7597" s="42"/>
      <c r="D7597" s="90"/>
      <c r="F7597" s="90"/>
      <c r="G7597" s="42"/>
      <c r="H7597" s="90"/>
      <c r="M7597" s="42"/>
      <c r="S7597" s="42"/>
      <c r="T7597" s="42"/>
      <c r="U7597" s="42"/>
      <c r="V7597" s="42"/>
      <c r="W7597" s="42"/>
      <c r="X7597" s="42"/>
      <c r="Y7597" s="42"/>
      <c r="Z7597" s="42"/>
    </row>
    <row r="7598">
      <c r="B7598" s="42"/>
      <c r="D7598" s="90"/>
      <c r="F7598" s="90"/>
      <c r="G7598" s="42"/>
      <c r="H7598" s="90"/>
      <c r="M7598" s="42"/>
      <c r="S7598" s="42"/>
      <c r="T7598" s="42"/>
      <c r="U7598" s="42"/>
      <c r="V7598" s="42"/>
      <c r="W7598" s="42"/>
      <c r="X7598" s="42"/>
      <c r="Y7598" s="42"/>
      <c r="Z7598" s="42"/>
    </row>
    <row r="7599">
      <c r="B7599" s="42"/>
      <c r="D7599" s="90"/>
      <c r="F7599" s="90"/>
      <c r="G7599" s="42"/>
      <c r="H7599" s="90"/>
      <c r="M7599" s="42"/>
      <c r="S7599" s="42"/>
      <c r="T7599" s="42"/>
      <c r="U7599" s="42"/>
      <c r="V7599" s="42"/>
      <c r="W7599" s="42"/>
      <c r="X7599" s="42"/>
      <c r="Y7599" s="42"/>
      <c r="Z7599" s="42"/>
    </row>
    <row r="7600">
      <c r="B7600" s="42"/>
      <c r="D7600" s="90"/>
      <c r="F7600" s="90"/>
      <c r="G7600" s="42"/>
      <c r="H7600" s="90"/>
      <c r="M7600" s="42"/>
      <c r="S7600" s="42"/>
      <c r="T7600" s="42"/>
      <c r="U7600" s="42"/>
      <c r="V7600" s="42"/>
      <c r="W7600" s="42"/>
      <c r="X7600" s="42"/>
      <c r="Y7600" s="42"/>
      <c r="Z7600" s="42"/>
    </row>
    <row r="7601">
      <c r="B7601" s="42"/>
      <c r="D7601" s="90"/>
      <c r="F7601" s="90"/>
      <c r="G7601" s="42"/>
      <c r="H7601" s="90"/>
      <c r="M7601" s="42"/>
      <c r="S7601" s="42"/>
      <c r="T7601" s="42"/>
      <c r="U7601" s="42"/>
      <c r="V7601" s="42"/>
      <c r="W7601" s="42"/>
      <c r="X7601" s="42"/>
      <c r="Y7601" s="42"/>
      <c r="Z7601" s="42"/>
    </row>
    <row r="7602">
      <c r="B7602" s="42"/>
      <c r="D7602" s="90"/>
      <c r="F7602" s="90"/>
      <c r="G7602" s="42"/>
      <c r="H7602" s="90"/>
      <c r="M7602" s="42"/>
      <c r="S7602" s="42"/>
      <c r="T7602" s="42"/>
      <c r="U7602" s="42"/>
      <c r="V7602" s="42"/>
      <c r="W7602" s="42"/>
      <c r="X7602" s="42"/>
      <c r="Y7602" s="42"/>
      <c r="Z7602" s="42"/>
    </row>
    <row r="7603">
      <c r="B7603" s="42"/>
      <c r="D7603" s="90"/>
      <c r="F7603" s="90"/>
      <c r="G7603" s="42"/>
      <c r="H7603" s="90"/>
      <c r="M7603" s="42"/>
      <c r="S7603" s="42"/>
      <c r="T7603" s="42"/>
      <c r="U7603" s="42"/>
      <c r="V7603" s="42"/>
      <c r="W7603" s="42"/>
      <c r="X7603" s="42"/>
      <c r="Y7603" s="42"/>
      <c r="Z7603" s="42"/>
    </row>
    <row r="7604">
      <c r="B7604" s="42"/>
      <c r="D7604" s="90"/>
      <c r="F7604" s="90"/>
      <c r="G7604" s="42"/>
      <c r="H7604" s="90"/>
      <c r="M7604" s="42"/>
      <c r="S7604" s="42"/>
      <c r="T7604" s="42"/>
      <c r="U7604" s="42"/>
      <c r="V7604" s="42"/>
      <c r="W7604" s="42"/>
      <c r="X7604" s="42"/>
      <c r="Y7604" s="42"/>
      <c r="Z7604" s="42"/>
    </row>
    <row r="7605">
      <c r="B7605" s="42"/>
      <c r="D7605" s="90"/>
      <c r="F7605" s="90"/>
      <c r="G7605" s="42"/>
      <c r="H7605" s="90"/>
      <c r="M7605" s="42"/>
      <c r="S7605" s="42"/>
      <c r="T7605" s="42"/>
      <c r="U7605" s="42"/>
      <c r="V7605" s="42"/>
      <c r="W7605" s="42"/>
      <c r="X7605" s="42"/>
      <c r="Y7605" s="42"/>
      <c r="Z7605" s="42"/>
    </row>
    <row r="7606">
      <c r="B7606" s="42"/>
      <c r="D7606" s="90"/>
      <c r="F7606" s="90"/>
      <c r="G7606" s="42"/>
      <c r="H7606" s="90"/>
      <c r="M7606" s="42"/>
      <c r="S7606" s="42"/>
      <c r="T7606" s="42"/>
      <c r="U7606" s="42"/>
      <c r="V7606" s="42"/>
      <c r="W7606" s="42"/>
      <c r="X7606" s="42"/>
      <c r="Y7606" s="42"/>
      <c r="Z7606" s="42"/>
    </row>
    <row r="7607">
      <c r="B7607" s="42"/>
      <c r="D7607" s="90"/>
      <c r="F7607" s="90"/>
      <c r="G7607" s="42"/>
      <c r="H7607" s="90"/>
      <c r="M7607" s="42"/>
      <c r="S7607" s="42"/>
      <c r="T7607" s="42"/>
      <c r="U7607" s="42"/>
      <c r="V7607" s="42"/>
      <c r="W7607" s="42"/>
      <c r="X7607" s="42"/>
      <c r="Y7607" s="42"/>
      <c r="Z7607" s="42"/>
    </row>
    <row r="7608">
      <c r="B7608" s="42"/>
      <c r="D7608" s="90"/>
      <c r="F7608" s="90"/>
      <c r="G7608" s="42"/>
      <c r="H7608" s="90"/>
      <c r="M7608" s="42"/>
      <c r="S7608" s="42"/>
      <c r="T7608" s="42"/>
      <c r="U7608" s="42"/>
      <c r="V7608" s="42"/>
      <c r="W7608" s="42"/>
      <c r="X7608" s="42"/>
      <c r="Y7608" s="42"/>
      <c r="Z7608" s="42"/>
    </row>
    <row r="7609">
      <c r="B7609" s="42"/>
      <c r="D7609" s="90"/>
      <c r="F7609" s="90"/>
      <c r="G7609" s="42"/>
      <c r="H7609" s="90"/>
      <c r="M7609" s="42"/>
      <c r="S7609" s="42"/>
      <c r="T7609" s="42"/>
      <c r="U7609" s="42"/>
      <c r="V7609" s="42"/>
      <c r="W7609" s="42"/>
      <c r="X7609" s="42"/>
      <c r="Y7609" s="42"/>
      <c r="Z7609" s="42"/>
    </row>
    <row r="7610">
      <c r="B7610" s="42"/>
      <c r="D7610" s="90"/>
      <c r="F7610" s="90"/>
      <c r="G7610" s="42"/>
      <c r="H7610" s="90"/>
      <c r="M7610" s="42"/>
      <c r="S7610" s="42"/>
      <c r="T7610" s="42"/>
      <c r="U7610" s="42"/>
      <c r="V7610" s="42"/>
      <c r="W7610" s="42"/>
      <c r="X7610" s="42"/>
      <c r="Y7610" s="42"/>
      <c r="Z7610" s="42"/>
    </row>
    <row r="7611">
      <c r="B7611" s="42"/>
      <c r="D7611" s="90"/>
      <c r="F7611" s="90"/>
      <c r="G7611" s="42"/>
      <c r="H7611" s="90"/>
      <c r="M7611" s="42"/>
      <c r="S7611" s="42"/>
      <c r="T7611" s="42"/>
      <c r="U7611" s="42"/>
      <c r="V7611" s="42"/>
      <c r="W7611" s="42"/>
      <c r="X7611" s="42"/>
      <c r="Y7611" s="42"/>
      <c r="Z7611" s="42"/>
    </row>
    <row r="7612">
      <c r="B7612" s="42"/>
      <c r="D7612" s="90"/>
      <c r="F7612" s="90"/>
      <c r="G7612" s="42"/>
      <c r="H7612" s="90"/>
      <c r="M7612" s="42"/>
      <c r="S7612" s="42"/>
      <c r="T7612" s="42"/>
      <c r="U7612" s="42"/>
      <c r="V7612" s="42"/>
      <c r="W7612" s="42"/>
      <c r="X7612" s="42"/>
      <c r="Y7612" s="42"/>
      <c r="Z7612" s="42"/>
    </row>
    <row r="7613">
      <c r="B7613" s="42"/>
      <c r="D7613" s="90"/>
      <c r="F7613" s="90"/>
      <c r="G7613" s="42"/>
      <c r="H7613" s="90"/>
      <c r="M7613" s="42"/>
      <c r="S7613" s="42"/>
      <c r="T7613" s="42"/>
      <c r="U7613" s="42"/>
      <c r="V7613" s="42"/>
      <c r="W7613" s="42"/>
      <c r="X7613" s="42"/>
      <c r="Y7613" s="42"/>
      <c r="Z7613" s="42"/>
    </row>
    <row r="7614">
      <c r="B7614" s="42"/>
      <c r="D7614" s="90"/>
      <c r="F7614" s="90"/>
      <c r="G7614" s="42"/>
      <c r="H7614" s="90"/>
      <c r="M7614" s="42"/>
      <c r="S7614" s="42"/>
      <c r="T7614" s="42"/>
      <c r="U7614" s="42"/>
      <c r="V7614" s="42"/>
      <c r="W7614" s="42"/>
      <c r="X7614" s="42"/>
      <c r="Y7614" s="42"/>
      <c r="Z7614" s="42"/>
    </row>
    <row r="7615">
      <c r="B7615" s="42"/>
      <c r="D7615" s="90"/>
      <c r="F7615" s="90"/>
      <c r="G7615" s="42"/>
      <c r="H7615" s="90"/>
      <c r="M7615" s="42"/>
      <c r="S7615" s="42"/>
      <c r="T7615" s="42"/>
      <c r="U7615" s="42"/>
      <c r="V7615" s="42"/>
      <c r="W7615" s="42"/>
      <c r="X7615" s="42"/>
      <c r="Y7615" s="42"/>
      <c r="Z7615" s="42"/>
    </row>
    <row r="7616">
      <c r="B7616" s="42"/>
      <c r="D7616" s="90"/>
      <c r="F7616" s="90"/>
      <c r="G7616" s="42"/>
      <c r="H7616" s="90"/>
      <c r="M7616" s="42"/>
      <c r="S7616" s="42"/>
      <c r="T7616" s="42"/>
      <c r="U7616" s="42"/>
      <c r="V7616" s="42"/>
      <c r="W7616" s="42"/>
      <c r="X7616" s="42"/>
      <c r="Y7616" s="42"/>
      <c r="Z7616" s="42"/>
    </row>
    <row r="7617">
      <c r="B7617" s="42"/>
      <c r="D7617" s="90"/>
      <c r="F7617" s="90"/>
      <c r="G7617" s="42"/>
      <c r="H7617" s="90"/>
      <c r="M7617" s="42"/>
      <c r="S7617" s="42"/>
      <c r="T7617" s="42"/>
      <c r="U7617" s="42"/>
      <c r="V7617" s="42"/>
      <c r="W7617" s="42"/>
      <c r="X7617" s="42"/>
      <c r="Y7617" s="42"/>
      <c r="Z7617" s="42"/>
    </row>
    <row r="7618">
      <c r="B7618" s="42"/>
      <c r="D7618" s="90"/>
      <c r="F7618" s="90"/>
      <c r="G7618" s="42"/>
      <c r="H7618" s="90"/>
      <c r="M7618" s="42"/>
      <c r="S7618" s="42"/>
      <c r="T7618" s="42"/>
      <c r="U7618" s="42"/>
      <c r="V7618" s="42"/>
      <c r="W7618" s="42"/>
      <c r="X7618" s="42"/>
      <c r="Y7618" s="42"/>
      <c r="Z7618" s="42"/>
    </row>
    <row r="7619">
      <c r="B7619" s="42"/>
      <c r="D7619" s="90"/>
      <c r="F7619" s="90"/>
      <c r="G7619" s="42"/>
      <c r="H7619" s="90"/>
      <c r="M7619" s="42"/>
      <c r="S7619" s="42"/>
      <c r="T7619" s="42"/>
      <c r="U7619" s="42"/>
      <c r="V7619" s="42"/>
      <c r="W7619" s="42"/>
      <c r="X7619" s="42"/>
      <c r="Y7619" s="42"/>
      <c r="Z7619" s="42"/>
    </row>
    <row r="7620">
      <c r="B7620" s="42"/>
      <c r="D7620" s="90"/>
      <c r="F7620" s="90"/>
      <c r="G7620" s="42"/>
      <c r="H7620" s="90"/>
      <c r="M7620" s="42"/>
      <c r="S7620" s="42"/>
      <c r="T7620" s="42"/>
      <c r="U7620" s="42"/>
      <c r="V7620" s="42"/>
      <c r="W7620" s="42"/>
      <c r="X7620" s="42"/>
      <c r="Y7620" s="42"/>
      <c r="Z7620" s="42"/>
    </row>
    <row r="7621">
      <c r="B7621" s="42"/>
      <c r="D7621" s="90"/>
      <c r="F7621" s="90"/>
      <c r="G7621" s="42"/>
      <c r="H7621" s="90"/>
      <c r="M7621" s="42"/>
      <c r="S7621" s="42"/>
      <c r="T7621" s="42"/>
      <c r="U7621" s="42"/>
      <c r="V7621" s="42"/>
      <c r="W7621" s="42"/>
      <c r="X7621" s="42"/>
      <c r="Y7621" s="42"/>
      <c r="Z7621" s="42"/>
    </row>
    <row r="7622">
      <c r="B7622" s="42"/>
      <c r="D7622" s="90"/>
      <c r="F7622" s="90"/>
      <c r="G7622" s="42"/>
      <c r="H7622" s="90"/>
      <c r="M7622" s="42"/>
      <c r="S7622" s="42"/>
      <c r="T7622" s="42"/>
      <c r="U7622" s="42"/>
      <c r="V7622" s="42"/>
      <c r="W7622" s="42"/>
      <c r="X7622" s="42"/>
      <c r="Y7622" s="42"/>
      <c r="Z7622" s="42"/>
    </row>
    <row r="7623">
      <c r="B7623" s="42"/>
      <c r="D7623" s="90"/>
      <c r="F7623" s="90"/>
      <c r="G7623" s="42"/>
      <c r="H7623" s="90"/>
      <c r="M7623" s="42"/>
      <c r="S7623" s="42"/>
      <c r="T7623" s="42"/>
      <c r="U7623" s="42"/>
      <c r="V7623" s="42"/>
      <c r="W7623" s="42"/>
      <c r="X7623" s="42"/>
      <c r="Y7623" s="42"/>
      <c r="Z7623" s="42"/>
    </row>
    <row r="7624">
      <c r="B7624" s="42"/>
      <c r="D7624" s="90"/>
      <c r="F7624" s="90"/>
      <c r="G7624" s="42"/>
      <c r="H7624" s="90"/>
      <c r="M7624" s="42"/>
      <c r="S7624" s="42"/>
      <c r="T7624" s="42"/>
      <c r="U7624" s="42"/>
      <c r="V7624" s="42"/>
      <c r="W7624" s="42"/>
      <c r="X7624" s="42"/>
      <c r="Y7624" s="42"/>
      <c r="Z7624" s="42"/>
    </row>
    <row r="7625">
      <c r="B7625" s="42"/>
      <c r="D7625" s="90"/>
      <c r="F7625" s="90"/>
      <c r="G7625" s="42"/>
      <c r="H7625" s="90"/>
      <c r="M7625" s="42"/>
      <c r="S7625" s="42"/>
      <c r="T7625" s="42"/>
      <c r="U7625" s="42"/>
      <c r="V7625" s="42"/>
      <c r="W7625" s="42"/>
      <c r="X7625" s="42"/>
      <c r="Y7625" s="42"/>
      <c r="Z7625" s="42"/>
    </row>
    <row r="7626">
      <c r="B7626" s="42"/>
      <c r="D7626" s="90"/>
      <c r="F7626" s="90"/>
      <c r="G7626" s="42"/>
      <c r="H7626" s="90"/>
      <c r="M7626" s="42"/>
      <c r="S7626" s="42"/>
      <c r="T7626" s="42"/>
      <c r="U7626" s="42"/>
      <c r="V7626" s="42"/>
      <c r="W7626" s="42"/>
      <c r="X7626" s="42"/>
      <c r="Y7626" s="42"/>
      <c r="Z7626" s="42"/>
    </row>
    <row r="7627">
      <c r="B7627" s="42"/>
      <c r="D7627" s="90"/>
      <c r="F7627" s="90"/>
      <c r="G7627" s="42"/>
      <c r="H7627" s="90"/>
      <c r="M7627" s="42"/>
      <c r="S7627" s="42"/>
      <c r="T7627" s="42"/>
      <c r="U7627" s="42"/>
      <c r="V7627" s="42"/>
      <c r="W7627" s="42"/>
      <c r="X7627" s="42"/>
      <c r="Y7627" s="42"/>
      <c r="Z7627" s="42"/>
    </row>
    <row r="7628">
      <c r="B7628" s="42"/>
      <c r="D7628" s="90"/>
      <c r="F7628" s="90"/>
      <c r="G7628" s="42"/>
      <c r="H7628" s="90"/>
      <c r="M7628" s="42"/>
      <c r="S7628" s="42"/>
      <c r="T7628" s="42"/>
      <c r="U7628" s="42"/>
      <c r="V7628" s="42"/>
      <c r="W7628" s="42"/>
      <c r="X7628" s="42"/>
      <c r="Y7628" s="42"/>
      <c r="Z7628" s="42"/>
    </row>
    <row r="7629">
      <c r="B7629" s="42"/>
      <c r="D7629" s="90"/>
      <c r="F7629" s="90"/>
      <c r="G7629" s="42"/>
      <c r="H7629" s="90"/>
      <c r="M7629" s="42"/>
      <c r="S7629" s="42"/>
      <c r="T7629" s="42"/>
      <c r="U7629" s="42"/>
      <c r="V7629" s="42"/>
      <c r="W7629" s="42"/>
      <c r="X7629" s="42"/>
      <c r="Y7629" s="42"/>
      <c r="Z7629" s="42"/>
    </row>
    <row r="7630">
      <c r="B7630" s="42"/>
      <c r="D7630" s="90"/>
      <c r="F7630" s="90"/>
      <c r="G7630" s="42"/>
      <c r="H7630" s="90"/>
      <c r="M7630" s="42"/>
      <c r="S7630" s="42"/>
      <c r="T7630" s="42"/>
      <c r="U7630" s="42"/>
      <c r="V7630" s="42"/>
      <c r="W7630" s="42"/>
      <c r="X7630" s="42"/>
      <c r="Y7630" s="42"/>
      <c r="Z7630" s="42"/>
    </row>
    <row r="7631">
      <c r="B7631" s="42"/>
      <c r="D7631" s="90"/>
      <c r="F7631" s="90"/>
      <c r="G7631" s="42"/>
      <c r="H7631" s="90"/>
      <c r="M7631" s="42"/>
      <c r="S7631" s="42"/>
      <c r="T7631" s="42"/>
      <c r="U7631" s="42"/>
      <c r="V7631" s="42"/>
      <c r="W7631" s="42"/>
      <c r="X7631" s="42"/>
      <c r="Y7631" s="42"/>
      <c r="Z7631" s="42"/>
    </row>
    <row r="7632">
      <c r="B7632" s="42"/>
      <c r="D7632" s="90"/>
      <c r="F7632" s="90"/>
      <c r="G7632" s="42"/>
      <c r="H7632" s="90"/>
      <c r="M7632" s="42"/>
      <c r="S7632" s="42"/>
      <c r="T7632" s="42"/>
      <c r="U7632" s="42"/>
      <c r="V7632" s="42"/>
      <c r="W7632" s="42"/>
      <c r="X7632" s="42"/>
      <c r="Y7632" s="42"/>
      <c r="Z7632" s="42"/>
    </row>
    <row r="7633">
      <c r="B7633" s="42"/>
      <c r="D7633" s="90"/>
      <c r="F7633" s="90"/>
      <c r="G7633" s="42"/>
      <c r="H7633" s="90"/>
      <c r="M7633" s="42"/>
      <c r="S7633" s="42"/>
      <c r="T7633" s="42"/>
      <c r="U7633" s="42"/>
      <c r="V7633" s="42"/>
      <c r="W7633" s="42"/>
      <c r="X7633" s="42"/>
      <c r="Y7633" s="42"/>
      <c r="Z7633" s="42"/>
    </row>
    <row r="7634">
      <c r="B7634" s="42"/>
      <c r="D7634" s="90"/>
      <c r="F7634" s="90"/>
      <c r="G7634" s="42"/>
      <c r="H7634" s="90"/>
      <c r="M7634" s="42"/>
      <c r="S7634" s="42"/>
      <c r="T7634" s="42"/>
      <c r="U7634" s="42"/>
      <c r="V7634" s="42"/>
      <c r="W7634" s="42"/>
      <c r="X7634" s="42"/>
      <c r="Y7634" s="42"/>
      <c r="Z7634" s="42"/>
    </row>
    <row r="7635">
      <c r="B7635" s="42"/>
      <c r="D7635" s="90"/>
      <c r="F7635" s="90"/>
      <c r="G7635" s="42"/>
      <c r="H7635" s="90"/>
      <c r="M7635" s="42"/>
      <c r="S7635" s="42"/>
      <c r="T7635" s="42"/>
      <c r="U7635" s="42"/>
      <c r="V7635" s="42"/>
      <c r="W7635" s="42"/>
      <c r="X7635" s="42"/>
      <c r="Y7635" s="42"/>
      <c r="Z7635" s="42"/>
    </row>
    <row r="7636">
      <c r="B7636" s="42"/>
      <c r="D7636" s="90"/>
      <c r="F7636" s="90"/>
      <c r="G7636" s="42"/>
      <c r="H7636" s="90"/>
      <c r="M7636" s="42"/>
      <c r="S7636" s="42"/>
      <c r="T7636" s="42"/>
      <c r="U7636" s="42"/>
      <c r="V7636" s="42"/>
      <c r="W7636" s="42"/>
      <c r="X7636" s="42"/>
      <c r="Y7636" s="42"/>
      <c r="Z7636" s="42"/>
    </row>
    <row r="7637">
      <c r="B7637" s="42"/>
      <c r="D7637" s="90"/>
      <c r="F7637" s="90"/>
      <c r="G7637" s="42"/>
      <c r="H7637" s="90"/>
      <c r="M7637" s="42"/>
      <c r="S7637" s="42"/>
      <c r="T7637" s="42"/>
      <c r="U7637" s="42"/>
      <c r="V7637" s="42"/>
      <c r="W7637" s="42"/>
      <c r="X7637" s="42"/>
      <c r="Y7637" s="42"/>
      <c r="Z7637" s="42"/>
    </row>
    <row r="7638">
      <c r="B7638" s="42"/>
      <c r="D7638" s="90"/>
      <c r="F7638" s="90"/>
      <c r="G7638" s="42"/>
      <c r="H7638" s="90"/>
      <c r="M7638" s="42"/>
      <c r="S7638" s="42"/>
      <c r="T7638" s="42"/>
      <c r="U7638" s="42"/>
      <c r="V7638" s="42"/>
      <c r="W7638" s="42"/>
      <c r="X7638" s="42"/>
      <c r="Y7638" s="42"/>
      <c r="Z7638" s="42"/>
    </row>
    <row r="7639">
      <c r="B7639" s="42"/>
      <c r="D7639" s="90"/>
      <c r="F7639" s="90"/>
      <c r="G7639" s="42"/>
      <c r="H7639" s="90"/>
      <c r="M7639" s="42"/>
      <c r="S7639" s="42"/>
      <c r="T7639" s="42"/>
      <c r="U7639" s="42"/>
      <c r="V7639" s="42"/>
      <c r="W7639" s="42"/>
      <c r="X7639" s="42"/>
      <c r="Y7639" s="42"/>
      <c r="Z7639" s="42"/>
    </row>
    <row r="7640">
      <c r="B7640" s="42"/>
      <c r="D7640" s="90"/>
      <c r="F7640" s="90"/>
      <c r="G7640" s="42"/>
      <c r="H7640" s="90"/>
      <c r="M7640" s="42"/>
      <c r="S7640" s="42"/>
      <c r="T7640" s="42"/>
      <c r="U7640" s="42"/>
      <c r="V7640" s="42"/>
      <c r="W7640" s="42"/>
      <c r="X7640" s="42"/>
      <c r="Y7640" s="42"/>
      <c r="Z7640" s="42"/>
    </row>
    <row r="7641">
      <c r="B7641" s="42"/>
      <c r="D7641" s="90"/>
      <c r="F7641" s="90"/>
      <c r="G7641" s="42"/>
      <c r="H7641" s="90"/>
      <c r="M7641" s="42"/>
      <c r="S7641" s="42"/>
      <c r="T7641" s="42"/>
      <c r="U7641" s="42"/>
      <c r="V7641" s="42"/>
      <c r="W7641" s="42"/>
      <c r="X7641" s="42"/>
      <c r="Y7641" s="42"/>
      <c r="Z7641" s="42"/>
    </row>
    <row r="7642">
      <c r="B7642" s="42"/>
      <c r="D7642" s="90"/>
      <c r="F7642" s="90"/>
      <c r="G7642" s="42"/>
      <c r="H7642" s="90"/>
      <c r="M7642" s="42"/>
      <c r="S7642" s="42"/>
      <c r="T7642" s="42"/>
      <c r="U7642" s="42"/>
      <c r="V7642" s="42"/>
      <c r="W7642" s="42"/>
      <c r="X7642" s="42"/>
      <c r="Y7642" s="42"/>
      <c r="Z7642" s="42"/>
    </row>
    <row r="7643">
      <c r="B7643" s="42"/>
      <c r="D7643" s="90"/>
      <c r="F7643" s="90"/>
      <c r="G7643" s="42"/>
      <c r="H7643" s="90"/>
      <c r="M7643" s="42"/>
      <c r="S7643" s="42"/>
      <c r="T7643" s="42"/>
      <c r="U7643" s="42"/>
      <c r="V7643" s="42"/>
      <c r="W7643" s="42"/>
      <c r="X7643" s="42"/>
      <c r="Y7643" s="42"/>
      <c r="Z7643" s="42"/>
    </row>
    <row r="7644">
      <c r="B7644" s="42"/>
      <c r="D7644" s="90"/>
      <c r="F7644" s="90"/>
      <c r="G7644" s="42"/>
      <c r="H7644" s="90"/>
      <c r="M7644" s="42"/>
      <c r="S7644" s="42"/>
      <c r="T7644" s="42"/>
      <c r="U7644" s="42"/>
      <c r="V7644" s="42"/>
      <c r="W7644" s="42"/>
      <c r="X7644" s="42"/>
      <c r="Y7644" s="42"/>
      <c r="Z7644" s="42"/>
    </row>
    <row r="7645">
      <c r="B7645" s="42"/>
      <c r="D7645" s="90"/>
      <c r="F7645" s="90"/>
      <c r="G7645" s="42"/>
      <c r="H7645" s="90"/>
      <c r="M7645" s="42"/>
      <c r="S7645" s="42"/>
      <c r="T7645" s="42"/>
      <c r="U7645" s="42"/>
      <c r="V7645" s="42"/>
      <c r="W7645" s="42"/>
      <c r="X7645" s="42"/>
      <c r="Y7645" s="42"/>
      <c r="Z7645" s="42"/>
    </row>
    <row r="7646">
      <c r="B7646" s="42"/>
      <c r="D7646" s="90"/>
      <c r="F7646" s="90"/>
      <c r="G7646" s="42"/>
      <c r="H7646" s="90"/>
      <c r="M7646" s="42"/>
      <c r="S7646" s="42"/>
      <c r="T7646" s="42"/>
      <c r="U7646" s="42"/>
      <c r="V7646" s="42"/>
      <c r="W7646" s="42"/>
      <c r="X7646" s="42"/>
      <c r="Y7646" s="42"/>
      <c r="Z7646" s="42"/>
    </row>
    <row r="7647">
      <c r="B7647" s="42"/>
      <c r="D7647" s="90"/>
      <c r="F7647" s="90"/>
      <c r="G7647" s="42"/>
      <c r="H7647" s="90"/>
      <c r="M7647" s="42"/>
      <c r="S7647" s="42"/>
      <c r="T7647" s="42"/>
      <c r="U7647" s="42"/>
      <c r="V7647" s="42"/>
      <c r="W7647" s="42"/>
      <c r="X7647" s="42"/>
      <c r="Y7647" s="42"/>
      <c r="Z7647" s="42"/>
    </row>
    <row r="7648">
      <c r="B7648" s="42"/>
      <c r="D7648" s="90"/>
      <c r="F7648" s="90"/>
      <c r="G7648" s="42"/>
      <c r="H7648" s="90"/>
      <c r="M7648" s="42"/>
      <c r="S7648" s="42"/>
      <c r="T7648" s="42"/>
      <c r="U7648" s="42"/>
      <c r="V7648" s="42"/>
      <c r="W7648" s="42"/>
      <c r="X7648" s="42"/>
      <c r="Y7648" s="42"/>
      <c r="Z7648" s="42"/>
    </row>
    <row r="7649">
      <c r="B7649" s="42"/>
      <c r="D7649" s="90"/>
      <c r="F7649" s="90"/>
      <c r="G7649" s="42"/>
      <c r="H7649" s="90"/>
      <c r="M7649" s="42"/>
      <c r="S7649" s="42"/>
      <c r="T7649" s="42"/>
      <c r="U7649" s="42"/>
      <c r="V7649" s="42"/>
      <c r="W7649" s="42"/>
      <c r="X7649" s="42"/>
      <c r="Y7649" s="42"/>
      <c r="Z7649" s="42"/>
    </row>
    <row r="7650">
      <c r="B7650" s="42"/>
      <c r="D7650" s="90"/>
      <c r="F7650" s="90"/>
      <c r="G7650" s="42"/>
      <c r="H7650" s="90"/>
      <c r="M7650" s="42"/>
      <c r="S7650" s="42"/>
      <c r="T7650" s="42"/>
      <c r="U7650" s="42"/>
      <c r="V7650" s="42"/>
      <c r="W7650" s="42"/>
      <c r="X7650" s="42"/>
      <c r="Y7650" s="42"/>
      <c r="Z7650" s="42"/>
    </row>
    <row r="7651">
      <c r="B7651" s="42"/>
      <c r="D7651" s="90"/>
      <c r="F7651" s="90"/>
      <c r="G7651" s="42"/>
      <c r="H7651" s="90"/>
      <c r="M7651" s="42"/>
      <c r="S7651" s="42"/>
      <c r="T7651" s="42"/>
      <c r="U7651" s="42"/>
      <c r="V7651" s="42"/>
      <c r="W7651" s="42"/>
      <c r="X7651" s="42"/>
      <c r="Y7651" s="42"/>
      <c r="Z7651" s="42"/>
    </row>
    <row r="7652">
      <c r="B7652" s="42"/>
      <c r="D7652" s="90"/>
      <c r="F7652" s="90"/>
      <c r="G7652" s="42"/>
      <c r="H7652" s="90"/>
      <c r="M7652" s="42"/>
      <c r="S7652" s="42"/>
      <c r="T7652" s="42"/>
      <c r="U7652" s="42"/>
      <c r="V7652" s="42"/>
      <c r="W7652" s="42"/>
      <c r="X7652" s="42"/>
      <c r="Y7652" s="42"/>
      <c r="Z7652" s="42"/>
    </row>
    <row r="7653">
      <c r="B7653" s="42"/>
      <c r="D7653" s="90"/>
      <c r="F7653" s="90"/>
      <c r="G7653" s="42"/>
      <c r="H7653" s="90"/>
      <c r="M7653" s="42"/>
      <c r="S7653" s="42"/>
      <c r="T7653" s="42"/>
      <c r="U7653" s="42"/>
      <c r="V7653" s="42"/>
      <c r="W7653" s="42"/>
      <c r="X7653" s="42"/>
      <c r="Y7653" s="42"/>
      <c r="Z7653" s="42"/>
    </row>
    <row r="7654">
      <c r="B7654" s="42"/>
      <c r="D7654" s="90"/>
      <c r="F7654" s="90"/>
      <c r="G7654" s="42"/>
      <c r="H7654" s="90"/>
      <c r="M7654" s="42"/>
      <c r="S7654" s="42"/>
      <c r="T7654" s="42"/>
      <c r="U7654" s="42"/>
      <c r="V7654" s="42"/>
      <c r="W7654" s="42"/>
      <c r="X7654" s="42"/>
      <c r="Y7654" s="42"/>
      <c r="Z7654" s="42"/>
    </row>
    <row r="7655">
      <c r="B7655" s="42"/>
      <c r="D7655" s="90"/>
      <c r="F7655" s="90"/>
      <c r="G7655" s="42"/>
      <c r="H7655" s="90"/>
      <c r="M7655" s="42"/>
      <c r="S7655" s="42"/>
      <c r="T7655" s="42"/>
      <c r="U7655" s="42"/>
      <c r="V7655" s="42"/>
      <c r="W7655" s="42"/>
      <c r="X7655" s="42"/>
      <c r="Y7655" s="42"/>
      <c r="Z7655" s="42"/>
    </row>
    <row r="7656">
      <c r="B7656" s="42"/>
      <c r="D7656" s="90"/>
      <c r="F7656" s="90"/>
      <c r="G7656" s="42"/>
      <c r="H7656" s="90"/>
      <c r="M7656" s="42"/>
      <c r="S7656" s="42"/>
      <c r="T7656" s="42"/>
      <c r="U7656" s="42"/>
      <c r="V7656" s="42"/>
      <c r="W7656" s="42"/>
      <c r="X7656" s="42"/>
      <c r="Y7656" s="42"/>
      <c r="Z7656" s="42"/>
    </row>
    <row r="7657">
      <c r="B7657" s="42"/>
      <c r="D7657" s="90"/>
      <c r="F7657" s="90"/>
      <c r="G7657" s="42"/>
      <c r="H7657" s="90"/>
      <c r="M7657" s="42"/>
      <c r="S7657" s="42"/>
      <c r="T7657" s="42"/>
      <c r="U7657" s="42"/>
      <c r="V7657" s="42"/>
      <c r="W7657" s="42"/>
      <c r="X7657" s="42"/>
      <c r="Y7657" s="42"/>
      <c r="Z7657" s="42"/>
    </row>
    <row r="7658">
      <c r="B7658" s="42"/>
      <c r="D7658" s="90"/>
      <c r="F7658" s="90"/>
      <c r="G7658" s="42"/>
      <c r="H7658" s="90"/>
      <c r="M7658" s="42"/>
      <c r="S7658" s="42"/>
      <c r="T7658" s="42"/>
      <c r="U7658" s="42"/>
      <c r="V7658" s="42"/>
      <c r="W7658" s="42"/>
      <c r="X7658" s="42"/>
      <c r="Y7658" s="42"/>
      <c r="Z7658" s="42"/>
    </row>
    <row r="7659">
      <c r="B7659" s="42"/>
      <c r="D7659" s="90"/>
      <c r="F7659" s="90"/>
      <c r="G7659" s="42"/>
      <c r="H7659" s="90"/>
      <c r="M7659" s="42"/>
      <c r="S7659" s="42"/>
      <c r="T7659" s="42"/>
      <c r="U7659" s="42"/>
      <c r="V7659" s="42"/>
      <c r="W7659" s="42"/>
      <c r="X7659" s="42"/>
      <c r="Y7659" s="42"/>
      <c r="Z7659" s="42"/>
    </row>
    <row r="7660">
      <c r="B7660" s="42"/>
      <c r="D7660" s="90"/>
      <c r="F7660" s="90"/>
      <c r="G7660" s="42"/>
      <c r="H7660" s="90"/>
      <c r="M7660" s="42"/>
      <c r="S7660" s="42"/>
      <c r="T7660" s="42"/>
      <c r="U7660" s="42"/>
      <c r="V7660" s="42"/>
      <c r="W7660" s="42"/>
      <c r="X7660" s="42"/>
      <c r="Y7660" s="42"/>
      <c r="Z7660" s="42"/>
    </row>
    <row r="7661">
      <c r="B7661" s="42"/>
      <c r="D7661" s="90"/>
      <c r="F7661" s="90"/>
      <c r="G7661" s="42"/>
      <c r="H7661" s="90"/>
      <c r="M7661" s="42"/>
      <c r="S7661" s="42"/>
      <c r="T7661" s="42"/>
      <c r="U7661" s="42"/>
      <c r="V7661" s="42"/>
      <c r="W7661" s="42"/>
      <c r="X7661" s="42"/>
      <c r="Y7661" s="42"/>
      <c r="Z7661" s="42"/>
    </row>
    <row r="7662">
      <c r="B7662" s="42"/>
      <c r="D7662" s="90"/>
      <c r="F7662" s="90"/>
      <c r="G7662" s="42"/>
      <c r="H7662" s="90"/>
      <c r="M7662" s="42"/>
      <c r="S7662" s="42"/>
      <c r="T7662" s="42"/>
      <c r="U7662" s="42"/>
      <c r="V7662" s="42"/>
      <c r="W7662" s="42"/>
      <c r="X7662" s="42"/>
      <c r="Y7662" s="42"/>
      <c r="Z7662" s="42"/>
    </row>
    <row r="7663">
      <c r="B7663" s="42"/>
      <c r="D7663" s="90"/>
      <c r="F7663" s="90"/>
      <c r="G7663" s="42"/>
      <c r="H7663" s="90"/>
      <c r="M7663" s="42"/>
      <c r="S7663" s="42"/>
      <c r="T7663" s="42"/>
      <c r="U7663" s="42"/>
      <c r="V7663" s="42"/>
      <c r="W7663" s="42"/>
      <c r="X7663" s="42"/>
      <c r="Y7663" s="42"/>
      <c r="Z7663" s="42"/>
    </row>
    <row r="7664">
      <c r="B7664" s="42"/>
      <c r="D7664" s="90"/>
      <c r="F7664" s="90"/>
      <c r="G7664" s="42"/>
      <c r="H7664" s="90"/>
      <c r="M7664" s="42"/>
      <c r="S7664" s="42"/>
      <c r="T7664" s="42"/>
      <c r="U7664" s="42"/>
      <c r="V7664" s="42"/>
      <c r="W7664" s="42"/>
      <c r="X7664" s="42"/>
      <c r="Y7664" s="42"/>
      <c r="Z7664" s="42"/>
    </row>
    <row r="7665">
      <c r="B7665" s="42"/>
      <c r="D7665" s="90"/>
      <c r="F7665" s="90"/>
      <c r="G7665" s="42"/>
      <c r="H7665" s="90"/>
      <c r="M7665" s="42"/>
      <c r="S7665" s="42"/>
      <c r="T7665" s="42"/>
      <c r="U7665" s="42"/>
      <c r="V7665" s="42"/>
      <c r="W7665" s="42"/>
      <c r="X7665" s="42"/>
      <c r="Y7665" s="42"/>
      <c r="Z7665" s="42"/>
    </row>
    <row r="7666">
      <c r="B7666" s="42"/>
      <c r="D7666" s="90"/>
      <c r="F7666" s="90"/>
      <c r="G7666" s="42"/>
      <c r="H7666" s="90"/>
      <c r="M7666" s="42"/>
      <c r="S7666" s="42"/>
      <c r="T7666" s="42"/>
      <c r="U7666" s="42"/>
      <c r="V7666" s="42"/>
      <c r="W7666" s="42"/>
      <c r="X7666" s="42"/>
      <c r="Y7666" s="42"/>
      <c r="Z7666" s="42"/>
    </row>
    <row r="7667">
      <c r="B7667" s="42"/>
      <c r="D7667" s="90"/>
      <c r="F7667" s="90"/>
      <c r="G7667" s="42"/>
      <c r="H7667" s="90"/>
      <c r="M7667" s="42"/>
      <c r="S7667" s="42"/>
      <c r="T7667" s="42"/>
      <c r="U7667" s="42"/>
      <c r="V7667" s="42"/>
      <c r="W7667" s="42"/>
      <c r="X7667" s="42"/>
      <c r="Y7667" s="42"/>
      <c r="Z7667" s="42"/>
    </row>
    <row r="7668">
      <c r="B7668" s="42"/>
      <c r="D7668" s="90"/>
      <c r="F7668" s="90"/>
      <c r="G7668" s="42"/>
      <c r="H7668" s="90"/>
      <c r="M7668" s="42"/>
      <c r="S7668" s="42"/>
      <c r="T7668" s="42"/>
      <c r="U7668" s="42"/>
      <c r="V7668" s="42"/>
      <c r="W7668" s="42"/>
      <c r="X7668" s="42"/>
      <c r="Y7668" s="42"/>
      <c r="Z7668" s="42"/>
    </row>
    <row r="7669">
      <c r="B7669" s="42"/>
      <c r="D7669" s="90"/>
      <c r="F7669" s="90"/>
      <c r="G7669" s="42"/>
      <c r="H7669" s="90"/>
      <c r="M7669" s="42"/>
      <c r="S7669" s="42"/>
      <c r="T7669" s="42"/>
      <c r="U7669" s="42"/>
      <c r="V7669" s="42"/>
      <c r="W7669" s="42"/>
      <c r="X7669" s="42"/>
      <c r="Y7669" s="42"/>
      <c r="Z7669" s="42"/>
    </row>
    <row r="7670">
      <c r="B7670" s="42"/>
      <c r="D7670" s="90"/>
      <c r="F7670" s="90"/>
      <c r="G7670" s="42"/>
      <c r="H7670" s="90"/>
      <c r="M7670" s="42"/>
      <c r="S7670" s="42"/>
      <c r="T7670" s="42"/>
      <c r="U7670" s="42"/>
      <c r="V7670" s="42"/>
      <c r="W7670" s="42"/>
      <c r="X7670" s="42"/>
      <c r="Y7670" s="42"/>
      <c r="Z7670" s="42"/>
    </row>
    <row r="7671">
      <c r="B7671" s="42"/>
      <c r="D7671" s="90"/>
      <c r="F7671" s="90"/>
      <c r="G7671" s="42"/>
      <c r="H7671" s="90"/>
      <c r="M7671" s="42"/>
      <c r="S7671" s="42"/>
      <c r="T7671" s="42"/>
      <c r="U7671" s="42"/>
      <c r="V7671" s="42"/>
      <c r="W7671" s="42"/>
      <c r="X7671" s="42"/>
      <c r="Y7671" s="42"/>
      <c r="Z7671" s="42"/>
    </row>
    <row r="7672">
      <c r="B7672" s="42"/>
      <c r="D7672" s="90"/>
      <c r="F7672" s="90"/>
      <c r="G7672" s="42"/>
      <c r="H7672" s="90"/>
      <c r="M7672" s="42"/>
      <c r="S7672" s="42"/>
      <c r="T7672" s="42"/>
      <c r="U7672" s="42"/>
      <c r="V7672" s="42"/>
      <c r="W7672" s="42"/>
      <c r="X7672" s="42"/>
      <c r="Y7672" s="42"/>
      <c r="Z7672" s="42"/>
    </row>
    <row r="7673">
      <c r="B7673" s="42"/>
      <c r="D7673" s="90"/>
      <c r="F7673" s="90"/>
      <c r="G7673" s="42"/>
      <c r="H7673" s="90"/>
      <c r="M7673" s="42"/>
      <c r="S7673" s="42"/>
      <c r="T7673" s="42"/>
      <c r="U7673" s="42"/>
      <c r="V7673" s="42"/>
      <c r="W7673" s="42"/>
      <c r="X7673" s="42"/>
      <c r="Y7673" s="42"/>
      <c r="Z7673" s="42"/>
    </row>
    <row r="7674">
      <c r="B7674" s="42"/>
      <c r="D7674" s="90"/>
      <c r="F7674" s="90"/>
      <c r="G7674" s="42"/>
      <c r="H7674" s="90"/>
      <c r="M7674" s="42"/>
      <c r="S7674" s="42"/>
      <c r="T7674" s="42"/>
      <c r="U7674" s="42"/>
      <c r="V7674" s="42"/>
      <c r="W7674" s="42"/>
      <c r="X7674" s="42"/>
      <c r="Y7674" s="42"/>
      <c r="Z7674" s="42"/>
    </row>
    <row r="7675">
      <c r="B7675" s="42"/>
      <c r="D7675" s="90"/>
      <c r="F7675" s="90"/>
      <c r="G7675" s="42"/>
      <c r="H7675" s="90"/>
      <c r="M7675" s="42"/>
      <c r="S7675" s="42"/>
      <c r="T7675" s="42"/>
      <c r="U7675" s="42"/>
      <c r="V7675" s="42"/>
      <c r="W7675" s="42"/>
      <c r="X7675" s="42"/>
      <c r="Y7675" s="42"/>
      <c r="Z7675" s="42"/>
    </row>
    <row r="7676">
      <c r="B7676" s="42"/>
      <c r="D7676" s="90"/>
      <c r="F7676" s="90"/>
      <c r="G7676" s="42"/>
      <c r="H7676" s="90"/>
      <c r="M7676" s="42"/>
      <c r="S7676" s="42"/>
      <c r="T7676" s="42"/>
      <c r="U7676" s="42"/>
      <c r="V7676" s="42"/>
      <c r="W7676" s="42"/>
      <c r="X7676" s="42"/>
      <c r="Y7676" s="42"/>
      <c r="Z7676" s="42"/>
    </row>
    <row r="7677">
      <c r="B7677" s="42"/>
      <c r="D7677" s="90"/>
      <c r="F7677" s="90"/>
      <c r="G7677" s="42"/>
      <c r="H7677" s="90"/>
      <c r="M7677" s="42"/>
      <c r="S7677" s="42"/>
      <c r="T7677" s="42"/>
      <c r="U7677" s="42"/>
      <c r="V7677" s="42"/>
      <c r="W7677" s="42"/>
      <c r="X7677" s="42"/>
      <c r="Y7677" s="42"/>
      <c r="Z7677" s="42"/>
    </row>
    <row r="7678">
      <c r="B7678" s="42"/>
      <c r="D7678" s="90"/>
      <c r="F7678" s="90"/>
      <c r="G7678" s="42"/>
      <c r="H7678" s="90"/>
      <c r="M7678" s="42"/>
      <c r="S7678" s="42"/>
      <c r="T7678" s="42"/>
      <c r="U7678" s="42"/>
      <c r="V7678" s="42"/>
      <c r="W7678" s="42"/>
      <c r="X7678" s="42"/>
      <c r="Y7678" s="42"/>
      <c r="Z7678" s="42"/>
    </row>
    <row r="7679">
      <c r="B7679" s="42"/>
      <c r="D7679" s="90"/>
      <c r="F7679" s="90"/>
      <c r="G7679" s="42"/>
      <c r="H7679" s="90"/>
      <c r="M7679" s="42"/>
      <c r="S7679" s="42"/>
      <c r="T7679" s="42"/>
      <c r="U7679" s="42"/>
      <c r="V7679" s="42"/>
      <c r="W7679" s="42"/>
      <c r="X7679" s="42"/>
      <c r="Y7679" s="42"/>
      <c r="Z7679" s="42"/>
    </row>
    <row r="7680">
      <c r="B7680" s="42"/>
      <c r="D7680" s="90"/>
      <c r="F7680" s="90"/>
      <c r="G7680" s="42"/>
      <c r="H7680" s="90"/>
      <c r="M7680" s="42"/>
      <c r="S7680" s="42"/>
      <c r="T7680" s="42"/>
      <c r="U7680" s="42"/>
      <c r="V7680" s="42"/>
      <c r="W7680" s="42"/>
      <c r="X7680" s="42"/>
      <c r="Y7680" s="42"/>
      <c r="Z7680" s="42"/>
    </row>
    <row r="7681">
      <c r="B7681" s="42"/>
      <c r="D7681" s="90"/>
      <c r="F7681" s="90"/>
      <c r="G7681" s="42"/>
      <c r="H7681" s="90"/>
      <c r="M7681" s="42"/>
      <c r="S7681" s="42"/>
      <c r="T7681" s="42"/>
      <c r="U7681" s="42"/>
      <c r="V7681" s="42"/>
      <c r="W7681" s="42"/>
      <c r="X7681" s="42"/>
      <c r="Y7681" s="42"/>
      <c r="Z7681" s="42"/>
    </row>
    <row r="7682">
      <c r="B7682" s="42"/>
      <c r="D7682" s="90"/>
      <c r="F7682" s="90"/>
      <c r="G7682" s="42"/>
      <c r="H7682" s="90"/>
      <c r="M7682" s="42"/>
      <c r="S7682" s="42"/>
      <c r="T7682" s="42"/>
      <c r="U7682" s="42"/>
      <c r="V7682" s="42"/>
      <c r="W7682" s="42"/>
      <c r="X7682" s="42"/>
      <c r="Y7682" s="42"/>
      <c r="Z7682" s="42"/>
    </row>
    <row r="7683">
      <c r="B7683" s="42"/>
      <c r="D7683" s="90"/>
      <c r="F7683" s="90"/>
      <c r="G7683" s="42"/>
      <c r="H7683" s="90"/>
      <c r="M7683" s="42"/>
      <c r="S7683" s="42"/>
      <c r="T7683" s="42"/>
      <c r="U7683" s="42"/>
      <c r="V7683" s="42"/>
      <c r="W7683" s="42"/>
      <c r="X7683" s="42"/>
      <c r="Y7683" s="42"/>
      <c r="Z7683" s="42"/>
    </row>
    <row r="7684">
      <c r="B7684" s="42"/>
      <c r="D7684" s="90"/>
      <c r="F7684" s="90"/>
      <c r="G7684" s="42"/>
      <c r="H7684" s="90"/>
      <c r="M7684" s="42"/>
      <c r="S7684" s="42"/>
      <c r="T7684" s="42"/>
      <c r="U7684" s="42"/>
      <c r="V7684" s="42"/>
      <c r="W7684" s="42"/>
      <c r="X7684" s="42"/>
      <c r="Y7684" s="42"/>
      <c r="Z7684" s="42"/>
    </row>
    <row r="7685">
      <c r="B7685" s="42"/>
      <c r="D7685" s="90"/>
      <c r="F7685" s="90"/>
      <c r="G7685" s="42"/>
      <c r="H7685" s="90"/>
      <c r="M7685" s="42"/>
      <c r="S7685" s="42"/>
      <c r="T7685" s="42"/>
      <c r="U7685" s="42"/>
      <c r="V7685" s="42"/>
      <c r="W7685" s="42"/>
      <c r="X7685" s="42"/>
      <c r="Y7685" s="42"/>
      <c r="Z7685" s="42"/>
    </row>
    <row r="7686">
      <c r="B7686" s="42"/>
      <c r="D7686" s="90"/>
      <c r="F7686" s="90"/>
      <c r="G7686" s="42"/>
      <c r="H7686" s="90"/>
      <c r="M7686" s="42"/>
      <c r="S7686" s="42"/>
      <c r="T7686" s="42"/>
      <c r="U7686" s="42"/>
      <c r="V7686" s="42"/>
      <c r="W7686" s="42"/>
      <c r="X7686" s="42"/>
      <c r="Y7686" s="42"/>
      <c r="Z7686" s="42"/>
    </row>
    <row r="7687">
      <c r="B7687" s="42"/>
      <c r="D7687" s="90"/>
      <c r="F7687" s="90"/>
      <c r="G7687" s="42"/>
      <c r="H7687" s="90"/>
      <c r="M7687" s="42"/>
      <c r="S7687" s="42"/>
      <c r="T7687" s="42"/>
      <c r="U7687" s="42"/>
      <c r="V7687" s="42"/>
      <c r="W7687" s="42"/>
      <c r="X7687" s="42"/>
      <c r="Y7687" s="42"/>
      <c r="Z7687" s="42"/>
    </row>
    <row r="7688">
      <c r="B7688" s="42"/>
      <c r="D7688" s="90"/>
      <c r="F7688" s="90"/>
      <c r="G7688" s="42"/>
      <c r="H7688" s="90"/>
      <c r="M7688" s="42"/>
      <c r="S7688" s="42"/>
      <c r="T7688" s="42"/>
      <c r="U7688" s="42"/>
      <c r="V7688" s="42"/>
      <c r="W7688" s="42"/>
      <c r="X7688" s="42"/>
      <c r="Y7688" s="42"/>
      <c r="Z7688" s="42"/>
    </row>
    <row r="7689">
      <c r="B7689" s="42"/>
      <c r="D7689" s="90"/>
      <c r="F7689" s="90"/>
      <c r="G7689" s="42"/>
      <c r="H7689" s="90"/>
      <c r="M7689" s="42"/>
      <c r="S7689" s="42"/>
      <c r="T7689" s="42"/>
      <c r="U7689" s="42"/>
      <c r="V7689" s="42"/>
      <c r="W7689" s="42"/>
      <c r="X7689" s="42"/>
      <c r="Y7689" s="42"/>
      <c r="Z7689" s="42"/>
    </row>
    <row r="7690">
      <c r="B7690" s="42"/>
      <c r="D7690" s="90"/>
      <c r="F7690" s="90"/>
      <c r="G7690" s="42"/>
      <c r="H7690" s="90"/>
      <c r="M7690" s="42"/>
      <c r="S7690" s="42"/>
      <c r="T7690" s="42"/>
      <c r="U7690" s="42"/>
      <c r="V7690" s="42"/>
      <c r="W7690" s="42"/>
      <c r="X7690" s="42"/>
      <c r="Y7690" s="42"/>
      <c r="Z7690" s="42"/>
    </row>
    <row r="7691">
      <c r="B7691" s="42"/>
      <c r="D7691" s="90"/>
      <c r="F7691" s="90"/>
      <c r="G7691" s="42"/>
      <c r="H7691" s="90"/>
      <c r="M7691" s="42"/>
      <c r="S7691" s="42"/>
      <c r="T7691" s="42"/>
      <c r="U7691" s="42"/>
      <c r="V7691" s="42"/>
      <c r="W7691" s="42"/>
      <c r="X7691" s="42"/>
      <c r="Y7691" s="42"/>
      <c r="Z7691" s="42"/>
    </row>
    <row r="7692">
      <c r="B7692" s="42"/>
      <c r="D7692" s="90"/>
      <c r="F7692" s="90"/>
      <c r="G7692" s="42"/>
      <c r="H7692" s="90"/>
      <c r="M7692" s="42"/>
      <c r="S7692" s="42"/>
      <c r="T7692" s="42"/>
      <c r="U7692" s="42"/>
      <c r="V7692" s="42"/>
      <c r="W7692" s="42"/>
      <c r="X7692" s="42"/>
      <c r="Y7692" s="42"/>
      <c r="Z7692" s="42"/>
    </row>
    <row r="7693">
      <c r="B7693" s="42"/>
      <c r="D7693" s="90"/>
      <c r="F7693" s="90"/>
      <c r="G7693" s="42"/>
      <c r="H7693" s="90"/>
      <c r="M7693" s="42"/>
      <c r="S7693" s="42"/>
      <c r="T7693" s="42"/>
      <c r="U7693" s="42"/>
      <c r="V7693" s="42"/>
      <c r="W7693" s="42"/>
      <c r="X7693" s="42"/>
      <c r="Y7693" s="42"/>
      <c r="Z7693" s="42"/>
    </row>
    <row r="7694">
      <c r="B7694" s="42"/>
      <c r="D7694" s="90"/>
      <c r="F7694" s="90"/>
      <c r="G7694" s="42"/>
      <c r="H7694" s="90"/>
      <c r="M7694" s="42"/>
      <c r="S7694" s="42"/>
      <c r="T7694" s="42"/>
      <c r="U7694" s="42"/>
      <c r="V7694" s="42"/>
      <c r="W7694" s="42"/>
      <c r="X7694" s="42"/>
      <c r="Y7694" s="42"/>
      <c r="Z7694" s="42"/>
    </row>
    <row r="7695">
      <c r="B7695" s="42"/>
      <c r="D7695" s="90"/>
      <c r="F7695" s="90"/>
      <c r="G7695" s="42"/>
      <c r="H7695" s="90"/>
      <c r="M7695" s="42"/>
      <c r="S7695" s="42"/>
      <c r="T7695" s="42"/>
      <c r="U7695" s="42"/>
      <c r="V7695" s="42"/>
      <c r="W7695" s="42"/>
      <c r="X7695" s="42"/>
      <c r="Y7695" s="42"/>
      <c r="Z7695" s="42"/>
    </row>
    <row r="7696">
      <c r="B7696" s="42"/>
      <c r="D7696" s="90"/>
      <c r="F7696" s="90"/>
      <c r="G7696" s="42"/>
      <c r="H7696" s="90"/>
      <c r="M7696" s="42"/>
      <c r="S7696" s="42"/>
      <c r="T7696" s="42"/>
      <c r="U7696" s="42"/>
      <c r="V7696" s="42"/>
      <c r="W7696" s="42"/>
      <c r="X7696" s="42"/>
      <c r="Y7696" s="42"/>
      <c r="Z7696" s="42"/>
    </row>
    <row r="7697">
      <c r="B7697" s="42"/>
      <c r="D7697" s="90"/>
      <c r="F7697" s="90"/>
      <c r="G7697" s="42"/>
      <c r="H7697" s="90"/>
      <c r="M7697" s="42"/>
      <c r="S7697" s="42"/>
      <c r="T7697" s="42"/>
      <c r="U7697" s="42"/>
      <c r="V7697" s="42"/>
      <c r="W7697" s="42"/>
      <c r="X7697" s="42"/>
      <c r="Y7697" s="42"/>
      <c r="Z7697" s="42"/>
    </row>
    <row r="7698">
      <c r="B7698" s="42"/>
      <c r="D7698" s="90"/>
      <c r="F7698" s="90"/>
      <c r="G7698" s="42"/>
      <c r="H7698" s="90"/>
      <c r="M7698" s="42"/>
      <c r="S7698" s="42"/>
      <c r="T7698" s="42"/>
      <c r="U7698" s="42"/>
      <c r="V7698" s="42"/>
      <c r="W7698" s="42"/>
      <c r="X7698" s="42"/>
      <c r="Y7698" s="42"/>
      <c r="Z7698" s="42"/>
    </row>
    <row r="7699">
      <c r="B7699" s="42"/>
      <c r="D7699" s="90"/>
      <c r="F7699" s="90"/>
      <c r="G7699" s="42"/>
      <c r="H7699" s="90"/>
      <c r="M7699" s="42"/>
      <c r="S7699" s="42"/>
      <c r="T7699" s="42"/>
      <c r="U7699" s="42"/>
      <c r="V7699" s="42"/>
      <c r="W7699" s="42"/>
      <c r="X7699" s="42"/>
      <c r="Y7699" s="42"/>
      <c r="Z7699" s="42"/>
    </row>
    <row r="7700">
      <c r="B7700" s="42"/>
      <c r="D7700" s="90"/>
      <c r="F7700" s="90"/>
      <c r="G7700" s="42"/>
      <c r="H7700" s="90"/>
      <c r="M7700" s="42"/>
      <c r="S7700" s="42"/>
      <c r="T7700" s="42"/>
      <c r="U7700" s="42"/>
      <c r="V7700" s="42"/>
      <c r="W7700" s="42"/>
      <c r="X7700" s="42"/>
      <c r="Y7700" s="42"/>
      <c r="Z7700" s="42"/>
    </row>
    <row r="7701">
      <c r="B7701" s="42"/>
      <c r="D7701" s="90"/>
      <c r="F7701" s="90"/>
      <c r="G7701" s="42"/>
      <c r="H7701" s="90"/>
      <c r="M7701" s="42"/>
      <c r="S7701" s="42"/>
      <c r="T7701" s="42"/>
      <c r="U7701" s="42"/>
      <c r="V7701" s="42"/>
      <c r="W7701" s="42"/>
      <c r="X7701" s="42"/>
      <c r="Y7701" s="42"/>
      <c r="Z7701" s="42"/>
    </row>
    <row r="7702">
      <c r="B7702" s="42"/>
      <c r="D7702" s="90"/>
      <c r="F7702" s="90"/>
      <c r="G7702" s="42"/>
      <c r="H7702" s="90"/>
      <c r="M7702" s="42"/>
      <c r="S7702" s="42"/>
      <c r="T7702" s="42"/>
      <c r="U7702" s="42"/>
      <c r="V7702" s="42"/>
      <c r="W7702" s="42"/>
      <c r="X7702" s="42"/>
      <c r="Y7702" s="42"/>
      <c r="Z7702" s="42"/>
    </row>
    <row r="7703">
      <c r="B7703" s="42"/>
      <c r="D7703" s="90"/>
      <c r="F7703" s="90"/>
      <c r="G7703" s="42"/>
      <c r="H7703" s="90"/>
      <c r="M7703" s="42"/>
      <c r="S7703" s="42"/>
      <c r="T7703" s="42"/>
      <c r="U7703" s="42"/>
      <c r="V7703" s="42"/>
      <c r="W7703" s="42"/>
      <c r="X7703" s="42"/>
      <c r="Y7703" s="42"/>
      <c r="Z7703" s="42"/>
    </row>
    <row r="7704">
      <c r="B7704" s="42"/>
      <c r="D7704" s="90"/>
      <c r="F7704" s="90"/>
      <c r="G7704" s="42"/>
      <c r="H7704" s="90"/>
      <c r="M7704" s="42"/>
      <c r="S7704" s="42"/>
      <c r="T7704" s="42"/>
      <c r="U7704" s="42"/>
      <c r="V7704" s="42"/>
      <c r="W7704" s="42"/>
      <c r="X7704" s="42"/>
      <c r="Y7704" s="42"/>
      <c r="Z7704" s="42"/>
    </row>
    <row r="7705">
      <c r="B7705" s="42"/>
      <c r="D7705" s="90"/>
      <c r="F7705" s="90"/>
      <c r="G7705" s="42"/>
      <c r="H7705" s="90"/>
      <c r="M7705" s="42"/>
      <c r="S7705" s="42"/>
      <c r="T7705" s="42"/>
      <c r="U7705" s="42"/>
      <c r="V7705" s="42"/>
      <c r="W7705" s="42"/>
      <c r="X7705" s="42"/>
      <c r="Y7705" s="42"/>
      <c r="Z7705" s="42"/>
    </row>
    <row r="7706">
      <c r="B7706" s="42"/>
      <c r="D7706" s="90"/>
      <c r="F7706" s="90"/>
      <c r="G7706" s="42"/>
      <c r="H7706" s="90"/>
      <c r="M7706" s="42"/>
      <c r="S7706" s="42"/>
      <c r="T7706" s="42"/>
      <c r="U7706" s="42"/>
      <c r="V7706" s="42"/>
      <c r="W7706" s="42"/>
      <c r="X7706" s="42"/>
      <c r="Y7706" s="42"/>
      <c r="Z7706" s="42"/>
    </row>
    <row r="7707">
      <c r="B7707" s="42"/>
      <c r="D7707" s="90"/>
      <c r="F7707" s="90"/>
      <c r="G7707" s="42"/>
      <c r="H7707" s="90"/>
      <c r="M7707" s="42"/>
      <c r="S7707" s="42"/>
      <c r="T7707" s="42"/>
      <c r="U7707" s="42"/>
      <c r="V7707" s="42"/>
      <c r="W7707" s="42"/>
      <c r="X7707" s="42"/>
      <c r="Y7707" s="42"/>
      <c r="Z7707" s="42"/>
    </row>
    <row r="7708">
      <c r="B7708" s="42"/>
      <c r="D7708" s="90"/>
      <c r="F7708" s="90"/>
      <c r="G7708" s="42"/>
      <c r="H7708" s="90"/>
      <c r="M7708" s="42"/>
      <c r="S7708" s="42"/>
      <c r="T7708" s="42"/>
      <c r="U7708" s="42"/>
      <c r="V7708" s="42"/>
      <c r="W7708" s="42"/>
      <c r="X7708" s="42"/>
      <c r="Y7708" s="42"/>
      <c r="Z7708" s="42"/>
    </row>
    <row r="7709">
      <c r="B7709" s="42"/>
      <c r="D7709" s="90"/>
      <c r="F7709" s="90"/>
      <c r="G7709" s="42"/>
      <c r="H7709" s="90"/>
      <c r="M7709" s="42"/>
      <c r="S7709" s="42"/>
      <c r="T7709" s="42"/>
      <c r="U7709" s="42"/>
      <c r="V7709" s="42"/>
      <c r="W7709" s="42"/>
      <c r="X7709" s="42"/>
      <c r="Y7709" s="42"/>
      <c r="Z7709" s="42"/>
    </row>
    <row r="7710">
      <c r="B7710" s="42"/>
      <c r="D7710" s="90"/>
      <c r="F7710" s="90"/>
      <c r="G7710" s="42"/>
      <c r="H7710" s="90"/>
      <c r="M7710" s="42"/>
      <c r="S7710" s="42"/>
      <c r="T7710" s="42"/>
      <c r="U7710" s="42"/>
      <c r="V7710" s="42"/>
      <c r="W7710" s="42"/>
      <c r="X7710" s="42"/>
      <c r="Y7710" s="42"/>
      <c r="Z7710" s="42"/>
    </row>
    <row r="7711">
      <c r="B7711" s="42"/>
      <c r="D7711" s="90"/>
      <c r="F7711" s="90"/>
      <c r="G7711" s="42"/>
      <c r="H7711" s="90"/>
      <c r="M7711" s="42"/>
      <c r="S7711" s="42"/>
      <c r="T7711" s="42"/>
      <c r="U7711" s="42"/>
      <c r="V7711" s="42"/>
      <c r="W7711" s="42"/>
      <c r="X7711" s="42"/>
      <c r="Y7711" s="42"/>
      <c r="Z7711" s="42"/>
    </row>
    <row r="7712">
      <c r="B7712" s="42"/>
      <c r="D7712" s="90"/>
      <c r="F7712" s="90"/>
      <c r="G7712" s="42"/>
      <c r="H7712" s="90"/>
      <c r="M7712" s="42"/>
      <c r="S7712" s="42"/>
      <c r="T7712" s="42"/>
      <c r="U7712" s="42"/>
      <c r="V7712" s="42"/>
      <c r="W7712" s="42"/>
      <c r="X7712" s="42"/>
      <c r="Y7712" s="42"/>
      <c r="Z7712" s="42"/>
    </row>
    <row r="7713">
      <c r="B7713" s="42"/>
      <c r="D7713" s="90"/>
      <c r="F7713" s="90"/>
      <c r="G7713" s="42"/>
      <c r="H7713" s="90"/>
      <c r="M7713" s="42"/>
      <c r="S7713" s="42"/>
      <c r="T7713" s="42"/>
      <c r="U7713" s="42"/>
      <c r="V7713" s="42"/>
      <c r="W7713" s="42"/>
      <c r="X7713" s="42"/>
      <c r="Y7713" s="42"/>
      <c r="Z7713" s="42"/>
    </row>
    <row r="7714">
      <c r="B7714" s="42"/>
      <c r="D7714" s="90"/>
      <c r="F7714" s="90"/>
      <c r="G7714" s="42"/>
      <c r="H7714" s="90"/>
      <c r="M7714" s="42"/>
      <c r="S7714" s="42"/>
      <c r="T7714" s="42"/>
      <c r="U7714" s="42"/>
      <c r="V7714" s="42"/>
      <c r="W7714" s="42"/>
      <c r="X7714" s="42"/>
      <c r="Y7714" s="42"/>
      <c r="Z7714" s="42"/>
    </row>
    <row r="7715">
      <c r="B7715" s="42"/>
      <c r="D7715" s="90"/>
      <c r="F7715" s="90"/>
      <c r="G7715" s="42"/>
      <c r="H7715" s="90"/>
      <c r="M7715" s="42"/>
      <c r="S7715" s="42"/>
      <c r="T7715" s="42"/>
      <c r="U7715" s="42"/>
      <c r="V7715" s="42"/>
      <c r="W7715" s="42"/>
      <c r="X7715" s="42"/>
      <c r="Y7715" s="42"/>
      <c r="Z7715" s="42"/>
    </row>
    <row r="7716">
      <c r="B7716" s="42"/>
      <c r="D7716" s="90"/>
      <c r="F7716" s="90"/>
      <c r="G7716" s="42"/>
      <c r="H7716" s="90"/>
      <c r="M7716" s="42"/>
      <c r="S7716" s="42"/>
      <c r="T7716" s="42"/>
      <c r="U7716" s="42"/>
      <c r="V7716" s="42"/>
      <c r="W7716" s="42"/>
      <c r="X7716" s="42"/>
      <c r="Y7716" s="42"/>
      <c r="Z7716" s="42"/>
    </row>
    <row r="7717">
      <c r="B7717" s="42"/>
      <c r="D7717" s="90"/>
      <c r="F7717" s="90"/>
      <c r="G7717" s="42"/>
      <c r="H7717" s="90"/>
      <c r="M7717" s="42"/>
      <c r="S7717" s="42"/>
      <c r="T7717" s="42"/>
      <c r="U7717" s="42"/>
      <c r="V7717" s="42"/>
      <c r="W7717" s="42"/>
      <c r="X7717" s="42"/>
      <c r="Y7717" s="42"/>
      <c r="Z7717" s="42"/>
    </row>
    <row r="7718">
      <c r="B7718" s="42"/>
      <c r="D7718" s="90"/>
      <c r="F7718" s="90"/>
      <c r="G7718" s="42"/>
      <c r="H7718" s="90"/>
      <c r="M7718" s="42"/>
      <c r="S7718" s="42"/>
      <c r="T7718" s="42"/>
      <c r="U7718" s="42"/>
      <c r="V7718" s="42"/>
      <c r="W7718" s="42"/>
      <c r="X7718" s="42"/>
      <c r="Y7718" s="42"/>
      <c r="Z7718" s="42"/>
    </row>
    <row r="7719">
      <c r="B7719" s="42"/>
      <c r="D7719" s="90"/>
      <c r="F7719" s="90"/>
      <c r="G7719" s="42"/>
      <c r="H7719" s="90"/>
      <c r="M7719" s="42"/>
      <c r="S7719" s="42"/>
      <c r="T7719" s="42"/>
      <c r="U7719" s="42"/>
      <c r="V7719" s="42"/>
      <c r="W7719" s="42"/>
      <c r="X7719" s="42"/>
      <c r="Y7719" s="42"/>
      <c r="Z7719" s="42"/>
    </row>
    <row r="7720">
      <c r="B7720" s="42"/>
      <c r="D7720" s="90"/>
      <c r="F7720" s="90"/>
      <c r="G7720" s="42"/>
      <c r="H7720" s="90"/>
      <c r="M7720" s="42"/>
      <c r="S7720" s="42"/>
      <c r="T7720" s="42"/>
      <c r="U7720" s="42"/>
      <c r="V7720" s="42"/>
      <c r="W7720" s="42"/>
      <c r="X7720" s="42"/>
      <c r="Y7720" s="42"/>
      <c r="Z7720" s="42"/>
    </row>
    <row r="7721">
      <c r="B7721" s="42"/>
      <c r="D7721" s="90"/>
      <c r="F7721" s="90"/>
      <c r="G7721" s="42"/>
      <c r="H7721" s="90"/>
      <c r="M7721" s="42"/>
      <c r="S7721" s="42"/>
      <c r="T7721" s="42"/>
      <c r="U7721" s="42"/>
      <c r="V7721" s="42"/>
      <c r="W7721" s="42"/>
      <c r="X7721" s="42"/>
      <c r="Y7721" s="42"/>
      <c r="Z7721" s="42"/>
    </row>
    <row r="7722">
      <c r="B7722" s="42"/>
      <c r="D7722" s="90"/>
      <c r="F7722" s="90"/>
      <c r="G7722" s="42"/>
      <c r="H7722" s="90"/>
      <c r="M7722" s="42"/>
      <c r="S7722" s="42"/>
      <c r="T7722" s="42"/>
      <c r="U7722" s="42"/>
      <c r="V7722" s="42"/>
      <c r="W7722" s="42"/>
      <c r="X7722" s="42"/>
      <c r="Y7722" s="42"/>
      <c r="Z7722" s="42"/>
    </row>
    <row r="7723">
      <c r="B7723" s="42"/>
      <c r="D7723" s="90"/>
      <c r="F7723" s="90"/>
      <c r="G7723" s="42"/>
      <c r="H7723" s="90"/>
      <c r="M7723" s="42"/>
      <c r="S7723" s="42"/>
      <c r="T7723" s="42"/>
      <c r="U7723" s="42"/>
      <c r="V7723" s="42"/>
      <c r="W7723" s="42"/>
      <c r="X7723" s="42"/>
      <c r="Y7723" s="42"/>
      <c r="Z7723" s="42"/>
    </row>
    <row r="7724">
      <c r="B7724" s="42"/>
      <c r="D7724" s="90"/>
      <c r="F7724" s="90"/>
      <c r="G7724" s="42"/>
      <c r="H7724" s="90"/>
      <c r="M7724" s="42"/>
      <c r="S7724" s="42"/>
      <c r="T7724" s="42"/>
      <c r="U7724" s="42"/>
      <c r="V7724" s="42"/>
      <c r="W7724" s="42"/>
      <c r="X7724" s="42"/>
      <c r="Y7724" s="42"/>
      <c r="Z7724" s="42"/>
    </row>
    <row r="7725">
      <c r="B7725" s="42"/>
      <c r="D7725" s="90"/>
      <c r="F7725" s="90"/>
      <c r="G7725" s="42"/>
      <c r="H7725" s="90"/>
      <c r="M7725" s="42"/>
      <c r="S7725" s="42"/>
      <c r="T7725" s="42"/>
      <c r="U7725" s="42"/>
      <c r="V7725" s="42"/>
      <c r="W7725" s="42"/>
      <c r="X7725" s="42"/>
      <c r="Y7725" s="42"/>
      <c r="Z7725" s="42"/>
    </row>
    <row r="7726">
      <c r="B7726" s="42"/>
      <c r="D7726" s="90"/>
      <c r="F7726" s="90"/>
      <c r="G7726" s="42"/>
      <c r="H7726" s="90"/>
      <c r="M7726" s="42"/>
      <c r="S7726" s="42"/>
      <c r="T7726" s="42"/>
      <c r="U7726" s="42"/>
      <c r="V7726" s="42"/>
      <c r="W7726" s="42"/>
      <c r="X7726" s="42"/>
      <c r="Y7726" s="42"/>
      <c r="Z7726" s="42"/>
    </row>
    <row r="7727">
      <c r="B7727" s="42"/>
      <c r="D7727" s="90"/>
      <c r="F7727" s="90"/>
      <c r="G7727" s="42"/>
      <c r="H7727" s="90"/>
      <c r="M7727" s="42"/>
      <c r="S7727" s="42"/>
      <c r="T7727" s="42"/>
      <c r="U7727" s="42"/>
      <c r="V7727" s="42"/>
      <c r="W7727" s="42"/>
      <c r="X7727" s="42"/>
      <c r="Y7727" s="42"/>
      <c r="Z7727" s="42"/>
    </row>
    <row r="7728">
      <c r="B7728" s="42"/>
      <c r="D7728" s="90"/>
      <c r="F7728" s="90"/>
      <c r="G7728" s="42"/>
      <c r="H7728" s="90"/>
      <c r="M7728" s="42"/>
      <c r="S7728" s="42"/>
      <c r="T7728" s="42"/>
      <c r="U7728" s="42"/>
      <c r="V7728" s="42"/>
      <c r="W7728" s="42"/>
      <c r="X7728" s="42"/>
      <c r="Y7728" s="42"/>
      <c r="Z7728" s="42"/>
    </row>
    <row r="7729">
      <c r="B7729" s="42"/>
      <c r="D7729" s="90"/>
      <c r="F7729" s="90"/>
      <c r="G7729" s="42"/>
      <c r="H7729" s="90"/>
      <c r="M7729" s="42"/>
      <c r="S7729" s="42"/>
      <c r="T7729" s="42"/>
      <c r="U7729" s="42"/>
      <c r="V7729" s="42"/>
      <c r="W7729" s="42"/>
      <c r="X7729" s="42"/>
      <c r="Y7729" s="42"/>
      <c r="Z7729" s="42"/>
    </row>
    <row r="7730">
      <c r="B7730" s="42"/>
      <c r="D7730" s="90"/>
      <c r="F7730" s="90"/>
      <c r="G7730" s="42"/>
      <c r="H7730" s="90"/>
      <c r="M7730" s="42"/>
      <c r="S7730" s="42"/>
      <c r="T7730" s="42"/>
      <c r="U7730" s="42"/>
      <c r="V7730" s="42"/>
      <c r="W7730" s="42"/>
      <c r="X7730" s="42"/>
      <c r="Y7730" s="42"/>
      <c r="Z7730" s="42"/>
    </row>
    <row r="7731">
      <c r="B7731" s="42"/>
      <c r="D7731" s="90"/>
      <c r="F7731" s="90"/>
      <c r="G7731" s="42"/>
      <c r="H7731" s="90"/>
      <c r="M7731" s="42"/>
      <c r="S7731" s="42"/>
      <c r="T7731" s="42"/>
      <c r="U7731" s="42"/>
      <c r="V7731" s="42"/>
      <c r="W7731" s="42"/>
      <c r="X7731" s="42"/>
      <c r="Y7731" s="42"/>
      <c r="Z7731" s="42"/>
    </row>
    <row r="7732">
      <c r="B7732" s="42"/>
      <c r="D7732" s="90"/>
      <c r="F7732" s="90"/>
      <c r="G7732" s="42"/>
      <c r="H7732" s="90"/>
      <c r="M7732" s="42"/>
      <c r="S7732" s="42"/>
      <c r="T7732" s="42"/>
      <c r="U7732" s="42"/>
      <c r="V7732" s="42"/>
      <c r="W7732" s="42"/>
      <c r="X7732" s="42"/>
      <c r="Y7732" s="42"/>
      <c r="Z7732" s="42"/>
    </row>
    <row r="7733">
      <c r="B7733" s="42"/>
      <c r="D7733" s="90"/>
      <c r="F7733" s="90"/>
      <c r="G7733" s="42"/>
      <c r="H7733" s="90"/>
      <c r="M7733" s="42"/>
      <c r="S7733" s="42"/>
      <c r="T7733" s="42"/>
      <c r="U7733" s="42"/>
      <c r="V7733" s="42"/>
      <c r="W7733" s="42"/>
      <c r="X7733" s="42"/>
      <c r="Y7733" s="42"/>
      <c r="Z7733" s="42"/>
    </row>
    <row r="7734">
      <c r="B7734" s="42"/>
      <c r="D7734" s="90"/>
      <c r="F7734" s="90"/>
      <c r="G7734" s="42"/>
      <c r="H7734" s="90"/>
      <c r="M7734" s="42"/>
      <c r="S7734" s="42"/>
      <c r="T7734" s="42"/>
      <c r="U7734" s="42"/>
      <c r="V7734" s="42"/>
      <c r="W7734" s="42"/>
      <c r="X7734" s="42"/>
      <c r="Y7734" s="42"/>
      <c r="Z7734" s="42"/>
    </row>
    <row r="7735">
      <c r="B7735" s="42"/>
      <c r="D7735" s="90"/>
      <c r="F7735" s="90"/>
      <c r="G7735" s="42"/>
      <c r="H7735" s="90"/>
      <c r="M7735" s="42"/>
      <c r="S7735" s="42"/>
      <c r="T7735" s="42"/>
      <c r="U7735" s="42"/>
      <c r="V7735" s="42"/>
      <c r="W7735" s="42"/>
      <c r="X7735" s="42"/>
      <c r="Y7735" s="42"/>
      <c r="Z7735" s="42"/>
    </row>
    <row r="7736">
      <c r="B7736" s="42"/>
      <c r="D7736" s="90"/>
      <c r="F7736" s="90"/>
      <c r="G7736" s="42"/>
      <c r="H7736" s="90"/>
      <c r="M7736" s="42"/>
      <c r="S7736" s="42"/>
      <c r="T7736" s="42"/>
      <c r="U7736" s="42"/>
      <c r="V7736" s="42"/>
      <c r="W7736" s="42"/>
      <c r="X7736" s="42"/>
      <c r="Y7736" s="42"/>
      <c r="Z7736" s="42"/>
    </row>
    <row r="7737">
      <c r="B7737" s="42"/>
      <c r="D7737" s="90"/>
      <c r="F7737" s="90"/>
      <c r="G7737" s="42"/>
      <c r="H7737" s="90"/>
      <c r="M7737" s="42"/>
      <c r="S7737" s="42"/>
      <c r="T7737" s="42"/>
      <c r="U7737" s="42"/>
      <c r="V7737" s="42"/>
      <c r="W7737" s="42"/>
      <c r="X7737" s="42"/>
      <c r="Y7737" s="42"/>
      <c r="Z7737" s="42"/>
    </row>
    <row r="7738">
      <c r="B7738" s="42"/>
      <c r="D7738" s="90"/>
      <c r="F7738" s="90"/>
      <c r="G7738" s="42"/>
      <c r="H7738" s="90"/>
      <c r="M7738" s="42"/>
      <c r="S7738" s="42"/>
      <c r="T7738" s="42"/>
      <c r="U7738" s="42"/>
      <c r="V7738" s="42"/>
      <c r="W7738" s="42"/>
      <c r="X7738" s="42"/>
      <c r="Y7738" s="42"/>
      <c r="Z7738" s="42"/>
    </row>
    <row r="7739">
      <c r="B7739" s="42"/>
      <c r="D7739" s="90"/>
      <c r="F7739" s="90"/>
      <c r="G7739" s="42"/>
      <c r="H7739" s="90"/>
      <c r="M7739" s="42"/>
      <c r="S7739" s="42"/>
      <c r="T7739" s="42"/>
      <c r="U7739" s="42"/>
      <c r="V7739" s="42"/>
      <c r="W7739" s="42"/>
      <c r="X7739" s="42"/>
      <c r="Y7739" s="42"/>
      <c r="Z7739" s="42"/>
    </row>
    <row r="7740">
      <c r="B7740" s="42"/>
      <c r="D7740" s="90"/>
      <c r="F7740" s="90"/>
      <c r="G7740" s="42"/>
      <c r="H7740" s="90"/>
      <c r="M7740" s="42"/>
      <c r="S7740" s="42"/>
      <c r="T7740" s="42"/>
      <c r="U7740" s="42"/>
      <c r="V7740" s="42"/>
      <c r="W7740" s="42"/>
      <c r="X7740" s="42"/>
      <c r="Y7740" s="42"/>
      <c r="Z7740" s="42"/>
    </row>
    <row r="7741">
      <c r="B7741" s="42"/>
      <c r="D7741" s="90"/>
      <c r="F7741" s="90"/>
      <c r="G7741" s="42"/>
      <c r="H7741" s="90"/>
      <c r="M7741" s="42"/>
      <c r="S7741" s="42"/>
      <c r="T7741" s="42"/>
      <c r="U7741" s="42"/>
      <c r="V7741" s="42"/>
      <c r="W7741" s="42"/>
      <c r="X7741" s="42"/>
      <c r="Y7741" s="42"/>
      <c r="Z7741" s="42"/>
    </row>
    <row r="7742">
      <c r="B7742" s="42"/>
      <c r="D7742" s="90"/>
      <c r="F7742" s="90"/>
      <c r="G7742" s="42"/>
      <c r="H7742" s="90"/>
      <c r="M7742" s="42"/>
      <c r="S7742" s="42"/>
      <c r="T7742" s="42"/>
      <c r="U7742" s="42"/>
      <c r="V7742" s="42"/>
      <c r="W7742" s="42"/>
      <c r="X7742" s="42"/>
      <c r="Y7742" s="42"/>
      <c r="Z7742" s="42"/>
    </row>
    <row r="7743">
      <c r="B7743" s="42"/>
      <c r="D7743" s="90"/>
      <c r="F7743" s="90"/>
      <c r="G7743" s="42"/>
      <c r="H7743" s="90"/>
      <c r="M7743" s="42"/>
      <c r="S7743" s="42"/>
      <c r="T7743" s="42"/>
      <c r="U7743" s="42"/>
      <c r="V7743" s="42"/>
      <c r="W7743" s="42"/>
      <c r="X7743" s="42"/>
      <c r="Y7743" s="42"/>
      <c r="Z7743" s="42"/>
    </row>
    <row r="7744">
      <c r="B7744" s="42"/>
      <c r="D7744" s="90"/>
      <c r="F7744" s="90"/>
      <c r="G7744" s="42"/>
      <c r="H7744" s="90"/>
      <c r="M7744" s="42"/>
      <c r="S7744" s="42"/>
      <c r="T7744" s="42"/>
      <c r="U7744" s="42"/>
      <c r="V7744" s="42"/>
      <c r="W7744" s="42"/>
      <c r="X7744" s="42"/>
      <c r="Y7744" s="42"/>
      <c r="Z7744" s="42"/>
    </row>
    <row r="7745">
      <c r="B7745" s="42"/>
      <c r="D7745" s="90"/>
      <c r="F7745" s="90"/>
      <c r="G7745" s="42"/>
      <c r="H7745" s="90"/>
      <c r="M7745" s="42"/>
      <c r="S7745" s="42"/>
      <c r="T7745" s="42"/>
      <c r="U7745" s="42"/>
      <c r="V7745" s="42"/>
      <c r="W7745" s="42"/>
      <c r="X7745" s="42"/>
      <c r="Y7745" s="42"/>
      <c r="Z7745" s="42"/>
    </row>
    <row r="7746">
      <c r="B7746" s="42"/>
      <c r="D7746" s="90"/>
      <c r="F7746" s="90"/>
      <c r="G7746" s="42"/>
      <c r="H7746" s="90"/>
      <c r="M7746" s="42"/>
      <c r="S7746" s="42"/>
      <c r="T7746" s="42"/>
      <c r="U7746" s="42"/>
      <c r="V7746" s="42"/>
      <c r="W7746" s="42"/>
      <c r="X7746" s="42"/>
      <c r="Y7746" s="42"/>
      <c r="Z7746" s="42"/>
    </row>
    <row r="7747">
      <c r="B7747" s="42"/>
      <c r="D7747" s="90"/>
      <c r="F7747" s="90"/>
      <c r="G7747" s="42"/>
      <c r="H7747" s="90"/>
      <c r="M7747" s="42"/>
      <c r="S7747" s="42"/>
      <c r="T7747" s="42"/>
      <c r="U7747" s="42"/>
      <c r="V7747" s="42"/>
      <c r="W7747" s="42"/>
      <c r="X7747" s="42"/>
      <c r="Y7747" s="42"/>
      <c r="Z7747" s="42"/>
    </row>
    <row r="7748">
      <c r="B7748" s="42"/>
      <c r="D7748" s="90"/>
      <c r="F7748" s="90"/>
      <c r="G7748" s="42"/>
      <c r="H7748" s="90"/>
      <c r="M7748" s="42"/>
      <c r="S7748" s="42"/>
      <c r="T7748" s="42"/>
      <c r="U7748" s="42"/>
      <c r="V7748" s="42"/>
      <c r="W7748" s="42"/>
      <c r="X7748" s="42"/>
      <c r="Y7748" s="42"/>
      <c r="Z7748" s="42"/>
    </row>
    <row r="7749">
      <c r="B7749" s="42"/>
      <c r="D7749" s="90"/>
      <c r="F7749" s="90"/>
      <c r="G7749" s="42"/>
      <c r="H7749" s="90"/>
      <c r="M7749" s="42"/>
      <c r="S7749" s="42"/>
      <c r="T7749" s="42"/>
      <c r="U7749" s="42"/>
      <c r="V7749" s="42"/>
      <c r="W7749" s="42"/>
      <c r="X7749" s="42"/>
      <c r="Y7749" s="42"/>
      <c r="Z7749" s="42"/>
    </row>
    <row r="7750">
      <c r="B7750" s="42"/>
      <c r="D7750" s="90"/>
      <c r="F7750" s="90"/>
      <c r="G7750" s="42"/>
      <c r="H7750" s="90"/>
      <c r="M7750" s="42"/>
      <c r="S7750" s="42"/>
      <c r="T7750" s="42"/>
      <c r="U7750" s="42"/>
      <c r="V7750" s="42"/>
      <c r="W7750" s="42"/>
      <c r="X7750" s="42"/>
      <c r="Y7750" s="42"/>
      <c r="Z7750" s="42"/>
    </row>
    <row r="7751">
      <c r="B7751" s="42"/>
      <c r="D7751" s="90"/>
      <c r="F7751" s="90"/>
      <c r="G7751" s="42"/>
      <c r="H7751" s="90"/>
      <c r="M7751" s="42"/>
      <c r="S7751" s="42"/>
      <c r="T7751" s="42"/>
      <c r="U7751" s="42"/>
      <c r="V7751" s="42"/>
      <c r="W7751" s="42"/>
      <c r="X7751" s="42"/>
      <c r="Y7751" s="42"/>
      <c r="Z7751" s="42"/>
    </row>
    <row r="7752">
      <c r="B7752" s="42"/>
      <c r="D7752" s="90"/>
      <c r="F7752" s="90"/>
      <c r="G7752" s="42"/>
      <c r="H7752" s="90"/>
      <c r="M7752" s="42"/>
      <c r="S7752" s="42"/>
      <c r="T7752" s="42"/>
      <c r="U7752" s="42"/>
      <c r="V7752" s="42"/>
      <c r="W7752" s="42"/>
      <c r="X7752" s="42"/>
      <c r="Y7752" s="42"/>
      <c r="Z7752" s="42"/>
    </row>
    <row r="7753">
      <c r="B7753" s="42"/>
      <c r="D7753" s="90"/>
      <c r="F7753" s="90"/>
      <c r="G7753" s="42"/>
      <c r="H7753" s="90"/>
      <c r="M7753" s="42"/>
      <c r="S7753" s="42"/>
      <c r="T7753" s="42"/>
      <c r="U7753" s="42"/>
      <c r="V7753" s="42"/>
      <c r="W7753" s="42"/>
      <c r="X7753" s="42"/>
      <c r="Y7753" s="42"/>
      <c r="Z7753" s="42"/>
    </row>
    <row r="7754">
      <c r="B7754" s="42"/>
      <c r="D7754" s="90"/>
      <c r="F7754" s="90"/>
      <c r="G7754" s="42"/>
      <c r="H7754" s="90"/>
      <c r="M7754" s="42"/>
      <c r="S7754" s="42"/>
      <c r="T7754" s="42"/>
      <c r="U7754" s="42"/>
      <c r="V7754" s="42"/>
      <c r="W7754" s="42"/>
      <c r="X7754" s="42"/>
      <c r="Y7754" s="42"/>
      <c r="Z7754" s="42"/>
    </row>
    <row r="7755">
      <c r="B7755" s="42"/>
      <c r="D7755" s="90"/>
      <c r="F7755" s="90"/>
      <c r="G7755" s="42"/>
      <c r="H7755" s="90"/>
      <c r="M7755" s="42"/>
      <c r="S7755" s="42"/>
      <c r="T7755" s="42"/>
      <c r="U7755" s="42"/>
      <c r="V7755" s="42"/>
      <c r="W7755" s="42"/>
      <c r="X7755" s="42"/>
      <c r="Y7755" s="42"/>
      <c r="Z7755" s="42"/>
    </row>
    <row r="7756">
      <c r="B7756" s="42"/>
      <c r="D7756" s="90"/>
      <c r="F7756" s="90"/>
      <c r="G7756" s="42"/>
      <c r="H7756" s="90"/>
      <c r="M7756" s="42"/>
      <c r="S7756" s="42"/>
      <c r="T7756" s="42"/>
      <c r="U7756" s="42"/>
      <c r="V7756" s="42"/>
      <c r="W7756" s="42"/>
      <c r="X7756" s="42"/>
      <c r="Y7756" s="42"/>
      <c r="Z7756" s="42"/>
    </row>
    <row r="7757">
      <c r="B7757" s="42"/>
      <c r="D7757" s="90"/>
      <c r="F7757" s="90"/>
      <c r="G7757" s="42"/>
      <c r="H7757" s="90"/>
      <c r="M7757" s="42"/>
      <c r="S7757" s="42"/>
      <c r="T7757" s="42"/>
      <c r="U7757" s="42"/>
      <c r="V7757" s="42"/>
      <c r="W7757" s="42"/>
      <c r="X7757" s="42"/>
      <c r="Y7757" s="42"/>
      <c r="Z7757" s="42"/>
    </row>
    <row r="7758">
      <c r="B7758" s="42"/>
      <c r="D7758" s="90"/>
      <c r="F7758" s="90"/>
      <c r="G7758" s="42"/>
      <c r="H7758" s="90"/>
      <c r="M7758" s="42"/>
      <c r="S7758" s="42"/>
      <c r="T7758" s="42"/>
      <c r="U7758" s="42"/>
      <c r="V7758" s="42"/>
      <c r="W7758" s="42"/>
      <c r="X7758" s="42"/>
      <c r="Y7758" s="42"/>
      <c r="Z7758" s="42"/>
    </row>
    <row r="7759">
      <c r="B7759" s="42"/>
      <c r="D7759" s="90"/>
      <c r="F7759" s="90"/>
      <c r="G7759" s="42"/>
      <c r="H7759" s="90"/>
      <c r="M7759" s="42"/>
      <c r="S7759" s="42"/>
      <c r="T7759" s="42"/>
      <c r="U7759" s="42"/>
      <c r="V7759" s="42"/>
      <c r="W7759" s="42"/>
      <c r="X7759" s="42"/>
      <c r="Y7759" s="42"/>
      <c r="Z7759" s="42"/>
    </row>
    <row r="7760">
      <c r="B7760" s="42"/>
      <c r="D7760" s="90"/>
      <c r="F7760" s="90"/>
      <c r="G7760" s="42"/>
      <c r="H7760" s="90"/>
      <c r="M7760" s="42"/>
      <c r="S7760" s="42"/>
      <c r="T7760" s="42"/>
      <c r="U7760" s="42"/>
      <c r="V7760" s="42"/>
      <c r="W7760" s="42"/>
      <c r="X7760" s="42"/>
      <c r="Y7760" s="42"/>
      <c r="Z7760" s="42"/>
    </row>
    <row r="7761">
      <c r="B7761" s="42"/>
      <c r="D7761" s="90"/>
      <c r="F7761" s="90"/>
      <c r="G7761" s="42"/>
      <c r="H7761" s="90"/>
      <c r="M7761" s="42"/>
      <c r="S7761" s="42"/>
      <c r="T7761" s="42"/>
      <c r="U7761" s="42"/>
      <c r="V7761" s="42"/>
      <c r="W7761" s="42"/>
      <c r="X7761" s="42"/>
      <c r="Y7761" s="42"/>
      <c r="Z7761" s="42"/>
    </row>
    <row r="7762">
      <c r="B7762" s="42"/>
      <c r="D7762" s="90"/>
      <c r="F7762" s="90"/>
      <c r="G7762" s="42"/>
      <c r="H7762" s="90"/>
      <c r="M7762" s="42"/>
      <c r="S7762" s="42"/>
      <c r="T7762" s="42"/>
      <c r="U7762" s="42"/>
      <c r="V7762" s="42"/>
      <c r="W7762" s="42"/>
      <c r="X7762" s="42"/>
      <c r="Y7762" s="42"/>
      <c r="Z7762" s="42"/>
    </row>
    <row r="7763">
      <c r="B7763" s="42"/>
      <c r="D7763" s="90"/>
      <c r="F7763" s="90"/>
      <c r="G7763" s="42"/>
      <c r="H7763" s="90"/>
      <c r="M7763" s="42"/>
      <c r="S7763" s="42"/>
      <c r="T7763" s="42"/>
      <c r="U7763" s="42"/>
      <c r="V7763" s="42"/>
      <c r="W7763" s="42"/>
      <c r="X7763" s="42"/>
      <c r="Y7763" s="42"/>
      <c r="Z7763" s="42"/>
    </row>
    <row r="7764">
      <c r="B7764" s="42"/>
      <c r="D7764" s="90"/>
      <c r="F7764" s="90"/>
      <c r="G7764" s="42"/>
      <c r="H7764" s="90"/>
      <c r="M7764" s="42"/>
      <c r="S7764" s="42"/>
      <c r="T7764" s="42"/>
      <c r="U7764" s="42"/>
      <c r="V7764" s="42"/>
      <c r="W7764" s="42"/>
      <c r="X7764" s="42"/>
      <c r="Y7764" s="42"/>
      <c r="Z7764" s="42"/>
    </row>
    <row r="7765">
      <c r="B7765" s="42"/>
      <c r="D7765" s="90"/>
      <c r="F7765" s="90"/>
      <c r="G7765" s="42"/>
      <c r="H7765" s="90"/>
      <c r="M7765" s="42"/>
      <c r="S7765" s="42"/>
      <c r="T7765" s="42"/>
      <c r="U7765" s="42"/>
      <c r="V7765" s="42"/>
      <c r="W7765" s="42"/>
      <c r="X7765" s="42"/>
      <c r="Y7765" s="42"/>
      <c r="Z7765" s="42"/>
    </row>
    <row r="7766">
      <c r="B7766" s="42"/>
      <c r="D7766" s="90"/>
      <c r="F7766" s="90"/>
      <c r="G7766" s="42"/>
      <c r="H7766" s="90"/>
      <c r="M7766" s="42"/>
      <c r="S7766" s="42"/>
      <c r="T7766" s="42"/>
      <c r="U7766" s="42"/>
      <c r="V7766" s="42"/>
      <c r="W7766" s="42"/>
      <c r="X7766" s="42"/>
      <c r="Y7766" s="42"/>
      <c r="Z7766" s="42"/>
    </row>
    <row r="7767">
      <c r="B7767" s="42"/>
      <c r="D7767" s="90"/>
      <c r="F7767" s="90"/>
      <c r="G7767" s="42"/>
      <c r="H7767" s="90"/>
      <c r="M7767" s="42"/>
      <c r="S7767" s="42"/>
      <c r="T7767" s="42"/>
      <c r="U7767" s="42"/>
      <c r="V7767" s="42"/>
      <c r="W7767" s="42"/>
      <c r="X7767" s="42"/>
      <c r="Y7767" s="42"/>
      <c r="Z7767" s="42"/>
    </row>
    <row r="7768">
      <c r="B7768" s="42"/>
      <c r="D7768" s="90"/>
      <c r="F7768" s="90"/>
      <c r="G7768" s="42"/>
      <c r="H7768" s="90"/>
      <c r="M7768" s="42"/>
      <c r="S7768" s="42"/>
      <c r="T7768" s="42"/>
      <c r="U7768" s="42"/>
      <c r="V7768" s="42"/>
      <c r="W7768" s="42"/>
      <c r="X7768" s="42"/>
      <c r="Y7768" s="42"/>
      <c r="Z7768" s="42"/>
    </row>
    <row r="7769">
      <c r="B7769" s="42"/>
      <c r="D7769" s="90"/>
      <c r="F7769" s="90"/>
      <c r="G7769" s="42"/>
      <c r="H7769" s="90"/>
      <c r="M7769" s="42"/>
      <c r="S7769" s="42"/>
      <c r="T7769" s="42"/>
      <c r="U7769" s="42"/>
      <c r="V7769" s="42"/>
      <c r="W7769" s="42"/>
      <c r="X7769" s="42"/>
      <c r="Y7769" s="42"/>
      <c r="Z7769" s="42"/>
    </row>
    <row r="7770">
      <c r="B7770" s="42"/>
      <c r="D7770" s="90"/>
      <c r="F7770" s="90"/>
      <c r="G7770" s="42"/>
      <c r="H7770" s="90"/>
      <c r="M7770" s="42"/>
      <c r="S7770" s="42"/>
      <c r="T7770" s="42"/>
      <c r="U7770" s="42"/>
      <c r="V7770" s="42"/>
      <c r="W7770" s="42"/>
      <c r="X7770" s="42"/>
      <c r="Y7770" s="42"/>
      <c r="Z7770" s="42"/>
    </row>
    <row r="7771">
      <c r="B7771" s="42"/>
      <c r="D7771" s="90"/>
      <c r="F7771" s="90"/>
      <c r="G7771" s="42"/>
      <c r="H7771" s="90"/>
      <c r="M7771" s="42"/>
      <c r="S7771" s="42"/>
      <c r="T7771" s="42"/>
      <c r="U7771" s="42"/>
      <c r="V7771" s="42"/>
      <c r="W7771" s="42"/>
      <c r="X7771" s="42"/>
      <c r="Y7771" s="42"/>
      <c r="Z7771" s="42"/>
    </row>
    <row r="7772">
      <c r="B7772" s="42"/>
      <c r="D7772" s="90"/>
      <c r="F7772" s="90"/>
      <c r="G7772" s="42"/>
      <c r="H7772" s="90"/>
      <c r="M7772" s="42"/>
      <c r="S7772" s="42"/>
      <c r="T7772" s="42"/>
      <c r="U7772" s="42"/>
      <c r="V7772" s="42"/>
      <c r="W7772" s="42"/>
      <c r="X7772" s="42"/>
      <c r="Y7772" s="42"/>
      <c r="Z7772" s="42"/>
    </row>
    <row r="7773">
      <c r="B7773" s="42"/>
      <c r="D7773" s="90"/>
      <c r="F7773" s="90"/>
      <c r="G7773" s="42"/>
      <c r="H7773" s="90"/>
      <c r="M7773" s="42"/>
      <c r="S7773" s="42"/>
      <c r="T7773" s="42"/>
      <c r="U7773" s="42"/>
      <c r="V7773" s="42"/>
      <c r="W7773" s="42"/>
      <c r="X7773" s="42"/>
      <c r="Y7773" s="42"/>
      <c r="Z7773" s="42"/>
    </row>
    <row r="7774">
      <c r="B7774" s="42"/>
      <c r="D7774" s="90"/>
      <c r="F7774" s="90"/>
      <c r="G7774" s="42"/>
      <c r="H7774" s="90"/>
      <c r="M7774" s="42"/>
      <c r="S7774" s="42"/>
      <c r="T7774" s="42"/>
      <c r="U7774" s="42"/>
      <c r="V7774" s="42"/>
      <c r="W7774" s="42"/>
      <c r="X7774" s="42"/>
      <c r="Y7774" s="42"/>
      <c r="Z7774" s="42"/>
    </row>
    <row r="7775">
      <c r="B7775" s="42"/>
      <c r="D7775" s="90"/>
      <c r="F7775" s="90"/>
      <c r="G7775" s="42"/>
      <c r="H7775" s="90"/>
      <c r="M7775" s="42"/>
      <c r="S7775" s="42"/>
      <c r="T7775" s="42"/>
      <c r="U7775" s="42"/>
      <c r="V7775" s="42"/>
      <c r="W7775" s="42"/>
      <c r="X7775" s="42"/>
      <c r="Y7775" s="42"/>
      <c r="Z7775" s="42"/>
    </row>
    <row r="7776">
      <c r="B7776" s="42"/>
      <c r="D7776" s="90"/>
      <c r="F7776" s="90"/>
      <c r="G7776" s="42"/>
      <c r="H7776" s="90"/>
      <c r="M7776" s="42"/>
      <c r="S7776" s="42"/>
      <c r="T7776" s="42"/>
      <c r="U7776" s="42"/>
      <c r="V7776" s="42"/>
      <c r="W7776" s="42"/>
      <c r="X7776" s="42"/>
      <c r="Y7776" s="42"/>
      <c r="Z7776" s="42"/>
    </row>
    <row r="7777">
      <c r="B7777" s="42"/>
      <c r="D7777" s="90"/>
      <c r="F7777" s="90"/>
      <c r="G7777" s="42"/>
      <c r="H7777" s="90"/>
      <c r="M7777" s="42"/>
      <c r="S7777" s="42"/>
      <c r="T7777" s="42"/>
      <c r="U7777" s="42"/>
      <c r="V7777" s="42"/>
      <c r="W7777" s="42"/>
      <c r="X7777" s="42"/>
      <c r="Y7777" s="42"/>
      <c r="Z7777" s="42"/>
    </row>
    <row r="7778">
      <c r="B7778" s="42"/>
      <c r="D7778" s="90"/>
      <c r="F7778" s="90"/>
      <c r="G7778" s="42"/>
      <c r="H7778" s="90"/>
      <c r="M7778" s="42"/>
      <c r="S7778" s="42"/>
      <c r="T7778" s="42"/>
      <c r="U7778" s="42"/>
      <c r="V7778" s="42"/>
      <c r="W7778" s="42"/>
      <c r="X7778" s="42"/>
      <c r="Y7778" s="42"/>
      <c r="Z7778" s="42"/>
    </row>
    <row r="7779">
      <c r="B7779" s="42"/>
      <c r="D7779" s="90"/>
      <c r="F7779" s="90"/>
      <c r="G7779" s="42"/>
      <c r="H7779" s="90"/>
      <c r="M7779" s="42"/>
      <c r="S7779" s="42"/>
      <c r="T7779" s="42"/>
      <c r="U7779" s="42"/>
      <c r="V7779" s="42"/>
      <c r="W7779" s="42"/>
      <c r="X7779" s="42"/>
      <c r="Y7779" s="42"/>
      <c r="Z7779" s="42"/>
    </row>
    <row r="7780">
      <c r="B7780" s="42"/>
      <c r="D7780" s="90"/>
      <c r="F7780" s="90"/>
      <c r="G7780" s="42"/>
      <c r="H7780" s="90"/>
      <c r="M7780" s="42"/>
      <c r="S7780" s="42"/>
      <c r="T7780" s="42"/>
      <c r="U7780" s="42"/>
      <c r="V7780" s="42"/>
      <c r="W7780" s="42"/>
      <c r="X7780" s="42"/>
      <c r="Y7780" s="42"/>
      <c r="Z7780" s="42"/>
    </row>
    <row r="7781">
      <c r="B7781" s="42"/>
      <c r="D7781" s="90"/>
      <c r="F7781" s="90"/>
      <c r="G7781" s="42"/>
      <c r="H7781" s="90"/>
      <c r="M7781" s="42"/>
      <c r="S7781" s="42"/>
      <c r="T7781" s="42"/>
      <c r="U7781" s="42"/>
      <c r="V7781" s="42"/>
      <c r="W7781" s="42"/>
      <c r="X7781" s="42"/>
      <c r="Y7781" s="42"/>
      <c r="Z7781" s="42"/>
    </row>
    <row r="7782">
      <c r="B7782" s="42"/>
      <c r="D7782" s="90"/>
      <c r="F7782" s="90"/>
      <c r="G7782" s="42"/>
      <c r="H7782" s="90"/>
      <c r="M7782" s="42"/>
      <c r="S7782" s="42"/>
      <c r="T7782" s="42"/>
      <c r="U7782" s="42"/>
      <c r="V7782" s="42"/>
      <c r="W7782" s="42"/>
      <c r="X7782" s="42"/>
      <c r="Y7782" s="42"/>
      <c r="Z7782" s="42"/>
    </row>
    <row r="7783">
      <c r="B7783" s="42"/>
      <c r="D7783" s="90"/>
      <c r="F7783" s="90"/>
      <c r="G7783" s="42"/>
      <c r="H7783" s="90"/>
      <c r="M7783" s="42"/>
      <c r="S7783" s="42"/>
      <c r="T7783" s="42"/>
      <c r="U7783" s="42"/>
      <c r="V7783" s="42"/>
      <c r="W7783" s="42"/>
      <c r="X7783" s="42"/>
      <c r="Y7783" s="42"/>
      <c r="Z7783" s="42"/>
    </row>
    <row r="7784">
      <c r="B7784" s="42"/>
      <c r="D7784" s="90"/>
      <c r="F7784" s="90"/>
      <c r="G7784" s="42"/>
      <c r="H7784" s="90"/>
      <c r="M7784" s="42"/>
      <c r="S7784" s="42"/>
      <c r="T7784" s="42"/>
      <c r="U7784" s="42"/>
      <c r="V7784" s="42"/>
      <c r="W7784" s="42"/>
      <c r="X7784" s="42"/>
      <c r="Y7784" s="42"/>
      <c r="Z7784" s="42"/>
    </row>
    <row r="7785">
      <c r="B7785" s="42"/>
      <c r="D7785" s="90"/>
      <c r="F7785" s="90"/>
      <c r="G7785" s="42"/>
      <c r="H7785" s="90"/>
      <c r="M7785" s="42"/>
      <c r="S7785" s="42"/>
      <c r="T7785" s="42"/>
      <c r="U7785" s="42"/>
      <c r="V7785" s="42"/>
      <c r="W7785" s="42"/>
      <c r="X7785" s="42"/>
      <c r="Y7785" s="42"/>
      <c r="Z7785" s="42"/>
    </row>
    <row r="7786">
      <c r="B7786" s="42"/>
      <c r="D7786" s="90"/>
      <c r="F7786" s="90"/>
      <c r="G7786" s="42"/>
      <c r="H7786" s="90"/>
      <c r="M7786" s="42"/>
      <c r="S7786" s="42"/>
      <c r="T7786" s="42"/>
      <c r="U7786" s="42"/>
      <c r="V7786" s="42"/>
      <c r="W7786" s="42"/>
      <c r="X7786" s="42"/>
      <c r="Y7786" s="42"/>
      <c r="Z7786" s="42"/>
    </row>
    <row r="7787">
      <c r="B7787" s="42"/>
      <c r="D7787" s="90"/>
      <c r="F7787" s="90"/>
      <c r="G7787" s="42"/>
      <c r="H7787" s="90"/>
      <c r="M7787" s="42"/>
      <c r="S7787" s="42"/>
      <c r="T7787" s="42"/>
      <c r="U7787" s="42"/>
      <c r="V7787" s="42"/>
      <c r="W7787" s="42"/>
      <c r="X7787" s="42"/>
      <c r="Y7787" s="42"/>
      <c r="Z7787" s="42"/>
    </row>
    <row r="7788">
      <c r="B7788" s="42"/>
      <c r="D7788" s="90"/>
      <c r="F7788" s="90"/>
      <c r="G7788" s="42"/>
      <c r="H7788" s="90"/>
      <c r="M7788" s="42"/>
      <c r="S7788" s="42"/>
      <c r="T7788" s="42"/>
      <c r="U7788" s="42"/>
      <c r="V7788" s="42"/>
      <c r="W7788" s="42"/>
      <c r="X7788" s="42"/>
      <c r="Y7788" s="42"/>
      <c r="Z7788" s="42"/>
    </row>
    <row r="7789">
      <c r="B7789" s="42"/>
      <c r="D7789" s="90"/>
      <c r="F7789" s="90"/>
      <c r="G7789" s="42"/>
      <c r="H7789" s="90"/>
      <c r="M7789" s="42"/>
      <c r="S7789" s="42"/>
      <c r="T7789" s="42"/>
      <c r="U7789" s="42"/>
      <c r="V7789" s="42"/>
      <c r="W7789" s="42"/>
      <c r="X7789" s="42"/>
      <c r="Y7789" s="42"/>
      <c r="Z7789" s="42"/>
    </row>
    <row r="7790">
      <c r="B7790" s="42"/>
      <c r="D7790" s="90"/>
      <c r="F7790" s="90"/>
      <c r="G7790" s="42"/>
      <c r="H7790" s="90"/>
      <c r="M7790" s="42"/>
      <c r="S7790" s="42"/>
      <c r="T7790" s="42"/>
      <c r="U7790" s="42"/>
      <c r="V7790" s="42"/>
      <c r="W7790" s="42"/>
      <c r="X7790" s="42"/>
      <c r="Y7790" s="42"/>
      <c r="Z7790" s="42"/>
    </row>
    <row r="7791">
      <c r="B7791" s="42"/>
      <c r="D7791" s="90"/>
      <c r="F7791" s="90"/>
      <c r="G7791" s="42"/>
      <c r="H7791" s="90"/>
      <c r="M7791" s="42"/>
      <c r="S7791" s="42"/>
      <c r="T7791" s="42"/>
      <c r="U7791" s="42"/>
      <c r="V7791" s="42"/>
      <c r="W7791" s="42"/>
      <c r="X7791" s="42"/>
      <c r="Y7791" s="42"/>
      <c r="Z7791" s="42"/>
    </row>
    <row r="7792">
      <c r="B7792" s="42"/>
      <c r="D7792" s="90"/>
      <c r="F7792" s="90"/>
      <c r="G7792" s="42"/>
      <c r="H7792" s="90"/>
      <c r="M7792" s="42"/>
      <c r="S7792" s="42"/>
      <c r="T7792" s="42"/>
      <c r="U7792" s="42"/>
      <c r="V7792" s="42"/>
      <c r="W7792" s="42"/>
      <c r="X7792" s="42"/>
      <c r="Y7792" s="42"/>
      <c r="Z7792" s="42"/>
    </row>
    <row r="7793">
      <c r="B7793" s="42"/>
      <c r="D7793" s="90"/>
      <c r="F7793" s="90"/>
      <c r="G7793" s="42"/>
      <c r="H7793" s="90"/>
      <c r="M7793" s="42"/>
      <c r="S7793" s="42"/>
      <c r="T7793" s="42"/>
      <c r="U7793" s="42"/>
      <c r="V7793" s="42"/>
      <c r="W7793" s="42"/>
      <c r="X7793" s="42"/>
      <c r="Y7793" s="42"/>
      <c r="Z7793" s="42"/>
    </row>
    <row r="7794">
      <c r="B7794" s="42"/>
      <c r="D7794" s="90"/>
      <c r="F7794" s="90"/>
      <c r="G7794" s="42"/>
      <c r="H7794" s="90"/>
      <c r="M7794" s="42"/>
      <c r="S7794" s="42"/>
      <c r="T7794" s="42"/>
      <c r="U7794" s="42"/>
      <c r="V7794" s="42"/>
      <c r="W7794" s="42"/>
      <c r="X7794" s="42"/>
      <c r="Y7794" s="42"/>
      <c r="Z7794" s="42"/>
    </row>
    <row r="7795">
      <c r="B7795" s="42"/>
      <c r="D7795" s="90"/>
      <c r="F7795" s="90"/>
      <c r="G7795" s="42"/>
      <c r="H7795" s="90"/>
      <c r="M7795" s="42"/>
      <c r="S7795" s="42"/>
      <c r="T7795" s="42"/>
      <c r="U7795" s="42"/>
      <c r="V7795" s="42"/>
      <c r="W7795" s="42"/>
      <c r="X7795" s="42"/>
      <c r="Y7795" s="42"/>
      <c r="Z7795" s="42"/>
    </row>
    <row r="7796">
      <c r="B7796" s="42"/>
      <c r="D7796" s="90"/>
      <c r="F7796" s="90"/>
      <c r="G7796" s="42"/>
      <c r="H7796" s="90"/>
      <c r="M7796" s="42"/>
      <c r="S7796" s="42"/>
      <c r="T7796" s="42"/>
      <c r="U7796" s="42"/>
      <c r="V7796" s="42"/>
      <c r="W7796" s="42"/>
      <c r="X7796" s="42"/>
      <c r="Y7796" s="42"/>
      <c r="Z7796" s="42"/>
    </row>
    <row r="7797">
      <c r="B7797" s="42"/>
      <c r="D7797" s="90"/>
      <c r="F7797" s="90"/>
      <c r="G7797" s="42"/>
      <c r="H7797" s="90"/>
      <c r="M7797" s="42"/>
      <c r="S7797" s="42"/>
      <c r="T7797" s="42"/>
      <c r="U7797" s="42"/>
      <c r="V7797" s="42"/>
      <c r="W7797" s="42"/>
      <c r="X7797" s="42"/>
      <c r="Y7797" s="42"/>
      <c r="Z7797" s="42"/>
    </row>
    <row r="7798">
      <c r="B7798" s="42"/>
      <c r="D7798" s="90"/>
      <c r="F7798" s="90"/>
      <c r="G7798" s="42"/>
      <c r="H7798" s="90"/>
      <c r="M7798" s="42"/>
      <c r="S7798" s="42"/>
      <c r="T7798" s="42"/>
      <c r="U7798" s="42"/>
      <c r="V7798" s="42"/>
      <c r="W7798" s="42"/>
      <c r="X7798" s="42"/>
      <c r="Y7798" s="42"/>
      <c r="Z7798" s="42"/>
    </row>
    <row r="7799">
      <c r="B7799" s="42"/>
      <c r="D7799" s="90"/>
      <c r="F7799" s="90"/>
      <c r="G7799" s="42"/>
      <c r="H7799" s="90"/>
      <c r="M7799" s="42"/>
      <c r="S7799" s="42"/>
      <c r="T7799" s="42"/>
      <c r="U7799" s="42"/>
      <c r="V7799" s="42"/>
      <c r="W7799" s="42"/>
      <c r="X7799" s="42"/>
      <c r="Y7799" s="42"/>
      <c r="Z7799" s="42"/>
    </row>
    <row r="7800">
      <c r="B7800" s="42"/>
      <c r="D7800" s="90"/>
      <c r="F7800" s="90"/>
      <c r="G7800" s="42"/>
      <c r="H7800" s="90"/>
      <c r="M7800" s="42"/>
      <c r="S7800" s="42"/>
      <c r="T7800" s="42"/>
      <c r="U7800" s="42"/>
      <c r="V7800" s="42"/>
      <c r="W7800" s="42"/>
      <c r="X7800" s="42"/>
      <c r="Y7800" s="42"/>
      <c r="Z7800" s="42"/>
    </row>
    <row r="7801">
      <c r="B7801" s="42"/>
      <c r="D7801" s="90"/>
      <c r="F7801" s="90"/>
      <c r="G7801" s="42"/>
      <c r="H7801" s="90"/>
      <c r="M7801" s="42"/>
      <c r="S7801" s="42"/>
      <c r="T7801" s="42"/>
      <c r="U7801" s="42"/>
      <c r="V7801" s="42"/>
      <c r="W7801" s="42"/>
      <c r="X7801" s="42"/>
      <c r="Y7801" s="42"/>
      <c r="Z7801" s="42"/>
    </row>
    <row r="7802">
      <c r="B7802" s="42"/>
      <c r="D7802" s="90"/>
      <c r="F7802" s="90"/>
      <c r="G7802" s="42"/>
      <c r="H7802" s="90"/>
      <c r="M7802" s="42"/>
      <c r="S7802" s="42"/>
      <c r="T7802" s="42"/>
      <c r="U7802" s="42"/>
      <c r="V7802" s="42"/>
      <c r="W7802" s="42"/>
      <c r="X7802" s="42"/>
      <c r="Y7802" s="42"/>
      <c r="Z7802" s="42"/>
    </row>
    <row r="7803">
      <c r="B7803" s="42"/>
      <c r="D7803" s="90"/>
      <c r="F7803" s="90"/>
      <c r="G7803" s="42"/>
      <c r="H7803" s="90"/>
      <c r="M7803" s="42"/>
      <c r="S7803" s="42"/>
      <c r="T7803" s="42"/>
      <c r="U7803" s="42"/>
      <c r="V7803" s="42"/>
      <c r="W7803" s="42"/>
      <c r="X7803" s="42"/>
      <c r="Y7803" s="42"/>
      <c r="Z7803" s="42"/>
    </row>
    <row r="7804">
      <c r="B7804" s="42"/>
      <c r="D7804" s="90"/>
      <c r="F7804" s="90"/>
      <c r="G7804" s="42"/>
      <c r="H7804" s="90"/>
      <c r="M7804" s="42"/>
      <c r="S7804" s="42"/>
      <c r="T7804" s="42"/>
      <c r="U7804" s="42"/>
      <c r="V7804" s="42"/>
      <c r="W7804" s="42"/>
      <c r="X7804" s="42"/>
      <c r="Y7804" s="42"/>
      <c r="Z7804" s="42"/>
    </row>
    <row r="7805">
      <c r="B7805" s="42"/>
      <c r="D7805" s="90"/>
      <c r="F7805" s="90"/>
      <c r="G7805" s="42"/>
      <c r="H7805" s="90"/>
      <c r="M7805" s="42"/>
      <c r="S7805" s="42"/>
      <c r="T7805" s="42"/>
      <c r="U7805" s="42"/>
      <c r="V7805" s="42"/>
      <c r="W7805" s="42"/>
      <c r="X7805" s="42"/>
      <c r="Y7805" s="42"/>
      <c r="Z7805" s="42"/>
    </row>
    <row r="7806">
      <c r="B7806" s="42"/>
      <c r="D7806" s="90"/>
      <c r="F7806" s="90"/>
      <c r="G7806" s="42"/>
      <c r="H7806" s="90"/>
      <c r="M7806" s="42"/>
      <c r="S7806" s="42"/>
      <c r="T7806" s="42"/>
      <c r="U7806" s="42"/>
      <c r="V7806" s="42"/>
      <c r="W7806" s="42"/>
      <c r="X7806" s="42"/>
      <c r="Y7806" s="42"/>
      <c r="Z7806" s="42"/>
    </row>
    <row r="7807">
      <c r="B7807" s="42"/>
      <c r="D7807" s="90"/>
      <c r="F7807" s="90"/>
      <c r="G7807" s="42"/>
      <c r="H7807" s="90"/>
      <c r="M7807" s="42"/>
      <c r="S7807" s="42"/>
      <c r="T7807" s="42"/>
      <c r="U7807" s="42"/>
      <c r="V7807" s="42"/>
      <c r="W7807" s="42"/>
      <c r="X7807" s="42"/>
      <c r="Y7807" s="42"/>
      <c r="Z7807" s="42"/>
    </row>
    <row r="7808">
      <c r="B7808" s="42"/>
      <c r="D7808" s="90"/>
      <c r="F7808" s="90"/>
      <c r="G7808" s="42"/>
      <c r="H7808" s="90"/>
      <c r="M7808" s="42"/>
      <c r="S7808" s="42"/>
      <c r="T7808" s="42"/>
      <c r="U7808" s="42"/>
      <c r="V7808" s="42"/>
      <c r="W7808" s="42"/>
      <c r="X7808" s="42"/>
      <c r="Y7808" s="42"/>
      <c r="Z7808" s="42"/>
    </row>
    <row r="7809">
      <c r="B7809" s="42"/>
      <c r="D7809" s="90"/>
      <c r="F7809" s="90"/>
      <c r="G7809" s="42"/>
      <c r="H7809" s="90"/>
      <c r="M7809" s="42"/>
      <c r="S7809" s="42"/>
      <c r="T7809" s="42"/>
      <c r="U7809" s="42"/>
      <c r="V7809" s="42"/>
      <c r="W7809" s="42"/>
      <c r="X7809" s="42"/>
      <c r="Y7809" s="42"/>
      <c r="Z7809" s="42"/>
    </row>
    <row r="7810">
      <c r="B7810" s="42"/>
      <c r="D7810" s="90"/>
      <c r="F7810" s="90"/>
      <c r="G7810" s="42"/>
      <c r="H7810" s="90"/>
      <c r="M7810" s="42"/>
      <c r="S7810" s="42"/>
      <c r="T7810" s="42"/>
      <c r="U7810" s="42"/>
      <c r="V7810" s="42"/>
      <c r="W7810" s="42"/>
      <c r="X7810" s="42"/>
      <c r="Y7810" s="42"/>
      <c r="Z7810" s="42"/>
    </row>
    <row r="7811">
      <c r="B7811" s="42"/>
      <c r="D7811" s="90"/>
      <c r="F7811" s="90"/>
      <c r="G7811" s="42"/>
      <c r="H7811" s="90"/>
      <c r="M7811" s="42"/>
      <c r="S7811" s="42"/>
      <c r="T7811" s="42"/>
      <c r="U7811" s="42"/>
      <c r="V7811" s="42"/>
      <c r="W7811" s="42"/>
      <c r="X7811" s="42"/>
      <c r="Y7811" s="42"/>
      <c r="Z7811" s="42"/>
    </row>
    <row r="7812">
      <c r="B7812" s="42"/>
      <c r="D7812" s="90"/>
      <c r="F7812" s="90"/>
      <c r="G7812" s="42"/>
      <c r="H7812" s="90"/>
      <c r="M7812" s="42"/>
      <c r="S7812" s="42"/>
      <c r="T7812" s="42"/>
      <c r="U7812" s="42"/>
      <c r="V7812" s="42"/>
      <c r="W7812" s="42"/>
      <c r="X7812" s="42"/>
      <c r="Y7812" s="42"/>
      <c r="Z7812" s="42"/>
    </row>
    <row r="7813">
      <c r="B7813" s="42"/>
      <c r="D7813" s="90"/>
      <c r="F7813" s="90"/>
      <c r="G7813" s="42"/>
      <c r="H7813" s="90"/>
      <c r="M7813" s="42"/>
      <c r="S7813" s="42"/>
      <c r="T7813" s="42"/>
      <c r="U7813" s="42"/>
      <c r="V7813" s="42"/>
      <c r="W7813" s="42"/>
      <c r="X7813" s="42"/>
      <c r="Y7813" s="42"/>
      <c r="Z7813" s="42"/>
    </row>
    <row r="7814">
      <c r="B7814" s="42"/>
      <c r="D7814" s="90"/>
      <c r="F7814" s="90"/>
      <c r="G7814" s="42"/>
      <c r="H7814" s="90"/>
      <c r="M7814" s="42"/>
      <c r="S7814" s="42"/>
      <c r="T7814" s="42"/>
      <c r="U7814" s="42"/>
      <c r="V7814" s="42"/>
      <c r="W7814" s="42"/>
      <c r="X7814" s="42"/>
      <c r="Y7814" s="42"/>
      <c r="Z7814" s="42"/>
    </row>
    <row r="7815">
      <c r="B7815" s="42"/>
      <c r="D7815" s="90"/>
      <c r="F7815" s="90"/>
      <c r="G7815" s="42"/>
      <c r="H7815" s="90"/>
      <c r="M7815" s="42"/>
      <c r="S7815" s="42"/>
      <c r="T7815" s="42"/>
      <c r="U7815" s="42"/>
      <c r="V7815" s="42"/>
      <c r="W7815" s="42"/>
      <c r="X7815" s="42"/>
      <c r="Y7815" s="42"/>
      <c r="Z7815" s="42"/>
    </row>
    <row r="7816">
      <c r="B7816" s="42"/>
      <c r="D7816" s="90"/>
      <c r="F7816" s="90"/>
      <c r="G7816" s="42"/>
      <c r="H7816" s="90"/>
      <c r="M7816" s="42"/>
      <c r="S7816" s="42"/>
      <c r="T7816" s="42"/>
      <c r="U7816" s="42"/>
      <c r="V7816" s="42"/>
      <c r="W7816" s="42"/>
      <c r="X7816" s="42"/>
      <c r="Y7816" s="42"/>
      <c r="Z7816" s="42"/>
    </row>
    <row r="7817">
      <c r="B7817" s="42"/>
      <c r="D7817" s="90"/>
      <c r="F7817" s="90"/>
      <c r="G7817" s="42"/>
      <c r="H7817" s="90"/>
      <c r="M7817" s="42"/>
      <c r="S7817" s="42"/>
      <c r="T7817" s="42"/>
      <c r="U7817" s="42"/>
      <c r="V7817" s="42"/>
      <c r="W7817" s="42"/>
      <c r="X7817" s="42"/>
      <c r="Y7817" s="42"/>
      <c r="Z7817" s="42"/>
    </row>
    <row r="7818">
      <c r="B7818" s="42"/>
      <c r="D7818" s="90"/>
      <c r="F7818" s="90"/>
      <c r="G7818" s="42"/>
      <c r="H7818" s="90"/>
      <c r="M7818" s="42"/>
      <c r="S7818" s="42"/>
      <c r="T7818" s="42"/>
      <c r="U7818" s="42"/>
      <c r="V7818" s="42"/>
      <c r="W7818" s="42"/>
      <c r="X7818" s="42"/>
      <c r="Y7818" s="42"/>
      <c r="Z7818" s="42"/>
    </row>
    <row r="7819">
      <c r="B7819" s="42"/>
      <c r="D7819" s="90"/>
      <c r="F7819" s="90"/>
      <c r="G7819" s="42"/>
      <c r="H7819" s="90"/>
      <c r="M7819" s="42"/>
      <c r="S7819" s="42"/>
      <c r="T7819" s="42"/>
      <c r="U7819" s="42"/>
      <c r="V7819" s="42"/>
      <c r="W7819" s="42"/>
      <c r="X7819" s="42"/>
      <c r="Y7819" s="42"/>
      <c r="Z7819" s="42"/>
    </row>
    <row r="7820">
      <c r="B7820" s="42"/>
      <c r="D7820" s="90"/>
      <c r="F7820" s="90"/>
      <c r="G7820" s="42"/>
      <c r="H7820" s="90"/>
      <c r="M7820" s="42"/>
      <c r="S7820" s="42"/>
      <c r="T7820" s="42"/>
      <c r="U7820" s="42"/>
      <c r="V7820" s="42"/>
      <c r="W7820" s="42"/>
      <c r="X7820" s="42"/>
      <c r="Y7820" s="42"/>
      <c r="Z7820" s="42"/>
    </row>
    <row r="7821">
      <c r="B7821" s="42"/>
      <c r="D7821" s="90"/>
      <c r="F7821" s="90"/>
      <c r="G7821" s="42"/>
      <c r="H7821" s="90"/>
      <c r="M7821" s="42"/>
      <c r="S7821" s="42"/>
      <c r="T7821" s="42"/>
      <c r="U7821" s="42"/>
      <c r="V7821" s="42"/>
      <c r="W7821" s="42"/>
      <c r="X7821" s="42"/>
      <c r="Y7821" s="42"/>
      <c r="Z7821" s="42"/>
    </row>
    <row r="7822">
      <c r="B7822" s="42"/>
      <c r="D7822" s="90"/>
      <c r="F7822" s="90"/>
      <c r="G7822" s="42"/>
      <c r="H7822" s="90"/>
      <c r="M7822" s="42"/>
      <c r="S7822" s="42"/>
      <c r="T7822" s="42"/>
      <c r="U7822" s="42"/>
      <c r="V7822" s="42"/>
      <c r="W7822" s="42"/>
      <c r="X7822" s="42"/>
      <c r="Y7822" s="42"/>
      <c r="Z7822" s="42"/>
    </row>
    <row r="7823">
      <c r="B7823" s="42"/>
      <c r="D7823" s="90"/>
      <c r="F7823" s="90"/>
      <c r="G7823" s="42"/>
      <c r="H7823" s="90"/>
      <c r="M7823" s="42"/>
      <c r="S7823" s="42"/>
      <c r="T7823" s="42"/>
      <c r="U7823" s="42"/>
      <c r="V7823" s="42"/>
      <c r="W7823" s="42"/>
      <c r="X7823" s="42"/>
      <c r="Y7823" s="42"/>
      <c r="Z7823" s="42"/>
    </row>
    <row r="7824">
      <c r="B7824" s="42"/>
      <c r="D7824" s="90"/>
      <c r="F7824" s="90"/>
      <c r="G7824" s="42"/>
      <c r="H7824" s="90"/>
      <c r="M7824" s="42"/>
      <c r="S7824" s="42"/>
      <c r="T7824" s="42"/>
      <c r="U7824" s="42"/>
      <c r="V7824" s="42"/>
      <c r="W7824" s="42"/>
      <c r="X7824" s="42"/>
      <c r="Y7824" s="42"/>
      <c r="Z7824" s="42"/>
    </row>
    <row r="7825">
      <c r="B7825" s="42"/>
      <c r="D7825" s="90"/>
      <c r="F7825" s="90"/>
      <c r="G7825" s="42"/>
      <c r="H7825" s="90"/>
      <c r="M7825" s="42"/>
      <c r="S7825" s="42"/>
      <c r="T7825" s="42"/>
      <c r="U7825" s="42"/>
      <c r="V7825" s="42"/>
      <c r="W7825" s="42"/>
      <c r="X7825" s="42"/>
      <c r="Y7825" s="42"/>
      <c r="Z7825" s="42"/>
    </row>
    <row r="7826">
      <c r="B7826" s="42"/>
      <c r="D7826" s="90"/>
      <c r="F7826" s="90"/>
      <c r="G7826" s="42"/>
      <c r="H7826" s="90"/>
      <c r="M7826" s="42"/>
      <c r="S7826" s="42"/>
      <c r="T7826" s="42"/>
      <c r="U7826" s="42"/>
      <c r="V7826" s="42"/>
      <c r="W7826" s="42"/>
      <c r="X7826" s="42"/>
      <c r="Y7826" s="42"/>
      <c r="Z7826" s="42"/>
    </row>
    <row r="7827">
      <c r="B7827" s="42"/>
      <c r="D7827" s="90"/>
      <c r="F7827" s="90"/>
      <c r="G7827" s="42"/>
      <c r="H7827" s="90"/>
      <c r="M7827" s="42"/>
      <c r="S7827" s="42"/>
      <c r="T7827" s="42"/>
      <c r="U7827" s="42"/>
      <c r="V7827" s="42"/>
      <c r="W7827" s="42"/>
      <c r="X7827" s="42"/>
      <c r="Y7827" s="42"/>
      <c r="Z7827" s="42"/>
    </row>
    <row r="7828">
      <c r="B7828" s="42"/>
      <c r="D7828" s="90"/>
      <c r="F7828" s="90"/>
      <c r="G7828" s="42"/>
      <c r="H7828" s="90"/>
      <c r="M7828" s="42"/>
      <c r="S7828" s="42"/>
      <c r="T7828" s="42"/>
      <c r="U7828" s="42"/>
      <c r="V7828" s="42"/>
      <c r="W7828" s="42"/>
      <c r="X7828" s="42"/>
      <c r="Y7828" s="42"/>
      <c r="Z7828" s="42"/>
    </row>
    <row r="7829">
      <c r="B7829" s="42"/>
      <c r="D7829" s="90"/>
      <c r="F7829" s="90"/>
      <c r="G7829" s="42"/>
      <c r="H7829" s="90"/>
      <c r="M7829" s="42"/>
      <c r="S7829" s="42"/>
      <c r="T7829" s="42"/>
      <c r="U7829" s="42"/>
      <c r="V7829" s="42"/>
      <c r="W7829" s="42"/>
      <c r="X7829" s="42"/>
      <c r="Y7829" s="42"/>
      <c r="Z7829" s="42"/>
    </row>
    <row r="7830">
      <c r="B7830" s="42"/>
      <c r="D7830" s="90"/>
      <c r="F7830" s="90"/>
      <c r="G7830" s="42"/>
      <c r="H7830" s="90"/>
      <c r="M7830" s="42"/>
      <c r="S7830" s="42"/>
      <c r="T7830" s="42"/>
      <c r="U7830" s="42"/>
      <c r="V7830" s="42"/>
      <c r="W7830" s="42"/>
      <c r="X7830" s="42"/>
      <c r="Y7830" s="42"/>
      <c r="Z7830" s="42"/>
    </row>
    <row r="7831">
      <c r="B7831" s="42"/>
      <c r="D7831" s="90"/>
      <c r="F7831" s="90"/>
      <c r="G7831" s="42"/>
      <c r="H7831" s="90"/>
      <c r="M7831" s="42"/>
      <c r="S7831" s="42"/>
      <c r="T7831" s="42"/>
      <c r="U7831" s="42"/>
      <c r="V7831" s="42"/>
      <c r="W7831" s="42"/>
      <c r="X7831" s="42"/>
      <c r="Y7831" s="42"/>
      <c r="Z7831" s="42"/>
    </row>
    <row r="7832">
      <c r="B7832" s="42"/>
      <c r="D7832" s="90"/>
      <c r="F7832" s="90"/>
      <c r="G7832" s="42"/>
      <c r="H7832" s="90"/>
      <c r="M7832" s="42"/>
      <c r="S7832" s="42"/>
      <c r="T7832" s="42"/>
      <c r="U7832" s="42"/>
      <c r="V7832" s="42"/>
      <c r="W7832" s="42"/>
      <c r="X7832" s="42"/>
      <c r="Y7832" s="42"/>
      <c r="Z7832" s="42"/>
    </row>
    <row r="7833">
      <c r="B7833" s="42"/>
      <c r="D7833" s="90"/>
      <c r="F7833" s="90"/>
      <c r="G7833" s="42"/>
      <c r="H7833" s="90"/>
      <c r="M7833" s="42"/>
      <c r="S7833" s="42"/>
      <c r="T7833" s="42"/>
      <c r="U7833" s="42"/>
      <c r="V7833" s="42"/>
      <c r="W7833" s="42"/>
      <c r="X7833" s="42"/>
      <c r="Y7833" s="42"/>
      <c r="Z7833" s="42"/>
    </row>
    <row r="7834">
      <c r="B7834" s="42"/>
      <c r="D7834" s="90"/>
      <c r="F7834" s="90"/>
      <c r="G7834" s="42"/>
      <c r="H7834" s="90"/>
      <c r="M7834" s="42"/>
      <c r="S7834" s="42"/>
      <c r="T7834" s="42"/>
      <c r="U7834" s="42"/>
      <c r="V7834" s="42"/>
      <c r="W7834" s="42"/>
      <c r="X7834" s="42"/>
      <c r="Y7834" s="42"/>
      <c r="Z7834" s="42"/>
    </row>
    <row r="7835">
      <c r="B7835" s="42"/>
      <c r="D7835" s="90"/>
      <c r="F7835" s="90"/>
      <c r="G7835" s="42"/>
      <c r="H7835" s="90"/>
      <c r="M7835" s="42"/>
      <c r="S7835" s="42"/>
      <c r="T7835" s="42"/>
      <c r="U7835" s="42"/>
      <c r="V7835" s="42"/>
      <c r="W7835" s="42"/>
      <c r="X7835" s="42"/>
      <c r="Y7835" s="42"/>
      <c r="Z7835" s="42"/>
    </row>
    <row r="7836">
      <c r="B7836" s="42"/>
      <c r="D7836" s="90"/>
      <c r="F7836" s="90"/>
      <c r="G7836" s="42"/>
      <c r="H7836" s="90"/>
      <c r="M7836" s="42"/>
      <c r="S7836" s="42"/>
      <c r="T7836" s="42"/>
      <c r="U7836" s="42"/>
      <c r="V7836" s="42"/>
      <c r="W7836" s="42"/>
      <c r="X7836" s="42"/>
      <c r="Y7836" s="42"/>
      <c r="Z7836" s="42"/>
    </row>
    <row r="7837">
      <c r="B7837" s="42"/>
      <c r="D7837" s="90"/>
      <c r="F7837" s="90"/>
      <c r="G7837" s="42"/>
      <c r="H7837" s="90"/>
      <c r="M7837" s="42"/>
      <c r="S7837" s="42"/>
      <c r="T7837" s="42"/>
      <c r="U7837" s="42"/>
      <c r="V7837" s="42"/>
      <c r="W7837" s="42"/>
      <c r="X7837" s="42"/>
      <c r="Y7837" s="42"/>
      <c r="Z7837" s="42"/>
    </row>
    <row r="7838">
      <c r="B7838" s="42"/>
      <c r="D7838" s="90"/>
      <c r="F7838" s="90"/>
      <c r="G7838" s="42"/>
      <c r="H7838" s="90"/>
      <c r="M7838" s="42"/>
      <c r="S7838" s="42"/>
      <c r="T7838" s="42"/>
      <c r="U7838" s="42"/>
      <c r="V7838" s="42"/>
      <c r="W7838" s="42"/>
      <c r="X7838" s="42"/>
      <c r="Y7838" s="42"/>
      <c r="Z7838" s="42"/>
    </row>
    <row r="7839">
      <c r="B7839" s="42"/>
      <c r="D7839" s="90"/>
      <c r="F7839" s="90"/>
      <c r="G7839" s="42"/>
      <c r="H7839" s="90"/>
      <c r="M7839" s="42"/>
      <c r="S7839" s="42"/>
      <c r="T7839" s="42"/>
      <c r="U7839" s="42"/>
      <c r="V7839" s="42"/>
      <c r="W7839" s="42"/>
      <c r="X7839" s="42"/>
      <c r="Y7839" s="42"/>
      <c r="Z7839" s="42"/>
    </row>
    <row r="7840">
      <c r="B7840" s="42"/>
      <c r="D7840" s="90"/>
      <c r="F7840" s="90"/>
      <c r="G7840" s="42"/>
      <c r="H7840" s="90"/>
      <c r="M7840" s="42"/>
      <c r="S7840" s="42"/>
      <c r="T7840" s="42"/>
      <c r="U7840" s="42"/>
      <c r="V7840" s="42"/>
      <c r="W7840" s="42"/>
      <c r="X7840" s="42"/>
      <c r="Y7840" s="42"/>
      <c r="Z7840" s="42"/>
    </row>
    <row r="7841">
      <c r="B7841" s="42"/>
      <c r="D7841" s="90"/>
      <c r="F7841" s="90"/>
      <c r="G7841" s="42"/>
      <c r="H7841" s="90"/>
      <c r="M7841" s="42"/>
      <c r="S7841" s="42"/>
      <c r="T7841" s="42"/>
      <c r="U7841" s="42"/>
      <c r="V7841" s="42"/>
      <c r="W7841" s="42"/>
      <c r="X7841" s="42"/>
      <c r="Y7841" s="42"/>
      <c r="Z7841" s="42"/>
    </row>
    <row r="7842">
      <c r="B7842" s="42"/>
      <c r="D7842" s="90"/>
      <c r="F7842" s="90"/>
      <c r="G7842" s="42"/>
      <c r="H7842" s="90"/>
      <c r="M7842" s="42"/>
      <c r="S7842" s="42"/>
      <c r="T7842" s="42"/>
      <c r="U7842" s="42"/>
      <c r="V7842" s="42"/>
      <c r="W7842" s="42"/>
      <c r="X7842" s="42"/>
      <c r="Y7842" s="42"/>
      <c r="Z7842" s="42"/>
    </row>
    <row r="7843">
      <c r="B7843" s="42"/>
      <c r="D7843" s="90"/>
      <c r="F7843" s="90"/>
      <c r="G7843" s="42"/>
      <c r="H7843" s="90"/>
      <c r="M7843" s="42"/>
      <c r="S7843" s="42"/>
      <c r="T7843" s="42"/>
      <c r="U7843" s="42"/>
      <c r="V7843" s="42"/>
      <c r="W7843" s="42"/>
      <c r="X7843" s="42"/>
      <c r="Y7843" s="42"/>
      <c r="Z7843" s="42"/>
    </row>
    <row r="7844">
      <c r="B7844" s="42"/>
      <c r="D7844" s="90"/>
      <c r="F7844" s="90"/>
      <c r="G7844" s="42"/>
      <c r="H7844" s="90"/>
      <c r="M7844" s="42"/>
      <c r="S7844" s="42"/>
      <c r="T7844" s="42"/>
      <c r="U7844" s="42"/>
      <c r="V7844" s="42"/>
      <c r="W7844" s="42"/>
      <c r="X7844" s="42"/>
      <c r="Y7844" s="42"/>
      <c r="Z7844" s="42"/>
    </row>
    <row r="7845">
      <c r="B7845" s="42"/>
      <c r="D7845" s="90"/>
      <c r="F7845" s="90"/>
      <c r="G7845" s="42"/>
      <c r="H7845" s="90"/>
      <c r="M7845" s="42"/>
      <c r="S7845" s="42"/>
      <c r="T7845" s="42"/>
      <c r="U7845" s="42"/>
      <c r="V7845" s="42"/>
      <c r="W7845" s="42"/>
      <c r="X7845" s="42"/>
      <c r="Y7845" s="42"/>
      <c r="Z7845" s="42"/>
    </row>
    <row r="7846">
      <c r="B7846" s="42"/>
      <c r="D7846" s="90"/>
      <c r="F7846" s="90"/>
      <c r="G7846" s="42"/>
      <c r="H7846" s="90"/>
      <c r="M7846" s="42"/>
      <c r="S7846" s="42"/>
      <c r="T7846" s="42"/>
      <c r="U7846" s="42"/>
      <c r="V7846" s="42"/>
      <c r="W7846" s="42"/>
      <c r="X7846" s="42"/>
      <c r="Y7846" s="42"/>
      <c r="Z7846" s="42"/>
    </row>
    <row r="7847">
      <c r="B7847" s="42"/>
      <c r="D7847" s="90"/>
      <c r="F7847" s="90"/>
      <c r="G7847" s="42"/>
      <c r="H7847" s="90"/>
      <c r="M7847" s="42"/>
      <c r="S7847" s="42"/>
      <c r="T7847" s="42"/>
      <c r="U7847" s="42"/>
      <c r="V7847" s="42"/>
      <c r="W7847" s="42"/>
      <c r="X7847" s="42"/>
      <c r="Y7847" s="42"/>
      <c r="Z7847" s="42"/>
    </row>
    <row r="7848">
      <c r="B7848" s="42"/>
      <c r="D7848" s="90"/>
      <c r="F7848" s="90"/>
      <c r="G7848" s="42"/>
      <c r="H7848" s="90"/>
      <c r="M7848" s="42"/>
      <c r="S7848" s="42"/>
      <c r="T7848" s="42"/>
      <c r="U7848" s="42"/>
      <c r="V7848" s="42"/>
      <c r="W7848" s="42"/>
      <c r="X7848" s="42"/>
      <c r="Y7848" s="42"/>
      <c r="Z7848" s="42"/>
    </row>
    <row r="7849">
      <c r="B7849" s="42"/>
      <c r="D7849" s="90"/>
      <c r="F7849" s="90"/>
      <c r="G7849" s="42"/>
      <c r="H7849" s="90"/>
      <c r="M7849" s="42"/>
      <c r="S7849" s="42"/>
      <c r="T7849" s="42"/>
      <c r="U7849" s="42"/>
      <c r="V7849" s="42"/>
      <c r="W7849" s="42"/>
      <c r="X7849" s="42"/>
      <c r="Y7849" s="42"/>
      <c r="Z7849" s="42"/>
    </row>
    <row r="7850">
      <c r="B7850" s="42"/>
      <c r="D7850" s="90"/>
      <c r="F7850" s="90"/>
      <c r="G7850" s="42"/>
      <c r="H7850" s="90"/>
      <c r="M7850" s="42"/>
      <c r="S7850" s="42"/>
      <c r="T7850" s="42"/>
      <c r="U7850" s="42"/>
      <c r="V7850" s="42"/>
      <c r="W7850" s="42"/>
      <c r="X7850" s="42"/>
      <c r="Y7850" s="42"/>
      <c r="Z7850" s="42"/>
    </row>
    <row r="7851">
      <c r="B7851" s="42"/>
      <c r="D7851" s="90"/>
      <c r="F7851" s="90"/>
      <c r="G7851" s="42"/>
      <c r="H7851" s="90"/>
      <c r="M7851" s="42"/>
      <c r="S7851" s="42"/>
      <c r="T7851" s="42"/>
      <c r="U7851" s="42"/>
      <c r="V7851" s="42"/>
      <c r="W7851" s="42"/>
      <c r="X7851" s="42"/>
      <c r="Y7851" s="42"/>
      <c r="Z7851" s="42"/>
    </row>
    <row r="7852">
      <c r="B7852" s="42"/>
      <c r="D7852" s="90"/>
      <c r="F7852" s="90"/>
      <c r="G7852" s="42"/>
      <c r="H7852" s="90"/>
      <c r="M7852" s="42"/>
      <c r="S7852" s="42"/>
      <c r="T7852" s="42"/>
      <c r="U7852" s="42"/>
      <c r="V7852" s="42"/>
      <c r="W7852" s="42"/>
      <c r="X7852" s="42"/>
      <c r="Y7852" s="42"/>
      <c r="Z7852" s="42"/>
    </row>
    <row r="7853">
      <c r="B7853" s="42"/>
      <c r="D7853" s="90"/>
      <c r="F7853" s="90"/>
      <c r="G7853" s="42"/>
      <c r="H7853" s="90"/>
      <c r="M7853" s="42"/>
      <c r="S7853" s="42"/>
      <c r="T7853" s="42"/>
      <c r="U7853" s="42"/>
      <c r="V7853" s="42"/>
      <c r="W7853" s="42"/>
      <c r="X7853" s="42"/>
      <c r="Y7853" s="42"/>
      <c r="Z7853" s="42"/>
    </row>
    <row r="7854">
      <c r="B7854" s="42"/>
      <c r="D7854" s="90"/>
      <c r="F7854" s="90"/>
      <c r="G7854" s="42"/>
      <c r="H7854" s="90"/>
      <c r="M7854" s="42"/>
      <c r="S7854" s="42"/>
      <c r="T7854" s="42"/>
      <c r="U7854" s="42"/>
      <c r="V7854" s="42"/>
      <c r="W7854" s="42"/>
      <c r="X7854" s="42"/>
      <c r="Y7854" s="42"/>
      <c r="Z7854" s="42"/>
    </row>
    <row r="7855">
      <c r="B7855" s="42"/>
      <c r="D7855" s="90"/>
      <c r="F7855" s="90"/>
      <c r="G7855" s="42"/>
      <c r="H7855" s="90"/>
      <c r="M7855" s="42"/>
      <c r="S7855" s="42"/>
      <c r="T7855" s="42"/>
      <c r="U7855" s="42"/>
      <c r="V7855" s="42"/>
      <c r="W7855" s="42"/>
      <c r="X7855" s="42"/>
      <c r="Y7855" s="42"/>
      <c r="Z7855" s="42"/>
    </row>
    <row r="7856">
      <c r="B7856" s="42"/>
      <c r="D7856" s="90"/>
      <c r="F7856" s="90"/>
      <c r="G7856" s="42"/>
      <c r="H7856" s="90"/>
      <c r="M7856" s="42"/>
      <c r="S7856" s="42"/>
      <c r="T7856" s="42"/>
      <c r="U7856" s="42"/>
      <c r="V7856" s="42"/>
      <c r="W7856" s="42"/>
      <c r="X7856" s="42"/>
      <c r="Y7856" s="42"/>
      <c r="Z7856" s="42"/>
    </row>
    <row r="7857">
      <c r="B7857" s="42"/>
      <c r="D7857" s="90"/>
      <c r="F7857" s="90"/>
      <c r="G7857" s="42"/>
      <c r="H7857" s="90"/>
      <c r="M7857" s="42"/>
      <c r="S7857" s="42"/>
      <c r="T7857" s="42"/>
      <c r="U7857" s="42"/>
      <c r="V7857" s="42"/>
      <c r="W7857" s="42"/>
      <c r="X7857" s="42"/>
      <c r="Y7857" s="42"/>
      <c r="Z7857" s="42"/>
    </row>
    <row r="7858">
      <c r="B7858" s="42"/>
      <c r="D7858" s="90"/>
      <c r="F7858" s="90"/>
      <c r="G7858" s="42"/>
      <c r="H7858" s="90"/>
      <c r="M7858" s="42"/>
      <c r="S7858" s="42"/>
      <c r="T7858" s="42"/>
      <c r="U7858" s="42"/>
      <c r="V7858" s="42"/>
      <c r="W7858" s="42"/>
      <c r="X7858" s="42"/>
      <c r="Y7858" s="42"/>
      <c r="Z7858" s="42"/>
    </row>
    <row r="7859">
      <c r="B7859" s="42"/>
      <c r="D7859" s="90"/>
      <c r="F7859" s="90"/>
      <c r="G7859" s="42"/>
      <c r="H7859" s="90"/>
      <c r="M7859" s="42"/>
      <c r="S7859" s="42"/>
      <c r="T7859" s="42"/>
      <c r="U7859" s="42"/>
      <c r="V7859" s="42"/>
      <c r="W7859" s="42"/>
      <c r="X7859" s="42"/>
      <c r="Y7859" s="42"/>
      <c r="Z7859" s="42"/>
    </row>
    <row r="7860">
      <c r="B7860" s="42"/>
      <c r="D7860" s="90"/>
      <c r="F7860" s="90"/>
      <c r="G7860" s="42"/>
      <c r="H7860" s="90"/>
      <c r="M7860" s="42"/>
      <c r="S7860" s="42"/>
      <c r="T7860" s="42"/>
      <c r="U7860" s="42"/>
      <c r="V7860" s="42"/>
      <c r="W7860" s="42"/>
      <c r="X7860" s="42"/>
      <c r="Y7860" s="42"/>
      <c r="Z7860" s="42"/>
    </row>
    <row r="7861">
      <c r="B7861" s="42"/>
      <c r="D7861" s="90"/>
      <c r="F7861" s="90"/>
      <c r="G7861" s="42"/>
      <c r="H7861" s="90"/>
      <c r="M7861" s="42"/>
      <c r="S7861" s="42"/>
      <c r="T7861" s="42"/>
      <c r="U7861" s="42"/>
      <c r="V7861" s="42"/>
      <c r="W7861" s="42"/>
      <c r="X7861" s="42"/>
      <c r="Y7861" s="42"/>
      <c r="Z7861" s="42"/>
    </row>
    <row r="7862">
      <c r="B7862" s="42"/>
      <c r="D7862" s="90"/>
      <c r="F7862" s="90"/>
      <c r="G7862" s="42"/>
      <c r="H7862" s="90"/>
      <c r="M7862" s="42"/>
      <c r="S7862" s="42"/>
      <c r="T7862" s="42"/>
      <c r="U7862" s="42"/>
      <c r="V7862" s="42"/>
      <c r="W7862" s="42"/>
      <c r="X7862" s="42"/>
      <c r="Y7862" s="42"/>
      <c r="Z7862" s="42"/>
    </row>
    <row r="7863">
      <c r="B7863" s="42"/>
      <c r="D7863" s="90"/>
      <c r="F7863" s="90"/>
      <c r="G7863" s="42"/>
      <c r="H7863" s="90"/>
      <c r="M7863" s="42"/>
      <c r="S7863" s="42"/>
      <c r="T7863" s="42"/>
      <c r="U7863" s="42"/>
      <c r="V7863" s="42"/>
      <c r="W7863" s="42"/>
      <c r="X7863" s="42"/>
      <c r="Y7863" s="42"/>
      <c r="Z7863" s="42"/>
    </row>
    <row r="7864">
      <c r="B7864" s="42"/>
      <c r="D7864" s="90"/>
      <c r="F7864" s="90"/>
      <c r="G7864" s="42"/>
      <c r="H7864" s="90"/>
      <c r="M7864" s="42"/>
      <c r="S7864" s="42"/>
      <c r="T7864" s="42"/>
      <c r="U7864" s="42"/>
      <c r="V7864" s="42"/>
      <c r="W7864" s="42"/>
      <c r="X7864" s="42"/>
      <c r="Y7864" s="42"/>
      <c r="Z7864" s="42"/>
    </row>
    <row r="7865">
      <c r="B7865" s="42"/>
      <c r="D7865" s="90"/>
      <c r="F7865" s="90"/>
      <c r="G7865" s="42"/>
      <c r="H7865" s="90"/>
      <c r="M7865" s="42"/>
      <c r="S7865" s="42"/>
      <c r="T7865" s="42"/>
      <c r="U7865" s="42"/>
      <c r="V7865" s="42"/>
      <c r="W7865" s="42"/>
      <c r="X7865" s="42"/>
      <c r="Y7865" s="42"/>
      <c r="Z7865" s="42"/>
    </row>
    <row r="7866">
      <c r="B7866" s="42"/>
      <c r="D7866" s="90"/>
      <c r="F7866" s="90"/>
      <c r="G7866" s="42"/>
      <c r="H7866" s="90"/>
      <c r="M7866" s="42"/>
      <c r="S7866" s="42"/>
      <c r="T7866" s="42"/>
      <c r="U7866" s="42"/>
      <c r="V7866" s="42"/>
      <c r="W7866" s="42"/>
      <c r="X7866" s="42"/>
      <c r="Y7866" s="42"/>
      <c r="Z7866" s="42"/>
    </row>
    <row r="7867">
      <c r="B7867" s="42"/>
      <c r="D7867" s="90"/>
      <c r="F7867" s="90"/>
      <c r="G7867" s="42"/>
      <c r="H7867" s="90"/>
      <c r="M7867" s="42"/>
      <c r="S7867" s="42"/>
      <c r="T7867" s="42"/>
      <c r="U7867" s="42"/>
      <c r="V7867" s="42"/>
      <c r="W7867" s="42"/>
      <c r="X7867" s="42"/>
      <c r="Y7867" s="42"/>
      <c r="Z7867" s="42"/>
    </row>
    <row r="7868">
      <c r="B7868" s="42"/>
      <c r="D7868" s="90"/>
      <c r="F7868" s="90"/>
      <c r="G7868" s="42"/>
      <c r="H7868" s="90"/>
      <c r="M7868" s="42"/>
      <c r="S7868" s="42"/>
      <c r="T7868" s="42"/>
      <c r="U7868" s="42"/>
      <c r="V7868" s="42"/>
      <c r="W7868" s="42"/>
      <c r="X7868" s="42"/>
      <c r="Y7868" s="42"/>
      <c r="Z7868" s="42"/>
    </row>
    <row r="7869">
      <c r="B7869" s="42"/>
      <c r="D7869" s="90"/>
      <c r="F7869" s="90"/>
      <c r="G7869" s="42"/>
      <c r="H7869" s="90"/>
      <c r="M7869" s="42"/>
      <c r="S7869" s="42"/>
      <c r="T7869" s="42"/>
      <c r="U7869" s="42"/>
      <c r="V7869" s="42"/>
      <c r="W7869" s="42"/>
      <c r="X7869" s="42"/>
      <c r="Y7869" s="42"/>
      <c r="Z7869" s="42"/>
    </row>
    <row r="7870">
      <c r="B7870" s="42"/>
      <c r="D7870" s="90"/>
      <c r="F7870" s="90"/>
      <c r="G7870" s="42"/>
      <c r="H7870" s="90"/>
      <c r="M7870" s="42"/>
      <c r="S7870" s="42"/>
      <c r="T7870" s="42"/>
      <c r="U7870" s="42"/>
      <c r="V7870" s="42"/>
      <c r="W7870" s="42"/>
      <c r="X7870" s="42"/>
      <c r="Y7870" s="42"/>
      <c r="Z7870" s="42"/>
    </row>
    <row r="7871">
      <c r="B7871" s="42"/>
      <c r="D7871" s="90"/>
      <c r="F7871" s="90"/>
      <c r="G7871" s="42"/>
      <c r="H7871" s="90"/>
      <c r="M7871" s="42"/>
      <c r="S7871" s="42"/>
      <c r="T7871" s="42"/>
      <c r="U7871" s="42"/>
      <c r="V7871" s="42"/>
      <c r="W7871" s="42"/>
      <c r="X7871" s="42"/>
      <c r="Y7871" s="42"/>
      <c r="Z7871" s="42"/>
    </row>
    <row r="7872">
      <c r="B7872" s="42"/>
      <c r="D7872" s="90"/>
      <c r="F7872" s="90"/>
      <c r="G7872" s="42"/>
      <c r="H7872" s="90"/>
      <c r="M7872" s="42"/>
      <c r="S7872" s="42"/>
      <c r="T7872" s="42"/>
      <c r="U7872" s="42"/>
      <c r="V7872" s="42"/>
      <c r="W7872" s="42"/>
      <c r="X7872" s="42"/>
      <c r="Y7872" s="42"/>
      <c r="Z7872" s="42"/>
    </row>
    <row r="7873">
      <c r="B7873" s="42"/>
      <c r="D7873" s="90"/>
      <c r="F7873" s="90"/>
      <c r="G7873" s="42"/>
      <c r="H7873" s="90"/>
      <c r="M7873" s="42"/>
      <c r="S7873" s="42"/>
      <c r="T7873" s="42"/>
      <c r="U7873" s="42"/>
      <c r="V7873" s="42"/>
      <c r="W7873" s="42"/>
      <c r="X7873" s="42"/>
      <c r="Y7873" s="42"/>
      <c r="Z7873" s="42"/>
    </row>
    <row r="7874">
      <c r="B7874" s="42"/>
      <c r="D7874" s="90"/>
      <c r="F7874" s="90"/>
      <c r="G7874" s="42"/>
      <c r="H7874" s="90"/>
      <c r="M7874" s="42"/>
      <c r="S7874" s="42"/>
      <c r="T7874" s="42"/>
      <c r="U7874" s="42"/>
      <c r="V7874" s="42"/>
      <c r="W7874" s="42"/>
      <c r="X7874" s="42"/>
      <c r="Y7874" s="42"/>
      <c r="Z7874" s="42"/>
    </row>
    <row r="7875">
      <c r="B7875" s="42"/>
      <c r="D7875" s="90"/>
      <c r="F7875" s="90"/>
      <c r="G7875" s="42"/>
      <c r="H7875" s="90"/>
      <c r="M7875" s="42"/>
      <c r="S7875" s="42"/>
      <c r="T7875" s="42"/>
      <c r="U7875" s="42"/>
      <c r="V7875" s="42"/>
      <c r="W7875" s="42"/>
      <c r="X7875" s="42"/>
      <c r="Y7875" s="42"/>
      <c r="Z7875" s="42"/>
    </row>
    <row r="7876">
      <c r="B7876" s="42"/>
      <c r="D7876" s="90"/>
      <c r="F7876" s="90"/>
      <c r="G7876" s="42"/>
      <c r="H7876" s="90"/>
      <c r="M7876" s="42"/>
      <c r="S7876" s="42"/>
      <c r="T7876" s="42"/>
      <c r="U7876" s="42"/>
      <c r="V7876" s="42"/>
      <c r="W7876" s="42"/>
      <c r="X7876" s="42"/>
      <c r="Y7876" s="42"/>
      <c r="Z7876" s="42"/>
    </row>
    <row r="7877">
      <c r="B7877" s="42"/>
      <c r="D7877" s="90"/>
      <c r="F7877" s="90"/>
      <c r="G7877" s="42"/>
      <c r="H7877" s="90"/>
      <c r="M7877" s="42"/>
      <c r="S7877" s="42"/>
      <c r="T7877" s="42"/>
      <c r="U7877" s="42"/>
      <c r="V7877" s="42"/>
      <c r="W7877" s="42"/>
      <c r="X7877" s="42"/>
      <c r="Y7877" s="42"/>
      <c r="Z7877" s="42"/>
    </row>
    <row r="7878">
      <c r="B7878" s="42"/>
      <c r="D7878" s="90"/>
      <c r="F7878" s="90"/>
      <c r="G7878" s="42"/>
      <c r="H7878" s="90"/>
      <c r="M7878" s="42"/>
      <c r="S7878" s="42"/>
      <c r="T7878" s="42"/>
      <c r="U7878" s="42"/>
      <c r="V7878" s="42"/>
      <c r="W7878" s="42"/>
      <c r="X7878" s="42"/>
      <c r="Y7878" s="42"/>
      <c r="Z7878" s="42"/>
    </row>
    <row r="7879">
      <c r="B7879" s="42"/>
      <c r="D7879" s="90"/>
      <c r="F7879" s="90"/>
      <c r="G7879" s="42"/>
      <c r="H7879" s="90"/>
      <c r="M7879" s="42"/>
      <c r="S7879" s="42"/>
      <c r="T7879" s="42"/>
      <c r="U7879" s="42"/>
      <c r="V7879" s="42"/>
      <c r="W7879" s="42"/>
      <c r="X7879" s="42"/>
      <c r="Y7879" s="42"/>
      <c r="Z7879" s="42"/>
    </row>
    <row r="7880">
      <c r="B7880" s="42"/>
      <c r="D7880" s="90"/>
      <c r="F7880" s="90"/>
      <c r="G7880" s="42"/>
      <c r="H7880" s="90"/>
      <c r="M7880" s="42"/>
      <c r="S7880" s="42"/>
      <c r="T7880" s="42"/>
      <c r="U7880" s="42"/>
      <c r="V7880" s="42"/>
      <c r="W7880" s="42"/>
      <c r="X7880" s="42"/>
      <c r="Y7880" s="42"/>
      <c r="Z7880" s="42"/>
    </row>
    <row r="7881">
      <c r="B7881" s="42"/>
      <c r="D7881" s="90"/>
      <c r="F7881" s="90"/>
      <c r="G7881" s="42"/>
      <c r="H7881" s="90"/>
      <c r="M7881" s="42"/>
      <c r="S7881" s="42"/>
      <c r="T7881" s="42"/>
      <c r="U7881" s="42"/>
      <c r="V7881" s="42"/>
      <c r="W7881" s="42"/>
      <c r="X7881" s="42"/>
      <c r="Y7881" s="42"/>
      <c r="Z7881" s="42"/>
    </row>
    <row r="7882">
      <c r="B7882" s="42"/>
      <c r="D7882" s="90"/>
      <c r="F7882" s="90"/>
      <c r="G7882" s="42"/>
      <c r="H7882" s="90"/>
      <c r="M7882" s="42"/>
      <c r="S7882" s="42"/>
      <c r="T7882" s="42"/>
      <c r="U7882" s="42"/>
      <c r="V7882" s="42"/>
      <c r="W7882" s="42"/>
      <c r="X7882" s="42"/>
      <c r="Y7882" s="42"/>
      <c r="Z7882" s="42"/>
    </row>
    <row r="7883">
      <c r="B7883" s="42"/>
      <c r="D7883" s="90"/>
      <c r="F7883" s="90"/>
      <c r="G7883" s="42"/>
      <c r="H7883" s="90"/>
      <c r="M7883" s="42"/>
      <c r="S7883" s="42"/>
      <c r="T7883" s="42"/>
      <c r="U7883" s="42"/>
      <c r="V7883" s="42"/>
      <c r="W7883" s="42"/>
      <c r="X7883" s="42"/>
      <c r="Y7883" s="42"/>
      <c r="Z7883" s="42"/>
    </row>
    <row r="7884">
      <c r="B7884" s="42"/>
      <c r="D7884" s="90"/>
      <c r="F7884" s="90"/>
      <c r="G7884" s="42"/>
      <c r="H7884" s="90"/>
      <c r="M7884" s="42"/>
      <c r="S7884" s="42"/>
      <c r="T7884" s="42"/>
      <c r="U7884" s="42"/>
      <c r="V7884" s="42"/>
      <c r="W7884" s="42"/>
      <c r="X7884" s="42"/>
      <c r="Y7884" s="42"/>
      <c r="Z7884" s="42"/>
    </row>
    <row r="7885">
      <c r="B7885" s="42"/>
      <c r="D7885" s="90"/>
      <c r="F7885" s="90"/>
      <c r="G7885" s="42"/>
      <c r="H7885" s="90"/>
      <c r="M7885" s="42"/>
      <c r="S7885" s="42"/>
      <c r="T7885" s="42"/>
      <c r="U7885" s="42"/>
      <c r="V7885" s="42"/>
      <c r="W7885" s="42"/>
      <c r="X7885" s="42"/>
      <c r="Y7885" s="42"/>
      <c r="Z7885" s="42"/>
    </row>
    <row r="7886">
      <c r="B7886" s="42"/>
      <c r="D7886" s="90"/>
      <c r="F7886" s="90"/>
      <c r="G7886" s="42"/>
      <c r="H7886" s="90"/>
      <c r="M7886" s="42"/>
      <c r="S7886" s="42"/>
      <c r="T7886" s="42"/>
      <c r="U7886" s="42"/>
      <c r="V7886" s="42"/>
      <c r="W7886" s="42"/>
      <c r="X7886" s="42"/>
      <c r="Y7886" s="42"/>
      <c r="Z7886" s="42"/>
    </row>
    <row r="7887">
      <c r="B7887" s="42"/>
      <c r="D7887" s="90"/>
      <c r="F7887" s="90"/>
      <c r="G7887" s="42"/>
      <c r="H7887" s="90"/>
      <c r="M7887" s="42"/>
      <c r="S7887" s="42"/>
      <c r="T7887" s="42"/>
      <c r="U7887" s="42"/>
      <c r="V7887" s="42"/>
      <c r="W7887" s="42"/>
      <c r="X7887" s="42"/>
      <c r="Y7887" s="42"/>
      <c r="Z7887" s="42"/>
    </row>
    <row r="7888">
      <c r="B7888" s="42"/>
      <c r="D7888" s="90"/>
      <c r="F7888" s="90"/>
      <c r="G7888" s="42"/>
      <c r="H7888" s="90"/>
      <c r="M7888" s="42"/>
      <c r="S7888" s="42"/>
      <c r="T7888" s="42"/>
      <c r="U7888" s="42"/>
      <c r="V7888" s="42"/>
      <c r="W7888" s="42"/>
      <c r="X7888" s="42"/>
      <c r="Y7888" s="42"/>
      <c r="Z7888" s="42"/>
    </row>
    <row r="7889">
      <c r="B7889" s="42"/>
      <c r="D7889" s="90"/>
      <c r="F7889" s="90"/>
      <c r="G7889" s="42"/>
      <c r="H7889" s="90"/>
      <c r="M7889" s="42"/>
      <c r="S7889" s="42"/>
      <c r="T7889" s="42"/>
      <c r="U7889" s="42"/>
      <c r="V7889" s="42"/>
      <c r="W7889" s="42"/>
      <c r="X7889" s="42"/>
      <c r="Y7889" s="42"/>
      <c r="Z7889" s="42"/>
    </row>
    <row r="7890">
      <c r="B7890" s="42"/>
      <c r="D7890" s="90"/>
      <c r="F7890" s="90"/>
      <c r="G7890" s="42"/>
      <c r="H7890" s="90"/>
      <c r="M7890" s="42"/>
      <c r="S7890" s="42"/>
      <c r="T7890" s="42"/>
      <c r="U7890" s="42"/>
      <c r="V7890" s="42"/>
      <c r="W7890" s="42"/>
      <c r="X7890" s="42"/>
      <c r="Y7890" s="42"/>
      <c r="Z7890" s="42"/>
    </row>
    <row r="7891">
      <c r="B7891" s="42"/>
      <c r="D7891" s="90"/>
      <c r="F7891" s="90"/>
      <c r="G7891" s="42"/>
      <c r="H7891" s="90"/>
      <c r="M7891" s="42"/>
      <c r="S7891" s="42"/>
      <c r="T7891" s="42"/>
      <c r="U7891" s="42"/>
      <c r="V7891" s="42"/>
      <c r="W7891" s="42"/>
      <c r="X7891" s="42"/>
      <c r="Y7891" s="42"/>
      <c r="Z7891" s="42"/>
    </row>
    <row r="7892">
      <c r="B7892" s="42"/>
      <c r="D7892" s="90"/>
      <c r="F7892" s="90"/>
      <c r="G7892" s="42"/>
      <c r="H7892" s="90"/>
      <c r="M7892" s="42"/>
      <c r="S7892" s="42"/>
      <c r="T7892" s="42"/>
      <c r="U7892" s="42"/>
      <c r="V7892" s="42"/>
      <c r="W7892" s="42"/>
      <c r="X7892" s="42"/>
      <c r="Y7892" s="42"/>
      <c r="Z7892" s="42"/>
    </row>
    <row r="7893">
      <c r="B7893" s="42"/>
      <c r="D7893" s="90"/>
      <c r="F7893" s="90"/>
      <c r="G7893" s="42"/>
      <c r="H7893" s="90"/>
      <c r="M7893" s="42"/>
      <c r="S7893" s="42"/>
      <c r="T7893" s="42"/>
      <c r="U7893" s="42"/>
      <c r="V7893" s="42"/>
      <c r="W7893" s="42"/>
      <c r="X7893" s="42"/>
      <c r="Y7893" s="42"/>
      <c r="Z7893" s="42"/>
    </row>
    <row r="7894">
      <c r="B7894" s="42"/>
      <c r="D7894" s="90"/>
      <c r="F7894" s="90"/>
      <c r="G7894" s="42"/>
      <c r="H7894" s="90"/>
      <c r="M7894" s="42"/>
      <c r="S7894" s="42"/>
      <c r="T7894" s="42"/>
      <c r="U7894" s="42"/>
      <c r="V7894" s="42"/>
      <c r="W7894" s="42"/>
      <c r="X7894" s="42"/>
      <c r="Y7894" s="42"/>
      <c r="Z7894" s="42"/>
    </row>
    <row r="7895">
      <c r="B7895" s="42"/>
      <c r="D7895" s="90"/>
      <c r="F7895" s="90"/>
      <c r="G7895" s="42"/>
      <c r="H7895" s="90"/>
      <c r="M7895" s="42"/>
      <c r="S7895" s="42"/>
      <c r="T7895" s="42"/>
      <c r="U7895" s="42"/>
      <c r="V7895" s="42"/>
      <c r="W7895" s="42"/>
      <c r="X7895" s="42"/>
      <c r="Y7895" s="42"/>
      <c r="Z7895" s="42"/>
    </row>
    <row r="7896">
      <c r="B7896" s="42"/>
      <c r="D7896" s="90"/>
      <c r="F7896" s="90"/>
      <c r="G7896" s="42"/>
      <c r="H7896" s="90"/>
      <c r="M7896" s="42"/>
      <c r="S7896" s="42"/>
      <c r="T7896" s="42"/>
      <c r="U7896" s="42"/>
      <c r="V7896" s="42"/>
      <c r="W7896" s="42"/>
      <c r="X7896" s="42"/>
      <c r="Y7896" s="42"/>
      <c r="Z7896" s="42"/>
    </row>
    <row r="7897">
      <c r="B7897" s="42"/>
      <c r="D7897" s="90"/>
      <c r="F7897" s="90"/>
      <c r="G7897" s="42"/>
      <c r="H7897" s="90"/>
      <c r="M7897" s="42"/>
      <c r="S7897" s="42"/>
      <c r="T7897" s="42"/>
      <c r="U7897" s="42"/>
      <c r="V7897" s="42"/>
      <c r="W7897" s="42"/>
      <c r="X7897" s="42"/>
      <c r="Y7897" s="42"/>
      <c r="Z7897" s="42"/>
    </row>
    <row r="7898">
      <c r="B7898" s="42"/>
      <c r="D7898" s="90"/>
      <c r="F7898" s="90"/>
      <c r="G7898" s="42"/>
      <c r="H7898" s="90"/>
      <c r="M7898" s="42"/>
      <c r="S7898" s="42"/>
      <c r="T7898" s="42"/>
      <c r="U7898" s="42"/>
      <c r="V7898" s="42"/>
      <c r="W7898" s="42"/>
      <c r="X7898" s="42"/>
      <c r="Y7898" s="42"/>
      <c r="Z7898" s="42"/>
    </row>
    <row r="7899">
      <c r="B7899" s="42"/>
      <c r="D7899" s="90"/>
      <c r="F7899" s="90"/>
      <c r="G7899" s="42"/>
      <c r="H7899" s="90"/>
      <c r="M7899" s="42"/>
      <c r="S7899" s="42"/>
      <c r="T7899" s="42"/>
      <c r="U7899" s="42"/>
      <c r="V7899" s="42"/>
      <c r="W7899" s="42"/>
      <c r="X7899" s="42"/>
      <c r="Y7899" s="42"/>
      <c r="Z7899" s="42"/>
    </row>
    <row r="7900">
      <c r="B7900" s="42"/>
      <c r="D7900" s="90"/>
      <c r="F7900" s="90"/>
      <c r="G7900" s="42"/>
      <c r="H7900" s="90"/>
      <c r="M7900" s="42"/>
      <c r="S7900" s="42"/>
      <c r="T7900" s="42"/>
      <c r="U7900" s="42"/>
      <c r="V7900" s="42"/>
      <c r="W7900" s="42"/>
      <c r="X7900" s="42"/>
      <c r="Y7900" s="42"/>
      <c r="Z7900" s="42"/>
    </row>
    <row r="7901">
      <c r="B7901" s="42"/>
      <c r="D7901" s="90"/>
      <c r="F7901" s="90"/>
      <c r="G7901" s="42"/>
      <c r="H7901" s="90"/>
      <c r="M7901" s="42"/>
      <c r="S7901" s="42"/>
      <c r="T7901" s="42"/>
      <c r="U7901" s="42"/>
      <c r="V7901" s="42"/>
      <c r="W7901" s="42"/>
      <c r="X7901" s="42"/>
      <c r="Y7901" s="42"/>
      <c r="Z7901" s="42"/>
    </row>
    <row r="7902">
      <c r="B7902" s="42"/>
      <c r="D7902" s="90"/>
      <c r="F7902" s="90"/>
      <c r="G7902" s="42"/>
      <c r="H7902" s="90"/>
      <c r="M7902" s="42"/>
      <c r="S7902" s="42"/>
      <c r="T7902" s="42"/>
      <c r="U7902" s="42"/>
      <c r="V7902" s="42"/>
      <c r="W7902" s="42"/>
      <c r="X7902" s="42"/>
      <c r="Y7902" s="42"/>
      <c r="Z7902" s="42"/>
    </row>
    <row r="7903">
      <c r="B7903" s="42"/>
      <c r="D7903" s="90"/>
      <c r="F7903" s="90"/>
      <c r="G7903" s="42"/>
      <c r="H7903" s="90"/>
      <c r="M7903" s="42"/>
      <c r="S7903" s="42"/>
      <c r="T7903" s="42"/>
      <c r="U7903" s="42"/>
      <c r="V7903" s="42"/>
      <c r="W7903" s="42"/>
      <c r="X7903" s="42"/>
      <c r="Y7903" s="42"/>
      <c r="Z7903" s="42"/>
    </row>
    <row r="7904">
      <c r="B7904" s="42"/>
      <c r="D7904" s="90"/>
      <c r="F7904" s="90"/>
      <c r="G7904" s="42"/>
      <c r="H7904" s="90"/>
      <c r="M7904" s="42"/>
      <c r="S7904" s="42"/>
      <c r="T7904" s="42"/>
      <c r="U7904" s="42"/>
      <c r="V7904" s="42"/>
      <c r="W7904" s="42"/>
      <c r="X7904" s="42"/>
      <c r="Y7904" s="42"/>
      <c r="Z7904" s="42"/>
    </row>
    <row r="7905">
      <c r="B7905" s="42"/>
      <c r="D7905" s="90"/>
      <c r="F7905" s="90"/>
      <c r="G7905" s="42"/>
      <c r="H7905" s="90"/>
      <c r="M7905" s="42"/>
      <c r="S7905" s="42"/>
      <c r="T7905" s="42"/>
      <c r="U7905" s="42"/>
      <c r="V7905" s="42"/>
      <c r="W7905" s="42"/>
      <c r="X7905" s="42"/>
      <c r="Y7905" s="42"/>
      <c r="Z7905" s="42"/>
    </row>
    <row r="7906">
      <c r="B7906" s="42"/>
      <c r="D7906" s="90"/>
      <c r="F7906" s="90"/>
      <c r="G7906" s="42"/>
      <c r="H7906" s="90"/>
      <c r="M7906" s="42"/>
      <c r="S7906" s="42"/>
      <c r="T7906" s="42"/>
      <c r="U7906" s="42"/>
      <c r="V7906" s="42"/>
      <c r="W7906" s="42"/>
      <c r="X7906" s="42"/>
      <c r="Y7906" s="42"/>
      <c r="Z7906" s="42"/>
    </row>
    <row r="7907">
      <c r="B7907" s="42"/>
      <c r="D7907" s="90"/>
      <c r="F7907" s="90"/>
      <c r="G7907" s="42"/>
      <c r="H7907" s="90"/>
      <c r="M7907" s="42"/>
      <c r="S7907" s="42"/>
      <c r="T7907" s="42"/>
      <c r="U7907" s="42"/>
      <c r="V7907" s="42"/>
      <c r="W7907" s="42"/>
      <c r="X7907" s="42"/>
      <c r="Y7907" s="42"/>
      <c r="Z7907" s="42"/>
    </row>
    <row r="7908">
      <c r="B7908" s="42"/>
      <c r="D7908" s="90"/>
      <c r="F7908" s="90"/>
      <c r="G7908" s="42"/>
      <c r="H7908" s="90"/>
      <c r="M7908" s="42"/>
      <c r="S7908" s="42"/>
      <c r="T7908" s="42"/>
      <c r="U7908" s="42"/>
      <c r="V7908" s="42"/>
      <c r="W7908" s="42"/>
      <c r="X7908" s="42"/>
      <c r="Y7908" s="42"/>
      <c r="Z7908" s="42"/>
    </row>
    <row r="7909">
      <c r="B7909" s="42"/>
      <c r="D7909" s="90"/>
      <c r="F7909" s="90"/>
      <c r="G7909" s="42"/>
      <c r="H7909" s="90"/>
      <c r="M7909" s="42"/>
      <c r="S7909" s="42"/>
      <c r="T7909" s="42"/>
      <c r="U7909" s="42"/>
      <c r="V7909" s="42"/>
      <c r="W7909" s="42"/>
      <c r="X7909" s="42"/>
      <c r="Y7909" s="42"/>
      <c r="Z7909" s="42"/>
    </row>
    <row r="7910">
      <c r="B7910" s="42"/>
      <c r="D7910" s="90"/>
      <c r="F7910" s="90"/>
      <c r="G7910" s="42"/>
      <c r="H7910" s="90"/>
      <c r="M7910" s="42"/>
      <c r="S7910" s="42"/>
      <c r="T7910" s="42"/>
      <c r="U7910" s="42"/>
      <c r="V7910" s="42"/>
      <c r="W7910" s="42"/>
      <c r="X7910" s="42"/>
      <c r="Y7910" s="42"/>
      <c r="Z7910" s="42"/>
    </row>
    <row r="7911">
      <c r="B7911" s="42"/>
      <c r="D7911" s="90"/>
      <c r="F7911" s="90"/>
      <c r="G7911" s="42"/>
      <c r="H7911" s="90"/>
      <c r="M7911" s="42"/>
      <c r="S7911" s="42"/>
      <c r="T7911" s="42"/>
      <c r="U7911" s="42"/>
      <c r="V7911" s="42"/>
      <c r="W7911" s="42"/>
      <c r="X7911" s="42"/>
      <c r="Y7911" s="42"/>
      <c r="Z7911" s="42"/>
    </row>
    <row r="7912">
      <c r="B7912" s="42"/>
      <c r="D7912" s="90"/>
      <c r="F7912" s="90"/>
      <c r="G7912" s="42"/>
      <c r="H7912" s="90"/>
      <c r="M7912" s="42"/>
      <c r="S7912" s="42"/>
      <c r="T7912" s="42"/>
      <c r="U7912" s="42"/>
      <c r="V7912" s="42"/>
      <c r="W7912" s="42"/>
      <c r="X7912" s="42"/>
      <c r="Y7912" s="42"/>
      <c r="Z7912" s="42"/>
    </row>
    <row r="7913">
      <c r="B7913" s="42"/>
      <c r="D7913" s="90"/>
      <c r="F7913" s="90"/>
      <c r="G7913" s="42"/>
      <c r="H7913" s="90"/>
      <c r="M7913" s="42"/>
      <c r="S7913" s="42"/>
      <c r="T7913" s="42"/>
      <c r="U7913" s="42"/>
      <c r="V7913" s="42"/>
      <c r="W7913" s="42"/>
      <c r="X7913" s="42"/>
      <c r="Y7913" s="42"/>
      <c r="Z7913" s="42"/>
    </row>
    <row r="7914">
      <c r="B7914" s="42"/>
      <c r="D7914" s="90"/>
      <c r="F7914" s="90"/>
      <c r="G7914" s="42"/>
      <c r="H7914" s="90"/>
      <c r="M7914" s="42"/>
      <c r="S7914" s="42"/>
      <c r="T7914" s="42"/>
      <c r="U7914" s="42"/>
      <c r="V7914" s="42"/>
      <c r="W7914" s="42"/>
      <c r="X7914" s="42"/>
      <c r="Y7914" s="42"/>
      <c r="Z7914" s="42"/>
    </row>
    <row r="7915">
      <c r="B7915" s="42"/>
      <c r="D7915" s="90"/>
      <c r="F7915" s="90"/>
      <c r="G7915" s="42"/>
      <c r="H7915" s="90"/>
      <c r="M7915" s="42"/>
      <c r="S7915" s="42"/>
      <c r="T7915" s="42"/>
      <c r="U7915" s="42"/>
      <c r="V7915" s="42"/>
      <c r="W7915" s="42"/>
      <c r="X7915" s="42"/>
      <c r="Y7915" s="42"/>
      <c r="Z7915" s="42"/>
    </row>
    <row r="7916">
      <c r="B7916" s="42"/>
      <c r="D7916" s="90"/>
      <c r="F7916" s="90"/>
      <c r="G7916" s="42"/>
      <c r="H7916" s="90"/>
      <c r="M7916" s="42"/>
      <c r="S7916" s="42"/>
      <c r="T7916" s="42"/>
      <c r="U7916" s="42"/>
      <c r="V7916" s="42"/>
      <c r="W7916" s="42"/>
      <c r="X7916" s="42"/>
      <c r="Y7916" s="42"/>
      <c r="Z7916" s="42"/>
    </row>
    <row r="7917">
      <c r="B7917" s="42"/>
      <c r="D7917" s="90"/>
      <c r="F7917" s="90"/>
      <c r="G7917" s="42"/>
      <c r="H7917" s="90"/>
      <c r="M7917" s="42"/>
      <c r="S7917" s="42"/>
      <c r="T7917" s="42"/>
      <c r="U7917" s="42"/>
      <c r="V7917" s="42"/>
      <c r="W7917" s="42"/>
      <c r="X7917" s="42"/>
      <c r="Y7917" s="42"/>
      <c r="Z7917" s="42"/>
    </row>
    <row r="7918">
      <c r="B7918" s="42"/>
      <c r="D7918" s="90"/>
      <c r="F7918" s="90"/>
      <c r="G7918" s="42"/>
      <c r="H7918" s="90"/>
      <c r="M7918" s="42"/>
      <c r="S7918" s="42"/>
      <c r="T7918" s="42"/>
      <c r="U7918" s="42"/>
      <c r="V7918" s="42"/>
      <c r="W7918" s="42"/>
      <c r="X7918" s="42"/>
      <c r="Y7918" s="42"/>
      <c r="Z7918" s="42"/>
    </row>
    <row r="7919">
      <c r="B7919" s="42"/>
      <c r="D7919" s="90"/>
      <c r="F7919" s="90"/>
      <c r="G7919" s="42"/>
      <c r="H7919" s="90"/>
      <c r="M7919" s="42"/>
      <c r="S7919" s="42"/>
      <c r="T7919" s="42"/>
      <c r="U7919" s="42"/>
      <c r="V7919" s="42"/>
      <c r="W7919" s="42"/>
      <c r="X7919" s="42"/>
      <c r="Y7919" s="42"/>
      <c r="Z7919" s="42"/>
    </row>
    <row r="7920">
      <c r="B7920" s="42"/>
      <c r="D7920" s="90"/>
      <c r="F7920" s="90"/>
      <c r="G7920" s="42"/>
      <c r="H7920" s="90"/>
      <c r="M7920" s="42"/>
      <c r="S7920" s="42"/>
      <c r="T7920" s="42"/>
      <c r="U7920" s="42"/>
      <c r="V7920" s="42"/>
      <c r="W7920" s="42"/>
      <c r="X7920" s="42"/>
      <c r="Y7920" s="42"/>
      <c r="Z7920" s="42"/>
    </row>
    <row r="7921">
      <c r="B7921" s="42"/>
      <c r="D7921" s="90"/>
      <c r="F7921" s="90"/>
      <c r="G7921" s="42"/>
      <c r="H7921" s="90"/>
      <c r="M7921" s="42"/>
      <c r="S7921" s="42"/>
      <c r="T7921" s="42"/>
      <c r="U7921" s="42"/>
      <c r="V7921" s="42"/>
      <c r="W7921" s="42"/>
      <c r="X7921" s="42"/>
      <c r="Y7921" s="42"/>
      <c r="Z7921" s="42"/>
    </row>
    <row r="7922">
      <c r="B7922" s="42"/>
      <c r="D7922" s="90"/>
      <c r="F7922" s="90"/>
      <c r="G7922" s="42"/>
      <c r="H7922" s="90"/>
      <c r="M7922" s="42"/>
      <c r="S7922" s="42"/>
      <c r="T7922" s="42"/>
      <c r="U7922" s="42"/>
      <c r="V7922" s="42"/>
      <c r="W7922" s="42"/>
      <c r="X7922" s="42"/>
      <c r="Y7922" s="42"/>
      <c r="Z7922" s="42"/>
    </row>
    <row r="7923">
      <c r="B7923" s="42"/>
      <c r="D7923" s="90"/>
      <c r="F7923" s="90"/>
      <c r="G7923" s="42"/>
      <c r="H7923" s="90"/>
      <c r="M7923" s="42"/>
      <c r="S7923" s="42"/>
      <c r="T7923" s="42"/>
      <c r="U7923" s="42"/>
      <c r="V7923" s="42"/>
      <c r="W7923" s="42"/>
      <c r="X7923" s="42"/>
      <c r="Y7923" s="42"/>
      <c r="Z7923" s="42"/>
    </row>
    <row r="7924">
      <c r="B7924" s="42"/>
      <c r="D7924" s="90"/>
      <c r="F7924" s="90"/>
      <c r="G7924" s="42"/>
      <c r="H7924" s="90"/>
      <c r="M7924" s="42"/>
      <c r="S7924" s="42"/>
      <c r="T7924" s="42"/>
      <c r="U7924" s="42"/>
      <c r="V7924" s="42"/>
      <c r="W7924" s="42"/>
      <c r="X7924" s="42"/>
      <c r="Y7924" s="42"/>
      <c r="Z7924" s="42"/>
    </row>
    <row r="7925">
      <c r="B7925" s="42"/>
      <c r="D7925" s="90"/>
      <c r="F7925" s="90"/>
      <c r="G7925" s="42"/>
      <c r="H7925" s="90"/>
      <c r="M7925" s="42"/>
      <c r="S7925" s="42"/>
      <c r="T7925" s="42"/>
      <c r="U7925" s="42"/>
      <c r="V7925" s="42"/>
      <c r="W7925" s="42"/>
      <c r="X7925" s="42"/>
      <c r="Y7925" s="42"/>
      <c r="Z7925" s="42"/>
    </row>
    <row r="7926">
      <c r="B7926" s="42"/>
      <c r="D7926" s="90"/>
      <c r="F7926" s="90"/>
      <c r="G7926" s="42"/>
      <c r="H7926" s="90"/>
      <c r="M7926" s="42"/>
      <c r="S7926" s="42"/>
      <c r="T7926" s="42"/>
      <c r="U7926" s="42"/>
      <c r="V7926" s="42"/>
      <c r="W7926" s="42"/>
      <c r="X7926" s="42"/>
      <c r="Y7926" s="42"/>
      <c r="Z7926" s="42"/>
    </row>
    <row r="7927">
      <c r="B7927" s="42"/>
      <c r="D7927" s="90"/>
      <c r="F7927" s="90"/>
      <c r="G7927" s="42"/>
      <c r="H7927" s="90"/>
      <c r="M7927" s="42"/>
      <c r="S7927" s="42"/>
      <c r="T7927" s="42"/>
      <c r="U7927" s="42"/>
      <c r="V7927" s="42"/>
      <c r="W7927" s="42"/>
      <c r="X7927" s="42"/>
      <c r="Y7927" s="42"/>
      <c r="Z7927" s="42"/>
    </row>
    <row r="7928">
      <c r="B7928" s="42"/>
      <c r="D7928" s="90"/>
      <c r="F7928" s="90"/>
      <c r="G7928" s="42"/>
      <c r="H7928" s="90"/>
      <c r="M7928" s="42"/>
      <c r="S7928" s="42"/>
      <c r="T7928" s="42"/>
      <c r="U7928" s="42"/>
      <c r="V7928" s="42"/>
      <c r="W7928" s="42"/>
      <c r="X7928" s="42"/>
      <c r="Y7928" s="42"/>
      <c r="Z7928" s="42"/>
    </row>
    <row r="7929">
      <c r="B7929" s="42"/>
      <c r="D7929" s="90"/>
      <c r="F7929" s="90"/>
      <c r="G7929" s="42"/>
      <c r="H7929" s="90"/>
      <c r="M7929" s="42"/>
      <c r="S7929" s="42"/>
      <c r="T7929" s="42"/>
      <c r="U7929" s="42"/>
      <c r="V7929" s="42"/>
      <c r="W7929" s="42"/>
      <c r="X7929" s="42"/>
      <c r="Y7929" s="42"/>
      <c r="Z7929" s="42"/>
    </row>
    <row r="7930">
      <c r="B7930" s="42"/>
      <c r="D7930" s="90"/>
      <c r="F7930" s="90"/>
      <c r="G7930" s="42"/>
      <c r="H7930" s="90"/>
      <c r="M7930" s="42"/>
      <c r="S7930" s="42"/>
      <c r="T7930" s="42"/>
      <c r="U7930" s="42"/>
      <c r="V7930" s="42"/>
      <c r="W7930" s="42"/>
      <c r="X7930" s="42"/>
      <c r="Y7930" s="42"/>
      <c r="Z7930" s="42"/>
    </row>
    <row r="7931">
      <c r="B7931" s="42"/>
      <c r="D7931" s="90"/>
      <c r="F7931" s="90"/>
      <c r="G7931" s="42"/>
      <c r="H7931" s="90"/>
      <c r="M7931" s="42"/>
      <c r="S7931" s="42"/>
      <c r="T7931" s="42"/>
      <c r="U7931" s="42"/>
      <c r="V7931" s="42"/>
      <c r="W7931" s="42"/>
      <c r="X7931" s="42"/>
      <c r="Y7931" s="42"/>
      <c r="Z7931" s="42"/>
    </row>
    <row r="7932">
      <c r="B7932" s="42"/>
      <c r="D7932" s="90"/>
      <c r="F7932" s="90"/>
      <c r="G7932" s="42"/>
      <c r="H7932" s="90"/>
      <c r="M7932" s="42"/>
      <c r="S7932" s="42"/>
      <c r="T7932" s="42"/>
      <c r="U7932" s="42"/>
      <c r="V7932" s="42"/>
      <c r="W7932" s="42"/>
      <c r="X7932" s="42"/>
      <c r="Y7932" s="42"/>
      <c r="Z7932" s="42"/>
    </row>
    <row r="7933">
      <c r="B7933" s="42"/>
      <c r="D7933" s="90"/>
      <c r="F7933" s="90"/>
      <c r="G7933" s="42"/>
      <c r="H7933" s="90"/>
      <c r="M7933" s="42"/>
      <c r="S7933" s="42"/>
      <c r="T7933" s="42"/>
      <c r="U7933" s="42"/>
      <c r="V7933" s="42"/>
      <c r="W7933" s="42"/>
      <c r="X7933" s="42"/>
      <c r="Y7933" s="42"/>
      <c r="Z7933" s="42"/>
    </row>
    <row r="7934">
      <c r="B7934" s="42"/>
      <c r="D7934" s="90"/>
      <c r="F7934" s="90"/>
      <c r="G7934" s="42"/>
      <c r="H7934" s="90"/>
      <c r="M7934" s="42"/>
      <c r="S7934" s="42"/>
      <c r="T7934" s="42"/>
      <c r="U7934" s="42"/>
      <c r="V7934" s="42"/>
      <c r="W7934" s="42"/>
      <c r="X7934" s="42"/>
      <c r="Y7934" s="42"/>
      <c r="Z7934" s="42"/>
    </row>
    <row r="7935">
      <c r="B7935" s="42"/>
      <c r="D7935" s="90"/>
      <c r="F7935" s="90"/>
      <c r="G7935" s="42"/>
      <c r="H7935" s="90"/>
      <c r="M7935" s="42"/>
      <c r="S7935" s="42"/>
      <c r="T7935" s="42"/>
      <c r="U7935" s="42"/>
      <c r="V7935" s="42"/>
      <c r="W7935" s="42"/>
      <c r="X7935" s="42"/>
      <c r="Y7935" s="42"/>
      <c r="Z7935" s="42"/>
    </row>
    <row r="7936">
      <c r="B7936" s="42"/>
      <c r="D7936" s="90"/>
      <c r="F7936" s="90"/>
      <c r="G7936" s="42"/>
      <c r="H7936" s="90"/>
      <c r="M7936" s="42"/>
      <c r="S7936" s="42"/>
      <c r="T7936" s="42"/>
      <c r="U7936" s="42"/>
      <c r="V7936" s="42"/>
      <c r="W7936" s="42"/>
      <c r="X7936" s="42"/>
      <c r="Y7936" s="42"/>
      <c r="Z7936" s="42"/>
    </row>
    <row r="7937">
      <c r="B7937" s="42"/>
      <c r="D7937" s="90"/>
      <c r="F7937" s="90"/>
      <c r="G7937" s="42"/>
      <c r="H7937" s="90"/>
      <c r="M7937" s="42"/>
      <c r="S7937" s="42"/>
      <c r="T7937" s="42"/>
      <c r="U7937" s="42"/>
      <c r="V7937" s="42"/>
      <c r="W7937" s="42"/>
      <c r="X7937" s="42"/>
      <c r="Y7937" s="42"/>
      <c r="Z7937" s="42"/>
    </row>
    <row r="7938">
      <c r="B7938" s="42"/>
      <c r="D7938" s="90"/>
      <c r="F7938" s="90"/>
      <c r="G7938" s="42"/>
      <c r="H7938" s="90"/>
      <c r="M7938" s="42"/>
      <c r="S7938" s="42"/>
      <c r="T7938" s="42"/>
      <c r="U7938" s="42"/>
      <c r="V7938" s="42"/>
      <c r="W7938" s="42"/>
      <c r="X7938" s="42"/>
      <c r="Y7938" s="42"/>
      <c r="Z7938" s="42"/>
    </row>
    <row r="7939">
      <c r="B7939" s="42"/>
      <c r="D7939" s="90"/>
      <c r="F7939" s="90"/>
      <c r="G7939" s="42"/>
      <c r="H7939" s="90"/>
      <c r="M7939" s="42"/>
      <c r="S7939" s="42"/>
      <c r="T7939" s="42"/>
      <c r="U7939" s="42"/>
      <c r="V7939" s="42"/>
      <c r="W7939" s="42"/>
      <c r="X7939" s="42"/>
      <c r="Y7939" s="42"/>
      <c r="Z7939" s="42"/>
    </row>
    <row r="7940">
      <c r="B7940" s="42"/>
      <c r="D7940" s="90"/>
      <c r="F7940" s="90"/>
      <c r="G7940" s="42"/>
      <c r="H7940" s="90"/>
      <c r="M7940" s="42"/>
      <c r="S7940" s="42"/>
      <c r="T7940" s="42"/>
      <c r="U7940" s="42"/>
      <c r="V7940" s="42"/>
      <c r="W7940" s="42"/>
      <c r="X7940" s="42"/>
      <c r="Y7940" s="42"/>
      <c r="Z7940" s="42"/>
    </row>
    <row r="7941">
      <c r="B7941" s="42"/>
      <c r="D7941" s="90"/>
      <c r="F7941" s="90"/>
      <c r="G7941" s="42"/>
      <c r="H7941" s="90"/>
      <c r="M7941" s="42"/>
      <c r="S7941" s="42"/>
      <c r="T7941" s="42"/>
      <c r="U7941" s="42"/>
      <c r="V7941" s="42"/>
      <c r="W7941" s="42"/>
      <c r="X7941" s="42"/>
      <c r="Y7941" s="42"/>
      <c r="Z7941" s="42"/>
    </row>
    <row r="7942">
      <c r="B7942" s="42"/>
      <c r="D7942" s="90"/>
      <c r="F7942" s="90"/>
      <c r="G7942" s="42"/>
      <c r="H7942" s="90"/>
      <c r="M7942" s="42"/>
      <c r="S7942" s="42"/>
      <c r="T7942" s="42"/>
      <c r="U7942" s="42"/>
      <c r="V7942" s="42"/>
      <c r="W7942" s="42"/>
      <c r="X7942" s="42"/>
      <c r="Y7942" s="42"/>
      <c r="Z7942" s="42"/>
    </row>
    <row r="7943">
      <c r="B7943" s="42"/>
      <c r="D7943" s="90"/>
      <c r="F7943" s="90"/>
      <c r="G7943" s="42"/>
      <c r="H7943" s="90"/>
      <c r="M7943" s="42"/>
      <c r="S7943" s="42"/>
      <c r="T7943" s="42"/>
      <c r="U7943" s="42"/>
      <c r="V7943" s="42"/>
      <c r="W7943" s="42"/>
      <c r="X7943" s="42"/>
      <c r="Y7943" s="42"/>
      <c r="Z7943" s="42"/>
    </row>
    <row r="7944">
      <c r="B7944" s="42"/>
      <c r="D7944" s="90"/>
      <c r="F7944" s="90"/>
      <c r="G7944" s="42"/>
      <c r="H7944" s="90"/>
      <c r="M7944" s="42"/>
      <c r="S7944" s="42"/>
      <c r="T7944" s="42"/>
      <c r="U7944" s="42"/>
      <c r="V7944" s="42"/>
      <c r="W7944" s="42"/>
      <c r="X7944" s="42"/>
      <c r="Y7944" s="42"/>
      <c r="Z7944" s="42"/>
    </row>
    <row r="7945">
      <c r="B7945" s="42"/>
      <c r="D7945" s="90"/>
      <c r="F7945" s="90"/>
      <c r="G7945" s="42"/>
      <c r="H7945" s="90"/>
      <c r="M7945" s="42"/>
      <c r="S7945" s="42"/>
      <c r="T7945" s="42"/>
      <c r="U7945" s="42"/>
      <c r="V7945" s="42"/>
      <c r="W7945" s="42"/>
      <c r="X7945" s="42"/>
      <c r="Y7945" s="42"/>
      <c r="Z7945" s="42"/>
    </row>
    <row r="7946">
      <c r="B7946" s="42"/>
      <c r="D7946" s="90"/>
      <c r="F7946" s="90"/>
      <c r="G7946" s="42"/>
      <c r="H7946" s="90"/>
      <c r="M7946" s="42"/>
      <c r="S7946" s="42"/>
      <c r="T7946" s="42"/>
      <c r="U7946" s="42"/>
      <c r="V7946" s="42"/>
      <c r="W7946" s="42"/>
      <c r="X7946" s="42"/>
      <c r="Y7946" s="42"/>
      <c r="Z7946" s="42"/>
    </row>
    <row r="7947">
      <c r="B7947" s="42"/>
      <c r="D7947" s="90"/>
      <c r="F7947" s="90"/>
      <c r="G7947" s="42"/>
      <c r="H7947" s="90"/>
      <c r="M7947" s="42"/>
      <c r="S7947" s="42"/>
      <c r="T7947" s="42"/>
      <c r="U7947" s="42"/>
      <c r="V7947" s="42"/>
      <c r="W7947" s="42"/>
      <c r="X7947" s="42"/>
      <c r="Y7947" s="42"/>
      <c r="Z7947" s="42"/>
    </row>
    <row r="7948">
      <c r="B7948" s="42"/>
      <c r="D7948" s="90"/>
      <c r="F7948" s="90"/>
      <c r="G7948" s="42"/>
      <c r="H7948" s="90"/>
      <c r="M7948" s="42"/>
      <c r="S7948" s="42"/>
      <c r="T7948" s="42"/>
      <c r="U7948" s="42"/>
      <c r="V7948" s="42"/>
      <c r="W7948" s="42"/>
      <c r="X7948" s="42"/>
      <c r="Y7948" s="42"/>
      <c r="Z7948" s="42"/>
    </row>
    <row r="7949">
      <c r="B7949" s="42"/>
      <c r="D7949" s="90"/>
      <c r="F7949" s="90"/>
      <c r="G7949" s="42"/>
      <c r="H7949" s="90"/>
      <c r="M7949" s="42"/>
      <c r="S7949" s="42"/>
      <c r="T7949" s="42"/>
      <c r="U7949" s="42"/>
      <c r="V7949" s="42"/>
      <c r="W7949" s="42"/>
      <c r="X7949" s="42"/>
      <c r="Y7949" s="42"/>
      <c r="Z7949" s="42"/>
    </row>
    <row r="7950">
      <c r="B7950" s="42"/>
      <c r="D7950" s="90"/>
      <c r="F7950" s="90"/>
      <c r="G7950" s="42"/>
      <c r="H7950" s="90"/>
      <c r="M7950" s="42"/>
      <c r="S7950" s="42"/>
      <c r="T7950" s="42"/>
      <c r="U7950" s="42"/>
      <c r="V7950" s="42"/>
      <c r="W7950" s="42"/>
      <c r="X7950" s="42"/>
      <c r="Y7950" s="42"/>
      <c r="Z7950" s="42"/>
    </row>
    <row r="7951">
      <c r="B7951" s="42"/>
      <c r="D7951" s="90"/>
      <c r="F7951" s="90"/>
      <c r="G7951" s="42"/>
      <c r="H7951" s="90"/>
      <c r="M7951" s="42"/>
      <c r="S7951" s="42"/>
      <c r="T7951" s="42"/>
      <c r="U7951" s="42"/>
      <c r="V7951" s="42"/>
      <c r="W7951" s="42"/>
      <c r="X7951" s="42"/>
      <c r="Y7951" s="42"/>
      <c r="Z7951" s="42"/>
    </row>
    <row r="7952">
      <c r="B7952" s="42"/>
      <c r="D7952" s="90"/>
      <c r="F7952" s="90"/>
      <c r="G7952" s="42"/>
      <c r="H7952" s="90"/>
      <c r="M7952" s="42"/>
      <c r="S7952" s="42"/>
      <c r="T7952" s="42"/>
      <c r="U7952" s="42"/>
      <c r="V7952" s="42"/>
      <c r="W7952" s="42"/>
      <c r="X7952" s="42"/>
      <c r="Y7952" s="42"/>
      <c r="Z7952" s="42"/>
    </row>
    <row r="7953">
      <c r="B7953" s="42"/>
      <c r="D7953" s="90"/>
      <c r="F7953" s="90"/>
      <c r="G7953" s="42"/>
      <c r="H7953" s="90"/>
      <c r="M7953" s="42"/>
      <c r="S7953" s="42"/>
      <c r="T7953" s="42"/>
      <c r="U7953" s="42"/>
      <c r="V7953" s="42"/>
      <c r="W7953" s="42"/>
      <c r="X7953" s="42"/>
      <c r="Y7953" s="42"/>
      <c r="Z7953" s="42"/>
    </row>
    <row r="7954">
      <c r="B7954" s="42"/>
      <c r="D7954" s="90"/>
      <c r="F7954" s="90"/>
      <c r="G7954" s="42"/>
      <c r="H7954" s="90"/>
      <c r="M7954" s="42"/>
      <c r="S7954" s="42"/>
      <c r="T7954" s="42"/>
      <c r="U7954" s="42"/>
      <c r="V7954" s="42"/>
      <c r="W7954" s="42"/>
      <c r="X7954" s="42"/>
      <c r="Y7954" s="42"/>
      <c r="Z7954" s="42"/>
    </row>
    <row r="7955">
      <c r="B7955" s="42"/>
      <c r="D7955" s="90"/>
      <c r="F7955" s="90"/>
      <c r="G7955" s="42"/>
      <c r="H7955" s="90"/>
      <c r="M7955" s="42"/>
      <c r="S7955" s="42"/>
      <c r="T7955" s="42"/>
      <c r="U7955" s="42"/>
      <c r="V7955" s="42"/>
      <c r="W7955" s="42"/>
      <c r="X7955" s="42"/>
      <c r="Y7955" s="42"/>
      <c r="Z7955" s="42"/>
    </row>
    <row r="7956">
      <c r="B7956" s="42"/>
      <c r="D7956" s="90"/>
      <c r="F7956" s="90"/>
      <c r="G7956" s="42"/>
      <c r="H7956" s="90"/>
      <c r="M7956" s="42"/>
      <c r="S7956" s="42"/>
      <c r="T7956" s="42"/>
      <c r="U7956" s="42"/>
      <c r="V7956" s="42"/>
      <c r="W7956" s="42"/>
      <c r="X7956" s="42"/>
      <c r="Y7956" s="42"/>
      <c r="Z7956" s="42"/>
    </row>
    <row r="7957">
      <c r="B7957" s="42"/>
      <c r="D7957" s="90"/>
      <c r="F7957" s="90"/>
      <c r="G7957" s="42"/>
      <c r="H7957" s="90"/>
      <c r="M7957" s="42"/>
      <c r="S7957" s="42"/>
      <c r="T7957" s="42"/>
      <c r="U7957" s="42"/>
      <c r="V7957" s="42"/>
      <c r="W7957" s="42"/>
      <c r="X7957" s="42"/>
      <c r="Y7957" s="42"/>
      <c r="Z7957" s="42"/>
    </row>
    <row r="7958">
      <c r="B7958" s="42"/>
      <c r="D7958" s="90"/>
      <c r="F7958" s="90"/>
      <c r="G7958" s="42"/>
      <c r="H7958" s="90"/>
      <c r="M7958" s="42"/>
      <c r="S7958" s="42"/>
      <c r="T7958" s="42"/>
      <c r="U7958" s="42"/>
      <c r="V7958" s="42"/>
      <c r="W7958" s="42"/>
      <c r="X7958" s="42"/>
      <c r="Y7958" s="42"/>
      <c r="Z7958" s="42"/>
    </row>
    <row r="7959">
      <c r="B7959" s="42"/>
      <c r="D7959" s="90"/>
      <c r="F7959" s="90"/>
      <c r="G7959" s="42"/>
      <c r="H7959" s="90"/>
      <c r="M7959" s="42"/>
      <c r="S7959" s="42"/>
      <c r="T7959" s="42"/>
      <c r="U7959" s="42"/>
      <c r="V7959" s="42"/>
      <c r="W7959" s="42"/>
      <c r="X7959" s="42"/>
      <c r="Y7959" s="42"/>
      <c r="Z7959" s="42"/>
    </row>
    <row r="7960">
      <c r="B7960" s="42"/>
      <c r="D7960" s="90"/>
      <c r="F7960" s="90"/>
      <c r="G7960" s="42"/>
      <c r="H7960" s="90"/>
      <c r="M7960" s="42"/>
      <c r="S7960" s="42"/>
      <c r="T7960" s="42"/>
      <c r="U7960" s="42"/>
      <c r="V7960" s="42"/>
      <c r="W7960" s="42"/>
      <c r="X7960" s="42"/>
      <c r="Y7960" s="42"/>
      <c r="Z7960" s="42"/>
    </row>
    <row r="7961">
      <c r="B7961" s="42"/>
      <c r="D7961" s="90"/>
      <c r="F7961" s="90"/>
      <c r="G7961" s="42"/>
      <c r="H7961" s="90"/>
      <c r="M7961" s="42"/>
      <c r="S7961" s="42"/>
      <c r="T7961" s="42"/>
      <c r="U7961" s="42"/>
      <c r="V7961" s="42"/>
      <c r="W7961" s="42"/>
      <c r="X7961" s="42"/>
      <c r="Y7961" s="42"/>
      <c r="Z7961" s="42"/>
    </row>
    <row r="7962">
      <c r="B7962" s="42"/>
      <c r="D7962" s="90"/>
      <c r="F7962" s="90"/>
      <c r="G7962" s="42"/>
      <c r="H7962" s="90"/>
      <c r="M7962" s="42"/>
      <c r="S7962" s="42"/>
      <c r="T7962" s="42"/>
      <c r="U7962" s="42"/>
      <c r="V7962" s="42"/>
      <c r="W7962" s="42"/>
      <c r="X7962" s="42"/>
      <c r="Y7962" s="42"/>
      <c r="Z7962" s="42"/>
    </row>
    <row r="7963">
      <c r="B7963" s="42"/>
      <c r="D7963" s="90"/>
      <c r="F7963" s="90"/>
      <c r="G7963" s="42"/>
      <c r="H7963" s="90"/>
      <c r="M7963" s="42"/>
      <c r="S7963" s="42"/>
      <c r="T7963" s="42"/>
      <c r="U7963" s="42"/>
      <c r="V7963" s="42"/>
      <c r="W7963" s="42"/>
      <c r="X7963" s="42"/>
      <c r="Y7963" s="42"/>
      <c r="Z7963" s="42"/>
    </row>
    <row r="7964">
      <c r="B7964" s="42"/>
      <c r="D7964" s="90"/>
      <c r="F7964" s="90"/>
      <c r="G7964" s="42"/>
      <c r="H7964" s="90"/>
      <c r="M7964" s="42"/>
      <c r="S7964" s="42"/>
      <c r="T7964" s="42"/>
      <c r="U7964" s="42"/>
      <c r="V7964" s="42"/>
      <c r="W7964" s="42"/>
      <c r="X7964" s="42"/>
      <c r="Y7964" s="42"/>
      <c r="Z7964" s="42"/>
    </row>
    <row r="7965">
      <c r="B7965" s="42"/>
      <c r="D7965" s="90"/>
      <c r="F7965" s="90"/>
      <c r="G7965" s="42"/>
      <c r="H7965" s="90"/>
      <c r="M7965" s="42"/>
      <c r="S7965" s="42"/>
      <c r="T7965" s="42"/>
      <c r="U7965" s="42"/>
      <c r="V7965" s="42"/>
      <c r="W7965" s="42"/>
      <c r="X7965" s="42"/>
      <c r="Y7965" s="42"/>
      <c r="Z7965" s="42"/>
    </row>
    <row r="7966">
      <c r="B7966" s="42"/>
      <c r="D7966" s="90"/>
      <c r="F7966" s="90"/>
      <c r="G7966" s="42"/>
      <c r="H7966" s="90"/>
      <c r="M7966" s="42"/>
      <c r="S7966" s="42"/>
      <c r="T7966" s="42"/>
      <c r="U7966" s="42"/>
      <c r="V7966" s="42"/>
      <c r="W7966" s="42"/>
      <c r="X7966" s="42"/>
      <c r="Y7966" s="42"/>
      <c r="Z7966" s="42"/>
    </row>
    <row r="7967">
      <c r="B7967" s="42"/>
      <c r="D7967" s="90"/>
      <c r="F7967" s="90"/>
      <c r="G7967" s="42"/>
      <c r="H7967" s="90"/>
      <c r="M7967" s="42"/>
      <c r="S7967" s="42"/>
      <c r="T7967" s="42"/>
      <c r="U7967" s="42"/>
      <c r="V7967" s="42"/>
      <c r="W7967" s="42"/>
      <c r="X7967" s="42"/>
      <c r="Y7967" s="42"/>
      <c r="Z7967" s="42"/>
    </row>
    <row r="7968">
      <c r="B7968" s="42"/>
      <c r="D7968" s="90"/>
      <c r="F7968" s="90"/>
      <c r="G7968" s="42"/>
      <c r="H7968" s="90"/>
      <c r="M7968" s="42"/>
      <c r="S7968" s="42"/>
      <c r="T7968" s="42"/>
      <c r="U7968" s="42"/>
      <c r="V7968" s="42"/>
      <c r="W7968" s="42"/>
      <c r="X7968" s="42"/>
      <c r="Y7968" s="42"/>
      <c r="Z7968" s="42"/>
    </row>
    <row r="7969">
      <c r="B7969" s="42"/>
      <c r="D7969" s="90"/>
      <c r="F7969" s="90"/>
      <c r="G7969" s="42"/>
      <c r="H7969" s="90"/>
      <c r="M7969" s="42"/>
      <c r="S7969" s="42"/>
      <c r="T7969" s="42"/>
      <c r="U7969" s="42"/>
      <c r="V7969" s="42"/>
      <c r="W7969" s="42"/>
      <c r="X7969" s="42"/>
      <c r="Y7969" s="42"/>
      <c r="Z7969" s="42"/>
    </row>
    <row r="7970">
      <c r="B7970" s="42"/>
      <c r="D7970" s="90"/>
      <c r="F7970" s="90"/>
      <c r="G7970" s="42"/>
      <c r="H7970" s="90"/>
      <c r="M7970" s="42"/>
      <c r="S7970" s="42"/>
      <c r="T7970" s="42"/>
      <c r="U7970" s="42"/>
      <c r="V7970" s="42"/>
      <c r="W7970" s="42"/>
      <c r="X7970" s="42"/>
      <c r="Y7970" s="42"/>
      <c r="Z7970" s="42"/>
    </row>
    <row r="7971">
      <c r="B7971" s="42"/>
      <c r="D7971" s="90"/>
      <c r="F7971" s="90"/>
      <c r="G7971" s="42"/>
      <c r="H7971" s="90"/>
      <c r="M7971" s="42"/>
      <c r="S7971" s="42"/>
      <c r="T7971" s="42"/>
      <c r="U7971" s="42"/>
      <c r="V7971" s="42"/>
      <c r="W7971" s="42"/>
      <c r="X7971" s="42"/>
      <c r="Y7971" s="42"/>
      <c r="Z7971" s="42"/>
    </row>
    <row r="7972">
      <c r="B7972" s="42"/>
      <c r="D7972" s="90"/>
      <c r="F7972" s="90"/>
      <c r="G7972" s="42"/>
      <c r="H7972" s="90"/>
      <c r="M7972" s="42"/>
      <c r="S7972" s="42"/>
      <c r="T7972" s="42"/>
      <c r="U7972" s="42"/>
      <c r="V7972" s="42"/>
      <c r="W7972" s="42"/>
      <c r="X7972" s="42"/>
      <c r="Y7972" s="42"/>
      <c r="Z7972" s="42"/>
    </row>
    <row r="7973">
      <c r="B7973" s="42"/>
      <c r="D7973" s="90"/>
      <c r="F7973" s="90"/>
      <c r="G7973" s="42"/>
      <c r="H7973" s="90"/>
      <c r="M7973" s="42"/>
      <c r="S7973" s="42"/>
      <c r="T7973" s="42"/>
      <c r="U7973" s="42"/>
      <c r="V7973" s="42"/>
      <c r="W7973" s="42"/>
      <c r="X7973" s="42"/>
      <c r="Y7973" s="42"/>
      <c r="Z7973" s="42"/>
    </row>
    <row r="7974">
      <c r="B7974" s="42"/>
      <c r="D7974" s="90"/>
      <c r="F7974" s="90"/>
      <c r="G7974" s="42"/>
      <c r="H7974" s="90"/>
      <c r="M7974" s="42"/>
      <c r="S7974" s="42"/>
      <c r="T7974" s="42"/>
      <c r="U7974" s="42"/>
      <c r="V7974" s="42"/>
      <c r="W7974" s="42"/>
      <c r="X7974" s="42"/>
      <c r="Y7974" s="42"/>
      <c r="Z7974" s="42"/>
    </row>
    <row r="7975">
      <c r="B7975" s="42"/>
      <c r="D7975" s="90"/>
      <c r="F7975" s="90"/>
      <c r="G7975" s="42"/>
      <c r="H7975" s="90"/>
      <c r="M7975" s="42"/>
      <c r="S7975" s="42"/>
      <c r="T7975" s="42"/>
      <c r="U7975" s="42"/>
      <c r="V7975" s="42"/>
      <c r="W7975" s="42"/>
      <c r="X7975" s="42"/>
      <c r="Y7975" s="42"/>
      <c r="Z7975" s="42"/>
    </row>
    <row r="7976">
      <c r="B7976" s="42"/>
      <c r="D7976" s="90"/>
      <c r="F7976" s="90"/>
      <c r="G7976" s="42"/>
      <c r="H7976" s="90"/>
      <c r="M7976" s="42"/>
      <c r="S7976" s="42"/>
      <c r="T7976" s="42"/>
      <c r="U7976" s="42"/>
      <c r="V7976" s="42"/>
      <c r="W7976" s="42"/>
      <c r="X7976" s="42"/>
      <c r="Y7976" s="42"/>
      <c r="Z7976" s="42"/>
    </row>
    <row r="7977">
      <c r="B7977" s="42"/>
      <c r="D7977" s="90"/>
      <c r="F7977" s="90"/>
      <c r="G7977" s="42"/>
      <c r="H7977" s="90"/>
      <c r="M7977" s="42"/>
      <c r="S7977" s="42"/>
      <c r="T7977" s="42"/>
      <c r="U7977" s="42"/>
      <c r="V7977" s="42"/>
      <c r="W7977" s="42"/>
      <c r="X7977" s="42"/>
      <c r="Y7977" s="42"/>
      <c r="Z7977" s="42"/>
    </row>
    <row r="7978">
      <c r="B7978" s="42"/>
      <c r="D7978" s="90"/>
      <c r="F7978" s="90"/>
      <c r="G7978" s="42"/>
      <c r="H7978" s="90"/>
      <c r="M7978" s="42"/>
      <c r="S7978" s="42"/>
      <c r="T7978" s="42"/>
      <c r="U7978" s="42"/>
      <c r="V7978" s="42"/>
      <c r="W7978" s="42"/>
      <c r="X7978" s="42"/>
      <c r="Y7978" s="42"/>
      <c r="Z7978" s="42"/>
    </row>
    <row r="7979">
      <c r="B7979" s="42"/>
      <c r="D7979" s="90"/>
      <c r="F7979" s="90"/>
      <c r="G7979" s="42"/>
      <c r="H7979" s="90"/>
      <c r="M7979" s="42"/>
      <c r="S7979" s="42"/>
      <c r="T7979" s="42"/>
      <c r="U7979" s="42"/>
      <c r="V7979" s="42"/>
      <c r="W7979" s="42"/>
      <c r="X7979" s="42"/>
      <c r="Y7979" s="42"/>
      <c r="Z7979" s="42"/>
    </row>
    <row r="7980">
      <c r="B7980" s="42"/>
      <c r="D7980" s="90"/>
      <c r="F7980" s="90"/>
      <c r="G7980" s="42"/>
      <c r="H7980" s="90"/>
      <c r="M7980" s="42"/>
      <c r="S7980" s="42"/>
      <c r="T7980" s="42"/>
      <c r="U7980" s="42"/>
      <c r="V7980" s="42"/>
      <c r="W7980" s="42"/>
      <c r="X7980" s="42"/>
      <c r="Y7980" s="42"/>
      <c r="Z7980" s="42"/>
    </row>
    <row r="7981">
      <c r="B7981" s="42"/>
      <c r="D7981" s="90"/>
      <c r="F7981" s="90"/>
      <c r="G7981" s="42"/>
      <c r="H7981" s="90"/>
      <c r="M7981" s="42"/>
      <c r="S7981" s="42"/>
      <c r="T7981" s="42"/>
      <c r="U7981" s="42"/>
      <c r="V7981" s="42"/>
      <c r="W7981" s="42"/>
      <c r="X7981" s="42"/>
      <c r="Y7981" s="42"/>
      <c r="Z7981" s="42"/>
    </row>
    <row r="7982">
      <c r="B7982" s="42"/>
      <c r="D7982" s="90"/>
      <c r="F7982" s="90"/>
      <c r="G7982" s="42"/>
      <c r="H7982" s="90"/>
      <c r="M7982" s="42"/>
      <c r="S7982" s="42"/>
      <c r="T7982" s="42"/>
      <c r="U7982" s="42"/>
      <c r="V7982" s="42"/>
      <c r="W7982" s="42"/>
      <c r="X7982" s="42"/>
      <c r="Y7982" s="42"/>
      <c r="Z7982" s="42"/>
    </row>
    <row r="7983">
      <c r="B7983" s="42"/>
      <c r="D7983" s="90"/>
      <c r="F7983" s="90"/>
      <c r="G7983" s="42"/>
      <c r="H7983" s="90"/>
      <c r="M7983" s="42"/>
      <c r="S7983" s="42"/>
      <c r="T7983" s="42"/>
      <c r="U7983" s="42"/>
      <c r="V7983" s="42"/>
      <c r="W7983" s="42"/>
      <c r="X7983" s="42"/>
      <c r="Y7983" s="42"/>
      <c r="Z7983" s="42"/>
    </row>
    <row r="7984">
      <c r="B7984" s="42"/>
      <c r="D7984" s="90"/>
      <c r="F7984" s="90"/>
      <c r="G7984" s="42"/>
      <c r="H7984" s="90"/>
      <c r="M7984" s="42"/>
      <c r="S7984" s="42"/>
      <c r="T7984" s="42"/>
      <c r="U7984" s="42"/>
      <c r="V7984" s="42"/>
      <c r="W7984" s="42"/>
      <c r="X7984" s="42"/>
      <c r="Y7984" s="42"/>
      <c r="Z7984" s="42"/>
    </row>
    <row r="7985">
      <c r="B7985" s="42"/>
      <c r="D7985" s="90"/>
      <c r="F7985" s="90"/>
      <c r="G7985" s="42"/>
      <c r="H7985" s="90"/>
      <c r="M7985" s="42"/>
      <c r="S7985" s="42"/>
      <c r="T7985" s="42"/>
      <c r="U7985" s="42"/>
      <c r="V7985" s="42"/>
      <c r="W7985" s="42"/>
      <c r="X7985" s="42"/>
      <c r="Y7985" s="42"/>
      <c r="Z7985" s="42"/>
    </row>
    <row r="7986">
      <c r="B7986" s="42"/>
      <c r="D7986" s="90"/>
      <c r="F7986" s="90"/>
      <c r="G7986" s="42"/>
      <c r="H7986" s="90"/>
      <c r="M7986" s="42"/>
      <c r="S7986" s="42"/>
      <c r="T7986" s="42"/>
      <c r="U7986" s="42"/>
      <c r="V7986" s="42"/>
      <c r="W7986" s="42"/>
      <c r="X7986" s="42"/>
      <c r="Y7986" s="42"/>
      <c r="Z7986" s="42"/>
    </row>
    <row r="7987">
      <c r="B7987" s="42"/>
      <c r="D7987" s="90"/>
      <c r="F7987" s="90"/>
      <c r="G7987" s="42"/>
      <c r="H7987" s="90"/>
      <c r="M7987" s="42"/>
      <c r="S7987" s="42"/>
      <c r="T7987" s="42"/>
      <c r="U7987" s="42"/>
      <c r="V7987" s="42"/>
      <c r="W7987" s="42"/>
      <c r="X7987" s="42"/>
      <c r="Y7987" s="42"/>
      <c r="Z7987" s="42"/>
    </row>
    <row r="7988">
      <c r="B7988" s="42"/>
      <c r="D7988" s="90"/>
      <c r="F7988" s="90"/>
      <c r="G7988" s="42"/>
      <c r="H7988" s="90"/>
      <c r="M7988" s="42"/>
      <c r="S7988" s="42"/>
      <c r="T7988" s="42"/>
      <c r="U7988" s="42"/>
      <c r="V7988" s="42"/>
      <c r="W7988" s="42"/>
      <c r="X7988" s="42"/>
      <c r="Y7988" s="42"/>
      <c r="Z7988" s="42"/>
    </row>
    <row r="7989">
      <c r="B7989" s="42"/>
      <c r="D7989" s="90"/>
      <c r="F7989" s="90"/>
      <c r="G7989" s="42"/>
      <c r="H7989" s="90"/>
      <c r="M7989" s="42"/>
      <c r="S7989" s="42"/>
      <c r="T7989" s="42"/>
      <c r="U7989" s="42"/>
      <c r="V7989" s="42"/>
      <c r="W7989" s="42"/>
      <c r="X7989" s="42"/>
      <c r="Y7989" s="42"/>
      <c r="Z7989" s="42"/>
    </row>
    <row r="7990">
      <c r="B7990" s="42"/>
      <c r="D7990" s="90"/>
      <c r="F7990" s="90"/>
      <c r="G7990" s="42"/>
      <c r="H7990" s="90"/>
      <c r="M7990" s="42"/>
      <c r="S7990" s="42"/>
      <c r="T7990" s="42"/>
      <c r="U7990" s="42"/>
      <c r="V7990" s="42"/>
      <c r="W7990" s="42"/>
      <c r="X7990" s="42"/>
      <c r="Y7990" s="42"/>
      <c r="Z7990" s="42"/>
    </row>
    <row r="7991">
      <c r="B7991" s="42"/>
      <c r="D7991" s="90"/>
      <c r="F7991" s="90"/>
      <c r="G7991" s="42"/>
      <c r="H7991" s="90"/>
      <c r="M7991" s="42"/>
      <c r="S7991" s="42"/>
      <c r="T7991" s="42"/>
      <c r="U7991" s="42"/>
      <c r="V7991" s="42"/>
      <c r="W7991" s="42"/>
      <c r="X7991" s="42"/>
      <c r="Y7991" s="42"/>
      <c r="Z7991" s="42"/>
    </row>
    <row r="7992">
      <c r="B7992" s="42"/>
      <c r="D7992" s="90"/>
      <c r="F7992" s="90"/>
      <c r="G7992" s="42"/>
      <c r="H7992" s="90"/>
      <c r="M7992" s="42"/>
      <c r="S7992" s="42"/>
      <c r="T7992" s="42"/>
      <c r="U7992" s="42"/>
      <c r="V7992" s="42"/>
      <c r="W7992" s="42"/>
      <c r="X7992" s="42"/>
      <c r="Y7992" s="42"/>
      <c r="Z7992" s="42"/>
    </row>
    <row r="7993">
      <c r="B7993" s="42"/>
      <c r="D7993" s="90"/>
      <c r="F7993" s="90"/>
      <c r="G7993" s="42"/>
      <c r="H7993" s="90"/>
      <c r="M7993" s="42"/>
      <c r="S7993" s="42"/>
      <c r="T7993" s="42"/>
      <c r="U7993" s="42"/>
      <c r="V7993" s="42"/>
      <c r="W7993" s="42"/>
      <c r="X7993" s="42"/>
      <c r="Y7993" s="42"/>
      <c r="Z7993" s="42"/>
    </row>
    <row r="7994">
      <c r="B7994" s="42"/>
      <c r="D7994" s="90"/>
      <c r="F7994" s="90"/>
      <c r="G7994" s="42"/>
      <c r="H7994" s="90"/>
      <c r="M7994" s="42"/>
      <c r="S7994" s="42"/>
      <c r="T7994" s="42"/>
      <c r="U7994" s="42"/>
      <c r="V7994" s="42"/>
      <c r="W7994" s="42"/>
      <c r="X7994" s="42"/>
      <c r="Y7994" s="42"/>
      <c r="Z7994" s="42"/>
    </row>
    <row r="7995">
      <c r="B7995" s="42"/>
      <c r="D7995" s="90"/>
      <c r="F7995" s="90"/>
      <c r="G7995" s="42"/>
      <c r="H7995" s="90"/>
      <c r="M7995" s="42"/>
      <c r="S7995" s="42"/>
      <c r="T7995" s="42"/>
      <c r="U7995" s="42"/>
      <c r="V7995" s="42"/>
      <c r="W7995" s="42"/>
      <c r="X7995" s="42"/>
      <c r="Y7995" s="42"/>
      <c r="Z7995" s="42"/>
    </row>
    <row r="7996">
      <c r="B7996" s="42"/>
      <c r="D7996" s="90"/>
      <c r="F7996" s="90"/>
      <c r="G7996" s="42"/>
      <c r="H7996" s="90"/>
      <c r="M7996" s="42"/>
      <c r="S7996" s="42"/>
      <c r="T7996" s="42"/>
      <c r="U7996" s="42"/>
      <c r="V7996" s="42"/>
      <c r="W7996" s="42"/>
      <c r="X7996" s="42"/>
      <c r="Y7996" s="42"/>
      <c r="Z7996" s="42"/>
    </row>
    <row r="7997">
      <c r="B7997" s="42"/>
      <c r="D7997" s="90"/>
      <c r="F7997" s="90"/>
      <c r="G7997" s="42"/>
      <c r="H7997" s="90"/>
      <c r="M7997" s="42"/>
      <c r="S7997" s="42"/>
      <c r="T7997" s="42"/>
      <c r="U7997" s="42"/>
      <c r="V7997" s="42"/>
      <c r="W7997" s="42"/>
      <c r="X7997" s="42"/>
      <c r="Y7997" s="42"/>
      <c r="Z7997" s="42"/>
    </row>
    <row r="7998">
      <c r="B7998" s="42"/>
      <c r="D7998" s="90"/>
      <c r="F7998" s="90"/>
      <c r="G7998" s="42"/>
      <c r="H7998" s="90"/>
      <c r="M7998" s="42"/>
      <c r="S7998" s="42"/>
      <c r="T7998" s="42"/>
      <c r="U7998" s="42"/>
      <c r="V7998" s="42"/>
      <c r="W7998" s="42"/>
      <c r="X7998" s="42"/>
      <c r="Y7998" s="42"/>
      <c r="Z7998" s="42"/>
    </row>
    <row r="7999">
      <c r="B7999" s="42"/>
      <c r="D7999" s="90"/>
      <c r="F7999" s="90"/>
      <c r="G7999" s="42"/>
      <c r="H7999" s="90"/>
      <c r="M7999" s="42"/>
      <c r="S7999" s="42"/>
      <c r="T7999" s="42"/>
      <c r="U7999" s="42"/>
      <c r="V7999" s="42"/>
      <c r="W7999" s="42"/>
      <c r="X7999" s="42"/>
      <c r="Y7999" s="42"/>
      <c r="Z7999" s="42"/>
    </row>
    <row r="8000">
      <c r="B8000" s="42"/>
      <c r="D8000" s="90"/>
      <c r="F8000" s="90"/>
      <c r="G8000" s="42"/>
      <c r="H8000" s="90"/>
      <c r="M8000" s="42"/>
      <c r="S8000" s="42"/>
      <c r="T8000" s="42"/>
      <c r="U8000" s="42"/>
      <c r="V8000" s="42"/>
      <c r="W8000" s="42"/>
      <c r="X8000" s="42"/>
      <c r="Y8000" s="42"/>
      <c r="Z8000" s="42"/>
    </row>
    <row r="8001">
      <c r="B8001" s="42"/>
      <c r="D8001" s="90"/>
      <c r="F8001" s="90"/>
      <c r="G8001" s="42"/>
      <c r="H8001" s="90"/>
      <c r="M8001" s="42"/>
      <c r="S8001" s="42"/>
      <c r="T8001" s="42"/>
      <c r="U8001" s="42"/>
      <c r="V8001" s="42"/>
      <c r="W8001" s="42"/>
      <c r="X8001" s="42"/>
      <c r="Y8001" s="42"/>
      <c r="Z8001" s="42"/>
    </row>
    <row r="8002">
      <c r="B8002" s="42"/>
      <c r="D8002" s="90"/>
      <c r="F8002" s="90"/>
      <c r="G8002" s="42"/>
      <c r="H8002" s="90"/>
      <c r="M8002" s="42"/>
      <c r="S8002" s="42"/>
      <c r="T8002" s="42"/>
      <c r="U8002" s="42"/>
      <c r="V8002" s="42"/>
      <c r="W8002" s="42"/>
      <c r="X8002" s="42"/>
      <c r="Y8002" s="42"/>
      <c r="Z8002" s="42"/>
    </row>
    <row r="8003">
      <c r="B8003" s="42"/>
      <c r="D8003" s="90"/>
      <c r="F8003" s="90"/>
      <c r="G8003" s="42"/>
      <c r="H8003" s="90"/>
      <c r="M8003" s="42"/>
      <c r="S8003" s="42"/>
      <c r="T8003" s="42"/>
      <c r="U8003" s="42"/>
      <c r="V8003" s="42"/>
      <c r="W8003" s="42"/>
      <c r="X8003" s="42"/>
      <c r="Y8003" s="42"/>
      <c r="Z8003" s="42"/>
    </row>
    <row r="8004">
      <c r="B8004" s="42"/>
      <c r="D8004" s="90"/>
      <c r="F8004" s="90"/>
      <c r="G8004" s="42"/>
      <c r="H8004" s="90"/>
      <c r="M8004" s="42"/>
      <c r="S8004" s="42"/>
      <c r="T8004" s="42"/>
      <c r="U8004" s="42"/>
      <c r="V8004" s="42"/>
      <c r="W8004" s="42"/>
      <c r="X8004" s="42"/>
      <c r="Y8004" s="42"/>
      <c r="Z8004" s="42"/>
    </row>
    <row r="8005">
      <c r="B8005" s="42"/>
      <c r="D8005" s="90"/>
      <c r="F8005" s="90"/>
      <c r="G8005" s="42"/>
      <c r="H8005" s="90"/>
      <c r="M8005" s="42"/>
      <c r="S8005" s="42"/>
      <c r="T8005" s="42"/>
      <c r="U8005" s="42"/>
      <c r="V8005" s="42"/>
      <c r="W8005" s="42"/>
      <c r="X8005" s="42"/>
      <c r="Y8005" s="42"/>
      <c r="Z8005" s="42"/>
    </row>
    <row r="8006">
      <c r="B8006" s="42"/>
      <c r="D8006" s="90"/>
      <c r="F8006" s="90"/>
      <c r="G8006" s="42"/>
      <c r="H8006" s="90"/>
      <c r="M8006" s="42"/>
      <c r="S8006" s="42"/>
      <c r="T8006" s="42"/>
      <c r="U8006" s="42"/>
      <c r="V8006" s="42"/>
      <c r="W8006" s="42"/>
      <c r="X8006" s="42"/>
      <c r="Y8006" s="42"/>
      <c r="Z8006" s="42"/>
    </row>
    <row r="8007">
      <c r="B8007" s="42"/>
      <c r="D8007" s="90"/>
      <c r="F8007" s="90"/>
      <c r="G8007" s="42"/>
      <c r="H8007" s="90"/>
      <c r="M8007" s="42"/>
      <c r="S8007" s="42"/>
      <c r="T8007" s="42"/>
      <c r="U8007" s="42"/>
      <c r="V8007" s="42"/>
      <c r="W8007" s="42"/>
      <c r="X8007" s="42"/>
      <c r="Y8007" s="42"/>
      <c r="Z8007" s="42"/>
    </row>
    <row r="8008">
      <c r="B8008" s="42"/>
      <c r="D8008" s="90"/>
      <c r="F8008" s="90"/>
      <c r="G8008" s="42"/>
      <c r="H8008" s="90"/>
      <c r="M8008" s="42"/>
      <c r="S8008" s="42"/>
      <c r="T8008" s="42"/>
      <c r="U8008" s="42"/>
      <c r="V8008" s="42"/>
      <c r="W8008" s="42"/>
      <c r="X8008" s="42"/>
      <c r="Y8008" s="42"/>
      <c r="Z8008" s="42"/>
    </row>
    <row r="8009">
      <c r="B8009" s="42"/>
      <c r="D8009" s="90"/>
      <c r="F8009" s="90"/>
      <c r="G8009" s="42"/>
      <c r="H8009" s="90"/>
      <c r="M8009" s="42"/>
      <c r="S8009" s="42"/>
      <c r="T8009" s="42"/>
      <c r="U8009" s="42"/>
      <c r="V8009" s="42"/>
      <c r="W8009" s="42"/>
      <c r="X8009" s="42"/>
      <c r="Y8009" s="42"/>
      <c r="Z8009" s="42"/>
    </row>
    <row r="8010">
      <c r="B8010" s="42"/>
      <c r="D8010" s="90"/>
      <c r="F8010" s="90"/>
      <c r="G8010" s="42"/>
      <c r="H8010" s="90"/>
      <c r="M8010" s="42"/>
      <c r="S8010" s="42"/>
      <c r="T8010" s="42"/>
      <c r="U8010" s="42"/>
      <c r="V8010" s="42"/>
      <c r="W8010" s="42"/>
      <c r="X8010" s="42"/>
      <c r="Y8010" s="42"/>
      <c r="Z8010" s="42"/>
    </row>
    <row r="8011">
      <c r="B8011" s="42"/>
      <c r="D8011" s="90"/>
      <c r="F8011" s="90"/>
      <c r="G8011" s="42"/>
      <c r="H8011" s="90"/>
      <c r="M8011" s="42"/>
      <c r="S8011" s="42"/>
      <c r="T8011" s="42"/>
      <c r="U8011" s="42"/>
      <c r="V8011" s="42"/>
      <c r="W8011" s="42"/>
      <c r="X8011" s="42"/>
      <c r="Y8011" s="42"/>
      <c r="Z8011" s="42"/>
    </row>
    <row r="8012">
      <c r="B8012" s="42"/>
      <c r="D8012" s="90"/>
      <c r="F8012" s="90"/>
      <c r="G8012" s="42"/>
      <c r="H8012" s="90"/>
      <c r="M8012" s="42"/>
      <c r="S8012" s="42"/>
      <c r="T8012" s="42"/>
      <c r="U8012" s="42"/>
      <c r="V8012" s="42"/>
      <c r="W8012" s="42"/>
      <c r="X8012" s="42"/>
      <c r="Y8012" s="42"/>
      <c r="Z8012" s="42"/>
    </row>
    <row r="8013">
      <c r="B8013" s="42"/>
      <c r="D8013" s="90"/>
      <c r="F8013" s="90"/>
      <c r="G8013" s="42"/>
      <c r="H8013" s="90"/>
      <c r="M8013" s="42"/>
      <c r="S8013" s="42"/>
      <c r="T8013" s="42"/>
      <c r="U8013" s="42"/>
      <c r="V8013" s="42"/>
      <c r="W8013" s="42"/>
      <c r="X8013" s="42"/>
      <c r="Y8013" s="42"/>
      <c r="Z8013" s="42"/>
    </row>
    <row r="8014">
      <c r="B8014" s="42"/>
      <c r="D8014" s="90"/>
      <c r="F8014" s="90"/>
      <c r="G8014" s="42"/>
      <c r="H8014" s="90"/>
      <c r="M8014" s="42"/>
      <c r="S8014" s="42"/>
      <c r="T8014" s="42"/>
      <c r="U8014" s="42"/>
      <c r="V8014" s="42"/>
      <c r="W8014" s="42"/>
      <c r="X8014" s="42"/>
      <c r="Y8014" s="42"/>
      <c r="Z8014" s="42"/>
    </row>
    <row r="8015">
      <c r="B8015" s="42"/>
      <c r="D8015" s="90"/>
      <c r="F8015" s="90"/>
      <c r="G8015" s="42"/>
      <c r="H8015" s="90"/>
      <c r="M8015" s="42"/>
      <c r="S8015" s="42"/>
      <c r="T8015" s="42"/>
      <c r="U8015" s="42"/>
      <c r="V8015" s="42"/>
      <c r="W8015" s="42"/>
      <c r="X8015" s="42"/>
      <c r="Y8015" s="42"/>
      <c r="Z8015" s="42"/>
    </row>
    <row r="8016">
      <c r="B8016" s="42"/>
      <c r="D8016" s="90"/>
      <c r="F8016" s="90"/>
      <c r="G8016" s="42"/>
      <c r="H8016" s="90"/>
      <c r="M8016" s="42"/>
      <c r="S8016" s="42"/>
      <c r="T8016" s="42"/>
      <c r="U8016" s="42"/>
      <c r="V8016" s="42"/>
      <c r="W8016" s="42"/>
      <c r="X8016" s="42"/>
      <c r="Y8016" s="42"/>
      <c r="Z8016" s="42"/>
    </row>
    <row r="8017">
      <c r="B8017" s="42"/>
      <c r="D8017" s="90"/>
      <c r="F8017" s="90"/>
      <c r="G8017" s="42"/>
      <c r="H8017" s="90"/>
      <c r="M8017" s="42"/>
      <c r="S8017" s="42"/>
      <c r="T8017" s="42"/>
      <c r="U8017" s="42"/>
      <c r="V8017" s="42"/>
      <c r="W8017" s="42"/>
      <c r="X8017" s="42"/>
      <c r="Y8017" s="42"/>
      <c r="Z8017" s="42"/>
    </row>
    <row r="8018">
      <c r="B8018" s="42"/>
      <c r="D8018" s="90"/>
      <c r="F8018" s="90"/>
      <c r="G8018" s="42"/>
      <c r="H8018" s="90"/>
      <c r="M8018" s="42"/>
      <c r="S8018" s="42"/>
      <c r="T8018" s="42"/>
      <c r="U8018" s="42"/>
      <c r="V8018" s="42"/>
      <c r="W8018" s="42"/>
      <c r="X8018" s="42"/>
      <c r="Y8018" s="42"/>
      <c r="Z8018" s="42"/>
    </row>
    <row r="8019">
      <c r="B8019" s="42"/>
      <c r="D8019" s="90"/>
      <c r="F8019" s="90"/>
      <c r="G8019" s="42"/>
      <c r="H8019" s="90"/>
      <c r="M8019" s="42"/>
      <c r="S8019" s="42"/>
      <c r="T8019" s="42"/>
      <c r="U8019" s="42"/>
      <c r="V8019" s="42"/>
      <c r="W8019" s="42"/>
      <c r="X8019" s="42"/>
      <c r="Y8019" s="42"/>
      <c r="Z8019" s="42"/>
    </row>
    <row r="8020">
      <c r="B8020" s="42"/>
      <c r="D8020" s="90"/>
      <c r="F8020" s="90"/>
      <c r="G8020" s="42"/>
      <c r="H8020" s="90"/>
      <c r="M8020" s="42"/>
      <c r="S8020" s="42"/>
      <c r="T8020" s="42"/>
      <c r="U8020" s="42"/>
      <c r="V8020" s="42"/>
      <c r="W8020" s="42"/>
      <c r="X8020" s="42"/>
      <c r="Y8020" s="42"/>
      <c r="Z8020" s="42"/>
    </row>
    <row r="8021">
      <c r="B8021" s="42"/>
      <c r="D8021" s="90"/>
      <c r="F8021" s="90"/>
      <c r="G8021" s="42"/>
      <c r="H8021" s="90"/>
      <c r="M8021" s="42"/>
      <c r="S8021" s="42"/>
      <c r="T8021" s="42"/>
      <c r="U8021" s="42"/>
      <c r="V8021" s="42"/>
      <c r="W8021" s="42"/>
      <c r="X8021" s="42"/>
      <c r="Y8021" s="42"/>
      <c r="Z8021" s="42"/>
    </row>
    <row r="8022">
      <c r="B8022" s="42"/>
      <c r="D8022" s="90"/>
      <c r="F8022" s="90"/>
      <c r="G8022" s="42"/>
      <c r="H8022" s="90"/>
      <c r="M8022" s="42"/>
      <c r="S8022" s="42"/>
      <c r="T8022" s="42"/>
      <c r="U8022" s="42"/>
      <c r="V8022" s="42"/>
      <c r="W8022" s="42"/>
      <c r="X8022" s="42"/>
      <c r="Y8022" s="42"/>
      <c r="Z8022" s="42"/>
    </row>
    <row r="8023">
      <c r="B8023" s="42"/>
      <c r="D8023" s="90"/>
      <c r="F8023" s="90"/>
      <c r="G8023" s="42"/>
      <c r="H8023" s="90"/>
      <c r="M8023" s="42"/>
      <c r="S8023" s="42"/>
      <c r="T8023" s="42"/>
      <c r="U8023" s="42"/>
      <c r="V8023" s="42"/>
      <c r="W8023" s="42"/>
      <c r="X8023" s="42"/>
      <c r="Y8023" s="42"/>
      <c r="Z8023" s="42"/>
    </row>
    <row r="8024">
      <c r="B8024" s="42"/>
      <c r="D8024" s="90"/>
      <c r="F8024" s="90"/>
      <c r="G8024" s="42"/>
      <c r="H8024" s="90"/>
      <c r="M8024" s="42"/>
      <c r="S8024" s="42"/>
      <c r="T8024" s="42"/>
      <c r="U8024" s="42"/>
      <c r="V8024" s="42"/>
      <c r="W8024" s="42"/>
      <c r="X8024" s="42"/>
      <c r="Y8024" s="42"/>
      <c r="Z8024" s="42"/>
    </row>
    <row r="8025">
      <c r="B8025" s="42"/>
      <c r="D8025" s="90"/>
      <c r="F8025" s="90"/>
      <c r="G8025" s="42"/>
      <c r="H8025" s="90"/>
      <c r="M8025" s="42"/>
      <c r="S8025" s="42"/>
      <c r="T8025" s="42"/>
      <c r="U8025" s="42"/>
      <c r="V8025" s="42"/>
      <c r="W8025" s="42"/>
      <c r="X8025" s="42"/>
      <c r="Y8025" s="42"/>
      <c r="Z8025" s="42"/>
    </row>
    <row r="8026">
      <c r="B8026" s="42"/>
      <c r="D8026" s="90"/>
      <c r="F8026" s="90"/>
      <c r="G8026" s="42"/>
      <c r="H8026" s="90"/>
      <c r="M8026" s="42"/>
      <c r="S8026" s="42"/>
      <c r="T8026" s="42"/>
      <c r="U8026" s="42"/>
      <c r="V8026" s="42"/>
      <c r="W8026" s="42"/>
      <c r="X8026" s="42"/>
      <c r="Y8026" s="42"/>
      <c r="Z8026" s="42"/>
    </row>
    <row r="8027">
      <c r="B8027" s="42"/>
      <c r="D8027" s="90"/>
      <c r="F8027" s="90"/>
      <c r="G8027" s="42"/>
      <c r="H8027" s="90"/>
      <c r="M8027" s="42"/>
      <c r="S8027" s="42"/>
      <c r="T8027" s="42"/>
      <c r="U8027" s="42"/>
      <c r="V8027" s="42"/>
      <c r="W8027" s="42"/>
      <c r="X8027" s="42"/>
      <c r="Y8027" s="42"/>
      <c r="Z8027" s="42"/>
    </row>
    <row r="8028">
      <c r="B8028" s="42"/>
      <c r="D8028" s="90"/>
      <c r="F8028" s="90"/>
      <c r="G8028" s="42"/>
      <c r="H8028" s="90"/>
      <c r="M8028" s="42"/>
      <c r="S8028" s="42"/>
      <c r="T8028" s="42"/>
      <c r="U8028" s="42"/>
      <c r="V8028" s="42"/>
      <c r="W8028" s="42"/>
      <c r="X8028" s="42"/>
      <c r="Y8028" s="42"/>
      <c r="Z8028" s="42"/>
    </row>
    <row r="8029">
      <c r="B8029" s="42"/>
      <c r="D8029" s="90"/>
      <c r="F8029" s="90"/>
      <c r="G8029" s="42"/>
      <c r="H8029" s="90"/>
      <c r="M8029" s="42"/>
      <c r="S8029" s="42"/>
      <c r="T8029" s="42"/>
      <c r="U8029" s="42"/>
      <c r="V8029" s="42"/>
      <c r="W8029" s="42"/>
      <c r="X8029" s="42"/>
      <c r="Y8029" s="42"/>
      <c r="Z8029" s="42"/>
    </row>
    <row r="8030">
      <c r="B8030" s="42"/>
      <c r="D8030" s="90"/>
      <c r="F8030" s="90"/>
      <c r="G8030" s="42"/>
      <c r="H8030" s="90"/>
      <c r="M8030" s="42"/>
      <c r="S8030" s="42"/>
      <c r="T8030" s="42"/>
      <c r="U8030" s="42"/>
      <c r="V8030" s="42"/>
      <c r="W8030" s="42"/>
      <c r="X8030" s="42"/>
      <c r="Y8030" s="42"/>
      <c r="Z8030" s="42"/>
    </row>
    <row r="8031">
      <c r="B8031" s="42"/>
      <c r="D8031" s="90"/>
      <c r="F8031" s="90"/>
      <c r="G8031" s="42"/>
      <c r="H8031" s="90"/>
      <c r="M8031" s="42"/>
      <c r="S8031" s="42"/>
      <c r="T8031" s="42"/>
      <c r="U8031" s="42"/>
      <c r="V8031" s="42"/>
      <c r="W8031" s="42"/>
      <c r="X8031" s="42"/>
      <c r="Y8031" s="42"/>
      <c r="Z8031" s="42"/>
    </row>
    <row r="8032">
      <c r="B8032" s="42"/>
      <c r="D8032" s="90"/>
      <c r="F8032" s="90"/>
      <c r="G8032" s="42"/>
      <c r="H8032" s="90"/>
      <c r="M8032" s="42"/>
      <c r="S8032" s="42"/>
      <c r="T8032" s="42"/>
      <c r="U8032" s="42"/>
      <c r="V8032" s="42"/>
      <c r="W8032" s="42"/>
      <c r="X8032" s="42"/>
      <c r="Y8032" s="42"/>
      <c r="Z8032" s="42"/>
    </row>
    <row r="8033">
      <c r="B8033" s="42"/>
      <c r="D8033" s="90"/>
      <c r="F8033" s="90"/>
      <c r="G8033" s="42"/>
      <c r="H8033" s="90"/>
      <c r="M8033" s="42"/>
      <c r="S8033" s="42"/>
      <c r="T8033" s="42"/>
      <c r="U8033" s="42"/>
      <c r="V8033" s="42"/>
      <c r="W8033" s="42"/>
      <c r="X8033" s="42"/>
      <c r="Y8033" s="42"/>
      <c r="Z8033" s="42"/>
    </row>
    <row r="8034">
      <c r="B8034" s="42"/>
      <c r="D8034" s="90"/>
      <c r="F8034" s="90"/>
      <c r="G8034" s="42"/>
      <c r="H8034" s="90"/>
      <c r="M8034" s="42"/>
      <c r="S8034" s="42"/>
      <c r="T8034" s="42"/>
      <c r="U8034" s="42"/>
      <c r="V8034" s="42"/>
      <c r="W8034" s="42"/>
      <c r="X8034" s="42"/>
      <c r="Y8034" s="42"/>
      <c r="Z8034" s="42"/>
    </row>
    <row r="8035">
      <c r="B8035" s="42"/>
      <c r="D8035" s="90"/>
      <c r="F8035" s="90"/>
      <c r="G8035" s="42"/>
      <c r="H8035" s="90"/>
      <c r="M8035" s="42"/>
      <c r="S8035" s="42"/>
      <c r="T8035" s="42"/>
      <c r="U8035" s="42"/>
      <c r="V8035" s="42"/>
      <c r="W8035" s="42"/>
      <c r="X8035" s="42"/>
      <c r="Y8035" s="42"/>
      <c r="Z8035" s="42"/>
    </row>
    <row r="8036">
      <c r="B8036" s="42"/>
      <c r="D8036" s="90"/>
      <c r="F8036" s="90"/>
      <c r="G8036" s="42"/>
      <c r="H8036" s="90"/>
      <c r="M8036" s="42"/>
      <c r="S8036" s="42"/>
      <c r="T8036" s="42"/>
      <c r="U8036" s="42"/>
      <c r="V8036" s="42"/>
      <c r="W8036" s="42"/>
      <c r="X8036" s="42"/>
      <c r="Y8036" s="42"/>
      <c r="Z8036" s="42"/>
    </row>
    <row r="8037">
      <c r="B8037" s="42"/>
      <c r="D8037" s="90"/>
      <c r="F8037" s="90"/>
      <c r="G8037" s="42"/>
      <c r="H8037" s="90"/>
      <c r="M8037" s="42"/>
      <c r="S8037" s="42"/>
      <c r="T8037" s="42"/>
      <c r="U8037" s="42"/>
      <c r="V8037" s="42"/>
      <c r="W8037" s="42"/>
      <c r="X8037" s="42"/>
      <c r="Y8037" s="42"/>
      <c r="Z8037" s="42"/>
    </row>
    <row r="8038">
      <c r="B8038" s="42"/>
      <c r="D8038" s="90"/>
      <c r="F8038" s="90"/>
      <c r="G8038" s="42"/>
      <c r="H8038" s="90"/>
      <c r="M8038" s="42"/>
      <c r="S8038" s="42"/>
      <c r="T8038" s="42"/>
      <c r="U8038" s="42"/>
      <c r="V8038" s="42"/>
      <c r="W8038" s="42"/>
      <c r="X8038" s="42"/>
      <c r="Y8038" s="42"/>
      <c r="Z8038" s="42"/>
    </row>
    <row r="8039">
      <c r="B8039" s="42"/>
      <c r="D8039" s="90"/>
      <c r="F8039" s="90"/>
      <c r="G8039" s="42"/>
      <c r="H8039" s="90"/>
      <c r="M8039" s="42"/>
      <c r="S8039" s="42"/>
      <c r="T8039" s="42"/>
      <c r="U8039" s="42"/>
      <c r="V8039" s="42"/>
      <c r="W8039" s="42"/>
      <c r="X8039" s="42"/>
      <c r="Y8039" s="42"/>
      <c r="Z8039" s="42"/>
    </row>
    <row r="8040">
      <c r="B8040" s="42"/>
      <c r="D8040" s="90"/>
      <c r="F8040" s="90"/>
      <c r="G8040" s="42"/>
      <c r="H8040" s="90"/>
      <c r="M8040" s="42"/>
      <c r="S8040" s="42"/>
      <c r="T8040" s="42"/>
      <c r="U8040" s="42"/>
      <c r="V8040" s="42"/>
      <c r="W8040" s="42"/>
      <c r="X8040" s="42"/>
      <c r="Y8040" s="42"/>
      <c r="Z8040" s="42"/>
    </row>
    <row r="8041">
      <c r="B8041" s="42"/>
      <c r="D8041" s="90"/>
      <c r="F8041" s="90"/>
      <c r="G8041" s="42"/>
      <c r="H8041" s="90"/>
      <c r="M8041" s="42"/>
      <c r="S8041" s="42"/>
      <c r="T8041" s="42"/>
      <c r="U8041" s="42"/>
      <c r="V8041" s="42"/>
      <c r="W8041" s="42"/>
      <c r="X8041" s="42"/>
      <c r="Y8041" s="42"/>
      <c r="Z8041" s="42"/>
    </row>
    <row r="8042">
      <c r="B8042" s="42"/>
      <c r="D8042" s="90"/>
      <c r="F8042" s="90"/>
      <c r="G8042" s="42"/>
      <c r="H8042" s="90"/>
      <c r="M8042" s="42"/>
      <c r="S8042" s="42"/>
      <c r="T8042" s="42"/>
      <c r="U8042" s="42"/>
      <c r="V8042" s="42"/>
      <c r="W8042" s="42"/>
      <c r="X8042" s="42"/>
      <c r="Y8042" s="42"/>
      <c r="Z8042" s="42"/>
    </row>
    <row r="8043">
      <c r="B8043" s="42"/>
      <c r="D8043" s="90"/>
      <c r="F8043" s="90"/>
      <c r="G8043" s="42"/>
      <c r="H8043" s="90"/>
      <c r="M8043" s="42"/>
      <c r="S8043" s="42"/>
      <c r="T8043" s="42"/>
      <c r="U8043" s="42"/>
      <c r="V8043" s="42"/>
      <c r="W8043" s="42"/>
      <c r="X8043" s="42"/>
      <c r="Y8043" s="42"/>
      <c r="Z8043" s="42"/>
    </row>
    <row r="8044">
      <c r="B8044" s="42"/>
      <c r="D8044" s="90"/>
      <c r="F8044" s="90"/>
      <c r="G8044" s="42"/>
      <c r="H8044" s="90"/>
      <c r="M8044" s="42"/>
      <c r="S8044" s="42"/>
      <c r="T8044" s="42"/>
      <c r="U8044" s="42"/>
      <c r="V8044" s="42"/>
      <c r="W8044" s="42"/>
      <c r="X8044" s="42"/>
      <c r="Y8044" s="42"/>
      <c r="Z8044" s="42"/>
    </row>
    <row r="8045">
      <c r="B8045" s="42"/>
      <c r="D8045" s="90"/>
      <c r="F8045" s="90"/>
      <c r="G8045" s="42"/>
      <c r="H8045" s="90"/>
      <c r="M8045" s="42"/>
      <c r="S8045" s="42"/>
      <c r="T8045" s="42"/>
      <c r="U8045" s="42"/>
      <c r="V8045" s="42"/>
      <c r="W8045" s="42"/>
      <c r="X8045" s="42"/>
      <c r="Y8045" s="42"/>
      <c r="Z8045" s="42"/>
    </row>
    <row r="8046">
      <c r="B8046" s="42"/>
      <c r="D8046" s="90"/>
      <c r="F8046" s="90"/>
      <c r="G8046" s="42"/>
      <c r="H8046" s="90"/>
      <c r="M8046" s="42"/>
      <c r="S8046" s="42"/>
      <c r="T8046" s="42"/>
      <c r="U8046" s="42"/>
      <c r="V8046" s="42"/>
      <c r="W8046" s="42"/>
      <c r="X8046" s="42"/>
      <c r="Y8046" s="42"/>
      <c r="Z8046" s="42"/>
    </row>
    <row r="8047">
      <c r="B8047" s="42"/>
      <c r="D8047" s="90"/>
      <c r="F8047" s="90"/>
      <c r="G8047" s="42"/>
      <c r="H8047" s="90"/>
      <c r="M8047" s="42"/>
      <c r="S8047" s="42"/>
      <c r="T8047" s="42"/>
      <c r="U8047" s="42"/>
      <c r="V8047" s="42"/>
      <c r="W8047" s="42"/>
      <c r="X8047" s="42"/>
      <c r="Y8047" s="42"/>
      <c r="Z8047" s="42"/>
    </row>
    <row r="8048">
      <c r="B8048" s="42"/>
      <c r="D8048" s="90"/>
      <c r="F8048" s="90"/>
      <c r="G8048" s="42"/>
      <c r="H8048" s="90"/>
      <c r="M8048" s="42"/>
      <c r="S8048" s="42"/>
      <c r="T8048" s="42"/>
      <c r="U8048" s="42"/>
      <c r="V8048" s="42"/>
      <c r="W8048" s="42"/>
      <c r="X8048" s="42"/>
      <c r="Y8048" s="42"/>
      <c r="Z8048" s="42"/>
    </row>
    <row r="8049">
      <c r="B8049" s="42"/>
      <c r="D8049" s="90"/>
      <c r="F8049" s="90"/>
      <c r="G8049" s="42"/>
      <c r="H8049" s="90"/>
      <c r="M8049" s="42"/>
      <c r="S8049" s="42"/>
      <c r="T8049" s="42"/>
      <c r="U8049" s="42"/>
      <c r="V8049" s="42"/>
      <c r="W8049" s="42"/>
      <c r="X8049" s="42"/>
      <c r="Y8049" s="42"/>
      <c r="Z8049" s="42"/>
    </row>
    <row r="8050">
      <c r="B8050" s="42"/>
      <c r="D8050" s="90"/>
      <c r="F8050" s="90"/>
      <c r="G8050" s="42"/>
      <c r="H8050" s="90"/>
      <c r="M8050" s="42"/>
      <c r="S8050" s="42"/>
      <c r="T8050" s="42"/>
      <c r="U8050" s="42"/>
      <c r="V8050" s="42"/>
      <c r="W8050" s="42"/>
      <c r="X8050" s="42"/>
      <c r="Y8050" s="42"/>
      <c r="Z8050" s="42"/>
    </row>
    <row r="8051">
      <c r="B8051" s="42"/>
      <c r="D8051" s="90"/>
      <c r="F8051" s="90"/>
      <c r="G8051" s="42"/>
      <c r="H8051" s="90"/>
      <c r="M8051" s="42"/>
      <c r="S8051" s="42"/>
      <c r="T8051" s="42"/>
      <c r="U8051" s="42"/>
      <c r="V8051" s="42"/>
      <c r="W8051" s="42"/>
      <c r="X8051" s="42"/>
      <c r="Y8051" s="42"/>
      <c r="Z8051" s="42"/>
    </row>
    <row r="8052">
      <c r="B8052" s="42"/>
      <c r="D8052" s="90"/>
      <c r="F8052" s="90"/>
      <c r="G8052" s="42"/>
      <c r="H8052" s="90"/>
      <c r="M8052" s="42"/>
      <c r="S8052" s="42"/>
      <c r="T8052" s="42"/>
      <c r="U8052" s="42"/>
      <c r="V8052" s="42"/>
      <c r="W8052" s="42"/>
      <c r="X8052" s="42"/>
      <c r="Y8052" s="42"/>
      <c r="Z8052" s="42"/>
    </row>
    <row r="8053">
      <c r="B8053" s="42"/>
      <c r="D8053" s="90"/>
      <c r="F8053" s="90"/>
      <c r="G8053" s="42"/>
      <c r="H8053" s="90"/>
      <c r="M8053" s="42"/>
      <c r="S8053" s="42"/>
      <c r="T8053" s="42"/>
      <c r="U8053" s="42"/>
      <c r="V8053" s="42"/>
      <c r="W8053" s="42"/>
      <c r="X8053" s="42"/>
      <c r="Y8053" s="42"/>
      <c r="Z8053" s="42"/>
    </row>
    <row r="8054">
      <c r="B8054" s="42"/>
      <c r="D8054" s="90"/>
      <c r="F8054" s="90"/>
      <c r="G8054" s="42"/>
      <c r="H8054" s="90"/>
      <c r="M8054" s="42"/>
      <c r="S8054" s="42"/>
      <c r="T8054" s="42"/>
      <c r="U8054" s="42"/>
      <c r="V8054" s="42"/>
      <c r="W8054" s="42"/>
      <c r="X8054" s="42"/>
      <c r="Y8054" s="42"/>
      <c r="Z8054" s="42"/>
    </row>
    <row r="8055">
      <c r="B8055" s="42"/>
      <c r="D8055" s="90"/>
      <c r="F8055" s="90"/>
      <c r="G8055" s="42"/>
      <c r="H8055" s="90"/>
      <c r="M8055" s="42"/>
      <c r="S8055" s="42"/>
      <c r="T8055" s="42"/>
      <c r="U8055" s="42"/>
      <c r="V8055" s="42"/>
      <c r="W8055" s="42"/>
      <c r="X8055" s="42"/>
      <c r="Y8055" s="42"/>
      <c r="Z8055" s="42"/>
    </row>
    <row r="8056">
      <c r="B8056" s="42"/>
      <c r="D8056" s="90"/>
      <c r="F8056" s="90"/>
      <c r="G8056" s="42"/>
      <c r="H8056" s="90"/>
      <c r="M8056" s="42"/>
      <c r="S8056" s="42"/>
      <c r="T8056" s="42"/>
      <c r="U8056" s="42"/>
      <c r="V8056" s="42"/>
      <c r="W8056" s="42"/>
      <c r="X8056" s="42"/>
      <c r="Y8056" s="42"/>
      <c r="Z8056" s="42"/>
    </row>
    <row r="8057">
      <c r="B8057" s="42"/>
      <c r="D8057" s="90"/>
      <c r="F8057" s="90"/>
      <c r="G8057" s="42"/>
      <c r="H8057" s="90"/>
      <c r="M8057" s="42"/>
      <c r="S8057" s="42"/>
      <c r="T8057" s="42"/>
      <c r="U8057" s="42"/>
      <c r="V8057" s="42"/>
      <c r="W8057" s="42"/>
      <c r="X8057" s="42"/>
      <c r="Y8057" s="42"/>
      <c r="Z8057" s="42"/>
    </row>
    <row r="8058">
      <c r="B8058" s="42"/>
      <c r="D8058" s="90"/>
      <c r="F8058" s="90"/>
      <c r="G8058" s="42"/>
      <c r="H8058" s="90"/>
      <c r="M8058" s="42"/>
      <c r="S8058" s="42"/>
      <c r="T8058" s="42"/>
      <c r="U8058" s="42"/>
      <c r="V8058" s="42"/>
      <c r="W8058" s="42"/>
      <c r="X8058" s="42"/>
      <c r="Y8058" s="42"/>
      <c r="Z8058" s="42"/>
    </row>
    <row r="8059">
      <c r="B8059" s="42"/>
      <c r="D8059" s="90"/>
      <c r="F8059" s="90"/>
      <c r="G8059" s="42"/>
      <c r="H8059" s="90"/>
      <c r="M8059" s="42"/>
      <c r="S8059" s="42"/>
      <c r="T8059" s="42"/>
      <c r="U8059" s="42"/>
      <c r="V8059" s="42"/>
      <c r="W8059" s="42"/>
      <c r="X8059" s="42"/>
      <c r="Y8059" s="42"/>
      <c r="Z8059" s="42"/>
    </row>
    <row r="8060">
      <c r="B8060" s="42"/>
      <c r="D8060" s="90"/>
      <c r="F8060" s="90"/>
      <c r="G8060" s="42"/>
      <c r="H8060" s="90"/>
      <c r="M8060" s="42"/>
      <c r="S8060" s="42"/>
      <c r="T8060" s="42"/>
      <c r="U8060" s="42"/>
      <c r="V8060" s="42"/>
      <c r="W8060" s="42"/>
      <c r="X8060" s="42"/>
      <c r="Y8060" s="42"/>
      <c r="Z8060" s="42"/>
    </row>
    <row r="8061">
      <c r="B8061" s="42"/>
      <c r="D8061" s="90"/>
      <c r="F8061" s="90"/>
      <c r="G8061" s="42"/>
      <c r="H8061" s="90"/>
      <c r="M8061" s="42"/>
      <c r="S8061" s="42"/>
      <c r="T8061" s="42"/>
      <c r="U8061" s="42"/>
      <c r="V8061" s="42"/>
      <c r="W8061" s="42"/>
      <c r="X8061" s="42"/>
      <c r="Y8061" s="42"/>
      <c r="Z8061" s="42"/>
    </row>
    <row r="8062">
      <c r="B8062" s="42"/>
      <c r="D8062" s="90"/>
      <c r="F8062" s="90"/>
      <c r="G8062" s="42"/>
      <c r="H8062" s="90"/>
      <c r="M8062" s="42"/>
      <c r="S8062" s="42"/>
      <c r="T8062" s="42"/>
      <c r="U8062" s="42"/>
      <c r="V8062" s="42"/>
      <c r="W8062" s="42"/>
      <c r="X8062" s="42"/>
      <c r="Y8062" s="42"/>
      <c r="Z8062" s="42"/>
    </row>
    <row r="8063">
      <c r="B8063" s="42"/>
      <c r="D8063" s="90"/>
      <c r="F8063" s="90"/>
      <c r="G8063" s="42"/>
      <c r="H8063" s="90"/>
      <c r="M8063" s="42"/>
      <c r="S8063" s="42"/>
      <c r="T8063" s="42"/>
      <c r="U8063" s="42"/>
      <c r="V8063" s="42"/>
      <c r="W8063" s="42"/>
      <c r="X8063" s="42"/>
      <c r="Y8063" s="42"/>
      <c r="Z8063" s="42"/>
    </row>
    <row r="8064">
      <c r="B8064" s="42"/>
      <c r="D8064" s="90"/>
      <c r="F8064" s="90"/>
      <c r="G8064" s="42"/>
      <c r="H8064" s="90"/>
      <c r="M8064" s="42"/>
      <c r="S8064" s="42"/>
      <c r="T8064" s="42"/>
      <c r="U8064" s="42"/>
      <c r="V8064" s="42"/>
      <c r="W8064" s="42"/>
      <c r="X8064" s="42"/>
      <c r="Y8064" s="42"/>
      <c r="Z8064" s="42"/>
    </row>
    <row r="8065">
      <c r="B8065" s="42"/>
      <c r="D8065" s="90"/>
      <c r="F8065" s="90"/>
      <c r="G8065" s="42"/>
      <c r="H8065" s="90"/>
      <c r="M8065" s="42"/>
      <c r="S8065" s="42"/>
      <c r="T8065" s="42"/>
      <c r="U8065" s="42"/>
      <c r="V8065" s="42"/>
      <c r="W8065" s="42"/>
      <c r="X8065" s="42"/>
      <c r="Y8065" s="42"/>
      <c r="Z8065" s="42"/>
    </row>
    <row r="8066">
      <c r="B8066" s="42"/>
      <c r="D8066" s="90"/>
      <c r="F8066" s="90"/>
      <c r="G8066" s="42"/>
      <c r="H8066" s="90"/>
      <c r="M8066" s="42"/>
      <c r="S8066" s="42"/>
      <c r="T8066" s="42"/>
      <c r="U8066" s="42"/>
      <c r="V8066" s="42"/>
      <c r="W8066" s="42"/>
      <c r="X8066" s="42"/>
      <c r="Y8066" s="42"/>
      <c r="Z8066" s="42"/>
    </row>
    <row r="8067">
      <c r="B8067" s="42"/>
      <c r="D8067" s="90"/>
      <c r="F8067" s="90"/>
      <c r="G8067" s="42"/>
      <c r="H8067" s="90"/>
      <c r="M8067" s="42"/>
      <c r="S8067" s="42"/>
      <c r="T8067" s="42"/>
      <c r="U8067" s="42"/>
      <c r="V8067" s="42"/>
      <c r="W8067" s="42"/>
      <c r="X8067" s="42"/>
      <c r="Y8067" s="42"/>
      <c r="Z8067" s="42"/>
    </row>
    <row r="8068">
      <c r="B8068" s="42"/>
      <c r="D8068" s="90"/>
      <c r="F8068" s="90"/>
      <c r="G8068" s="42"/>
      <c r="H8068" s="90"/>
      <c r="M8068" s="42"/>
      <c r="S8068" s="42"/>
      <c r="T8068" s="42"/>
      <c r="U8068" s="42"/>
      <c r="V8068" s="42"/>
      <c r="W8068" s="42"/>
      <c r="X8068" s="42"/>
      <c r="Y8068" s="42"/>
      <c r="Z8068" s="42"/>
    </row>
    <row r="8069">
      <c r="B8069" s="42"/>
      <c r="D8069" s="90"/>
      <c r="F8069" s="90"/>
      <c r="G8069" s="42"/>
      <c r="H8069" s="90"/>
      <c r="M8069" s="42"/>
      <c r="S8069" s="42"/>
      <c r="T8069" s="42"/>
      <c r="U8069" s="42"/>
      <c r="V8069" s="42"/>
      <c r="W8069" s="42"/>
      <c r="X8069" s="42"/>
      <c r="Y8069" s="42"/>
      <c r="Z8069" s="42"/>
    </row>
    <row r="8070">
      <c r="B8070" s="42"/>
      <c r="D8070" s="90"/>
      <c r="F8070" s="90"/>
      <c r="G8070" s="42"/>
      <c r="H8070" s="90"/>
      <c r="M8070" s="42"/>
      <c r="S8070" s="42"/>
      <c r="T8070" s="42"/>
      <c r="U8070" s="42"/>
      <c r="V8070" s="42"/>
      <c r="W8070" s="42"/>
      <c r="X8070" s="42"/>
      <c r="Y8070" s="42"/>
      <c r="Z8070" s="42"/>
    </row>
    <row r="8071">
      <c r="B8071" s="42"/>
      <c r="D8071" s="90"/>
      <c r="F8071" s="90"/>
      <c r="G8071" s="42"/>
      <c r="H8071" s="90"/>
      <c r="M8071" s="42"/>
      <c r="S8071" s="42"/>
      <c r="T8071" s="42"/>
      <c r="U8071" s="42"/>
      <c r="V8071" s="42"/>
      <c r="W8071" s="42"/>
      <c r="X8071" s="42"/>
      <c r="Y8071" s="42"/>
      <c r="Z8071" s="42"/>
    </row>
    <row r="8072">
      <c r="B8072" s="42"/>
      <c r="D8072" s="90"/>
      <c r="F8072" s="90"/>
      <c r="G8072" s="42"/>
      <c r="H8072" s="90"/>
      <c r="M8072" s="42"/>
      <c r="S8072" s="42"/>
      <c r="T8072" s="42"/>
      <c r="U8072" s="42"/>
      <c r="V8072" s="42"/>
      <c r="W8072" s="42"/>
      <c r="X8072" s="42"/>
      <c r="Y8072" s="42"/>
      <c r="Z8072" s="42"/>
    </row>
    <row r="8073">
      <c r="B8073" s="42"/>
      <c r="D8073" s="90"/>
      <c r="F8073" s="90"/>
      <c r="G8073" s="42"/>
      <c r="H8073" s="90"/>
      <c r="M8073" s="42"/>
      <c r="S8073" s="42"/>
      <c r="T8073" s="42"/>
      <c r="U8073" s="42"/>
      <c r="V8073" s="42"/>
      <c r="W8073" s="42"/>
      <c r="X8073" s="42"/>
      <c r="Y8073" s="42"/>
      <c r="Z8073" s="42"/>
    </row>
    <row r="8074">
      <c r="B8074" s="42"/>
      <c r="D8074" s="90"/>
      <c r="F8074" s="90"/>
      <c r="G8074" s="42"/>
      <c r="H8074" s="90"/>
      <c r="M8074" s="42"/>
      <c r="S8074" s="42"/>
      <c r="T8074" s="42"/>
      <c r="U8074" s="42"/>
      <c r="V8074" s="42"/>
      <c r="W8074" s="42"/>
      <c r="X8074" s="42"/>
      <c r="Y8074" s="42"/>
      <c r="Z8074" s="42"/>
    </row>
    <row r="8075">
      <c r="B8075" s="42"/>
      <c r="D8075" s="90"/>
      <c r="F8075" s="90"/>
      <c r="G8075" s="42"/>
      <c r="H8075" s="90"/>
      <c r="M8075" s="42"/>
      <c r="S8075" s="42"/>
      <c r="T8075" s="42"/>
      <c r="U8075" s="42"/>
      <c r="V8075" s="42"/>
      <c r="W8075" s="42"/>
      <c r="X8075" s="42"/>
      <c r="Y8075" s="42"/>
      <c r="Z8075" s="42"/>
    </row>
    <row r="8076">
      <c r="B8076" s="42"/>
      <c r="D8076" s="90"/>
      <c r="F8076" s="90"/>
      <c r="G8076" s="42"/>
      <c r="H8076" s="90"/>
      <c r="M8076" s="42"/>
      <c r="S8076" s="42"/>
      <c r="T8076" s="42"/>
      <c r="U8076" s="42"/>
      <c r="V8076" s="42"/>
      <c r="W8076" s="42"/>
      <c r="X8076" s="42"/>
      <c r="Y8076" s="42"/>
      <c r="Z8076" s="42"/>
    </row>
    <row r="8077">
      <c r="B8077" s="42"/>
      <c r="D8077" s="90"/>
      <c r="F8077" s="90"/>
      <c r="G8077" s="42"/>
      <c r="H8077" s="90"/>
      <c r="M8077" s="42"/>
      <c r="S8077" s="42"/>
      <c r="T8077" s="42"/>
      <c r="U8077" s="42"/>
      <c r="V8077" s="42"/>
      <c r="W8077" s="42"/>
      <c r="X8077" s="42"/>
      <c r="Y8077" s="42"/>
      <c r="Z8077" s="42"/>
    </row>
    <row r="8078">
      <c r="B8078" s="42"/>
      <c r="D8078" s="90"/>
      <c r="F8078" s="90"/>
      <c r="G8078" s="42"/>
      <c r="H8078" s="90"/>
      <c r="M8078" s="42"/>
      <c r="S8078" s="42"/>
      <c r="T8078" s="42"/>
      <c r="U8078" s="42"/>
      <c r="V8078" s="42"/>
      <c r="W8078" s="42"/>
      <c r="X8078" s="42"/>
      <c r="Y8078" s="42"/>
      <c r="Z8078" s="42"/>
    </row>
    <row r="8079">
      <c r="B8079" s="42"/>
      <c r="D8079" s="90"/>
      <c r="F8079" s="90"/>
      <c r="G8079" s="42"/>
      <c r="H8079" s="90"/>
      <c r="M8079" s="42"/>
      <c r="S8079" s="42"/>
      <c r="T8079" s="42"/>
      <c r="U8079" s="42"/>
      <c r="V8079" s="42"/>
      <c r="W8079" s="42"/>
      <c r="X8079" s="42"/>
      <c r="Y8079" s="42"/>
      <c r="Z8079" s="42"/>
    </row>
    <row r="8080">
      <c r="B8080" s="42"/>
      <c r="D8080" s="90"/>
      <c r="F8080" s="90"/>
      <c r="G8080" s="42"/>
      <c r="H8080" s="90"/>
      <c r="M8080" s="42"/>
      <c r="S8080" s="42"/>
      <c r="T8080" s="42"/>
      <c r="U8080" s="42"/>
      <c r="V8080" s="42"/>
      <c r="W8080" s="42"/>
      <c r="X8080" s="42"/>
      <c r="Y8080" s="42"/>
      <c r="Z8080" s="42"/>
    </row>
    <row r="8081">
      <c r="B8081" s="42"/>
      <c r="D8081" s="90"/>
      <c r="F8081" s="90"/>
      <c r="G8081" s="42"/>
      <c r="H8081" s="90"/>
      <c r="M8081" s="42"/>
      <c r="S8081" s="42"/>
      <c r="T8081" s="42"/>
      <c r="U8081" s="42"/>
      <c r="V8081" s="42"/>
      <c r="W8081" s="42"/>
      <c r="X8081" s="42"/>
      <c r="Y8081" s="42"/>
      <c r="Z8081" s="42"/>
    </row>
    <row r="8082">
      <c r="B8082" s="42"/>
      <c r="D8082" s="90"/>
      <c r="F8082" s="90"/>
      <c r="G8082" s="42"/>
      <c r="H8082" s="90"/>
      <c r="M8082" s="42"/>
      <c r="S8082" s="42"/>
      <c r="T8082" s="42"/>
      <c r="U8082" s="42"/>
      <c r="V8082" s="42"/>
      <c r="W8082" s="42"/>
      <c r="X8082" s="42"/>
      <c r="Y8082" s="42"/>
      <c r="Z8082" s="42"/>
    </row>
    <row r="8083">
      <c r="B8083" s="42"/>
      <c r="D8083" s="90"/>
      <c r="F8083" s="90"/>
      <c r="G8083" s="42"/>
      <c r="H8083" s="90"/>
      <c r="M8083" s="42"/>
      <c r="S8083" s="42"/>
      <c r="T8083" s="42"/>
      <c r="U8083" s="42"/>
      <c r="V8083" s="42"/>
      <c r="W8083" s="42"/>
      <c r="X8083" s="42"/>
      <c r="Y8083" s="42"/>
      <c r="Z8083" s="42"/>
    </row>
    <row r="8084">
      <c r="B8084" s="42"/>
      <c r="D8084" s="90"/>
      <c r="F8084" s="90"/>
      <c r="G8084" s="42"/>
      <c r="H8084" s="90"/>
      <c r="M8084" s="42"/>
      <c r="S8084" s="42"/>
      <c r="T8084" s="42"/>
      <c r="U8084" s="42"/>
      <c r="V8084" s="42"/>
      <c r="W8084" s="42"/>
      <c r="X8084" s="42"/>
      <c r="Y8084" s="42"/>
      <c r="Z8084" s="42"/>
    </row>
    <row r="8085">
      <c r="B8085" s="42"/>
      <c r="D8085" s="90"/>
      <c r="F8085" s="90"/>
      <c r="G8085" s="42"/>
      <c r="H8085" s="90"/>
      <c r="M8085" s="42"/>
      <c r="S8085" s="42"/>
      <c r="T8085" s="42"/>
      <c r="U8085" s="42"/>
      <c r="V8085" s="42"/>
      <c r="W8085" s="42"/>
      <c r="X8085" s="42"/>
      <c r="Y8085" s="42"/>
      <c r="Z8085" s="42"/>
    </row>
    <row r="8086">
      <c r="B8086" s="42"/>
      <c r="D8086" s="90"/>
      <c r="F8086" s="90"/>
      <c r="G8086" s="42"/>
      <c r="H8086" s="90"/>
      <c r="M8086" s="42"/>
      <c r="S8086" s="42"/>
      <c r="T8086" s="42"/>
      <c r="U8086" s="42"/>
      <c r="V8086" s="42"/>
      <c r="W8086" s="42"/>
      <c r="X8086" s="42"/>
      <c r="Y8086" s="42"/>
      <c r="Z8086" s="42"/>
    </row>
    <row r="8087">
      <c r="B8087" s="42"/>
      <c r="D8087" s="90"/>
      <c r="F8087" s="90"/>
      <c r="G8087" s="42"/>
      <c r="H8087" s="90"/>
      <c r="M8087" s="42"/>
      <c r="S8087" s="42"/>
      <c r="T8087" s="42"/>
      <c r="U8087" s="42"/>
      <c r="V8087" s="42"/>
      <c r="W8087" s="42"/>
      <c r="X8087" s="42"/>
      <c r="Y8087" s="42"/>
      <c r="Z8087" s="42"/>
    </row>
    <row r="8088">
      <c r="B8088" s="42"/>
      <c r="D8088" s="90"/>
      <c r="F8088" s="90"/>
      <c r="G8088" s="42"/>
      <c r="H8088" s="90"/>
      <c r="M8088" s="42"/>
      <c r="S8088" s="42"/>
      <c r="T8088" s="42"/>
      <c r="U8088" s="42"/>
      <c r="V8088" s="42"/>
      <c r="W8088" s="42"/>
      <c r="X8088" s="42"/>
      <c r="Y8088" s="42"/>
      <c r="Z8088" s="42"/>
    </row>
    <row r="8089">
      <c r="B8089" s="42"/>
      <c r="D8089" s="90"/>
      <c r="F8089" s="90"/>
      <c r="G8089" s="42"/>
      <c r="H8089" s="90"/>
      <c r="M8089" s="42"/>
      <c r="S8089" s="42"/>
      <c r="T8089" s="42"/>
      <c r="U8089" s="42"/>
      <c r="V8089" s="42"/>
      <c r="W8089" s="42"/>
      <c r="X8089" s="42"/>
      <c r="Y8089" s="42"/>
      <c r="Z8089" s="42"/>
    </row>
    <row r="8090">
      <c r="B8090" s="42"/>
      <c r="D8090" s="90"/>
      <c r="F8090" s="90"/>
      <c r="G8090" s="42"/>
      <c r="H8090" s="90"/>
      <c r="M8090" s="42"/>
      <c r="S8090" s="42"/>
      <c r="T8090" s="42"/>
      <c r="U8090" s="42"/>
      <c r="V8090" s="42"/>
      <c r="W8090" s="42"/>
      <c r="X8090" s="42"/>
      <c r="Y8090" s="42"/>
      <c r="Z8090" s="42"/>
    </row>
    <row r="8091">
      <c r="B8091" s="42"/>
      <c r="D8091" s="90"/>
      <c r="F8091" s="90"/>
      <c r="G8091" s="42"/>
      <c r="H8091" s="90"/>
      <c r="M8091" s="42"/>
      <c r="S8091" s="42"/>
      <c r="T8091" s="42"/>
      <c r="U8091" s="42"/>
      <c r="V8091" s="42"/>
      <c r="W8091" s="42"/>
      <c r="X8091" s="42"/>
      <c r="Y8091" s="42"/>
      <c r="Z8091" s="42"/>
    </row>
    <row r="8092">
      <c r="B8092" s="42"/>
      <c r="D8092" s="90"/>
      <c r="F8092" s="90"/>
      <c r="G8092" s="42"/>
      <c r="H8092" s="90"/>
      <c r="M8092" s="42"/>
      <c r="S8092" s="42"/>
      <c r="T8092" s="42"/>
      <c r="U8092" s="42"/>
      <c r="V8092" s="42"/>
      <c r="W8092" s="42"/>
      <c r="X8092" s="42"/>
      <c r="Y8092" s="42"/>
      <c r="Z8092" s="42"/>
    </row>
    <row r="8093">
      <c r="B8093" s="42"/>
      <c r="D8093" s="90"/>
      <c r="F8093" s="90"/>
      <c r="G8093" s="42"/>
      <c r="H8093" s="90"/>
      <c r="M8093" s="42"/>
      <c r="S8093" s="42"/>
      <c r="T8093" s="42"/>
      <c r="U8093" s="42"/>
      <c r="V8093" s="42"/>
      <c r="W8093" s="42"/>
      <c r="X8093" s="42"/>
      <c r="Y8093" s="42"/>
      <c r="Z8093" s="42"/>
    </row>
    <row r="8094">
      <c r="B8094" s="42"/>
      <c r="D8094" s="90"/>
      <c r="F8094" s="90"/>
      <c r="G8094" s="42"/>
      <c r="H8094" s="90"/>
      <c r="M8094" s="42"/>
      <c r="S8094" s="42"/>
      <c r="T8094" s="42"/>
      <c r="U8094" s="42"/>
      <c r="V8094" s="42"/>
      <c r="W8094" s="42"/>
      <c r="X8094" s="42"/>
      <c r="Y8094" s="42"/>
      <c r="Z8094" s="42"/>
    </row>
    <row r="8095">
      <c r="B8095" s="42"/>
      <c r="D8095" s="90"/>
      <c r="F8095" s="90"/>
      <c r="G8095" s="42"/>
      <c r="H8095" s="90"/>
      <c r="M8095" s="42"/>
      <c r="S8095" s="42"/>
      <c r="T8095" s="42"/>
      <c r="U8095" s="42"/>
      <c r="V8095" s="42"/>
      <c r="W8095" s="42"/>
      <c r="X8095" s="42"/>
      <c r="Y8095" s="42"/>
      <c r="Z8095" s="42"/>
    </row>
    <row r="8096">
      <c r="B8096" s="42"/>
      <c r="D8096" s="90"/>
      <c r="F8096" s="90"/>
      <c r="G8096" s="42"/>
      <c r="H8096" s="90"/>
      <c r="M8096" s="42"/>
      <c r="S8096" s="42"/>
      <c r="T8096" s="42"/>
      <c r="U8096" s="42"/>
      <c r="V8096" s="42"/>
      <c r="W8096" s="42"/>
      <c r="X8096" s="42"/>
      <c r="Y8096" s="42"/>
      <c r="Z8096" s="42"/>
    </row>
    <row r="8097">
      <c r="B8097" s="42"/>
      <c r="D8097" s="90"/>
      <c r="F8097" s="90"/>
      <c r="G8097" s="42"/>
      <c r="H8097" s="90"/>
      <c r="M8097" s="42"/>
      <c r="S8097" s="42"/>
      <c r="T8097" s="42"/>
      <c r="U8097" s="42"/>
      <c r="V8097" s="42"/>
      <c r="W8097" s="42"/>
      <c r="X8097" s="42"/>
      <c r="Y8097" s="42"/>
      <c r="Z8097" s="42"/>
    </row>
    <row r="8098">
      <c r="B8098" s="42"/>
      <c r="D8098" s="90"/>
      <c r="F8098" s="90"/>
      <c r="G8098" s="42"/>
      <c r="H8098" s="90"/>
      <c r="M8098" s="42"/>
      <c r="S8098" s="42"/>
      <c r="T8098" s="42"/>
      <c r="U8098" s="42"/>
      <c r="V8098" s="42"/>
      <c r="W8098" s="42"/>
      <c r="X8098" s="42"/>
      <c r="Y8098" s="42"/>
      <c r="Z8098" s="42"/>
    </row>
    <row r="8099">
      <c r="B8099" s="42"/>
      <c r="D8099" s="90"/>
      <c r="F8099" s="90"/>
      <c r="G8099" s="42"/>
      <c r="H8099" s="90"/>
      <c r="M8099" s="42"/>
      <c r="S8099" s="42"/>
      <c r="T8099" s="42"/>
      <c r="U8099" s="42"/>
      <c r="V8099" s="42"/>
      <c r="W8099" s="42"/>
      <c r="X8099" s="42"/>
      <c r="Y8099" s="42"/>
      <c r="Z8099" s="42"/>
    </row>
    <row r="8100">
      <c r="B8100" s="42"/>
      <c r="D8100" s="90"/>
      <c r="F8100" s="90"/>
      <c r="G8100" s="42"/>
      <c r="H8100" s="90"/>
      <c r="M8100" s="42"/>
      <c r="S8100" s="42"/>
      <c r="T8100" s="42"/>
      <c r="U8100" s="42"/>
      <c r="V8100" s="42"/>
      <c r="W8100" s="42"/>
      <c r="X8100" s="42"/>
      <c r="Y8100" s="42"/>
      <c r="Z8100" s="42"/>
    </row>
    <row r="8101">
      <c r="B8101" s="42"/>
      <c r="D8101" s="90"/>
      <c r="F8101" s="90"/>
      <c r="G8101" s="42"/>
      <c r="H8101" s="90"/>
      <c r="M8101" s="42"/>
      <c r="S8101" s="42"/>
      <c r="T8101" s="42"/>
      <c r="U8101" s="42"/>
      <c r="V8101" s="42"/>
      <c r="W8101" s="42"/>
      <c r="X8101" s="42"/>
      <c r="Y8101" s="42"/>
      <c r="Z8101" s="42"/>
    </row>
    <row r="8102">
      <c r="B8102" s="42"/>
      <c r="D8102" s="90"/>
      <c r="F8102" s="90"/>
      <c r="G8102" s="42"/>
      <c r="H8102" s="90"/>
      <c r="M8102" s="42"/>
      <c r="S8102" s="42"/>
      <c r="T8102" s="42"/>
      <c r="U8102" s="42"/>
      <c r="V8102" s="42"/>
      <c r="W8102" s="42"/>
      <c r="X8102" s="42"/>
      <c r="Y8102" s="42"/>
      <c r="Z8102" s="42"/>
    </row>
    <row r="8103">
      <c r="B8103" s="42"/>
      <c r="D8103" s="90"/>
      <c r="F8103" s="90"/>
      <c r="G8103" s="42"/>
      <c r="H8103" s="90"/>
      <c r="M8103" s="42"/>
      <c r="S8103" s="42"/>
      <c r="T8103" s="42"/>
      <c r="U8103" s="42"/>
      <c r="V8103" s="42"/>
      <c r="W8103" s="42"/>
      <c r="X8103" s="42"/>
      <c r="Y8103" s="42"/>
      <c r="Z8103" s="42"/>
    </row>
    <row r="8104">
      <c r="B8104" s="42"/>
      <c r="D8104" s="90"/>
      <c r="F8104" s="90"/>
      <c r="G8104" s="42"/>
      <c r="H8104" s="90"/>
      <c r="M8104" s="42"/>
      <c r="S8104" s="42"/>
      <c r="T8104" s="42"/>
      <c r="U8104" s="42"/>
      <c r="V8104" s="42"/>
      <c r="W8104" s="42"/>
      <c r="X8104" s="42"/>
      <c r="Y8104" s="42"/>
      <c r="Z8104" s="42"/>
    </row>
    <row r="8105">
      <c r="B8105" s="42"/>
      <c r="D8105" s="90"/>
      <c r="F8105" s="90"/>
      <c r="G8105" s="42"/>
      <c r="H8105" s="90"/>
      <c r="M8105" s="42"/>
      <c r="S8105" s="42"/>
      <c r="T8105" s="42"/>
      <c r="U8105" s="42"/>
      <c r="V8105" s="42"/>
      <c r="W8105" s="42"/>
      <c r="X8105" s="42"/>
      <c r="Y8105" s="42"/>
      <c r="Z8105" s="42"/>
    </row>
    <row r="8106">
      <c r="B8106" s="42"/>
      <c r="D8106" s="90"/>
      <c r="F8106" s="90"/>
      <c r="G8106" s="42"/>
      <c r="H8106" s="90"/>
      <c r="M8106" s="42"/>
      <c r="S8106" s="42"/>
      <c r="T8106" s="42"/>
      <c r="U8106" s="42"/>
      <c r="V8106" s="42"/>
      <c r="W8106" s="42"/>
      <c r="X8106" s="42"/>
      <c r="Y8106" s="42"/>
      <c r="Z8106" s="42"/>
    </row>
    <row r="8107">
      <c r="B8107" s="42"/>
      <c r="D8107" s="90"/>
      <c r="F8107" s="90"/>
      <c r="G8107" s="42"/>
      <c r="H8107" s="90"/>
      <c r="M8107" s="42"/>
      <c r="S8107" s="42"/>
      <c r="T8107" s="42"/>
      <c r="U8107" s="42"/>
      <c r="V8107" s="42"/>
      <c r="W8107" s="42"/>
      <c r="X8107" s="42"/>
      <c r="Y8107" s="42"/>
      <c r="Z8107" s="42"/>
    </row>
    <row r="8108">
      <c r="B8108" s="42"/>
      <c r="D8108" s="90"/>
      <c r="F8108" s="90"/>
      <c r="G8108" s="42"/>
      <c r="H8108" s="90"/>
      <c r="M8108" s="42"/>
      <c r="S8108" s="42"/>
      <c r="T8108" s="42"/>
      <c r="U8108" s="42"/>
      <c r="V8108" s="42"/>
      <c r="W8108" s="42"/>
      <c r="X8108" s="42"/>
      <c r="Y8108" s="42"/>
      <c r="Z8108" s="42"/>
    </row>
    <row r="8109">
      <c r="B8109" s="42"/>
      <c r="D8109" s="90"/>
      <c r="F8109" s="90"/>
      <c r="G8109" s="42"/>
      <c r="H8109" s="90"/>
      <c r="M8109" s="42"/>
      <c r="S8109" s="42"/>
      <c r="T8109" s="42"/>
      <c r="U8109" s="42"/>
      <c r="V8109" s="42"/>
      <c r="W8109" s="42"/>
      <c r="X8109" s="42"/>
      <c r="Y8109" s="42"/>
      <c r="Z8109" s="42"/>
    </row>
    <row r="8110">
      <c r="B8110" s="42"/>
      <c r="D8110" s="90"/>
      <c r="F8110" s="90"/>
      <c r="G8110" s="42"/>
      <c r="H8110" s="90"/>
      <c r="M8110" s="42"/>
      <c r="S8110" s="42"/>
      <c r="T8110" s="42"/>
      <c r="U8110" s="42"/>
      <c r="V8110" s="42"/>
      <c r="W8110" s="42"/>
      <c r="X8110" s="42"/>
      <c r="Y8110" s="42"/>
      <c r="Z8110" s="42"/>
    </row>
    <row r="8111">
      <c r="B8111" s="42"/>
      <c r="D8111" s="90"/>
      <c r="F8111" s="90"/>
      <c r="G8111" s="42"/>
      <c r="H8111" s="90"/>
      <c r="M8111" s="42"/>
      <c r="S8111" s="42"/>
      <c r="T8111" s="42"/>
      <c r="U8111" s="42"/>
      <c r="V8111" s="42"/>
      <c r="W8111" s="42"/>
      <c r="X8111" s="42"/>
      <c r="Y8111" s="42"/>
      <c r="Z8111" s="42"/>
    </row>
    <row r="8112">
      <c r="B8112" s="42"/>
      <c r="D8112" s="90"/>
      <c r="F8112" s="90"/>
      <c r="G8112" s="42"/>
      <c r="H8112" s="90"/>
      <c r="M8112" s="42"/>
      <c r="S8112" s="42"/>
      <c r="T8112" s="42"/>
      <c r="U8112" s="42"/>
      <c r="V8112" s="42"/>
      <c r="W8112" s="42"/>
      <c r="X8112" s="42"/>
      <c r="Y8112" s="42"/>
      <c r="Z8112" s="42"/>
    </row>
    <row r="8113">
      <c r="B8113" s="42"/>
      <c r="D8113" s="90"/>
      <c r="F8113" s="90"/>
      <c r="G8113" s="42"/>
      <c r="H8113" s="90"/>
      <c r="M8113" s="42"/>
      <c r="S8113" s="42"/>
      <c r="T8113" s="42"/>
      <c r="U8113" s="42"/>
      <c r="V8113" s="42"/>
      <c r="W8113" s="42"/>
      <c r="X8113" s="42"/>
      <c r="Y8113" s="42"/>
      <c r="Z8113" s="42"/>
    </row>
    <row r="8114">
      <c r="B8114" s="42"/>
      <c r="D8114" s="90"/>
      <c r="F8114" s="90"/>
      <c r="G8114" s="42"/>
      <c r="H8114" s="90"/>
      <c r="M8114" s="42"/>
      <c r="S8114" s="42"/>
      <c r="T8114" s="42"/>
      <c r="U8114" s="42"/>
      <c r="V8114" s="42"/>
      <c r="W8114" s="42"/>
      <c r="X8114" s="42"/>
      <c r="Y8114" s="42"/>
      <c r="Z8114" s="42"/>
    </row>
    <row r="8115">
      <c r="B8115" s="42"/>
      <c r="D8115" s="90"/>
      <c r="F8115" s="90"/>
      <c r="G8115" s="42"/>
      <c r="H8115" s="90"/>
      <c r="M8115" s="42"/>
      <c r="S8115" s="42"/>
      <c r="T8115" s="42"/>
      <c r="U8115" s="42"/>
      <c r="V8115" s="42"/>
      <c r="W8115" s="42"/>
      <c r="X8115" s="42"/>
      <c r="Y8115" s="42"/>
      <c r="Z8115" s="42"/>
    </row>
    <row r="8116">
      <c r="B8116" s="42"/>
      <c r="D8116" s="90"/>
      <c r="F8116" s="90"/>
      <c r="G8116" s="42"/>
      <c r="H8116" s="90"/>
      <c r="M8116" s="42"/>
      <c r="S8116" s="42"/>
      <c r="T8116" s="42"/>
      <c r="U8116" s="42"/>
      <c r="V8116" s="42"/>
      <c r="W8116" s="42"/>
      <c r="X8116" s="42"/>
      <c r="Y8116" s="42"/>
      <c r="Z8116" s="42"/>
    </row>
    <row r="8117">
      <c r="B8117" s="42"/>
      <c r="D8117" s="90"/>
      <c r="F8117" s="90"/>
      <c r="G8117" s="42"/>
      <c r="H8117" s="90"/>
      <c r="M8117" s="42"/>
      <c r="S8117" s="42"/>
      <c r="T8117" s="42"/>
      <c r="U8117" s="42"/>
      <c r="V8117" s="42"/>
      <c r="W8117" s="42"/>
      <c r="X8117" s="42"/>
      <c r="Y8117" s="42"/>
      <c r="Z8117" s="42"/>
    </row>
    <row r="8118">
      <c r="B8118" s="42"/>
      <c r="D8118" s="90"/>
      <c r="F8118" s="90"/>
      <c r="G8118" s="42"/>
      <c r="H8118" s="90"/>
      <c r="M8118" s="42"/>
      <c r="S8118" s="42"/>
      <c r="T8118" s="42"/>
      <c r="U8118" s="42"/>
      <c r="V8118" s="42"/>
      <c r="W8118" s="42"/>
      <c r="X8118" s="42"/>
      <c r="Y8118" s="42"/>
      <c r="Z8118" s="42"/>
    </row>
    <row r="8119">
      <c r="B8119" s="42"/>
      <c r="D8119" s="90"/>
      <c r="F8119" s="90"/>
      <c r="G8119" s="42"/>
      <c r="H8119" s="90"/>
      <c r="M8119" s="42"/>
      <c r="S8119" s="42"/>
      <c r="T8119" s="42"/>
      <c r="U8119" s="42"/>
      <c r="V8119" s="42"/>
      <c r="W8119" s="42"/>
      <c r="X8119" s="42"/>
      <c r="Y8119" s="42"/>
      <c r="Z8119" s="42"/>
    </row>
    <row r="8120">
      <c r="B8120" s="42"/>
      <c r="D8120" s="90"/>
      <c r="F8120" s="90"/>
      <c r="G8120" s="42"/>
      <c r="H8120" s="90"/>
      <c r="M8120" s="42"/>
      <c r="S8120" s="42"/>
      <c r="T8120" s="42"/>
      <c r="U8120" s="42"/>
      <c r="V8120" s="42"/>
      <c r="W8120" s="42"/>
      <c r="X8120" s="42"/>
      <c r="Y8120" s="42"/>
      <c r="Z8120" s="42"/>
    </row>
    <row r="8121">
      <c r="B8121" s="42"/>
      <c r="D8121" s="90"/>
      <c r="F8121" s="90"/>
      <c r="G8121" s="42"/>
      <c r="H8121" s="90"/>
      <c r="M8121" s="42"/>
      <c r="S8121" s="42"/>
      <c r="T8121" s="42"/>
      <c r="U8121" s="42"/>
      <c r="V8121" s="42"/>
      <c r="W8121" s="42"/>
      <c r="X8121" s="42"/>
      <c r="Y8121" s="42"/>
      <c r="Z8121" s="42"/>
    </row>
    <row r="8122">
      <c r="B8122" s="42"/>
      <c r="D8122" s="90"/>
      <c r="F8122" s="90"/>
      <c r="G8122" s="42"/>
      <c r="H8122" s="90"/>
      <c r="M8122" s="42"/>
      <c r="S8122" s="42"/>
      <c r="T8122" s="42"/>
      <c r="U8122" s="42"/>
      <c r="V8122" s="42"/>
      <c r="W8122" s="42"/>
      <c r="X8122" s="42"/>
      <c r="Y8122" s="42"/>
      <c r="Z8122" s="42"/>
    </row>
    <row r="8123">
      <c r="B8123" s="42"/>
      <c r="D8123" s="90"/>
      <c r="F8123" s="90"/>
      <c r="G8123" s="42"/>
      <c r="H8123" s="90"/>
      <c r="M8123" s="42"/>
      <c r="S8123" s="42"/>
      <c r="T8123" s="42"/>
      <c r="U8123" s="42"/>
      <c r="V8123" s="42"/>
      <c r="W8123" s="42"/>
      <c r="X8123" s="42"/>
      <c r="Y8123" s="42"/>
      <c r="Z8123" s="42"/>
    </row>
    <row r="8124">
      <c r="B8124" s="42"/>
      <c r="D8124" s="90"/>
      <c r="F8124" s="90"/>
      <c r="G8124" s="42"/>
      <c r="H8124" s="90"/>
      <c r="M8124" s="42"/>
      <c r="S8124" s="42"/>
      <c r="T8124" s="42"/>
      <c r="U8124" s="42"/>
      <c r="V8124" s="42"/>
      <c r="W8124" s="42"/>
      <c r="X8124" s="42"/>
      <c r="Y8124" s="42"/>
      <c r="Z8124" s="42"/>
    </row>
    <row r="8125">
      <c r="B8125" s="42"/>
      <c r="D8125" s="90"/>
      <c r="F8125" s="90"/>
      <c r="G8125" s="42"/>
      <c r="H8125" s="90"/>
      <c r="M8125" s="42"/>
      <c r="S8125" s="42"/>
      <c r="T8125" s="42"/>
      <c r="U8125" s="42"/>
      <c r="V8125" s="42"/>
      <c r="W8125" s="42"/>
      <c r="X8125" s="42"/>
      <c r="Y8125" s="42"/>
      <c r="Z8125" s="42"/>
    </row>
    <row r="8126">
      <c r="B8126" s="42"/>
      <c r="D8126" s="90"/>
      <c r="F8126" s="90"/>
      <c r="G8126" s="42"/>
      <c r="H8126" s="90"/>
      <c r="M8126" s="42"/>
      <c r="S8126" s="42"/>
      <c r="T8126" s="42"/>
      <c r="U8126" s="42"/>
      <c r="V8126" s="42"/>
      <c r="W8126" s="42"/>
      <c r="X8126" s="42"/>
      <c r="Y8126" s="42"/>
      <c r="Z8126" s="42"/>
    </row>
    <row r="8127">
      <c r="B8127" s="42"/>
      <c r="D8127" s="90"/>
      <c r="F8127" s="90"/>
      <c r="G8127" s="42"/>
      <c r="H8127" s="90"/>
      <c r="M8127" s="42"/>
      <c r="S8127" s="42"/>
      <c r="T8127" s="42"/>
      <c r="U8127" s="42"/>
      <c r="V8127" s="42"/>
      <c r="W8127" s="42"/>
      <c r="X8127" s="42"/>
      <c r="Y8127" s="42"/>
      <c r="Z8127" s="42"/>
    </row>
    <row r="8128">
      <c r="B8128" s="42"/>
      <c r="D8128" s="90"/>
      <c r="F8128" s="90"/>
      <c r="G8128" s="42"/>
      <c r="H8128" s="90"/>
      <c r="M8128" s="42"/>
      <c r="S8128" s="42"/>
      <c r="T8128" s="42"/>
      <c r="U8128" s="42"/>
      <c r="V8128" s="42"/>
      <c r="W8128" s="42"/>
      <c r="X8128" s="42"/>
      <c r="Y8128" s="42"/>
      <c r="Z8128" s="42"/>
    </row>
    <row r="8129">
      <c r="B8129" s="42"/>
      <c r="D8129" s="90"/>
      <c r="F8129" s="90"/>
      <c r="G8129" s="42"/>
      <c r="H8129" s="90"/>
      <c r="M8129" s="42"/>
      <c r="S8129" s="42"/>
      <c r="T8129" s="42"/>
      <c r="U8129" s="42"/>
      <c r="V8129" s="42"/>
      <c r="W8129" s="42"/>
      <c r="X8129" s="42"/>
      <c r="Y8129" s="42"/>
      <c r="Z8129" s="42"/>
    </row>
    <row r="8130">
      <c r="B8130" s="42"/>
      <c r="D8130" s="90"/>
      <c r="F8130" s="90"/>
      <c r="G8130" s="42"/>
      <c r="H8130" s="90"/>
      <c r="M8130" s="42"/>
      <c r="S8130" s="42"/>
      <c r="T8130" s="42"/>
      <c r="U8130" s="42"/>
      <c r="V8130" s="42"/>
      <c r="W8130" s="42"/>
      <c r="X8130" s="42"/>
      <c r="Y8130" s="42"/>
      <c r="Z8130" s="42"/>
    </row>
    <row r="8131">
      <c r="B8131" s="42"/>
      <c r="D8131" s="90"/>
      <c r="F8131" s="90"/>
      <c r="G8131" s="42"/>
      <c r="H8131" s="90"/>
      <c r="M8131" s="42"/>
      <c r="S8131" s="42"/>
      <c r="T8131" s="42"/>
      <c r="U8131" s="42"/>
      <c r="V8131" s="42"/>
      <c r="W8131" s="42"/>
      <c r="X8131" s="42"/>
      <c r="Y8131" s="42"/>
      <c r="Z8131" s="42"/>
    </row>
    <row r="8132">
      <c r="B8132" s="42"/>
      <c r="D8132" s="90"/>
      <c r="F8132" s="90"/>
      <c r="G8132" s="42"/>
      <c r="H8132" s="90"/>
      <c r="M8132" s="42"/>
      <c r="S8132" s="42"/>
      <c r="T8132" s="42"/>
      <c r="U8132" s="42"/>
      <c r="V8132" s="42"/>
      <c r="W8132" s="42"/>
      <c r="X8132" s="42"/>
      <c r="Y8132" s="42"/>
      <c r="Z8132" s="42"/>
    </row>
    <row r="8133">
      <c r="B8133" s="42"/>
      <c r="D8133" s="90"/>
      <c r="F8133" s="90"/>
      <c r="G8133" s="42"/>
      <c r="H8133" s="90"/>
      <c r="M8133" s="42"/>
      <c r="S8133" s="42"/>
      <c r="T8133" s="42"/>
      <c r="U8133" s="42"/>
      <c r="V8133" s="42"/>
      <c r="W8133" s="42"/>
      <c r="X8133" s="42"/>
      <c r="Y8133" s="42"/>
      <c r="Z8133" s="42"/>
    </row>
    <row r="8134">
      <c r="B8134" s="42"/>
      <c r="D8134" s="90"/>
      <c r="F8134" s="90"/>
      <c r="G8134" s="42"/>
      <c r="H8134" s="90"/>
      <c r="M8134" s="42"/>
      <c r="S8134" s="42"/>
      <c r="T8134" s="42"/>
      <c r="U8134" s="42"/>
      <c r="V8134" s="42"/>
      <c r="W8134" s="42"/>
      <c r="X8134" s="42"/>
      <c r="Y8134" s="42"/>
      <c r="Z8134" s="42"/>
    </row>
    <row r="8135">
      <c r="B8135" s="42"/>
      <c r="D8135" s="90"/>
      <c r="F8135" s="90"/>
      <c r="G8135" s="42"/>
      <c r="H8135" s="90"/>
      <c r="M8135" s="42"/>
      <c r="S8135" s="42"/>
      <c r="T8135" s="42"/>
      <c r="U8135" s="42"/>
      <c r="V8135" s="42"/>
      <c r="W8135" s="42"/>
      <c r="X8135" s="42"/>
      <c r="Y8135" s="42"/>
      <c r="Z8135" s="42"/>
    </row>
    <row r="8136">
      <c r="B8136" s="42"/>
      <c r="D8136" s="90"/>
      <c r="F8136" s="90"/>
      <c r="G8136" s="42"/>
      <c r="H8136" s="90"/>
      <c r="M8136" s="42"/>
      <c r="S8136" s="42"/>
      <c r="T8136" s="42"/>
      <c r="U8136" s="42"/>
      <c r="V8136" s="42"/>
      <c r="W8136" s="42"/>
      <c r="X8136" s="42"/>
      <c r="Y8136" s="42"/>
      <c r="Z8136" s="42"/>
    </row>
    <row r="8137">
      <c r="B8137" s="42"/>
      <c r="D8137" s="90"/>
      <c r="F8137" s="90"/>
      <c r="G8137" s="42"/>
      <c r="H8137" s="90"/>
      <c r="M8137" s="42"/>
      <c r="S8137" s="42"/>
      <c r="T8137" s="42"/>
      <c r="U8137" s="42"/>
      <c r="V8137" s="42"/>
      <c r="W8137" s="42"/>
      <c r="X8137" s="42"/>
      <c r="Y8137" s="42"/>
      <c r="Z8137" s="42"/>
    </row>
    <row r="8138">
      <c r="B8138" s="42"/>
      <c r="D8138" s="90"/>
      <c r="F8138" s="90"/>
      <c r="G8138" s="42"/>
      <c r="H8138" s="90"/>
      <c r="M8138" s="42"/>
      <c r="S8138" s="42"/>
      <c r="T8138" s="42"/>
      <c r="U8138" s="42"/>
      <c r="V8138" s="42"/>
      <c r="W8138" s="42"/>
      <c r="X8138" s="42"/>
      <c r="Y8138" s="42"/>
      <c r="Z8138" s="42"/>
    </row>
    <row r="8139">
      <c r="B8139" s="42"/>
      <c r="D8139" s="90"/>
      <c r="F8139" s="90"/>
      <c r="G8139" s="42"/>
      <c r="H8139" s="90"/>
      <c r="M8139" s="42"/>
      <c r="S8139" s="42"/>
      <c r="T8139" s="42"/>
      <c r="U8139" s="42"/>
      <c r="V8139" s="42"/>
      <c r="W8139" s="42"/>
      <c r="X8139" s="42"/>
      <c r="Y8139" s="42"/>
      <c r="Z8139" s="42"/>
    </row>
    <row r="8140">
      <c r="B8140" s="42"/>
      <c r="D8140" s="90"/>
      <c r="F8140" s="90"/>
      <c r="G8140" s="42"/>
      <c r="H8140" s="90"/>
      <c r="M8140" s="42"/>
      <c r="S8140" s="42"/>
      <c r="T8140" s="42"/>
      <c r="U8140" s="42"/>
      <c r="V8140" s="42"/>
      <c r="W8140" s="42"/>
      <c r="X8140" s="42"/>
      <c r="Y8140" s="42"/>
      <c r="Z8140" s="42"/>
    </row>
    <row r="8141">
      <c r="B8141" s="42"/>
      <c r="D8141" s="90"/>
      <c r="F8141" s="90"/>
      <c r="G8141" s="42"/>
      <c r="H8141" s="90"/>
      <c r="M8141" s="42"/>
      <c r="S8141" s="42"/>
      <c r="T8141" s="42"/>
      <c r="U8141" s="42"/>
      <c r="V8141" s="42"/>
      <c r="W8141" s="42"/>
      <c r="X8141" s="42"/>
      <c r="Y8141" s="42"/>
      <c r="Z8141" s="42"/>
    </row>
    <row r="8142">
      <c r="B8142" s="42"/>
      <c r="D8142" s="90"/>
      <c r="F8142" s="90"/>
      <c r="G8142" s="42"/>
      <c r="H8142" s="90"/>
      <c r="M8142" s="42"/>
      <c r="S8142" s="42"/>
      <c r="T8142" s="42"/>
      <c r="U8142" s="42"/>
      <c r="V8142" s="42"/>
      <c r="W8142" s="42"/>
      <c r="X8142" s="42"/>
      <c r="Y8142" s="42"/>
      <c r="Z8142" s="42"/>
    </row>
    <row r="8143">
      <c r="B8143" s="42"/>
      <c r="D8143" s="90"/>
      <c r="F8143" s="90"/>
      <c r="G8143" s="42"/>
      <c r="H8143" s="90"/>
      <c r="M8143" s="42"/>
      <c r="S8143" s="42"/>
      <c r="T8143" s="42"/>
      <c r="U8143" s="42"/>
      <c r="V8143" s="42"/>
      <c r="W8143" s="42"/>
      <c r="X8143" s="42"/>
      <c r="Y8143" s="42"/>
      <c r="Z8143" s="42"/>
    </row>
    <row r="8144">
      <c r="B8144" s="42"/>
      <c r="D8144" s="90"/>
      <c r="F8144" s="90"/>
      <c r="G8144" s="42"/>
      <c r="H8144" s="90"/>
      <c r="M8144" s="42"/>
      <c r="S8144" s="42"/>
      <c r="T8144" s="42"/>
      <c r="U8144" s="42"/>
      <c r="V8144" s="42"/>
      <c r="W8144" s="42"/>
      <c r="X8144" s="42"/>
      <c r="Y8144" s="42"/>
      <c r="Z8144" s="42"/>
    </row>
    <row r="8145">
      <c r="B8145" s="42"/>
      <c r="D8145" s="90"/>
      <c r="F8145" s="90"/>
      <c r="G8145" s="42"/>
      <c r="H8145" s="90"/>
      <c r="M8145" s="42"/>
      <c r="S8145" s="42"/>
      <c r="T8145" s="42"/>
      <c r="U8145" s="42"/>
      <c r="V8145" s="42"/>
      <c r="W8145" s="42"/>
      <c r="X8145" s="42"/>
      <c r="Y8145" s="42"/>
      <c r="Z8145" s="42"/>
    </row>
    <row r="8146">
      <c r="B8146" s="42"/>
      <c r="D8146" s="90"/>
      <c r="F8146" s="90"/>
      <c r="G8146" s="42"/>
      <c r="H8146" s="90"/>
      <c r="M8146" s="42"/>
      <c r="S8146" s="42"/>
      <c r="T8146" s="42"/>
      <c r="U8146" s="42"/>
      <c r="V8146" s="42"/>
      <c r="W8146" s="42"/>
      <c r="X8146" s="42"/>
      <c r="Y8146" s="42"/>
      <c r="Z8146" s="42"/>
    </row>
    <row r="8147">
      <c r="B8147" s="42"/>
      <c r="D8147" s="90"/>
      <c r="F8147" s="90"/>
      <c r="G8147" s="42"/>
      <c r="H8147" s="90"/>
      <c r="M8147" s="42"/>
      <c r="S8147" s="42"/>
      <c r="T8147" s="42"/>
      <c r="U8147" s="42"/>
      <c r="V8147" s="42"/>
      <c r="W8147" s="42"/>
      <c r="X8147" s="42"/>
      <c r="Y8147" s="42"/>
      <c r="Z8147" s="42"/>
    </row>
    <row r="8148">
      <c r="B8148" s="42"/>
      <c r="D8148" s="90"/>
      <c r="F8148" s="90"/>
      <c r="G8148" s="42"/>
      <c r="H8148" s="90"/>
      <c r="M8148" s="42"/>
      <c r="S8148" s="42"/>
      <c r="T8148" s="42"/>
      <c r="U8148" s="42"/>
      <c r="V8148" s="42"/>
      <c r="W8148" s="42"/>
      <c r="X8148" s="42"/>
      <c r="Y8148" s="42"/>
      <c r="Z8148" s="42"/>
    </row>
    <row r="8149">
      <c r="B8149" s="42"/>
      <c r="D8149" s="90"/>
      <c r="F8149" s="90"/>
      <c r="G8149" s="42"/>
      <c r="H8149" s="90"/>
      <c r="M8149" s="42"/>
      <c r="S8149" s="42"/>
      <c r="T8149" s="42"/>
      <c r="U8149" s="42"/>
      <c r="V8149" s="42"/>
      <c r="W8149" s="42"/>
      <c r="X8149" s="42"/>
      <c r="Y8149" s="42"/>
      <c r="Z8149" s="42"/>
    </row>
    <row r="8150">
      <c r="B8150" s="42"/>
      <c r="D8150" s="90"/>
      <c r="F8150" s="90"/>
      <c r="G8150" s="42"/>
      <c r="H8150" s="90"/>
      <c r="M8150" s="42"/>
      <c r="S8150" s="42"/>
      <c r="T8150" s="42"/>
      <c r="U8150" s="42"/>
      <c r="V8150" s="42"/>
      <c r="W8150" s="42"/>
      <c r="X8150" s="42"/>
      <c r="Y8150" s="42"/>
      <c r="Z8150" s="42"/>
    </row>
    <row r="8151">
      <c r="B8151" s="42"/>
      <c r="D8151" s="90"/>
      <c r="F8151" s="90"/>
      <c r="G8151" s="42"/>
      <c r="H8151" s="90"/>
      <c r="M8151" s="42"/>
      <c r="S8151" s="42"/>
      <c r="T8151" s="42"/>
      <c r="U8151" s="42"/>
      <c r="V8151" s="42"/>
      <c r="W8151" s="42"/>
      <c r="X8151" s="42"/>
      <c r="Y8151" s="42"/>
      <c r="Z8151" s="42"/>
    </row>
    <row r="8152">
      <c r="B8152" s="42"/>
      <c r="D8152" s="90"/>
      <c r="F8152" s="90"/>
      <c r="G8152" s="42"/>
      <c r="H8152" s="90"/>
      <c r="M8152" s="42"/>
      <c r="S8152" s="42"/>
      <c r="T8152" s="42"/>
      <c r="U8152" s="42"/>
      <c r="V8152" s="42"/>
      <c r="W8152" s="42"/>
      <c r="X8152" s="42"/>
      <c r="Y8152" s="42"/>
      <c r="Z8152" s="42"/>
    </row>
    <row r="8153">
      <c r="B8153" s="42"/>
      <c r="D8153" s="90"/>
      <c r="F8153" s="90"/>
      <c r="G8153" s="42"/>
      <c r="H8153" s="90"/>
      <c r="M8153" s="42"/>
      <c r="S8153" s="42"/>
      <c r="T8153" s="42"/>
      <c r="U8153" s="42"/>
      <c r="V8153" s="42"/>
      <c r="W8153" s="42"/>
      <c r="X8153" s="42"/>
      <c r="Y8153" s="42"/>
      <c r="Z8153" s="42"/>
    </row>
    <row r="8154">
      <c r="B8154" s="42"/>
      <c r="D8154" s="90"/>
      <c r="F8154" s="90"/>
      <c r="G8154" s="42"/>
      <c r="H8154" s="90"/>
      <c r="M8154" s="42"/>
      <c r="S8154" s="42"/>
      <c r="T8154" s="42"/>
      <c r="U8154" s="42"/>
      <c r="V8154" s="42"/>
      <c r="W8154" s="42"/>
      <c r="X8154" s="42"/>
      <c r="Y8154" s="42"/>
      <c r="Z8154" s="42"/>
    </row>
    <row r="8155">
      <c r="B8155" s="42"/>
      <c r="D8155" s="90"/>
      <c r="F8155" s="90"/>
      <c r="G8155" s="42"/>
      <c r="H8155" s="90"/>
      <c r="M8155" s="42"/>
      <c r="S8155" s="42"/>
      <c r="T8155" s="42"/>
      <c r="U8155" s="42"/>
      <c r="V8155" s="42"/>
      <c r="W8155" s="42"/>
      <c r="X8155" s="42"/>
      <c r="Y8155" s="42"/>
      <c r="Z8155" s="42"/>
    </row>
    <row r="8156">
      <c r="B8156" s="42"/>
      <c r="D8156" s="90"/>
      <c r="F8156" s="90"/>
      <c r="G8156" s="42"/>
      <c r="H8156" s="90"/>
      <c r="M8156" s="42"/>
      <c r="S8156" s="42"/>
      <c r="T8156" s="42"/>
      <c r="U8156" s="42"/>
      <c r="V8156" s="42"/>
      <c r="W8156" s="42"/>
      <c r="X8156" s="42"/>
      <c r="Y8156" s="42"/>
      <c r="Z8156" s="42"/>
    </row>
    <row r="8157">
      <c r="B8157" s="42"/>
      <c r="D8157" s="90"/>
      <c r="F8157" s="90"/>
      <c r="G8157" s="42"/>
      <c r="H8157" s="90"/>
      <c r="M8157" s="42"/>
      <c r="S8157" s="42"/>
      <c r="T8157" s="42"/>
      <c r="U8157" s="42"/>
      <c r="V8157" s="42"/>
      <c r="W8157" s="42"/>
      <c r="X8157" s="42"/>
      <c r="Y8157" s="42"/>
      <c r="Z8157" s="42"/>
    </row>
    <row r="8158">
      <c r="B8158" s="42"/>
      <c r="D8158" s="90"/>
      <c r="F8158" s="90"/>
      <c r="G8158" s="42"/>
      <c r="H8158" s="90"/>
      <c r="M8158" s="42"/>
      <c r="S8158" s="42"/>
      <c r="T8158" s="42"/>
      <c r="U8158" s="42"/>
      <c r="V8158" s="42"/>
      <c r="W8158" s="42"/>
      <c r="X8158" s="42"/>
      <c r="Y8158" s="42"/>
      <c r="Z8158" s="42"/>
    </row>
    <row r="8159">
      <c r="B8159" s="42"/>
      <c r="D8159" s="90"/>
      <c r="F8159" s="90"/>
      <c r="G8159" s="42"/>
      <c r="H8159" s="90"/>
      <c r="M8159" s="42"/>
      <c r="S8159" s="42"/>
      <c r="T8159" s="42"/>
      <c r="U8159" s="42"/>
      <c r="V8159" s="42"/>
      <c r="W8159" s="42"/>
      <c r="X8159" s="42"/>
      <c r="Y8159" s="42"/>
      <c r="Z8159" s="42"/>
    </row>
    <row r="8160">
      <c r="B8160" s="42"/>
      <c r="D8160" s="90"/>
      <c r="F8160" s="90"/>
      <c r="G8160" s="42"/>
      <c r="H8160" s="90"/>
      <c r="M8160" s="42"/>
      <c r="S8160" s="42"/>
      <c r="T8160" s="42"/>
      <c r="U8160" s="42"/>
      <c r="V8160" s="42"/>
      <c r="W8160" s="42"/>
      <c r="X8160" s="42"/>
      <c r="Y8160" s="42"/>
      <c r="Z8160" s="42"/>
    </row>
    <row r="8161">
      <c r="B8161" s="42"/>
      <c r="D8161" s="90"/>
      <c r="F8161" s="90"/>
      <c r="G8161" s="42"/>
      <c r="H8161" s="90"/>
      <c r="M8161" s="42"/>
      <c r="S8161" s="42"/>
      <c r="T8161" s="42"/>
      <c r="U8161" s="42"/>
      <c r="V8161" s="42"/>
      <c r="W8161" s="42"/>
      <c r="X8161" s="42"/>
      <c r="Y8161" s="42"/>
      <c r="Z8161" s="42"/>
    </row>
    <row r="8162">
      <c r="B8162" s="42"/>
      <c r="D8162" s="90"/>
      <c r="F8162" s="90"/>
      <c r="G8162" s="42"/>
      <c r="H8162" s="90"/>
      <c r="M8162" s="42"/>
      <c r="S8162" s="42"/>
      <c r="T8162" s="42"/>
      <c r="U8162" s="42"/>
      <c r="V8162" s="42"/>
      <c r="W8162" s="42"/>
      <c r="X8162" s="42"/>
      <c r="Y8162" s="42"/>
      <c r="Z8162" s="42"/>
    </row>
    <row r="8163">
      <c r="B8163" s="42"/>
      <c r="D8163" s="90"/>
      <c r="F8163" s="90"/>
      <c r="G8163" s="42"/>
      <c r="H8163" s="90"/>
      <c r="M8163" s="42"/>
      <c r="S8163" s="42"/>
      <c r="T8163" s="42"/>
      <c r="U8163" s="42"/>
      <c r="V8163" s="42"/>
      <c r="W8163" s="42"/>
      <c r="X8163" s="42"/>
      <c r="Y8163" s="42"/>
      <c r="Z8163" s="42"/>
    </row>
    <row r="8164">
      <c r="B8164" s="42"/>
      <c r="D8164" s="90"/>
      <c r="F8164" s="90"/>
      <c r="G8164" s="42"/>
      <c r="H8164" s="90"/>
      <c r="M8164" s="42"/>
      <c r="S8164" s="42"/>
      <c r="T8164" s="42"/>
      <c r="U8164" s="42"/>
      <c r="V8164" s="42"/>
      <c r="W8164" s="42"/>
      <c r="X8164" s="42"/>
      <c r="Y8164" s="42"/>
      <c r="Z8164" s="42"/>
    </row>
    <row r="8165">
      <c r="B8165" s="42"/>
      <c r="D8165" s="90"/>
      <c r="F8165" s="90"/>
      <c r="G8165" s="42"/>
      <c r="H8165" s="90"/>
      <c r="M8165" s="42"/>
      <c r="S8165" s="42"/>
      <c r="T8165" s="42"/>
      <c r="U8165" s="42"/>
      <c r="V8165" s="42"/>
      <c r="W8165" s="42"/>
      <c r="X8165" s="42"/>
      <c r="Y8165" s="42"/>
      <c r="Z8165" s="42"/>
    </row>
    <row r="8166">
      <c r="B8166" s="42"/>
      <c r="D8166" s="90"/>
      <c r="F8166" s="90"/>
      <c r="G8166" s="42"/>
      <c r="H8166" s="90"/>
      <c r="M8166" s="42"/>
      <c r="S8166" s="42"/>
      <c r="T8166" s="42"/>
      <c r="U8166" s="42"/>
      <c r="V8166" s="42"/>
      <c r="W8166" s="42"/>
      <c r="X8166" s="42"/>
      <c r="Y8166" s="42"/>
      <c r="Z8166" s="42"/>
    </row>
    <row r="8167">
      <c r="B8167" s="42"/>
      <c r="D8167" s="90"/>
      <c r="F8167" s="90"/>
      <c r="G8167" s="42"/>
      <c r="H8167" s="90"/>
      <c r="M8167" s="42"/>
      <c r="S8167" s="42"/>
      <c r="T8167" s="42"/>
      <c r="U8167" s="42"/>
      <c r="V8167" s="42"/>
      <c r="W8167" s="42"/>
      <c r="X8167" s="42"/>
      <c r="Y8167" s="42"/>
      <c r="Z8167" s="42"/>
    </row>
    <row r="8168">
      <c r="B8168" s="42"/>
      <c r="D8168" s="90"/>
      <c r="F8168" s="90"/>
      <c r="G8168" s="42"/>
      <c r="H8168" s="90"/>
      <c r="M8168" s="42"/>
      <c r="S8168" s="42"/>
      <c r="T8168" s="42"/>
      <c r="U8168" s="42"/>
      <c r="V8168" s="42"/>
      <c r="W8168" s="42"/>
      <c r="X8168" s="42"/>
      <c r="Y8168" s="42"/>
      <c r="Z8168" s="42"/>
    </row>
    <row r="8169">
      <c r="B8169" s="42"/>
      <c r="D8169" s="90"/>
      <c r="F8169" s="90"/>
      <c r="G8169" s="42"/>
      <c r="H8169" s="90"/>
      <c r="M8169" s="42"/>
      <c r="S8169" s="42"/>
      <c r="T8169" s="42"/>
      <c r="U8169" s="42"/>
      <c r="V8169" s="42"/>
      <c r="W8169" s="42"/>
      <c r="X8169" s="42"/>
      <c r="Y8169" s="42"/>
      <c r="Z8169" s="42"/>
    </row>
    <row r="8170">
      <c r="B8170" s="42"/>
      <c r="D8170" s="90"/>
      <c r="F8170" s="90"/>
      <c r="G8170" s="42"/>
      <c r="H8170" s="90"/>
      <c r="M8170" s="42"/>
      <c r="S8170" s="42"/>
      <c r="T8170" s="42"/>
      <c r="U8170" s="42"/>
      <c r="V8170" s="42"/>
      <c r="W8170" s="42"/>
      <c r="X8170" s="42"/>
      <c r="Y8170" s="42"/>
      <c r="Z8170" s="42"/>
    </row>
    <row r="8171">
      <c r="B8171" s="42"/>
      <c r="D8171" s="90"/>
      <c r="F8171" s="90"/>
      <c r="G8171" s="42"/>
      <c r="H8171" s="90"/>
      <c r="M8171" s="42"/>
      <c r="S8171" s="42"/>
      <c r="T8171" s="42"/>
      <c r="U8171" s="42"/>
      <c r="V8171" s="42"/>
      <c r="W8171" s="42"/>
      <c r="X8171" s="42"/>
      <c r="Y8171" s="42"/>
      <c r="Z8171" s="42"/>
    </row>
    <row r="8172">
      <c r="B8172" s="42"/>
      <c r="D8172" s="90"/>
      <c r="F8172" s="90"/>
      <c r="G8172" s="42"/>
      <c r="H8172" s="90"/>
      <c r="M8172" s="42"/>
      <c r="S8172" s="42"/>
      <c r="T8172" s="42"/>
      <c r="U8172" s="42"/>
      <c r="V8172" s="42"/>
      <c r="W8172" s="42"/>
      <c r="X8172" s="42"/>
      <c r="Y8172" s="42"/>
      <c r="Z8172" s="42"/>
    </row>
    <row r="8173">
      <c r="B8173" s="42"/>
      <c r="D8173" s="90"/>
      <c r="F8173" s="90"/>
      <c r="G8173" s="42"/>
      <c r="H8173" s="90"/>
      <c r="M8173" s="42"/>
      <c r="S8173" s="42"/>
      <c r="T8173" s="42"/>
      <c r="U8173" s="42"/>
      <c r="V8173" s="42"/>
      <c r="W8173" s="42"/>
      <c r="X8173" s="42"/>
      <c r="Y8173" s="42"/>
      <c r="Z8173" s="42"/>
    </row>
    <row r="8174">
      <c r="B8174" s="42"/>
      <c r="D8174" s="90"/>
      <c r="F8174" s="90"/>
      <c r="G8174" s="42"/>
      <c r="H8174" s="90"/>
      <c r="M8174" s="42"/>
      <c r="S8174" s="42"/>
      <c r="T8174" s="42"/>
      <c r="U8174" s="42"/>
      <c r="V8174" s="42"/>
      <c r="W8174" s="42"/>
      <c r="X8174" s="42"/>
      <c r="Y8174" s="42"/>
      <c r="Z8174" s="42"/>
    </row>
    <row r="8175">
      <c r="B8175" s="42"/>
      <c r="D8175" s="90"/>
      <c r="F8175" s="90"/>
      <c r="G8175" s="42"/>
      <c r="H8175" s="90"/>
      <c r="M8175" s="42"/>
      <c r="S8175" s="42"/>
      <c r="T8175" s="42"/>
      <c r="U8175" s="42"/>
      <c r="V8175" s="42"/>
      <c r="W8175" s="42"/>
      <c r="X8175" s="42"/>
      <c r="Y8175" s="42"/>
      <c r="Z8175" s="42"/>
    </row>
    <row r="8176">
      <c r="B8176" s="42"/>
      <c r="D8176" s="90"/>
      <c r="F8176" s="90"/>
      <c r="G8176" s="42"/>
      <c r="H8176" s="90"/>
      <c r="M8176" s="42"/>
      <c r="S8176" s="42"/>
      <c r="T8176" s="42"/>
      <c r="U8176" s="42"/>
      <c r="V8176" s="42"/>
      <c r="W8176" s="42"/>
      <c r="X8176" s="42"/>
      <c r="Y8176" s="42"/>
      <c r="Z8176" s="42"/>
    </row>
    <row r="8177">
      <c r="B8177" s="42"/>
      <c r="D8177" s="90"/>
      <c r="F8177" s="90"/>
      <c r="G8177" s="42"/>
      <c r="H8177" s="90"/>
      <c r="M8177" s="42"/>
      <c r="S8177" s="42"/>
      <c r="T8177" s="42"/>
      <c r="U8177" s="42"/>
      <c r="V8177" s="42"/>
      <c r="W8177" s="42"/>
      <c r="X8177" s="42"/>
      <c r="Y8177" s="42"/>
      <c r="Z8177" s="42"/>
    </row>
    <row r="8178">
      <c r="B8178" s="42"/>
      <c r="D8178" s="90"/>
      <c r="F8178" s="90"/>
      <c r="G8178" s="42"/>
      <c r="H8178" s="90"/>
      <c r="M8178" s="42"/>
      <c r="S8178" s="42"/>
      <c r="T8178" s="42"/>
      <c r="U8178" s="42"/>
      <c r="V8178" s="42"/>
      <c r="W8178" s="42"/>
      <c r="X8178" s="42"/>
      <c r="Y8178" s="42"/>
      <c r="Z8178" s="42"/>
    </row>
    <row r="8179">
      <c r="B8179" s="42"/>
      <c r="D8179" s="90"/>
      <c r="F8179" s="90"/>
      <c r="G8179" s="42"/>
      <c r="H8179" s="90"/>
      <c r="M8179" s="42"/>
      <c r="S8179" s="42"/>
      <c r="T8179" s="42"/>
      <c r="U8179" s="42"/>
      <c r="V8179" s="42"/>
      <c r="W8179" s="42"/>
      <c r="X8179" s="42"/>
      <c r="Y8179" s="42"/>
      <c r="Z8179" s="42"/>
    </row>
    <row r="8180">
      <c r="B8180" s="42"/>
      <c r="D8180" s="90"/>
      <c r="F8180" s="90"/>
      <c r="G8180" s="42"/>
      <c r="H8180" s="90"/>
      <c r="M8180" s="42"/>
      <c r="S8180" s="42"/>
      <c r="T8180" s="42"/>
      <c r="U8180" s="42"/>
      <c r="V8180" s="42"/>
      <c r="W8180" s="42"/>
      <c r="X8180" s="42"/>
      <c r="Y8180" s="42"/>
      <c r="Z8180" s="42"/>
    </row>
    <row r="8181">
      <c r="B8181" s="42"/>
      <c r="D8181" s="90"/>
      <c r="F8181" s="90"/>
      <c r="G8181" s="42"/>
      <c r="H8181" s="90"/>
      <c r="M8181" s="42"/>
      <c r="S8181" s="42"/>
      <c r="T8181" s="42"/>
      <c r="U8181" s="42"/>
      <c r="V8181" s="42"/>
      <c r="W8181" s="42"/>
      <c r="X8181" s="42"/>
      <c r="Y8181" s="42"/>
      <c r="Z8181" s="42"/>
    </row>
    <row r="8182">
      <c r="B8182" s="42"/>
      <c r="D8182" s="90"/>
      <c r="F8182" s="90"/>
      <c r="G8182" s="42"/>
      <c r="H8182" s="90"/>
      <c r="M8182" s="42"/>
      <c r="S8182" s="42"/>
      <c r="T8182" s="42"/>
      <c r="U8182" s="42"/>
      <c r="V8182" s="42"/>
      <c r="W8182" s="42"/>
      <c r="X8182" s="42"/>
      <c r="Y8182" s="42"/>
      <c r="Z8182" s="42"/>
    </row>
    <row r="8183">
      <c r="B8183" s="42"/>
      <c r="D8183" s="90"/>
      <c r="F8183" s="90"/>
      <c r="G8183" s="42"/>
      <c r="H8183" s="90"/>
      <c r="M8183" s="42"/>
      <c r="S8183" s="42"/>
      <c r="T8183" s="42"/>
      <c r="U8183" s="42"/>
      <c r="V8183" s="42"/>
      <c r="W8183" s="42"/>
      <c r="X8183" s="42"/>
      <c r="Y8183" s="42"/>
      <c r="Z8183" s="42"/>
    </row>
    <row r="8184">
      <c r="B8184" s="42"/>
      <c r="D8184" s="90"/>
      <c r="F8184" s="90"/>
      <c r="G8184" s="42"/>
      <c r="H8184" s="90"/>
      <c r="M8184" s="42"/>
      <c r="S8184" s="42"/>
      <c r="T8184" s="42"/>
      <c r="U8184" s="42"/>
      <c r="V8184" s="42"/>
      <c r="W8184" s="42"/>
      <c r="X8184" s="42"/>
      <c r="Y8184" s="42"/>
      <c r="Z8184" s="42"/>
    </row>
    <row r="8185">
      <c r="B8185" s="42"/>
      <c r="D8185" s="90"/>
      <c r="F8185" s="90"/>
      <c r="G8185" s="42"/>
      <c r="H8185" s="90"/>
      <c r="M8185" s="42"/>
      <c r="S8185" s="42"/>
      <c r="T8185" s="42"/>
      <c r="U8185" s="42"/>
      <c r="V8185" s="42"/>
      <c r="W8185" s="42"/>
      <c r="X8185" s="42"/>
      <c r="Y8185" s="42"/>
      <c r="Z8185" s="42"/>
    </row>
    <row r="8186">
      <c r="B8186" s="42"/>
      <c r="D8186" s="90"/>
      <c r="F8186" s="90"/>
      <c r="G8186" s="42"/>
      <c r="H8186" s="90"/>
      <c r="M8186" s="42"/>
      <c r="S8186" s="42"/>
      <c r="T8186" s="42"/>
      <c r="U8186" s="42"/>
      <c r="V8186" s="42"/>
      <c r="W8186" s="42"/>
      <c r="X8186" s="42"/>
      <c r="Y8186" s="42"/>
      <c r="Z8186" s="42"/>
    </row>
    <row r="8187">
      <c r="B8187" s="42"/>
      <c r="D8187" s="90"/>
      <c r="F8187" s="90"/>
      <c r="G8187" s="42"/>
      <c r="H8187" s="90"/>
      <c r="M8187" s="42"/>
      <c r="S8187" s="42"/>
      <c r="T8187" s="42"/>
      <c r="U8187" s="42"/>
      <c r="V8187" s="42"/>
      <c r="W8187" s="42"/>
      <c r="X8187" s="42"/>
      <c r="Y8187" s="42"/>
      <c r="Z8187" s="42"/>
    </row>
    <row r="8188">
      <c r="B8188" s="42"/>
      <c r="D8188" s="90"/>
      <c r="F8188" s="90"/>
      <c r="G8188" s="42"/>
      <c r="H8188" s="90"/>
      <c r="M8188" s="42"/>
      <c r="S8188" s="42"/>
      <c r="T8188" s="42"/>
      <c r="U8188" s="42"/>
      <c r="V8188" s="42"/>
      <c r="W8188" s="42"/>
      <c r="X8188" s="42"/>
      <c r="Y8188" s="42"/>
      <c r="Z8188" s="42"/>
    </row>
    <row r="8189">
      <c r="B8189" s="42"/>
      <c r="D8189" s="90"/>
      <c r="F8189" s="90"/>
      <c r="G8189" s="42"/>
      <c r="H8189" s="90"/>
      <c r="M8189" s="42"/>
      <c r="S8189" s="42"/>
      <c r="T8189" s="42"/>
      <c r="U8189" s="42"/>
      <c r="V8189" s="42"/>
      <c r="W8189" s="42"/>
      <c r="X8189" s="42"/>
      <c r="Y8189" s="42"/>
      <c r="Z8189" s="42"/>
    </row>
    <row r="8190">
      <c r="B8190" s="42"/>
      <c r="D8190" s="90"/>
      <c r="F8190" s="90"/>
      <c r="G8190" s="42"/>
      <c r="H8190" s="90"/>
      <c r="M8190" s="42"/>
      <c r="S8190" s="42"/>
      <c r="T8190" s="42"/>
      <c r="U8190" s="42"/>
      <c r="V8190" s="42"/>
      <c r="W8190" s="42"/>
      <c r="X8190" s="42"/>
      <c r="Y8190" s="42"/>
      <c r="Z8190" s="42"/>
    </row>
    <row r="8191">
      <c r="B8191" s="42"/>
      <c r="D8191" s="90"/>
      <c r="F8191" s="90"/>
      <c r="G8191" s="42"/>
      <c r="H8191" s="90"/>
      <c r="M8191" s="42"/>
      <c r="S8191" s="42"/>
      <c r="T8191" s="42"/>
      <c r="U8191" s="42"/>
      <c r="V8191" s="42"/>
      <c r="W8191" s="42"/>
      <c r="X8191" s="42"/>
      <c r="Y8191" s="42"/>
      <c r="Z8191" s="42"/>
    </row>
    <row r="8192">
      <c r="B8192" s="42"/>
      <c r="D8192" s="90"/>
      <c r="F8192" s="90"/>
      <c r="G8192" s="42"/>
      <c r="H8192" s="90"/>
      <c r="M8192" s="42"/>
      <c r="S8192" s="42"/>
      <c r="T8192" s="42"/>
      <c r="U8192" s="42"/>
      <c r="V8192" s="42"/>
      <c r="W8192" s="42"/>
      <c r="X8192" s="42"/>
      <c r="Y8192" s="42"/>
      <c r="Z8192" s="42"/>
    </row>
    <row r="8193">
      <c r="B8193" s="42"/>
      <c r="D8193" s="90"/>
      <c r="F8193" s="90"/>
      <c r="G8193" s="42"/>
      <c r="H8193" s="90"/>
      <c r="M8193" s="42"/>
      <c r="S8193" s="42"/>
      <c r="T8193" s="42"/>
      <c r="U8193" s="42"/>
      <c r="V8193" s="42"/>
      <c r="W8193" s="42"/>
      <c r="X8193" s="42"/>
      <c r="Y8193" s="42"/>
      <c r="Z8193" s="42"/>
    </row>
    <row r="8194">
      <c r="B8194" s="42"/>
      <c r="D8194" s="90"/>
      <c r="F8194" s="90"/>
      <c r="G8194" s="42"/>
      <c r="H8194" s="90"/>
      <c r="M8194" s="42"/>
      <c r="S8194" s="42"/>
      <c r="T8194" s="42"/>
      <c r="U8194" s="42"/>
      <c r="V8194" s="42"/>
      <c r="W8194" s="42"/>
      <c r="X8194" s="42"/>
      <c r="Y8194" s="42"/>
      <c r="Z8194" s="42"/>
    </row>
    <row r="8195">
      <c r="B8195" s="42"/>
      <c r="D8195" s="90"/>
      <c r="F8195" s="90"/>
      <c r="G8195" s="42"/>
      <c r="H8195" s="90"/>
      <c r="M8195" s="42"/>
      <c r="S8195" s="42"/>
      <c r="T8195" s="42"/>
      <c r="U8195" s="42"/>
      <c r="V8195" s="42"/>
      <c r="W8195" s="42"/>
      <c r="X8195" s="42"/>
      <c r="Y8195" s="42"/>
      <c r="Z8195" s="42"/>
    </row>
    <row r="8196">
      <c r="B8196" s="42"/>
      <c r="D8196" s="90"/>
      <c r="F8196" s="90"/>
      <c r="G8196" s="42"/>
      <c r="H8196" s="90"/>
      <c r="M8196" s="42"/>
      <c r="S8196" s="42"/>
      <c r="T8196" s="42"/>
      <c r="U8196" s="42"/>
      <c r="V8196" s="42"/>
      <c r="W8196" s="42"/>
      <c r="X8196" s="42"/>
      <c r="Y8196" s="42"/>
      <c r="Z8196" s="42"/>
    </row>
    <row r="8197">
      <c r="B8197" s="42"/>
      <c r="D8197" s="90"/>
      <c r="F8197" s="90"/>
      <c r="G8197" s="42"/>
      <c r="H8197" s="90"/>
      <c r="M8197" s="42"/>
      <c r="S8197" s="42"/>
      <c r="T8197" s="42"/>
      <c r="U8197" s="42"/>
      <c r="V8197" s="42"/>
      <c r="W8197" s="42"/>
      <c r="X8197" s="42"/>
      <c r="Y8197" s="42"/>
      <c r="Z8197" s="42"/>
    </row>
    <row r="8198">
      <c r="B8198" s="42"/>
      <c r="D8198" s="90"/>
      <c r="F8198" s="90"/>
      <c r="G8198" s="42"/>
      <c r="H8198" s="90"/>
      <c r="M8198" s="42"/>
      <c r="S8198" s="42"/>
      <c r="T8198" s="42"/>
      <c r="U8198" s="42"/>
      <c r="V8198" s="42"/>
      <c r="W8198" s="42"/>
      <c r="X8198" s="42"/>
      <c r="Y8198" s="42"/>
      <c r="Z8198" s="42"/>
    </row>
    <row r="8199">
      <c r="B8199" s="42"/>
      <c r="D8199" s="90"/>
      <c r="F8199" s="90"/>
      <c r="G8199" s="42"/>
      <c r="H8199" s="90"/>
      <c r="M8199" s="42"/>
      <c r="S8199" s="42"/>
      <c r="T8199" s="42"/>
      <c r="U8199" s="42"/>
      <c r="V8199" s="42"/>
      <c r="W8199" s="42"/>
      <c r="X8199" s="42"/>
      <c r="Y8199" s="42"/>
      <c r="Z8199" s="42"/>
    </row>
    <row r="8200">
      <c r="B8200" s="42"/>
      <c r="D8200" s="90"/>
      <c r="F8200" s="90"/>
      <c r="G8200" s="42"/>
      <c r="H8200" s="90"/>
      <c r="M8200" s="42"/>
      <c r="S8200" s="42"/>
      <c r="T8200" s="42"/>
      <c r="U8200" s="42"/>
      <c r="V8200" s="42"/>
      <c r="W8200" s="42"/>
      <c r="X8200" s="42"/>
      <c r="Y8200" s="42"/>
      <c r="Z8200" s="42"/>
    </row>
    <row r="8201">
      <c r="B8201" s="42"/>
      <c r="D8201" s="90"/>
      <c r="F8201" s="90"/>
      <c r="G8201" s="42"/>
      <c r="H8201" s="90"/>
      <c r="M8201" s="42"/>
      <c r="S8201" s="42"/>
      <c r="T8201" s="42"/>
      <c r="U8201" s="42"/>
      <c r="V8201" s="42"/>
      <c r="W8201" s="42"/>
      <c r="X8201" s="42"/>
      <c r="Y8201" s="42"/>
      <c r="Z8201" s="42"/>
    </row>
    <row r="8202">
      <c r="B8202" s="42"/>
      <c r="D8202" s="90"/>
      <c r="F8202" s="90"/>
      <c r="G8202" s="42"/>
      <c r="H8202" s="90"/>
      <c r="M8202" s="42"/>
      <c r="S8202" s="42"/>
      <c r="T8202" s="42"/>
      <c r="U8202" s="42"/>
      <c r="V8202" s="42"/>
      <c r="W8202" s="42"/>
      <c r="X8202" s="42"/>
      <c r="Y8202" s="42"/>
      <c r="Z8202" s="42"/>
    </row>
    <row r="8203">
      <c r="B8203" s="42"/>
      <c r="D8203" s="90"/>
      <c r="F8203" s="90"/>
      <c r="G8203" s="42"/>
      <c r="H8203" s="90"/>
      <c r="M8203" s="42"/>
      <c r="S8203" s="42"/>
      <c r="T8203" s="42"/>
      <c r="U8203" s="42"/>
      <c r="V8203" s="42"/>
      <c r="W8203" s="42"/>
      <c r="X8203" s="42"/>
      <c r="Y8203" s="42"/>
      <c r="Z8203" s="42"/>
    </row>
    <row r="8204">
      <c r="B8204" s="42"/>
      <c r="D8204" s="90"/>
      <c r="F8204" s="90"/>
      <c r="G8204" s="42"/>
      <c r="H8204" s="90"/>
      <c r="M8204" s="42"/>
      <c r="S8204" s="42"/>
      <c r="T8204" s="42"/>
      <c r="U8204" s="42"/>
      <c r="V8204" s="42"/>
      <c r="W8204" s="42"/>
      <c r="X8204" s="42"/>
      <c r="Y8204" s="42"/>
      <c r="Z8204" s="42"/>
    </row>
    <row r="8205">
      <c r="B8205" s="42"/>
      <c r="D8205" s="90"/>
      <c r="F8205" s="90"/>
      <c r="G8205" s="42"/>
      <c r="H8205" s="90"/>
      <c r="M8205" s="42"/>
      <c r="S8205" s="42"/>
      <c r="T8205" s="42"/>
      <c r="U8205" s="42"/>
      <c r="V8205" s="42"/>
      <c r="W8205" s="42"/>
      <c r="X8205" s="42"/>
      <c r="Y8205" s="42"/>
      <c r="Z8205" s="42"/>
    </row>
    <row r="8206">
      <c r="B8206" s="42"/>
      <c r="D8206" s="90"/>
      <c r="F8206" s="90"/>
      <c r="G8206" s="42"/>
      <c r="H8206" s="90"/>
      <c r="M8206" s="42"/>
      <c r="S8206" s="42"/>
      <c r="T8206" s="42"/>
      <c r="U8206" s="42"/>
      <c r="V8206" s="42"/>
      <c r="W8206" s="42"/>
      <c r="X8206" s="42"/>
      <c r="Y8206" s="42"/>
      <c r="Z8206" s="42"/>
    </row>
    <row r="8207">
      <c r="B8207" s="42"/>
      <c r="D8207" s="90"/>
      <c r="F8207" s="90"/>
      <c r="G8207" s="42"/>
      <c r="H8207" s="90"/>
      <c r="M8207" s="42"/>
      <c r="S8207" s="42"/>
      <c r="T8207" s="42"/>
      <c r="U8207" s="42"/>
      <c r="V8207" s="42"/>
      <c r="W8207" s="42"/>
      <c r="X8207" s="42"/>
      <c r="Y8207" s="42"/>
      <c r="Z8207" s="42"/>
    </row>
    <row r="8208">
      <c r="B8208" s="42"/>
      <c r="D8208" s="90"/>
      <c r="F8208" s="90"/>
      <c r="G8208" s="42"/>
      <c r="H8208" s="90"/>
      <c r="M8208" s="42"/>
      <c r="S8208" s="42"/>
      <c r="T8208" s="42"/>
      <c r="U8208" s="42"/>
      <c r="V8208" s="42"/>
      <c r="W8208" s="42"/>
      <c r="X8208" s="42"/>
      <c r="Y8208" s="42"/>
      <c r="Z8208" s="42"/>
    </row>
    <row r="8209">
      <c r="B8209" s="42"/>
      <c r="D8209" s="90"/>
      <c r="F8209" s="90"/>
      <c r="G8209" s="42"/>
      <c r="H8209" s="90"/>
      <c r="M8209" s="42"/>
      <c r="S8209" s="42"/>
      <c r="T8209" s="42"/>
      <c r="U8209" s="42"/>
      <c r="V8209" s="42"/>
      <c r="W8209" s="42"/>
      <c r="X8209" s="42"/>
      <c r="Y8209" s="42"/>
      <c r="Z8209" s="42"/>
    </row>
    <row r="8210">
      <c r="B8210" s="42"/>
      <c r="D8210" s="90"/>
      <c r="F8210" s="90"/>
      <c r="G8210" s="42"/>
      <c r="H8210" s="90"/>
      <c r="M8210" s="42"/>
      <c r="S8210" s="42"/>
      <c r="T8210" s="42"/>
      <c r="U8210" s="42"/>
      <c r="V8210" s="42"/>
      <c r="W8210" s="42"/>
      <c r="X8210" s="42"/>
      <c r="Y8210" s="42"/>
      <c r="Z8210" s="42"/>
    </row>
    <row r="8211">
      <c r="B8211" s="42"/>
      <c r="D8211" s="90"/>
      <c r="F8211" s="90"/>
      <c r="G8211" s="42"/>
      <c r="H8211" s="90"/>
      <c r="M8211" s="42"/>
      <c r="S8211" s="42"/>
      <c r="T8211" s="42"/>
      <c r="U8211" s="42"/>
      <c r="V8211" s="42"/>
      <c r="W8211" s="42"/>
      <c r="X8211" s="42"/>
      <c r="Y8211" s="42"/>
      <c r="Z8211" s="42"/>
    </row>
    <row r="8212">
      <c r="B8212" s="42"/>
      <c r="D8212" s="90"/>
      <c r="F8212" s="90"/>
      <c r="G8212" s="42"/>
      <c r="H8212" s="90"/>
      <c r="M8212" s="42"/>
      <c r="S8212" s="42"/>
      <c r="T8212" s="42"/>
      <c r="U8212" s="42"/>
      <c r="V8212" s="42"/>
      <c r="W8212" s="42"/>
      <c r="X8212" s="42"/>
      <c r="Y8212" s="42"/>
      <c r="Z8212" s="42"/>
    </row>
    <row r="8213">
      <c r="B8213" s="42"/>
      <c r="D8213" s="90"/>
      <c r="F8213" s="90"/>
      <c r="G8213" s="42"/>
      <c r="H8213" s="90"/>
      <c r="M8213" s="42"/>
      <c r="S8213" s="42"/>
      <c r="T8213" s="42"/>
      <c r="U8213" s="42"/>
      <c r="V8213" s="42"/>
      <c r="W8213" s="42"/>
      <c r="X8213" s="42"/>
      <c r="Y8213" s="42"/>
      <c r="Z8213" s="42"/>
    </row>
    <row r="8214">
      <c r="B8214" s="42"/>
      <c r="D8214" s="90"/>
      <c r="F8214" s="90"/>
      <c r="G8214" s="42"/>
      <c r="H8214" s="90"/>
      <c r="M8214" s="42"/>
      <c r="S8214" s="42"/>
      <c r="T8214" s="42"/>
      <c r="U8214" s="42"/>
      <c r="V8214" s="42"/>
      <c r="W8214" s="42"/>
      <c r="X8214" s="42"/>
      <c r="Y8214" s="42"/>
      <c r="Z8214" s="42"/>
    </row>
    <row r="8215">
      <c r="B8215" s="42"/>
      <c r="D8215" s="90"/>
      <c r="F8215" s="90"/>
      <c r="G8215" s="42"/>
      <c r="H8215" s="90"/>
      <c r="M8215" s="42"/>
      <c r="S8215" s="42"/>
      <c r="T8215" s="42"/>
      <c r="U8215" s="42"/>
      <c r="V8215" s="42"/>
      <c r="W8215" s="42"/>
      <c r="X8215" s="42"/>
      <c r="Y8215" s="42"/>
      <c r="Z8215" s="42"/>
    </row>
    <row r="8216">
      <c r="B8216" s="42"/>
      <c r="D8216" s="90"/>
      <c r="F8216" s="90"/>
      <c r="G8216" s="42"/>
      <c r="H8216" s="90"/>
      <c r="M8216" s="42"/>
      <c r="S8216" s="42"/>
      <c r="T8216" s="42"/>
      <c r="U8216" s="42"/>
      <c r="V8216" s="42"/>
      <c r="W8216" s="42"/>
      <c r="X8216" s="42"/>
      <c r="Y8216" s="42"/>
      <c r="Z8216" s="42"/>
    </row>
    <row r="8217">
      <c r="B8217" s="42"/>
      <c r="D8217" s="90"/>
      <c r="F8217" s="90"/>
      <c r="G8217" s="42"/>
      <c r="H8217" s="90"/>
      <c r="M8217" s="42"/>
      <c r="S8217" s="42"/>
      <c r="T8217" s="42"/>
      <c r="U8217" s="42"/>
      <c r="V8217" s="42"/>
      <c r="W8217" s="42"/>
      <c r="X8217" s="42"/>
      <c r="Y8217" s="42"/>
      <c r="Z8217" s="42"/>
    </row>
    <row r="8218">
      <c r="B8218" s="42"/>
      <c r="D8218" s="90"/>
      <c r="F8218" s="90"/>
      <c r="G8218" s="42"/>
      <c r="H8218" s="90"/>
      <c r="M8218" s="42"/>
      <c r="S8218" s="42"/>
      <c r="T8218" s="42"/>
      <c r="U8218" s="42"/>
      <c r="V8218" s="42"/>
      <c r="W8218" s="42"/>
      <c r="X8218" s="42"/>
      <c r="Y8218" s="42"/>
      <c r="Z8218" s="42"/>
    </row>
    <row r="8219">
      <c r="B8219" s="42"/>
      <c r="D8219" s="90"/>
      <c r="F8219" s="90"/>
      <c r="G8219" s="42"/>
      <c r="H8219" s="90"/>
      <c r="M8219" s="42"/>
      <c r="S8219" s="42"/>
      <c r="T8219" s="42"/>
      <c r="U8219" s="42"/>
      <c r="V8219" s="42"/>
      <c r="W8219" s="42"/>
      <c r="X8219" s="42"/>
      <c r="Y8219" s="42"/>
      <c r="Z8219" s="42"/>
    </row>
    <row r="8220">
      <c r="B8220" s="42"/>
      <c r="D8220" s="90"/>
      <c r="F8220" s="90"/>
      <c r="G8220" s="42"/>
      <c r="H8220" s="90"/>
      <c r="M8220" s="42"/>
      <c r="S8220" s="42"/>
      <c r="T8220" s="42"/>
      <c r="U8220" s="42"/>
      <c r="V8220" s="42"/>
      <c r="W8220" s="42"/>
      <c r="X8220" s="42"/>
      <c r="Y8220" s="42"/>
      <c r="Z8220" s="42"/>
    </row>
    <row r="8221">
      <c r="B8221" s="42"/>
      <c r="D8221" s="90"/>
      <c r="F8221" s="90"/>
      <c r="G8221" s="42"/>
      <c r="H8221" s="90"/>
      <c r="M8221" s="42"/>
      <c r="S8221" s="42"/>
      <c r="T8221" s="42"/>
      <c r="U8221" s="42"/>
      <c r="V8221" s="42"/>
      <c r="W8221" s="42"/>
      <c r="X8221" s="42"/>
      <c r="Y8221" s="42"/>
      <c r="Z8221" s="42"/>
    </row>
    <row r="8222">
      <c r="B8222" s="42"/>
      <c r="D8222" s="90"/>
      <c r="F8222" s="90"/>
      <c r="G8222" s="42"/>
      <c r="H8222" s="90"/>
      <c r="M8222" s="42"/>
      <c r="S8222" s="42"/>
      <c r="T8222" s="42"/>
      <c r="U8222" s="42"/>
      <c r="V8222" s="42"/>
      <c r="W8222" s="42"/>
      <c r="X8222" s="42"/>
      <c r="Y8222" s="42"/>
      <c r="Z8222" s="42"/>
    </row>
    <row r="8223">
      <c r="B8223" s="42"/>
      <c r="D8223" s="90"/>
      <c r="F8223" s="90"/>
      <c r="G8223" s="42"/>
      <c r="H8223" s="90"/>
      <c r="M8223" s="42"/>
      <c r="S8223" s="42"/>
      <c r="T8223" s="42"/>
      <c r="U8223" s="42"/>
      <c r="V8223" s="42"/>
      <c r="W8223" s="42"/>
      <c r="X8223" s="42"/>
      <c r="Y8223" s="42"/>
      <c r="Z8223" s="42"/>
    </row>
    <row r="8224">
      <c r="B8224" s="42"/>
      <c r="D8224" s="90"/>
      <c r="F8224" s="90"/>
      <c r="G8224" s="42"/>
      <c r="H8224" s="90"/>
      <c r="M8224" s="42"/>
      <c r="S8224" s="42"/>
      <c r="T8224" s="42"/>
      <c r="U8224" s="42"/>
      <c r="V8224" s="42"/>
      <c r="W8224" s="42"/>
      <c r="X8224" s="42"/>
      <c r="Y8224" s="42"/>
      <c r="Z8224" s="42"/>
    </row>
    <row r="8225">
      <c r="B8225" s="42"/>
      <c r="D8225" s="90"/>
      <c r="F8225" s="90"/>
      <c r="G8225" s="42"/>
      <c r="H8225" s="90"/>
      <c r="M8225" s="42"/>
      <c r="S8225" s="42"/>
      <c r="T8225" s="42"/>
      <c r="U8225" s="42"/>
      <c r="V8225" s="42"/>
      <c r="W8225" s="42"/>
      <c r="X8225" s="42"/>
      <c r="Y8225" s="42"/>
      <c r="Z8225" s="42"/>
    </row>
    <row r="8226">
      <c r="B8226" s="42"/>
      <c r="D8226" s="90"/>
      <c r="F8226" s="90"/>
      <c r="G8226" s="42"/>
      <c r="H8226" s="90"/>
      <c r="M8226" s="42"/>
      <c r="S8226" s="42"/>
      <c r="T8226" s="42"/>
      <c r="U8226" s="42"/>
      <c r="V8226" s="42"/>
      <c r="W8226" s="42"/>
      <c r="X8226" s="42"/>
      <c r="Y8226" s="42"/>
      <c r="Z8226" s="42"/>
    </row>
    <row r="8227">
      <c r="B8227" s="42"/>
      <c r="D8227" s="90"/>
      <c r="F8227" s="90"/>
      <c r="G8227" s="42"/>
      <c r="H8227" s="90"/>
      <c r="M8227" s="42"/>
      <c r="S8227" s="42"/>
      <c r="T8227" s="42"/>
      <c r="U8227" s="42"/>
      <c r="V8227" s="42"/>
      <c r="W8227" s="42"/>
      <c r="X8227" s="42"/>
      <c r="Y8227" s="42"/>
      <c r="Z8227" s="42"/>
    </row>
    <row r="8228">
      <c r="B8228" s="42"/>
      <c r="D8228" s="90"/>
      <c r="F8228" s="90"/>
      <c r="G8228" s="42"/>
      <c r="H8228" s="90"/>
      <c r="M8228" s="42"/>
      <c r="S8228" s="42"/>
      <c r="T8228" s="42"/>
      <c r="U8228" s="42"/>
      <c r="V8228" s="42"/>
      <c r="W8228" s="42"/>
      <c r="X8228" s="42"/>
      <c r="Y8228" s="42"/>
      <c r="Z8228" s="42"/>
    </row>
    <row r="8229">
      <c r="B8229" s="42"/>
      <c r="D8229" s="90"/>
      <c r="F8229" s="90"/>
      <c r="G8229" s="42"/>
      <c r="H8229" s="90"/>
      <c r="M8229" s="42"/>
      <c r="S8229" s="42"/>
      <c r="T8229" s="42"/>
      <c r="U8229" s="42"/>
      <c r="V8229" s="42"/>
      <c r="W8229" s="42"/>
      <c r="X8229" s="42"/>
      <c r="Y8229" s="42"/>
      <c r="Z8229" s="42"/>
    </row>
    <row r="8230">
      <c r="B8230" s="42"/>
      <c r="D8230" s="90"/>
      <c r="F8230" s="90"/>
      <c r="G8230" s="42"/>
      <c r="H8230" s="90"/>
      <c r="M8230" s="42"/>
      <c r="S8230" s="42"/>
      <c r="T8230" s="42"/>
      <c r="U8230" s="42"/>
      <c r="V8230" s="42"/>
      <c r="W8230" s="42"/>
      <c r="X8230" s="42"/>
      <c r="Y8230" s="42"/>
      <c r="Z8230" s="42"/>
    </row>
    <row r="8231">
      <c r="B8231" s="42"/>
      <c r="D8231" s="90"/>
      <c r="F8231" s="90"/>
      <c r="G8231" s="42"/>
      <c r="H8231" s="90"/>
      <c r="M8231" s="42"/>
      <c r="S8231" s="42"/>
      <c r="T8231" s="42"/>
      <c r="U8231" s="42"/>
      <c r="V8231" s="42"/>
      <c r="W8231" s="42"/>
      <c r="X8231" s="42"/>
      <c r="Y8231" s="42"/>
      <c r="Z8231" s="42"/>
    </row>
    <row r="8232">
      <c r="B8232" s="42"/>
      <c r="D8232" s="90"/>
      <c r="F8232" s="90"/>
      <c r="G8232" s="42"/>
      <c r="H8232" s="90"/>
      <c r="M8232" s="42"/>
      <c r="S8232" s="42"/>
      <c r="T8232" s="42"/>
      <c r="U8232" s="42"/>
      <c r="V8232" s="42"/>
      <c r="W8232" s="42"/>
      <c r="X8232" s="42"/>
      <c r="Y8232" s="42"/>
      <c r="Z8232" s="42"/>
    </row>
    <row r="8233">
      <c r="B8233" s="42"/>
      <c r="D8233" s="90"/>
      <c r="F8233" s="90"/>
      <c r="G8233" s="42"/>
      <c r="H8233" s="90"/>
      <c r="M8233" s="42"/>
      <c r="S8233" s="42"/>
      <c r="T8233" s="42"/>
      <c r="U8233" s="42"/>
      <c r="V8233" s="42"/>
      <c r="W8233" s="42"/>
      <c r="X8233" s="42"/>
      <c r="Y8233" s="42"/>
      <c r="Z8233" s="42"/>
    </row>
    <row r="8234">
      <c r="B8234" s="42"/>
      <c r="D8234" s="90"/>
      <c r="F8234" s="90"/>
      <c r="G8234" s="42"/>
      <c r="H8234" s="90"/>
      <c r="M8234" s="42"/>
      <c r="S8234" s="42"/>
      <c r="T8234" s="42"/>
      <c r="U8234" s="42"/>
      <c r="V8234" s="42"/>
      <c r="W8234" s="42"/>
      <c r="X8234" s="42"/>
      <c r="Y8234" s="42"/>
      <c r="Z8234" s="42"/>
    </row>
    <row r="8235">
      <c r="B8235" s="42"/>
      <c r="D8235" s="90"/>
      <c r="F8235" s="90"/>
      <c r="G8235" s="42"/>
      <c r="H8235" s="90"/>
      <c r="M8235" s="42"/>
      <c r="S8235" s="42"/>
      <c r="T8235" s="42"/>
      <c r="U8235" s="42"/>
      <c r="V8235" s="42"/>
      <c r="W8235" s="42"/>
      <c r="X8235" s="42"/>
      <c r="Y8235" s="42"/>
      <c r="Z8235" s="42"/>
    </row>
    <row r="8236">
      <c r="B8236" s="42"/>
      <c r="D8236" s="90"/>
      <c r="F8236" s="90"/>
      <c r="G8236" s="42"/>
      <c r="H8236" s="90"/>
      <c r="M8236" s="42"/>
      <c r="S8236" s="42"/>
      <c r="T8236" s="42"/>
      <c r="U8236" s="42"/>
      <c r="V8236" s="42"/>
      <c r="W8236" s="42"/>
      <c r="X8236" s="42"/>
      <c r="Y8236" s="42"/>
      <c r="Z8236" s="42"/>
    </row>
    <row r="8237">
      <c r="B8237" s="42"/>
      <c r="D8237" s="90"/>
      <c r="F8237" s="90"/>
      <c r="G8237" s="42"/>
      <c r="H8237" s="90"/>
      <c r="M8237" s="42"/>
      <c r="S8237" s="42"/>
      <c r="T8237" s="42"/>
      <c r="U8237" s="42"/>
      <c r="V8237" s="42"/>
      <c r="W8237" s="42"/>
      <c r="X8237" s="42"/>
      <c r="Y8237" s="42"/>
      <c r="Z8237" s="42"/>
    </row>
    <row r="8238">
      <c r="B8238" s="42"/>
      <c r="D8238" s="90"/>
      <c r="F8238" s="90"/>
      <c r="G8238" s="42"/>
      <c r="H8238" s="90"/>
      <c r="M8238" s="42"/>
      <c r="S8238" s="42"/>
      <c r="T8238" s="42"/>
      <c r="U8238" s="42"/>
      <c r="V8238" s="42"/>
      <c r="W8238" s="42"/>
      <c r="X8238" s="42"/>
      <c r="Y8238" s="42"/>
      <c r="Z8238" s="42"/>
    </row>
    <row r="8239">
      <c r="B8239" s="42"/>
      <c r="D8239" s="90"/>
      <c r="F8239" s="90"/>
      <c r="G8239" s="42"/>
      <c r="H8239" s="90"/>
      <c r="M8239" s="42"/>
      <c r="S8239" s="42"/>
      <c r="T8239" s="42"/>
      <c r="U8239" s="42"/>
      <c r="V8239" s="42"/>
      <c r="W8239" s="42"/>
      <c r="X8239" s="42"/>
      <c r="Y8239" s="42"/>
      <c r="Z8239" s="42"/>
    </row>
    <row r="8240">
      <c r="B8240" s="42"/>
      <c r="D8240" s="90"/>
      <c r="F8240" s="90"/>
      <c r="G8240" s="42"/>
      <c r="H8240" s="90"/>
      <c r="M8240" s="42"/>
      <c r="S8240" s="42"/>
      <c r="T8240" s="42"/>
      <c r="U8240" s="42"/>
      <c r="V8240" s="42"/>
      <c r="W8240" s="42"/>
      <c r="X8240" s="42"/>
      <c r="Y8240" s="42"/>
      <c r="Z8240" s="42"/>
    </row>
    <row r="8241">
      <c r="B8241" s="42"/>
      <c r="D8241" s="90"/>
      <c r="F8241" s="90"/>
      <c r="G8241" s="42"/>
      <c r="H8241" s="90"/>
      <c r="M8241" s="42"/>
      <c r="S8241" s="42"/>
      <c r="T8241" s="42"/>
      <c r="U8241" s="42"/>
      <c r="V8241" s="42"/>
      <c r="W8241" s="42"/>
      <c r="X8241" s="42"/>
      <c r="Y8241" s="42"/>
      <c r="Z8241" s="42"/>
    </row>
    <row r="8242">
      <c r="B8242" s="42"/>
      <c r="D8242" s="90"/>
      <c r="F8242" s="90"/>
      <c r="G8242" s="42"/>
      <c r="H8242" s="90"/>
      <c r="M8242" s="42"/>
      <c r="S8242" s="42"/>
      <c r="T8242" s="42"/>
      <c r="U8242" s="42"/>
      <c r="V8242" s="42"/>
      <c r="W8242" s="42"/>
      <c r="X8242" s="42"/>
      <c r="Y8242" s="42"/>
      <c r="Z8242" s="42"/>
    </row>
    <row r="8243">
      <c r="B8243" s="42"/>
      <c r="D8243" s="90"/>
      <c r="F8243" s="90"/>
      <c r="G8243" s="42"/>
      <c r="H8243" s="90"/>
      <c r="M8243" s="42"/>
      <c r="S8243" s="42"/>
      <c r="T8243" s="42"/>
      <c r="U8243" s="42"/>
      <c r="V8243" s="42"/>
      <c r="W8243" s="42"/>
      <c r="X8243" s="42"/>
      <c r="Y8243" s="42"/>
      <c r="Z8243" s="42"/>
    </row>
    <row r="8244">
      <c r="B8244" s="42"/>
      <c r="D8244" s="90"/>
      <c r="F8244" s="90"/>
      <c r="G8244" s="42"/>
      <c r="H8244" s="90"/>
      <c r="M8244" s="42"/>
      <c r="S8244" s="42"/>
      <c r="T8244" s="42"/>
      <c r="U8244" s="42"/>
      <c r="V8244" s="42"/>
      <c r="W8244" s="42"/>
      <c r="X8244" s="42"/>
      <c r="Y8244" s="42"/>
      <c r="Z8244" s="42"/>
    </row>
    <row r="8245">
      <c r="B8245" s="42"/>
      <c r="D8245" s="90"/>
      <c r="F8245" s="90"/>
      <c r="G8245" s="42"/>
      <c r="H8245" s="90"/>
      <c r="M8245" s="42"/>
      <c r="S8245" s="42"/>
      <c r="T8245" s="42"/>
      <c r="U8245" s="42"/>
      <c r="V8245" s="42"/>
      <c r="W8245" s="42"/>
      <c r="X8245" s="42"/>
      <c r="Y8245" s="42"/>
      <c r="Z8245" s="42"/>
    </row>
    <row r="8246">
      <c r="B8246" s="42"/>
      <c r="D8246" s="90"/>
      <c r="F8246" s="90"/>
      <c r="G8246" s="42"/>
      <c r="H8246" s="90"/>
      <c r="M8246" s="42"/>
      <c r="S8246" s="42"/>
      <c r="T8246" s="42"/>
      <c r="U8246" s="42"/>
      <c r="V8246" s="42"/>
      <c r="W8246" s="42"/>
      <c r="X8246" s="42"/>
      <c r="Y8246" s="42"/>
      <c r="Z8246" s="42"/>
    </row>
    <row r="8247">
      <c r="B8247" s="42"/>
      <c r="D8247" s="90"/>
      <c r="F8247" s="90"/>
      <c r="G8247" s="42"/>
      <c r="H8247" s="90"/>
      <c r="M8247" s="42"/>
      <c r="S8247" s="42"/>
      <c r="T8247" s="42"/>
      <c r="U8247" s="42"/>
      <c r="V8247" s="42"/>
      <c r="W8247" s="42"/>
      <c r="X8247" s="42"/>
      <c r="Y8247" s="42"/>
      <c r="Z8247" s="42"/>
    </row>
    <row r="8248">
      <c r="B8248" s="42"/>
      <c r="D8248" s="90"/>
      <c r="F8248" s="90"/>
      <c r="G8248" s="42"/>
      <c r="H8248" s="90"/>
      <c r="M8248" s="42"/>
      <c r="S8248" s="42"/>
      <c r="T8248" s="42"/>
      <c r="U8248" s="42"/>
      <c r="V8248" s="42"/>
      <c r="W8248" s="42"/>
      <c r="X8248" s="42"/>
      <c r="Y8248" s="42"/>
      <c r="Z8248" s="42"/>
    </row>
    <row r="8249">
      <c r="B8249" s="42"/>
      <c r="D8249" s="90"/>
      <c r="F8249" s="90"/>
      <c r="G8249" s="42"/>
      <c r="H8249" s="90"/>
      <c r="M8249" s="42"/>
      <c r="S8249" s="42"/>
      <c r="T8249" s="42"/>
      <c r="U8249" s="42"/>
      <c r="V8249" s="42"/>
      <c r="W8249" s="42"/>
      <c r="X8249" s="42"/>
      <c r="Y8249" s="42"/>
      <c r="Z8249" s="42"/>
    </row>
    <row r="8250">
      <c r="B8250" s="42"/>
      <c r="D8250" s="90"/>
      <c r="F8250" s="90"/>
      <c r="G8250" s="42"/>
      <c r="H8250" s="90"/>
      <c r="M8250" s="42"/>
      <c r="S8250" s="42"/>
      <c r="T8250" s="42"/>
      <c r="U8250" s="42"/>
      <c r="V8250" s="42"/>
      <c r="W8250" s="42"/>
      <c r="X8250" s="42"/>
      <c r="Y8250" s="42"/>
      <c r="Z8250" s="42"/>
    </row>
    <row r="8251">
      <c r="B8251" s="42"/>
      <c r="D8251" s="90"/>
      <c r="F8251" s="90"/>
      <c r="G8251" s="42"/>
      <c r="H8251" s="90"/>
      <c r="M8251" s="42"/>
      <c r="S8251" s="42"/>
      <c r="T8251" s="42"/>
      <c r="U8251" s="42"/>
      <c r="V8251" s="42"/>
      <c r="W8251" s="42"/>
      <c r="X8251" s="42"/>
      <c r="Y8251" s="42"/>
      <c r="Z8251" s="42"/>
    </row>
    <row r="8252">
      <c r="B8252" s="42"/>
      <c r="D8252" s="90"/>
      <c r="F8252" s="90"/>
      <c r="G8252" s="42"/>
      <c r="H8252" s="90"/>
      <c r="M8252" s="42"/>
      <c r="S8252" s="42"/>
      <c r="T8252" s="42"/>
      <c r="U8252" s="42"/>
      <c r="V8252" s="42"/>
      <c r="W8252" s="42"/>
      <c r="X8252" s="42"/>
      <c r="Y8252" s="42"/>
      <c r="Z8252" s="42"/>
    </row>
    <row r="8253">
      <c r="B8253" s="42"/>
      <c r="D8253" s="90"/>
      <c r="F8253" s="90"/>
      <c r="G8253" s="42"/>
      <c r="H8253" s="90"/>
      <c r="M8253" s="42"/>
      <c r="S8253" s="42"/>
      <c r="T8253" s="42"/>
      <c r="U8253" s="42"/>
      <c r="V8253" s="42"/>
      <c r="W8253" s="42"/>
      <c r="X8253" s="42"/>
      <c r="Y8253" s="42"/>
      <c r="Z8253" s="42"/>
    </row>
    <row r="8254">
      <c r="B8254" s="42"/>
      <c r="D8254" s="90"/>
      <c r="F8254" s="90"/>
      <c r="G8254" s="42"/>
      <c r="H8254" s="90"/>
      <c r="M8254" s="42"/>
      <c r="S8254" s="42"/>
      <c r="T8254" s="42"/>
      <c r="U8254" s="42"/>
      <c r="V8254" s="42"/>
      <c r="W8254" s="42"/>
      <c r="X8254" s="42"/>
      <c r="Y8254" s="42"/>
      <c r="Z8254" s="42"/>
    </row>
    <row r="8255">
      <c r="B8255" s="42"/>
      <c r="D8255" s="90"/>
      <c r="F8255" s="90"/>
      <c r="G8255" s="42"/>
      <c r="H8255" s="90"/>
      <c r="M8255" s="42"/>
      <c r="S8255" s="42"/>
      <c r="T8255" s="42"/>
      <c r="U8255" s="42"/>
      <c r="V8255" s="42"/>
      <c r="W8255" s="42"/>
      <c r="X8255" s="42"/>
      <c r="Y8255" s="42"/>
      <c r="Z8255" s="42"/>
    </row>
    <row r="8256">
      <c r="B8256" s="42"/>
      <c r="D8256" s="90"/>
      <c r="F8256" s="90"/>
      <c r="G8256" s="42"/>
      <c r="H8256" s="90"/>
      <c r="M8256" s="42"/>
      <c r="S8256" s="42"/>
      <c r="T8256" s="42"/>
      <c r="U8256" s="42"/>
      <c r="V8256" s="42"/>
      <c r="W8256" s="42"/>
      <c r="X8256" s="42"/>
      <c r="Y8256" s="42"/>
      <c r="Z8256" s="42"/>
    </row>
    <row r="8257">
      <c r="B8257" s="42"/>
      <c r="D8257" s="90"/>
      <c r="F8257" s="90"/>
      <c r="G8257" s="42"/>
      <c r="H8257" s="90"/>
      <c r="M8257" s="42"/>
      <c r="S8257" s="42"/>
      <c r="T8257" s="42"/>
      <c r="U8257" s="42"/>
      <c r="V8257" s="42"/>
      <c r="W8257" s="42"/>
      <c r="X8257" s="42"/>
      <c r="Y8257" s="42"/>
      <c r="Z8257" s="42"/>
    </row>
    <row r="8258">
      <c r="B8258" s="42"/>
      <c r="D8258" s="90"/>
      <c r="F8258" s="90"/>
      <c r="G8258" s="42"/>
      <c r="H8258" s="90"/>
      <c r="M8258" s="42"/>
      <c r="S8258" s="42"/>
      <c r="T8258" s="42"/>
      <c r="U8258" s="42"/>
      <c r="V8258" s="42"/>
      <c r="W8258" s="42"/>
      <c r="X8258" s="42"/>
      <c r="Y8258" s="42"/>
      <c r="Z8258" s="42"/>
    </row>
    <row r="8259">
      <c r="B8259" s="42"/>
      <c r="D8259" s="90"/>
      <c r="F8259" s="90"/>
      <c r="G8259" s="42"/>
      <c r="H8259" s="90"/>
      <c r="M8259" s="42"/>
      <c r="S8259" s="42"/>
      <c r="T8259" s="42"/>
      <c r="U8259" s="42"/>
      <c r="V8259" s="42"/>
      <c r="W8259" s="42"/>
      <c r="X8259" s="42"/>
      <c r="Y8259" s="42"/>
      <c r="Z8259" s="42"/>
    </row>
    <row r="8260">
      <c r="B8260" s="42"/>
      <c r="D8260" s="90"/>
      <c r="F8260" s="90"/>
      <c r="G8260" s="42"/>
      <c r="H8260" s="90"/>
      <c r="M8260" s="42"/>
      <c r="S8260" s="42"/>
      <c r="T8260" s="42"/>
      <c r="U8260" s="42"/>
      <c r="V8260" s="42"/>
      <c r="W8260" s="42"/>
      <c r="X8260" s="42"/>
      <c r="Y8260" s="42"/>
      <c r="Z8260" s="42"/>
    </row>
    <row r="8261">
      <c r="B8261" s="42"/>
      <c r="D8261" s="90"/>
      <c r="F8261" s="90"/>
      <c r="G8261" s="42"/>
      <c r="H8261" s="90"/>
      <c r="M8261" s="42"/>
      <c r="S8261" s="42"/>
      <c r="T8261" s="42"/>
      <c r="U8261" s="42"/>
      <c r="V8261" s="42"/>
      <c r="W8261" s="42"/>
      <c r="X8261" s="42"/>
      <c r="Y8261" s="42"/>
      <c r="Z8261" s="42"/>
    </row>
    <row r="8262">
      <c r="B8262" s="42"/>
      <c r="D8262" s="90"/>
      <c r="F8262" s="90"/>
      <c r="G8262" s="42"/>
      <c r="H8262" s="90"/>
      <c r="M8262" s="42"/>
      <c r="S8262" s="42"/>
      <c r="T8262" s="42"/>
      <c r="U8262" s="42"/>
      <c r="V8262" s="42"/>
      <c r="W8262" s="42"/>
      <c r="X8262" s="42"/>
      <c r="Y8262" s="42"/>
      <c r="Z8262" s="42"/>
    </row>
    <row r="8263">
      <c r="B8263" s="42"/>
      <c r="D8263" s="90"/>
      <c r="F8263" s="90"/>
      <c r="G8263" s="42"/>
      <c r="H8263" s="90"/>
      <c r="M8263" s="42"/>
      <c r="S8263" s="42"/>
      <c r="T8263" s="42"/>
      <c r="U8263" s="42"/>
      <c r="V8263" s="42"/>
      <c r="W8263" s="42"/>
      <c r="X8263" s="42"/>
      <c r="Y8263" s="42"/>
      <c r="Z8263" s="42"/>
    </row>
    <row r="8264">
      <c r="B8264" s="42"/>
      <c r="D8264" s="90"/>
      <c r="F8264" s="90"/>
      <c r="G8264" s="42"/>
      <c r="H8264" s="90"/>
      <c r="M8264" s="42"/>
      <c r="S8264" s="42"/>
      <c r="T8264" s="42"/>
      <c r="U8264" s="42"/>
      <c r="V8264" s="42"/>
      <c r="W8264" s="42"/>
      <c r="X8264" s="42"/>
      <c r="Y8264" s="42"/>
      <c r="Z8264" s="42"/>
    </row>
    <row r="8265">
      <c r="B8265" s="42"/>
      <c r="D8265" s="90"/>
      <c r="F8265" s="90"/>
      <c r="G8265" s="42"/>
      <c r="H8265" s="90"/>
      <c r="M8265" s="42"/>
      <c r="S8265" s="42"/>
      <c r="T8265" s="42"/>
      <c r="U8265" s="42"/>
      <c r="V8265" s="42"/>
      <c r="W8265" s="42"/>
      <c r="X8265" s="42"/>
      <c r="Y8265" s="42"/>
      <c r="Z8265" s="42"/>
    </row>
    <row r="8266">
      <c r="B8266" s="42"/>
      <c r="D8266" s="90"/>
      <c r="F8266" s="90"/>
      <c r="G8266" s="42"/>
      <c r="H8266" s="90"/>
      <c r="M8266" s="42"/>
      <c r="S8266" s="42"/>
      <c r="T8266" s="42"/>
      <c r="U8266" s="42"/>
      <c r="V8266" s="42"/>
      <c r="W8266" s="42"/>
      <c r="X8266" s="42"/>
      <c r="Y8266" s="42"/>
      <c r="Z8266" s="42"/>
    </row>
    <row r="8267">
      <c r="B8267" s="42"/>
      <c r="D8267" s="90"/>
      <c r="F8267" s="90"/>
      <c r="G8267" s="42"/>
      <c r="H8267" s="90"/>
      <c r="M8267" s="42"/>
      <c r="S8267" s="42"/>
      <c r="T8267" s="42"/>
      <c r="U8267" s="42"/>
      <c r="V8267" s="42"/>
      <c r="W8267" s="42"/>
      <c r="X8267" s="42"/>
      <c r="Y8267" s="42"/>
      <c r="Z8267" s="42"/>
    </row>
    <row r="8268">
      <c r="B8268" s="42"/>
      <c r="D8268" s="90"/>
      <c r="F8268" s="90"/>
      <c r="G8268" s="42"/>
      <c r="H8268" s="90"/>
      <c r="M8268" s="42"/>
      <c r="S8268" s="42"/>
      <c r="T8268" s="42"/>
      <c r="U8268" s="42"/>
      <c r="V8268" s="42"/>
      <c r="W8268" s="42"/>
      <c r="X8268" s="42"/>
      <c r="Y8268" s="42"/>
      <c r="Z8268" s="42"/>
    </row>
    <row r="8269">
      <c r="B8269" s="42"/>
      <c r="D8269" s="90"/>
      <c r="F8269" s="90"/>
      <c r="G8269" s="42"/>
      <c r="H8269" s="90"/>
      <c r="M8269" s="42"/>
      <c r="S8269" s="42"/>
      <c r="T8269" s="42"/>
      <c r="U8269" s="42"/>
      <c r="V8269" s="42"/>
      <c r="W8269" s="42"/>
      <c r="X8269" s="42"/>
      <c r="Y8269" s="42"/>
      <c r="Z8269" s="42"/>
    </row>
    <row r="8270">
      <c r="B8270" s="42"/>
      <c r="D8270" s="90"/>
      <c r="F8270" s="90"/>
      <c r="G8270" s="42"/>
      <c r="H8270" s="90"/>
      <c r="M8270" s="42"/>
      <c r="S8270" s="42"/>
      <c r="T8270" s="42"/>
      <c r="U8270" s="42"/>
      <c r="V8270" s="42"/>
      <c r="W8270" s="42"/>
      <c r="X8270" s="42"/>
      <c r="Y8270" s="42"/>
      <c r="Z8270" s="42"/>
    </row>
    <row r="8271">
      <c r="B8271" s="42"/>
      <c r="D8271" s="90"/>
      <c r="F8271" s="90"/>
      <c r="G8271" s="42"/>
      <c r="H8271" s="90"/>
      <c r="M8271" s="42"/>
      <c r="S8271" s="42"/>
      <c r="T8271" s="42"/>
      <c r="U8271" s="42"/>
      <c r="V8271" s="42"/>
      <c r="W8271" s="42"/>
      <c r="X8271" s="42"/>
      <c r="Y8271" s="42"/>
      <c r="Z8271" s="42"/>
    </row>
    <row r="8272">
      <c r="B8272" s="42"/>
      <c r="D8272" s="90"/>
      <c r="F8272" s="90"/>
      <c r="G8272" s="42"/>
      <c r="H8272" s="90"/>
      <c r="M8272" s="42"/>
      <c r="S8272" s="42"/>
      <c r="T8272" s="42"/>
      <c r="U8272" s="42"/>
      <c r="V8272" s="42"/>
      <c r="W8272" s="42"/>
      <c r="X8272" s="42"/>
      <c r="Y8272" s="42"/>
      <c r="Z8272" s="42"/>
    </row>
    <row r="8273">
      <c r="B8273" s="42"/>
      <c r="D8273" s="90"/>
      <c r="F8273" s="90"/>
      <c r="G8273" s="42"/>
      <c r="H8273" s="90"/>
      <c r="M8273" s="42"/>
      <c r="S8273" s="42"/>
      <c r="T8273" s="42"/>
      <c r="U8273" s="42"/>
      <c r="V8273" s="42"/>
      <c r="W8273" s="42"/>
      <c r="X8273" s="42"/>
      <c r="Y8273" s="42"/>
      <c r="Z8273" s="42"/>
    </row>
    <row r="8274">
      <c r="B8274" s="42"/>
      <c r="D8274" s="90"/>
      <c r="F8274" s="90"/>
      <c r="G8274" s="42"/>
      <c r="H8274" s="90"/>
      <c r="M8274" s="42"/>
      <c r="S8274" s="42"/>
      <c r="T8274" s="42"/>
      <c r="U8274" s="42"/>
      <c r="V8274" s="42"/>
      <c r="W8274" s="42"/>
      <c r="X8274" s="42"/>
      <c r="Y8274" s="42"/>
      <c r="Z8274" s="42"/>
    </row>
    <row r="8275">
      <c r="B8275" s="42"/>
      <c r="D8275" s="90"/>
      <c r="F8275" s="90"/>
      <c r="G8275" s="42"/>
      <c r="H8275" s="90"/>
      <c r="M8275" s="42"/>
      <c r="S8275" s="42"/>
      <c r="T8275" s="42"/>
      <c r="U8275" s="42"/>
      <c r="V8275" s="42"/>
      <c r="W8275" s="42"/>
      <c r="X8275" s="42"/>
      <c r="Y8275" s="42"/>
      <c r="Z8275" s="42"/>
    </row>
    <row r="8276">
      <c r="B8276" s="42"/>
      <c r="D8276" s="90"/>
      <c r="F8276" s="90"/>
      <c r="G8276" s="42"/>
      <c r="H8276" s="90"/>
      <c r="M8276" s="42"/>
      <c r="S8276" s="42"/>
      <c r="T8276" s="42"/>
      <c r="U8276" s="42"/>
      <c r="V8276" s="42"/>
      <c r="W8276" s="42"/>
      <c r="X8276" s="42"/>
      <c r="Y8276" s="42"/>
      <c r="Z8276" s="42"/>
    </row>
    <row r="8277">
      <c r="B8277" s="42"/>
      <c r="D8277" s="90"/>
      <c r="F8277" s="90"/>
      <c r="G8277" s="42"/>
      <c r="H8277" s="90"/>
      <c r="M8277" s="42"/>
      <c r="S8277" s="42"/>
      <c r="T8277" s="42"/>
      <c r="U8277" s="42"/>
      <c r="V8277" s="42"/>
      <c r="W8277" s="42"/>
      <c r="X8277" s="42"/>
      <c r="Y8277" s="42"/>
      <c r="Z8277" s="42"/>
    </row>
    <row r="8278">
      <c r="B8278" s="42"/>
      <c r="D8278" s="90"/>
      <c r="F8278" s="90"/>
      <c r="G8278" s="42"/>
      <c r="H8278" s="90"/>
      <c r="M8278" s="42"/>
      <c r="S8278" s="42"/>
      <c r="T8278" s="42"/>
      <c r="U8278" s="42"/>
      <c r="V8278" s="42"/>
      <c r="W8278" s="42"/>
      <c r="X8278" s="42"/>
      <c r="Y8278" s="42"/>
      <c r="Z8278" s="42"/>
    </row>
    <row r="8279">
      <c r="B8279" s="42"/>
      <c r="D8279" s="90"/>
      <c r="F8279" s="90"/>
      <c r="G8279" s="42"/>
      <c r="H8279" s="90"/>
      <c r="M8279" s="42"/>
      <c r="S8279" s="42"/>
      <c r="T8279" s="42"/>
      <c r="U8279" s="42"/>
      <c r="V8279" s="42"/>
      <c r="W8279" s="42"/>
      <c r="X8279" s="42"/>
      <c r="Y8279" s="42"/>
      <c r="Z8279" s="42"/>
    </row>
    <row r="8280">
      <c r="B8280" s="42"/>
      <c r="D8280" s="90"/>
      <c r="F8280" s="90"/>
      <c r="G8280" s="42"/>
      <c r="H8280" s="90"/>
      <c r="M8280" s="42"/>
      <c r="S8280" s="42"/>
      <c r="T8280" s="42"/>
      <c r="U8280" s="42"/>
      <c r="V8280" s="42"/>
      <c r="W8280" s="42"/>
      <c r="X8280" s="42"/>
      <c r="Y8280" s="42"/>
      <c r="Z8280" s="42"/>
    </row>
    <row r="8281">
      <c r="B8281" s="42"/>
      <c r="D8281" s="90"/>
      <c r="F8281" s="90"/>
      <c r="G8281" s="42"/>
      <c r="H8281" s="90"/>
      <c r="M8281" s="42"/>
      <c r="S8281" s="42"/>
      <c r="T8281" s="42"/>
      <c r="U8281" s="42"/>
      <c r="V8281" s="42"/>
      <c r="W8281" s="42"/>
      <c r="X8281" s="42"/>
      <c r="Y8281" s="42"/>
      <c r="Z8281" s="42"/>
    </row>
    <row r="8282">
      <c r="B8282" s="42"/>
      <c r="D8282" s="90"/>
      <c r="F8282" s="90"/>
      <c r="G8282" s="42"/>
      <c r="H8282" s="90"/>
      <c r="M8282" s="42"/>
      <c r="S8282" s="42"/>
      <c r="T8282" s="42"/>
      <c r="U8282" s="42"/>
      <c r="V8282" s="42"/>
      <c r="W8282" s="42"/>
      <c r="X8282" s="42"/>
      <c r="Y8282" s="42"/>
      <c r="Z8282" s="42"/>
    </row>
    <row r="8283">
      <c r="B8283" s="42"/>
      <c r="D8283" s="90"/>
      <c r="F8283" s="90"/>
      <c r="G8283" s="42"/>
      <c r="H8283" s="90"/>
      <c r="M8283" s="42"/>
      <c r="S8283" s="42"/>
      <c r="T8283" s="42"/>
      <c r="U8283" s="42"/>
      <c r="V8283" s="42"/>
      <c r="W8283" s="42"/>
      <c r="X8283" s="42"/>
      <c r="Y8283" s="42"/>
      <c r="Z8283" s="42"/>
    </row>
    <row r="8284">
      <c r="B8284" s="42"/>
      <c r="D8284" s="90"/>
      <c r="F8284" s="90"/>
      <c r="G8284" s="42"/>
      <c r="H8284" s="90"/>
      <c r="M8284" s="42"/>
      <c r="S8284" s="42"/>
      <c r="T8284" s="42"/>
      <c r="U8284" s="42"/>
      <c r="V8284" s="42"/>
      <c r="W8284" s="42"/>
      <c r="X8284" s="42"/>
      <c r="Y8284" s="42"/>
      <c r="Z8284" s="42"/>
    </row>
    <row r="8285">
      <c r="B8285" s="42"/>
      <c r="D8285" s="90"/>
      <c r="F8285" s="90"/>
      <c r="G8285" s="42"/>
      <c r="H8285" s="90"/>
      <c r="M8285" s="42"/>
      <c r="S8285" s="42"/>
      <c r="T8285" s="42"/>
      <c r="U8285" s="42"/>
      <c r="V8285" s="42"/>
      <c r="W8285" s="42"/>
      <c r="X8285" s="42"/>
      <c r="Y8285" s="42"/>
      <c r="Z8285" s="42"/>
    </row>
    <row r="8286">
      <c r="B8286" s="42"/>
      <c r="D8286" s="90"/>
      <c r="F8286" s="90"/>
      <c r="G8286" s="42"/>
      <c r="H8286" s="90"/>
      <c r="M8286" s="42"/>
      <c r="S8286" s="42"/>
      <c r="T8286" s="42"/>
      <c r="U8286" s="42"/>
      <c r="V8286" s="42"/>
      <c r="W8286" s="42"/>
      <c r="X8286" s="42"/>
      <c r="Y8286" s="42"/>
      <c r="Z8286" s="42"/>
    </row>
    <row r="8287">
      <c r="B8287" s="42"/>
      <c r="D8287" s="90"/>
      <c r="F8287" s="90"/>
      <c r="G8287" s="42"/>
      <c r="H8287" s="90"/>
      <c r="M8287" s="42"/>
      <c r="S8287" s="42"/>
      <c r="T8287" s="42"/>
      <c r="U8287" s="42"/>
      <c r="V8287" s="42"/>
      <c r="W8287" s="42"/>
      <c r="X8287" s="42"/>
      <c r="Y8287" s="42"/>
      <c r="Z8287" s="42"/>
    </row>
    <row r="8288">
      <c r="B8288" s="42"/>
      <c r="D8288" s="90"/>
      <c r="F8288" s="90"/>
      <c r="G8288" s="42"/>
      <c r="H8288" s="90"/>
      <c r="M8288" s="42"/>
      <c r="S8288" s="42"/>
      <c r="T8288" s="42"/>
      <c r="U8288" s="42"/>
      <c r="V8288" s="42"/>
      <c r="W8288" s="42"/>
      <c r="X8288" s="42"/>
      <c r="Y8288" s="42"/>
      <c r="Z8288" s="42"/>
    </row>
    <row r="8289">
      <c r="B8289" s="42"/>
      <c r="D8289" s="90"/>
      <c r="F8289" s="90"/>
      <c r="G8289" s="42"/>
      <c r="H8289" s="90"/>
      <c r="M8289" s="42"/>
      <c r="S8289" s="42"/>
      <c r="T8289" s="42"/>
      <c r="U8289" s="42"/>
      <c r="V8289" s="42"/>
      <c r="W8289" s="42"/>
      <c r="X8289" s="42"/>
      <c r="Y8289" s="42"/>
      <c r="Z8289" s="42"/>
    </row>
    <row r="8290">
      <c r="B8290" s="42"/>
      <c r="D8290" s="90"/>
      <c r="F8290" s="90"/>
      <c r="G8290" s="42"/>
      <c r="H8290" s="90"/>
      <c r="M8290" s="42"/>
      <c r="S8290" s="42"/>
      <c r="T8290" s="42"/>
      <c r="U8290" s="42"/>
      <c r="V8290" s="42"/>
      <c r="W8290" s="42"/>
      <c r="X8290" s="42"/>
      <c r="Y8290" s="42"/>
      <c r="Z8290" s="42"/>
    </row>
    <row r="8291">
      <c r="B8291" s="42"/>
      <c r="D8291" s="90"/>
      <c r="F8291" s="90"/>
      <c r="G8291" s="42"/>
      <c r="H8291" s="90"/>
      <c r="M8291" s="42"/>
      <c r="S8291" s="42"/>
      <c r="T8291" s="42"/>
      <c r="U8291" s="42"/>
      <c r="V8291" s="42"/>
      <c r="W8291" s="42"/>
      <c r="X8291" s="42"/>
      <c r="Y8291" s="42"/>
      <c r="Z8291" s="42"/>
    </row>
    <row r="8292">
      <c r="B8292" s="42"/>
      <c r="D8292" s="90"/>
      <c r="F8292" s="90"/>
      <c r="G8292" s="42"/>
      <c r="H8292" s="90"/>
      <c r="M8292" s="42"/>
      <c r="S8292" s="42"/>
      <c r="T8292" s="42"/>
      <c r="U8292" s="42"/>
      <c r="V8292" s="42"/>
      <c r="W8292" s="42"/>
      <c r="X8292" s="42"/>
      <c r="Y8292" s="42"/>
      <c r="Z8292" s="42"/>
    </row>
    <row r="8293">
      <c r="B8293" s="42"/>
      <c r="D8293" s="90"/>
      <c r="F8293" s="90"/>
      <c r="G8293" s="42"/>
      <c r="H8293" s="90"/>
      <c r="M8293" s="42"/>
      <c r="S8293" s="42"/>
      <c r="T8293" s="42"/>
      <c r="U8293" s="42"/>
      <c r="V8293" s="42"/>
      <c r="W8293" s="42"/>
      <c r="X8293" s="42"/>
      <c r="Y8293" s="42"/>
      <c r="Z8293" s="42"/>
    </row>
    <row r="8294">
      <c r="B8294" s="42"/>
      <c r="D8294" s="90"/>
      <c r="F8294" s="90"/>
      <c r="G8294" s="42"/>
      <c r="H8294" s="90"/>
      <c r="M8294" s="42"/>
      <c r="S8294" s="42"/>
      <c r="T8294" s="42"/>
      <c r="U8294" s="42"/>
      <c r="V8294" s="42"/>
      <c r="W8294" s="42"/>
      <c r="X8294" s="42"/>
      <c r="Y8294" s="42"/>
      <c r="Z8294" s="42"/>
    </row>
    <row r="8295">
      <c r="B8295" s="42"/>
      <c r="D8295" s="90"/>
      <c r="F8295" s="90"/>
      <c r="G8295" s="42"/>
      <c r="H8295" s="90"/>
      <c r="M8295" s="42"/>
      <c r="S8295" s="42"/>
      <c r="T8295" s="42"/>
      <c r="U8295" s="42"/>
      <c r="V8295" s="42"/>
      <c r="W8295" s="42"/>
      <c r="X8295" s="42"/>
      <c r="Y8295" s="42"/>
      <c r="Z8295" s="42"/>
    </row>
    <row r="8296">
      <c r="B8296" s="42"/>
      <c r="D8296" s="90"/>
      <c r="F8296" s="90"/>
      <c r="G8296" s="42"/>
      <c r="H8296" s="90"/>
      <c r="M8296" s="42"/>
      <c r="S8296" s="42"/>
      <c r="T8296" s="42"/>
      <c r="U8296" s="42"/>
      <c r="V8296" s="42"/>
      <c r="W8296" s="42"/>
      <c r="X8296" s="42"/>
      <c r="Y8296" s="42"/>
      <c r="Z8296" s="42"/>
    </row>
    <row r="8297">
      <c r="B8297" s="42"/>
      <c r="D8297" s="90"/>
      <c r="F8297" s="90"/>
      <c r="G8297" s="42"/>
      <c r="H8297" s="90"/>
      <c r="M8297" s="42"/>
      <c r="S8297" s="42"/>
      <c r="T8297" s="42"/>
      <c r="U8297" s="42"/>
      <c r="V8297" s="42"/>
      <c r="W8297" s="42"/>
      <c r="X8297" s="42"/>
      <c r="Y8297" s="42"/>
      <c r="Z8297" s="42"/>
    </row>
    <row r="8298">
      <c r="B8298" s="42"/>
      <c r="D8298" s="90"/>
      <c r="F8298" s="90"/>
      <c r="G8298" s="42"/>
      <c r="H8298" s="90"/>
      <c r="M8298" s="42"/>
      <c r="S8298" s="42"/>
      <c r="T8298" s="42"/>
      <c r="U8298" s="42"/>
      <c r="V8298" s="42"/>
      <c r="W8298" s="42"/>
      <c r="X8298" s="42"/>
      <c r="Y8298" s="42"/>
      <c r="Z8298" s="42"/>
    </row>
    <row r="8299">
      <c r="B8299" s="42"/>
      <c r="D8299" s="90"/>
      <c r="F8299" s="90"/>
      <c r="G8299" s="42"/>
      <c r="H8299" s="90"/>
      <c r="M8299" s="42"/>
      <c r="S8299" s="42"/>
      <c r="T8299" s="42"/>
      <c r="U8299" s="42"/>
      <c r="V8299" s="42"/>
      <c r="W8299" s="42"/>
      <c r="X8299" s="42"/>
      <c r="Y8299" s="42"/>
      <c r="Z8299" s="42"/>
    </row>
    <row r="8300">
      <c r="B8300" s="42"/>
      <c r="D8300" s="90"/>
      <c r="F8300" s="90"/>
      <c r="G8300" s="42"/>
      <c r="H8300" s="90"/>
      <c r="M8300" s="42"/>
      <c r="S8300" s="42"/>
      <c r="T8300" s="42"/>
      <c r="U8300" s="42"/>
      <c r="V8300" s="42"/>
      <c r="W8300" s="42"/>
      <c r="X8300" s="42"/>
      <c r="Y8300" s="42"/>
      <c r="Z8300" s="42"/>
    </row>
    <row r="8301">
      <c r="B8301" s="42"/>
      <c r="D8301" s="90"/>
      <c r="F8301" s="90"/>
      <c r="G8301" s="42"/>
      <c r="H8301" s="90"/>
      <c r="M8301" s="42"/>
      <c r="S8301" s="42"/>
      <c r="T8301" s="42"/>
      <c r="U8301" s="42"/>
      <c r="V8301" s="42"/>
      <c r="W8301" s="42"/>
      <c r="X8301" s="42"/>
      <c r="Y8301" s="42"/>
      <c r="Z8301" s="42"/>
    </row>
    <row r="8302">
      <c r="B8302" s="42"/>
      <c r="D8302" s="90"/>
      <c r="F8302" s="90"/>
      <c r="G8302" s="42"/>
      <c r="H8302" s="90"/>
      <c r="M8302" s="42"/>
      <c r="S8302" s="42"/>
      <c r="T8302" s="42"/>
      <c r="U8302" s="42"/>
      <c r="V8302" s="42"/>
      <c r="W8302" s="42"/>
      <c r="X8302" s="42"/>
      <c r="Y8302" s="42"/>
      <c r="Z8302" s="42"/>
    </row>
    <row r="8303">
      <c r="B8303" s="42"/>
      <c r="D8303" s="90"/>
      <c r="F8303" s="90"/>
      <c r="G8303" s="42"/>
      <c r="H8303" s="90"/>
      <c r="M8303" s="42"/>
      <c r="S8303" s="42"/>
      <c r="T8303" s="42"/>
      <c r="U8303" s="42"/>
      <c r="V8303" s="42"/>
      <c r="W8303" s="42"/>
      <c r="X8303" s="42"/>
      <c r="Y8303" s="42"/>
      <c r="Z8303" s="42"/>
    </row>
    <row r="8304">
      <c r="B8304" s="42"/>
      <c r="D8304" s="90"/>
      <c r="F8304" s="90"/>
      <c r="G8304" s="42"/>
      <c r="H8304" s="90"/>
      <c r="M8304" s="42"/>
      <c r="S8304" s="42"/>
      <c r="T8304" s="42"/>
      <c r="U8304" s="42"/>
      <c r="V8304" s="42"/>
      <c r="W8304" s="42"/>
      <c r="X8304" s="42"/>
      <c r="Y8304" s="42"/>
      <c r="Z8304" s="42"/>
    </row>
    <row r="8305">
      <c r="B8305" s="42"/>
      <c r="D8305" s="90"/>
      <c r="F8305" s="90"/>
      <c r="G8305" s="42"/>
      <c r="H8305" s="90"/>
      <c r="M8305" s="42"/>
      <c r="S8305" s="42"/>
      <c r="T8305" s="42"/>
      <c r="U8305" s="42"/>
      <c r="V8305" s="42"/>
      <c r="W8305" s="42"/>
      <c r="X8305" s="42"/>
      <c r="Y8305" s="42"/>
      <c r="Z8305" s="42"/>
    </row>
    <row r="8306">
      <c r="B8306" s="42"/>
      <c r="D8306" s="90"/>
      <c r="F8306" s="90"/>
      <c r="G8306" s="42"/>
      <c r="H8306" s="90"/>
      <c r="M8306" s="42"/>
      <c r="S8306" s="42"/>
      <c r="T8306" s="42"/>
      <c r="U8306" s="42"/>
      <c r="V8306" s="42"/>
      <c r="W8306" s="42"/>
      <c r="X8306" s="42"/>
      <c r="Y8306" s="42"/>
      <c r="Z8306" s="42"/>
    </row>
    <row r="8307">
      <c r="B8307" s="42"/>
      <c r="D8307" s="90"/>
      <c r="F8307" s="90"/>
      <c r="G8307" s="42"/>
      <c r="H8307" s="90"/>
      <c r="M8307" s="42"/>
      <c r="S8307" s="42"/>
      <c r="T8307" s="42"/>
      <c r="U8307" s="42"/>
      <c r="V8307" s="42"/>
      <c r="W8307" s="42"/>
      <c r="X8307" s="42"/>
      <c r="Y8307" s="42"/>
      <c r="Z8307" s="42"/>
    </row>
    <row r="8308">
      <c r="B8308" s="42"/>
      <c r="D8308" s="90"/>
      <c r="F8308" s="90"/>
      <c r="G8308" s="42"/>
      <c r="H8308" s="90"/>
      <c r="M8308" s="42"/>
      <c r="S8308" s="42"/>
      <c r="T8308" s="42"/>
      <c r="U8308" s="42"/>
      <c r="V8308" s="42"/>
      <c r="W8308" s="42"/>
      <c r="X8308" s="42"/>
      <c r="Y8308" s="42"/>
      <c r="Z8308" s="42"/>
    </row>
    <row r="8309">
      <c r="B8309" s="42"/>
      <c r="D8309" s="90"/>
      <c r="F8309" s="90"/>
      <c r="G8309" s="42"/>
      <c r="H8309" s="90"/>
      <c r="M8309" s="42"/>
      <c r="S8309" s="42"/>
      <c r="T8309" s="42"/>
      <c r="U8309" s="42"/>
      <c r="V8309" s="42"/>
      <c r="W8309" s="42"/>
      <c r="X8309" s="42"/>
      <c r="Y8309" s="42"/>
      <c r="Z8309" s="42"/>
    </row>
    <row r="8310">
      <c r="B8310" s="42"/>
      <c r="D8310" s="90"/>
      <c r="F8310" s="90"/>
      <c r="G8310" s="42"/>
      <c r="H8310" s="90"/>
      <c r="M8310" s="42"/>
      <c r="S8310" s="42"/>
      <c r="T8310" s="42"/>
      <c r="U8310" s="42"/>
      <c r="V8310" s="42"/>
      <c r="W8310" s="42"/>
      <c r="X8310" s="42"/>
      <c r="Y8310" s="42"/>
      <c r="Z8310" s="42"/>
    </row>
    <row r="8311">
      <c r="B8311" s="42"/>
      <c r="D8311" s="90"/>
      <c r="F8311" s="90"/>
      <c r="G8311" s="42"/>
      <c r="H8311" s="90"/>
      <c r="M8311" s="42"/>
      <c r="S8311" s="42"/>
      <c r="T8311" s="42"/>
      <c r="U8311" s="42"/>
      <c r="V8311" s="42"/>
      <c r="W8311" s="42"/>
      <c r="X8311" s="42"/>
      <c r="Y8311" s="42"/>
      <c r="Z8311" s="42"/>
    </row>
    <row r="8312">
      <c r="B8312" s="42"/>
      <c r="D8312" s="90"/>
      <c r="F8312" s="90"/>
      <c r="G8312" s="42"/>
      <c r="H8312" s="90"/>
      <c r="M8312" s="42"/>
      <c r="S8312" s="42"/>
      <c r="T8312" s="42"/>
      <c r="U8312" s="42"/>
      <c r="V8312" s="42"/>
      <c r="W8312" s="42"/>
      <c r="X8312" s="42"/>
      <c r="Y8312" s="42"/>
      <c r="Z8312" s="42"/>
    </row>
    <row r="8313">
      <c r="B8313" s="42"/>
      <c r="D8313" s="90"/>
      <c r="F8313" s="90"/>
      <c r="G8313" s="42"/>
      <c r="H8313" s="90"/>
      <c r="M8313" s="42"/>
      <c r="S8313" s="42"/>
      <c r="T8313" s="42"/>
      <c r="U8313" s="42"/>
      <c r="V8313" s="42"/>
      <c r="W8313" s="42"/>
      <c r="X8313" s="42"/>
      <c r="Y8313" s="42"/>
      <c r="Z8313" s="42"/>
    </row>
    <row r="8314">
      <c r="B8314" s="42"/>
      <c r="D8314" s="90"/>
      <c r="F8314" s="90"/>
      <c r="G8314" s="42"/>
      <c r="H8314" s="90"/>
      <c r="M8314" s="42"/>
      <c r="S8314" s="42"/>
      <c r="T8314" s="42"/>
      <c r="U8314" s="42"/>
      <c r="V8314" s="42"/>
      <c r="W8314" s="42"/>
      <c r="X8314" s="42"/>
      <c r="Y8314" s="42"/>
      <c r="Z8314" s="42"/>
    </row>
    <row r="8315">
      <c r="B8315" s="42"/>
      <c r="D8315" s="90"/>
      <c r="F8315" s="90"/>
      <c r="G8315" s="42"/>
      <c r="H8315" s="90"/>
      <c r="M8315" s="42"/>
      <c r="S8315" s="42"/>
      <c r="T8315" s="42"/>
      <c r="U8315" s="42"/>
      <c r="V8315" s="42"/>
      <c r="W8315" s="42"/>
      <c r="X8315" s="42"/>
      <c r="Y8315" s="42"/>
      <c r="Z8315" s="42"/>
    </row>
    <row r="8316">
      <c r="B8316" s="42"/>
      <c r="D8316" s="90"/>
      <c r="F8316" s="90"/>
      <c r="G8316" s="42"/>
      <c r="H8316" s="90"/>
      <c r="M8316" s="42"/>
      <c r="S8316" s="42"/>
      <c r="T8316" s="42"/>
      <c r="U8316" s="42"/>
      <c r="V8316" s="42"/>
      <c r="W8316" s="42"/>
      <c r="X8316" s="42"/>
      <c r="Y8316" s="42"/>
      <c r="Z8316" s="42"/>
    </row>
    <row r="8317">
      <c r="B8317" s="42"/>
      <c r="D8317" s="90"/>
      <c r="F8317" s="90"/>
      <c r="G8317" s="42"/>
      <c r="H8317" s="90"/>
      <c r="M8317" s="42"/>
      <c r="S8317" s="42"/>
      <c r="T8317" s="42"/>
      <c r="U8317" s="42"/>
      <c r="V8317" s="42"/>
      <c r="W8317" s="42"/>
      <c r="X8317" s="42"/>
      <c r="Y8317" s="42"/>
      <c r="Z8317" s="42"/>
    </row>
    <row r="8318">
      <c r="B8318" s="42"/>
      <c r="D8318" s="90"/>
      <c r="F8318" s="90"/>
      <c r="G8318" s="42"/>
      <c r="H8318" s="90"/>
      <c r="M8318" s="42"/>
      <c r="S8318" s="42"/>
      <c r="T8318" s="42"/>
      <c r="U8318" s="42"/>
      <c r="V8318" s="42"/>
      <c r="W8318" s="42"/>
      <c r="X8318" s="42"/>
      <c r="Y8318" s="42"/>
      <c r="Z8318" s="42"/>
    </row>
    <row r="8319">
      <c r="B8319" s="42"/>
      <c r="D8319" s="90"/>
      <c r="F8319" s="90"/>
      <c r="G8319" s="42"/>
      <c r="H8319" s="90"/>
      <c r="M8319" s="42"/>
      <c r="S8319" s="42"/>
      <c r="T8319" s="42"/>
      <c r="U8319" s="42"/>
      <c r="V8319" s="42"/>
      <c r="W8319" s="42"/>
      <c r="X8319" s="42"/>
      <c r="Y8319" s="42"/>
      <c r="Z8319" s="42"/>
    </row>
    <row r="8320">
      <c r="B8320" s="42"/>
      <c r="D8320" s="90"/>
      <c r="F8320" s="90"/>
      <c r="G8320" s="42"/>
      <c r="H8320" s="90"/>
      <c r="M8320" s="42"/>
      <c r="S8320" s="42"/>
      <c r="T8320" s="42"/>
      <c r="U8320" s="42"/>
      <c r="V8320" s="42"/>
      <c r="W8320" s="42"/>
      <c r="X8320" s="42"/>
      <c r="Y8320" s="42"/>
      <c r="Z8320" s="42"/>
    </row>
    <row r="8321">
      <c r="B8321" s="42"/>
      <c r="D8321" s="90"/>
      <c r="F8321" s="90"/>
      <c r="G8321" s="42"/>
      <c r="H8321" s="90"/>
      <c r="M8321" s="42"/>
      <c r="S8321" s="42"/>
      <c r="T8321" s="42"/>
      <c r="U8321" s="42"/>
      <c r="V8321" s="42"/>
      <c r="W8321" s="42"/>
      <c r="X8321" s="42"/>
      <c r="Y8321" s="42"/>
      <c r="Z8321" s="42"/>
    </row>
    <row r="8322">
      <c r="B8322" s="42"/>
      <c r="D8322" s="90"/>
      <c r="F8322" s="90"/>
      <c r="G8322" s="42"/>
      <c r="H8322" s="90"/>
      <c r="M8322" s="42"/>
      <c r="S8322" s="42"/>
      <c r="T8322" s="42"/>
      <c r="U8322" s="42"/>
      <c r="V8322" s="42"/>
      <c r="W8322" s="42"/>
      <c r="X8322" s="42"/>
      <c r="Y8322" s="42"/>
      <c r="Z8322" s="42"/>
    </row>
    <row r="8323">
      <c r="B8323" s="42"/>
      <c r="D8323" s="90"/>
      <c r="F8323" s="90"/>
      <c r="G8323" s="42"/>
      <c r="H8323" s="90"/>
      <c r="M8323" s="42"/>
      <c r="S8323" s="42"/>
      <c r="T8323" s="42"/>
      <c r="U8323" s="42"/>
      <c r="V8323" s="42"/>
      <c r="W8323" s="42"/>
      <c r="X8323" s="42"/>
      <c r="Y8323" s="42"/>
      <c r="Z8323" s="42"/>
    </row>
    <row r="8324">
      <c r="B8324" s="42"/>
      <c r="D8324" s="90"/>
      <c r="F8324" s="90"/>
      <c r="G8324" s="42"/>
      <c r="H8324" s="90"/>
      <c r="M8324" s="42"/>
      <c r="S8324" s="42"/>
      <c r="T8324" s="42"/>
      <c r="U8324" s="42"/>
      <c r="V8324" s="42"/>
      <c r="W8324" s="42"/>
      <c r="X8324" s="42"/>
      <c r="Y8324" s="42"/>
      <c r="Z8324" s="42"/>
    </row>
    <row r="8325">
      <c r="B8325" s="42"/>
      <c r="D8325" s="90"/>
      <c r="F8325" s="90"/>
      <c r="G8325" s="42"/>
      <c r="H8325" s="90"/>
      <c r="M8325" s="42"/>
      <c r="S8325" s="42"/>
      <c r="T8325" s="42"/>
      <c r="U8325" s="42"/>
      <c r="V8325" s="42"/>
      <c r="W8325" s="42"/>
      <c r="X8325" s="42"/>
      <c r="Y8325" s="42"/>
      <c r="Z8325" s="42"/>
    </row>
    <row r="8326">
      <c r="B8326" s="42"/>
      <c r="D8326" s="90"/>
      <c r="F8326" s="90"/>
      <c r="G8326" s="42"/>
      <c r="H8326" s="90"/>
      <c r="M8326" s="42"/>
      <c r="S8326" s="42"/>
      <c r="T8326" s="42"/>
      <c r="U8326" s="42"/>
      <c r="V8326" s="42"/>
      <c r="W8326" s="42"/>
      <c r="X8326" s="42"/>
      <c r="Y8326" s="42"/>
      <c r="Z8326" s="42"/>
    </row>
    <row r="8327">
      <c r="B8327" s="42"/>
      <c r="D8327" s="90"/>
      <c r="F8327" s="90"/>
      <c r="G8327" s="42"/>
      <c r="H8327" s="90"/>
      <c r="M8327" s="42"/>
      <c r="S8327" s="42"/>
      <c r="T8327" s="42"/>
      <c r="U8327" s="42"/>
      <c r="V8327" s="42"/>
      <c r="W8327" s="42"/>
      <c r="X8327" s="42"/>
      <c r="Y8327" s="42"/>
      <c r="Z8327" s="42"/>
    </row>
    <row r="8328">
      <c r="B8328" s="42"/>
      <c r="D8328" s="90"/>
      <c r="F8328" s="90"/>
      <c r="G8328" s="42"/>
      <c r="H8328" s="90"/>
      <c r="M8328" s="42"/>
      <c r="S8328" s="42"/>
      <c r="T8328" s="42"/>
      <c r="U8328" s="42"/>
      <c r="V8328" s="42"/>
      <c r="W8328" s="42"/>
      <c r="X8328" s="42"/>
      <c r="Y8328" s="42"/>
      <c r="Z8328" s="42"/>
    </row>
    <row r="8329">
      <c r="B8329" s="42"/>
      <c r="D8329" s="90"/>
      <c r="F8329" s="90"/>
      <c r="G8329" s="42"/>
      <c r="H8329" s="90"/>
      <c r="M8329" s="42"/>
      <c r="S8329" s="42"/>
      <c r="T8329" s="42"/>
      <c r="U8329" s="42"/>
      <c r="V8329" s="42"/>
      <c r="W8329" s="42"/>
      <c r="X8329" s="42"/>
      <c r="Y8329" s="42"/>
      <c r="Z8329" s="42"/>
    </row>
    <row r="8330">
      <c r="B8330" s="42"/>
      <c r="D8330" s="90"/>
      <c r="F8330" s="90"/>
      <c r="G8330" s="42"/>
      <c r="H8330" s="90"/>
      <c r="M8330" s="42"/>
      <c r="S8330" s="42"/>
      <c r="T8330" s="42"/>
      <c r="U8330" s="42"/>
      <c r="V8330" s="42"/>
      <c r="W8330" s="42"/>
      <c r="X8330" s="42"/>
      <c r="Y8330" s="42"/>
      <c r="Z8330" s="42"/>
    </row>
    <row r="8331">
      <c r="B8331" s="42"/>
      <c r="D8331" s="90"/>
      <c r="F8331" s="90"/>
      <c r="G8331" s="42"/>
      <c r="H8331" s="90"/>
      <c r="M8331" s="42"/>
      <c r="S8331" s="42"/>
      <c r="T8331" s="42"/>
      <c r="U8331" s="42"/>
      <c r="V8331" s="42"/>
      <c r="W8331" s="42"/>
      <c r="X8331" s="42"/>
      <c r="Y8331" s="42"/>
      <c r="Z8331" s="42"/>
    </row>
    <row r="8332">
      <c r="B8332" s="42"/>
      <c r="D8332" s="90"/>
      <c r="F8332" s="90"/>
      <c r="G8332" s="42"/>
      <c r="H8332" s="90"/>
      <c r="M8332" s="42"/>
      <c r="S8332" s="42"/>
      <c r="T8332" s="42"/>
      <c r="U8332" s="42"/>
      <c r="V8332" s="42"/>
      <c r="W8332" s="42"/>
      <c r="X8332" s="42"/>
      <c r="Y8332" s="42"/>
      <c r="Z8332" s="42"/>
    </row>
    <row r="8333">
      <c r="B8333" s="42"/>
      <c r="D8333" s="90"/>
      <c r="F8333" s="90"/>
      <c r="G8333" s="42"/>
      <c r="H8333" s="90"/>
      <c r="M8333" s="42"/>
      <c r="S8333" s="42"/>
      <c r="T8333" s="42"/>
      <c r="U8333" s="42"/>
      <c r="V8333" s="42"/>
      <c r="W8333" s="42"/>
      <c r="X8333" s="42"/>
      <c r="Y8333" s="42"/>
      <c r="Z8333" s="42"/>
    </row>
    <row r="8334">
      <c r="B8334" s="42"/>
      <c r="D8334" s="90"/>
      <c r="F8334" s="90"/>
      <c r="G8334" s="42"/>
      <c r="H8334" s="90"/>
      <c r="M8334" s="42"/>
      <c r="S8334" s="42"/>
      <c r="T8334" s="42"/>
      <c r="U8334" s="42"/>
      <c r="V8334" s="42"/>
      <c r="W8334" s="42"/>
      <c r="X8334" s="42"/>
      <c r="Y8334" s="42"/>
      <c r="Z8334" s="42"/>
    </row>
    <row r="8335">
      <c r="B8335" s="42"/>
      <c r="D8335" s="90"/>
      <c r="F8335" s="90"/>
      <c r="G8335" s="42"/>
      <c r="H8335" s="90"/>
      <c r="M8335" s="42"/>
      <c r="S8335" s="42"/>
      <c r="T8335" s="42"/>
      <c r="U8335" s="42"/>
      <c r="V8335" s="42"/>
      <c r="W8335" s="42"/>
      <c r="X8335" s="42"/>
      <c r="Y8335" s="42"/>
      <c r="Z8335" s="42"/>
    </row>
    <row r="8336">
      <c r="B8336" s="42"/>
      <c r="D8336" s="90"/>
      <c r="F8336" s="90"/>
      <c r="G8336" s="42"/>
      <c r="H8336" s="90"/>
      <c r="M8336" s="42"/>
      <c r="S8336" s="42"/>
      <c r="T8336" s="42"/>
      <c r="U8336" s="42"/>
      <c r="V8336" s="42"/>
      <c r="W8336" s="42"/>
      <c r="X8336" s="42"/>
      <c r="Y8336" s="42"/>
      <c r="Z8336" s="42"/>
    </row>
    <row r="8337">
      <c r="B8337" s="42"/>
      <c r="D8337" s="90"/>
      <c r="F8337" s="90"/>
      <c r="G8337" s="42"/>
      <c r="H8337" s="90"/>
      <c r="M8337" s="42"/>
      <c r="S8337" s="42"/>
      <c r="T8337" s="42"/>
      <c r="U8337" s="42"/>
      <c r="V8337" s="42"/>
      <c r="W8337" s="42"/>
      <c r="X8337" s="42"/>
      <c r="Y8337" s="42"/>
      <c r="Z8337" s="42"/>
    </row>
    <row r="8338">
      <c r="B8338" s="42"/>
      <c r="D8338" s="90"/>
      <c r="F8338" s="90"/>
      <c r="G8338" s="42"/>
      <c r="H8338" s="90"/>
      <c r="M8338" s="42"/>
      <c r="S8338" s="42"/>
      <c r="T8338" s="42"/>
      <c r="U8338" s="42"/>
      <c r="V8338" s="42"/>
      <c r="W8338" s="42"/>
      <c r="X8338" s="42"/>
      <c r="Y8338" s="42"/>
      <c r="Z8338" s="42"/>
    </row>
    <row r="8339">
      <c r="B8339" s="42"/>
      <c r="D8339" s="90"/>
      <c r="F8339" s="90"/>
      <c r="G8339" s="42"/>
      <c r="H8339" s="90"/>
      <c r="M8339" s="42"/>
      <c r="S8339" s="42"/>
      <c r="T8339" s="42"/>
      <c r="U8339" s="42"/>
      <c r="V8339" s="42"/>
      <c r="W8339" s="42"/>
      <c r="X8339" s="42"/>
      <c r="Y8339" s="42"/>
      <c r="Z8339" s="42"/>
    </row>
    <row r="8340">
      <c r="B8340" s="42"/>
      <c r="D8340" s="90"/>
      <c r="F8340" s="90"/>
      <c r="G8340" s="42"/>
      <c r="H8340" s="90"/>
      <c r="M8340" s="42"/>
      <c r="S8340" s="42"/>
      <c r="T8340" s="42"/>
      <c r="U8340" s="42"/>
      <c r="V8340" s="42"/>
      <c r="W8340" s="42"/>
      <c r="X8340" s="42"/>
      <c r="Y8340" s="42"/>
      <c r="Z8340" s="42"/>
    </row>
    <row r="8341">
      <c r="B8341" s="42"/>
      <c r="D8341" s="90"/>
      <c r="F8341" s="90"/>
      <c r="G8341" s="42"/>
      <c r="H8341" s="90"/>
      <c r="M8341" s="42"/>
      <c r="S8341" s="42"/>
      <c r="T8341" s="42"/>
      <c r="U8341" s="42"/>
      <c r="V8341" s="42"/>
      <c r="W8341" s="42"/>
      <c r="X8341" s="42"/>
      <c r="Y8341" s="42"/>
      <c r="Z8341" s="42"/>
    </row>
    <row r="8342">
      <c r="B8342" s="42"/>
      <c r="D8342" s="90"/>
      <c r="F8342" s="90"/>
      <c r="G8342" s="42"/>
      <c r="H8342" s="90"/>
      <c r="M8342" s="42"/>
      <c r="S8342" s="42"/>
      <c r="T8342" s="42"/>
      <c r="U8342" s="42"/>
      <c r="V8342" s="42"/>
      <c r="W8342" s="42"/>
      <c r="X8342" s="42"/>
      <c r="Y8342" s="42"/>
      <c r="Z8342" s="42"/>
    </row>
    <row r="8343">
      <c r="B8343" s="42"/>
      <c r="D8343" s="90"/>
      <c r="F8343" s="90"/>
      <c r="G8343" s="42"/>
      <c r="H8343" s="90"/>
      <c r="M8343" s="42"/>
      <c r="S8343" s="42"/>
      <c r="T8343" s="42"/>
      <c r="U8343" s="42"/>
      <c r="V8343" s="42"/>
      <c r="W8343" s="42"/>
      <c r="X8343" s="42"/>
      <c r="Y8343" s="42"/>
      <c r="Z8343" s="42"/>
    </row>
    <row r="8344">
      <c r="B8344" s="42"/>
      <c r="D8344" s="90"/>
      <c r="F8344" s="90"/>
      <c r="G8344" s="42"/>
      <c r="H8344" s="90"/>
      <c r="M8344" s="42"/>
      <c r="S8344" s="42"/>
      <c r="T8344" s="42"/>
      <c r="U8344" s="42"/>
      <c r="V8344" s="42"/>
      <c r="W8344" s="42"/>
      <c r="X8344" s="42"/>
      <c r="Y8344" s="42"/>
      <c r="Z8344" s="42"/>
    </row>
    <row r="8345">
      <c r="B8345" s="42"/>
      <c r="D8345" s="90"/>
      <c r="F8345" s="90"/>
      <c r="G8345" s="42"/>
      <c r="H8345" s="90"/>
      <c r="M8345" s="42"/>
      <c r="S8345" s="42"/>
      <c r="T8345" s="42"/>
      <c r="U8345" s="42"/>
      <c r="V8345" s="42"/>
      <c r="W8345" s="42"/>
      <c r="X8345" s="42"/>
      <c r="Y8345" s="42"/>
      <c r="Z8345" s="42"/>
    </row>
    <row r="8346">
      <c r="B8346" s="42"/>
      <c r="D8346" s="90"/>
      <c r="F8346" s="90"/>
      <c r="G8346" s="42"/>
      <c r="H8346" s="90"/>
      <c r="M8346" s="42"/>
      <c r="S8346" s="42"/>
      <c r="T8346" s="42"/>
      <c r="U8346" s="42"/>
      <c r="V8346" s="42"/>
      <c r="W8346" s="42"/>
      <c r="X8346" s="42"/>
      <c r="Y8346" s="42"/>
      <c r="Z8346" s="42"/>
    </row>
    <row r="8347">
      <c r="B8347" s="42"/>
      <c r="D8347" s="90"/>
      <c r="F8347" s="90"/>
      <c r="G8347" s="42"/>
      <c r="H8347" s="90"/>
      <c r="M8347" s="42"/>
      <c r="S8347" s="42"/>
      <c r="T8347" s="42"/>
      <c r="U8347" s="42"/>
      <c r="V8347" s="42"/>
      <c r="W8347" s="42"/>
      <c r="X8347" s="42"/>
      <c r="Y8347" s="42"/>
      <c r="Z8347" s="42"/>
    </row>
    <row r="8348">
      <c r="B8348" s="42"/>
      <c r="D8348" s="90"/>
      <c r="F8348" s="90"/>
      <c r="G8348" s="42"/>
      <c r="H8348" s="90"/>
      <c r="M8348" s="42"/>
      <c r="S8348" s="42"/>
      <c r="T8348" s="42"/>
      <c r="U8348" s="42"/>
      <c r="V8348" s="42"/>
      <c r="W8348" s="42"/>
      <c r="X8348" s="42"/>
      <c r="Y8348" s="42"/>
      <c r="Z8348" s="42"/>
    </row>
    <row r="8349">
      <c r="B8349" s="42"/>
      <c r="D8349" s="90"/>
      <c r="F8349" s="90"/>
      <c r="G8349" s="42"/>
      <c r="H8349" s="90"/>
      <c r="M8349" s="42"/>
      <c r="S8349" s="42"/>
      <c r="T8349" s="42"/>
      <c r="U8349" s="42"/>
      <c r="V8349" s="42"/>
      <c r="W8349" s="42"/>
      <c r="X8349" s="42"/>
      <c r="Y8349" s="42"/>
      <c r="Z8349" s="42"/>
    </row>
    <row r="8350">
      <c r="B8350" s="42"/>
      <c r="D8350" s="90"/>
      <c r="F8350" s="90"/>
      <c r="G8350" s="42"/>
      <c r="H8350" s="90"/>
      <c r="M8350" s="42"/>
      <c r="S8350" s="42"/>
      <c r="T8350" s="42"/>
      <c r="U8350" s="42"/>
      <c r="V8350" s="42"/>
      <c r="W8350" s="42"/>
      <c r="X8350" s="42"/>
      <c r="Y8350" s="42"/>
      <c r="Z8350" s="42"/>
    </row>
    <row r="8351">
      <c r="B8351" s="42"/>
      <c r="D8351" s="90"/>
      <c r="F8351" s="90"/>
      <c r="G8351" s="42"/>
      <c r="H8351" s="90"/>
      <c r="M8351" s="42"/>
      <c r="S8351" s="42"/>
      <c r="T8351" s="42"/>
      <c r="U8351" s="42"/>
      <c r="V8351" s="42"/>
      <c r="W8351" s="42"/>
      <c r="X8351" s="42"/>
      <c r="Y8351" s="42"/>
      <c r="Z8351" s="42"/>
    </row>
    <row r="8352">
      <c r="B8352" s="42"/>
      <c r="D8352" s="90"/>
      <c r="F8352" s="90"/>
      <c r="G8352" s="42"/>
      <c r="H8352" s="90"/>
      <c r="M8352" s="42"/>
      <c r="S8352" s="42"/>
      <c r="T8352" s="42"/>
      <c r="U8352" s="42"/>
      <c r="V8352" s="42"/>
      <c r="W8352" s="42"/>
      <c r="X8352" s="42"/>
      <c r="Y8352" s="42"/>
      <c r="Z8352" s="42"/>
    </row>
    <row r="8353">
      <c r="B8353" s="42"/>
      <c r="D8353" s="90"/>
      <c r="F8353" s="90"/>
      <c r="G8353" s="42"/>
      <c r="H8353" s="90"/>
      <c r="M8353" s="42"/>
      <c r="S8353" s="42"/>
      <c r="T8353" s="42"/>
      <c r="U8353" s="42"/>
      <c r="V8353" s="42"/>
      <c r="W8353" s="42"/>
      <c r="X8353" s="42"/>
      <c r="Y8353" s="42"/>
      <c r="Z8353" s="42"/>
    </row>
    <row r="8354">
      <c r="B8354" s="42"/>
      <c r="D8354" s="90"/>
      <c r="F8354" s="90"/>
      <c r="G8354" s="42"/>
      <c r="H8354" s="90"/>
      <c r="M8354" s="42"/>
      <c r="S8354" s="42"/>
      <c r="T8354" s="42"/>
      <c r="U8354" s="42"/>
      <c r="V8354" s="42"/>
      <c r="W8354" s="42"/>
      <c r="X8354" s="42"/>
      <c r="Y8354" s="42"/>
      <c r="Z8354" s="42"/>
    </row>
    <row r="8355">
      <c r="B8355" s="42"/>
      <c r="D8355" s="90"/>
      <c r="F8355" s="90"/>
      <c r="G8355" s="42"/>
      <c r="H8355" s="90"/>
      <c r="M8355" s="42"/>
      <c r="S8355" s="42"/>
      <c r="T8355" s="42"/>
      <c r="U8355" s="42"/>
      <c r="V8355" s="42"/>
      <c r="W8355" s="42"/>
      <c r="X8355" s="42"/>
      <c r="Y8355" s="42"/>
      <c r="Z8355" s="42"/>
    </row>
    <row r="8356">
      <c r="B8356" s="42"/>
      <c r="D8356" s="90"/>
      <c r="F8356" s="90"/>
      <c r="G8356" s="42"/>
      <c r="H8356" s="90"/>
      <c r="M8356" s="42"/>
      <c r="S8356" s="42"/>
      <c r="T8356" s="42"/>
      <c r="U8356" s="42"/>
      <c r="V8356" s="42"/>
      <c r="W8356" s="42"/>
      <c r="X8356" s="42"/>
      <c r="Y8356" s="42"/>
      <c r="Z8356" s="42"/>
    </row>
    <row r="8357">
      <c r="B8357" s="42"/>
      <c r="D8357" s="90"/>
      <c r="F8357" s="90"/>
      <c r="G8357" s="42"/>
      <c r="H8357" s="90"/>
      <c r="M8357" s="42"/>
      <c r="S8357" s="42"/>
      <c r="T8357" s="42"/>
      <c r="U8357" s="42"/>
      <c r="V8357" s="42"/>
      <c r="W8357" s="42"/>
      <c r="X8357" s="42"/>
      <c r="Y8357" s="42"/>
      <c r="Z8357" s="42"/>
    </row>
    <row r="8358">
      <c r="B8358" s="42"/>
      <c r="D8358" s="90"/>
      <c r="F8358" s="90"/>
      <c r="G8358" s="42"/>
      <c r="H8358" s="90"/>
      <c r="M8358" s="42"/>
      <c r="S8358" s="42"/>
      <c r="T8358" s="42"/>
      <c r="U8358" s="42"/>
      <c r="V8358" s="42"/>
      <c r="W8358" s="42"/>
      <c r="X8358" s="42"/>
      <c r="Y8358" s="42"/>
      <c r="Z8358" s="42"/>
    </row>
    <row r="8359">
      <c r="B8359" s="42"/>
      <c r="D8359" s="90"/>
      <c r="F8359" s="90"/>
      <c r="G8359" s="42"/>
      <c r="H8359" s="90"/>
      <c r="M8359" s="42"/>
      <c r="S8359" s="42"/>
      <c r="T8359" s="42"/>
      <c r="U8359" s="42"/>
      <c r="V8359" s="42"/>
      <c r="W8359" s="42"/>
      <c r="X8359" s="42"/>
      <c r="Y8359" s="42"/>
      <c r="Z8359" s="42"/>
    </row>
    <row r="8360">
      <c r="B8360" s="42"/>
      <c r="D8360" s="90"/>
      <c r="F8360" s="90"/>
      <c r="G8360" s="42"/>
      <c r="H8360" s="90"/>
      <c r="M8360" s="42"/>
      <c r="S8360" s="42"/>
      <c r="T8360" s="42"/>
      <c r="U8360" s="42"/>
      <c r="V8360" s="42"/>
      <c r="W8360" s="42"/>
      <c r="X8360" s="42"/>
      <c r="Y8360" s="42"/>
      <c r="Z8360" s="42"/>
    </row>
    <row r="8361">
      <c r="B8361" s="42"/>
      <c r="D8361" s="90"/>
      <c r="F8361" s="90"/>
      <c r="G8361" s="42"/>
      <c r="H8361" s="90"/>
      <c r="M8361" s="42"/>
      <c r="S8361" s="42"/>
      <c r="T8361" s="42"/>
      <c r="U8361" s="42"/>
      <c r="V8361" s="42"/>
      <c r="W8361" s="42"/>
      <c r="X8361" s="42"/>
      <c r="Y8361" s="42"/>
      <c r="Z8361" s="42"/>
    </row>
    <row r="8362">
      <c r="B8362" s="42"/>
      <c r="D8362" s="90"/>
      <c r="F8362" s="90"/>
      <c r="G8362" s="42"/>
      <c r="H8362" s="90"/>
      <c r="M8362" s="42"/>
      <c r="S8362" s="42"/>
      <c r="T8362" s="42"/>
      <c r="U8362" s="42"/>
      <c r="V8362" s="42"/>
      <c r="W8362" s="42"/>
      <c r="X8362" s="42"/>
      <c r="Y8362" s="42"/>
      <c r="Z8362" s="42"/>
    </row>
    <row r="8363">
      <c r="B8363" s="42"/>
      <c r="D8363" s="90"/>
      <c r="F8363" s="90"/>
      <c r="G8363" s="42"/>
      <c r="H8363" s="90"/>
      <c r="M8363" s="42"/>
      <c r="S8363" s="42"/>
      <c r="T8363" s="42"/>
      <c r="U8363" s="42"/>
      <c r="V8363" s="42"/>
      <c r="W8363" s="42"/>
      <c r="X8363" s="42"/>
      <c r="Y8363" s="42"/>
      <c r="Z8363" s="42"/>
    </row>
    <row r="8364">
      <c r="B8364" s="42"/>
      <c r="D8364" s="90"/>
      <c r="F8364" s="90"/>
      <c r="G8364" s="42"/>
      <c r="H8364" s="90"/>
      <c r="M8364" s="42"/>
      <c r="S8364" s="42"/>
      <c r="T8364" s="42"/>
      <c r="U8364" s="42"/>
      <c r="V8364" s="42"/>
      <c r="W8364" s="42"/>
      <c r="X8364" s="42"/>
      <c r="Y8364" s="42"/>
      <c r="Z8364" s="42"/>
    </row>
    <row r="8365">
      <c r="B8365" s="42"/>
      <c r="D8365" s="90"/>
      <c r="F8365" s="90"/>
      <c r="G8365" s="42"/>
      <c r="H8365" s="90"/>
      <c r="M8365" s="42"/>
      <c r="S8365" s="42"/>
      <c r="T8365" s="42"/>
      <c r="U8365" s="42"/>
      <c r="V8365" s="42"/>
      <c r="W8365" s="42"/>
      <c r="X8365" s="42"/>
      <c r="Y8365" s="42"/>
      <c r="Z8365" s="42"/>
    </row>
    <row r="8366">
      <c r="B8366" s="42"/>
      <c r="D8366" s="90"/>
      <c r="F8366" s="90"/>
      <c r="G8366" s="42"/>
      <c r="H8366" s="90"/>
      <c r="M8366" s="42"/>
      <c r="S8366" s="42"/>
      <c r="T8366" s="42"/>
      <c r="U8366" s="42"/>
      <c r="V8366" s="42"/>
      <c r="W8366" s="42"/>
      <c r="X8366" s="42"/>
      <c r="Y8366" s="42"/>
      <c r="Z8366" s="42"/>
    </row>
    <row r="8367">
      <c r="B8367" s="42"/>
      <c r="D8367" s="90"/>
      <c r="F8367" s="90"/>
      <c r="G8367" s="42"/>
      <c r="H8367" s="90"/>
      <c r="M8367" s="42"/>
      <c r="S8367" s="42"/>
      <c r="T8367" s="42"/>
      <c r="U8367" s="42"/>
      <c r="V8367" s="42"/>
      <c r="W8367" s="42"/>
      <c r="X8367" s="42"/>
      <c r="Y8367" s="42"/>
      <c r="Z8367" s="42"/>
    </row>
    <row r="8368">
      <c r="B8368" s="42"/>
      <c r="D8368" s="90"/>
      <c r="F8368" s="90"/>
      <c r="G8368" s="42"/>
      <c r="H8368" s="90"/>
      <c r="M8368" s="42"/>
      <c r="S8368" s="42"/>
      <c r="T8368" s="42"/>
      <c r="U8368" s="42"/>
      <c r="V8368" s="42"/>
      <c r="W8368" s="42"/>
      <c r="X8368" s="42"/>
      <c r="Y8368" s="42"/>
      <c r="Z8368" s="42"/>
    </row>
    <row r="8369">
      <c r="B8369" s="42"/>
      <c r="D8369" s="90"/>
      <c r="F8369" s="90"/>
      <c r="G8369" s="42"/>
      <c r="H8369" s="90"/>
      <c r="M8369" s="42"/>
      <c r="S8369" s="42"/>
      <c r="T8369" s="42"/>
      <c r="U8369" s="42"/>
      <c r="V8369" s="42"/>
      <c r="W8369" s="42"/>
      <c r="X8369" s="42"/>
      <c r="Y8369" s="42"/>
      <c r="Z8369" s="42"/>
    </row>
    <row r="8370">
      <c r="B8370" s="42"/>
      <c r="D8370" s="90"/>
      <c r="F8370" s="90"/>
      <c r="G8370" s="42"/>
      <c r="H8370" s="90"/>
      <c r="M8370" s="42"/>
      <c r="S8370" s="42"/>
      <c r="T8370" s="42"/>
      <c r="U8370" s="42"/>
      <c r="V8370" s="42"/>
      <c r="W8370" s="42"/>
      <c r="X8370" s="42"/>
      <c r="Y8370" s="42"/>
      <c r="Z8370" s="42"/>
    </row>
    <row r="8371">
      <c r="B8371" s="42"/>
      <c r="D8371" s="90"/>
      <c r="F8371" s="90"/>
      <c r="G8371" s="42"/>
      <c r="H8371" s="90"/>
      <c r="M8371" s="42"/>
      <c r="S8371" s="42"/>
      <c r="T8371" s="42"/>
      <c r="U8371" s="42"/>
      <c r="V8371" s="42"/>
      <c r="W8371" s="42"/>
      <c r="X8371" s="42"/>
      <c r="Y8371" s="42"/>
      <c r="Z8371" s="42"/>
    </row>
    <row r="8372">
      <c r="B8372" s="42"/>
      <c r="D8372" s="90"/>
      <c r="F8372" s="90"/>
      <c r="G8372" s="42"/>
      <c r="H8372" s="90"/>
      <c r="M8372" s="42"/>
      <c r="S8372" s="42"/>
      <c r="T8372" s="42"/>
      <c r="U8372" s="42"/>
      <c r="V8372" s="42"/>
      <c r="W8372" s="42"/>
      <c r="X8372" s="42"/>
      <c r="Y8372" s="42"/>
      <c r="Z8372" s="42"/>
    </row>
    <row r="8373">
      <c r="B8373" s="42"/>
      <c r="D8373" s="90"/>
      <c r="F8373" s="90"/>
      <c r="G8373" s="42"/>
      <c r="H8373" s="90"/>
      <c r="M8373" s="42"/>
      <c r="S8373" s="42"/>
      <c r="T8373" s="42"/>
      <c r="U8373" s="42"/>
      <c r="V8373" s="42"/>
      <c r="W8373" s="42"/>
      <c r="X8373" s="42"/>
      <c r="Y8373" s="42"/>
      <c r="Z8373" s="42"/>
    </row>
    <row r="8374">
      <c r="B8374" s="42"/>
      <c r="D8374" s="90"/>
      <c r="F8374" s="90"/>
      <c r="G8374" s="42"/>
      <c r="H8374" s="90"/>
      <c r="M8374" s="42"/>
      <c r="S8374" s="42"/>
      <c r="T8374" s="42"/>
      <c r="U8374" s="42"/>
      <c r="V8374" s="42"/>
      <c r="W8374" s="42"/>
      <c r="X8374" s="42"/>
      <c r="Y8374" s="42"/>
      <c r="Z8374" s="42"/>
    </row>
    <row r="8375">
      <c r="B8375" s="42"/>
      <c r="D8375" s="90"/>
      <c r="F8375" s="90"/>
      <c r="G8375" s="42"/>
      <c r="H8375" s="90"/>
      <c r="M8375" s="42"/>
      <c r="S8375" s="42"/>
      <c r="T8375" s="42"/>
      <c r="U8375" s="42"/>
      <c r="V8375" s="42"/>
      <c r="W8375" s="42"/>
      <c r="X8375" s="42"/>
      <c r="Y8375" s="42"/>
      <c r="Z8375" s="42"/>
    </row>
    <row r="8376">
      <c r="B8376" s="42"/>
      <c r="D8376" s="90"/>
      <c r="F8376" s="90"/>
      <c r="G8376" s="42"/>
      <c r="H8376" s="90"/>
      <c r="M8376" s="42"/>
      <c r="S8376" s="42"/>
      <c r="T8376" s="42"/>
      <c r="U8376" s="42"/>
      <c r="V8376" s="42"/>
      <c r="W8376" s="42"/>
      <c r="X8376" s="42"/>
      <c r="Y8376" s="42"/>
      <c r="Z8376" s="42"/>
    </row>
    <row r="8377">
      <c r="B8377" s="42"/>
      <c r="D8377" s="90"/>
      <c r="F8377" s="90"/>
      <c r="G8377" s="42"/>
      <c r="H8377" s="90"/>
      <c r="M8377" s="42"/>
      <c r="S8377" s="42"/>
      <c r="T8377" s="42"/>
      <c r="U8377" s="42"/>
      <c r="V8377" s="42"/>
      <c r="W8377" s="42"/>
      <c r="X8377" s="42"/>
      <c r="Y8377" s="42"/>
      <c r="Z8377" s="42"/>
    </row>
    <row r="8378">
      <c r="B8378" s="42"/>
      <c r="D8378" s="90"/>
      <c r="F8378" s="90"/>
      <c r="G8378" s="42"/>
      <c r="H8378" s="90"/>
      <c r="M8378" s="42"/>
      <c r="S8378" s="42"/>
      <c r="T8378" s="42"/>
      <c r="U8378" s="42"/>
      <c r="V8378" s="42"/>
      <c r="W8378" s="42"/>
      <c r="X8378" s="42"/>
      <c r="Y8378" s="42"/>
      <c r="Z8378" s="42"/>
    </row>
    <row r="8379">
      <c r="B8379" s="42"/>
      <c r="D8379" s="90"/>
      <c r="F8379" s="90"/>
      <c r="G8379" s="42"/>
      <c r="H8379" s="90"/>
      <c r="M8379" s="42"/>
      <c r="S8379" s="42"/>
      <c r="T8379" s="42"/>
      <c r="U8379" s="42"/>
      <c r="V8379" s="42"/>
      <c r="W8379" s="42"/>
      <c r="X8379" s="42"/>
      <c r="Y8379" s="42"/>
      <c r="Z8379" s="42"/>
    </row>
    <row r="8380">
      <c r="B8380" s="42"/>
      <c r="D8380" s="90"/>
      <c r="F8380" s="90"/>
      <c r="G8380" s="42"/>
      <c r="H8380" s="90"/>
      <c r="M8380" s="42"/>
      <c r="S8380" s="42"/>
      <c r="T8380" s="42"/>
      <c r="U8380" s="42"/>
      <c r="V8380" s="42"/>
      <c r="W8380" s="42"/>
      <c r="X8380" s="42"/>
      <c r="Y8380" s="42"/>
      <c r="Z8380" s="42"/>
    </row>
    <row r="8381">
      <c r="B8381" s="42"/>
      <c r="D8381" s="90"/>
      <c r="F8381" s="90"/>
      <c r="G8381" s="42"/>
      <c r="H8381" s="90"/>
      <c r="M8381" s="42"/>
      <c r="S8381" s="42"/>
      <c r="T8381" s="42"/>
      <c r="U8381" s="42"/>
      <c r="V8381" s="42"/>
      <c r="W8381" s="42"/>
      <c r="X8381" s="42"/>
      <c r="Y8381" s="42"/>
      <c r="Z8381" s="42"/>
    </row>
    <row r="8382">
      <c r="B8382" s="42"/>
      <c r="D8382" s="90"/>
      <c r="F8382" s="90"/>
      <c r="G8382" s="42"/>
      <c r="H8382" s="90"/>
      <c r="M8382" s="42"/>
      <c r="S8382" s="42"/>
      <c r="T8382" s="42"/>
      <c r="U8382" s="42"/>
      <c r="V8382" s="42"/>
      <c r="W8382" s="42"/>
      <c r="X8382" s="42"/>
      <c r="Y8382" s="42"/>
      <c r="Z8382" s="42"/>
    </row>
    <row r="8383">
      <c r="B8383" s="42"/>
      <c r="D8383" s="90"/>
      <c r="F8383" s="90"/>
      <c r="G8383" s="42"/>
      <c r="H8383" s="90"/>
      <c r="M8383" s="42"/>
      <c r="S8383" s="42"/>
      <c r="T8383" s="42"/>
      <c r="U8383" s="42"/>
      <c r="V8383" s="42"/>
      <c r="W8383" s="42"/>
      <c r="X8383" s="42"/>
      <c r="Y8383" s="42"/>
      <c r="Z8383" s="42"/>
    </row>
    <row r="8384">
      <c r="B8384" s="42"/>
      <c r="D8384" s="90"/>
      <c r="F8384" s="90"/>
      <c r="G8384" s="42"/>
      <c r="H8384" s="90"/>
      <c r="M8384" s="42"/>
      <c r="S8384" s="42"/>
      <c r="T8384" s="42"/>
      <c r="U8384" s="42"/>
      <c r="V8384" s="42"/>
      <c r="W8384" s="42"/>
      <c r="X8384" s="42"/>
      <c r="Y8384" s="42"/>
      <c r="Z8384" s="42"/>
    </row>
    <row r="8385">
      <c r="B8385" s="42"/>
      <c r="D8385" s="90"/>
      <c r="F8385" s="90"/>
      <c r="G8385" s="42"/>
      <c r="H8385" s="90"/>
      <c r="M8385" s="42"/>
      <c r="S8385" s="42"/>
      <c r="T8385" s="42"/>
      <c r="U8385" s="42"/>
      <c r="V8385" s="42"/>
      <c r="W8385" s="42"/>
      <c r="X8385" s="42"/>
      <c r="Y8385" s="42"/>
      <c r="Z8385" s="42"/>
    </row>
    <row r="8386">
      <c r="B8386" s="42"/>
      <c r="D8386" s="90"/>
      <c r="F8386" s="90"/>
      <c r="G8386" s="42"/>
      <c r="H8386" s="90"/>
      <c r="M8386" s="42"/>
      <c r="S8386" s="42"/>
      <c r="T8386" s="42"/>
      <c r="U8386" s="42"/>
      <c r="V8386" s="42"/>
      <c r="W8386" s="42"/>
      <c r="X8386" s="42"/>
      <c r="Y8386" s="42"/>
      <c r="Z8386" s="42"/>
    </row>
    <row r="8387">
      <c r="B8387" s="42"/>
      <c r="D8387" s="90"/>
      <c r="F8387" s="90"/>
      <c r="G8387" s="42"/>
      <c r="H8387" s="90"/>
      <c r="M8387" s="42"/>
      <c r="S8387" s="42"/>
      <c r="T8387" s="42"/>
      <c r="U8387" s="42"/>
      <c r="V8387" s="42"/>
      <c r="W8387" s="42"/>
      <c r="X8387" s="42"/>
      <c r="Y8387" s="42"/>
      <c r="Z8387" s="42"/>
    </row>
    <row r="8388">
      <c r="B8388" s="42"/>
      <c r="D8388" s="90"/>
      <c r="F8388" s="90"/>
      <c r="G8388" s="42"/>
      <c r="H8388" s="90"/>
      <c r="M8388" s="42"/>
      <c r="S8388" s="42"/>
      <c r="T8388" s="42"/>
      <c r="U8388" s="42"/>
      <c r="V8388" s="42"/>
      <c r="W8388" s="42"/>
      <c r="X8388" s="42"/>
      <c r="Y8388" s="42"/>
      <c r="Z8388" s="42"/>
    </row>
    <row r="8389">
      <c r="B8389" s="42"/>
      <c r="D8389" s="90"/>
      <c r="F8389" s="90"/>
      <c r="G8389" s="42"/>
      <c r="H8389" s="90"/>
      <c r="M8389" s="42"/>
      <c r="S8389" s="42"/>
      <c r="T8389" s="42"/>
      <c r="U8389" s="42"/>
      <c r="V8389" s="42"/>
      <c r="W8389" s="42"/>
      <c r="X8389" s="42"/>
      <c r="Y8389" s="42"/>
      <c r="Z8389" s="42"/>
    </row>
    <row r="8390">
      <c r="B8390" s="42"/>
      <c r="D8390" s="90"/>
      <c r="F8390" s="90"/>
      <c r="G8390" s="42"/>
      <c r="H8390" s="90"/>
      <c r="M8390" s="42"/>
      <c r="S8390" s="42"/>
      <c r="T8390" s="42"/>
      <c r="U8390" s="42"/>
      <c r="V8390" s="42"/>
      <c r="W8390" s="42"/>
      <c r="X8390" s="42"/>
      <c r="Y8390" s="42"/>
      <c r="Z8390" s="42"/>
    </row>
    <row r="8391">
      <c r="B8391" s="42"/>
      <c r="D8391" s="90"/>
      <c r="F8391" s="90"/>
      <c r="G8391" s="42"/>
      <c r="H8391" s="90"/>
      <c r="M8391" s="42"/>
      <c r="S8391" s="42"/>
      <c r="T8391" s="42"/>
      <c r="U8391" s="42"/>
      <c r="V8391" s="42"/>
      <c r="W8391" s="42"/>
      <c r="X8391" s="42"/>
      <c r="Y8391" s="42"/>
      <c r="Z8391" s="42"/>
    </row>
    <row r="8392">
      <c r="B8392" s="42"/>
      <c r="D8392" s="90"/>
      <c r="F8392" s="90"/>
      <c r="G8392" s="42"/>
      <c r="H8392" s="90"/>
      <c r="M8392" s="42"/>
      <c r="S8392" s="42"/>
      <c r="T8392" s="42"/>
      <c r="U8392" s="42"/>
      <c r="V8392" s="42"/>
      <c r="W8392" s="42"/>
      <c r="X8392" s="42"/>
      <c r="Y8392" s="42"/>
      <c r="Z8392" s="42"/>
    </row>
    <row r="8393">
      <c r="B8393" s="42"/>
      <c r="D8393" s="90"/>
      <c r="F8393" s="90"/>
      <c r="G8393" s="42"/>
      <c r="H8393" s="90"/>
      <c r="M8393" s="42"/>
      <c r="S8393" s="42"/>
      <c r="T8393" s="42"/>
      <c r="U8393" s="42"/>
      <c r="V8393" s="42"/>
      <c r="W8393" s="42"/>
      <c r="X8393" s="42"/>
      <c r="Y8393" s="42"/>
      <c r="Z8393" s="42"/>
    </row>
    <row r="8394">
      <c r="B8394" s="42"/>
      <c r="D8394" s="90"/>
      <c r="F8394" s="90"/>
      <c r="G8394" s="42"/>
      <c r="H8394" s="90"/>
      <c r="M8394" s="42"/>
      <c r="S8394" s="42"/>
      <c r="T8394" s="42"/>
      <c r="U8394" s="42"/>
      <c r="V8394" s="42"/>
      <c r="W8394" s="42"/>
      <c r="X8394" s="42"/>
      <c r="Y8394" s="42"/>
      <c r="Z8394" s="42"/>
    </row>
    <row r="8395">
      <c r="B8395" s="42"/>
      <c r="D8395" s="90"/>
      <c r="F8395" s="90"/>
      <c r="G8395" s="42"/>
      <c r="H8395" s="90"/>
      <c r="M8395" s="42"/>
      <c r="S8395" s="42"/>
      <c r="T8395" s="42"/>
      <c r="U8395" s="42"/>
      <c r="V8395" s="42"/>
      <c r="W8395" s="42"/>
      <c r="X8395" s="42"/>
      <c r="Y8395" s="42"/>
      <c r="Z8395" s="42"/>
    </row>
    <row r="8396">
      <c r="B8396" s="42"/>
      <c r="D8396" s="90"/>
      <c r="F8396" s="90"/>
      <c r="G8396" s="42"/>
      <c r="H8396" s="90"/>
      <c r="M8396" s="42"/>
      <c r="S8396" s="42"/>
      <c r="T8396" s="42"/>
      <c r="U8396" s="42"/>
      <c r="V8396" s="42"/>
      <c r="W8396" s="42"/>
      <c r="X8396" s="42"/>
      <c r="Y8396" s="42"/>
      <c r="Z8396" s="42"/>
    </row>
    <row r="8397">
      <c r="B8397" s="42"/>
      <c r="D8397" s="90"/>
      <c r="F8397" s="90"/>
      <c r="G8397" s="42"/>
      <c r="H8397" s="90"/>
      <c r="M8397" s="42"/>
      <c r="S8397" s="42"/>
      <c r="T8397" s="42"/>
      <c r="U8397" s="42"/>
      <c r="V8397" s="42"/>
      <c r="W8397" s="42"/>
      <c r="X8397" s="42"/>
      <c r="Y8397" s="42"/>
      <c r="Z8397" s="42"/>
    </row>
    <row r="8398">
      <c r="B8398" s="42"/>
      <c r="D8398" s="90"/>
      <c r="F8398" s="90"/>
      <c r="G8398" s="42"/>
      <c r="H8398" s="90"/>
      <c r="M8398" s="42"/>
      <c r="S8398" s="42"/>
      <c r="T8398" s="42"/>
      <c r="U8398" s="42"/>
      <c r="V8398" s="42"/>
      <c r="W8398" s="42"/>
      <c r="X8398" s="42"/>
      <c r="Y8398" s="42"/>
      <c r="Z8398" s="42"/>
    </row>
    <row r="8399">
      <c r="B8399" s="42"/>
      <c r="D8399" s="90"/>
      <c r="F8399" s="90"/>
      <c r="G8399" s="42"/>
      <c r="H8399" s="90"/>
      <c r="M8399" s="42"/>
      <c r="S8399" s="42"/>
      <c r="T8399" s="42"/>
      <c r="U8399" s="42"/>
      <c r="V8399" s="42"/>
      <c r="W8399" s="42"/>
      <c r="X8399" s="42"/>
      <c r="Y8399" s="42"/>
      <c r="Z8399" s="42"/>
    </row>
    <row r="8400">
      <c r="B8400" s="42"/>
      <c r="D8400" s="90"/>
      <c r="F8400" s="90"/>
      <c r="G8400" s="42"/>
      <c r="H8400" s="90"/>
      <c r="M8400" s="42"/>
      <c r="S8400" s="42"/>
      <c r="T8400" s="42"/>
      <c r="U8400" s="42"/>
      <c r="V8400" s="42"/>
      <c r="W8400" s="42"/>
      <c r="X8400" s="42"/>
      <c r="Y8400" s="42"/>
      <c r="Z8400" s="42"/>
    </row>
    <row r="8401">
      <c r="B8401" s="42"/>
      <c r="D8401" s="90"/>
      <c r="F8401" s="90"/>
      <c r="G8401" s="42"/>
      <c r="H8401" s="90"/>
      <c r="M8401" s="42"/>
      <c r="S8401" s="42"/>
      <c r="T8401" s="42"/>
      <c r="U8401" s="42"/>
      <c r="V8401" s="42"/>
      <c r="W8401" s="42"/>
      <c r="X8401" s="42"/>
      <c r="Y8401" s="42"/>
      <c r="Z8401" s="42"/>
    </row>
    <row r="8402">
      <c r="B8402" s="42"/>
      <c r="D8402" s="90"/>
      <c r="F8402" s="90"/>
      <c r="G8402" s="42"/>
      <c r="H8402" s="90"/>
      <c r="M8402" s="42"/>
      <c r="S8402" s="42"/>
      <c r="T8402" s="42"/>
      <c r="U8402" s="42"/>
      <c r="V8402" s="42"/>
      <c r="W8402" s="42"/>
      <c r="X8402" s="42"/>
      <c r="Y8402" s="42"/>
      <c r="Z8402" s="42"/>
    </row>
    <row r="8403">
      <c r="B8403" s="42"/>
      <c r="D8403" s="90"/>
      <c r="F8403" s="90"/>
      <c r="G8403" s="42"/>
      <c r="H8403" s="90"/>
      <c r="M8403" s="42"/>
      <c r="S8403" s="42"/>
      <c r="T8403" s="42"/>
      <c r="U8403" s="42"/>
      <c r="V8403" s="42"/>
      <c r="W8403" s="42"/>
      <c r="X8403" s="42"/>
      <c r="Y8403" s="42"/>
      <c r="Z8403" s="42"/>
    </row>
    <row r="8404">
      <c r="B8404" s="42"/>
      <c r="D8404" s="90"/>
      <c r="F8404" s="90"/>
      <c r="G8404" s="42"/>
      <c r="H8404" s="90"/>
      <c r="M8404" s="42"/>
      <c r="S8404" s="42"/>
      <c r="T8404" s="42"/>
      <c r="U8404" s="42"/>
      <c r="V8404" s="42"/>
      <c r="W8404" s="42"/>
      <c r="X8404" s="42"/>
      <c r="Y8404" s="42"/>
      <c r="Z8404" s="42"/>
    </row>
    <row r="8405">
      <c r="B8405" s="42"/>
      <c r="D8405" s="90"/>
      <c r="F8405" s="90"/>
      <c r="G8405" s="42"/>
      <c r="H8405" s="90"/>
      <c r="M8405" s="42"/>
      <c r="S8405" s="42"/>
      <c r="T8405" s="42"/>
      <c r="U8405" s="42"/>
      <c r="V8405" s="42"/>
      <c r="W8405" s="42"/>
      <c r="X8405" s="42"/>
      <c r="Y8405" s="42"/>
      <c r="Z8405" s="42"/>
    </row>
    <row r="8406">
      <c r="B8406" s="42"/>
      <c r="D8406" s="90"/>
      <c r="F8406" s="90"/>
      <c r="G8406" s="42"/>
      <c r="H8406" s="90"/>
      <c r="M8406" s="42"/>
      <c r="S8406" s="42"/>
      <c r="T8406" s="42"/>
      <c r="U8406" s="42"/>
      <c r="V8406" s="42"/>
      <c r="W8406" s="42"/>
      <c r="X8406" s="42"/>
      <c r="Y8406" s="42"/>
      <c r="Z8406" s="42"/>
    </row>
    <row r="8407">
      <c r="B8407" s="42"/>
      <c r="D8407" s="90"/>
      <c r="F8407" s="90"/>
      <c r="G8407" s="42"/>
      <c r="H8407" s="90"/>
      <c r="M8407" s="42"/>
      <c r="S8407" s="42"/>
      <c r="T8407" s="42"/>
      <c r="U8407" s="42"/>
      <c r="V8407" s="42"/>
      <c r="W8407" s="42"/>
      <c r="X8407" s="42"/>
      <c r="Y8407" s="42"/>
      <c r="Z8407" s="42"/>
    </row>
    <row r="8408">
      <c r="B8408" s="42"/>
      <c r="D8408" s="90"/>
      <c r="F8408" s="90"/>
      <c r="G8408" s="42"/>
      <c r="H8408" s="90"/>
      <c r="M8408" s="42"/>
      <c r="S8408" s="42"/>
      <c r="T8408" s="42"/>
      <c r="U8408" s="42"/>
      <c r="V8408" s="42"/>
      <c r="W8408" s="42"/>
      <c r="X8408" s="42"/>
      <c r="Y8408" s="42"/>
      <c r="Z8408" s="42"/>
    </row>
    <row r="8409">
      <c r="B8409" s="42"/>
      <c r="D8409" s="90"/>
      <c r="F8409" s="90"/>
      <c r="G8409" s="42"/>
      <c r="H8409" s="90"/>
      <c r="M8409" s="42"/>
      <c r="S8409" s="42"/>
      <c r="T8409" s="42"/>
      <c r="U8409" s="42"/>
      <c r="V8409" s="42"/>
      <c r="W8409" s="42"/>
      <c r="X8409" s="42"/>
      <c r="Y8409" s="42"/>
      <c r="Z8409" s="42"/>
    </row>
    <row r="8410">
      <c r="B8410" s="42"/>
      <c r="D8410" s="90"/>
      <c r="F8410" s="90"/>
      <c r="G8410" s="42"/>
      <c r="H8410" s="90"/>
      <c r="M8410" s="42"/>
      <c r="S8410" s="42"/>
      <c r="T8410" s="42"/>
      <c r="U8410" s="42"/>
      <c r="V8410" s="42"/>
      <c r="W8410" s="42"/>
      <c r="X8410" s="42"/>
      <c r="Y8410" s="42"/>
      <c r="Z8410" s="42"/>
    </row>
    <row r="8411">
      <c r="B8411" s="42"/>
      <c r="D8411" s="90"/>
      <c r="F8411" s="90"/>
      <c r="G8411" s="42"/>
      <c r="H8411" s="90"/>
      <c r="M8411" s="42"/>
      <c r="S8411" s="42"/>
      <c r="T8411" s="42"/>
      <c r="U8411" s="42"/>
      <c r="V8411" s="42"/>
      <c r="W8411" s="42"/>
      <c r="X8411" s="42"/>
      <c r="Y8411" s="42"/>
      <c r="Z8411" s="42"/>
    </row>
    <row r="8412">
      <c r="B8412" s="42"/>
      <c r="D8412" s="90"/>
      <c r="F8412" s="90"/>
      <c r="G8412" s="42"/>
      <c r="H8412" s="90"/>
      <c r="M8412" s="42"/>
      <c r="S8412" s="42"/>
      <c r="T8412" s="42"/>
      <c r="U8412" s="42"/>
      <c r="V8412" s="42"/>
      <c r="W8412" s="42"/>
      <c r="X8412" s="42"/>
      <c r="Y8412" s="42"/>
      <c r="Z8412" s="42"/>
    </row>
    <row r="8413">
      <c r="B8413" s="42"/>
      <c r="D8413" s="90"/>
      <c r="F8413" s="90"/>
      <c r="G8413" s="42"/>
      <c r="H8413" s="90"/>
      <c r="M8413" s="42"/>
      <c r="S8413" s="42"/>
      <c r="T8413" s="42"/>
      <c r="U8413" s="42"/>
      <c r="V8413" s="42"/>
      <c r="W8413" s="42"/>
      <c r="X8413" s="42"/>
      <c r="Y8413" s="42"/>
      <c r="Z8413" s="42"/>
    </row>
    <row r="8414">
      <c r="B8414" s="42"/>
      <c r="D8414" s="90"/>
      <c r="F8414" s="90"/>
      <c r="G8414" s="42"/>
      <c r="H8414" s="90"/>
      <c r="M8414" s="42"/>
      <c r="S8414" s="42"/>
      <c r="T8414" s="42"/>
      <c r="U8414" s="42"/>
      <c r="V8414" s="42"/>
      <c r="W8414" s="42"/>
      <c r="X8414" s="42"/>
      <c r="Y8414" s="42"/>
      <c r="Z8414" s="42"/>
    </row>
    <row r="8415">
      <c r="B8415" s="42"/>
      <c r="D8415" s="90"/>
      <c r="F8415" s="90"/>
      <c r="G8415" s="42"/>
      <c r="H8415" s="90"/>
      <c r="M8415" s="42"/>
      <c r="S8415" s="42"/>
      <c r="T8415" s="42"/>
      <c r="U8415" s="42"/>
      <c r="V8415" s="42"/>
      <c r="W8415" s="42"/>
      <c r="X8415" s="42"/>
      <c r="Y8415" s="42"/>
      <c r="Z8415" s="42"/>
    </row>
    <row r="8416">
      <c r="B8416" s="42"/>
      <c r="D8416" s="90"/>
      <c r="F8416" s="90"/>
      <c r="G8416" s="42"/>
      <c r="H8416" s="90"/>
      <c r="M8416" s="42"/>
      <c r="S8416" s="42"/>
      <c r="T8416" s="42"/>
      <c r="U8416" s="42"/>
      <c r="V8416" s="42"/>
      <c r="W8416" s="42"/>
      <c r="X8416" s="42"/>
      <c r="Y8416" s="42"/>
      <c r="Z8416" s="42"/>
    </row>
    <row r="8417">
      <c r="B8417" s="42"/>
      <c r="D8417" s="90"/>
      <c r="F8417" s="90"/>
      <c r="G8417" s="42"/>
      <c r="H8417" s="90"/>
      <c r="M8417" s="42"/>
      <c r="S8417" s="42"/>
      <c r="T8417" s="42"/>
      <c r="U8417" s="42"/>
      <c r="V8417" s="42"/>
      <c r="W8417" s="42"/>
      <c r="X8417" s="42"/>
      <c r="Y8417" s="42"/>
      <c r="Z8417" s="42"/>
    </row>
    <row r="8418">
      <c r="B8418" s="42"/>
      <c r="D8418" s="90"/>
      <c r="F8418" s="90"/>
      <c r="G8418" s="42"/>
      <c r="H8418" s="90"/>
      <c r="M8418" s="42"/>
      <c r="S8418" s="42"/>
      <c r="T8418" s="42"/>
      <c r="U8418" s="42"/>
      <c r="V8418" s="42"/>
      <c r="W8418" s="42"/>
      <c r="X8418" s="42"/>
      <c r="Y8418" s="42"/>
      <c r="Z8418" s="42"/>
    </row>
    <row r="8419">
      <c r="B8419" s="42"/>
      <c r="D8419" s="90"/>
      <c r="F8419" s="90"/>
      <c r="G8419" s="42"/>
      <c r="H8419" s="90"/>
      <c r="M8419" s="42"/>
      <c r="S8419" s="42"/>
      <c r="T8419" s="42"/>
      <c r="U8419" s="42"/>
      <c r="V8419" s="42"/>
      <c r="W8419" s="42"/>
      <c r="X8419" s="42"/>
      <c r="Y8419" s="42"/>
      <c r="Z8419" s="42"/>
    </row>
    <row r="8420">
      <c r="B8420" s="42"/>
      <c r="D8420" s="90"/>
      <c r="F8420" s="90"/>
      <c r="G8420" s="42"/>
      <c r="H8420" s="90"/>
      <c r="M8420" s="42"/>
      <c r="S8420" s="42"/>
      <c r="T8420" s="42"/>
      <c r="U8420" s="42"/>
      <c r="V8420" s="42"/>
      <c r="W8420" s="42"/>
      <c r="X8420" s="42"/>
      <c r="Y8420" s="42"/>
      <c r="Z8420" s="42"/>
    </row>
    <row r="8421">
      <c r="B8421" s="42"/>
      <c r="D8421" s="90"/>
      <c r="F8421" s="90"/>
      <c r="G8421" s="42"/>
      <c r="H8421" s="90"/>
      <c r="M8421" s="42"/>
      <c r="S8421" s="42"/>
      <c r="T8421" s="42"/>
      <c r="U8421" s="42"/>
      <c r="V8421" s="42"/>
      <c r="W8421" s="42"/>
      <c r="X8421" s="42"/>
      <c r="Y8421" s="42"/>
      <c r="Z8421" s="42"/>
    </row>
    <row r="8422">
      <c r="B8422" s="42"/>
      <c r="D8422" s="90"/>
      <c r="F8422" s="90"/>
      <c r="G8422" s="42"/>
      <c r="H8422" s="90"/>
      <c r="M8422" s="42"/>
      <c r="S8422" s="42"/>
      <c r="T8422" s="42"/>
      <c r="U8422" s="42"/>
      <c r="V8422" s="42"/>
      <c r="W8422" s="42"/>
      <c r="X8422" s="42"/>
      <c r="Y8422" s="42"/>
      <c r="Z8422" s="42"/>
    </row>
    <row r="8423">
      <c r="B8423" s="42"/>
      <c r="D8423" s="90"/>
      <c r="F8423" s="90"/>
      <c r="G8423" s="42"/>
      <c r="H8423" s="90"/>
      <c r="M8423" s="42"/>
      <c r="S8423" s="42"/>
      <c r="T8423" s="42"/>
      <c r="U8423" s="42"/>
      <c r="V8423" s="42"/>
      <c r="W8423" s="42"/>
      <c r="X8423" s="42"/>
      <c r="Y8423" s="42"/>
      <c r="Z8423" s="42"/>
    </row>
    <row r="8424">
      <c r="B8424" s="42"/>
      <c r="D8424" s="90"/>
      <c r="F8424" s="90"/>
      <c r="G8424" s="42"/>
      <c r="H8424" s="90"/>
      <c r="M8424" s="42"/>
      <c r="S8424" s="42"/>
      <c r="T8424" s="42"/>
      <c r="U8424" s="42"/>
      <c r="V8424" s="42"/>
      <c r="W8424" s="42"/>
      <c r="X8424" s="42"/>
      <c r="Y8424" s="42"/>
      <c r="Z8424" s="42"/>
    </row>
    <row r="8425">
      <c r="B8425" s="42"/>
      <c r="D8425" s="90"/>
      <c r="F8425" s="90"/>
      <c r="G8425" s="42"/>
      <c r="H8425" s="90"/>
      <c r="M8425" s="42"/>
      <c r="S8425" s="42"/>
      <c r="T8425" s="42"/>
      <c r="U8425" s="42"/>
      <c r="V8425" s="42"/>
      <c r="W8425" s="42"/>
      <c r="X8425" s="42"/>
      <c r="Y8425" s="42"/>
      <c r="Z8425" s="42"/>
    </row>
    <row r="8426">
      <c r="B8426" s="42"/>
      <c r="D8426" s="90"/>
      <c r="F8426" s="90"/>
      <c r="G8426" s="42"/>
      <c r="H8426" s="90"/>
      <c r="M8426" s="42"/>
      <c r="S8426" s="42"/>
      <c r="T8426" s="42"/>
      <c r="U8426" s="42"/>
      <c r="V8426" s="42"/>
      <c r="W8426" s="42"/>
      <c r="X8426" s="42"/>
      <c r="Y8426" s="42"/>
      <c r="Z8426" s="42"/>
    </row>
    <row r="8427">
      <c r="B8427" s="42"/>
      <c r="D8427" s="90"/>
      <c r="F8427" s="90"/>
      <c r="G8427" s="42"/>
      <c r="H8427" s="90"/>
      <c r="M8427" s="42"/>
      <c r="S8427" s="42"/>
      <c r="T8427" s="42"/>
      <c r="U8427" s="42"/>
      <c r="V8427" s="42"/>
      <c r="W8427" s="42"/>
      <c r="X8427" s="42"/>
      <c r="Y8427" s="42"/>
      <c r="Z8427" s="42"/>
    </row>
    <row r="8428">
      <c r="B8428" s="42"/>
      <c r="D8428" s="90"/>
      <c r="F8428" s="90"/>
      <c r="G8428" s="42"/>
      <c r="H8428" s="90"/>
      <c r="M8428" s="42"/>
      <c r="S8428" s="42"/>
      <c r="T8428" s="42"/>
      <c r="U8428" s="42"/>
      <c r="V8428" s="42"/>
      <c r="W8428" s="42"/>
      <c r="X8428" s="42"/>
      <c r="Y8428" s="42"/>
      <c r="Z8428" s="42"/>
    </row>
    <row r="8429">
      <c r="B8429" s="42"/>
      <c r="D8429" s="90"/>
      <c r="F8429" s="90"/>
      <c r="G8429" s="42"/>
      <c r="H8429" s="90"/>
      <c r="M8429" s="42"/>
      <c r="S8429" s="42"/>
      <c r="T8429" s="42"/>
      <c r="U8429" s="42"/>
      <c r="V8429" s="42"/>
      <c r="W8429" s="42"/>
      <c r="X8429" s="42"/>
      <c r="Y8429" s="42"/>
      <c r="Z8429" s="42"/>
    </row>
    <row r="8430">
      <c r="B8430" s="42"/>
      <c r="D8430" s="90"/>
      <c r="F8430" s="90"/>
      <c r="G8430" s="42"/>
      <c r="H8430" s="90"/>
      <c r="M8430" s="42"/>
      <c r="S8430" s="42"/>
      <c r="T8430" s="42"/>
      <c r="U8430" s="42"/>
      <c r="V8430" s="42"/>
      <c r="W8430" s="42"/>
      <c r="X8430" s="42"/>
      <c r="Y8430" s="42"/>
      <c r="Z8430" s="42"/>
    </row>
    <row r="8431">
      <c r="B8431" s="42"/>
      <c r="D8431" s="90"/>
      <c r="F8431" s="90"/>
      <c r="G8431" s="42"/>
      <c r="H8431" s="90"/>
      <c r="M8431" s="42"/>
      <c r="S8431" s="42"/>
      <c r="T8431" s="42"/>
      <c r="U8431" s="42"/>
      <c r="V8431" s="42"/>
      <c r="W8431" s="42"/>
      <c r="X8431" s="42"/>
      <c r="Y8431" s="42"/>
      <c r="Z8431" s="42"/>
    </row>
    <row r="8432">
      <c r="B8432" s="42"/>
      <c r="D8432" s="90"/>
      <c r="F8432" s="90"/>
      <c r="G8432" s="42"/>
      <c r="H8432" s="90"/>
      <c r="M8432" s="42"/>
      <c r="S8432" s="42"/>
      <c r="T8432" s="42"/>
      <c r="U8432" s="42"/>
      <c r="V8432" s="42"/>
      <c r="W8432" s="42"/>
      <c r="X8432" s="42"/>
      <c r="Y8432" s="42"/>
      <c r="Z8432" s="42"/>
    </row>
    <row r="8433">
      <c r="B8433" s="42"/>
      <c r="D8433" s="90"/>
      <c r="F8433" s="90"/>
      <c r="G8433" s="42"/>
      <c r="H8433" s="90"/>
      <c r="M8433" s="42"/>
      <c r="S8433" s="42"/>
      <c r="T8433" s="42"/>
      <c r="U8433" s="42"/>
      <c r="V8433" s="42"/>
      <c r="W8433" s="42"/>
      <c r="X8433" s="42"/>
      <c r="Y8433" s="42"/>
      <c r="Z8433" s="42"/>
    </row>
    <row r="8434">
      <c r="B8434" s="42"/>
      <c r="D8434" s="90"/>
      <c r="F8434" s="90"/>
      <c r="G8434" s="42"/>
      <c r="H8434" s="90"/>
      <c r="M8434" s="42"/>
      <c r="S8434" s="42"/>
      <c r="T8434" s="42"/>
      <c r="U8434" s="42"/>
      <c r="V8434" s="42"/>
      <c r="W8434" s="42"/>
      <c r="X8434" s="42"/>
      <c r="Y8434" s="42"/>
      <c r="Z8434" s="42"/>
    </row>
    <row r="8435">
      <c r="B8435" s="42"/>
      <c r="D8435" s="90"/>
      <c r="F8435" s="90"/>
      <c r="G8435" s="42"/>
      <c r="H8435" s="90"/>
      <c r="M8435" s="42"/>
      <c r="S8435" s="42"/>
      <c r="T8435" s="42"/>
      <c r="U8435" s="42"/>
      <c r="V8435" s="42"/>
      <c r="W8435" s="42"/>
      <c r="X8435" s="42"/>
      <c r="Y8435" s="42"/>
      <c r="Z8435" s="42"/>
    </row>
    <row r="8436">
      <c r="B8436" s="42"/>
      <c r="D8436" s="90"/>
      <c r="F8436" s="90"/>
      <c r="G8436" s="42"/>
      <c r="H8436" s="90"/>
      <c r="M8436" s="42"/>
      <c r="S8436" s="42"/>
      <c r="T8436" s="42"/>
      <c r="U8436" s="42"/>
      <c r="V8436" s="42"/>
      <c r="W8436" s="42"/>
      <c r="X8436" s="42"/>
      <c r="Y8436" s="42"/>
      <c r="Z8436" s="42"/>
    </row>
    <row r="8437">
      <c r="B8437" s="42"/>
      <c r="D8437" s="90"/>
      <c r="F8437" s="90"/>
      <c r="G8437" s="42"/>
      <c r="H8437" s="90"/>
      <c r="M8437" s="42"/>
      <c r="S8437" s="42"/>
      <c r="T8437" s="42"/>
      <c r="U8437" s="42"/>
      <c r="V8437" s="42"/>
      <c r="W8437" s="42"/>
      <c r="X8437" s="42"/>
      <c r="Y8437" s="42"/>
      <c r="Z8437" s="42"/>
    </row>
    <row r="8438">
      <c r="B8438" s="42"/>
      <c r="D8438" s="90"/>
      <c r="F8438" s="90"/>
      <c r="G8438" s="42"/>
      <c r="H8438" s="90"/>
      <c r="M8438" s="42"/>
      <c r="S8438" s="42"/>
      <c r="T8438" s="42"/>
      <c r="U8438" s="42"/>
      <c r="V8438" s="42"/>
      <c r="W8438" s="42"/>
      <c r="X8438" s="42"/>
      <c r="Y8438" s="42"/>
      <c r="Z8438" s="42"/>
    </row>
    <row r="8439">
      <c r="B8439" s="42"/>
      <c r="D8439" s="90"/>
      <c r="F8439" s="90"/>
      <c r="G8439" s="42"/>
      <c r="H8439" s="90"/>
      <c r="M8439" s="42"/>
      <c r="S8439" s="42"/>
      <c r="T8439" s="42"/>
      <c r="U8439" s="42"/>
      <c r="V8439" s="42"/>
      <c r="W8439" s="42"/>
      <c r="X8439" s="42"/>
      <c r="Y8439" s="42"/>
      <c r="Z8439" s="42"/>
    </row>
    <row r="8440">
      <c r="B8440" s="42"/>
      <c r="D8440" s="90"/>
      <c r="F8440" s="90"/>
      <c r="G8440" s="42"/>
      <c r="H8440" s="90"/>
      <c r="M8440" s="42"/>
      <c r="S8440" s="42"/>
      <c r="T8440" s="42"/>
      <c r="U8440" s="42"/>
      <c r="V8440" s="42"/>
      <c r="W8440" s="42"/>
      <c r="X8440" s="42"/>
      <c r="Y8440" s="42"/>
      <c r="Z8440" s="42"/>
    </row>
    <row r="8441">
      <c r="B8441" s="42"/>
      <c r="D8441" s="90"/>
      <c r="F8441" s="90"/>
      <c r="G8441" s="42"/>
      <c r="H8441" s="90"/>
      <c r="M8441" s="42"/>
      <c r="S8441" s="42"/>
      <c r="T8441" s="42"/>
      <c r="U8441" s="42"/>
      <c r="V8441" s="42"/>
      <c r="W8441" s="42"/>
      <c r="X8441" s="42"/>
      <c r="Y8441" s="42"/>
      <c r="Z8441" s="42"/>
    </row>
    <row r="8442">
      <c r="B8442" s="42"/>
      <c r="D8442" s="90"/>
      <c r="F8442" s="90"/>
      <c r="G8442" s="42"/>
      <c r="H8442" s="90"/>
      <c r="M8442" s="42"/>
      <c r="S8442" s="42"/>
      <c r="T8442" s="42"/>
      <c r="U8442" s="42"/>
      <c r="V8442" s="42"/>
      <c r="W8442" s="42"/>
      <c r="X8442" s="42"/>
      <c r="Y8442" s="42"/>
      <c r="Z8442" s="42"/>
    </row>
    <row r="8443">
      <c r="B8443" s="42"/>
      <c r="D8443" s="90"/>
      <c r="F8443" s="90"/>
      <c r="G8443" s="42"/>
      <c r="H8443" s="90"/>
      <c r="M8443" s="42"/>
      <c r="S8443" s="42"/>
      <c r="T8443" s="42"/>
      <c r="U8443" s="42"/>
      <c r="V8443" s="42"/>
      <c r="W8443" s="42"/>
      <c r="X8443" s="42"/>
      <c r="Y8443" s="42"/>
      <c r="Z8443" s="42"/>
    </row>
    <row r="8444">
      <c r="B8444" s="42"/>
      <c r="D8444" s="90"/>
      <c r="F8444" s="90"/>
      <c r="G8444" s="42"/>
      <c r="H8444" s="90"/>
      <c r="M8444" s="42"/>
      <c r="S8444" s="42"/>
      <c r="T8444" s="42"/>
      <c r="U8444" s="42"/>
      <c r="V8444" s="42"/>
      <c r="W8444" s="42"/>
      <c r="X8444" s="42"/>
      <c r="Y8444" s="42"/>
      <c r="Z8444" s="42"/>
    </row>
    <row r="8445">
      <c r="B8445" s="42"/>
      <c r="D8445" s="90"/>
      <c r="F8445" s="90"/>
      <c r="G8445" s="42"/>
      <c r="H8445" s="90"/>
      <c r="M8445" s="42"/>
      <c r="S8445" s="42"/>
      <c r="T8445" s="42"/>
      <c r="U8445" s="42"/>
      <c r="V8445" s="42"/>
      <c r="W8445" s="42"/>
      <c r="X8445" s="42"/>
      <c r="Y8445" s="42"/>
      <c r="Z8445" s="42"/>
    </row>
    <row r="8446">
      <c r="B8446" s="42"/>
      <c r="D8446" s="90"/>
      <c r="F8446" s="90"/>
      <c r="G8446" s="42"/>
      <c r="H8446" s="90"/>
      <c r="M8446" s="42"/>
      <c r="S8446" s="42"/>
      <c r="T8446" s="42"/>
      <c r="U8446" s="42"/>
      <c r="V8446" s="42"/>
      <c r="W8446" s="42"/>
      <c r="X8446" s="42"/>
      <c r="Y8446" s="42"/>
      <c r="Z8446" s="42"/>
    </row>
    <row r="8447">
      <c r="B8447" s="42"/>
      <c r="D8447" s="90"/>
      <c r="F8447" s="90"/>
      <c r="G8447" s="42"/>
      <c r="H8447" s="90"/>
      <c r="M8447" s="42"/>
      <c r="S8447" s="42"/>
      <c r="T8447" s="42"/>
      <c r="U8447" s="42"/>
      <c r="V8447" s="42"/>
      <c r="W8447" s="42"/>
      <c r="X8447" s="42"/>
      <c r="Y8447" s="42"/>
      <c r="Z8447" s="42"/>
    </row>
    <row r="8448">
      <c r="B8448" s="42"/>
      <c r="D8448" s="90"/>
      <c r="F8448" s="90"/>
      <c r="G8448" s="42"/>
      <c r="H8448" s="90"/>
      <c r="M8448" s="42"/>
      <c r="S8448" s="42"/>
      <c r="T8448" s="42"/>
      <c r="U8448" s="42"/>
      <c r="V8448" s="42"/>
      <c r="W8448" s="42"/>
      <c r="X8448" s="42"/>
      <c r="Y8448" s="42"/>
      <c r="Z8448" s="42"/>
    </row>
    <row r="8449">
      <c r="B8449" s="42"/>
      <c r="D8449" s="90"/>
      <c r="F8449" s="90"/>
      <c r="G8449" s="42"/>
      <c r="H8449" s="90"/>
      <c r="M8449" s="42"/>
      <c r="S8449" s="42"/>
      <c r="T8449" s="42"/>
      <c r="U8449" s="42"/>
      <c r="V8449" s="42"/>
      <c r="W8449" s="42"/>
      <c r="X8449" s="42"/>
      <c r="Y8449" s="42"/>
      <c r="Z8449" s="42"/>
    </row>
    <row r="8450">
      <c r="B8450" s="42"/>
      <c r="D8450" s="90"/>
      <c r="F8450" s="90"/>
      <c r="G8450" s="42"/>
      <c r="H8450" s="90"/>
      <c r="M8450" s="42"/>
      <c r="S8450" s="42"/>
      <c r="T8450" s="42"/>
      <c r="U8450" s="42"/>
      <c r="V8450" s="42"/>
      <c r="W8450" s="42"/>
      <c r="X8450" s="42"/>
      <c r="Y8450" s="42"/>
      <c r="Z8450" s="42"/>
    </row>
    <row r="8451">
      <c r="B8451" s="42"/>
      <c r="D8451" s="90"/>
      <c r="F8451" s="90"/>
      <c r="G8451" s="42"/>
      <c r="H8451" s="90"/>
      <c r="M8451" s="42"/>
      <c r="S8451" s="42"/>
      <c r="T8451" s="42"/>
      <c r="U8451" s="42"/>
      <c r="V8451" s="42"/>
      <c r="W8451" s="42"/>
      <c r="X8451" s="42"/>
      <c r="Y8451" s="42"/>
      <c r="Z8451" s="42"/>
    </row>
    <row r="8452">
      <c r="B8452" s="42"/>
      <c r="D8452" s="90"/>
      <c r="F8452" s="90"/>
      <c r="G8452" s="42"/>
      <c r="H8452" s="90"/>
      <c r="M8452" s="42"/>
      <c r="S8452" s="42"/>
      <c r="T8452" s="42"/>
      <c r="U8452" s="42"/>
      <c r="V8452" s="42"/>
      <c r="W8452" s="42"/>
      <c r="X8452" s="42"/>
      <c r="Y8452" s="42"/>
      <c r="Z8452" s="42"/>
    </row>
    <row r="8453">
      <c r="B8453" s="42"/>
      <c r="D8453" s="90"/>
      <c r="F8453" s="90"/>
      <c r="G8453" s="42"/>
      <c r="H8453" s="90"/>
      <c r="M8453" s="42"/>
      <c r="S8453" s="42"/>
      <c r="T8453" s="42"/>
      <c r="U8453" s="42"/>
      <c r="V8453" s="42"/>
      <c r="W8453" s="42"/>
      <c r="X8453" s="42"/>
      <c r="Y8453" s="42"/>
      <c r="Z8453" s="42"/>
    </row>
    <row r="8454">
      <c r="B8454" s="42"/>
      <c r="D8454" s="90"/>
      <c r="F8454" s="90"/>
      <c r="G8454" s="42"/>
      <c r="H8454" s="90"/>
      <c r="M8454" s="42"/>
      <c r="S8454" s="42"/>
      <c r="T8454" s="42"/>
      <c r="U8454" s="42"/>
      <c r="V8454" s="42"/>
      <c r="W8454" s="42"/>
      <c r="X8454" s="42"/>
      <c r="Y8454" s="42"/>
      <c r="Z8454" s="42"/>
    </row>
    <row r="8455">
      <c r="B8455" s="42"/>
      <c r="D8455" s="90"/>
      <c r="F8455" s="90"/>
      <c r="G8455" s="42"/>
      <c r="H8455" s="90"/>
      <c r="M8455" s="42"/>
      <c r="S8455" s="42"/>
      <c r="T8455" s="42"/>
      <c r="U8455" s="42"/>
      <c r="V8455" s="42"/>
      <c r="W8455" s="42"/>
      <c r="X8455" s="42"/>
      <c r="Y8455" s="42"/>
      <c r="Z8455" s="42"/>
    </row>
    <row r="8456">
      <c r="B8456" s="42"/>
      <c r="D8456" s="90"/>
      <c r="F8456" s="90"/>
      <c r="G8456" s="42"/>
      <c r="H8456" s="90"/>
      <c r="M8456" s="42"/>
      <c r="S8456" s="42"/>
      <c r="T8456" s="42"/>
      <c r="U8456" s="42"/>
      <c r="V8456" s="42"/>
      <c r="W8456" s="42"/>
      <c r="X8456" s="42"/>
      <c r="Y8456" s="42"/>
      <c r="Z8456" s="42"/>
    </row>
    <row r="8457">
      <c r="B8457" s="42"/>
      <c r="D8457" s="90"/>
      <c r="F8457" s="90"/>
      <c r="G8457" s="42"/>
      <c r="H8457" s="90"/>
      <c r="M8457" s="42"/>
      <c r="S8457" s="42"/>
      <c r="T8457" s="42"/>
      <c r="U8457" s="42"/>
      <c r="V8457" s="42"/>
      <c r="W8457" s="42"/>
      <c r="X8457" s="42"/>
      <c r="Y8457" s="42"/>
      <c r="Z8457" s="42"/>
    </row>
    <row r="8458">
      <c r="B8458" s="42"/>
      <c r="D8458" s="90"/>
      <c r="F8458" s="90"/>
      <c r="G8458" s="42"/>
      <c r="H8458" s="90"/>
      <c r="M8458" s="42"/>
      <c r="S8458" s="42"/>
      <c r="T8458" s="42"/>
      <c r="U8458" s="42"/>
      <c r="V8458" s="42"/>
      <c r="W8458" s="42"/>
      <c r="X8458" s="42"/>
      <c r="Y8458" s="42"/>
      <c r="Z8458" s="42"/>
    </row>
    <row r="8459">
      <c r="B8459" s="42"/>
      <c r="D8459" s="90"/>
      <c r="F8459" s="90"/>
      <c r="G8459" s="42"/>
      <c r="H8459" s="90"/>
      <c r="M8459" s="42"/>
      <c r="S8459" s="42"/>
      <c r="T8459" s="42"/>
      <c r="U8459" s="42"/>
      <c r="V8459" s="42"/>
      <c r="W8459" s="42"/>
      <c r="X8459" s="42"/>
      <c r="Y8459" s="42"/>
      <c r="Z8459" s="42"/>
    </row>
    <row r="8460">
      <c r="B8460" s="42"/>
      <c r="D8460" s="90"/>
      <c r="F8460" s="90"/>
      <c r="G8460" s="42"/>
      <c r="H8460" s="90"/>
      <c r="M8460" s="42"/>
      <c r="S8460" s="42"/>
      <c r="T8460" s="42"/>
      <c r="U8460" s="42"/>
      <c r="V8460" s="42"/>
      <c r="W8460" s="42"/>
      <c r="X8460" s="42"/>
      <c r="Y8460" s="42"/>
      <c r="Z8460" s="42"/>
    </row>
    <row r="8461">
      <c r="B8461" s="42"/>
      <c r="D8461" s="90"/>
      <c r="F8461" s="90"/>
      <c r="G8461" s="42"/>
      <c r="H8461" s="90"/>
      <c r="M8461" s="42"/>
      <c r="S8461" s="42"/>
      <c r="T8461" s="42"/>
      <c r="U8461" s="42"/>
      <c r="V8461" s="42"/>
      <c r="W8461" s="42"/>
      <c r="X8461" s="42"/>
      <c r="Y8461" s="42"/>
      <c r="Z8461" s="42"/>
    </row>
    <row r="8462">
      <c r="B8462" s="42"/>
      <c r="D8462" s="90"/>
      <c r="F8462" s="90"/>
      <c r="G8462" s="42"/>
      <c r="H8462" s="90"/>
      <c r="M8462" s="42"/>
      <c r="S8462" s="42"/>
      <c r="T8462" s="42"/>
      <c r="U8462" s="42"/>
      <c r="V8462" s="42"/>
      <c r="W8462" s="42"/>
      <c r="X8462" s="42"/>
      <c r="Y8462" s="42"/>
      <c r="Z8462" s="42"/>
    </row>
    <row r="8463">
      <c r="B8463" s="42"/>
      <c r="D8463" s="90"/>
      <c r="F8463" s="90"/>
      <c r="G8463" s="42"/>
      <c r="H8463" s="90"/>
      <c r="M8463" s="42"/>
      <c r="S8463" s="42"/>
      <c r="T8463" s="42"/>
      <c r="U8463" s="42"/>
      <c r="V8463" s="42"/>
      <c r="W8463" s="42"/>
      <c r="X8463" s="42"/>
      <c r="Y8463" s="42"/>
      <c r="Z8463" s="42"/>
    </row>
    <row r="8464">
      <c r="B8464" s="42"/>
      <c r="D8464" s="90"/>
      <c r="F8464" s="90"/>
      <c r="G8464" s="42"/>
      <c r="H8464" s="90"/>
      <c r="M8464" s="42"/>
      <c r="S8464" s="42"/>
      <c r="T8464" s="42"/>
      <c r="U8464" s="42"/>
      <c r="V8464" s="42"/>
      <c r="W8464" s="42"/>
      <c r="X8464" s="42"/>
      <c r="Y8464" s="42"/>
      <c r="Z8464" s="42"/>
    </row>
    <row r="8465">
      <c r="B8465" s="42"/>
      <c r="D8465" s="90"/>
      <c r="F8465" s="90"/>
      <c r="G8465" s="42"/>
      <c r="H8465" s="90"/>
      <c r="M8465" s="42"/>
      <c r="S8465" s="42"/>
      <c r="T8465" s="42"/>
      <c r="U8465" s="42"/>
      <c r="V8465" s="42"/>
      <c r="W8465" s="42"/>
      <c r="X8465" s="42"/>
      <c r="Y8465" s="42"/>
      <c r="Z8465" s="42"/>
    </row>
    <row r="8466">
      <c r="B8466" s="42"/>
      <c r="D8466" s="90"/>
      <c r="F8466" s="90"/>
      <c r="G8466" s="42"/>
      <c r="H8466" s="90"/>
      <c r="M8466" s="42"/>
      <c r="S8466" s="42"/>
      <c r="T8466" s="42"/>
      <c r="U8466" s="42"/>
      <c r="V8466" s="42"/>
      <c r="W8466" s="42"/>
      <c r="X8466" s="42"/>
      <c r="Y8466" s="42"/>
      <c r="Z8466" s="42"/>
    </row>
    <row r="8467">
      <c r="B8467" s="42"/>
      <c r="D8467" s="90"/>
      <c r="F8467" s="90"/>
      <c r="G8467" s="42"/>
      <c r="H8467" s="90"/>
      <c r="M8467" s="42"/>
      <c r="S8467" s="42"/>
      <c r="T8467" s="42"/>
      <c r="U8467" s="42"/>
      <c r="V8467" s="42"/>
      <c r="W8467" s="42"/>
      <c r="X8467" s="42"/>
      <c r="Y8467" s="42"/>
      <c r="Z8467" s="42"/>
    </row>
    <row r="8468">
      <c r="B8468" s="42"/>
      <c r="D8468" s="90"/>
      <c r="F8468" s="90"/>
      <c r="G8468" s="42"/>
      <c r="H8468" s="90"/>
      <c r="M8468" s="42"/>
      <c r="S8468" s="42"/>
      <c r="T8468" s="42"/>
      <c r="U8468" s="42"/>
      <c r="V8468" s="42"/>
      <c r="W8468" s="42"/>
      <c r="X8468" s="42"/>
      <c r="Y8468" s="42"/>
      <c r="Z8468" s="42"/>
    </row>
    <row r="8469">
      <c r="B8469" s="42"/>
      <c r="D8469" s="90"/>
      <c r="F8469" s="90"/>
      <c r="G8469" s="42"/>
      <c r="H8469" s="90"/>
      <c r="M8469" s="42"/>
      <c r="S8469" s="42"/>
      <c r="T8469" s="42"/>
      <c r="U8469" s="42"/>
      <c r="V8469" s="42"/>
      <c r="W8469" s="42"/>
      <c r="X8469" s="42"/>
      <c r="Y8469" s="42"/>
      <c r="Z8469" s="42"/>
    </row>
    <row r="8470">
      <c r="B8470" s="42"/>
      <c r="D8470" s="90"/>
      <c r="F8470" s="90"/>
      <c r="G8470" s="42"/>
      <c r="H8470" s="90"/>
      <c r="M8470" s="42"/>
      <c r="S8470" s="42"/>
      <c r="T8470" s="42"/>
      <c r="U8470" s="42"/>
      <c r="V8470" s="42"/>
      <c r="W8470" s="42"/>
      <c r="X8470" s="42"/>
      <c r="Y8470" s="42"/>
      <c r="Z8470" s="42"/>
    </row>
    <row r="8471">
      <c r="B8471" s="42"/>
      <c r="D8471" s="90"/>
      <c r="F8471" s="90"/>
      <c r="G8471" s="42"/>
      <c r="H8471" s="90"/>
      <c r="M8471" s="42"/>
      <c r="S8471" s="42"/>
      <c r="T8471" s="42"/>
      <c r="U8471" s="42"/>
      <c r="V8471" s="42"/>
      <c r="W8471" s="42"/>
      <c r="X8471" s="42"/>
      <c r="Y8471" s="42"/>
      <c r="Z8471" s="42"/>
    </row>
    <row r="8472">
      <c r="B8472" s="42"/>
      <c r="D8472" s="90"/>
      <c r="F8472" s="90"/>
      <c r="G8472" s="42"/>
      <c r="H8472" s="90"/>
      <c r="M8472" s="42"/>
      <c r="S8472" s="42"/>
      <c r="T8472" s="42"/>
      <c r="U8472" s="42"/>
      <c r="V8472" s="42"/>
      <c r="W8472" s="42"/>
      <c r="X8472" s="42"/>
      <c r="Y8472" s="42"/>
      <c r="Z8472" s="42"/>
    </row>
    <row r="8473">
      <c r="B8473" s="42"/>
      <c r="D8473" s="90"/>
      <c r="F8473" s="90"/>
      <c r="G8473" s="42"/>
      <c r="H8473" s="90"/>
      <c r="M8473" s="42"/>
      <c r="S8473" s="42"/>
      <c r="T8473" s="42"/>
      <c r="U8473" s="42"/>
      <c r="V8473" s="42"/>
      <c r="W8473" s="42"/>
      <c r="X8473" s="42"/>
      <c r="Y8473" s="42"/>
      <c r="Z8473" s="42"/>
    </row>
    <row r="8474">
      <c r="B8474" s="42"/>
      <c r="D8474" s="90"/>
      <c r="F8474" s="90"/>
      <c r="G8474" s="42"/>
      <c r="H8474" s="90"/>
      <c r="M8474" s="42"/>
      <c r="S8474" s="42"/>
      <c r="T8474" s="42"/>
      <c r="U8474" s="42"/>
      <c r="V8474" s="42"/>
      <c r="W8474" s="42"/>
      <c r="X8474" s="42"/>
      <c r="Y8474" s="42"/>
      <c r="Z8474" s="42"/>
    </row>
    <row r="8475">
      <c r="B8475" s="42"/>
      <c r="D8475" s="90"/>
      <c r="F8475" s="90"/>
      <c r="G8475" s="42"/>
      <c r="H8475" s="90"/>
      <c r="M8475" s="42"/>
      <c r="S8475" s="42"/>
      <c r="T8475" s="42"/>
      <c r="U8475" s="42"/>
      <c r="V8475" s="42"/>
      <c r="W8475" s="42"/>
      <c r="X8475" s="42"/>
      <c r="Y8475" s="42"/>
      <c r="Z8475" s="42"/>
    </row>
    <row r="8476">
      <c r="B8476" s="42"/>
      <c r="D8476" s="90"/>
      <c r="F8476" s="90"/>
      <c r="G8476" s="42"/>
      <c r="H8476" s="90"/>
      <c r="M8476" s="42"/>
      <c r="S8476" s="42"/>
      <c r="T8476" s="42"/>
      <c r="U8476" s="42"/>
      <c r="V8476" s="42"/>
      <c r="W8476" s="42"/>
      <c r="X8476" s="42"/>
      <c r="Y8476" s="42"/>
      <c r="Z8476" s="42"/>
    </row>
    <row r="8477">
      <c r="B8477" s="42"/>
      <c r="D8477" s="90"/>
      <c r="F8477" s="90"/>
      <c r="G8477" s="42"/>
      <c r="H8477" s="90"/>
      <c r="M8477" s="42"/>
      <c r="S8477" s="42"/>
      <c r="T8477" s="42"/>
      <c r="U8477" s="42"/>
      <c r="V8477" s="42"/>
      <c r="W8477" s="42"/>
      <c r="X8477" s="42"/>
      <c r="Y8477" s="42"/>
      <c r="Z8477" s="42"/>
    </row>
    <row r="8478">
      <c r="B8478" s="42"/>
      <c r="D8478" s="90"/>
      <c r="F8478" s="90"/>
      <c r="G8478" s="42"/>
      <c r="H8478" s="90"/>
      <c r="M8478" s="42"/>
      <c r="S8478" s="42"/>
      <c r="T8478" s="42"/>
      <c r="U8478" s="42"/>
      <c r="V8478" s="42"/>
      <c r="W8478" s="42"/>
      <c r="X8478" s="42"/>
      <c r="Y8478" s="42"/>
      <c r="Z8478" s="42"/>
    </row>
    <row r="8479">
      <c r="B8479" s="42"/>
      <c r="D8479" s="90"/>
      <c r="F8479" s="90"/>
      <c r="G8479" s="42"/>
      <c r="H8479" s="90"/>
      <c r="M8479" s="42"/>
      <c r="S8479" s="42"/>
      <c r="T8479" s="42"/>
      <c r="U8479" s="42"/>
      <c r="V8479" s="42"/>
      <c r="W8479" s="42"/>
      <c r="X8479" s="42"/>
      <c r="Y8479" s="42"/>
      <c r="Z8479" s="42"/>
    </row>
    <row r="8480">
      <c r="B8480" s="42"/>
      <c r="D8480" s="90"/>
      <c r="F8480" s="90"/>
      <c r="G8480" s="42"/>
      <c r="H8480" s="90"/>
      <c r="M8480" s="42"/>
      <c r="S8480" s="42"/>
      <c r="T8480" s="42"/>
      <c r="U8480" s="42"/>
      <c r="V8480" s="42"/>
      <c r="W8480" s="42"/>
      <c r="X8480" s="42"/>
      <c r="Y8480" s="42"/>
      <c r="Z8480" s="42"/>
    </row>
    <row r="8481">
      <c r="B8481" s="42"/>
      <c r="D8481" s="90"/>
      <c r="F8481" s="90"/>
      <c r="G8481" s="42"/>
      <c r="H8481" s="90"/>
      <c r="M8481" s="42"/>
      <c r="S8481" s="42"/>
      <c r="T8481" s="42"/>
      <c r="U8481" s="42"/>
      <c r="V8481" s="42"/>
      <c r="W8481" s="42"/>
      <c r="X8481" s="42"/>
      <c r="Y8481" s="42"/>
      <c r="Z8481" s="42"/>
    </row>
    <row r="8482">
      <c r="B8482" s="42"/>
      <c r="D8482" s="90"/>
      <c r="F8482" s="90"/>
      <c r="G8482" s="42"/>
      <c r="H8482" s="90"/>
      <c r="M8482" s="42"/>
      <c r="S8482" s="42"/>
      <c r="T8482" s="42"/>
      <c r="U8482" s="42"/>
      <c r="V8482" s="42"/>
      <c r="W8482" s="42"/>
      <c r="X8482" s="42"/>
      <c r="Y8482" s="42"/>
      <c r="Z8482" s="42"/>
    </row>
    <row r="8483">
      <c r="B8483" s="42"/>
      <c r="D8483" s="90"/>
      <c r="F8483" s="90"/>
      <c r="G8483" s="42"/>
      <c r="H8483" s="90"/>
      <c r="M8483" s="42"/>
      <c r="S8483" s="42"/>
      <c r="T8483" s="42"/>
      <c r="U8483" s="42"/>
      <c r="V8483" s="42"/>
      <c r="W8483" s="42"/>
      <c r="X8483" s="42"/>
      <c r="Y8483" s="42"/>
      <c r="Z8483" s="42"/>
    </row>
    <row r="8484">
      <c r="B8484" s="42"/>
      <c r="D8484" s="90"/>
      <c r="F8484" s="90"/>
      <c r="G8484" s="42"/>
      <c r="H8484" s="90"/>
      <c r="M8484" s="42"/>
      <c r="S8484" s="42"/>
      <c r="T8484" s="42"/>
      <c r="U8484" s="42"/>
      <c r="V8484" s="42"/>
      <c r="W8484" s="42"/>
      <c r="X8484" s="42"/>
      <c r="Y8484" s="42"/>
      <c r="Z8484" s="42"/>
    </row>
    <row r="8485">
      <c r="B8485" s="42"/>
      <c r="D8485" s="90"/>
      <c r="F8485" s="90"/>
      <c r="G8485" s="42"/>
      <c r="H8485" s="90"/>
      <c r="M8485" s="42"/>
      <c r="S8485" s="42"/>
      <c r="T8485" s="42"/>
      <c r="U8485" s="42"/>
      <c r="V8485" s="42"/>
      <c r="W8485" s="42"/>
      <c r="X8485" s="42"/>
      <c r="Y8485" s="42"/>
      <c r="Z8485" s="42"/>
    </row>
    <row r="8486">
      <c r="B8486" s="42"/>
      <c r="D8486" s="90"/>
      <c r="F8486" s="90"/>
      <c r="G8486" s="42"/>
      <c r="H8486" s="90"/>
      <c r="M8486" s="42"/>
      <c r="S8486" s="42"/>
      <c r="T8486" s="42"/>
      <c r="U8486" s="42"/>
      <c r="V8486" s="42"/>
      <c r="W8486" s="42"/>
      <c r="X8486" s="42"/>
      <c r="Y8486" s="42"/>
      <c r="Z8486" s="42"/>
    </row>
    <row r="8487">
      <c r="B8487" s="42"/>
      <c r="D8487" s="90"/>
      <c r="F8487" s="90"/>
      <c r="G8487" s="42"/>
      <c r="H8487" s="90"/>
      <c r="M8487" s="42"/>
      <c r="S8487" s="42"/>
      <c r="T8487" s="42"/>
      <c r="U8487" s="42"/>
      <c r="V8487" s="42"/>
      <c r="W8487" s="42"/>
      <c r="X8487" s="42"/>
      <c r="Y8487" s="42"/>
      <c r="Z8487" s="42"/>
    </row>
    <row r="8488">
      <c r="B8488" s="42"/>
      <c r="D8488" s="90"/>
      <c r="F8488" s="90"/>
      <c r="G8488" s="42"/>
      <c r="H8488" s="90"/>
      <c r="M8488" s="42"/>
      <c r="S8488" s="42"/>
      <c r="T8488" s="42"/>
      <c r="U8488" s="42"/>
      <c r="V8488" s="42"/>
      <c r="W8488" s="42"/>
      <c r="X8488" s="42"/>
      <c r="Y8488" s="42"/>
      <c r="Z8488" s="42"/>
    </row>
    <row r="8489">
      <c r="B8489" s="42"/>
      <c r="D8489" s="90"/>
      <c r="F8489" s="90"/>
      <c r="G8489" s="42"/>
      <c r="H8489" s="90"/>
      <c r="M8489" s="42"/>
      <c r="S8489" s="42"/>
      <c r="T8489" s="42"/>
      <c r="U8489" s="42"/>
      <c r="V8489" s="42"/>
      <c r="W8489" s="42"/>
      <c r="X8489" s="42"/>
      <c r="Y8489" s="42"/>
      <c r="Z8489" s="42"/>
    </row>
    <row r="8490">
      <c r="B8490" s="42"/>
      <c r="D8490" s="90"/>
      <c r="F8490" s="90"/>
      <c r="G8490" s="42"/>
      <c r="H8490" s="90"/>
      <c r="M8490" s="42"/>
      <c r="S8490" s="42"/>
      <c r="T8490" s="42"/>
      <c r="U8490" s="42"/>
      <c r="V8490" s="42"/>
      <c r="W8490" s="42"/>
      <c r="X8490" s="42"/>
      <c r="Y8490" s="42"/>
      <c r="Z8490" s="42"/>
    </row>
    <row r="8491">
      <c r="B8491" s="42"/>
      <c r="D8491" s="90"/>
      <c r="F8491" s="90"/>
      <c r="G8491" s="42"/>
      <c r="H8491" s="90"/>
      <c r="M8491" s="42"/>
      <c r="S8491" s="42"/>
      <c r="T8491" s="42"/>
      <c r="U8491" s="42"/>
      <c r="V8491" s="42"/>
      <c r="W8491" s="42"/>
      <c r="X8491" s="42"/>
      <c r="Y8491" s="42"/>
      <c r="Z8491" s="42"/>
    </row>
    <row r="8492">
      <c r="B8492" s="42"/>
      <c r="D8492" s="90"/>
      <c r="F8492" s="90"/>
      <c r="G8492" s="42"/>
      <c r="H8492" s="90"/>
      <c r="M8492" s="42"/>
      <c r="S8492" s="42"/>
      <c r="T8492" s="42"/>
      <c r="U8492" s="42"/>
      <c r="V8492" s="42"/>
      <c r="W8492" s="42"/>
      <c r="X8492" s="42"/>
      <c r="Y8492" s="42"/>
      <c r="Z8492" s="42"/>
    </row>
    <row r="8493">
      <c r="B8493" s="42"/>
      <c r="D8493" s="90"/>
      <c r="F8493" s="90"/>
      <c r="G8493" s="42"/>
      <c r="H8493" s="90"/>
      <c r="M8493" s="42"/>
      <c r="S8493" s="42"/>
      <c r="T8493" s="42"/>
      <c r="U8493" s="42"/>
      <c r="V8493" s="42"/>
      <c r="W8493" s="42"/>
      <c r="X8493" s="42"/>
      <c r="Y8493" s="42"/>
      <c r="Z8493" s="42"/>
    </row>
    <row r="8494">
      <c r="B8494" s="42"/>
      <c r="D8494" s="90"/>
      <c r="F8494" s="90"/>
      <c r="G8494" s="42"/>
      <c r="H8494" s="90"/>
      <c r="M8494" s="42"/>
      <c r="S8494" s="42"/>
      <c r="T8494" s="42"/>
      <c r="U8494" s="42"/>
      <c r="V8494" s="42"/>
      <c r="W8494" s="42"/>
      <c r="X8494" s="42"/>
      <c r="Y8494" s="42"/>
      <c r="Z8494" s="42"/>
    </row>
    <row r="8495">
      <c r="B8495" s="42"/>
      <c r="D8495" s="90"/>
      <c r="F8495" s="90"/>
      <c r="G8495" s="42"/>
      <c r="H8495" s="90"/>
      <c r="M8495" s="42"/>
      <c r="S8495" s="42"/>
      <c r="T8495" s="42"/>
      <c r="U8495" s="42"/>
      <c r="V8495" s="42"/>
      <c r="W8495" s="42"/>
      <c r="X8495" s="42"/>
      <c r="Y8495" s="42"/>
      <c r="Z8495" s="42"/>
    </row>
    <row r="8496">
      <c r="B8496" s="42"/>
      <c r="D8496" s="90"/>
      <c r="F8496" s="90"/>
      <c r="G8496" s="42"/>
      <c r="H8496" s="90"/>
      <c r="M8496" s="42"/>
      <c r="S8496" s="42"/>
      <c r="T8496" s="42"/>
      <c r="U8496" s="42"/>
      <c r="V8496" s="42"/>
      <c r="W8496" s="42"/>
      <c r="X8496" s="42"/>
      <c r="Y8496" s="42"/>
      <c r="Z8496" s="42"/>
    </row>
    <row r="8497">
      <c r="B8497" s="42"/>
      <c r="D8497" s="90"/>
      <c r="F8497" s="90"/>
      <c r="G8497" s="42"/>
      <c r="H8497" s="90"/>
      <c r="M8497" s="42"/>
      <c r="S8497" s="42"/>
      <c r="T8497" s="42"/>
      <c r="U8497" s="42"/>
      <c r="V8497" s="42"/>
      <c r="W8497" s="42"/>
      <c r="X8497" s="42"/>
      <c r="Y8497" s="42"/>
      <c r="Z8497" s="42"/>
    </row>
    <row r="8498">
      <c r="B8498" s="42"/>
      <c r="D8498" s="90"/>
      <c r="F8498" s="90"/>
      <c r="G8498" s="42"/>
      <c r="H8498" s="90"/>
      <c r="M8498" s="42"/>
      <c r="S8498" s="42"/>
      <c r="T8498" s="42"/>
      <c r="U8498" s="42"/>
      <c r="V8498" s="42"/>
      <c r="W8498" s="42"/>
      <c r="X8498" s="42"/>
      <c r="Y8498" s="42"/>
      <c r="Z8498" s="42"/>
    </row>
    <row r="8499">
      <c r="B8499" s="42"/>
      <c r="D8499" s="90"/>
      <c r="F8499" s="90"/>
      <c r="G8499" s="42"/>
      <c r="H8499" s="90"/>
      <c r="M8499" s="42"/>
      <c r="S8499" s="42"/>
      <c r="T8499" s="42"/>
      <c r="U8499" s="42"/>
      <c r="V8499" s="42"/>
      <c r="W8499" s="42"/>
      <c r="X8499" s="42"/>
      <c r="Y8499" s="42"/>
      <c r="Z8499" s="42"/>
    </row>
    <row r="8500">
      <c r="B8500" s="42"/>
      <c r="D8500" s="90"/>
      <c r="F8500" s="90"/>
      <c r="G8500" s="42"/>
      <c r="H8500" s="90"/>
      <c r="M8500" s="42"/>
      <c r="S8500" s="42"/>
      <c r="T8500" s="42"/>
      <c r="U8500" s="42"/>
      <c r="V8500" s="42"/>
      <c r="W8500" s="42"/>
      <c r="X8500" s="42"/>
      <c r="Y8500" s="42"/>
      <c r="Z8500" s="42"/>
    </row>
    <row r="8501">
      <c r="B8501" s="42"/>
      <c r="D8501" s="90"/>
      <c r="F8501" s="90"/>
      <c r="G8501" s="42"/>
      <c r="H8501" s="90"/>
      <c r="M8501" s="42"/>
      <c r="S8501" s="42"/>
      <c r="T8501" s="42"/>
      <c r="U8501" s="42"/>
      <c r="V8501" s="42"/>
      <c r="W8501" s="42"/>
      <c r="X8501" s="42"/>
      <c r="Y8501" s="42"/>
      <c r="Z8501" s="42"/>
    </row>
    <row r="8502">
      <c r="B8502" s="42"/>
      <c r="D8502" s="90"/>
      <c r="F8502" s="90"/>
      <c r="G8502" s="42"/>
      <c r="H8502" s="90"/>
      <c r="M8502" s="42"/>
      <c r="S8502" s="42"/>
      <c r="T8502" s="42"/>
      <c r="U8502" s="42"/>
      <c r="V8502" s="42"/>
      <c r="W8502" s="42"/>
      <c r="X8502" s="42"/>
      <c r="Y8502" s="42"/>
      <c r="Z8502" s="42"/>
    </row>
    <row r="8503">
      <c r="B8503" s="42"/>
      <c r="D8503" s="90"/>
      <c r="F8503" s="90"/>
      <c r="G8503" s="42"/>
      <c r="H8503" s="90"/>
      <c r="M8503" s="42"/>
      <c r="S8503" s="42"/>
      <c r="T8503" s="42"/>
      <c r="U8503" s="42"/>
      <c r="V8503" s="42"/>
      <c r="W8503" s="42"/>
      <c r="X8503" s="42"/>
      <c r="Y8503" s="42"/>
      <c r="Z8503" s="42"/>
    </row>
    <row r="8504">
      <c r="B8504" s="42"/>
      <c r="D8504" s="90"/>
      <c r="F8504" s="90"/>
      <c r="G8504" s="42"/>
      <c r="H8504" s="90"/>
      <c r="M8504" s="42"/>
      <c r="S8504" s="42"/>
      <c r="T8504" s="42"/>
      <c r="U8504" s="42"/>
      <c r="V8504" s="42"/>
      <c r="W8504" s="42"/>
      <c r="X8504" s="42"/>
      <c r="Y8504" s="42"/>
      <c r="Z8504" s="42"/>
    </row>
    <row r="8505">
      <c r="B8505" s="42"/>
      <c r="D8505" s="90"/>
      <c r="F8505" s="90"/>
      <c r="G8505" s="42"/>
      <c r="H8505" s="90"/>
      <c r="M8505" s="42"/>
      <c r="S8505" s="42"/>
      <c r="T8505" s="42"/>
      <c r="U8505" s="42"/>
      <c r="V8505" s="42"/>
      <c r="W8505" s="42"/>
      <c r="X8505" s="42"/>
      <c r="Y8505" s="42"/>
      <c r="Z8505" s="42"/>
    </row>
    <row r="8506">
      <c r="B8506" s="42"/>
      <c r="D8506" s="90"/>
      <c r="F8506" s="90"/>
      <c r="G8506" s="42"/>
      <c r="H8506" s="90"/>
      <c r="M8506" s="42"/>
      <c r="S8506" s="42"/>
      <c r="T8506" s="42"/>
      <c r="U8506" s="42"/>
      <c r="V8506" s="42"/>
      <c r="W8506" s="42"/>
      <c r="X8506" s="42"/>
      <c r="Y8506" s="42"/>
      <c r="Z8506" s="42"/>
    </row>
    <row r="8507">
      <c r="B8507" s="42"/>
      <c r="D8507" s="90"/>
      <c r="F8507" s="90"/>
      <c r="G8507" s="42"/>
      <c r="H8507" s="90"/>
      <c r="M8507" s="42"/>
      <c r="S8507" s="42"/>
      <c r="T8507" s="42"/>
      <c r="U8507" s="42"/>
      <c r="V8507" s="42"/>
      <c r="W8507" s="42"/>
      <c r="X8507" s="42"/>
      <c r="Y8507" s="42"/>
      <c r="Z8507" s="42"/>
    </row>
    <row r="8508">
      <c r="B8508" s="42"/>
      <c r="D8508" s="90"/>
      <c r="F8508" s="90"/>
      <c r="G8508" s="42"/>
      <c r="H8508" s="90"/>
      <c r="M8508" s="42"/>
      <c r="S8508" s="42"/>
      <c r="T8508" s="42"/>
      <c r="U8508" s="42"/>
      <c r="V8508" s="42"/>
      <c r="W8508" s="42"/>
      <c r="X8508" s="42"/>
      <c r="Y8508" s="42"/>
      <c r="Z8508" s="42"/>
    </row>
    <row r="8509">
      <c r="B8509" s="42"/>
      <c r="D8509" s="90"/>
      <c r="F8509" s="90"/>
      <c r="G8509" s="42"/>
      <c r="H8509" s="90"/>
      <c r="M8509" s="42"/>
      <c r="S8509" s="42"/>
      <c r="T8509" s="42"/>
      <c r="U8509" s="42"/>
      <c r="V8509" s="42"/>
      <c r="W8509" s="42"/>
      <c r="X8509" s="42"/>
      <c r="Y8509" s="42"/>
      <c r="Z8509" s="42"/>
    </row>
    <row r="8510">
      <c r="B8510" s="42"/>
      <c r="D8510" s="90"/>
      <c r="F8510" s="90"/>
      <c r="G8510" s="42"/>
      <c r="H8510" s="90"/>
      <c r="M8510" s="42"/>
      <c r="S8510" s="42"/>
      <c r="T8510" s="42"/>
      <c r="U8510" s="42"/>
      <c r="V8510" s="42"/>
      <c r="W8510" s="42"/>
      <c r="X8510" s="42"/>
      <c r="Y8510" s="42"/>
      <c r="Z8510" s="42"/>
    </row>
    <row r="8511">
      <c r="B8511" s="42"/>
      <c r="D8511" s="90"/>
      <c r="F8511" s="90"/>
      <c r="G8511" s="42"/>
      <c r="H8511" s="90"/>
      <c r="M8511" s="42"/>
      <c r="S8511" s="42"/>
      <c r="T8511" s="42"/>
      <c r="U8511" s="42"/>
      <c r="V8511" s="42"/>
      <c r="W8511" s="42"/>
      <c r="X8511" s="42"/>
      <c r="Y8511" s="42"/>
      <c r="Z8511" s="42"/>
    </row>
    <row r="8512">
      <c r="B8512" s="42"/>
      <c r="D8512" s="90"/>
      <c r="F8512" s="90"/>
      <c r="G8512" s="42"/>
      <c r="H8512" s="90"/>
      <c r="M8512" s="42"/>
      <c r="S8512" s="42"/>
      <c r="T8512" s="42"/>
      <c r="U8512" s="42"/>
      <c r="V8512" s="42"/>
      <c r="W8512" s="42"/>
      <c r="X8512" s="42"/>
      <c r="Y8512" s="42"/>
      <c r="Z8512" s="42"/>
    </row>
    <row r="8513">
      <c r="B8513" s="42"/>
      <c r="D8513" s="90"/>
      <c r="F8513" s="90"/>
      <c r="G8513" s="42"/>
      <c r="H8513" s="90"/>
      <c r="M8513" s="42"/>
      <c r="S8513" s="42"/>
      <c r="T8513" s="42"/>
      <c r="U8513" s="42"/>
      <c r="V8513" s="42"/>
      <c r="W8513" s="42"/>
      <c r="X8513" s="42"/>
      <c r="Y8513" s="42"/>
      <c r="Z8513" s="42"/>
    </row>
    <row r="8514">
      <c r="B8514" s="42"/>
      <c r="D8514" s="90"/>
      <c r="F8514" s="90"/>
      <c r="G8514" s="42"/>
      <c r="H8514" s="90"/>
      <c r="M8514" s="42"/>
      <c r="S8514" s="42"/>
      <c r="T8514" s="42"/>
      <c r="U8514" s="42"/>
      <c r="V8514" s="42"/>
      <c r="W8514" s="42"/>
      <c r="X8514" s="42"/>
      <c r="Y8514" s="42"/>
      <c r="Z8514" s="42"/>
    </row>
    <row r="8515">
      <c r="B8515" s="42"/>
      <c r="D8515" s="90"/>
      <c r="F8515" s="90"/>
      <c r="G8515" s="42"/>
      <c r="H8515" s="90"/>
      <c r="M8515" s="42"/>
      <c r="S8515" s="42"/>
      <c r="T8515" s="42"/>
      <c r="U8515" s="42"/>
      <c r="V8515" s="42"/>
      <c r="W8515" s="42"/>
      <c r="X8515" s="42"/>
      <c r="Y8515" s="42"/>
      <c r="Z8515" s="42"/>
    </row>
    <row r="8516">
      <c r="B8516" s="42"/>
      <c r="D8516" s="90"/>
      <c r="F8516" s="90"/>
      <c r="G8516" s="42"/>
      <c r="H8516" s="90"/>
      <c r="M8516" s="42"/>
      <c r="S8516" s="42"/>
      <c r="T8516" s="42"/>
      <c r="U8516" s="42"/>
      <c r="V8516" s="42"/>
      <c r="W8516" s="42"/>
      <c r="X8516" s="42"/>
      <c r="Y8516" s="42"/>
      <c r="Z8516" s="42"/>
    </row>
    <row r="8517">
      <c r="B8517" s="42"/>
      <c r="D8517" s="90"/>
      <c r="F8517" s="90"/>
      <c r="G8517" s="42"/>
      <c r="H8517" s="90"/>
      <c r="M8517" s="42"/>
      <c r="S8517" s="42"/>
      <c r="T8517" s="42"/>
      <c r="U8517" s="42"/>
      <c r="V8517" s="42"/>
      <c r="W8517" s="42"/>
      <c r="X8517" s="42"/>
      <c r="Y8517" s="42"/>
      <c r="Z8517" s="42"/>
    </row>
    <row r="8518">
      <c r="B8518" s="42"/>
      <c r="D8518" s="90"/>
      <c r="F8518" s="90"/>
      <c r="G8518" s="42"/>
      <c r="H8518" s="90"/>
      <c r="M8518" s="42"/>
      <c r="S8518" s="42"/>
      <c r="T8518" s="42"/>
      <c r="U8518" s="42"/>
      <c r="V8518" s="42"/>
      <c r="W8518" s="42"/>
      <c r="X8518" s="42"/>
      <c r="Y8518" s="42"/>
      <c r="Z8518" s="42"/>
    </row>
    <row r="8519">
      <c r="B8519" s="42"/>
      <c r="D8519" s="90"/>
      <c r="F8519" s="90"/>
      <c r="G8519" s="42"/>
      <c r="H8519" s="90"/>
      <c r="M8519" s="42"/>
      <c r="S8519" s="42"/>
      <c r="T8519" s="42"/>
      <c r="U8519" s="42"/>
      <c r="V8519" s="42"/>
      <c r="W8519" s="42"/>
      <c r="X8519" s="42"/>
      <c r="Y8519" s="42"/>
      <c r="Z8519" s="42"/>
    </row>
    <row r="8520">
      <c r="B8520" s="42"/>
      <c r="D8520" s="90"/>
      <c r="F8520" s="90"/>
      <c r="G8520" s="42"/>
      <c r="H8520" s="90"/>
      <c r="M8520" s="42"/>
      <c r="S8520" s="42"/>
      <c r="T8520" s="42"/>
      <c r="U8520" s="42"/>
      <c r="V8520" s="42"/>
      <c r="W8520" s="42"/>
      <c r="X8520" s="42"/>
      <c r="Y8520" s="42"/>
      <c r="Z8520" s="42"/>
    </row>
    <row r="8521">
      <c r="B8521" s="42"/>
      <c r="D8521" s="90"/>
      <c r="F8521" s="90"/>
      <c r="G8521" s="42"/>
      <c r="H8521" s="90"/>
      <c r="M8521" s="42"/>
      <c r="S8521" s="42"/>
      <c r="T8521" s="42"/>
      <c r="U8521" s="42"/>
      <c r="V8521" s="42"/>
      <c r="W8521" s="42"/>
      <c r="X8521" s="42"/>
      <c r="Y8521" s="42"/>
      <c r="Z8521" s="42"/>
    </row>
    <row r="8522">
      <c r="B8522" s="42"/>
      <c r="D8522" s="90"/>
      <c r="F8522" s="90"/>
      <c r="G8522" s="42"/>
      <c r="H8522" s="90"/>
      <c r="M8522" s="42"/>
      <c r="S8522" s="42"/>
      <c r="T8522" s="42"/>
      <c r="U8522" s="42"/>
      <c r="V8522" s="42"/>
      <c r="W8522" s="42"/>
      <c r="X8522" s="42"/>
      <c r="Y8522" s="42"/>
      <c r="Z8522" s="42"/>
    </row>
    <row r="8523">
      <c r="B8523" s="42"/>
      <c r="D8523" s="90"/>
      <c r="F8523" s="90"/>
      <c r="G8523" s="42"/>
      <c r="H8523" s="90"/>
      <c r="M8523" s="42"/>
      <c r="S8523" s="42"/>
      <c r="T8523" s="42"/>
      <c r="U8523" s="42"/>
      <c r="V8523" s="42"/>
      <c r="W8523" s="42"/>
      <c r="X8523" s="42"/>
      <c r="Y8523" s="42"/>
      <c r="Z8523" s="42"/>
    </row>
    <row r="8524">
      <c r="B8524" s="42"/>
      <c r="D8524" s="90"/>
      <c r="F8524" s="90"/>
      <c r="G8524" s="42"/>
      <c r="H8524" s="90"/>
      <c r="M8524" s="42"/>
      <c r="S8524" s="42"/>
      <c r="T8524" s="42"/>
      <c r="U8524" s="42"/>
      <c r="V8524" s="42"/>
      <c r="W8524" s="42"/>
      <c r="X8524" s="42"/>
      <c r="Y8524" s="42"/>
      <c r="Z8524" s="42"/>
    </row>
    <row r="8525">
      <c r="B8525" s="42"/>
      <c r="D8525" s="90"/>
      <c r="F8525" s="90"/>
      <c r="G8525" s="42"/>
      <c r="H8525" s="90"/>
      <c r="M8525" s="42"/>
      <c r="S8525" s="42"/>
      <c r="T8525" s="42"/>
      <c r="U8525" s="42"/>
      <c r="V8525" s="42"/>
      <c r="W8525" s="42"/>
      <c r="X8525" s="42"/>
      <c r="Y8525" s="42"/>
      <c r="Z8525" s="42"/>
    </row>
    <row r="8526">
      <c r="B8526" s="42"/>
      <c r="D8526" s="90"/>
      <c r="F8526" s="90"/>
      <c r="G8526" s="42"/>
      <c r="H8526" s="90"/>
      <c r="M8526" s="42"/>
      <c r="S8526" s="42"/>
      <c r="T8526" s="42"/>
      <c r="U8526" s="42"/>
      <c r="V8526" s="42"/>
      <c r="W8526" s="42"/>
      <c r="X8526" s="42"/>
      <c r="Y8526" s="42"/>
      <c r="Z8526" s="42"/>
    </row>
    <row r="8527">
      <c r="B8527" s="42"/>
      <c r="D8527" s="90"/>
      <c r="F8527" s="90"/>
      <c r="G8527" s="42"/>
      <c r="H8527" s="90"/>
      <c r="M8527" s="42"/>
      <c r="S8527" s="42"/>
      <c r="T8527" s="42"/>
      <c r="U8527" s="42"/>
      <c r="V8527" s="42"/>
      <c r="W8527" s="42"/>
      <c r="X8527" s="42"/>
      <c r="Y8527" s="42"/>
      <c r="Z8527" s="42"/>
    </row>
    <row r="8528">
      <c r="B8528" s="42"/>
      <c r="D8528" s="90"/>
      <c r="F8528" s="90"/>
      <c r="G8528" s="42"/>
      <c r="H8528" s="90"/>
      <c r="M8528" s="42"/>
      <c r="S8528" s="42"/>
      <c r="T8528" s="42"/>
      <c r="U8528" s="42"/>
      <c r="V8528" s="42"/>
      <c r="W8528" s="42"/>
      <c r="X8528" s="42"/>
      <c r="Y8528" s="42"/>
      <c r="Z8528" s="42"/>
    </row>
    <row r="8529">
      <c r="B8529" s="42"/>
      <c r="D8529" s="90"/>
      <c r="F8529" s="90"/>
      <c r="G8529" s="42"/>
      <c r="H8529" s="90"/>
      <c r="M8529" s="42"/>
      <c r="S8529" s="42"/>
      <c r="T8529" s="42"/>
      <c r="U8529" s="42"/>
      <c r="V8529" s="42"/>
      <c r="W8529" s="42"/>
      <c r="X8529" s="42"/>
      <c r="Y8529" s="42"/>
      <c r="Z8529" s="42"/>
    </row>
    <row r="8530">
      <c r="B8530" s="42"/>
      <c r="D8530" s="90"/>
      <c r="F8530" s="90"/>
      <c r="G8530" s="42"/>
      <c r="H8530" s="90"/>
      <c r="M8530" s="42"/>
      <c r="S8530" s="42"/>
      <c r="T8530" s="42"/>
      <c r="U8530" s="42"/>
      <c r="V8530" s="42"/>
      <c r="W8530" s="42"/>
      <c r="X8530" s="42"/>
      <c r="Y8530" s="42"/>
      <c r="Z8530" s="42"/>
    </row>
    <row r="8531">
      <c r="B8531" s="42"/>
      <c r="D8531" s="90"/>
      <c r="F8531" s="90"/>
      <c r="G8531" s="42"/>
      <c r="H8531" s="90"/>
      <c r="M8531" s="42"/>
      <c r="S8531" s="42"/>
      <c r="T8531" s="42"/>
      <c r="U8531" s="42"/>
      <c r="V8531" s="42"/>
      <c r="W8531" s="42"/>
      <c r="X8531" s="42"/>
      <c r="Y8531" s="42"/>
      <c r="Z8531" s="42"/>
    </row>
    <row r="8532">
      <c r="B8532" s="42"/>
      <c r="D8532" s="90"/>
      <c r="F8532" s="90"/>
      <c r="G8532" s="42"/>
      <c r="H8532" s="90"/>
      <c r="M8532" s="42"/>
      <c r="S8532" s="42"/>
      <c r="T8532" s="42"/>
      <c r="U8532" s="42"/>
      <c r="V8532" s="42"/>
      <c r="W8532" s="42"/>
      <c r="X8532" s="42"/>
      <c r="Y8532" s="42"/>
      <c r="Z8532" s="42"/>
    </row>
    <row r="8533">
      <c r="B8533" s="42"/>
      <c r="D8533" s="90"/>
      <c r="F8533" s="90"/>
      <c r="G8533" s="42"/>
      <c r="H8533" s="90"/>
      <c r="M8533" s="42"/>
      <c r="S8533" s="42"/>
      <c r="T8533" s="42"/>
      <c r="U8533" s="42"/>
      <c r="V8533" s="42"/>
      <c r="W8533" s="42"/>
      <c r="X8533" s="42"/>
      <c r="Y8533" s="42"/>
      <c r="Z8533" s="42"/>
    </row>
    <row r="8534">
      <c r="B8534" s="42"/>
      <c r="D8534" s="90"/>
      <c r="F8534" s="90"/>
      <c r="G8534" s="42"/>
      <c r="H8534" s="90"/>
      <c r="M8534" s="42"/>
      <c r="S8534" s="42"/>
      <c r="T8534" s="42"/>
      <c r="U8534" s="42"/>
      <c r="V8534" s="42"/>
      <c r="W8534" s="42"/>
      <c r="X8534" s="42"/>
      <c r="Y8534" s="42"/>
      <c r="Z8534" s="42"/>
    </row>
    <row r="8535">
      <c r="B8535" s="42"/>
      <c r="D8535" s="90"/>
      <c r="F8535" s="90"/>
      <c r="G8535" s="42"/>
      <c r="H8535" s="90"/>
      <c r="M8535" s="42"/>
      <c r="S8535" s="42"/>
      <c r="T8535" s="42"/>
      <c r="U8535" s="42"/>
      <c r="V8535" s="42"/>
      <c r="W8535" s="42"/>
      <c r="X8535" s="42"/>
      <c r="Y8535" s="42"/>
      <c r="Z8535" s="42"/>
    </row>
    <row r="8536">
      <c r="B8536" s="42"/>
      <c r="D8536" s="90"/>
      <c r="F8536" s="90"/>
      <c r="G8536" s="42"/>
      <c r="H8536" s="90"/>
      <c r="M8536" s="42"/>
      <c r="S8536" s="42"/>
      <c r="T8536" s="42"/>
      <c r="U8536" s="42"/>
      <c r="V8536" s="42"/>
      <c r="W8536" s="42"/>
      <c r="X8536" s="42"/>
      <c r="Y8536" s="42"/>
      <c r="Z8536" s="42"/>
    </row>
    <row r="8537">
      <c r="B8537" s="42"/>
      <c r="D8537" s="90"/>
      <c r="F8537" s="90"/>
      <c r="G8537" s="42"/>
      <c r="H8537" s="90"/>
      <c r="M8537" s="42"/>
      <c r="S8537" s="42"/>
      <c r="T8537" s="42"/>
      <c r="U8537" s="42"/>
      <c r="V8537" s="42"/>
      <c r="W8537" s="42"/>
      <c r="X8537" s="42"/>
      <c r="Y8537" s="42"/>
      <c r="Z8537" s="42"/>
    </row>
    <row r="8538">
      <c r="B8538" s="42"/>
      <c r="D8538" s="90"/>
      <c r="F8538" s="90"/>
      <c r="G8538" s="42"/>
      <c r="H8538" s="90"/>
      <c r="M8538" s="42"/>
      <c r="S8538" s="42"/>
      <c r="T8538" s="42"/>
      <c r="U8538" s="42"/>
      <c r="V8538" s="42"/>
      <c r="W8538" s="42"/>
      <c r="X8538" s="42"/>
      <c r="Y8538" s="42"/>
      <c r="Z8538" s="42"/>
    </row>
    <row r="8539">
      <c r="B8539" s="42"/>
      <c r="D8539" s="90"/>
      <c r="F8539" s="90"/>
      <c r="G8539" s="42"/>
      <c r="H8539" s="90"/>
      <c r="M8539" s="42"/>
      <c r="S8539" s="42"/>
      <c r="T8539" s="42"/>
      <c r="U8539" s="42"/>
      <c r="V8539" s="42"/>
      <c r="W8539" s="42"/>
      <c r="X8539" s="42"/>
      <c r="Y8539" s="42"/>
      <c r="Z8539" s="42"/>
    </row>
    <row r="8540">
      <c r="B8540" s="42"/>
      <c r="D8540" s="90"/>
      <c r="F8540" s="90"/>
      <c r="G8540" s="42"/>
      <c r="H8540" s="90"/>
      <c r="M8540" s="42"/>
      <c r="S8540" s="42"/>
      <c r="T8540" s="42"/>
      <c r="U8540" s="42"/>
      <c r="V8540" s="42"/>
      <c r="W8540" s="42"/>
      <c r="X8540" s="42"/>
      <c r="Y8540" s="42"/>
      <c r="Z8540" s="42"/>
    </row>
    <row r="8541">
      <c r="B8541" s="42"/>
      <c r="D8541" s="90"/>
      <c r="F8541" s="90"/>
      <c r="G8541" s="42"/>
      <c r="H8541" s="90"/>
      <c r="M8541" s="42"/>
      <c r="S8541" s="42"/>
      <c r="T8541" s="42"/>
      <c r="U8541" s="42"/>
      <c r="V8541" s="42"/>
      <c r="W8541" s="42"/>
      <c r="X8541" s="42"/>
      <c r="Y8541" s="42"/>
      <c r="Z8541" s="42"/>
    </row>
    <row r="8542">
      <c r="B8542" s="42"/>
      <c r="D8542" s="90"/>
      <c r="F8542" s="90"/>
      <c r="G8542" s="42"/>
      <c r="H8542" s="90"/>
      <c r="M8542" s="42"/>
      <c r="S8542" s="42"/>
      <c r="T8542" s="42"/>
      <c r="U8542" s="42"/>
      <c r="V8542" s="42"/>
      <c r="W8542" s="42"/>
      <c r="X8542" s="42"/>
      <c r="Y8542" s="42"/>
      <c r="Z8542" s="42"/>
    </row>
    <row r="8543">
      <c r="B8543" s="42"/>
      <c r="D8543" s="90"/>
      <c r="F8543" s="90"/>
      <c r="G8543" s="42"/>
      <c r="H8543" s="90"/>
      <c r="M8543" s="42"/>
      <c r="S8543" s="42"/>
      <c r="T8543" s="42"/>
      <c r="U8543" s="42"/>
      <c r="V8543" s="42"/>
      <c r="W8543" s="42"/>
      <c r="X8543" s="42"/>
      <c r="Y8543" s="42"/>
      <c r="Z8543" s="42"/>
    </row>
    <row r="8544">
      <c r="B8544" s="42"/>
      <c r="D8544" s="90"/>
      <c r="F8544" s="90"/>
      <c r="G8544" s="42"/>
      <c r="H8544" s="90"/>
      <c r="M8544" s="42"/>
      <c r="S8544" s="42"/>
      <c r="T8544" s="42"/>
      <c r="U8544" s="42"/>
      <c r="V8544" s="42"/>
      <c r="W8544" s="42"/>
      <c r="X8544" s="42"/>
      <c r="Y8544" s="42"/>
      <c r="Z8544" s="42"/>
    </row>
    <row r="8545">
      <c r="B8545" s="42"/>
      <c r="D8545" s="90"/>
      <c r="F8545" s="90"/>
      <c r="G8545" s="42"/>
      <c r="H8545" s="90"/>
      <c r="M8545" s="42"/>
      <c r="S8545" s="42"/>
      <c r="T8545" s="42"/>
      <c r="U8545" s="42"/>
      <c r="V8545" s="42"/>
      <c r="W8545" s="42"/>
      <c r="X8545" s="42"/>
      <c r="Y8545" s="42"/>
      <c r="Z8545" s="42"/>
    </row>
    <row r="8546">
      <c r="B8546" s="42"/>
      <c r="D8546" s="90"/>
      <c r="F8546" s="90"/>
      <c r="G8546" s="42"/>
      <c r="H8546" s="90"/>
      <c r="M8546" s="42"/>
      <c r="S8546" s="42"/>
      <c r="T8546" s="42"/>
      <c r="U8546" s="42"/>
      <c r="V8546" s="42"/>
      <c r="W8546" s="42"/>
      <c r="X8546" s="42"/>
      <c r="Y8546" s="42"/>
      <c r="Z8546" s="42"/>
    </row>
    <row r="8547">
      <c r="B8547" s="42"/>
      <c r="D8547" s="90"/>
      <c r="F8547" s="90"/>
      <c r="G8547" s="42"/>
      <c r="H8547" s="90"/>
      <c r="M8547" s="42"/>
      <c r="S8547" s="42"/>
      <c r="T8547" s="42"/>
      <c r="U8547" s="42"/>
      <c r="V8547" s="42"/>
      <c r="W8547" s="42"/>
      <c r="X8547" s="42"/>
      <c r="Y8547" s="42"/>
      <c r="Z8547" s="42"/>
    </row>
    <row r="8548">
      <c r="B8548" s="42"/>
      <c r="D8548" s="90"/>
      <c r="F8548" s="90"/>
      <c r="G8548" s="42"/>
      <c r="H8548" s="90"/>
      <c r="M8548" s="42"/>
      <c r="S8548" s="42"/>
      <c r="T8548" s="42"/>
      <c r="U8548" s="42"/>
      <c r="V8548" s="42"/>
      <c r="W8548" s="42"/>
      <c r="X8548" s="42"/>
      <c r="Y8548" s="42"/>
      <c r="Z8548" s="42"/>
    </row>
    <row r="8549">
      <c r="B8549" s="42"/>
      <c r="D8549" s="90"/>
      <c r="F8549" s="90"/>
      <c r="G8549" s="42"/>
      <c r="H8549" s="90"/>
      <c r="M8549" s="42"/>
      <c r="S8549" s="42"/>
      <c r="T8549" s="42"/>
      <c r="U8549" s="42"/>
      <c r="V8549" s="42"/>
      <c r="W8549" s="42"/>
      <c r="X8549" s="42"/>
      <c r="Y8549" s="42"/>
      <c r="Z8549" s="42"/>
    </row>
    <row r="8550">
      <c r="B8550" s="42"/>
      <c r="D8550" s="90"/>
      <c r="F8550" s="90"/>
      <c r="G8550" s="42"/>
      <c r="H8550" s="90"/>
      <c r="M8550" s="42"/>
      <c r="S8550" s="42"/>
      <c r="T8550" s="42"/>
      <c r="U8550" s="42"/>
      <c r="V8550" s="42"/>
      <c r="W8550" s="42"/>
      <c r="X8550" s="42"/>
      <c r="Y8550" s="42"/>
      <c r="Z8550" s="42"/>
    </row>
    <row r="8551">
      <c r="B8551" s="42"/>
      <c r="D8551" s="90"/>
      <c r="F8551" s="90"/>
      <c r="G8551" s="42"/>
      <c r="H8551" s="90"/>
      <c r="M8551" s="42"/>
      <c r="S8551" s="42"/>
      <c r="T8551" s="42"/>
      <c r="U8551" s="42"/>
      <c r="V8551" s="42"/>
      <c r="W8551" s="42"/>
      <c r="X8551" s="42"/>
      <c r="Y8551" s="42"/>
      <c r="Z8551" s="42"/>
    </row>
    <row r="8552">
      <c r="B8552" s="42"/>
      <c r="D8552" s="90"/>
      <c r="F8552" s="90"/>
      <c r="G8552" s="42"/>
      <c r="H8552" s="90"/>
      <c r="M8552" s="42"/>
      <c r="S8552" s="42"/>
      <c r="T8552" s="42"/>
      <c r="U8552" s="42"/>
      <c r="V8552" s="42"/>
      <c r="W8552" s="42"/>
      <c r="X8552" s="42"/>
      <c r="Y8552" s="42"/>
      <c r="Z8552" s="42"/>
    </row>
    <row r="8553">
      <c r="B8553" s="42"/>
      <c r="D8553" s="90"/>
      <c r="F8553" s="90"/>
      <c r="G8553" s="42"/>
      <c r="H8553" s="90"/>
      <c r="M8553" s="42"/>
      <c r="S8553" s="42"/>
      <c r="T8553" s="42"/>
      <c r="U8553" s="42"/>
      <c r="V8553" s="42"/>
      <c r="W8553" s="42"/>
      <c r="X8553" s="42"/>
      <c r="Y8553" s="42"/>
      <c r="Z8553" s="42"/>
    </row>
    <row r="8554">
      <c r="B8554" s="42"/>
      <c r="D8554" s="90"/>
      <c r="F8554" s="90"/>
      <c r="G8554" s="42"/>
      <c r="H8554" s="90"/>
      <c r="M8554" s="42"/>
      <c r="S8554" s="42"/>
      <c r="T8554" s="42"/>
      <c r="U8554" s="42"/>
      <c r="V8554" s="42"/>
      <c r="W8554" s="42"/>
      <c r="X8554" s="42"/>
      <c r="Y8554" s="42"/>
      <c r="Z8554" s="42"/>
    </row>
    <row r="8555">
      <c r="B8555" s="42"/>
      <c r="D8555" s="90"/>
      <c r="F8555" s="90"/>
      <c r="G8555" s="42"/>
      <c r="H8555" s="90"/>
      <c r="M8555" s="42"/>
      <c r="S8555" s="42"/>
      <c r="T8555" s="42"/>
      <c r="U8555" s="42"/>
      <c r="V8555" s="42"/>
      <c r="W8555" s="42"/>
      <c r="X8555" s="42"/>
      <c r="Y8555" s="42"/>
      <c r="Z8555" s="42"/>
    </row>
    <row r="8556">
      <c r="B8556" s="42"/>
      <c r="D8556" s="90"/>
      <c r="F8556" s="90"/>
      <c r="G8556" s="42"/>
      <c r="H8556" s="90"/>
      <c r="M8556" s="42"/>
      <c r="S8556" s="42"/>
      <c r="T8556" s="42"/>
      <c r="U8556" s="42"/>
      <c r="V8556" s="42"/>
      <c r="W8556" s="42"/>
      <c r="X8556" s="42"/>
      <c r="Y8556" s="42"/>
      <c r="Z8556" s="42"/>
    </row>
    <row r="8557">
      <c r="B8557" s="42"/>
      <c r="D8557" s="90"/>
      <c r="F8557" s="90"/>
      <c r="G8557" s="42"/>
      <c r="H8557" s="90"/>
      <c r="M8557" s="42"/>
      <c r="S8557" s="42"/>
      <c r="T8557" s="42"/>
      <c r="U8557" s="42"/>
      <c r="V8557" s="42"/>
      <c r="W8557" s="42"/>
      <c r="X8557" s="42"/>
      <c r="Y8557" s="42"/>
      <c r="Z8557" s="42"/>
    </row>
    <row r="8558">
      <c r="B8558" s="42"/>
      <c r="D8558" s="90"/>
      <c r="F8558" s="90"/>
      <c r="G8558" s="42"/>
      <c r="H8558" s="90"/>
      <c r="M8558" s="42"/>
      <c r="S8558" s="42"/>
      <c r="T8558" s="42"/>
      <c r="U8558" s="42"/>
      <c r="V8558" s="42"/>
      <c r="W8558" s="42"/>
      <c r="X8558" s="42"/>
      <c r="Y8558" s="42"/>
      <c r="Z8558" s="42"/>
    </row>
    <row r="8559">
      <c r="B8559" s="42"/>
      <c r="D8559" s="90"/>
      <c r="F8559" s="90"/>
      <c r="G8559" s="42"/>
      <c r="H8559" s="90"/>
      <c r="M8559" s="42"/>
      <c r="S8559" s="42"/>
      <c r="T8559" s="42"/>
      <c r="U8559" s="42"/>
      <c r="V8559" s="42"/>
      <c r="W8559" s="42"/>
      <c r="X8559" s="42"/>
      <c r="Y8559" s="42"/>
      <c r="Z8559" s="42"/>
    </row>
    <row r="8560">
      <c r="B8560" s="42"/>
      <c r="D8560" s="90"/>
      <c r="F8560" s="90"/>
      <c r="G8560" s="42"/>
      <c r="H8560" s="90"/>
      <c r="M8560" s="42"/>
      <c r="S8560" s="42"/>
      <c r="T8560" s="42"/>
      <c r="U8560" s="42"/>
      <c r="V8560" s="42"/>
      <c r="W8560" s="42"/>
      <c r="X8560" s="42"/>
      <c r="Y8560" s="42"/>
      <c r="Z8560" s="42"/>
    </row>
    <row r="8561">
      <c r="B8561" s="42"/>
      <c r="D8561" s="90"/>
      <c r="F8561" s="90"/>
      <c r="G8561" s="42"/>
      <c r="H8561" s="90"/>
      <c r="M8561" s="42"/>
      <c r="S8561" s="42"/>
      <c r="T8561" s="42"/>
      <c r="U8561" s="42"/>
      <c r="V8561" s="42"/>
      <c r="W8561" s="42"/>
      <c r="X8561" s="42"/>
      <c r="Y8561" s="42"/>
      <c r="Z8561" s="42"/>
    </row>
    <row r="8562">
      <c r="B8562" s="42"/>
      <c r="D8562" s="90"/>
      <c r="F8562" s="90"/>
      <c r="G8562" s="42"/>
      <c r="H8562" s="90"/>
      <c r="M8562" s="42"/>
      <c r="S8562" s="42"/>
      <c r="T8562" s="42"/>
      <c r="U8562" s="42"/>
      <c r="V8562" s="42"/>
      <c r="W8562" s="42"/>
      <c r="X8562" s="42"/>
      <c r="Y8562" s="42"/>
      <c r="Z8562" s="42"/>
    </row>
    <row r="8563">
      <c r="B8563" s="42"/>
      <c r="D8563" s="90"/>
      <c r="F8563" s="90"/>
      <c r="G8563" s="42"/>
      <c r="H8563" s="90"/>
      <c r="M8563" s="42"/>
      <c r="S8563" s="42"/>
      <c r="T8563" s="42"/>
      <c r="U8563" s="42"/>
      <c r="V8563" s="42"/>
      <c r="W8563" s="42"/>
      <c r="X8563" s="42"/>
      <c r="Y8563" s="42"/>
      <c r="Z8563" s="42"/>
    </row>
    <row r="8564">
      <c r="B8564" s="42"/>
      <c r="D8564" s="90"/>
      <c r="F8564" s="90"/>
      <c r="G8564" s="42"/>
      <c r="H8564" s="90"/>
      <c r="M8564" s="42"/>
      <c r="S8564" s="42"/>
      <c r="T8564" s="42"/>
      <c r="U8564" s="42"/>
      <c r="V8564" s="42"/>
      <c r="W8564" s="42"/>
      <c r="X8564" s="42"/>
      <c r="Y8564" s="42"/>
      <c r="Z8564" s="42"/>
    </row>
    <row r="8565">
      <c r="B8565" s="42"/>
      <c r="D8565" s="90"/>
      <c r="F8565" s="90"/>
      <c r="G8565" s="42"/>
      <c r="H8565" s="90"/>
      <c r="M8565" s="42"/>
      <c r="S8565" s="42"/>
      <c r="T8565" s="42"/>
      <c r="U8565" s="42"/>
      <c r="V8565" s="42"/>
      <c r="W8565" s="42"/>
      <c r="X8565" s="42"/>
      <c r="Y8565" s="42"/>
      <c r="Z8565" s="42"/>
    </row>
    <row r="8566">
      <c r="B8566" s="42"/>
      <c r="D8566" s="90"/>
      <c r="F8566" s="90"/>
      <c r="G8566" s="42"/>
      <c r="H8566" s="90"/>
      <c r="M8566" s="42"/>
      <c r="S8566" s="42"/>
      <c r="T8566" s="42"/>
      <c r="U8566" s="42"/>
      <c r="V8566" s="42"/>
      <c r="W8566" s="42"/>
      <c r="X8566" s="42"/>
      <c r="Y8566" s="42"/>
      <c r="Z8566" s="42"/>
    </row>
    <row r="8567">
      <c r="B8567" s="42"/>
      <c r="D8567" s="90"/>
      <c r="F8567" s="90"/>
      <c r="G8567" s="42"/>
      <c r="H8567" s="90"/>
      <c r="M8567" s="42"/>
      <c r="S8567" s="42"/>
      <c r="T8567" s="42"/>
      <c r="U8567" s="42"/>
      <c r="V8567" s="42"/>
      <c r="W8567" s="42"/>
      <c r="X8567" s="42"/>
      <c r="Y8567" s="42"/>
      <c r="Z8567" s="42"/>
    </row>
    <row r="8568">
      <c r="B8568" s="42"/>
      <c r="D8568" s="90"/>
      <c r="F8568" s="90"/>
      <c r="G8568" s="42"/>
      <c r="H8568" s="90"/>
      <c r="M8568" s="42"/>
      <c r="S8568" s="42"/>
      <c r="T8568" s="42"/>
      <c r="U8568" s="42"/>
      <c r="V8568" s="42"/>
      <c r="W8568" s="42"/>
      <c r="X8568" s="42"/>
      <c r="Y8568" s="42"/>
      <c r="Z8568" s="42"/>
    </row>
    <row r="8569">
      <c r="B8569" s="42"/>
      <c r="D8569" s="90"/>
      <c r="F8569" s="90"/>
      <c r="G8569" s="42"/>
      <c r="H8569" s="90"/>
      <c r="M8569" s="42"/>
      <c r="S8569" s="42"/>
      <c r="T8569" s="42"/>
      <c r="U8569" s="42"/>
      <c r="V8569" s="42"/>
      <c r="W8569" s="42"/>
      <c r="X8569" s="42"/>
      <c r="Y8569" s="42"/>
      <c r="Z8569" s="42"/>
    </row>
    <row r="8570">
      <c r="B8570" s="42"/>
      <c r="D8570" s="90"/>
      <c r="F8570" s="90"/>
      <c r="G8570" s="42"/>
      <c r="H8570" s="90"/>
      <c r="M8570" s="42"/>
      <c r="S8570" s="42"/>
      <c r="T8570" s="42"/>
      <c r="U8570" s="42"/>
      <c r="V8570" s="42"/>
      <c r="W8570" s="42"/>
      <c r="X8570" s="42"/>
      <c r="Y8570" s="42"/>
      <c r="Z8570" s="42"/>
    </row>
    <row r="8571">
      <c r="B8571" s="42"/>
      <c r="D8571" s="90"/>
      <c r="F8571" s="90"/>
      <c r="G8571" s="42"/>
      <c r="H8571" s="90"/>
      <c r="M8571" s="42"/>
      <c r="S8571" s="42"/>
      <c r="T8571" s="42"/>
      <c r="U8571" s="42"/>
      <c r="V8571" s="42"/>
      <c r="W8571" s="42"/>
      <c r="X8571" s="42"/>
      <c r="Y8571" s="42"/>
      <c r="Z8571" s="42"/>
    </row>
    <row r="8572">
      <c r="B8572" s="42"/>
      <c r="D8572" s="90"/>
      <c r="F8572" s="90"/>
      <c r="G8572" s="42"/>
      <c r="H8572" s="90"/>
      <c r="M8572" s="42"/>
      <c r="S8572" s="42"/>
      <c r="T8572" s="42"/>
      <c r="U8572" s="42"/>
      <c r="V8572" s="42"/>
      <c r="W8572" s="42"/>
      <c r="X8572" s="42"/>
      <c r="Y8572" s="42"/>
      <c r="Z8572" s="42"/>
    </row>
    <row r="8573">
      <c r="B8573" s="42"/>
      <c r="D8573" s="90"/>
      <c r="F8573" s="90"/>
      <c r="G8573" s="42"/>
      <c r="H8573" s="90"/>
      <c r="M8573" s="42"/>
      <c r="S8573" s="42"/>
      <c r="T8573" s="42"/>
      <c r="U8573" s="42"/>
      <c r="V8573" s="42"/>
      <c r="W8573" s="42"/>
      <c r="X8573" s="42"/>
      <c r="Y8573" s="42"/>
      <c r="Z8573" s="42"/>
    </row>
    <row r="8574">
      <c r="B8574" s="42"/>
      <c r="D8574" s="90"/>
      <c r="F8574" s="90"/>
      <c r="G8574" s="42"/>
      <c r="H8574" s="90"/>
      <c r="M8574" s="42"/>
      <c r="S8574" s="42"/>
      <c r="T8574" s="42"/>
      <c r="U8574" s="42"/>
      <c r="V8574" s="42"/>
      <c r="W8574" s="42"/>
      <c r="X8574" s="42"/>
      <c r="Y8574" s="42"/>
      <c r="Z8574" s="42"/>
    </row>
    <row r="8575">
      <c r="B8575" s="42"/>
      <c r="D8575" s="90"/>
      <c r="F8575" s="90"/>
      <c r="G8575" s="42"/>
      <c r="H8575" s="90"/>
      <c r="M8575" s="42"/>
      <c r="S8575" s="42"/>
      <c r="T8575" s="42"/>
      <c r="U8575" s="42"/>
      <c r="V8575" s="42"/>
      <c r="W8575" s="42"/>
      <c r="X8575" s="42"/>
      <c r="Y8575" s="42"/>
      <c r="Z8575" s="42"/>
    </row>
    <row r="8576">
      <c r="B8576" s="42"/>
      <c r="D8576" s="90"/>
      <c r="F8576" s="90"/>
      <c r="G8576" s="42"/>
      <c r="H8576" s="90"/>
      <c r="M8576" s="42"/>
      <c r="S8576" s="42"/>
      <c r="T8576" s="42"/>
      <c r="U8576" s="42"/>
      <c r="V8576" s="42"/>
      <c r="W8576" s="42"/>
      <c r="X8576" s="42"/>
      <c r="Y8576" s="42"/>
      <c r="Z8576" s="42"/>
    </row>
    <row r="8577">
      <c r="B8577" s="42"/>
      <c r="D8577" s="90"/>
      <c r="F8577" s="90"/>
      <c r="G8577" s="42"/>
      <c r="H8577" s="90"/>
      <c r="M8577" s="42"/>
      <c r="S8577" s="42"/>
      <c r="T8577" s="42"/>
      <c r="U8577" s="42"/>
      <c r="V8577" s="42"/>
      <c r="W8577" s="42"/>
      <c r="X8577" s="42"/>
      <c r="Y8577" s="42"/>
      <c r="Z8577" s="42"/>
    </row>
    <row r="8578">
      <c r="B8578" s="42"/>
      <c r="D8578" s="90"/>
      <c r="F8578" s="90"/>
      <c r="G8578" s="42"/>
      <c r="H8578" s="90"/>
      <c r="M8578" s="42"/>
      <c r="S8578" s="42"/>
      <c r="T8578" s="42"/>
      <c r="U8578" s="42"/>
      <c r="V8578" s="42"/>
      <c r="W8578" s="42"/>
      <c r="X8578" s="42"/>
      <c r="Y8578" s="42"/>
      <c r="Z8578" s="42"/>
    </row>
    <row r="8579">
      <c r="B8579" s="42"/>
      <c r="D8579" s="90"/>
      <c r="F8579" s="90"/>
      <c r="G8579" s="42"/>
      <c r="H8579" s="90"/>
      <c r="M8579" s="42"/>
      <c r="S8579" s="42"/>
      <c r="T8579" s="42"/>
      <c r="U8579" s="42"/>
      <c r="V8579" s="42"/>
      <c r="W8579" s="42"/>
      <c r="X8579" s="42"/>
      <c r="Y8579" s="42"/>
      <c r="Z8579" s="42"/>
    </row>
    <row r="8580">
      <c r="B8580" s="42"/>
      <c r="D8580" s="90"/>
      <c r="F8580" s="90"/>
      <c r="G8580" s="42"/>
      <c r="H8580" s="90"/>
      <c r="M8580" s="42"/>
      <c r="S8580" s="42"/>
      <c r="T8580" s="42"/>
      <c r="U8580" s="42"/>
      <c r="V8580" s="42"/>
      <c r="W8580" s="42"/>
      <c r="X8580" s="42"/>
      <c r="Y8580" s="42"/>
      <c r="Z8580" s="42"/>
    </row>
    <row r="8581">
      <c r="B8581" s="42"/>
      <c r="D8581" s="90"/>
      <c r="F8581" s="90"/>
      <c r="G8581" s="42"/>
      <c r="H8581" s="90"/>
      <c r="M8581" s="42"/>
      <c r="S8581" s="42"/>
      <c r="T8581" s="42"/>
      <c r="U8581" s="42"/>
      <c r="V8581" s="42"/>
      <c r="W8581" s="42"/>
      <c r="X8581" s="42"/>
      <c r="Y8581" s="42"/>
      <c r="Z8581" s="42"/>
    </row>
    <row r="8582">
      <c r="B8582" s="42"/>
      <c r="D8582" s="90"/>
      <c r="F8582" s="90"/>
      <c r="G8582" s="42"/>
      <c r="H8582" s="90"/>
      <c r="M8582" s="42"/>
      <c r="S8582" s="42"/>
      <c r="T8582" s="42"/>
      <c r="U8582" s="42"/>
      <c r="V8582" s="42"/>
      <c r="W8582" s="42"/>
      <c r="X8582" s="42"/>
      <c r="Y8582" s="42"/>
      <c r="Z8582" s="42"/>
    </row>
    <row r="8583">
      <c r="B8583" s="42"/>
      <c r="D8583" s="90"/>
      <c r="F8583" s="90"/>
      <c r="G8583" s="42"/>
      <c r="H8583" s="90"/>
      <c r="M8583" s="42"/>
      <c r="S8583" s="42"/>
      <c r="T8583" s="42"/>
      <c r="U8583" s="42"/>
      <c r="V8583" s="42"/>
      <c r="W8583" s="42"/>
      <c r="X8583" s="42"/>
      <c r="Y8583" s="42"/>
      <c r="Z8583" s="42"/>
    </row>
    <row r="8584">
      <c r="B8584" s="42"/>
      <c r="D8584" s="90"/>
      <c r="F8584" s="90"/>
      <c r="G8584" s="42"/>
      <c r="H8584" s="90"/>
      <c r="M8584" s="42"/>
      <c r="S8584" s="42"/>
      <c r="T8584" s="42"/>
      <c r="U8584" s="42"/>
      <c r="V8584" s="42"/>
      <c r="W8584" s="42"/>
      <c r="X8584" s="42"/>
      <c r="Y8584" s="42"/>
      <c r="Z8584" s="42"/>
    </row>
    <row r="8585">
      <c r="B8585" s="42"/>
      <c r="D8585" s="90"/>
      <c r="F8585" s="90"/>
      <c r="G8585" s="42"/>
      <c r="H8585" s="90"/>
      <c r="M8585" s="42"/>
      <c r="S8585" s="42"/>
      <c r="T8585" s="42"/>
      <c r="U8585" s="42"/>
      <c r="V8585" s="42"/>
      <c r="W8585" s="42"/>
      <c r="X8585" s="42"/>
      <c r="Y8585" s="42"/>
      <c r="Z8585" s="42"/>
    </row>
    <row r="8586">
      <c r="B8586" s="42"/>
      <c r="D8586" s="90"/>
      <c r="F8586" s="90"/>
      <c r="G8586" s="42"/>
      <c r="H8586" s="90"/>
      <c r="M8586" s="42"/>
      <c r="S8586" s="42"/>
      <c r="T8586" s="42"/>
      <c r="U8586" s="42"/>
      <c r="V8586" s="42"/>
      <c r="W8586" s="42"/>
      <c r="X8586" s="42"/>
      <c r="Y8586" s="42"/>
      <c r="Z8586" s="42"/>
    </row>
    <row r="8587">
      <c r="B8587" s="42"/>
      <c r="D8587" s="90"/>
      <c r="F8587" s="90"/>
      <c r="G8587" s="42"/>
      <c r="H8587" s="90"/>
      <c r="M8587" s="42"/>
      <c r="S8587" s="42"/>
      <c r="T8587" s="42"/>
      <c r="U8587" s="42"/>
      <c r="V8587" s="42"/>
      <c r="W8587" s="42"/>
      <c r="X8587" s="42"/>
      <c r="Y8587" s="42"/>
      <c r="Z8587" s="42"/>
    </row>
    <row r="8588">
      <c r="B8588" s="42"/>
      <c r="D8588" s="90"/>
      <c r="F8588" s="90"/>
      <c r="G8588" s="42"/>
      <c r="H8588" s="90"/>
      <c r="M8588" s="42"/>
      <c r="S8588" s="42"/>
      <c r="T8588" s="42"/>
      <c r="U8588" s="42"/>
      <c r="V8588" s="42"/>
      <c r="W8588" s="42"/>
      <c r="X8588" s="42"/>
      <c r="Y8588" s="42"/>
      <c r="Z8588" s="42"/>
    </row>
    <row r="8589">
      <c r="B8589" s="42"/>
      <c r="D8589" s="90"/>
      <c r="F8589" s="90"/>
      <c r="G8589" s="42"/>
      <c r="H8589" s="90"/>
      <c r="M8589" s="42"/>
      <c r="S8589" s="42"/>
      <c r="T8589" s="42"/>
      <c r="U8589" s="42"/>
      <c r="V8589" s="42"/>
      <c r="W8589" s="42"/>
      <c r="X8589" s="42"/>
      <c r="Y8589" s="42"/>
      <c r="Z8589" s="42"/>
    </row>
    <row r="8590">
      <c r="B8590" s="42"/>
      <c r="D8590" s="90"/>
      <c r="F8590" s="90"/>
      <c r="G8590" s="42"/>
      <c r="H8590" s="90"/>
      <c r="M8590" s="42"/>
      <c r="S8590" s="42"/>
      <c r="T8590" s="42"/>
      <c r="U8590" s="42"/>
      <c r="V8590" s="42"/>
      <c r="W8590" s="42"/>
      <c r="X8590" s="42"/>
      <c r="Y8590" s="42"/>
      <c r="Z8590" s="42"/>
    </row>
    <row r="8591">
      <c r="B8591" s="42"/>
      <c r="D8591" s="90"/>
      <c r="F8591" s="90"/>
      <c r="G8591" s="42"/>
      <c r="H8591" s="90"/>
      <c r="M8591" s="42"/>
      <c r="S8591" s="42"/>
      <c r="T8591" s="42"/>
      <c r="U8591" s="42"/>
      <c r="V8591" s="42"/>
      <c r="W8591" s="42"/>
      <c r="X8591" s="42"/>
      <c r="Y8591" s="42"/>
      <c r="Z8591" s="42"/>
    </row>
    <row r="8592">
      <c r="B8592" s="42"/>
      <c r="D8592" s="90"/>
      <c r="F8592" s="90"/>
      <c r="G8592" s="42"/>
      <c r="H8592" s="90"/>
      <c r="M8592" s="42"/>
      <c r="S8592" s="42"/>
      <c r="T8592" s="42"/>
      <c r="U8592" s="42"/>
      <c r="V8592" s="42"/>
      <c r="W8592" s="42"/>
      <c r="X8592" s="42"/>
      <c r="Y8592" s="42"/>
      <c r="Z8592" s="42"/>
    </row>
    <row r="8593">
      <c r="B8593" s="42"/>
      <c r="D8593" s="90"/>
      <c r="F8593" s="90"/>
      <c r="G8593" s="42"/>
      <c r="H8593" s="90"/>
      <c r="M8593" s="42"/>
      <c r="S8593" s="42"/>
      <c r="T8593" s="42"/>
      <c r="U8593" s="42"/>
      <c r="V8593" s="42"/>
      <c r="W8593" s="42"/>
      <c r="X8593" s="42"/>
      <c r="Y8593" s="42"/>
      <c r="Z8593" s="42"/>
    </row>
    <row r="8594">
      <c r="B8594" s="42"/>
      <c r="D8594" s="90"/>
      <c r="F8594" s="90"/>
      <c r="G8594" s="42"/>
      <c r="H8594" s="90"/>
      <c r="M8594" s="42"/>
      <c r="S8594" s="42"/>
      <c r="T8594" s="42"/>
      <c r="U8594" s="42"/>
      <c r="V8594" s="42"/>
      <c r="W8594" s="42"/>
      <c r="X8594" s="42"/>
      <c r="Y8594" s="42"/>
      <c r="Z8594" s="42"/>
    </row>
    <row r="8595">
      <c r="B8595" s="42"/>
      <c r="D8595" s="90"/>
      <c r="F8595" s="90"/>
      <c r="G8595" s="42"/>
      <c r="H8595" s="90"/>
      <c r="M8595" s="42"/>
      <c r="S8595" s="42"/>
      <c r="T8595" s="42"/>
      <c r="U8595" s="42"/>
      <c r="V8595" s="42"/>
      <c r="W8595" s="42"/>
      <c r="X8595" s="42"/>
      <c r="Y8595" s="42"/>
      <c r="Z8595" s="42"/>
    </row>
    <row r="8596">
      <c r="B8596" s="42"/>
      <c r="D8596" s="90"/>
      <c r="F8596" s="90"/>
      <c r="G8596" s="42"/>
      <c r="H8596" s="90"/>
      <c r="M8596" s="42"/>
      <c r="S8596" s="42"/>
      <c r="T8596" s="42"/>
      <c r="U8596" s="42"/>
      <c r="V8596" s="42"/>
      <c r="W8596" s="42"/>
      <c r="X8596" s="42"/>
      <c r="Y8596" s="42"/>
      <c r="Z8596" s="42"/>
    </row>
    <row r="8597">
      <c r="B8597" s="42"/>
      <c r="D8597" s="90"/>
      <c r="F8597" s="90"/>
      <c r="G8597" s="42"/>
      <c r="H8597" s="90"/>
      <c r="M8597" s="42"/>
      <c r="S8597" s="42"/>
      <c r="T8597" s="42"/>
      <c r="U8597" s="42"/>
      <c r="V8597" s="42"/>
      <c r="W8597" s="42"/>
      <c r="X8597" s="42"/>
      <c r="Y8597" s="42"/>
      <c r="Z8597" s="42"/>
    </row>
    <row r="8598">
      <c r="B8598" s="42"/>
      <c r="D8598" s="90"/>
      <c r="F8598" s="90"/>
      <c r="G8598" s="42"/>
      <c r="H8598" s="90"/>
      <c r="M8598" s="42"/>
      <c r="S8598" s="42"/>
      <c r="T8598" s="42"/>
      <c r="U8598" s="42"/>
      <c r="V8598" s="42"/>
      <c r="W8598" s="42"/>
      <c r="X8598" s="42"/>
      <c r="Y8598" s="42"/>
      <c r="Z8598" s="42"/>
    </row>
    <row r="8599">
      <c r="B8599" s="42"/>
      <c r="D8599" s="90"/>
      <c r="F8599" s="90"/>
      <c r="G8599" s="42"/>
      <c r="H8599" s="90"/>
      <c r="M8599" s="42"/>
      <c r="S8599" s="42"/>
      <c r="T8599" s="42"/>
      <c r="U8599" s="42"/>
      <c r="V8599" s="42"/>
      <c r="W8599" s="42"/>
      <c r="X8599" s="42"/>
      <c r="Y8599" s="42"/>
      <c r="Z8599" s="42"/>
    </row>
    <row r="8600">
      <c r="B8600" s="42"/>
      <c r="D8600" s="90"/>
      <c r="F8600" s="90"/>
      <c r="G8600" s="42"/>
      <c r="H8600" s="90"/>
      <c r="M8600" s="42"/>
      <c r="S8600" s="42"/>
      <c r="T8600" s="42"/>
      <c r="U8600" s="42"/>
      <c r="V8600" s="42"/>
      <c r="W8600" s="42"/>
      <c r="X8600" s="42"/>
      <c r="Y8600" s="42"/>
      <c r="Z8600" s="42"/>
    </row>
    <row r="8601">
      <c r="B8601" s="42"/>
      <c r="D8601" s="90"/>
      <c r="F8601" s="90"/>
      <c r="G8601" s="42"/>
      <c r="H8601" s="90"/>
      <c r="M8601" s="42"/>
      <c r="S8601" s="42"/>
      <c r="T8601" s="42"/>
      <c r="U8601" s="42"/>
      <c r="V8601" s="42"/>
      <c r="W8601" s="42"/>
      <c r="X8601" s="42"/>
      <c r="Y8601" s="42"/>
      <c r="Z8601" s="42"/>
    </row>
    <row r="8602">
      <c r="B8602" s="42"/>
      <c r="D8602" s="90"/>
      <c r="F8602" s="90"/>
      <c r="G8602" s="42"/>
      <c r="H8602" s="90"/>
      <c r="M8602" s="42"/>
      <c r="S8602" s="42"/>
      <c r="T8602" s="42"/>
      <c r="U8602" s="42"/>
      <c r="V8602" s="42"/>
      <c r="W8602" s="42"/>
      <c r="X8602" s="42"/>
      <c r="Y8602" s="42"/>
      <c r="Z8602" s="42"/>
    </row>
    <row r="8603">
      <c r="B8603" s="42"/>
      <c r="D8603" s="90"/>
      <c r="F8603" s="90"/>
      <c r="G8603" s="42"/>
      <c r="H8603" s="90"/>
      <c r="M8603" s="42"/>
      <c r="S8603" s="42"/>
      <c r="T8603" s="42"/>
      <c r="U8603" s="42"/>
      <c r="V8603" s="42"/>
      <c r="W8603" s="42"/>
      <c r="X8603" s="42"/>
      <c r="Y8603" s="42"/>
      <c r="Z8603" s="42"/>
    </row>
    <row r="8604">
      <c r="B8604" s="42"/>
      <c r="D8604" s="90"/>
      <c r="F8604" s="90"/>
      <c r="G8604" s="42"/>
      <c r="H8604" s="90"/>
      <c r="M8604" s="42"/>
      <c r="S8604" s="42"/>
      <c r="T8604" s="42"/>
      <c r="U8604" s="42"/>
      <c r="V8604" s="42"/>
      <c r="W8604" s="42"/>
      <c r="X8604" s="42"/>
      <c r="Y8604" s="42"/>
      <c r="Z8604" s="42"/>
    </row>
    <row r="8605">
      <c r="B8605" s="42"/>
      <c r="D8605" s="90"/>
      <c r="F8605" s="90"/>
      <c r="G8605" s="42"/>
      <c r="H8605" s="90"/>
      <c r="M8605" s="42"/>
      <c r="S8605" s="42"/>
      <c r="T8605" s="42"/>
      <c r="U8605" s="42"/>
      <c r="V8605" s="42"/>
      <c r="W8605" s="42"/>
      <c r="X8605" s="42"/>
      <c r="Y8605" s="42"/>
      <c r="Z8605" s="42"/>
    </row>
    <row r="8606">
      <c r="B8606" s="42"/>
      <c r="D8606" s="90"/>
      <c r="F8606" s="90"/>
      <c r="G8606" s="42"/>
      <c r="H8606" s="90"/>
      <c r="M8606" s="42"/>
      <c r="S8606" s="42"/>
      <c r="T8606" s="42"/>
      <c r="U8606" s="42"/>
      <c r="V8606" s="42"/>
      <c r="W8606" s="42"/>
      <c r="X8606" s="42"/>
      <c r="Y8606" s="42"/>
      <c r="Z8606" s="42"/>
    </row>
    <row r="8607">
      <c r="B8607" s="42"/>
      <c r="D8607" s="90"/>
      <c r="F8607" s="90"/>
      <c r="G8607" s="42"/>
      <c r="H8607" s="90"/>
      <c r="M8607" s="42"/>
      <c r="S8607" s="42"/>
      <c r="T8607" s="42"/>
      <c r="U8607" s="42"/>
      <c r="V8607" s="42"/>
      <c r="W8607" s="42"/>
      <c r="X8607" s="42"/>
      <c r="Y8607" s="42"/>
      <c r="Z8607" s="42"/>
    </row>
    <row r="8608">
      <c r="B8608" s="42"/>
      <c r="D8608" s="90"/>
      <c r="F8608" s="90"/>
      <c r="G8608" s="42"/>
      <c r="H8608" s="90"/>
      <c r="M8608" s="42"/>
      <c r="S8608" s="42"/>
      <c r="T8608" s="42"/>
      <c r="U8608" s="42"/>
      <c r="V8608" s="42"/>
      <c r="W8608" s="42"/>
      <c r="X8608" s="42"/>
      <c r="Y8608" s="42"/>
      <c r="Z8608" s="42"/>
    </row>
    <row r="8609">
      <c r="B8609" s="42"/>
      <c r="D8609" s="90"/>
      <c r="F8609" s="90"/>
      <c r="G8609" s="42"/>
      <c r="H8609" s="90"/>
      <c r="M8609" s="42"/>
      <c r="S8609" s="42"/>
      <c r="T8609" s="42"/>
      <c r="U8609" s="42"/>
      <c r="V8609" s="42"/>
      <c r="W8609" s="42"/>
      <c r="X8609" s="42"/>
      <c r="Y8609" s="42"/>
      <c r="Z8609" s="42"/>
    </row>
    <row r="8610">
      <c r="B8610" s="42"/>
      <c r="D8610" s="90"/>
      <c r="F8610" s="90"/>
      <c r="G8610" s="42"/>
      <c r="H8610" s="90"/>
      <c r="M8610" s="42"/>
      <c r="S8610" s="42"/>
      <c r="T8610" s="42"/>
      <c r="U8610" s="42"/>
      <c r="V8610" s="42"/>
      <c r="W8610" s="42"/>
      <c r="X8610" s="42"/>
      <c r="Y8610" s="42"/>
      <c r="Z8610" s="42"/>
    </row>
    <row r="8611">
      <c r="B8611" s="42"/>
      <c r="D8611" s="90"/>
      <c r="F8611" s="90"/>
      <c r="G8611" s="42"/>
      <c r="H8611" s="90"/>
      <c r="M8611" s="42"/>
      <c r="S8611" s="42"/>
      <c r="T8611" s="42"/>
      <c r="U8611" s="42"/>
      <c r="V8611" s="42"/>
      <c r="W8611" s="42"/>
      <c r="X8611" s="42"/>
      <c r="Y8611" s="42"/>
      <c r="Z8611" s="42"/>
    </row>
    <row r="8612">
      <c r="B8612" s="42"/>
      <c r="D8612" s="90"/>
      <c r="F8612" s="90"/>
      <c r="G8612" s="42"/>
      <c r="H8612" s="90"/>
      <c r="M8612" s="42"/>
      <c r="S8612" s="42"/>
      <c r="T8612" s="42"/>
      <c r="U8612" s="42"/>
      <c r="V8612" s="42"/>
      <c r="W8612" s="42"/>
      <c r="X8612" s="42"/>
      <c r="Y8612" s="42"/>
      <c r="Z8612" s="42"/>
    </row>
    <row r="8613">
      <c r="B8613" s="42"/>
      <c r="D8613" s="90"/>
      <c r="F8613" s="90"/>
      <c r="G8613" s="42"/>
      <c r="H8613" s="90"/>
      <c r="M8613" s="42"/>
      <c r="S8613" s="42"/>
      <c r="T8613" s="42"/>
      <c r="U8613" s="42"/>
      <c r="V8613" s="42"/>
      <c r="W8613" s="42"/>
      <c r="X8613" s="42"/>
      <c r="Y8613" s="42"/>
      <c r="Z8613" s="42"/>
    </row>
    <row r="8614">
      <c r="B8614" s="42"/>
      <c r="D8614" s="90"/>
      <c r="F8614" s="90"/>
      <c r="G8614" s="42"/>
      <c r="H8614" s="90"/>
      <c r="M8614" s="42"/>
      <c r="S8614" s="42"/>
      <c r="T8614" s="42"/>
      <c r="U8614" s="42"/>
      <c r="V8614" s="42"/>
      <c r="W8614" s="42"/>
      <c r="X8614" s="42"/>
      <c r="Y8614" s="42"/>
      <c r="Z8614" s="42"/>
    </row>
    <row r="8615">
      <c r="B8615" s="42"/>
      <c r="D8615" s="90"/>
      <c r="F8615" s="90"/>
      <c r="G8615" s="42"/>
      <c r="H8615" s="90"/>
      <c r="M8615" s="42"/>
      <c r="S8615" s="42"/>
      <c r="T8615" s="42"/>
      <c r="U8615" s="42"/>
      <c r="V8615" s="42"/>
      <c r="W8615" s="42"/>
      <c r="X8615" s="42"/>
      <c r="Y8615" s="42"/>
      <c r="Z8615" s="42"/>
    </row>
    <row r="8616">
      <c r="B8616" s="42"/>
      <c r="D8616" s="90"/>
      <c r="F8616" s="90"/>
      <c r="G8616" s="42"/>
      <c r="H8616" s="90"/>
      <c r="M8616" s="42"/>
      <c r="S8616" s="42"/>
      <c r="T8616" s="42"/>
      <c r="U8616" s="42"/>
      <c r="V8616" s="42"/>
      <c r="W8616" s="42"/>
      <c r="X8616" s="42"/>
      <c r="Y8616" s="42"/>
      <c r="Z8616" s="42"/>
    </row>
    <row r="8617">
      <c r="B8617" s="42"/>
      <c r="D8617" s="90"/>
      <c r="F8617" s="90"/>
      <c r="G8617" s="42"/>
      <c r="H8617" s="90"/>
      <c r="M8617" s="42"/>
      <c r="S8617" s="42"/>
      <c r="T8617" s="42"/>
      <c r="U8617" s="42"/>
      <c r="V8617" s="42"/>
      <c r="W8617" s="42"/>
      <c r="X8617" s="42"/>
      <c r="Y8617" s="42"/>
      <c r="Z8617" s="42"/>
    </row>
    <row r="8618">
      <c r="B8618" s="42"/>
      <c r="D8618" s="90"/>
      <c r="F8618" s="90"/>
      <c r="G8618" s="42"/>
      <c r="H8618" s="90"/>
      <c r="M8618" s="42"/>
      <c r="S8618" s="42"/>
      <c r="T8618" s="42"/>
      <c r="U8618" s="42"/>
      <c r="V8618" s="42"/>
      <c r="W8618" s="42"/>
      <c r="X8618" s="42"/>
      <c r="Y8618" s="42"/>
      <c r="Z8618" s="42"/>
    </row>
    <row r="8619">
      <c r="B8619" s="42"/>
      <c r="D8619" s="90"/>
      <c r="F8619" s="90"/>
      <c r="G8619" s="42"/>
      <c r="H8619" s="90"/>
      <c r="M8619" s="42"/>
      <c r="S8619" s="42"/>
      <c r="T8619" s="42"/>
      <c r="U8619" s="42"/>
      <c r="V8619" s="42"/>
      <c r="W8619" s="42"/>
      <c r="X8619" s="42"/>
      <c r="Y8619" s="42"/>
      <c r="Z8619" s="42"/>
    </row>
    <row r="8620">
      <c r="B8620" s="42"/>
      <c r="D8620" s="90"/>
      <c r="F8620" s="90"/>
      <c r="G8620" s="42"/>
      <c r="H8620" s="90"/>
      <c r="M8620" s="42"/>
      <c r="S8620" s="42"/>
      <c r="T8620" s="42"/>
      <c r="U8620" s="42"/>
      <c r="V8620" s="42"/>
      <c r="W8620" s="42"/>
      <c r="X8620" s="42"/>
      <c r="Y8620" s="42"/>
      <c r="Z8620" s="42"/>
    </row>
    <row r="8621">
      <c r="B8621" s="42"/>
      <c r="D8621" s="90"/>
      <c r="F8621" s="90"/>
      <c r="G8621" s="42"/>
      <c r="H8621" s="90"/>
      <c r="M8621" s="42"/>
      <c r="S8621" s="42"/>
      <c r="T8621" s="42"/>
      <c r="U8621" s="42"/>
      <c r="V8621" s="42"/>
      <c r="W8621" s="42"/>
      <c r="X8621" s="42"/>
      <c r="Y8621" s="42"/>
      <c r="Z8621" s="42"/>
    </row>
    <row r="8622">
      <c r="B8622" s="42"/>
      <c r="D8622" s="90"/>
      <c r="F8622" s="90"/>
      <c r="G8622" s="42"/>
      <c r="H8622" s="90"/>
      <c r="M8622" s="42"/>
      <c r="S8622" s="42"/>
      <c r="T8622" s="42"/>
      <c r="U8622" s="42"/>
      <c r="V8622" s="42"/>
      <c r="W8622" s="42"/>
      <c r="X8622" s="42"/>
      <c r="Y8622" s="42"/>
      <c r="Z8622" s="42"/>
    </row>
    <row r="8623">
      <c r="B8623" s="42"/>
      <c r="D8623" s="90"/>
      <c r="F8623" s="90"/>
      <c r="G8623" s="42"/>
      <c r="H8623" s="90"/>
      <c r="M8623" s="42"/>
      <c r="S8623" s="42"/>
      <c r="T8623" s="42"/>
      <c r="U8623" s="42"/>
      <c r="V8623" s="42"/>
      <c r="W8623" s="42"/>
      <c r="X8623" s="42"/>
      <c r="Y8623" s="42"/>
      <c r="Z8623" s="42"/>
    </row>
    <row r="8624">
      <c r="B8624" s="42"/>
      <c r="D8624" s="90"/>
      <c r="F8624" s="90"/>
      <c r="G8624" s="42"/>
      <c r="H8624" s="90"/>
      <c r="M8624" s="42"/>
      <c r="S8624" s="42"/>
      <c r="T8624" s="42"/>
      <c r="U8624" s="42"/>
      <c r="V8624" s="42"/>
      <c r="W8624" s="42"/>
      <c r="X8624" s="42"/>
      <c r="Y8624" s="42"/>
      <c r="Z8624" s="42"/>
    </row>
    <row r="8625">
      <c r="B8625" s="42"/>
      <c r="D8625" s="90"/>
      <c r="F8625" s="90"/>
      <c r="G8625" s="42"/>
      <c r="H8625" s="90"/>
      <c r="M8625" s="42"/>
      <c r="S8625" s="42"/>
      <c r="T8625" s="42"/>
      <c r="U8625" s="42"/>
      <c r="V8625" s="42"/>
      <c r="W8625" s="42"/>
      <c r="X8625" s="42"/>
      <c r="Y8625" s="42"/>
      <c r="Z8625" s="42"/>
    </row>
    <row r="8626">
      <c r="B8626" s="42"/>
      <c r="D8626" s="90"/>
      <c r="F8626" s="90"/>
      <c r="G8626" s="42"/>
      <c r="H8626" s="90"/>
      <c r="M8626" s="42"/>
      <c r="S8626" s="42"/>
      <c r="T8626" s="42"/>
      <c r="U8626" s="42"/>
      <c r="V8626" s="42"/>
      <c r="W8626" s="42"/>
      <c r="X8626" s="42"/>
      <c r="Y8626" s="42"/>
      <c r="Z8626" s="42"/>
    </row>
    <row r="8627">
      <c r="B8627" s="42"/>
      <c r="D8627" s="90"/>
      <c r="F8627" s="90"/>
      <c r="G8627" s="42"/>
      <c r="H8627" s="90"/>
      <c r="M8627" s="42"/>
      <c r="S8627" s="42"/>
      <c r="T8627" s="42"/>
      <c r="U8627" s="42"/>
      <c r="V8627" s="42"/>
      <c r="W8627" s="42"/>
      <c r="X8627" s="42"/>
      <c r="Y8627" s="42"/>
      <c r="Z8627" s="42"/>
    </row>
    <row r="8628">
      <c r="B8628" s="42"/>
      <c r="D8628" s="90"/>
      <c r="F8628" s="90"/>
      <c r="G8628" s="42"/>
      <c r="H8628" s="90"/>
      <c r="M8628" s="42"/>
      <c r="S8628" s="42"/>
      <c r="T8628" s="42"/>
      <c r="U8628" s="42"/>
      <c r="V8628" s="42"/>
      <c r="W8628" s="42"/>
      <c r="X8628" s="42"/>
      <c r="Y8628" s="42"/>
      <c r="Z8628" s="42"/>
    </row>
    <row r="8629">
      <c r="B8629" s="42"/>
      <c r="D8629" s="90"/>
      <c r="F8629" s="90"/>
      <c r="G8629" s="42"/>
      <c r="H8629" s="90"/>
      <c r="M8629" s="42"/>
      <c r="S8629" s="42"/>
      <c r="T8629" s="42"/>
      <c r="U8629" s="42"/>
      <c r="V8629" s="42"/>
      <c r="W8629" s="42"/>
      <c r="X8629" s="42"/>
      <c r="Y8629" s="42"/>
      <c r="Z8629" s="42"/>
    </row>
    <row r="8630">
      <c r="B8630" s="42"/>
      <c r="D8630" s="90"/>
      <c r="F8630" s="90"/>
      <c r="G8630" s="42"/>
      <c r="H8630" s="90"/>
      <c r="M8630" s="42"/>
      <c r="S8630" s="42"/>
      <c r="T8630" s="42"/>
      <c r="U8630" s="42"/>
      <c r="V8630" s="42"/>
      <c r="W8630" s="42"/>
      <c r="X8630" s="42"/>
      <c r="Y8630" s="42"/>
      <c r="Z8630" s="42"/>
    </row>
    <row r="8631">
      <c r="B8631" s="42"/>
      <c r="D8631" s="90"/>
      <c r="F8631" s="90"/>
      <c r="G8631" s="42"/>
      <c r="H8631" s="90"/>
      <c r="M8631" s="42"/>
      <c r="S8631" s="42"/>
      <c r="T8631" s="42"/>
      <c r="U8631" s="42"/>
      <c r="V8631" s="42"/>
      <c r="W8631" s="42"/>
      <c r="X8631" s="42"/>
      <c r="Y8631" s="42"/>
      <c r="Z8631" s="42"/>
    </row>
    <row r="8632">
      <c r="B8632" s="42"/>
      <c r="D8632" s="90"/>
      <c r="F8632" s="90"/>
      <c r="G8632" s="42"/>
      <c r="H8632" s="90"/>
      <c r="M8632" s="42"/>
      <c r="S8632" s="42"/>
      <c r="T8632" s="42"/>
      <c r="U8632" s="42"/>
      <c r="V8632" s="42"/>
      <c r="W8632" s="42"/>
      <c r="X8632" s="42"/>
      <c r="Y8632" s="42"/>
      <c r="Z8632" s="42"/>
    </row>
    <row r="8633">
      <c r="B8633" s="42"/>
      <c r="D8633" s="90"/>
      <c r="F8633" s="90"/>
      <c r="G8633" s="42"/>
      <c r="H8633" s="90"/>
      <c r="M8633" s="42"/>
      <c r="S8633" s="42"/>
      <c r="T8633" s="42"/>
      <c r="U8633" s="42"/>
      <c r="V8633" s="42"/>
      <c r="W8633" s="42"/>
      <c r="X8633" s="42"/>
      <c r="Y8633" s="42"/>
      <c r="Z8633" s="42"/>
    </row>
    <row r="8634">
      <c r="B8634" s="42"/>
      <c r="D8634" s="90"/>
      <c r="F8634" s="90"/>
      <c r="G8634" s="42"/>
      <c r="H8634" s="90"/>
      <c r="M8634" s="42"/>
      <c r="S8634" s="42"/>
      <c r="T8634" s="42"/>
      <c r="U8634" s="42"/>
      <c r="V8634" s="42"/>
      <c r="W8634" s="42"/>
      <c r="X8634" s="42"/>
      <c r="Y8634" s="42"/>
      <c r="Z8634" s="42"/>
    </row>
    <row r="8635">
      <c r="B8635" s="42"/>
      <c r="D8635" s="90"/>
      <c r="F8635" s="90"/>
      <c r="G8635" s="42"/>
      <c r="H8635" s="90"/>
      <c r="M8635" s="42"/>
      <c r="S8635" s="42"/>
      <c r="T8635" s="42"/>
      <c r="U8635" s="42"/>
      <c r="V8635" s="42"/>
      <c r="W8635" s="42"/>
      <c r="X8635" s="42"/>
      <c r="Y8635" s="42"/>
      <c r="Z8635" s="42"/>
    </row>
    <row r="8636">
      <c r="B8636" s="42"/>
      <c r="D8636" s="90"/>
      <c r="F8636" s="90"/>
      <c r="G8636" s="42"/>
      <c r="H8636" s="90"/>
      <c r="M8636" s="42"/>
      <c r="S8636" s="42"/>
      <c r="T8636" s="42"/>
      <c r="U8636" s="42"/>
      <c r="V8636" s="42"/>
      <c r="W8636" s="42"/>
      <c r="X8636" s="42"/>
      <c r="Y8636" s="42"/>
      <c r="Z8636" s="42"/>
    </row>
    <row r="8637">
      <c r="B8637" s="42"/>
      <c r="D8637" s="90"/>
      <c r="F8637" s="90"/>
      <c r="G8637" s="42"/>
      <c r="H8637" s="90"/>
      <c r="M8637" s="42"/>
      <c r="S8637" s="42"/>
      <c r="T8637" s="42"/>
      <c r="U8637" s="42"/>
      <c r="V8637" s="42"/>
      <c r="W8637" s="42"/>
      <c r="X8637" s="42"/>
      <c r="Y8637" s="42"/>
      <c r="Z8637" s="42"/>
    </row>
    <row r="8638">
      <c r="B8638" s="42"/>
      <c r="D8638" s="90"/>
      <c r="F8638" s="90"/>
      <c r="G8638" s="42"/>
      <c r="H8638" s="90"/>
      <c r="M8638" s="42"/>
      <c r="S8638" s="42"/>
      <c r="T8638" s="42"/>
      <c r="U8638" s="42"/>
      <c r="V8638" s="42"/>
      <c r="W8638" s="42"/>
      <c r="X8638" s="42"/>
      <c r="Y8638" s="42"/>
      <c r="Z8638" s="42"/>
    </row>
    <row r="8639">
      <c r="B8639" s="42"/>
      <c r="D8639" s="90"/>
      <c r="F8639" s="90"/>
      <c r="G8639" s="42"/>
      <c r="H8639" s="90"/>
      <c r="M8639" s="42"/>
      <c r="S8639" s="42"/>
      <c r="T8639" s="42"/>
      <c r="U8639" s="42"/>
      <c r="V8639" s="42"/>
      <c r="W8639" s="42"/>
      <c r="X8639" s="42"/>
      <c r="Y8639" s="42"/>
      <c r="Z8639" s="42"/>
    </row>
    <row r="8640">
      <c r="B8640" s="42"/>
      <c r="D8640" s="90"/>
      <c r="F8640" s="90"/>
      <c r="G8640" s="42"/>
      <c r="H8640" s="90"/>
      <c r="M8640" s="42"/>
      <c r="S8640" s="42"/>
      <c r="T8640" s="42"/>
      <c r="U8640" s="42"/>
      <c r="V8640" s="42"/>
      <c r="W8640" s="42"/>
      <c r="X8640" s="42"/>
      <c r="Y8640" s="42"/>
      <c r="Z8640" s="42"/>
    </row>
    <row r="8641">
      <c r="B8641" s="42"/>
      <c r="D8641" s="90"/>
      <c r="F8641" s="90"/>
      <c r="G8641" s="42"/>
      <c r="H8641" s="90"/>
      <c r="M8641" s="42"/>
      <c r="S8641" s="42"/>
      <c r="T8641" s="42"/>
      <c r="U8641" s="42"/>
      <c r="V8641" s="42"/>
      <c r="W8641" s="42"/>
      <c r="X8641" s="42"/>
      <c r="Y8641" s="42"/>
      <c r="Z8641" s="42"/>
    </row>
    <row r="8642">
      <c r="B8642" s="42"/>
      <c r="D8642" s="90"/>
      <c r="F8642" s="90"/>
      <c r="G8642" s="42"/>
      <c r="H8642" s="90"/>
      <c r="M8642" s="42"/>
      <c r="S8642" s="42"/>
      <c r="T8642" s="42"/>
      <c r="U8642" s="42"/>
      <c r="V8642" s="42"/>
      <c r="W8642" s="42"/>
      <c r="X8642" s="42"/>
      <c r="Y8642" s="42"/>
      <c r="Z8642" s="42"/>
    </row>
    <row r="8643">
      <c r="B8643" s="42"/>
      <c r="D8643" s="90"/>
      <c r="F8643" s="90"/>
      <c r="G8643" s="42"/>
      <c r="H8643" s="90"/>
      <c r="M8643" s="42"/>
      <c r="S8643" s="42"/>
      <c r="T8643" s="42"/>
      <c r="U8643" s="42"/>
      <c r="V8643" s="42"/>
      <c r="W8643" s="42"/>
      <c r="X8643" s="42"/>
      <c r="Y8643" s="42"/>
      <c r="Z8643" s="42"/>
    </row>
    <row r="8644">
      <c r="B8644" s="42"/>
      <c r="D8644" s="90"/>
      <c r="F8644" s="90"/>
      <c r="G8644" s="42"/>
      <c r="H8644" s="90"/>
      <c r="M8644" s="42"/>
      <c r="S8644" s="42"/>
      <c r="T8644" s="42"/>
      <c r="U8644" s="42"/>
      <c r="V8644" s="42"/>
      <c r="W8644" s="42"/>
      <c r="X8644" s="42"/>
      <c r="Y8644" s="42"/>
      <c r="Z8644" s="42"/>
    </row>
    <row r="8645">
      <c r="B8645" s="42"/>
      <c r="D8645" s="90"/>
      <c r="F8645" s="90"/>
      <c r="G8645" s="42"/>
      <c r="H8645" s="90"/>
      <c r="M8645" s="42"/>
      <c r="S8645" s="42"/>
      <c r="T8645" s="42"/>
      <c r="U8645" s="42"/>
      <c r="V8645" s="42"/>
      <c r="W8645" s="42"/>
      <c r="X8645" s="42"/>
      <c r="Y8645" s="42"/>
      <c r="Z8645" s="42"/>
    </row>
    <row r="8646">
      <c r="B8646" s="42"/>
      <c r="D8646" s="90"/>
      <c r="F8646" s="90"/>
      <c r="G8646" s="42"/>
      <c r="H8646" s="90"/>
      <c r="M8646" s="42"/>
      <c r="S8646" s="42"/>
      <c r="T8646" s="42"/>
      <c r="U8646" s="42"/>
      <c r="V8646" s="42"/>
      <c r="W8646" s="42"/>
      <c r="X8646" s="42"/>
      <c r="Y8646" s="42"/>
      <c r="Z8646" s="42"/>
    </row>
    <row r="8647">
      <c r="B8647" s="42"/>
      <c r="D8647" s="90"/>
      <c r="F8647" s="90"/>
      <c r="G8647" s="42"/>
      <c r="H8647" s="90"/>
      <c r="M8647" s="42"/>
      <c r="S8647" s="42"/>
      <c r="T8647" s="42"/>
      <c r="U8647" s="42"/>
      <c r="V8647" s="42"/>
      <c r="W8647" s="42"/>
      <c r="X8647" s="42"/>
      <c r="Y8647" s="42"/>
      <c r="Z8647" s="42"/>
    </row>
    <row r="8648">
      <c r="B8648" s="42"/>
      <c r="D8648" s="90"/>
      <c r="F8648" s="90"/>
      <c r="G8648" s="42"/>
      <c r="H8648" s="90"/>
      <c r="M8648" s="42"/>
      <c r="S8648" s="42"/>
      <c r="T8648" s="42"/>
      <c r="U8648" s="42"/>
      <c r="V8648" s="42"/>
      <c r="W8648" s="42"/>
      <c r="X8648" s="42"/>
      <c r="Y8648" s="42"/>
      <c r="Z8648" s="42"/>
    </row>
    <row r="8649">
      <c r="B8649" s="42"/>
      <c r="D8649" s="90"/>
      <c r="F8649" s="90"/>
      <c r="G8649" s="42"/>
      <c r="H8649" s="90"/>
      <c r="M8649" s="42"/>
      <c r="S8649" s="42"/>
      <c r="T8649" s="42"/>
      <c r="U8649" s="42"/>
      <c r="V8649" s="42"/>
      <c r="W8649" s="42"/>
      <c r="X8649" s="42"/>
      <c r="Y8649" s="42"/>
      <c r="Z8649" s="42"/>
    </row>
    <row r="8650">
      <c r="B8650" s="42"/>
      <c r="D8650" s="90"/>
      <c r="F8650" s="90"/>
      <c r="G8650" s="42"/>
      <c r="H8650" s="90"/>
      <c r="M8650" s="42"/>
      <c r="S8650" s="42"/>
      <c r="T8650" s="42"/>
      <c r="U8650" s="42"/>
      <c r="V8650" s="42"/>
      <c r="W8650" s="42"/>
      <c r="X8650" s="42"/>
      <c r="Y8650" s="42"/>
      <c r="Z8650" s="42"/>
    </row>
    <row r="8651">
      <c r="B8651" s="42"/>
      <c r="D8651" s="90"/>
      <c r="F8651" s="90"/>
      <c r="G8651" s="42"/>
      <c r="H8651" s="90"/>
      <c r="M8651" s="42"/>
      <c r="S8651" s="42"/>
      <c r="T8651" s="42"/>
      <c r="U8651" s="42"/>
      <c r="V8651" s="42"/>
      <c r="W8651" s="42"/>
      <c r="X8651" s="42"/>
      <c r="Y8651" s="42"/>
      <c r="Z8651" s="42"/>
    </row>
    <row r="8652">
      <c r="B8652" s="42"/>
      <c r="D8652" s="90"/>
      <c r="F8652" s="90"/>
      <c r="G8652" s="42"/>
      <c r="H8652" s="90"/>
      <c r="M8652" s="42"/>
      <c r="S8652" s="42"/>
      <c r="T8652" s="42"/>
      <c r="U8652" s="42"/>
      <c r="V8652" s="42"/>
      <c r="W8652" s="42"/>
      <c r="X8652" s="42"/>
      <c r="Y8652" s="42"/>
      <c r="Z8652" s="42"/>
    </row>
    <row r="8653">
      <c r="B8653" s="42"/>
      <c r="D8653" s="90"/>
      <c r="F8653" s="90"/>
      <c r="G8653" s="42"/>
      <c r="H8653" s="90"/>
      <c r="M8653" s="42"/>
      <c r="S8653" s="42"/>
      <c r="T8653" s="42"/>
      <c r="U8653" s="42"/>
      <c r="V8653" s="42"/>
      <c r="W8653" s="42"/>
      <c r="X8653" s="42"/>
      <c r="Y8653" s="42"/>
      <c r="Z8653" s="42"/>
    </row>
    <row r="8654">
      <c r="B8654" s="42"/>
      <c r="D8654" s="90"/>
      <c r="F8654" s="90"/>
      <c r="G8654" s="42"/>
      <c r="H8654" s="90"/>
      <c r="M8654" s="42"/>
      <c r="S8654" s="42"/>
      <c r="T8654" s="42"/>
      <c r="U8654" s="42"/>
      <c r="V8654" s="42"/>
      <c r="W8654" s="42"/>
      <c r="X8654" s="42"/>
      <c r="Y8654" s="42"/>
      <c r="Z8654" s="42"/>
    </row>
    <row r="8655">
      <c r="B8655" s="42"/>
      <c r="D8655" s="90"/>
      <c r="F8655" s="90"/>
      <c r="G8655" s="42"/>
      <c r="H8655" s="90"/>
      <c r="M8655" s="42"/>
      <c r="S8655" s="42"/>
      <c r="T8655" s="42"/>
      <c r="U8655" s="42"/>
      <c r="V8655" s="42"/>
      <c r="W8655" s="42"/>
      <c r="X8655" s="42"/>
      <c r="Y8655" s="42"/>
      <c r="Z8655" s="42"/>
    </row>
    <row r="8656">
      <c r="B8656" s="42"/>
      <c r="D8656" s="90"/>
      <c r="F8656" s="90"/>
      <c r="G8656" s="42"/>
      <c r="H8656" s="90"/>
      <c r="M8656" s="42"/>
      <c r="S8656" s="42"/>
      <c r="T8656" s="42"/>
      <c r="U8656" s="42"/>
      <c r="V8656" s="42"/>
      <c r="W8656" s="42"/>
      <c r="X8656" s="42"/>
      <c r="Y8656" s="42"/>
      <c r="Z8656" s="42"/>
    </row>
    <row r="8657">
      <c r="B8657" s="42"/>
      <c r="D8657" s="90"/>
      <c r="F8657" s="90"/>
      <c r="G8657" s="42"/>
      <c r="H8657" s="90"/>
      <c r="M8657" s="42"/>
      <c r="S8657" s="42"/>
      <c r="T8657" s="42"/>
      <c r="U8657" s="42"/>
      <c r="V8657" s="42"/>
      <c r="W8657" s="42"/>
      <c r="X8657" s="42"/>
      <c r="Y8657" s="42"/>
      <c r="Z8657" s="42"/>
    </row>
    <row r="8658">
      <c r="B8658" s="42"/>
      <c r="D8658" s="90"/>
      <c r="F8658" s="90"/>
      <c r="G8658" s="42"/>
      <c r="H8658" s="90"/>
      <c r="M8658" s="42"/>
      <c r="S8658" s="42"/>
      <c r="T8658" s="42"/>
      <c r="U8658" s="42"/>
      <c r="V8658" s="42"/>
      <c r="W8658" s="42"/>
      <c r="X8658" s="42"/>
      <c r="Y8658" s="42"/>
      <c r="Z8658" s="42"/>
    </row>
    <row r="8659">
      <c r="B8659" s="42"/>
      <c r="D8659" s="90"/>
      <c r="F8659" s="90"/>
      <c r="G8659" s="42"/>
      <c r="H8659" s="90"/>
      <c r="M8659" s="42"/>
      <c r="S8659" s="42"/>
      <c r="T8659" s="42"/>
      <c r="U8659" s="42"/>
      <c r="V8659" s="42"/>
      <c r="W8659" s="42"/>
      <c r="X8659" s="42"/>
      <c r="Y8659" s="42"/>
      <c r="Z8659" s="42"/>
    </row>
    <row r="8660">
      <c r="B8660" s="42"/>
      <c r="D8660" s="90"/>
      <c r="F8660" s="90"/>
      <c r="G8660" s="42"/>
      <c r="H8660" s="90"/>
      <c r="M8660" s="42"/>
      <c r="S8660" s="42"/>
      <c r="T8660" s="42"/>
      <c r="U8660" s="42"/>
      <c r="V8660" s="42"/>
      <c r="W8660" s="42"/>
      <c r="X8660" s="42"/>
      <c r="Y8660" s="42"/>
      <c r="Z8660" s="42"/>
    </row>
    <row r="8661">
      <c r="B8661" s="42"/>
      <c r="D8661" s="90"/>
      <c r="F8661" s="90"/>
      <c r="G8661" s="42"/>
      <c r="H8661" s="90"/>
      <c r="M8661" s="42"/>
      <c r="S8661" s="42"/>
      <c r="T8661" s="42"/>
      <c r="U8661" s="42"/>
      <c r="V8661" s="42"/>
      <c r="W8661" s="42"/>
      <c r="X8661" s="42"/>
      <c r="Y8661" s="42"/>
      <c r="Z8661" s="42"/>
    </row>
    <row r="8662">
      <c r="B8662" s="42"/>
      <c r="D8662" s="90"/>
      <c r="F8662" s="90"/>
      <c r="G8662" s="42"/>
      <c r="H8662" s="90"/>
      <c r="M8662" s="42"/>
      <c r="S8662" s="42"/>
      <c r="T8662" s="42"/>
      <c r="U8662" s="42"/>
      <c r="V8662" s="42"/>
      <c r="W8662" s="42"/>
      <c r="X8662" s="42"/>
      <c r="Y8662" s="42"/>
      <c r="Z8662" s="42"/>
    </row>
    <row r="8663">
      <c r="B8663" s="42"/>
      <c r="D8663" s="90"/>
      <c r="F8663" s="90"/>
      <c r="G8663" s="42"/>
      <c r="H8663" s="90"/>
      <c r="M8663" s="42"/>
      <c r="S8663" s="42"/>
      <c r="T8663" s="42"/>
      <c r="U8663" s="42"/>
      <c r="V8663" s="42"/>
      <c r="W8663" s="42"/>
      <c r="X8663" s="42"/>
      <c r="Y8663" s="42"/>
      <c r="Z8663" s="42"/>
    </row>
    <row r="8664">
      <c r="B8664" s="42"/>
      <c r="D8664" s="90"/>
      <c r="F8664" s="90"/>
      <c r="G8664" s="42"/>
      <c r="H8664" s="90"/>
      <c r="M8664" s="42"/>
      <c r="S8664" s="42"/>
      <c r="T8664" s="42"/>
      <c r="U8664" s="42"/>
      <c r="V8664" s="42"/>
      <c r="W8664" s="42"/>
      <c r="X8664" s="42"/>
      <c r="Y8664" s="42"/>
      <c r="Z8664" s="42"/>
    </row>
    <row r="8665">
      <c r="B8665" s="42"/>
      <c r="D8665" s="90"/>
      <c r="F8665" s="90"/>
      <c r="G8665" s="42"/>
      <c r="H8665" s="90"/>
      <c r="M8665" s="42"/>
      <c r="S8665" s="42"/>
      <c r="T8665" s="42"/>
      <c r="U8665" s="42"/>
      <c r="V8665" s="42"/>
      <c r="W8665" s="42"/>
      <c r="X8665" s="42"/>
      <c r="Y8665" s="42"/>
      <c r="Z8665" s="42"/>
    </row>
    <row r="8666">
      <c r="B8666" s="42"/>
      <c r="D8666" s="90"/>
      <c r="F8666" s="90"/>
      <c r="G8666" s="42"/>
      <c r="H8666" s="90"/>
      <c r="M8666" s="42"/>
      <c r="S8666" s="42"/>
      <c r="T8666" s="42"/>
      <c r="U8666" s="42"/>
      <c r="V8666" s="42"/>
      <c r="W8666" s="42"/>
      <c r="X8666" s="42"/>
      <c r="Y8666" s="42"/>
      <c r="Z8666" s="42"/>
    </row>
    <row r="8667">
      <c r="B8667" s="42"/>
      <c r="D8667" s="90"/>
      <c r="F8667" s="90"/>
      <c r="G8667" s="42"/>
      <c r="H8667" s="90"/>
      <c r="M8667" s="42"/>
      <c r="S8667" s="42"/>
      <c r="T8667" s="42"/>
      <c r="U8667" s="42"/>
      <c r="V8667" s="42"/>
      <c r="W8667" s="42"/>
      <c r="X8667" s="42"/>
      <c r="Y8667" s="42"/>
      <c r="Z8667" s="42"/>
    </row>
    <row r="8668">
      <c r="B8668" s="42"/>
      <c r="D8668" s="90"/>
      <c r="F8668" s="90"/>
      <c r="G8668" s="42"/>
      <c r="H8668" s="90"/>
      <c r="M8668" s="42"/>
      <c r="S8668" s="42"/>
      <c r="T8668" s="42"/>
      <c r="U8668" s="42"/>
      <c r="V8668" s="42"/>
      <c r="W8668" s="42"/>
      <c r="X8668" s="42"/>
      <c r="Y8668" s="42"/>
      <c r="Z8668" s="42"/>
    </row>
    <row r="8669">
      <c r="B8669" s="42"/>
      <c r="D8669" s="90"/>
      <c r="F8669" s="90"/>
      <c r="G8669" s="42"/>
      <c r="H8669" s="90"/>
      <c r="M8669" s="42"/>
      <c r="S8669" s="42"/>
      <c r="T8669" s="42"/>
      <c r="U8669" s="42"/>
      <c r="V8669" s="42"/>
      <c r="W8669" s="42"/>
      <c r="X8669" s="42"/>
      <c r="Y8669" s="42"/>
      <c r="Z8669" s="42"/>
    </row>
    <row r="8670">
      <c r="B8670" s="42"/>
      <c r="D8670" s="90"/>
      <c r="F8670" s="90"/>
      <c r="G8670" s="42"/>
      <c r="H8670" s="90"/>
      <c r="M8670" s="42"/>
      <c r="S8670" s="42"/>
      <c r="T8670" s="42"/>
      <c r="U8670" s="42"/>
      <c r="V8670" s="42"/>
      <c r="W8670" s="42"/>
      <c r="X8670" s="42"/>
      <c r="Y8670" s="42"/>
      <c r="Z8670" s="42"/>
    </row>
    <row r="8671">
      <c r="B8671" s="42"/>
      <c r="D8671" s="90"/>
      <c r="F8671" s="90"/>
      <c r="G8671" s="42"/>
      <c r="H8671" s="90"/>
      <c r="M8671" s="42"/>
      <c r="S8671" s="42"/>
      <c r="T8671" s="42"/>
      <c r="U8671" s="42"/>
      <c r="V8671" s="42"/>
      <c r="W8671" s="42"/>
      <c r="X8671" s="42"/>
      <c r="Y8671" s="42"/>
      <c r="Z8671" s="42"/>
    </row>
    <row r="8672">
      <c r="B8672" s="42"/>
      <c r="D8672" s="90"/>
      <c r="F8672" s="90"/>
      <c r="G8672" s="42"/>
      <c r="H8672" s="90"/>
      <c r="M8672" s="42"/>
      <c r="S8672" s="42"/>
      <c r="T8672" s="42"/>
      <c r="U8672" s="42"/>
      <c r="V8672" s="42"/>
      <c r="W8672" s="42"/>
      <c r="X8672" s="42"/>
      <c r="Y8672" s="42"/>
      <c r="Z8672" s="42"/>
    </row>
    <row r="8673">
      <c r="B8673" s="42"/>
      <c r="D8673" s="90"/>
      <c r="F8673" s="90"/>
      <c r="G8673" s="42"/>
      <c r="H8673" s="90"/>
      <c r="M8673" s="42"/>
      <c r="S8673" s="42"/>
      <c r="T8673" s="42"/>
      <c r="U8673" s="42"/>
      <c r="V8673" s="42"/>
      <c r="W8673" s="42"/>
      <c r="X8673" s="42"/>
      <c r="Y8673" s="42"/>
      <c r="Z8673" s="42"/>
    </row>
    <row r="8674">
      <c r="B8674" s="42"/>
      <c r="D8674" s="90"/>
      <c r="F8674" s="90"/>
      <c r="G8674" s="42"/>
      <c r="H8674" s="90"/>
      <c r="M8674" s="42"/>
      <c r="S8674" s="42"/>
      <c r="T8674" s="42"/>
      <c r="U8674" s="42"/>
      <c r="V8674" s="42"/>
      <c r="W8674" s="42"/>
      <c r="X8674" s="42"/>
      <c r="Y8674" s="42"/>
      <c r="Z8674" s="42"/>
    </row>
    <row r="8675">
      <c r="B8675" s="42"/>
      <c r="D8675" s="90"/>
      <c r="F8675" s="90"/>
      <c r="G8675" s="42"/>
      <c r="H8675" s="90"/>
      <c r="M8675" s="42"/>
      <c r="S8675" s="42"/>
      <c r="T8675" s="42"/>
      <c r="U8675" s="42"/>
      <c r="V8675" s="42"/>
      <c r="W8675" s="42"/>
      <c r="X8675" s="42"/>
      <c r="Y8675" s="42"/>
      <c r="Z8675" s="42"/>
    </row>
    <row r="8676">
      <c r="B8676" s="42"/>
      <c r="D8676" s="90"/>
      <c r="F8676" s="90"/>
      <c r="G8676" s="42"/>
      <c r="H8676" s="90"/>
      <c r="M8676" s="42"/>
      <c r="S8676" s="42"/>
      <c r="T8676" s="42"/>
      <c r="U8676" s="42"/>
      <c r="V8676" s="42"/>
      <c r="W8676" s="42"/>
      <c r="X8676" s="42"/>
      <c r="Y8676" s="42"/>
      <c r="Z8676" s="42"/>
    </row>
    <row r="8677">
      <c r="B8677" s="42"/>
      <c r="D8677" s="90"/>
      <c r="F8677" s="90"/>
      <c r="G8677" s="42"/>
      <c r="H8677" s="90"/>
      <c r="M8677" s="42"/>
      <c r="S8677" s="42"/>
      <c r="T8677" s="42"/>
      <c r="U8677" s="42"/>
      <c r="V8677" s="42"/>
      <c r="W8677" s="42"/>
      <c r="X8677" s="42"/>
      <c r="Y8677" s="42"/>
      <c r="Z8677" s="42"/>
    </row>
    <row r="8678">
      <c r="B8678" s="42"/>
      <c r="D8678" s="90"/>
      <c r="F8678" s="90"/>
      <c r="G8678" s="42"/>
      <c r="H8678" s="90"/>
      <c r="M8678" s="42"/>
      <c r="S8678" s="42"/>
      <c r="T8678" s="42"/>
      <c r="U8678" s="42"/>
      <c r="V8678" s="42"/>
      <c r="W8678" s="42"/>
      <c r="X8678" s="42"/>
      <c r="Y8678" s="42"/>
      <c r="Z8678" s="42"/>
    </row>
    <row r="8679">
      <c r="B8679" s="42"/>
      <c r="D8679" s="90"/>
      <c r="F8679" s="90"/>
      <c r="G8679" s="42"/>
      <c r="H8679" s="90"/>
      <c r="M8679" s="42"/>
      <c r="S8679" s="42"/>
      <c r="T8679" s="42"/>
      <c r="U8679" s="42"/>
      <c r="V8679" s="42"/>
      <c r="W8679" s="42"/>
      <c r="X8679" s="42"/>
      <c r="Y8679" s="42"/>
      <c r="Z8679" s="42"/>
    </row>
    <row r="8680">
      <c r="B8680" s="42"/>
      <c r="D8680" s="90"/>
      <c r="F8680" s="90"/>
      <c r="G8680" s="42"/>
      <c r="H8680" s="90"/>
      <c r="M8680" s="42"/>
      <c r="S8680" s="42"/>
      <c r="T8680" s="42"/>
      <c r="U8680" s="42"/>
      <c r="V8680" s="42"/>
      <c r="W8680" s="42"/>
      <c r="X8680" s="42"/>
      <c r="Y8680" s="42"/>
      <c r="Z8680" s="42"/>
    </row>
    <row r="8681">
      <c r="B8681" s="42"/>
      <c r="D8681" s="90"/>
      <c r="F8681" s="90"/>
      <c r="G8681" s="42"/>
      <c r="H8681" s="90"/>
      <c r="M8681" s="42"/>
      <c r="S8681" s="42"/>
      <c r="T8681" s="42"/>
      <c r="U8681" s="42"/>
      <c r="V8681" s="42"/>
      <c r="W8681" s="42"/>
      <c r="X8681" s="42"/>
      <c r="Y8681" s="42"/>
      <c r="Z8681" s="42"/>
    </row>
    <row r="8682">
      <c r="B8682" s="42"/>
      <c r="D8682" s="90"/>
      <c r="F8682" s="90"/>
      <c r="G8682" s="42"/>
      <c r="H8682" s="90"/>
      <c r="M8682" s="42"/>
      <c r="S8682" s="42"/>
      <c r="T8682" s="42"/>
      <c r="U8682" s="42"/>
      <c r="V8682" s="42"/>
      <c r="W8682" s="42"/>
      <c r="X8682" s="42"/>
      <c r="Y8682" s="42"/>
      <c r="Z8682" s="42"/>
    </row>
    <row r="8683">
      <c r="B8683" s="42"/>
      <c r="D8683" s="90"/>
      <c r="F8683" s="90"/>
      <c r="G8683" s="42"/>
      <c r="H8683" s="90"/>
      <c r="M8683" s="42"/>
      <c r="S8683" s="42"/>
      <c r="T8683" s="42"/>
      <c r="U8683" s="42"/>
      <c r="V8683" s="42"/>
      <c r="W8683" s="42"/>
      <c r="X8683" s="42"/>
      <c r="Y8683" s="42"/>
      <c r="Z8683" s="42"/>
    </row>
    <row r="8684">
      <c r="B8684" s="42"/>
      <c r="D8684" s="90"/>
      <c r="F8684" s="90"/>
      <c r="G8684" s="42"/>
      <c r="H8684" s="90"/>
      <c r="M8684" s="42"/>
      <c r="S8684" s="42"/>
      <c r="T8684" s="42"/>
      <c r="U8684" s="42"/>
      <c r="V8684" s="42"/>
      <c r="W8684" s="42"/>
      <c r="X8684" s="42"/>
      <c r="Y8684" s="42"/>
      <c r="Z8684" s="42"/>
    </row>
    <row r="8685">
      <c r="B8685" s="42"/>
      <c r="D8685" s="90"/>
      <c r="F8685" s="90"/>
      <c r="G8685" s="42"/>
      <c r="H8685" s="90"/>
      <c r="M8685" s="42"/>
      <c r="S8685" s="42"/>
      <c r="T8685" s="42"/>
      <c r="U8685" s="42"/>
      <c r="V8685" s="42"/>
      <c r="W8685" s="42"/>
      <c r="X8685" s="42"/>
      <c r="Y8685" s="42"/>
      <c r="Z8685" s="42"/>
    </row>
    <row r="8686">
      <c r="B8686" s="42"/>
      <c r="D8686" s="90"/>
      <c r="F8686" s="90"/>
      <c r="G8686" s="42"/>
      <c r="H8686" s="90"/>
      <c r="M8686" s="42"/>
      <c r="S8686" s="42"/>
      <c r="T8686" s="42"/>
      <c r="U8686" s="42"/>
      <c r="V8686" s="42"/>
      <c r="W8686" s="42"/>
      <c r="X8686" s="42"/>
      <c r="Y8686" s="42"/>
      <c r="Z8686" s="42"/>
    </row>
    <row r="8687">
      <c r="B8687" s="42"/>
      <c r="D8687" s="90"/>
      <c r="F8687" s="90"/>
      <c r="G8687" s="42"/>
      <c r="H8687" s="90"/>
      <c r="M8687" s="42"/>
      <c r="S8687" s="42"/>
      <c r="T8687" s="42"/>
      <c r="U8687" s="42"/>
      <c r="V8687" s="42"/>
      <c r="W8687" s="42"/>
      <c r="X8687" s="42"/>
      <c r="Y8687" s="42"/>
      <c r="Z8687" s="42"/>
    </row>
    <row r="8688">
      <c r="B8688" s="42"/>
      <c r="D8688" s="90"/>
      <c r="F8688" s="90"/>
      <c r="G8688" s="42"/>
      <c r="H8688" s="90"/>
      <c r="M8688" s="42"/>
      <c r="S8688" s="42"/>
      <c r="T8688" s="42"/>
      <c r="U8688" s="42"/>
      <c r="V8688" s="42"/>
      <c r="W8688" s="42"/>
      <c r="X8688" s="42"/>
      <c r="Y8688" s="42"/>
      <c r="Z8688" s="42"/>
    </row>
    <row r="8689">
      <c r="B8689" s="42"/>
      <c r="D8689" s="90"/>
      <c r="F8689" s="90"/>
      <c r="G8689" s="42"/>
      <c r="H8689" s="90"/>
      <c r="M8689" s="42"/>
      <c r="S8689" s="42"/>
      <c r="T8689" s="42"/>
      <c r="U8689" s="42"/>
      <c r="V8689" s="42"/>
      <c r="W8689" s="42"/>
      <c r="X8689" s="42"/>
      <c r="Y8689" s="42"/>
      <c r="Z8689" s="42"/>
    </row>
    <row r="8690">
      <c r="B8690" s="42"/>
      <c r="D8690" s="90"/>
      <c r="F8690" s="90"/>
      <c r="G8690" s="42"/>
      <c r="H8690" s="90"/>
      <c r="M8690" s="42"/>
      <c r="S8690" s="42"/>
      <c r="T8690" s="42"/>
      <c r="U8690" s="42"/>
      <c r="V8690" s="42"/>
      <c r="W8690" s="42"/>
      <c r="X8690" s="42"/>
      <c r="Y8690" s="42"/>
      <c r="Z8690" s="42"/>
    </row>
    <row r="8691">
      <c r="B8691" s="42"/>
      <c r="D8691" s="90"/>
      <c r="F8691" s="90"/>
      <c r="G8691" s="42"/>
      <c r="H8691" s="90"/>
      <c r="M8691" s="42"/>
      <c r="S8691" s="42"/>
      <c r="T8691" s="42"/>
      <c r="U8691" s="42"/>
      <c r="V8691" s="42"/>
      <c r="W8691" s="42"/>
      <c r="X8691" s="42"/>
      <c r="Y8691" s="42"/>
      <c r="Z8691" s="42"/>
    </row>
    <row r="8692">
      <c r="B8692" s="42"/>
      <c r="D8692" s="90"/>
      <c r="F8692" s="90"/>
      <c r="G8692" s="42"/>
      <c r="H8692" s="90"/>
      <c r="M8692" s="42"/>
      <c r="S8692" s="42"/>
      <c r="T8692" s="42"/>
      <c r="U8692" s="42"/>
      <c r="V8692" s="42"/>
      <c r="W8692" s="42"/>
      <c r="X8692" s="42"/>
      <c r="Y8692" s="42"/>
      <c r="Z8692" s="42"/>
    </row>
    <row r="8693">
      <c r="B8693" s="42"/>
      <c r="D8693" s="90"/>
      <c r="F8693" s="90"/>
      <c r="G8693" s="42"/>
      <c r="H8693" s="90"/>
      <c r="M8693" s="42"/>
      <c r="S8693" s="42"/>
      <c r="T8693" s="42"/>
      <c r="U8693" s="42"/>
      <c r="V8693" s="42"/>
      <c r="W8693" s="42"/>
      <c r="X8693" s="42"/>
      <c r="Y8693" s="42"/>
      <c r="Z8693" s="42"/>
    </row>
    <row r="8694">
      <c r="B8694" s="42"/>
      <c r="D8694" s="90"/>
      <c r="F8694" s="90"/>
      <c r="G8694" s="42"/>
      <c r="H8694" s="90"/>
      <c r="M8694" s="42"/>
      <c r="S8694" s="42"/>
      <c r="T8694" s="42"/>
      <c r="U8694" s="42"/>
      <c r="V8694" s="42"/>
      <c r="W8694" s="42"/>
      <c r="X8694" s="42"/>
      <c r="Y8694" s="42"/>
      <c r="Z8694" s="42"/>
    </row>
    <row r="8695">
      <c r="B8695" s="42"/>
      <c r="D8695" s="90"/>
      <c r="F8695" s="90"/>
      <c r="G8695" s="42"/>
      <c r="H8695" s="90"/>
      <c r="M8695" s="42"/>
      <c r="S8695" s="42"/>
      <c r="T8695" s="42"/>
      <c r="U8695" s="42"/>
      <c r="V8695" s="42"/>
      <c r="W8695" s="42"/>
      <c r="X8695" s="42"/>
      <c r="Y8695" s="42"/>
      <c r="Z8695" s="42"/>
    </row>
    <row r="8696">
      <c r="B8696" s="42"/>
      <c r="D8696" s="90"/>
      <c r="F8696" s="90"/>
      <c r="G8696" s="42"/>
      <c r="H8696" s="90"/>
      <c r="M8696" s="42"/>
      <c r="S8696" s="42"/>
      <c r="T8696" s="42"/>
      <c r="U8696" s="42"/>
      <c r="V8696" s="42"/>
      <c r="W8696" s="42"/>
      <c r="X8696" s="42"/>
      <c r="Y8696" s="42"/>
      <c r="Z8696" s="42"/>
    </row>
    <row r="8697">
      <c r="B8697" s="42"/>
      <c r="D8697" s="90"/>
      <c r="F8697" s="90"/>
      <c r="G8697" s="42"/>
      <c r="H8697" s="90"/>
      <c r="M8697" s="42"/>
      <c r="S8697" s="42"/>
      <c r="T8697" s="42"/>
      <c r="U8697" s="42"/>
      <c r="V8697" s="42"/>
      <c r="W8697" s="42"/>
      <c r="X8697" s="42"/>
      <c r="Y8697" s="42"/>
      <c r="Z8697" s="42"/>
    </row>
    <row r="8698">
      <c r="B8698" s="42"/>
      <c r="D8698" s="90"/>
      <c r="F8698" s="90"/>
      <c r="G8698" s="42"/>
      <c r="H8698" s="90"/>
      <c r="M8698" s="42"/>
      <c r="S8698" s="42"/>
      <c r="T8698" s="42"/>
      <c r="U8698" s="42"/>
      <c r="V8698" s="42"/>
      <c r="W8698" s="42"/>
      <c r="X8698" s="42"/>
      <c r="Y8698" s="42"/>
      <c r="Z8698" s="42"/>
    </row>
    <row r="8699">
      <c r="B8699" s="42"/>
      <c r="D8699" s="90"/>
      <c r="F8699" s="90"/>
      <c r="G8699" s="42"/>
      <c r="H8699" s="90"/>
      <c r="M8699" s="42"/>
      <c r="S8699" s="42"/>
      <c r="T8699" s="42"/>
      <c r="U8699" s="42"/>
      <c r="V8699" s="42"/>
      <c r="W8699" s="42"/>
      <c r="X8699" s="42"/>
      <c r="Y8699" s="42"/>
      <c r="Z8699" s="42"/>
    </row>
    <row r="8700">
      <c r="B8700" s="42"/>
      <c r="D8700" s="90"/>
      <c r="F8700" s="90"/>
      <c r="G8700" s="42"/>
      <c r="H8700" s="90"/>
      <c r="M8700" s="42"/>
      <c r="S8700" s="42"/>
      <c r="T8700" s="42"/>
      <c r="U8700" s="42"/>
      <c r="V8700" s="42"/>
      <c r="W8700" s="42"/>
      <c r="X8700" s="42"/>
      <c r="Y8700" s="42"/>
      <c r="Z8700" s="42"/>
    </row>
    <row r="8701">
      <c r="B8701" s="42"/>
      <c r="D8701" s="90"/>
      <c r="F8701" s="90"/>
      <c r="G8701" s="42"/>
      <c r="H8701" s="90"/>
      <c r="M8701" s="42"/>
      <c r="S8701" s="42"/>
      <c r="T8701" s="42"/>
      <c r="U8701" s="42"/>
      <c r="V8701" s="42"/>
      <c r="W8701" s="42"/>
      <c r="X8701" s="42"/>
      <c r="Y8701" s="42"/>
      <c r="Z8701" s="42"/>
    </row>
    <row r="8702">
      <c r="B8702" s="42"/>
      <c r="D8702" s="90"/>
      <c r="F8702" s="90"/>
      <c r="G8702" s="42"/>
      <c r="H8702" s="90"/>
      <c r="M8702" s="42"/>
      <c r="S8702" s="42"/>
      <c r="T8702" s="42"/>
      <c r="U8702" s="42"/>
      <c r="V8702" s="42"/>
      <c r="W8702" s="42"/>
      <c r="X8702" s="42"/>
      <c r="Y8702" s="42"/>
      <c r="Z8702" s="42"/>
    </row>
    <row r="8703">
      <c r="B8703" s="42"/>
      <c r="D8703" s="90"/>
      <c r="F8703" s="90"/>
      <c r="G8703" s="42"/>
      <c r="H8703" s="90"/>
      <c r="M8703" s="42"/>
      <c r="S8703" s="42"/>
      <c r="T8703" s="42"/>
      <c r="U8703" s="42"/>
      <c r="V8703" s="42"/>
      <c r="W8703" s="42"/>
      <c r="X8703" s="42"/>
      <c r="Y8703" s="42"/>
      <c r="Z8703" s="42"/>
    </row>
    <row r="8704">
      <c r="B8704" s="42"/>
      <c r="D8704" s="90"/>
      <c r="F8704" s="90"/>
      <c r="G8704" s="42"/>
      <c r="H8704" s="90"/>
      <c r="M8704" s="42"/>
      <c r="S8704" s="42"/>
      <c r="T8704" s="42"/>
      <c r="U8704" s="42"/>
      <c r="V8704" s="42"/>
      <c r="W8704" s="42"/>
      <c r="X8704" s="42"/>
      <c r="Y8704" s="42"/>
      <c r="Z8704" s="42"/>
    </row>
    <row r="8705">
      <c r="B8705" s="42"/>
      <c r="D8705" s="90"/>
      <c r="F8705" s="90"/>
      <c r="G8705" s="42"/>
      <c r="H8705" s="90"/>
      <c r="M8705" s="42"/>
      <c r="S8705" s="42"/>
      <c r="T8705" s="42"/>
      <c r="U8705" s="42"/>
      <c r="V8705" s="42"/>
      <c r="W8705" s="42"/>
      <c r="X8705" s="42"/>
      <c r="Y8705" s="42"/>
      <c r="Z8705" s="42"/>
    </row>
    <row r="8706">
      <c r="B8706" s="42"/>
      <c r="D8706" s="90"/>
      <c r="F8706" s="90"/>
      <c r="G8706" s="42"/>
      <c r="H8706" s="90"/>
      <c r="M8706" s="42"/>
      <c r="S8706" s="42"/>
      <c r="T8706" s="42"/>
      <c r="U8706" s="42"/>
      <c r="V8706" s="42"/>
      <c r="W8706" s="42"/>
      <c r="X8706" s="42"/>
      <c r="Y8706" s="42"/>
      <c r="Z8706" s="42"/>
    </row>
    <row r="8707">
      <c r="B8707" s="42"/>
      <c r="D8707" s="90"/>
      <c r="F8707" s="90"/>
      <c r="G8707" s="42"/>
      <c r="H8707" s="90"/>
      <c r="M8707" s="42"/>
      <c r="S8707" s="42"/>
      <c r="T8707" s="42"/>
      <c r="U8707" s="42"/>
      <c r="V8707" s="42"/>
      <c r="W8707" s="42"/>
      <c r="X8707" s="42"/>
      <c r="Y8707" s="42"/>
      <c r="Z8707" s="42"/>
    </row>
    <row r="8708">
      <c r="B8708" s="42"/>
      <c r="D8708" s="90"/>
      <c r="F8708" s="90"/>
      <c r="G8708" s="42"/>
      <c r="H8708" s="90"/>
      <c r="M8708" s="42"/>
      <c r="S8708" s="42"/>
      <c r="T8708" s="42"/>
      <c r="U8708" s="42"/>
      <c r="V8708" s="42"/>
      <c r="W8708" s="42"/>
      <c r="X8708" s="42"/>
      <c r="Y8708" s="42"/>
      <c r="Z8708" s="42"/>
    </row>
    <row r="8709">
      <c r="B8709" s="42"/>
      <c r="D8709" s="90"/>
      <c r="F8709" s="90"/>
      <c r="G8709" s="42"/>
      <c r="H8709" s="90"/>
      <c r="M8709" s="42"/>
      <c r="S8709" s="42"/>
      <c r="T8709" s="42"/>
      <c r="U8709" s="42"/>
      <c r="V8709" s="42"/>
      <c r="W8709" s="42"/>
      <c r="X8709" s="42"/>
      <c r="Y8709" s="42"/>
      <c r="Z8709" s="42"/>
    </row>
    <row r="8710">
      <c r="B8710" s="42"/>
      <c r="D8710" s="90"/>
      <c r="F8710" s="90"/>
      <c r="G8710" s="42"/>
      <c r="H8710" s="90"/>
      <c r="M8710" s="42"/>
      <c r="S8710" s="42"/>
      <c r="T8710" s="42"/>
      <c r="U8710" s="42"/>
      <c r="V8710" s="42"/>
      <c r="W8710" s="42"/>
      <c r="X8710" s="42"/>
      <c r="Y8710" s="42"/>
      <c r="Z8710" s="42"/>
    </row>
    <row r="8711">
      <c r="B8711" s="42"/>
      <c r="D8711" s="90"/>
      <c r="F8711" s="90"/>
      <c r="G8711" s="42"/>
      <c r="H8711" s="90"/>
      <c r="M8711" s="42"/>
      <c r="S8711" s="42"/>
      <c r="T8711" s="42"/>
      <c r="U8711" s="42"/>
      <c r="V8711" s="42"/>
      <c r="W8711" s="42"/>
      <c r="X8711" s="42"/>
      <c r="Y8711" s="42"/>
      <c r="Z8711" s="42"/>
    </row>
    <row r="8712">
      <c r="B8712" s="42"/>
      <c r="D8712" s="90"/>
      <c r="F8712" s="90"/>
      <c r="G8712" s="42"/>
      <c r="H8712" s="90"/>
      <c r="M8712" s="42"/>
      <c r="S8712" s="42"/>
      <c r="T8712" s="42"/>
      <c r="U8712" s="42"/>
      <c r="V8712" s="42"/>
      <c r="W8712" s="42"/>
      <c r="X8712" s="42"/>
      <c r="Y8712" s="42"/>
      <c r="Z8712" s="42"/>
    </row>
    <row r="8713">
      <c r="B8713" s="42"/>
      <c r="D8713" s="90"/>
      <c r="F8713" s="90"/>
      <c r="G8713" s="42"/>
      <c r="H8713" s="90"/>
      <c r="M8713" s="42"/>
      <c r="S8713" s="42"/>
      <c r="T8713" s="42"/>
      <c r="U8713" s="42"/>
      <c r="V8713" s="42"/>
      <c r="W8713" s="42"/>
      <c r="X8713" s="42"/>
      <c r="Y8713" s="42"/>
      <c r="Z8713" s="42"/>
    </row>
    <row r="8714">
      <c r="B8714" s="42"/>
      <c r="D8714" s="90"/>
      <c r="F8714" s="90"/>
      <c r="G8714" s="42"/>
      <c r="H8714" s="90"/>
      <c r="M8714" s="42"/>
      <c r="S8714" s="42"/>
      <c r="T8714" s="42"/>
      <c r="U8714" s="42"/>
      <c r="V8714" s="42"/>
      <c r="W8714" s="42"/>
      <c r="X8714" s="42"/>
      <c r="Y8714" s="42"/>
      <c r="Z8714" s="42"/>
    </row>
    <row r="8715">
      <c r="B8715" s="42"/>
      <c r="D8715" s="90"/>
      <c r="F8715" s="90"/>
      <c r="G8715" s="42"/>
      <c r="H8715" s="90"/>
      <c r="M8715" s="42"/>
      <c r="S8715" s="42"/>
      <c r="T8715" s="42"/>
      <c r="U8715" s="42"/>
      <c r="V8715" s="42"/>
      <c r="W8715" s="42"/>
      <c r="X8715" s="42"/>
      <c r="Y8715" s="42"/>
      <c r="Z8715" s="42"/>
    </row>
    <row r="8716">
      <c r="B8716" s="42"/>
      <c r="D8716" s="90"/>
      <c r="F8716" s="90"/>
      <c r="G8716" s="42"/>
      <c r="H8716" s="90"/>
      <c r="M8716" s="42"/>
      <c r="S8716" s="42"/>
      <c r="T8716" s="42"/>
      <c r="U8716" s="42"/>
      <c r="V8716" s="42"/>
      <c r="W8716" s="42"/>
      <c r="X8716" s="42"/>
      <c r="Y8716" s="42"/>
      <c r="Z8716" s="42"/>
    </row>
    <row r="8717">
      <c r="B8717" s="42"/>
      <c r="D8717" s="90"/>
      <c r="F8717" s="90"/>
      <c r="G8717" s="42"/>
      <c r="H8717" s="90"/>
      <c r="M8717" s="42"/>
      <c r="S8717" s="42"/>
      <c r="T8717" s="42"/>
      <c r="U8717" s="42"/>
      <c r="V8717" s="42"/>
      <c r="W8717" s="42"/>
      <c r="X8717" s="42"/>
      <c r="Y8717" s="42"/>
      <c r="Z8717" s="42"/>
    </row>
    <row r="8718">
      <c r="B8718" s="42"/>
      <c r="D8718" s="90"/>
      <c r="F8718" s="90"/>
      <c r="G8718" s="42"/>
      <c r="H8718" s="90"/>
      <c r="M8718" s="42"/>
      <c r="S8718" s="42"/>
      <c r="T8718" s="42"/>
      <c r="U8718" s="42"/>
      <c r="V8718" s="42"/>
      <c r="W8718" s="42"/>
      <c r="X8718" s="42"/>
      <c r="Y8718" s="42"/>
      <c r="Z8718" s="42"/>
    </row>
    <row r="8719">
      <c r="B8719" s="42"/>
      <c r="D8719" s="90"/>
      <c r="F8719" s="90"/>
      <c r="G8719" s="42"/>
      <c r="H8719" s="90"/>
      <c r="M8719" s="42"/>
      <c r="S8719" s="42"/>
      <c r="T8719" s="42"/>
      <c r="U8719" s="42"/>
      <c r="V8719" s="42"/>
      <c r="W8719" s="42"/>
      <c r="X8719" s="42"/>
      <c r="Y8719" s="42"/>
      <c r="Z8719" s="42"/>
    </row>
    <row r="8720">
      <c r="B8720" s="42"/>
      <c r="D8720" s="90"/>
      <c r="F8720" s="90"/>
      <c r="G8720" s="42"/>
      <c r="H8720" s="90"/>
      <c r="M8720" s="42"/>
      <c r="S8720" s="42"/>
      <c r="T8720" s="42"/>
      <c r="U8720" s="42"/>
      <c r="V8720" s="42"/>
      <c r="W8720" s="42"/>
      <c r="X8720" s="42"/>
      <c r="Y8720" s="42"/>
      <c r="Z8720" s="42"/>
    </row>
    <row r="8721">
      <c r="B8721" s="42"/>
      <c r="D8721" s="90"/>
      <c r="F8721" s="90"/>
      <c r="G8721" s="42"/>
      <c r="H8721" s="90"/>
      <c r="M8721" s="42"/>
      <c r="S8721" s="42"/>
      <c r="T8721" s="42"/>
      <c r="U8721" s="42"/>
      <c r="V8721" s="42"/>
      <c r="W8721" s="42"/>
      <c r="X8721" s="42"/>
      <c r="Y8721" s="42"/>
      <c r="Z8721" s="42"/>
    </row>
    <row r="8722">
      <c r="B8722" s="42"/>
      <c r="D8722" s="90"/>
      <c r="F8722" s="90"/>
      <c r="G8722" s="42"/>
      <c r="H8722" s="90"/>
      <c r="M8722" s="42"/>
      <c r="S8722" s="42"/>
      <c r="T8722" s="42"/>
      <c r="U8722" s="42"/>
      <c r="V8722" s="42"/>
      <c r="W8722" s="42"/>
      <c r="X8722" s="42"/>
      <c r="Y8722" s="42"/>
      <c r="Z8722" s="42"/>
    </row>
    <row r="8723">
      <c r="B8723" s="42"/>
      <c r="D8723" s="90"/>
      <c r="F8723" s="90"/>
      <c r="G8723" s="42"/>
      <c r="H8723" s="90"/>
      <c r="M8723" s="42"/>
      <c r="S8723" s="42"/>
      <c r="T8723" s="42"/>
      <c r="U8723" s="42"/>
      <c r="V8723" s="42"/>
      <c r="W8723" s="42"/>
      <c r="X8723" s="42"/>
      <c r="Y8723" s="42"/>
      <c r="Z8723" s="42"/>
    </row>
    <row r="8724">
      <c r="B8724" s="42"/>
      <c r="D8724" s="90"/>
      <c r="F8724" s="90"/>
      <c r="G8724" s="42"/>
      <c r="H8724" s="90"/>
      <c r="M8724" s="42"/>
      <c r="S8724" s="42"/>
      <c r="T8724" s="42"/>
      <c r="U8724" s="42"/>
      <c r="V8724" s="42"/>
      <c r="W8724" s="42"/>
      <c r="X8724" s="42"/>
      <c r="Y8724" s="42"/>
      <c r="Z8724" s="42"/>
    </row>
    <row r="8725">
      <c r="B8725" s="42"/>
      <c r="D8725" s="90"/>
      <c r="F8725" s="90"/>
      <c r="G8725" s="42"/>
      <c r="H8725" s="90"/>
      <c r="M8725" s="42"/>
      <c r="S8725" s="42"/>
      <c r="T8725" s="42"/>
      <c r="U8725" s="42"/>
      <c r="V8725" s="42"/>
      <c r="W8725" s="42"/>
      <c r="X8725" s="42"/>
      <c r="Y8725" s="42"/>
      <c r="Z8725" s="42"/>
    </row>
    <row r="8726">
      <c r="B8726" s="42"/>
      <c r="D8726" s="90"/>
      <c r="F8726" s="90"/>
      <c r="G8726" s="42"/>
      <c r="H8726" s="90"/>
      <c r="M8726" s="42"/>
      <c r="S8726" s="42"/>
      <c r="T8726" s="42"/>
      <c r="U8726" s="42"/>
      <c r="V8726" s="42"/>
      <c r="W8726" s="42"/>
      <c r="X8726" s="42"/>
      <c r="Y8726" s="42"/>
      <c r="Z8726" s="42"/>
    </row>
    <row r="8727">
      <c r="B8727" s="42"/>
      <c r="D8727" s="90"/>
      <c r="F8727" s="90"/>
      <c r="G8727" s="42"/>
      <c r="H8727" s="90"/>
      <c r="M8727" s="42"/>
      <c r="S8727" s="42"/>
      <c r="T8727" s="42"/>
      <c r="U8727" s="42"/>
      <c r="V8727" s="42"/>
      <c r="W8727" s="42"/>
      <c r="X8727" s="42"/>
      <c r="Y8727" s="42"/>
      <c r="Z8727" s="42"/>
    </row>
    <row r="8728">
      <c r="B8728" s="42"/>
      <c r="D8728" s="90"/>
      <c r="F8728" s="90"/>
      <c r="G8728" s="42"/>
      <c r="H8728" s="90"/>
      <c r="M8728" s="42"/>
      <c r="S8728" s="42"/>
      <c r="T8728" s="42"/>
      <c r="U8728" s="42"/>
      <c r="V8728" s="42"/>
      <c r="W8728" s="42"/>
      <c r="X8728" s="42"/>
      <c r="Y8728" s="42"/>
      <c r="Z8728" s="42"/>
    </row>
    <row r="8729">
      <c r="B8729" s="42"/>
      <c r="D8729" s="90"/>
      <c r="F8729" s="90"/>
      <c r="G8729" s="42"/>
      <c r="H8729" s="90"/>
      <c r="M8729" s="42"/>
      <c r="S8729" s="42"/>
      <c r="T8729" s="42"/>
      <c r="U8729" s="42"/>
      <c r="V8729" s="42"/>
      <c r="W8729" s="42"/>
      <c r="X8729" s="42"/>
      <c r="Y8729" s="42"/>
      <c r="Z8729" s="42"/>
    </row>
    <row r="8730">
      <c r="B8730" s="42"/>
      <c r="D8730" s="90"/>
      <c r="F8730" s="90"/>
      <c r="G8730" s="42"/>
      <c r="H8730" s="90"/>
      <c r="M8730" s="42"/>
      <c r="S8730" s="42"/>
      <c r="T8730" s="42"/>
      <c r="U8730" s="42"/>
      <c r="V8730" s="42"/>
      <c r="W8730" s="42"/>
      <c r="X8730" s="42"/>
      <c r="Y8730" s="42"/>
      <c r="Z8730" s="42"/>
    </row>
    <row r="8731">
      <c r="B8731" s="42"/>
      <c r="D8731" s="90"/>
      <c r="F8731" s="90"/>
      <c r="G8731" s="42"/>
      <c r="H8731" s="90"/>
      <c r="M8731" s="42"/>
      <c r="S8731" s="42"/>
      <c r="T8731" s="42"/>
      <c r="U8731" s="42"/>
      <c r="V8731" s="42"/>
      <c r="W8731" s="42"/>
      <c r="X8731" s="42"/>
      <c r="Y8731" s="42"/>
      <c r="Z8731" s="42"/>
    </row>
    <row r="8732">
      <c r="B8732" s="42"/>
      <c r="D8732" s="90"/>
      <c r="F8732" s="90"/>
      <c r="G8732" s="42"/>
      <c r="H8732" s="90"/>
      <c r="M8732" s="42"/>
      <c r="S8732" s="42"/>
      <c r="T8732" s="42"/>
      <c r="U8732" s="42"/>
      <c r="V8732" s="42"/>
      <c r="W8732" s="42"/>
      <c r="X8732" s="42"/>
      <c r="Y8732" s="42"/>
      <c r="Z8732" s="42"/>
    </row>
    <row r="8733">
      <c r="B8733" s="42"/>
      <c r="D8733" s="90"/>
      <c r="F8733" s="90"/>
      <c r="G8733" s="42"/>
      <c r="H8733" s="90"/>
      <c r="M8733" s="42"/>
      <c r="S8733" s="42"/>
      <c r="T8733" s="42"/>
      <c r="U8733" s="42"/>
      <c r="V8733" s="42"/>
      <c r="W8733" s="42"/>
      <c r="X8733" s="42"/>
      <c r="Y8733" s="42"/>
      <c r="Z8733" s="42"/>
    </row>
    <row r="8734">
      <c r="B8734" s="42"/>
      <c r="D8734" s="90"/>
      <c r="F8734" s="90"/>
      <c r="G8734" s="42"/>
      <c r="H8734" s="90"/>
      <c r="M8734" s="42"/>
      <c r="S8734" s="42"/>
      <c r="T8734" s="42"/>
      <c r="U8734" s="42"/>
      <c r="V8734" s="42"/>
      <c r="W8734" s="42"/>
      <c r="X8734" s="42"/>
      <c r="Y8734" s="42"/>
      <c r="Z8734" s="42"/>
    </row>
    <row r="8735">
      <c r="B8735" s="42"/>
      <c r="D8735" s="90"/>
      <c r="F8735" s="90"/>
      <c r="G8735" s="42"/>
      <c r="H8735" s="90"/>
      <c r="M8735" s="42"/>
      <c r="S8735" s="42"/>
      <c r="T8735" s="42"/>
      <c r="U8735" s="42"/>
      <c r="V8735" s="42"/>
      <c r="W8735" s="42"/>
      <c r="X8735" s="42"/>
      <c r="Y8735" s="42"/>
      <c r="Z8735" s="42"/>
    </row>
    <row r="8736">
      <c r="B8736" s="42"/>
      <c r="D8736" s="90"/>
      <c r="F8736" s="90"/>
      <c r="G8736" s="42"/>
      <c r="H8736" s="90"/>
      <c r="M8736" s="42"/>
      <c r="S8736" s="42"/>
      <c r="T8736" s="42"/>
      <c r="U8736" s="42"/>
      <c r="V8736" s="42"/>
      <c r="W8736" s="42"/>
      <c r="X8736" s="42"/>
      <c r="Y8736" s="42"/>
      <c r="Z8736" s="42"/>
    </row>
    <row r="8737">
      <c r="B8737" s="42"/>
      <c r="D8737" s="90"/>
      <c r="F8737" s="90"/>
      <c r="G8737" s="42"/>
      <c r="H8737" s="90"/>
      <c r="M8737" s="42"/>
      <c r="S8737" s="42"/>
      <c r="T8737" s="42"/>
      <c r="U8737" s="42"/>
      <c r="V8737" s="42"/>
      <c r="W8737" s="42"/>
      <c r="X8737" s="42"/>
      <c r="Y8737" s="42"/>
      <c r="Z8737" s="42"/>
    </row>
    <row r="8738">
      <c r="B8738" s="42"/>
      <c r="D8738" s="90"/>
      <c r="F8738" s="90"/>
      <c r="G8738" s="42"/>
      <c r="H8738" s="90"/>
      <c r="M8738" s="42"/>
      <c r="S8738" s="42"/>
      <c r="T8738" s="42"/>
      <c r="U8738" s="42"/>
      <c r="V8738" s="42"/>
      <c r="W8738" s="42"/>
      <c r="X8738" s="42"/>
      <c r="Y8738" s="42"/>
      <c r="Z8738" s="42"/>
    </row>
    <row r="8739">
      <c r="B8739" s="42"/>
      <c r="D8739" s="90"/>
      <c r="F8739" s="90"/>
      <c r="G8739" s="42"/>
      <c r="H8739" s="90"/>
      <c r="M8739" s="42"/>
      <c r="S8739" s="42"/>
      <c r="T8739" s="42"/>
      <c r="U8739" s="42"/>
      <c r="V8739" s="42"/>
      <c r="W8739" s="42"/>
      <c r="X8739" s="42"/>
      <c r="Y8739" s="42"/>
      <c r="Z8739" s="42"/>
    </row>
    <row r="8740">
      <c r="B8740" s="42"/>
      <c r="D8740" s="90"/>
      <c r="F8740" s="90"/>
      <c r="G8740" s="42"/>
      <c r="H8740" s="90"/>
      <c r="M8740" s="42"/>
      <c r="S8740" s="42"/>
      <c r="T8740" s="42"/>
      <c r="U8740" s="42"/>
      <c r="V8740" s="42"/>
      <c r="W8740" s="42"/>
      <c r="X8740" s="42"/>
      <c r="Y8740" s="42"/>
      <c r="Z8740" s="42"/>
    </row>
    <row r="8741">
      <c r="B8741" s="42"/>
      <c r="D8741" s="90"/>
      <c r="F8741" s="90"/>
      <c r="G8741" s="42"/>
      <c r="H8741" s="90"/>
      <c r="M8741" s="42"/>
      <c r="S8741" s="42"/>
      <c r="T8741" s="42"/>
      <c r="U8741" s="42"/>
      <c r="V8741" s="42"/>
      <c r="W8741" s="42"/>
      <c r="X8741" s="42"/>
      <c r="Y8741" s="42"/>
      <c r="Z8741" s="42"/>
    </row>
    <row r="8742">
      <c r="B8742" s="42"/>
      <c r="D8742" s="90"/>
      <c r="F8742" s="90"/>
      <c r="G8742" s="42"/>
      <c r="H8742" s="90"/>
      <c r="M8742" s="42"/>
      <c r="S8742" s="42"/>
      <c r="T8742" s="42"/>
      <c r="U8742" s="42"/>
      <c r="V8742" s="42"/>
      <c r="W8742" s="42"/>
      <c r="X8742" s="42"/>
      <c r="Y8742" s="42"/>
      <c r="Z8742" s="42"/>
    </row>
    <row r="8743">
      <c r="B8743" s="42"/>
      <c r="D8743" s="90"/>
      <c r="F8743" s="90"/>
      <c r="G8743" s="42"/>
      <c r="H8743" s="90"/>
      <c r="M8743" s="42"/>
      <c r="S8743" s="42"/>
      <c r="T8743" s="42"/>
      <c r="U8743" s="42"/>
      <c r="V8743" s="42"/>
      <c r="W8743" s="42"/>
      <c r="X8743" s="42"/>
      <c r="Y8743" s="42"/>
      <c r="Z8743" s="42"/>
    </row>
    <row r="8744">
      <c r="B8744" s="42"/>
      <c r="D8744" s="90"/>
      <c r="F8744" s="90"/>
      <c r="G8744" s="42"/>
      <c r="H8744" s="90"/>
      <c r="M8744" s="42"/>
      <c r="S8744" s="42"/>
      <c r="T8744" s="42"/>
      <c r="U8744" s="42"/>
      <c r="V8744" s="42"/>
      <c r="W8744" s="42"/>
      <c r="X8744" s="42"/>
      <c r="Y8744" s="42"/>
      <c r="Z8744" s="42"/>
    </row>
    <row r="8745">
      <c r="B8745" s="42"/>
      <c r="D8745" s="90"/>
      <c r="F8745" s="90"/>
      <c r="G8745" s="42"/>
      <c r="H8745" s="90"/>
      <c r="M8745" s="42"/>
      <c r="S8745" s="42"/>
      <c r="T8745" s="42"/>
      <c r="U8745" s="42"/>
      <c r="V8745" s="42"/>
      <c r="W8745" s="42"/>
      <c r="X8745" s="42"/>
      <c r="Y8745" s="42"/>
      <c r="Z8745" s="42"/>
    </row>
    <row r="8746">
      <c r="B8746" s="42"/>
      <c r="D8746" s="90"/>
      <c r="F8746" s="90"/>
      <c r="G8746" s="42"/>
      <c r="H8746" s="90"/>
      <c r="M8746" s="42"/>
      <c r="S8746" s="42"/>
      <c r="T8746" s="42"/>
      <c r="U8746" s="42"/>
      <c r="V8746" s="42"/>
      <c r="W8746" s="42"/>
      <c r="X8746" s="42"/>
      <c r="Y8746" s="42"/>
      <c r="Z8746" s="42"/>
    </row>
    <row r="8747">
      <c r="B8747" s="42"/>
      <c r="D8747" s="90"/>
      <c r="F8747" s="90"/>
      <c r="G8747" s="42"/>
      <c r="H8747" s="90"/>
      <c r="M8747" s="42"/>
      <c r="S8747" s="42"/>
      <c r="T8747" s="42"/>
      <c r="U8747" s="42"/>
      <c r="V8747" s="42"/>
      <c r="W8747" s="42"/>
      <c r="X8747" s="42"/>
      <c r="Y8747" s="42"/>
      <c r="Z8747" s="42"/>
    </row>
    <row r="8748">
      <c r="B8748" s="42"/>
      <c r="D8748" s="90"/>
      <c r="F8748" s="90"/>
      <c r="G8748" s="42"/>
      <c r="H8748" s="90"/>
      <c r="M8748" s="42"/>
      <c r="S8748" s="42"/>
      <c r="T8748" s="42"/>
      <c r="U8748" s="42"/>
      <c r="V8748" s="42"/>
      <c r="W8748" s="42"/>
      <c r="X8748" s="42"/>
      <c r="Y8748" s="42"/>
      <c r="Z8748" s="42"/>
    </row>
    <row r="8749">
      <c r="B8749" s="42"/>
      <c r="D8749" s="90"/>
      <c r="F8749" s="90"/>
      <c r="G8749" s="42"/>
      <c r="H8749" s="90"/>
      <c r="M8749" s="42"/>
      <c r="S8749" s="42"/>
      <c r="T8749" s="42"/>
      <c r="U8749" s="42"/>
      <c r="V8749" s="42"/>
      <c r="W8749" s="42"/>
      <c r="X8749" s="42"/>
      <c r="Y8749" s="42"/>
      <c r="Z8749" s="42"/>
    </row>
    <row r="8750">
      <c r="B8750" s="42"/>
      <c r="D8750" s="90"/>
      <c r="F8750" s="90"/>
      <c r="G8750" s="42"/>
      <c r="H8750" s="90"/>
      <c r="M8750" s="42"/>
      <c r="S8750" s="42"/>
      <c r="T8750" s="42"/>
      <c r="U8750" s="42"/>
      <c r="V8750" s="42"/>
      <c r="W8750" s="42"/>
      <c r="X8750" s="42"/>
      <c r="Y8750" s="42"/>
      <c r="Z8750" s="42"/>
    </row>
    <row r="8751">
      <c r="B8751" s="42"/>
      <c r="D8751" s="90"/>
      <c r="F8751" s="90"/>
      <c r="G8751" s="42"/>
      <c r="H8751" s="90"/>
      <c r="M8751" s="42"/>
      <c r="S8751" s="42"/>
      <c r="T8751" s="42"/>
      <c r="U8751" s="42"/>
      <c r="V8751" s="42"/>
      <c r="W8751" s="42"/>
      <c r="X8751" s="42"/>
      <c r="Y8751" s="42"/>
      <c r="Z8751" s="42"/>
    </row>
    <row r="8752">
      <c r="B8752" s="42"/>
      <c r="D8752" s="90"/>
      <c r="F8752" s="90"/>
      <c r="G8752" s="42"/>
      <c r="H8752" s="90"/>
      <c r="M8752" s="42"/>
      <c r="S8752" s="42"/>
      <c r="T8752" s="42"/>
      <c r="U8752" s="42"/>
      <c r="V8752" s="42"/>
      <c r="W8752" s="42"/>
      <c r="X8752" s="42"/>
      <c r="Y8752" s="42"/>
      <c r="Z8752" s="42"/>
    </row>
    <row r="8753">
      <c r="B8753" s="42"/>
      <c r="D8753" s="90"/>
      <c r="F8753" s="90"/>
      <c r="G8753" s="42"/>
      <c r="H8753" s="90"/>
      <c r="M8753" s="42"/>
      <c r="S8753" s="42"/>
      <c r="T8753" s="42"/>
      <c r="U8753" s="42"/>
      <c r="V8753" s="42"/>
      <c r="W8753" s="42"/>
      <c r="X8753" s="42"/>
      <c r="Y8753" s="42"/>
      <c r="Z8753" s="42"/>
    </row>
    <row r="8754">
      <c r="B8754" s="42"/>
      <c r="D8754" s="90"/>
      <c r="F8754" s="90"/>
      <c r="G8754" s="42"/>
      <c r="H8754" s="90"/>
      <c r="M8754" s="42"/>
      <c r="S8754" s="42"/>
      <c r="T8754" s="42"/>
      <c r="U8754" s="42"/>
      <c r="V8754" s="42"/>
      <c r="W8754" s="42"/>
      <c r="X8754" s="42"/>
      <c r="Y8754" s="42"/>
      <c r="Z8754" s="42"/>
    </row>
    <row r="8755">
      <c r="B8755" s="42"/>
      <c r="D8755" s="90"/>
      <c r="F8755" s="90"/>
      <c r="G8755" s="42"/>
      <c r="H8755" s="90"/>
      <c r="M8755" s="42"/>
      <c r="S8755" s="42"/>
      <c r="T8755" s="42"/>
      <c r="U8755" s="42"/>
      <c r="V8755" s="42"/>
      <c r="W8755" s="42"/>
      <c r="X8755" s="42"/>
      <c r="Y8755" s="42"/>
      <c r="Z8755" s="42"/>
    </row>
    <row r="8756">
      <c r="B8756" s="42"/>
      <c r="D8756" s="90"/>
      <c r="F8756" s="90"/>
      <c r="G8756" s="42"/>
      <c r="H8756" s="90"/>
      <c r="M8756" s="42"/>
      <c r="S8756" s="42"/>
      <c r="T8756" s="42"/>
      <c r="U8756" s="42"/>
      <c r="V8756" s="42"/>
      <c r="W8756" s="42"/>
      <c r="X8756" s="42"/>
      <c r="Y8756" s="42"/>
      <c r="Z8756" s="42"/>
    </row>
    <row r="8757">
      <c r="B8757" s="42"/>
      <c r="D8757" s="90"/>
      <c r="F8757" s="90"/>
      <c r="G8757" s="42"/>
      <c r="H8757" s="90"/>
      <c r="M8757" s="42"/>
      <c r="S8757" s="42"/>
      <c r="T8757" s="42"/>
      <c r="U8757" s="42"/>
      <c r="V8757" s="42"/>
      <c r="W8757" s="42"/>
      <c r="X8757" s="42"/>
      <c r="Y8757" s="42"/>
      <c r="Z8757" s="42"/>
    </row>
    <row r="8758">
      <c r="B8758" s="42"/>
      <c r="D8758" s="90"/>
      <c r="F8758" s="90"/>
      <c r="G8758" s="42"/>
      <c r="H8758" s="90"/>
      <c r="M8758" s="42"/>
      <c r="S8758" s="42"/>
      <c r="T8758" s="42"/>
      <c r="U8758" s="42"/>
      <c r="V8758" s="42"/>
      <c r="W8758" s="42"/>
      <c r="X8758" s="42"/>
      <c r="Y8758" s="42"/>
      <c r="Z8758" s="42"/>
    </row>
    <row r="8759">
      <c r="B8759" s="42"/>
      <c r="D8759" s="90"/>
      <c r="F8759" s="90"/>
      <c r="G8759" s="42"/>
      <c r="H8759" s="90"/>
      <c r="M8759" s="42"/>
      <c r="S8759" s="42"/>
      <c r="T8759" s="42"/>
      <c r="U8759" s="42"/>
      <c r="V8759" s="42"/>
      <c r="W8759" s="42"/>
      <c r="X8759" s="42"/>
      <c r="Y8759" s="42"/>
      <c r="Z8759" s="42"/>
    </row>
    <row r="8760">
      <c r="B8760" s="42"/>
      <c r="D8760" s="90"/>
      <c r="F8760" s="90"/>
      <c r="G8760" s="42"/>
      <c r="H8760" s="90"/>
      <c r="M8760" s="42"/>
      <c r="S8760" s="42"/>
      <c r="T8760" s="42"/>
      <c r="U8760" s="42"/>
      <c r="V8760" s="42"/>
      <c r="W8760" s="42"/>
      <c r="X8760" s="42"/>
      <c r="Y8760" s="42"/>
      <c r="Z8760" s="42"/>
    </row>
    <row r="8761">
      <c r="B8761" s="42"/>
      <c r="D8761" s="90"/>
      <c r="F8761" s="90"/>
      <c r="G8761" s="42"/>
      <c r="H8761" s="90"/>
      <c r="M8761" s="42"/>
      <c r="S8761" s="42"/>
      <c r="T8761" s="42"/>
      <c r="U8761" s="42"/>
      <c r="V8761" s="42"/>
      <c r="W8761" s="42"/>
      <c r="X8761" s="42"/>
      <c r="Y8761" s="42"/>
      <c r="Z8761" s="42"/>
    </row>
    <row r="8762">
      <c r="B8762" s="42"/>
      <c r="D8762" s="90"/>
      <c r="F8762" s="90"/>
      <c r="G8762" s="42"/>
      <c r="H8762" s="90"/>
      <c r="M8762" s="42"/>
      <c r="S8762" s="42"/>
      <c r="T8762" s="42"/>
      <c r="U8762" s="42"/>
      <c r="V8762" s="42"/>
      <c r="W8762" s="42"/>
      <c r="X8762" s="42"/>
      <c r="Y8762" s="42"/>
      <c r="Z8762" s="42"/>
    </row>
    <row r="8763">
      <c r="B8763" s="42"/>
      <c r="D8763" s="90"/>
      <c r="F8763" s="90"/>
      <c r="G8763" s="42"/>
      <c r="H8763" s="90"/>
      <c r="M8763" s="42"/>
      <c r="S8763" s="42"/>
      <c r="T8763" s="42"/>
      <c r="U8763" s="42"/>
      <c r="V8763" s="42"/>
      <c r="W8763" s="42"/>
      <c r="X8763" s="42"/>
      <c r="Y8763" s="42"/>
      <c r="Z8763" s="42"/>
    </row>
    <row r="8764">
      <c r="B8764" s="42"/>
      <c r="D8764" s="90"/>
      <c r="F8764" s="90"/>
      <c r="G8764" s="42"/>
      <c r="H8764" s="90"/>
      <c r="M8764" s="42"/>
      <c r="S8764" s="42"/>
      <c r="T8764" s="42"/>
      <c r="U8764" s="42"/>
      <c r="V8764" s="42"/>
      <c r="W8764" s="42"/>
      <c r="X8764" s="42"/>
      <c r="Y8764" s="42"/>
      <c r="Z8764" s="42"/>
    </row>
    <row r="8765">
      <c r="B8765" s="42"/>
      <c r="D8765" s="90"/>
      <c r="F8765" s="90"/>
      <c r="G8765" s="42"/>
      <c r="H8765" s="90"/>
      <c r="M8765" s="42"/>
      <c r="S8765" s="42"/>
      <c r="T8765" s="42"/>
      <c r="U8765" s="42"/>
      <c r="V8765" s="42"/>
      <c r="W8765" s="42"/>
      <c r="X8765" s="42"/>
      <c r="Y8765" s="42"/>
      <c r="Z8765" s="42"/>
    </row>
    <row r="8766">
      <c r="B8766" s="42"/>
      <c r="D8766" s="90"/>
      <c r="F8766" s="90"/>
      <c r="G8766" s="42"/>
      <c r="H8766" s="90"/>
      <c r="M8766" s="42"/>
      <c r="S8766" s="42"/>
      <c r="T8766" s="42"/>
      <c r="U8766" s="42"/>
      <c r="V8766" s="42"/>
      <c r="W8766" s="42"/>
      <c r="X8766" s="42"/>
      <c r="Y8766" s="42"/>
      <c r="Z8766" s="42"/>
    </row>
    <row r="8767">
      <c r="B8767" s="42"/>
      <c r="D8767" s="90"/>
      <c r="F8767" s="90"/>
      <c r="G8767" s="42"/>
      <c r="H8767" s="90"/>
      <c r="M8767" s="42"/>
      <c r="S8767" s="42"/>
      <c r="T8767" s="42"/>
      <c r="U8767" s="42"/>
      <c r="V8767" s="42"/>
      <c r="W8767" s="42"/>
      <c r="X8767" s="42"/>
      <c r="Y8767" s="42"/>
      <c r="Z8767" s="42"/>
    </row>
    <row r="8768">
      <c r="B8768" s="42"/>
      <c r="D8768" s="90"/>
      <c r="F8768" s="90"/>
      <c r="G8768" s="42"/>
      <c r="H8768" s="90"/>
      <c r="M8768" s="42"/>
      <c r="S8768" s="42"/>
      <c r="T8768" s="42"/>
      <c r="U8768" s="42"/>
      <c r="V8768" s="42"/>
      <c r="W8768" s="42"/>
      <c r="X8768" s="42"/>
      <c r="Y8768" s="42"/>
      <c r="Z8768" s="42"/>
    </row>
    <row r="8769">
      <c r="B8769" s="42"/>
      <c r="D8769" s="90"/>
      <c r="F8769" s="90"/>
      <c r="G8769" s="42"/>
      <c r="H8769" s="90"/>
      <c r="M8769" s="42"/>
      <c r="S8769" s="42"/>
      <c r="T8769" s="42"/>
      <c r="U8769" s="42"/>
      <c r="V8769" s="42"/>
      <c r="W8769" s="42"/>
      <c r="X8769" s="42"/>
      <c r="Y8769" s="42"/>
      <c r="Z8769" s="42"/>
    </row>
    <row r="8770">
      <c r="B8770" s="42"/>
      <c r="D8770" s="90"/>
      <c r="F8770" s="90"/>
      <c r="G8770" s="42"/>
      <c r="H8770" s="90"/>
      <c r="M8770" s="42"/>
      <c r="S8770" s="42"/>
      <c r="T8770" s="42"/>
      <c r="U8770" s="42"/>
      <c r="V8770" s="42"/>
      <c r="W8770" s="42"/>
      <c r="X8770" s="42"/>
      <c r="Y8770" s="42"/>
      <c r="Z8770" s="42"/>
    </row>
    <row r="8771">
      <c r="B8771" s="42"/>
      <c r="D8771" s="90"/>
      <c r="F8771" s="90"/>
      <c r="G8771" s="42"/>
      <c r="H8771" s="90"/>
      <c r="M8771" s="42"/>
      <c r="S8771" s="42"/>
      <c r="T8771" s="42"/>
      <c r="U8771" s="42"/>
      <c r="V8771" s="42"/>
      <c r="W8771" s="42"/>
      <c r="X8771" s="42"/>
      <c r="Y8771" s="42"/>
      <c r="Z8771" s="42"/>
    </row>
    <row r="8772">
      <c r="B8772" s="42"/>
      <c r="D8772" s="90"/>
      <c r="F8772" s="90"/>
      <c r="G8772" s="42"/>
      <c r="H8772" s="90"/>
      <c r="M8772" s="42"/>
      <c r="S8772" s="42"/>
      <c r="T8772" s="42"/>
      <c r="U8772" s="42"/>
      <c r="V8772" s="42"/>
      <c r="W8772" s="42"/>
      <c r="X8772" s="42"/>
      <c r="Y8772" s="42"/>
      <c r="Z8772" s="42"/>
    </row>
    <row r="8773">
      <c r="B8773" s="42"/>
      <c r="D8773" s="90"/>
      <c r="F8773" s="90"/>
      <c r="G8773" s="42"/>
      <c r="H8773" s="90"/>
      <c r="M8773" s="42"/>
      <c r="S8773" s="42"/>
      <c r="T8773" s="42"/>
      <c r="U8773" s="42"/>
      <c r="V8773" s="42"/>
      <c r="W8773" s="42"/>
      <c r="X8773" s="42"/>
      <c r="Y8773" s="42"/>
      <c r="Z8773" s="42"/>
    </row>
    <row r="8774">
      <c r="B8774" s="42"/>
      <c r="D8774" s="90"/>
      <c r="F8774" s="90"/>
      <c r="G8774" s="42"/>
      <c r="H8774" s="90"/>
      <c r="M8774" s="42"/>
      <c r="S8774" s="42"/>
      <c r="T8774" s="42"/>
      <c r="U8774" s="42"/>
      <c r="V8774" s="42"/>
      <c r="W8774" s="42"/>
      <c r="X8774" s="42"/>
      <c r="Y8774" s="42"/>
      <c r="Z8774" s="42"/>
    </row>
    <row r="8775">
      <c r="B8775" s="42"/>
      <c r="D8775" s="90"/>
      <c r="F8775" s="90"/>
      <c r="G8775" s="42"/>
      <c r="H8775" s="90"/>
      <c r="M8775" s="42"/>
      <c r="S8775" s="42"/>
      <c r="T8775" s="42"/>
      <c r="U8775" s="42"/>
      <c r="V8775" s="42"/>
      <c r="W8775" s="42"/>
      <c r="X8775" s="42"/>
      <c r="Y8775" s="42"/>
      <c r="Z8775" s="42"/>
    </row>
    <row r="8776">
      <c r="B8776" s="42"/>
      <c r="D8776" s="90"/>
      <c r="F8776" s="90"/>
      <c r="G8776" s="42"/>
      <c r="H8776" s="90"/>
      <c r="M8776" s="42"/>
      <c r="S8776" s="42"/>
      <c r="T8776" s="42"/>
      <c r="U8776" s="42"/>
      <c r="V8776" s="42"/>
      <c r="W8776" s="42"/>
      <c r="X8776" s="42"/>
      <c r="Y8776" s="42"/>
      <c r="Z8776" s="42"/>
    </row>
    <row r="8777">
      <c r="B8777" s="42"/>
      <c r="D8777" s="90"/>
      <c r="F8777" s="90"/>
      <c r="G8777" s="42"/>
      <c r="H8777" s="90"/>
      <c r="M8777" s="42"/>
      <c r="S8777" s="42"/>
      <c r="T8777" s="42"/>
      <c r="U8777" s="42"/>
      <c r="V8777" s="42"/>
      <c r="W8777" s="42"/>
      <c r="X8777" s="42"/>
      <c r="Y8777" s="42"/>
      <c r="Z8777" s="42"/>
    </row>
    <row r="8778">
      <c r="B8778" s="42"/>
      <c r="D8778" s="90"/>
      <c r="F8778" s="90"/>
      <c r="G8778" s="42"/>
      <c r="H8778" s="90"/>
      <c r="M8778" s="42"/>
      <c r="S8778" s="42"/>
      <c r="T8778" s="42"/>
      <c r="U8778" s="42"/>
      <c r="V8778" s="42"/>
      <c r="W8778" s="42"/>
      <c r="X8778" s="42"/>
      <c r="Y8778" s="42"/>
      <c r="Z8778" s="42"/>
    </row>
    <row r="8779">
      <c r="B8779" s="42"/>
      <c r="D8779" s="90"/>
      <c r="F8779" s="90"/>
      <c r="G8779" s="42"/>
      <c r="H8779" s="90"/>
      <c r="M8779" s="42"/>
      <c r="S8779" s="42"/>
      <c r="T8779" s="42"/>
      <c r="U8779" s="42"/>
      <c r="V8779" s="42"/>
      <c r="W8779" s="42"/>
      <c r="X8779" s="42"/>
      <c r="Y8779" s="42"/>
      <c r="Z8779" s="42"/>
    </row>
    <row r="8780">
      <c r="B8780" s="42"/>
      <c r="D8780" s="90"/>
      <c r="F8780" s="90"/>
      <c r="G8780" s="42"/>
      <c r="H8780" s="90"/>
      <c r="M8780" s="42"/>
      <c r="S8780" s="42"/>
      <c r="T8780" s="42"/>
      <c r="U8780" s="42"/>
      <c r="V8780" s="42"/>
      <c r="W8780" s="42"/>
      <c r="X8780" s="42"/>
      <c r="Y8780" s="42"/>
      <c r="Z8780" s="42"/>
    </row>
    <row r="8781">
      <c r="B8781" s="42"/>
      <c r="D8781" s="90"/>
      <c r="F8781" s="90"/>
      <c r="G8781" s="42"/>
      <c r="H8781" s="90"/>
      <c r="M8781" s="42"/>
      <c r="S8781" s="42"/>
      <c r="T8781" s="42"/>
      <c r="U8781" s="42"/>
      <c r="V8781" s="42"/>
      <c r="W8781" s="42"/>
      <c r="X8781" s="42"/>
      <c r="Y8781" s="42"/>
      <c r="Z8781" s="42"/>
    </row>
    <row r="8782">
      <c r="B8782" s="42"/>
      <c r="D8782" s="90"/>
      <c r="F8782" s="90"/>
      <c r="G8782" s="42"/>
      <c r="H8782" s="90"/>
      <c r="M8782" s="42"/>
      <c r="S8782" s="42"/>
      <c r="T8782" s="42"/>
      <c r="U8782" s="42"/>
      <c r="V8782" s="42"/>
      <c r="W8782" s="42"/>
      <c r="X8782" s="42"/>
      <c r="Y8782" s="42"/>
      <c r="Z8782" s="42"/>
    </row>
    <row r="8783">
      <c r="B8783" s="42"/>
      <c r="D8783" s="90"/>
      <c r="F8783" s="90"/>
      <c r="G8783" s="42"/>
      <c r="H8783" s="90"/>
      <c r="M8783" s="42"/>
      <c r="S8783" s="42"/>
      <c r="T8783" s="42"/>
      <c r="U8783" s="42"/>
      <c r="V8783" s="42"/>
      <c r="W8783" s="42"/>
      <c r="X8783" s="42"/>
      <c r="Y8783" s="42"/>
      <c r="Z8783" s="42"/>
    </row>
    <row r="8784">
      <c r="B8784" s="42"/>
      <c r="D8784" s="90"/>
      <c r="F8784" s="90"/>
      <c r="G8784" s="42"/>
      <c r="H8784" s="90"/>
      <c r="M8784" s="42"/>
      <c r="S8784" s="42"/>
      <c r="T8784" s="42"/>
      <c r="U8784" s="42"/>
      <c r="V8784" s="42"/>
      <c r="W8784" s="42"/>
      <c r="X8784" s="42"/>
      <c r="Y8784" s="42"/>
      <c r="Z8784" s="42"/>
    </row>
    <row r="8785">
      <c r="B8785" s="42"/>
      <c r="D8785" s="90"/>
      <c r="F8785" s="90"/>
      <c r="G8785" s="42"/>
      <c r="H8785" s="90"/>
      <c r="M8785" s="42"/>
      <c r="S8785" s="42"/>
      <c r="T8785" s="42"/>
      <c r="U8785" s="42"/>
      <c r="V8785" s="42"/>
      <c r="W8785" s="42"/>
      <c r="X8785" s="42"/>
      <c r="Y8785" s="42"/>
      <c r="Z8785" s="42"/>
    </row>
    <row r="8786">
      <c r="B8786" s="42"/>
      <c r="D8786" s="90"/>
      <c r="F8786" s="90"/>
      <c r="G8786" s="42"/>
      <c r="H8786" s="90"/>
      <c r="M8786" s="42"/>
      <c r="S8786" s="42"/>
      <c r="T8786" s="42"/>
      <c r="U8786" s="42"/>
      <c r="V8786" s="42"/>
      <c r="W8786" s="42"/>
      <c r="X8786" s="42"/>
      <c r="Y8786" s="42"/>
      <c r="Z8786" s="42"/>
    </row>
    <row r="8787">
      <c r="B8787" s="42"/>
      <c r="D8787" s="90"/>
      <c r="F8787" s="90"/>
      <c r="G8787" s="42"/>
      <c r="H8787" s="90"/>
      <c r="M8787" s="42"/>
      <c r="S8787" s="42"/>
      <c r="T8787" s="42"/>
      <c r="U8787" s="42"/>
      <c r="V8787" s="42"/>
      <c r="W8787" s="42"/>
      <c r="X8787" s="42"/>
      <c r="Y8787" s="42"/>
      <c r="Z8787" s="42"/>
    </row>
    <row r="8788">
      <c r="B8788" s="42"/>
      <c r="D8788" s="90"/>
      <c r="F8788" s="90"/>
      <c r="G8788" s="42"/>
      <c r="H8788" s="90"/>
      <c r="M8788" s="42"/>
      <c r="S8788" s="42"/>
      <c r="T8788" s="42"/>
      <c r="U8788" s="42"/>
      <c r="V8788" s="42"/>
      <c r="W8788" s="42"/>
      <c r="X8788" s="42"/>
      <c r="Y8788" s="42"/>
      <c r="Z8788" s="42"/>
    </row>
    <row r="8789">
      <c r="B8789" s="42"/>
      <c r="D8789" s="90"/>
      <c r="F8789" s="90"/>
      <c r="G8789" s="42"/>
      <c r="H8789" s="90"/>
      <c r="M8789" s="42"/>
      <c r="S8789" s="42"/>
      <c r="T8789" s="42"/>
      <c r="U8789" s="42"/>
      <c r="V8789" s="42"/>
      <c r="W8789" s="42"/>
      <c r="X8789" s="42"/>
      <c r="Y8789" s="42"/>
      <c r="Z8789" s="42"/>
    </row>
    <row r="8790">
      <c r="B8790" s="42"/>
      <c r="D8790" s="90"/>
      <c r="F8790" s="90"/>
      <c r="G8790" s="42"/>
      <c r="H8790" s="90"/>
      <c r="M8790" s="42"/>
      <c r="S8790" s="42"/>
      <c r="T8790" s="42"/>
      <c r="U8790" s="42"/>
      <c r="V8790" s="42"/>
      <c r="W8790" s="42"/>
      <c r="X8790" s="42"/>
      <c r="Y8790" s="42"/>
      <c r="Z8790" s="42"/>
    </row>
    <row r="8791">
      <c r="B8791" s="42"/>
      <c r="D8791" s="90"/>
      <c r="F8791" s="90"/>
      <c r="G8791" s="42"/>
      <c r="H8791" s="90"/>
      <c r="M8791" s="42"/>
      <c r="S8791" s="42"/>
      <c r="T8791" s="42"/>
      <c r="U8791" s="42"/>
      <c r="V8791" s="42"/>
      <c r="W8791" s="42"/>
      <c r="X8791" s="42"/>
      <c r="Y8791" s="42"/>
      <c r="Z8791" s="42"/>
    </row>
    <row r="8792">
      <c r="B8792" s="42"/>
      <c r="D8792" s="90"/>
      <c r="F8792" s="90"/>
      <c r="G8792" s="42"/>
      <c r="H8792" s="90"/>
      <c r="M8792" s="42"/>
      <c r="S8792" s="42"/>
      <c r="T8792" s="42"/>
      <c r="U8792" s="42"/>
      <c r="V8792" s="42"/>
      <c r="W8792" s="42"/>
      <c r="X8792" s="42"/>
      <c r="Y8792" s="42"/>
      <c r="Z8792" s="42"/>
    </row>
    <row r="8793">
      <c r="B8793" s="42"/>
      <c r="D8793" s="90"/>
      <c r="F8793" s="90"/>
      <c r="G8793" s="42"/>
      <c r="H8793" s="90"/>
      <c r="M8793" s="42"/>
      <c r="S8793" s="42"/>
      <c r="T8793" s="42"/>
      <c r="U8793" s="42"/>
      <c r="V8793" s="42"/>
      <c r="W8793" s="42"/>
      <c r="X8793" s="42"/>
      <c r="Y8793" s="42"/>
      <c r="Z8793" s="42"/>
    </row>
    <row r="8794">
      <c r="B8794" s="42"/>
      <c r="D8794" s="90"/>
      <c r="F8794" s="90"/>
      <c r="G8794" s="42"/>
      <c r="H8794" s="90"/>
      <c r="M8794" s="42"/>
      <c r="S8794" s="42"/>
      <c r="T8794" s="42"/>
      <c r="U8794" s="42"/>
      <c r="V8794" s="42"/>
      <c r="W8794" s="42"/>
      <c r="X8794" s="42"/>
      <c r="Y8794" s="42"/>
      <c r="Z8794" s="42"/>
    </row>
    <row r="8795">
      <c r="B8795" s="42"/>
      <c r="D8795" s="90"/>
      <c r="F8795" s="90"/>
      <c r="G8795" s="42"/>
      <c r="H8795" s="90"/>
      <c r="M8795" s="42"/>
      <c r="S8795" s="42"/>
      <c r="T8795" s="42"/>
      <c r="U8795" s="42"/>
      <c r="V8795" s="42"/>
      <c r="W8795" s="42"/>
      <c r="X8795" s="42"/>
      <c r="Y8795" s="42"/>
      <c r="Z8795" s="42"/>
    </row>
    <row r="8796">
      <c r="B8796" s="42"/>
      <c r="D8796" s="90"/>
      <c r="F8796" s="90"/>
      <c r="G8796" s="42"/>
      <c r="H8796" s="90"/>
      <c r="M8796" s="42"/>
      <c r="S8796" s="42"/>
      <c r="T8796" s="42"/>
      <c r="U8796" s="42"/>
      <c r="V8796" s="42"/>
      <c r="W8796" s="42"/>
      <c r="X8796" s="42"/>
      <c r="Y8796" s="42"/>
      <c r="Z8796" s="42"/>
    </row>
    <row r="8797">
      <c r="B8797" s="42"/>
      <c r="D8797" s="90"/>
      <c r="F8797" s="90"/>
      <c r="G8797" s="42"/>
      <c r="H8797" s="90"/>
      <c r="M8797" s="42"/>
      <c r="S8797" s="42"/>
      <c r="T8797" s="42"/>
      <c r="U8797" s="42"/>
      <c r="V8797" s="42"/>
      <c r="W8797" s="42"/>
      <c r="X8797" s="42"/>
      <c r="Y8797" s="42"/>
      <c r="Z8797" s="42"/>
    </row>
    <row r="8798">
      <c r="B8798" s="42"/>
      <c r="D8798" s="90"/>
      <c r="F8798" s="90"/>
      <c r="G8798" s="42"/>
      <c r="H8798" s="90"/>
      <c r="M8798" s="42"/>
      <c r="S8798" s="42"/>
      <c r="T8798" s="42"/>
      <c r="U8798" s="42"/>
      <c r="V8798" s="42"/>
      <c r="W8798" s="42"/>
      <c r="X8798" s="42"/>
      <c r="Y8798" s="42"/>
      <c r="Z8798" s="42"/>
    </row>
    <row r="8799">
      <c r="B8799" s="42"/>
      <c r="D8799" s="90"/>
      <c r="F8799" s="90"/>
      <c r="G8799" s="42"/>
      <c r="H8799" s="90"/>
      <c r="M8799" s="42"/>
      <c r="S8799" s="42"/>
      <c r="T8799" s="42"/>
      <c r="U8799" s="42"/>
      <c r="V8799" s="42"/>
      <c r="W8799" s="42"/>
      <c r="X8799" s="42"/>
      <c r="Y8799" s="42"/>
      <c r="Z8799" s="42"/>
    </row>
    <row r="8800">
      <c r="B8800" s="42"/>
      <c r="D8800" s="90"/>
      <c r="F8800" s="90"/>
      <c r="G8800" s="42"/>
      <c r="H8800" s="90"/>
      <c r="M8800" s="42"/>
      <c r="S8800" s="42"/>
      <c r="T8800" s="42"/>
      <c r="U8800" s="42"/>
      <c r="V8800" s="42"/>
      <c r="W8800" s="42"/>
      <c r="X8800" s="42"/>
      <c r="Y8800" s="42"/>
      <c r="Z8800" s="42"/>
    </row>
    <row r="8801">
      <c r="B8801" s="42"/>
      <c r="D8801" s="90"/>
      <c r="F8801" s="90"/>
      <c r="G8801" s="42"/>
      <c r="H8801" s="90"/>
      <c r="M8801" s="42"/>
      <c r="S8801" s="42"/>
      <c r="T8801" s="42"/>
      <c r="U8801" s="42"/>
      <c r="V8801" s="42"/>
      <c r="W8801" s="42"/>
      <c r="X8801" s="42"/>
      <c r="Y8801" s="42"/>
      <c r="Z8801" s="42"/>
    </row>
    <row r="8802">
      <c r="B8802" s="42"/>
      <c r="D8802" s="90"/>
      <c r="F8802" s="90"/>
      <c r="G8802" s="42"/>
      <c r="H8802" s="90"/>
      <c r="M8802" s="42"/>
      <c r="S8802" s="42"/>
      <c r="T8802" s="42"/>
      <c r="U8802" s="42"/>
      <c r="V8802" s="42"/>
      <c r="W8802" s="42"/>
      <c r="X8802" s="42"/>
      <c r="Y8802" s="42"/>
      <c r="Z8802" s="42"/>
    </row>
    <row r="8803">
      <c r="B8803" s="42"/>
      <c r="D8803" s="90"/>
      <c r="F8803" s="90"/>
      <c r="G8803" s="42"/>
      <c r="H8803" s="90"/>
      <c r="M8803" s="42"/>
      <c r="S8803" s="42"/>
      <c r="T8803" s="42"/>
      <c r="U8803" s="42"/>
      <c r="V8803" s="42"/>
      <c r="W8803" s="42"/>
      <c r="X8803" s="42"/>
      <c r="Y8803" s="42"/>
      <c r="Z8803" s="42"/>
    </row>
    <row r="8804">
      <c r="B8804" s="42"/>
      <c r="D8804" s="90"/>
      <c r="F8804" s="90"/>
      <c r="G8804" s="42"/>
      <c r="H8804" s="90"/>
      <c r="M8804" s="42"/>
      <c r="S8804" s="42"/>
      <c r="T8804" s="42"/>
      <c r="U8804" s="42"/>
      <c r="V8804" s="42"/>
      <c r="W8804" s="42"/>
      <c r="X8804" s="42"/>
      <c r="Y8804" s="42"/>
      <c r="Z8804" s="42"/>
    </row>
    <row r="8805">
      <c r="B8805" s="42"/>
      <c r="D8805" s="90"/>
      <c r="F8805" s="90"/>
      <c r="G8805" s="42"/>
      <c r="H8805" s="90"/>
      <c r="M8805" s="42"/>
      <c r="S8805" s="42"/>
      <c r="T8805" s="42"/>
      <c r="U8805" s="42"/>
      <c r="V8805" s="42"/>
      <c r="W8805" s="42"/>
      <c r="X8805" s="42"/>
      <c r="Y8805" s="42"/>
      <c r="Z8805" s="42"/>
    </row>
    <row r="8806">
      <c r="B8806" s="42"/>
      <c r="D8806" s="90"/>
      <c r="F8806" s="90"/>
      <c r="G8806" s="42"/>
      <c r="H8806" s="90"/>
      <c r="M8806" s="42"/>
      <c r="S8806" s="42"/>
      <c r="T8806" s="42"/>
      <c r="U8806" s="42"/>
      <c r="V8806" s="42"/>
      <c r="W8806" s="42"/>
      <c r="X8806" s="42"/>
      <c r="Y8806" s="42"/>
      <c r="Z8806" s="42"/>
    </row>
    <row r="8807">
      <c r="B8807" s="42"/>
      <c r="D8807" s="90"/>
      <c r="F8807" s="90"/>
      <c r="G8807" s="42"/>
      <c r="H8807" s="90"/>
      <c r="M8807" s="42"/>
      <c r="S8807" s="42"/>
      <c r="T8807" s="42"/>
      <c r="U8807" s="42"/>
      <c r="V8807" s="42"/>
      <c r="W8807" s="42"/>
      <c r="X8807" s="42"/>
      <c r="Y8807" s="42"/>
      <c r="Z8807" s="42"/>
    </row>
    <row r="8808">
      <c r="B8808" s="42"/>
      <c r="D8808" s="90"/>
      <c r="F8808" s="90"/>
      <c r="G8808" s="42"/>
      <c r="H8808" s="90"/>
      <c r="M8808" s="42"/>
      <c r="S8808" s="42"/>
      <c r="T8808" s="42"/>
      <c r="U8808" s="42"/>
      <c r="V8808" s="42"/>
      <c r="W8808" s="42"/>
      <c r="X8808" s="42"/>
      <c r="Y8808" s="42"/>
      <c r="Z8808" s="42"/>
    </row>
    <row r="8809">
      <c r="B8809" s="42"/>
      <c r="D8809" s="90"/>
      <c r="F8809" s="90"/>
      <c r="G8809" s="42"/>
      <c r="H8809" s="90"/>
      <c r="M8809" s="42"/>
      <c r="S8809" s="42"/>
      <c r="T8809" s="42"/>
      <c r="U8809" s="42"/>
      <c r="V8809" s="42"/>
      <c r="W8809" s="42"/>
      <c r="X8809" s="42"/>
      <c r="Y8809" s="42"/>
      <c r="Z8809" s="42"/>
    </row>
    <row r="8810">
      <c r="B8810" s="42"/>
      <c r="D8810" s="90"/>
      <c r="F8810" s="90"/>
      <c r="G8810" s="42"/>
      <c r="H8810" s="90"/>
      <c r="M8810" s="42"/>
      <c r="S8810" s="42"/>
      <c r="T8810" s="42"/>
      <c r="U8810" s="42"/>
      <c r="V8810" s="42"/>
      <c r="W8810" s="42"/>
      <c r="X8810" s="42"/>
      <c r="Y8810" s="42"/>
      <c r="Z8810" s="42"/>
    </row>
    <row r="8811">
      <c r="B8811" s="42"/>
      <c r="D8811" s="90"/>
      <c r="F8811" s="90"/>
      <c r="G8811" s="42"/>
      <c r="H8811" s="90"/>
      <c r="M8811" s="42"/>
      <c r="S8811" s="42"/>
      <c r="T8811" s="42"/>
      <c r="U8811" s="42"/>
      <c r="V8811" s="42"/>
      <c r="W8811" s="42"/>
      <c r="X8811" s="42"/>
      <c r="Y8811" s="42"/>
      <c r="Z8811" s="42"/>
    </row>
    <row r="8812">
      <c r="B8812" s="42"/>
      <c r="D8812" s="90"/>
      <c r="F8812" s="90"/>
      <c r="G8812" s="42"/>
      <c r="H8812" s="90"/>
      <c r="M8812" s="42"/>
      <c r="S8812" s="42"/>
      <c r="T8812" s="42"/>
      <c r="U8812" s="42"/>
      <c r="V8812" s="42"/>
      <c r="W8812" s="42"/>
      <c r="X8812" s="42"/>
      <c r="Y8812" s="42"/>
      <c r="Z8812" s="42"/>
    </row>
    <row r="8813">
      <c r="B8813" s="42"/>
      <c r="D8813" s="90"/>
      <c r="F8813" s="90"/>
      <c r="G8813" s="42"/>
      <c r="H8813" s="90"/>
      <c r="M8813" s="42"/>
      <c r="S8813" s="42"/>
      <c r="T8813" s="42"/>
      <c r="U8813" s="42"/>
      <c r="V8813" s="42"/>
      <c r="W8813" s="42"/>
      <c r="X8813" s="42"/>
      <c r="Y8813" s="42"/>
      <c r="Z8813" s="42"/>
    </row>
    <row r="8814">
      <c r="B8814" s="42"/>
      <c r="D8814" s="90"/>
      <c r="F8814" s="90"/>
      <c r="G8814" s="42"/>
      <c r="H8814" s="90"/>
      <c r="M8814" s="42"/>
      <c r="S8814" s="42"/>
      <c r="T8814" s="42"/>
      <c r="U8814" s="42"/>
      <c r="V8814" s="42"/>
      <c r="W8814" s="42"/>
      <c r="X8814" s="42"/>
      <c r="Y8814" s="42"/>
      <c r="Z8814" s="42"/>
    </row>
    <row r="8815">
      <c r="B8815" s="42"/>
      <c r="D8815" s="90"/>
      <c r="F8815" s="90"/>
      <c r="G8815" s="42"/>
      <c r="H8815" s="90"/>
      <c r="M8815" s="42"/>
      <c r="S8815" s="42"/>
      <c r="T8815" s="42"/>
      <c r="U8815" s="42"/>
      <c r="V8815" s="42"/>
      <c r="W8815" s="42"/>
      <c r="X8815" s="42"/>
      <c r="Y8815" s="42"/>
      <c r="Z8815" s="42"/>
    </row>
    <row r="8816">
      <c r="B8816" s="42"/>
      <c r="D8816" s="90"/>
      <c r="F8816" s="90"/>
      <c r="G8816" s="42"/>
      <c r="H8816" s="90"/>
      <c r="M8816" s="42"/>
      <c r="S8816" s="42"/>
      <c r="T8816" s="42"/>
      <c r="U8816" s="42"/>
      <c r="V8816" s="42"/>
      <c r="W8816" s="42"/>
      <c r="X8816" s="42"/>
      <c r="Y8816" s="42"/>
      <c r="Z8816" s="42"/>
    </row>
    <row r="8817">
      <c r="B8817" s="42"/>
      <c r="D8817" s="90"/>
      <c r="F8817" s="90"/>
      <c r="G8817" s="42"/>
      <c r="H8817" s="90"/>
      <c r="M8817" s="42"/>
      <c r="S8817" s="42"/>
      <c r="T8817" s="42"/>
      <c r="U8817" s="42"/>
      <c r="V8817" s="42"/>
      <c r="W8817" s="42"/>
      <c r="X8817" s="42"/>
      <c r="Y8817" s="42"/>
      <c r="Z8817" s="42"/>
    </row>
    <row r="8818">
      <c r="B8818" s="42"/>
      <c r="D8818" s="90"/>
      <c r="F8818" s="90"/>
      <c r="G8818" s="42"/>
      <c r="H8818" s="90"/>
      <c r="M8818" s="42"/>
      <c r="S8818" s="42"/>
      <c r="T8818" s="42"/>
      <c r="U8818" s="42"/>
      <c r="V8818" s="42"/>
      <c r="W8818" s="42"/>
      <c r="X8818" s="42"/>
      <c r="Y8818" s="42"/>
      <c r="Z8818" s="42"/>
    </row>
    <row r="8819">
      <c r="B8819" s="42"/>
      <c r="D8819" s="90"/>
      <c r="F8819" s="90"/>
      <c r="G8819" s="42"/>
      <c r="H8819" s="90"/>
      <c r="M8819" s="42"/>
      <c r="S8819" s="42"/>
      <c r="T8819" s="42"/>
      <c r="U8819" s="42"/>
      <c r="V8819" s="42"/>
      <c r="W8819" s="42"/>
      <c r="X8819" s="42"/>
      <c r="Y8819" s="42"/>
      <c r="Z8819" s="42"/>
    </row>
    <row r="8820">
      <c r="B8820" s="42"/>
      <c r="D8820" s="90"/>
      <c r="F8820" s="90"/>
      <c r="G8820" s="42"/>
      <c r="H8820" s="90"/>
      <c r="M8820" s="42"/>
      <c r="S8820" s="42"/>
      <c r="T8820" s="42"/>
      <c r="U8820" s="42"/>
      <c r="V8820" s="42"/>
      <c r="W8820" s="42"/>
      <c r="X8820" s="42"/>
      <c r="Y8820" s="42"/>
      <c r="Z8820" s="42"/>
    </row>
    <row r="8821">
      <c r="B8821" s="42"/>
      <c r="D8821" s="90"/>
      <c r="F8821" s="90"/>
      <c r="G8821" s="42"/>
      <c r="H8821" s="90"/>
      <c r="M8821" s="42"/>
      <c r="S8821" s="42"/>
      <c r="T8821" s="42"/>
      <c r="U8821" s="42"/>
      <c r="V8821" s="42"/>
      <c r="W8821" s="42"/>
      <c r="X8821" s="42"/>
      <c r="Y8821" s="42"/>
      <c r="Z8821" s="42"/>
    </row>
    <row r="8822">
      <c r="B8822" s="42"/>
      <c r="D8822" s="90"/>
      <c r="F8822" s="90"/>
      <c r="G8822" s="42"/>
      <c r="H8822" s="90"/>
      <c r="M8822" s="42"/>
      <c r="S8822" s="42"/>
      <c r="T8822" s="42"/>
      <c r="U8822" s="42"/>
      <c r="V8822" s="42"/>
      <c r="W8822" s="42"/>
      <c r="X8822" s="42"/>
      <c r="Y8822" s="42"/>
      <c r="Z8822" s="42"/>
    </row>
    <row r="8823">
      <c r="B8823" s="42"/>
      <c r="D8823" s="90"/>
      <c r="F8823" s="90"/>
      <c r="G8823" s="42"/>
      <c r="H8823" s="90"/>
      <c r="M8823" s="42"/>
      <c r="S8823" s="42"/>
      <c r="T8823" s="42"/>
      <c r="U8823" s="42"/>
      <c r="V8823" s="42"/>
      <c r="W8823" s="42"/>
      <c r="X8823" s="42"/>
      <c r="Y8823" s="42"/>
      <c r="Z8823" s="42"/>
    </row>
    <row r="8824">
      <c r="B8824" s="42"/>
      <c r="D8824" s="90"/>
      <c r="F8824" s="90"/>
      <c r="G8824" s="42"/>
      <c r="H8824" s="90"/>
      <c r="M8824" s="42"/>
      <c r="S8824" s="42"/>
      <c r="T8824" s="42"/>
      <c r="U8824" s="42"/>
      <c r="V8824" s="42"/>
      <c r="W8824" s="42"/>
      <c r="X8824" s="42"/>
      <c r="Y8824" s="42"/>
      <c r="Z8824" s="42"/>
    </row>
    <row r="8825">
      <c r="B8825" s="42"/>
      <c r="D8825" s="90"/>
      <c r="F8825" s="90"/>
      <c r="G8825" s="42"/>
      <c r="H8825" s="90"/>
      <c r="M8825" s="42"/>
      <c r="S8825" s="42"/>
      <c r="T8825" s="42"/>
      <c r="U8825" s="42"/>
      <c r="V8825" s="42"/>
      <c r="W8825" s="42"/>
      <c r="X8825" s="42"/>
      <c r="Y8825" s="42"/>
      <c r="Z8825" s="42"/>
    </row>
    <row r="8826">
      <c r="B8826" s="42"/>
      <c r="D8826" s="90"/>
      <c r="F8826" s="90"/>
      <c r="G8826" s="42"/>
      <c r="H8826" s="90"/>
      <c r="M8826" s="42"/>
      <c r="S8826" s="42"/>
      <c r="T8826" s="42"/>
      <c r="U8826" s="42"/>
      <c r="V8826" s="42"/>
      <c r="W8826" s="42"/>
      <c r="X8826" s="42"/>
      <c r="Y8826" s="42"/>
      <c r="Z8826" s="42"/>
    </row>
    <row r="8827">
      <c r="B8827" s="42"/>
      <c r="D8827" s="90"/>
      <c r="F8827" s="90"/>
      <c r="G8827" s="42"/>
      <c r="H8827" s="90"/>
      <c r="M8827" s="42"/>
      <c r="S8827" s="42"/>
      <c r="T8827" s="42"/>
      <c r="U8827" s="42"/>
      <c r="V8827" s="42"/>
      <c r="W8827" s="42"/>
      <c r="X8827" s="42"/>
      <c r="Y8827" s="42"/>
      <c r="Z8827" s="42"/>
    </row>
    <row r="8828">
      <c r="B8828" s="42"/>
      <c r="D8828" s="90"/>
      <c r="F8828" s="90"/>
      <c r="G8828" s="42"/>
      <c r="H8828" s="90"/>
      <c r="M8828" s="42"/>
      <c r="S8828" s="42"/>
      <c r="T8828" s="42"/>
      <c r="U8828" s="42"/>
      <c r="V8828" s="42"/>
      <c r="W8828" s="42"/>
      <c r="X8828" s="42"/>
      <c r="Y8828" s="42"/>
      <c r="Z8828" s="42"/>
    </row>
    <row r="8829">
      <c r="B8829" s="42"/>
      <c r="D8829" s="90"/>
      <c r="F8829" s="90"/>
      <c r="G8829" s="42"/>
      <c r="H8829" s="90"/>
      <c r="M8829" s="42"/>
      <c r="S8829" s="42"/>
      <c r="T8829" s="42"/>
      <c r="U8829" s="42"/>
      <c r="V8829" s="42"/>
      <c r="W8829" s="42"/>
      <c r="X8829" s="42"/>
      <c r="Y8829" s="42"/>
      <c r="Z8829" s="42"/>
    </row>
    <row r="8830">
      <c r="B8830" s="42"/>
      <c r="D8830" s="90"/>
      <c r="F8830" s="90"/>
      <c r="G8830" s="42"/>
      <c r="H8830" s="90"/>
      <c r="M8830" s="42"/>
      <c r="S8830" s="42"/>
      <c r="T8830" s="42"/>
      <c r="U8830" s="42"/>
      <c r="V8830" s="42"/>
      <c r="W8830" s="42"/>
      <c r="X8830" s="42"/>
      <c r="Y8830" s="42"/>
      <c r="Z8830" s="42"/>
    </row>
    <row r="8831">
      <c r="B8831" s="42"/>
      <c r="D8831" s="90"/>
      <c r="F8831" s="90"/>
      <c r="G8831" s="42"/>
      <c r="H8831" s="90"/>
      <c r="M8831" s="42"/>
      <c r="S8831" s="42"/>
      <c r="T8831" s="42"/>
      <c r="U8831" s="42"/>
      <c r="V8831" s="42"/>
      <c r="W8831" s="42"/>
      <c r="X8831" s="42"/>
      <c r="Y8831" s="42"/>
      <c r="Z8831" s="42"/>
    </row>
    <row r="8832">
      <c r="B8832" s="42"/>
      <c r="D8832" s="90"/>
      <c r="F8832" s="90"/>
      <c r="G8832" s="42"/>
      <c r="H8832" s="90"/>
      <c r="M8832" s="42"/>
      <c r="S8832" s="42"/>
      <c r="T8832" s="42"/>
      <c r="U8832" s="42"/>
      <c r="V8832" s="42"/>
      <c r="W8832" s="42"/>
      <c r="X8832" s="42"/>
      <c r="Y8832" s="42"/>
      <c r="Z8832" s="42"/>
    </row>
    <row r="8833">
      <c r="B8833" s="42"/>
      <c r="D8833" s="90"/>
      <c r="F8833" s="90"/>
      <c r="G8833" s="42"/>
      <c r="H8833" s="90"/>
      <c r="M8833" s="42"/>
      <c r="S8833" s="42"/>
      <c r="T8833" s="42"/>
      <c r="U8833" s="42"/>
      <c r="V8833" s="42"/>
      <c r="W8833" s="42"/>
      <c r="X8833" s="42"/>
      <c r="Y8833" s="42"/>
      <c r="Z8833" s="42"/>
    </row>
    <row r="8834">
      <c r="B8834" s="42"/>
      <c r="D8834" s="90"/>
      <c r="F8834" s="90"/>
      <c r="G8834" s="42"/>
      <c r="H8834" s="90"/>
      <c r="M8834" s="42"/>
      <c r="S8834" s="42"/>
      <c r="T8834" s="42"/>
      <c r="U8834" s="42"/>
      <c r="V8834" s="42"/>
      <c r="W8834" s="42"/>
      <c r="X8834" s="42"/>
      <c r="Y8834" s="42"/>
      <c r="Z8834" s="42"/>
    </row>
    <row r="8835">
      <c r="B8835" s="42"/>
      <c r="D8835" s="90"/>
      <c r="F8835" s="90"/>
      <c r="G8835" s="42"/>
      <c r="H8835" s="90"/>
      <c r="M8835" s="42"/>
      <c r="S8835" s="42"/>
      <c r="T8835" s="42"/>
      <c r="U8835" s="42"/>
      <c r="V8835" s="42"/>
      <c r="W8835" s="42"/>
      <c r="X8835" s="42"/>
      <c r="Y8835" s="42"/>
      <c r="Z8835" s="42"/>
    </row>
    <row r="8836">
      <c r="B8836" s="42"/>
      <c r="D8836" s="90"/>
      <c r="F8836" s="90"/>
      <c r="G8836" s="42"/>
      <c r="H8836" s="90"/>
      <c r="M8836" s="42"/>
      <c r="S8836" s="42"/>
      <c r="T8836" s="42"/>
      <c r="U8836" s="42"/>
      <c r="V8836" s="42"/>
      <c r="W8836" s="42"/>
      <c r="X8836" s="42"/>
      <c r="Y8836" s="42"/>
      <c r="Z8836" s="42"/>
    </row>
    <row r="8837">
      <c r="B8837" s="42"/>
      <c r="D8837" s="90"/>
      <c r="F8837" s="90"/>
      <c r="G8837" s="42"/>
      <c r="H8837" s="90"/>
      <c r="M8837" s="42"/>
      <c r="S8837" s="42"/>
      <c r="T8837" s="42"/>
      <c r="U8837" s="42"/>
      <c r="V8837" s="42"/>
      <c r="W8837" s="42"/>
      <c r="X8837" s="42"/>
      <c r="Y8837" s="42"/>
      <c r="Z8837" s="42"/>
    </row>
    <row r="8838">
      <c r="B8838" s="42"/>
      <c r="D8838" s="90"/>
      <c r="F8838" s="90"/>
      <c r="G8838" s="42"/>
      <c r="H8838" s="90"/>
      <c r="M8838" s="42"/>
      <c r="S8838" s="42"/>
      <c r="T8838" s="42"/>
      <c r="U8838" s="42"/>
      <c r="V8838" s="42"/>
      <c r="W8838" s="42"/>
      <c r="X8838" s="42"/>
      <c r="Y8838" s="42"/>
      <c r="Z8838" s="42"/>
    </row>
    <row r="8839">
      <c r="B8839" s="42"/>
      <c r="D8839" s="90"/>
      <c r="F8839" s="90"/>
      <c r="G8839" s="42"/>
      <c r="H8839" s="90"/>
      <c r="M8839" s="42"/>
      <c r="S8839" s="42"/>
      <c r="T8839" s="42"/>
      <c r="U8839" s="42"/>
      <c r="V8839" s="42"/>
      <c r="W8839" s="42"/>
      <c r="X8839" s="42"/>
      <c r="Y8839" s="42"/>
      <c r="Z8839" s="42"/>
    </row>
    <row r="8840">
      <c r="B8840" s="42"/>
      <c r="D8840" s="90"/>
      <c r="F8840" s="90"/>
      <c r="G8840" s="42"/>
      <c r="H8840" s="90"/>
      <c r="M8840" s="42"/>
      <c r="S8840" s="42"/>
      <c r="T8840" s="42"/>
      <c r="U8840" s="42"/>
      <c r="V8840" s="42"/>
      <c r="W8840" s="42"/>
      <c r="X8840" s="42"/>
      <c r="Y8840" s="42"/>
      <c r="Z8840" s="42"/>
    </row>
    <row r="8841">
      <c r="B8841" s="42"/>
      <c r="D8841" s="90"/>
      <c r="F8841" s="90"/>
      <c r="G8841" s="42"/>
      <c r="H8841" s="90"/>
      <c r="M8841" s="42"/>
      <c r="S8841" s="42"/>
      <c r="T8841" s="42"/>
      <c r="U8841" s="42"/>
      <c r="V8841" s="42"/>
      <c r="W8841" s="42"/>
      <c r="X8841" s="42"/>
      <c r="Y8841" s="42"/>
      <c r="Z8841" s="42"/>
    </row>
    <row r="8842">
      <c r="B8842" s="42"/>
      <c r="D8842" s="90"/>
      <c r="F8842" s="90"/>
      <c r="G8842" s="42"/>
      <c r="H8842" s="90"/>
      <c r="M8842" s="42"/>
      <c r="S8842" s="42"/>
      <c r="T8842" s="42"/>
      <c r="U8842" s="42"/>
      <c r="V8842" s="42"/>
      <c r="W8842" s="42"/>
      <c r="X8842" s="42"/>
      <c r="Y8842" s="42"/>
      <c r="Z8842" s="42"/>
    </row>
    <row r="8843">
      <c r="B8843" s="42"/>
      <c r="D8843" s="90"/>
      <c r="F8843" s="90"/>
      <c r="G8843" s="42"/>
      <c r="H8843" s="90"/>
      <c r="M8843" s="42"/>
      <c r="S8843" s="42"/>
      <c r="T8843" s="42"/>
      <c r="U8843" s="42"/>
      <c r="V8843" s="42"/>
      <c r="W8843" s="42"/>
      <c r="X8843" s="42"/>
      <c r="Y8843" s="42"/>
      <c r="Z8843" s="42"/>
    </row>
    <row r="8844">
      <c r="B8844" s="42"/>
      <c r="D8844" s="90"/>
      <c r="F8844" s="90"/>
      <c r="G8844" s="42"/>
      <c r="H8844" s="90"/>
      <c r="M8844" s="42"/>
      <c r="S8844" s="42"/>
      <c r="T8844" s="42"/>
      <c r="U8844" s="42"/>
      <c r="V8844" s="42"/>
      <c r="W8844" s="42"/>
      <c r="X8844" s="42"/>
      <c r="Y8844" s="42"/>
      <c r="Z8844" s="42"/>
    </row>
    <row r="8845">
      <c r="B8845" s="42"/>
      <c r="D8845" s="90"/>
      <c r="F8845" s="90"/>
      <c r="G8845" s="42"/>
      <c r="H8845" s="90"/>
      <c r="M8845" s="42"/>
      <c r="S8845" s="42"/>
      <c r="T8845" s="42"/>
      <c r="U8845" s="42"/>
      <c r="V8845" s="42"/>
      <c r="W8845" s="42"/>
      <c r="X8845" s="42"/>
      <c r="Y8845" s="42"/>
      <c r="Z8845" s="42"/>
    </row>
    <row r="8846">
      <c r="B8846" s="42"/>
      <c r="D8846" s="90"/>
      <c r="F8846" s="90"/>
      <c r="G8846" s="42"/>
      <c r="H8846" s="90"/>
      <c r="M8846" s="42"/>
      <c r="S8846" s="42"/>
      <c r="T8846" s="42"/>
      <c r="U8846" s="42"/>
      <c r="V8846" s="42"/>
      <c r="W8846" s="42"/>
      <c r="X8846" s="42"/>
      <c r="Y8846" s="42"/>
      <c r="Z8846" s="42"/>
    </row>
    <row r="8847">
      <c r="B8847" s="42"/>
      <c r="D8847" s="90"/>
      <c r="F8847" s="90"/>
      <c r="G8847" s="42"/>
      <c r="H8847" s="90"/>
      <c r="M8847" s="42"/>
      <c r="S8847" s="42"/>
      <c r="T8847" s="42"/>
      <c r="U8847" s="42"/>
      <c r="V8847" s="42"/>
      <c r="W8847" s="42"/>
      <c r="X8847" s="42"/>
      <c r="Y8847" s="42"/>
      <c r="Z8847" s="42"/>
    </row>
    <row r="8848">
      <c r="B8848" s="42"/>
      <c r="D8848" s="90"/>
      <c r="F8848" s="90"/>
      <c r="G8848" s="42"/>
      <c r="H8848" s="90"/>
      <c r="M8848" s="42"/>
      <c r="S8848" s="42"/>
      <c r="T8848" s="42"/>
      <c r="U8848" s="42"/>
      <c r="V8848" s="42"/>
      <c r="W8848" s="42"/>
      <c r="X8848" s="42"/>
      <c r="Y8848" s="42"/>
      <c r="Z8848" s="42"/>
    </row>
    <row r="8849">
      <c r="B8849" s="42"/>
      <c r="D8849" s="90"/>
      <c r="F8849" s="90"/>
      <c r="G8849" s="42"/>
      <c r="H8849" s="90"/>
      <c r="M8849" s="42"/>
      <c r="S8849" s="42"/>
      <c r="T8849" s="42"/>
      <c r="U8849" s="42"/>
      <c r="V8849" s="42"/>
      <c r="W8849" s="42"/>
      <c r="X8849" s="42"/>
      <c r="Y8849" s="42"/>
      <c r="Z8849" s="42"/>
    </row>
    <row r="8850">
      <c r="B8850" s="42"/>
      <c r="D8850" s="90"/>
      <c r="F8850" s="90"/>
      <c r="G8850" s="42"/>
      <c r="H8850" s="90"/>
      <c r="M8850" s="42"/>
      <c r="S8850" s="42"/>
      <c r="T8850" s="42"/>
      <c r="U8850" s="42"/>
      <c r="V8850" s="42"/>
      <c r="W8850" s="42"/>
      <c r="X8850" s="42"/>
      <c r="Y8850" s="42"/>
      <c r="Z8850" s="42"/>
    </row>
    <row r="8851">
      <c r="B8851" s="42"/>
      <c r="D8851" s="90"/>
      <c r="F8851" s="90"/>
      <c r="G8851" s="42"/>
      <c r="H8851" s="90"/>
      <c r="M8851" s="42"/>
      <c r="S8851" s="42"/>
      <c r="T8851" s="42"/>
      <c r="U8851" s="42"/>
      <c r="V8851" s="42"/>
      <c r="W8851" s="42"/>
      <c r="X8851" s="42"/>
      <c r="Y8851" s="42"/>
      <c r="Z8851" s="42"/>
    </row>
    <row r="8852">
      <c r="B8852" s="42"/>
      <c r="D8852" s="90"/>
      <c r="F8852" s="90"/>
      <c r="G8852" s="42"/>
      <c r="H8852" s="90"/>
      <c r="M8852" s="42"/>
      <c r="S8852" s="42"/>
      <c r="T8852" s="42"/>
      <c r="U8852" s="42"/>
      <c r="V8852" s="42"/>
      <c r="W8852" s="42"/>
      <c r="X8852" s="42"/>
      <c r="Y8852" s="42"/>
      <c r="Z8852" s="42"/>
    </row>
    <row r="8853">
      <c r="B8853" s="42"/>
      <c r="D8853" s="90"/>
      <c r="F8853" s="90"/>
      <c r="G8853" s="42"/>
      <c r="H8853" s="90"/>
      <c r="M8853" s="42"/>
      <c r="S8853" s="42"/>
      <c r="T8853" s="42"/>
      <c r="U8853" s="42"/>
      <c r="V8853" s="42"/>
      <c r="W8853" s="42"/>
      <c r="X8853" s="42"/>
      <c r="Y8853" s="42"/>
      <c r="Z8853" s="42"/>
    </row>
    <row r="8854">
      <c r="B8854" s="42"/>
      <c r="D8854" s="90"/>
      <c r="F8854" s="90"/>
      <c r="G8854" s="42"/>
      <c r="H8854" s="90"/>
      <c r="M8854" s="42"/>
      <c r="S8854" s="42"/>
      <c r="T8854" s="42"/>
      <c r="U8854" s="42"/>
      <c r="V8854" s="42"/>
      <c r="W8854" s="42"/>
      <c r="X8854" s="42"/>
      <c r="Y8854" s="42"/>
      <c r="Z8854" s="42"/>
    </row>
    <row r="8855">
      <c r="B8855" s="42"/>
      <c r="D8855" s="90"/>
      <c r="F8855" s="90"/>
      <c r="G8855" s="42"/>
      <c r="H8855" s="90"/>
      <c r="M8855" s="42"/>
      <c r="S8855" s="42"/>
      <c r="T8855" s="42"/>
      <c r="U8855" s="42"/>
      <c r="V8855" s="42"/>
      <c r="W8855" s="42"/>
      <c r="X8855" s="42"/>
      <c r="Y8855" s="42"/>
      <c r="Z8855" s="42"/>
    </row>
    <row r="8856">
      <c r="B8856" s="42"/>
      <c r="D8856" s="90"/>
      <c r="F8856" s="90"/>
      <c r="G8856" s="42"/>
      <c r="H8856" s="90"/>
      <c r="M8856" s="42"/>
      <c r="S8856" s="42"/>
      <c r="T8856" s="42"/>
      <c r="U8856" s="42"/>
      <c r="V8856" s="42"/>
      <c r="W8856" s="42"/>
      <c r="X8856" s="42"/>
      <c r="Y8856" s="42"/>
      <c r="Z8856" s="42"/>
    </row>
    <row r="8857">
      <c r="B8857" s="42"/>
      <c r="D8857" s="90"/>
      <c r="F8857" s="90"/>
      <c r="G8857" s="42"/>
      <c r="H8857" s="90"/>
      <c r="M8857" s="42"/>
      <c r="S8857" s="42"/>
      <c r="T8857" s="42"/>
      <c r="U8857" s="42"/>
      <c r="V8857" s="42"/>
      <c r="W8857" s="42"/>
      <c r="X8857" s="42"/>
      <c r="Y8857" s="42"/>
      <c r="Z8857" s="42"/>
    </row>
    <row r="8858">
      <c r="B8858" s="42"/>
      <c r="D8858" s="90"/>
      <c r="F8858" s="90"/>
      <c r="G8858" s="42"/>
      <c r="H8858" s="90"/>
      <c r="M8858" s="42"/>
      <c r="S8858" s="42"/>
      <c r="T8858" s="42"/>
      <c r="U8858" s="42"/>
      <c r="V8858" s="42"/>
      <c r="W8858" s="42"/>
      <c r="X8858" s="42"/>
      <c r="Y8858" s="42"/>
      <c r="Z8858" s="42"/>
    </row>
    <row r="8859">
      <c r="B8859" s="42"/>
      <c r="D8859" s="90"/>
      <c r="F8859" s="90"/>
      <c r="G8859" s="42"/>
      <c r="H8859" s="90"/>
      <c r="M8859" s="42"/>
      <c r="S8859" s="42"/>
      <c r="T8859" s="42"/>
      <c r="U8859" s="42"/>
      <c r="V8859" s="42"/>
      <c r="W8859" s="42"/>
      <c r="X8859" s="42"/>
      <c r="Y8859" s="42"/>
      <c r="Z8859" s="42"/>
    </row>
    <row r="8860">
      <c r="B8860" s="42"/>
      <c r="D8860" s="90"/>
      <c r="F8860" s="90"/>
      <c r="G8860" s="42"/>
      <c r="H8860" s="90"/>
      <c r="M8860" s="42"/>
      <c r="S8860" s="42"/>
      <c r="T8860" s="42"/>
      <c r="U8860" s="42"/>
      <c r="V8860" s="42"/>
      <c r="W8860" s="42"/>
      <c r="X8860" s="42"/>
      <c r="Y8860" s="42"/>
      <c r="Z8860" s="42"/>
    </row>
    <row r="8861">
      <c r="B8861" s="42"/>
      <c r="D8861" s="90"/>
      <c r="F8861" s="90"/>
      <c r="G8861" s="42"/>
      <c r="H8861" s="90"/>
      <c r="M8861" s="42"/>
      <c r="S8861" s="42"/>
      <c r="T8861" s="42"/>
      <c r="U8861" s="42"/>
      <c r="V8861" s="42"/>
      <c r="W8861" s="42"/>
      <c r="X8861" s="42"/>
      <c r="Y8861" s="42"/>
      <c r="Z8861" s="42"/>
    </row>
    <row r="8862">
      <c r="B8862" s="42"/>
      <c r="D8862" s="90"/>
      <c r="F8862" s="90"/>
      <c r="G8862" s="42"/>
      <c r="H8862" s="90"/>
      <c r="M8862" s="42"/>
      <c r="S8862" s="42"/>
      <c r="T8862" s="42"/>
      <c r="U8862" s="42"/>
      <c r="V8862" s="42"/>
      <c r="W8862" s="42"/>
      <c r="X8862" s="42"/>
      <c r="Y8862" s="42"/>
      <c r="Z8862" s="42"/>
    </row>
    <row r="8863">
      <c r="B8863" s="42"/>
      <c r="D8863" s="90"/>
      <c r="F8863" s="90"/>
      <c r="G8863" s="42"/>
      <c r="H8863" s="90"/>
      <c r="M8863" s="42"/>
      <c r="S8863" s="42"/>
      <c r="T8863" s="42"/>
      <c r="U8863" s="42"/>
      <c r="V8863" s="42"/>
      <c r="W8863" s="42"/>
      <c r="X8863" s="42"/>
      <c r="Y8863" s="42"/>
      <c r="Z8863" s="42"/>
    </row>
    <row r="8864">
      <c r="B8864" s="42"/>
      <c r="D8864" s="90"/>
      <c r="F8864" s="90"/>
      <c r="G8864" s="42"/>
      <c r="H8864" s="90"/>
      <c r="M8864" s="42"/>
      <c r="S8864" s="42"/>
      <c r="T8864" s="42"/>
      <c r="U8864" s="42"/>
      <c r="V8864" s="42"/>
      <c r="W8864" s="42"/>
      <c r="X8864" s="42"/>
      <c r="Y8864" s="42"/>
      <c r="Z8864" s="42"/>
    </row>
    <row r="8865">
      <c r="B8865" s="42"/>
      <c r="D8865" s="90"/>
      <c r="F8865" s="90"/>
      <c r="G8865" s="42"/>
      <c r="H8865" s="90"/>
      <c r="M8865" s="42"/>
      <c r="S8865" s="42"/>
      <c r="T8865" s="42"/>
      <c r="U8865" s="42"/>
      <c r="V8865" s="42"/>
      <c r="W8865" s="42"/>
      <c r="X8865" s="42"/>
      <c r="Y8865" s="42"/>
      <c r="Z8865" s="42"/>
    </row>
    <row r="8866">
      <c r="B8866" s="42"/>
      <c r="D8866" s="90"/>
      <c r="F8866" s="90"/>
      <c r="G8866" s="42"/>
      <c r="H8866" s="90"/>
      <c r="M8866" s="42"/>
      <c r="S8866" s="42"/>
      <c r="T8866" s="42"/>
      <c r="U8866" s="42"/>
      <c r="V8866" s="42"/>
      <c r="W8866" s="42"/>
      <c r="X8866" s="42"/>
      <c r="Y8866" s="42"/>
      <c r="Z8866" s="42"/>
    </row>
    <row r="8867">
      <c r="B8867" s="42"/>
      <c r="D8867" s="90"/>
      <c r="F8867" s="90"/>
      <c r="G8867" s="42"/>
      <c r="H8867" s="90"/>
      <c r="M8867" s="42"/>
      <c r="S8867" s="42"/>
      <c r="T8867" s="42"/>
      <c r="U8867" s="42"/>
      <c r="V8867" s="42"/>
      <c r="W8867" s="42"/>
      <c r="X8867" s="42"/>
      <c r="Y8867" s="42"/>
      <c r="Z8867" s="42"/>
    </row>
    <row r="8868">
      <c r="B8868" s="42"/>
      <c r="D8868" s="90"/>
      <c r="F8868" s="90"/>
      <c r="G8868" s="42"/>
      <c r="H8868" s="90"/>
      <c r="M8868" s="42"/>
      <c r="S8868" s="42"/>
      <c r="T8868" s="42"/>
      <c r="U8868" s="42"/>
      <c r="V8868" s="42"/>
      <c r="W8868" s="42"/>
      <c r="X8868" s="42"/>
      <c r="Y8868" s="42"/>
      <c r="Z8868" s="42"/>
    </row>
    <row r="8869">
      <c r="B8869" s="42"/>
      <c r="D8869" s="90"/>
      <c r="F8869" s="90"/>
      <c r="G8869" s="42"/>
      <c r="H8869" s="90"/>
      <c r="M8869" s="42"/>
      <c r="S8869" s="42"/>
      <c r="T8869" s="42"/>
      <c r="U8869" s="42"/>
      <c r="V8869" s="42"/>
      <c r="W8869" s="42"/>
      <c r="X8869" s="42"/>
      <c r="Y8869" s="42"/>
      <c r="Z8869" s="42"/>
    </row>
    <row r="8870">
      <c r="B8870" s="42"/>
      <c r="D8870" s="90"/>
      <c r="F8870" s="90"/>
      <c r="G8870" s="42"/>
      <c r="H8870" s="90"/>
      <c r="M8870" s="42"/>
      <c r="S8870" s="42"/>
      <c r="T8870" s="42"/>
      <c r="U8870" s="42"/>
      <c r="V8870" s="42"/>
      <c r="W8870" s="42"/>
      <c r="X8870" s="42"/>
      <c r="Y8870" s="42"/>
      <c r="Z8870" s="42"/>
    </row>
    <row r="8871">
      <c r="B8871" s="42"/>
      <c r="D8871" s="90"/>
      <c r="F8871" s="90"/>
      <c r="G8871" s="42"/>
      <c r="H8871" s="90"/>
      <c r="M8871" s="42"/>
      <c r="S8871" s="42"/>
      <c r="T8871" s="42"/>
      <c r="U8871" s="42"/>
      <c r="V8871" s="42"/>
      <c r="W8871" s="42"/>
      <c r="X8871" s="42"/>
      <c r="Y8871" s="42"/>
      <c r="Z8871" s="42"/>
    </row>
    <row r="8872">
      <c r="B8872" s="42"/>
      <c r="D8872" s="90"/>
      <c r="F8872" s="90"/>
      <c r="G8872" s="42"/>
      <c r="H8872" s="90"/>
      <c r="M8872" s="42"/>
      <c r="S8872" s="42"/>
      <c r="T8872" s="42"/>
      <c r="U8872" s="42"/>
      <c r="V8872" s="42"/>
      <c r="W8872" s="42"/>
      <c r="X8872" s="42"/>
      <c r="Y8872" s="42"/>
      <c r="Z8872" s="42"/>
    </row>
    <row r="8873">
      <c r="B8873" s="42"/>
      <c r="D8873" s="90"/>
      <c r="F8873" s="90"/>
      <c r="G8873" s="42"/>
      <c r="H8873" s="90"/>
      <c r="M8873" s="42"/>
      <c r="S8873" s="42"/>
      <c r="T8873" s="42"/>
      <c r="U8873" s="42"/>
      <c r="V8873" s="42"/>
      <c r="W8873" s="42"/>
      <c r="X8873" s="42"/>
      <c r="Y8873" s="42"/>
      <c r="Z8873" s="42"/>
    </row>
    <row r="8874">
      <c r="B8874" s="42"/>
      <c r="D8874" s="90"/>
      <c r="F8874" s="90"/>
      <c r="G8874" s="42"/>
      <c r="H8874" s="90"/>
      <c r="M8874" s="42"/>
      <c r="S8874" s="42"/>
      <c r="T8874" s="42"/>
      <c r="U8874" s="42"/>
      <c r="V8874" s="42"/>
      <c r="W8874" s="42"/>
      <c r="X8874" s="42"/>
      <c r="Y8874" s="42"/>
      <c r="Z8874" s="42"/>
    </row>
    <row r="8875">
      <c r="B8875" s="42"/>
      <c r="D8875" s="90"/>
      <c r="F8875" s="90"/>
      <c r="G8875" s="42"/>
      <c r="H8875" s="90"/>
      <c r="M8875" s="42"/>
      <c r="S8875" s="42"/>
      <c r="T8875" s="42"/>
      <c r="U8875" s="42"/>
      <c r="V8875" s="42"/>
      <c r="W8875" s="42"/>
      <c r="X8875" s="42"/>
      <c r="Y8875" s="42"/>
      <c r="Z8875" s="42"/>
    </row>
    <row r="8876">
      <c r="B8876" s="42"/>
      <c r="D8876" s="90"/>
      <c r="F8876" s="90"/>
      <c r="G8876" s="42"/>
      <c r="H8876" s="90"/>
      <c r="M8876" s="42"/>
      <c r="S8876" s="42"/>
      <c r="T8876" s="42"/>
      <c r="U8876" s="42"/>
      <c r="V8876" s="42"/>
      <c r="W8876" s="42"/>
      <c r="X8876" s="42"/>
      <c r="Y8876" s="42"/>
      <c r="Z8876" s="42"/>
    </row>
    <row r="8877">
      <c r="B8877" s="42"/>
      <c r="D8877" s="90"/>
      <c r="F8877" s="90"/>
      <c r="G8877" s="42"/>
      <c r="H8877" s="90"/>
      <c r="M8877" s="42"/>
      <c r="S8877" s="42"/>
      <c r="T8877" s="42"/>
      <c r="U8877" s="42"/>
      <c r="V8877" s="42"/>
      <c r="W8877" s="42"/>
      <c r="X8877" s="42"/>
      <c r="Y8877" s="42"/>
      <c r="Z8877" s="42"/>
    </row>
    <row r="8878">
      <c r="B8878" s="42"/>
      <c r="D8878" s="90"/>
      <c r="F8878" s="90"/>
      <c r="G8878" s="42"/>
      <c r="H8878" s="90"/>
      <c r="M8878" s="42"/>
      <c r="S8878" s="42"/>
      <c r="T8878" s="42"/>
      <c r="U8878" s="42"/>
      <c r="V8878" s="42"/>
      <c r="W8878" s="42"/>
      <c r="X8878" s="42"/>
      <c r="Y8878" s="42"/>
      <c r="Z8878" s="42"/>
    </row>
    <row r="8879">
      <c r="B8879" s="42"/>
      <c r="D8879" s="90"/>
      <c r="F8879" s="90"/>
      <c r="G8879" s="42"/>
      <c r="H8879" s="90"/>
      <c r="M8879" s="42"/>
      <c r="S8879" s="42"/>
      <c r="T8879" s="42"/>
      <c r="U8879" s="42"/>
      <c r="V8879" s="42"/>
      <c r="W8879" s="42"/>
      <c r="X8879" s="42"/>
      <c r="Y8879" s="42"/>
      <c r="Z8879" s="42"/>
    </row>
    <row r="8880">
      <c r="B8880" s="42"/>
      <c r="D8880" s="90"/>
      <c r="F8880" s="90"/>
      <c r="G8880" s="42"/>
      <c r="H8880" s="90"/>
      <c r="M8880" s="42"/>
      <c r="S8880" s="42"/>
      <c r="T8880" s="42"/>
      <c r="U8880" s="42"/>
      <c r="V8880" s="42"/>
      <c r="W8880" s="42"/>
      <c r="X8880" s="42"/>
      <c r="Y8880" s="42"/>
      <c r="Z8880" s="42"/>
    </row>
    <row r="8881">
      <c r="B8881" s="42"/>
      <c r="D8881" s="90"/>
      <c r="F8881" s="90"/>
      <c r="G8881" s="42"/>
      <c r="H8881" s="90"/>
      <c r="M8881" s="42"/>
      <c r="S8881" s="42"/>
      <c r="T8881" s="42"/>
      <c r="U8881" s="42"/>
      <c r="V8881" s="42"/>
      <c r="W8881" s="42"/>
      <c r="X8881" s="42"/>
      <c r="Y8881" s="42"/>
      <c r="Z8881" s="42"/>
    </row>
    <row r="8882">
      <c r="B8882" s="42"/>
      <c r="D8882" s="90"/>
      <c r="F8882" s="90"/>
      <c r="G8882" s="42"/>
      <c r="H8882" s="90"/>
      <c r="M8882" s="42"/>
      <c r="S8882" s="42"/>
      <c r="T8882" s="42"/>
      <c r="U8882" s="42"/>
      <c r="V8882" s="42"/>
      <c r="W8882" s="42"/>
      <c r="X8882" s="42"/>
      <c r="Y8882" s="42"/>
      <c r="Z8882" s="42"/>
    </row>
    <row r="8883">
      <c r="B8883" s="42"/>
      <c r="D8883" s="90"/>
      <c r="F8883" s="90"/>
      <c r="G8883" s="42"/>
      <c r="H8883" s="90"/>
      <c r="M8883" s="42"/>
      <c r="S8883" s="42"/>
      <c r="T8883" s="42"/>
      <c r="U8883" s="42"/>
      <c r="V8883" s="42"/>
      <c r="W8883" s="42"/>
      <c r="X8883" s="42"/>
      <c r="Y8883" s="42"/>
      <c r="Z8883" s="42"/>
    </row>
    <row r="8884">
      <c r="B8884" s="42"/>
      <c r="D8884" s="90"/>
      <c r="F8884" s="90"/>
      <c r="G8884" s="42"/>
      <c r="H8884" s="90"/>
      <c r="M8884" s="42"/>
      <c r="S8884" s="42"/>
      <c r="T8884" s="42"/>
      <c r="U8884" s="42"/>
      <c r="V8884" s="42"/>
      <c r="W8884" s="42"/>
      <c r="X8884" s="42"/>
      <c r="Y8884" s="42"/>
      <c r="Z8884" s="42"/>
    </row>
    <row r="8885">
      <c r="B8885" s="42"/>
      <c r="D8885" s="90"/>
      <c r="F8885" s="90"/>
      <c r="G8885" s="42"/>
      <c r="H8885" s="90"/>
      <c r="M8885" s="42"/>
      <c r="S8885" s="42"/>
      <c r="T8885" s="42"/>
      <c r="U8885" s="42"/>
      <c r="V8885" s="42"/>
      <c r="W8885" s="42"/>
      <c r="X8885" s="42"/>
      <c r="Y8885" s="42"/>
      <c r="Z8885" s="42"/>
    </row>
    <row r="8886">
      <c r="B8886" s="42"/>
      <c r="D8886" s="90"/>
      <c r="F8886" s="90"/>
      <c r="G8886" s="42"/>
      <c r="H8886" s="90"/>
      <c r="M8886" s="42"/>
      <c r="S8886" s="42"/>
      <c r="T8886" s="42"/>
      <c r="U8886" s="42"/>
      <c r="V8886" s="42"/>
      <c r="W8886" s="42"/>
      <c r="X8886" s="42"/>
      <c r="Y8886" s="42"/>
      <c r="Z8886" s="42"/>
    </row>
    <row r="8887">
      <c r="B8887" s="42"/>
      <c r="D8887" s="90"/>
      <c r="F8887" s="90"/>
      <c r="G8887" s="42"/>
      <c r="H8887" s="90"/>
      <c r="M8887" s="42"/>
      <c r="S8887" s="42"/>
      <c r="T8887" s="42"/>
      <c r="U8887" s="42"/>
      <c r="V8887" s="42"/>
      <c r="W8887" s="42"/>
      <c r="X8887" s="42"/>
      <c r="Y8887" s="42"/>
      <c r="Z8887" s="42"/>
    </row>
    <row r="8888">
      <c r="B8888" s="42"/>
      <c r="D8888" s="90"/>
      <c r="F8888" s="90"/>
      <c r="G8888" s="42"/>
      <c r="H8888" s="90"/>
      <c r="M8888" s="42"/>
      <c r="S8888" s="42"/>
      <c r="T8888" s="42"/>
      <c r="U8888" s="42"/>
      <c r="V8888" s="42"/>
      <c r="W8888" s="42"/>
      <c r="X8888" s="42"/>
      <c r="Y8888" s="42"/>
      <c r="Z8888" s="42"/>
    </row>
    <row r="8889">
      <c r="B8889" s="42"/>
      <c r="D8889" s="90"/>
      <c r="F8889" s="90"/>
      <c r="G8889" s="42"/>
      <c r="H8889" s="90"/>
      <c r="M8889" s="42"/>
      <c r="S8889" s="42"/>
      <c r="T8889" s="42"/>
      <c r="U8889" s="42"/>
      <c r="V8889" s="42"/>
      <c r="W8889" s="42"/>
      <c r="X8889" s="42"/>
      <c r="Y8889" s="42"/>
      <c r="Z8889" s="42"/>
    </row>
    <row r="8890">
      <c r="B8890" s="42"/>
      <c r="D8890" s="90"/>
      <c r="F8890" s="90"/>
      <c r="G8890" s="42"/>
      <c r="H8890" s="90"/>
      <c r="M8890" s="42"/>
      <c r="S8890" s="42"/>
      <c r="T8890" s="42"/>
      <c r="U8890" s="42"/>
      <c r="V8890" s="42"/>
      <c r="W8890" s="42"/>
      <c r="X8890" s="42"/>
      <c r="Y8890" s="42"/>
      <c r="Z8890" s="42"/>
    </row>
    <row r="8891">
      <c r="B8891" s="42"/>
      <c r="D8891" s="90"/>
      <c r="F8891" s="90"/>
      <c r="G8891" s="42"/>
      <c r="H8891" s="90"/>
      <c r="M8891" s="42"/>
      <c r="S8891" s="42"/>
      <c r="T8891" s="42"/>
      <c r="U8891" s="42"/>
      <c r="V8891" s="42"/>
      <c r="W8891" s="42"/>
      <c r="X8891" s="42"/>
      <c r="Y8891" s="42"/>
      <c r="Z8891" s="42"/>
    </row>
    <row r="8892">
      <c r="B8892" s="42"/>
      <c r="D8892" s="90"/>
      <c r="F8892" s="90"/>
      <c r="G8892" s="42"/>
      <c r="H8892" s="90"/>
      <c r="M8892" s="42"/>
      <c r="S8892" s="42"/>
      <c r="T8892" s="42"/>
      <c r="U8892" s="42"/>
      <c r="V8892" s="42"/>
      <c r="W8892" s="42"/>
      <c r="X8892" s="42"/>
      <c r="Y8892" s="42"/>
      <c r="Z8892" s="42"/>
    </row>
    <row r="8893">
      <c r="B8893" s="42"/>
      <c r="D8893" s="90"/>
      <c r="F8893" s="90"/>
      <c r="G8893" s="42"/>
      <c r="H8893" s="90"/>
      <c r="M8893" s="42"/>
      <c r="S8893" s="42"/>
      <c r="T8893" s="42"/>
      <c r="U8893" s="42"/>
      <c r="V8893" s="42"/>
      <c r="W8893" s="42"/>
      <c r="X8893" s="42"/>
      <c r="Y8893" s="42"/>
      <c r="Z8893" s="42"/>
    </row>
    <row r="8894">
      <c r="B8894" s="42"/>
      <c r="D8894" s="90"/>
      <c r="F8894" s="90"/>
      <c r="G8894" s="42"/>
      <c r="H8894" s="90"/>
      <c r="M8894" s="42"/>
      <c r="S8894" s="42"/>
      <c r="T8894" s="42"/>
      <c r="U8894" s="42"/>
      <c r="V8894" s="42"/>
      <c r="W8894" s="42"/>
      <c r="X8894" s="42"/>
      <c r="Y8894" s="42"/>
      <c r="Z8894" s="42"/>
    </row>
    <row r="8895">
      <c r="B8895" s="42"/>
      <c r="D8895" s="90"/>
      <c r="F8895" s="90"/>
      <c r="G8895" s="42"/>
      <c r="H8895" s="90"/>
      <c r="M8895" s="42"/>
      <c r="S8895" s="42"/>
      <c r="T8895" s="42"/>
      <c r="U8895" s="42"/>
      <c r="V8895" s="42"/>
      <c r="W8895" s="42"/>
      <c r="X8895" s="42"/>
      <c r="Y8895" s="42"/>
      <c r="Z8895" s="42"/>
    </row>
    <row r="8896">
      <c r="B8896" s="42"/>
      <c r="D8896" s="90"/>
      <c r="F8896" s="90"/>
      <c r="G8896" s="42"/>
      <c r="H8896" s="90"/>
      <c r="M8896" s="42"/>
      <c r="S8896" s="42"/>
      <c r="T8896" s="42"/>
      <c r="U8896" s="42"/>
      <c r="V8896" s="42"/>
      <c r="W8896" s="42"/>
      <c r="X8896" s="42"/>
      <c r="Y8896" s="42"/>
      <c r="Z8896" s="42"/>
    </row>
    <row r="8897">
      <c r="B8897" s="42"/>
      <c r="D8897" s="90"/>
      <c r="F8897" s="90"/>
      <c r="G8897" s="42"/>
      <c r="H8897" s="90"/>
      <c r="M8897" s="42"/>
      <c r="S8897" s="42"/>
      <c r="T8897" s="42"/>
      <c r="U8897" s="42"/>
      <c r="V8897" s="42"/>
      <c r="W8897" s="42"/>
      <c r="X8897" s="42"/>
      <c r="Y8897" s="42"/>
      <c r="Z8897" s="42"/>
    </row>
    <row r="8898">
      <c r="B8898" s="42"/>
      <c r="D8898" s="90"/>
      <c r="F8898" s="90"/>
      <c r="G8898" s="42"/>
      <c r="H8898" s="90"/>
      <c r="M8898" s="42"/>
      <c r="S8898" s="42"/>
      <c r="T8898" s="42"/>
      <c r="U8898" s="42"/>
      <c r="V8898" s="42"/>
      <c r="W8898" s="42"/>
      <c r="X8898" s="42"/>
      <c r="Y8898" s="42"/>
      <c r="Z8898" s="42"/>
    </row>
    <row r="8899">
      <c r="B8899" s="42"/>
      <c r="D8899" s="90"/>
      <c r="F8899" s="90"/>
      <c r="G8899" s="42"/>
      <c r="H8899" s="90"/>
      <c r="M8899" s="42"/>
      <c r="S8899" s="42"/>
      <c r="T8899" s="42"/>
      <c r="U8899" s="42"/>
      <c r="V8899" s="42"/>
      <c r="W8899" s="42"/>
      <c r="X8899" s="42"/>
      <c r="Y8899" s="42"/>
      <c r="Z8899" s="42"/>
    </row>
    <row r="8900">
      <c r="B8900" s="42"/>
      <c r="D8900" s="90"/>
      <c r="F8900" s="90"/>
      <c r="G8900" s="42"/>
      <c r="H8900" s="90"/>
      <c r="M8900" s="42"/>
      <c r="S8900" s="42"/>
      <c r="T8900" s="42"/>
      <c r="U8900" s="42"/>
      <c r="V8900" s="42"/>
      <c r="W8900" s="42"/>
      <c r="X8900" s="42"/>
      <c r="Y8900" s="42"/>
      <c r="Z8900" s="42"/>
    </row>
    <row r="8901">
      <c r="B8901" s="42"/>
      <c r="D8901" s="90"/>
      <c r="F8901" s="90"/>
      <c r="G8901" s="42"/>
      <c r="H8901" s="90"/>
      <c r="M8901" s="42"/>
      <c r="S8901" s="42"/>
      <c r="T8901" s="42"/>
      <c r="U8901" s="42"/>
      <c r="V8901" s="42"/>
      <c r="W8901" s="42"/>
      <c r="X8901" s="42"/>
      <c r="Y8901" s="42"/>
      <c r="Z8901" s="42"/>
    </row>
    <row r="8902">
      <c r="B8902" s="42"/>
      <c r="D8902" s="90"/>
      <c r="F8902" s="90"/>
      <c r="G8902" s="42"/>
      <c r="H8902" s="90"/>
      <c r="M8902" s="42"/>
      <c r="S8902" s="42"/>
      <c r="T8902" s="42"/>
      <c r="U8902" s="42"/>
      <c r="V8902" s="42"/>
      <c r="W8902" s="42"/>
      <c r="X8902" s="42"/>
      <c r="Y8902" s="42"/>
      <c r="Z8902" s="42"/>
    </row>
    <row r="8903">
      <c r="B8903" s="42"/>
      <c r="D8903" s="90"/>
      <c r="F8903" s="90"/>
      <c r="G8903" s="42"/>
      <c r="H8903" s="90"/>
      <c r="M8903" s="42"/>
      <c r="S8903" s="42"/>
      <c r="T8903" s="42"/>
      <c r="U8903" s="42"/>
      <c r="V8903" s="42"/>
      <c r="W8903" s="42"/>
      <c r="X8903" s="42"/>
      <c r="Y8903" s="42"/>
      <c r="Z8903" s="42"/>
    </row>
    <row r="8904">
      <c r="B8904" s="42"/>
      <c r="D8904" s="90"/>
      <c r="F8904" s="90"/>
      <c r="G8904" s="42"/>
      <c r="H8904" s="90"/>
      <c r="M8904" s="42"/>
      <c r="S8904" s="42"/>
      <c r="T8904" s="42"/>
      <c r="U8904" s="42"/>
      <c r="V8904" s="42"/>
      <c r="W8904" s="42"/>
      <c r="X8904" s="42"/>
      <c r="Y8904" s="42"/>
      <c r="Z8904" s="42"/>
    </row>
    <row r="8905">
      <c r="B8905" s="42"/>
      <c r="D8905" s="90"/>
      <c r="F8905" s="90"/>
      <c r="G8905" s="42"/>
      <c r="H8905" s="90"/>
      <c r="M8905" s="42"/>
      <c r="S8905" s="42"/>
      <c r="T8905" s="42"/>
      <c r="U8905" s="42"/>
      <c r="V8905" s="42"/>
      <c r="W8905" s="42"/>
      <c r="X8905" s="42"/>
      <c r="Y8905" s="42"/>
      <c r="Z8905" s="42"/>
    </row>
    <row r="8906">
      <c r="B8906" s="42"/>
      <c r="D8906" s="90"/>
      <c r="F8906" s="90"/>
      <c r="G8906" s="42"/>
      <c r="H8906" s="90"/>
      <c r="M8906" s="42"/>
      <c r="S8906" s="42"/>
      <c r="T8906" s="42"/>
      <c r="U8906" s="42"/>
      <c r="V8906" s="42"/>
      <c r="W8906" s="42"/>
      <c r="X8906" s="42"/>
      <c r="Y8906" s="42"/>
      <c r="Z8906" s="42"/>
    </row>
    <row r="8907">
      <c r="B8907" s="42"/>
      <c r="D8907" s="90"/>
      <c r="F8907" s="90"/>
      <c r="G8907" s="42"/>
      <c r="H8907" s="90"/>
      <c r="M8907" s="42"/>
      <c r="S8907" s="42"/>
      <c r="T8907" s="42"/>
      <c r="U8907" s="42"/>
      <c r="V8907" s="42"/>
      <c r="W8907" s="42"/>
      <c r="X8907" s="42"/>
      <c r="Y8907" s="42"/>
      <c r="Z8907" s="42"/>
    </row>
    <row r="8908">
      <c r="B8908" s="42"/>
      <c r="D8908" s="90"/>
      <c r="F8908" s="90"/>
      <c r="G8908" s="42"/>
      <c r="H8908" s="90"/>
      <c r="M8908" s="42"/>
      <c r="S8908" s="42"/>
      <c r="T8908" s="42"/>
      <c r="U8908" s="42"/>
      <c r="V8908" s="42"/>
      <c r="W8908" s="42"/>
      <c r="X8908" s="42"/>
      <c r="Y8908" s="42"/>
      <c r="Z8908" s="42"/>
    </row>
    <row r="8909">
      <c r="B8909" s="42"/>
      <c r="D8909" s="90"/>
      <c r="F8909" s="90"/>
      <c r="G8909" s="42"/>
      <c r="H8909" s="90"/>
      <c r="M8909" s="42"/>
      <c r="S8909" s="42"/>
      <c r="T8909" s="42"/>
      <c r="U8909" s="42"/>
      <c r="V8909" s="42"/>
      <c r="W8909" s="42"/>
      <c r="X8909" s="42"/>
      <c r="Y8909" s="42"/>
      <c r="Z8909" s="42"/>
    </row>
    <row r="8910">
      <c r="B8910" s="42"/>
      <c r="D8910" s="90"/>
      <c r="F8910" s="90"/>
      <c r="G8910" s="42"/>
      <c r="H8910" s="90"/>
      <c r="M8910" s="42"/>
      <c r="S8910" s="42"/>
      <c r="T8910" s="42"/>
      <c r="U8910" s="42"/>
      <c r="V8910" s="42"/>
      <c r="W8910" s="42"/>
      <c r="X8910" s="42"/>
      <c r="Y8910" s="42"/>
      <c r="Z8910" s="42"/>
    </row>
    <row r="8911">
      <c r="B8911" s="42"/>
      <c r="D8911" s="90"/>
      <c r="F8911" s="90"/>
      <c r="G8911" s="42"/>
      <c r="H8911" s="90"/>
      <c r="M8911" s="42"/>
      <c r="S8911" s="42"/>
      <c r="T8911" s="42"/>
      <c r="U8911" s="42"/>
      <c r="V8911" s="42"/>
      <c r="W8911" s="42"/>
      <c r="X8911" s="42"/>
      <c r="Y8911" s="42"/>
      <c r="Z8911" s="42"/>
    </row>
    <row r="8912">
      <c r="B8912" s="42"/>
      <c r="D8912" s="90"/>
      <c r="F8912" s="90"/>
      <c r="G8912" s="42"/>
      <c r="H8912" s="90"/>
      <c r="M8912" s="42"/>
      <c r="S8912" s="42"/>
      <c r="T8912" s="42"/>
      <c r="U8912" s="42"/>
      <c r="V8912" s="42"/>
      <c r="W8912" s="42"/>
      <c r="X8912" s="42"/>
      <c r="Y8912" s="42"/>
      <c r="Z8912" s="42"/>
    </row>
    <row r="8913">
      <c r="B8913" s="42"/>
      <c r="D8913" s="90"/>
      <c r="F8913" s="90"/>
      <c r="G8913" s="42"/>
      <c r="H8913" s="90"/>
      <c r="M8913" s="42"/>
      <c r="S8913" s="42"/>
      <c r="T8913" s="42"/>
      <c r="U8913" s="42"/>
      <c r="V8913" s="42"/>
      <c r="W8913" s="42"/>
      <c r="X8913" s="42"/>
      <c r="Y8913" s="42"/>
      <c r="Z8913" s="42"/>
    </row>
    <row r="8914">
      <c r="B8914" s="42"/>
      <c r="D8914" s="90"/>
      <c r="F8914" s="90"/>
      <c r="G8914" s="42"/>
      <c r="H8914" s="90"/>
      <c r="M8914" s="42"/>
      <c r="S8914" s="42"/>
      <c r="T8914" s="42"/>
      <c r="U8914" s="42"/>
      <c r="V8914" s="42"/>
      <c r="W8914" s="42"/>
      <c r="X8914" s="42"/>
      <c r="Y8914" s="42"/>
      <c r="Z8914" s="42"/>
    </row>
    <row r="8915">
      <c r="B8915" s="42"/>
      <c r="D8915" s="90"/>
      <c r="F8915" s="90"/>
      <c r="G8915" s="42"/>
      <c r="H8915" s="90"/>
      <c r="M8915" s="42"/>
      <c r="S8915" s="42"/>
      <c r="T8915" s="42"/>
      <c r="U8915" s="42"/>
      <c r="V8915" s="42"/>
      <c r="W8915" s="42"/>
      <c r="X8915" s="42"/>
      <c r="Y8915" s="42"/>
      <c r="Z8915" s="42"/>
    </row>
    <row r="8916">
      <c r="B8916" s="42"/>
      <c r="D8916" s="90"/>
      <c r="F8916" s="90"/>
      <c r="G8916" s="42"/>
      <c r="H8916" s="90"/>
      <c r="M8916" s="42"/>
      <c r="S8916" s="42"/>
      <c r="T8916" s="42"/>
      <c r="U8916" s="42"/>
      <c r="V8916" s="42"/>
      <c r="W8916" s="42"/>
      <c r="X8916" s="42"/>
      <c r="Y8916" s="42"/>
      <c r="Z8916" s="42"/>
    </row>
    <row r="8917">
      <c r="B8917" s="42"/>
      <c r="D8917" s="90"/>
      <c r="F8917" s="90"/>
      <c r="G8917" s="42"/>
      <c r="H8917" s="90"/>
      <c r="M8917" s="42"/>
      <c r="S8917" s="42"/>
      <c r="T8917" s="42"/>
      <c r="U8917" s="42"/>
      <c r="V8917" s="42"/>
      <c r="W8917" s="42"/>
      <c r="X8917" s="42"/>
      <c r="Y8917" s="42"/>
      <c r="Z8917" s="42"/>
    </row>
    <row r="8918">
      <c r="B8918" s="42"/>
      <c r="D8918" s="90"/>
      <c r="F8918" s="90"/>
      <c r="G8918" s="42"/>
      <c r="H8918" s="90"/>
      <c r="M8918" s="42"/>
      <c r="S8918" s="42"/>
      <c r="T8918" s="42"/>
      <c r="U8918" s="42"/>
      <c r="V8918" s="42"/>
      <c r="W8918" s="42"/>
      <c r="X8918" s="42"/>
      <c r="Y8918" s="42"/>
      <c r="Z8918" s="42"/>
    </row>
    <row r="8919">
      <c r="B8919" s="42"/>
      <c r="D8919" s="90"/>
      <c r="F8919" s="90"/>
      <c r="G8919" s="42"/>
      <c r="H8919" s="90"/>
      <c r="M8919" s="42"/>
      <c r="S8919" s="42"/>
      <c r="T8919" s="42"/>
      <c r="U8919" s="42"/>
      <c r="V8919" s="42"/>
      <c r="W8919" s="42"/>
      <c r="X8919" s="42"/>
      <c r="Y8919" s="42"/>
      <c r="Z8919" s="42"/>
    </row>
    <row r="8920">
      <c r="B8920" s="42"/>
      <c r="D8920" s="90"/>
      <c r="F8920" s="90"/>
      <c r="G8920" s="42"/>
      <c r="H8920" s="90"/>
      <c r="M8920" s="42"/>
      <c r="S8920" s="42"/>
      <c r="T8920" s="42"/>
      <c r="U8920" s="42"/>
      <c r="V8920" s="42"/>
      <c r="W8920" s="42"/>
      <c r="X8920" s="42"/>
      <c r="Y8920" s="42"/>
      <c r="Z8920" s="42"/>
    </row>
    <row r="8921">
      <c r="B8921" s="42"/>
      <c r="D8921" s="90"/>
      <c r="F8921" s="90"/>
      <c r="G8921" s="42"/>
      <c r="H8921" s="90"/>
      <c r="M8921" s="42"/>
      <c r="S8921" s="42"/>
      <c r="T8921" s="42"/>
      <c r="U8921" s="42"/>
      <c r="V8921" s="42"/>
      <c r="W8921" s="42"/>
      <c r="X8921" s="42"/>
      <c r="Y8921" s="42"/>
      <c r="Z8921" s="42"/>
    </row>
    <row r="8922">
      <c r="B8922" s="42"/>
      <c r="D8922" s="90"/>
      <c r="F8922" s="90"/>
      <c r="G8922" s="42"/>
      <c r="H8922" s="90"/>
      <c r="M8922" s="42"/>
      <c r="S8922" s="42"/>
      <c r="T8922" s="42"/>
      <c r="U8922" s="42"/>
      <c r="V8922" s="42"/>
      <c r="W8922" s="42"/>
      <c r="X8922" s="42"/>
      <c r="Y8922" s="42"/>
      <c r="Z8922" s="42"/>
    </row>
    <row r="8923">
      <c r="B8923" s="42"/>
      <c r="D8923" s="90"/>
      <c r="F8923" s="90"/>
      <c r="G8923" s="42"/>
      <c r="H8923" s="90"/>
      <c r="M8923" s="42"/>
      <c r="S8923" s="42"/>
      <c r="T8923" s="42"/>
      <c r="U8923" s="42"/>
      <c r="V8923" s="42"/>
      <c r="W8923" s="42"/>
      <c r="X8923" s="42"/>
      <c r="Y8923" s="42"/>
      <c r="Z8923" s="42"/>
    </row>
    <row r="8924">
      <c r="B8924" s="42"/>
      <c r="D8924" s="90"/>
      <c r="F8924" s="90"/>
      <c r="G8924" s="42"/>
      <c r="H8924" s="90"/>
      <c r="M8924" s="42"/>
      <c r="S8924" s="42"/>
      <c r="T8924" s="42"/>
      <c r="U8924" s="42"/>
      <c r="V8924" s="42"/>
      <c r="W8924" s="42"/>
      <c r="X8924" s="42"/>
      <c r="Y8924" s="42"/>
      <c r="Z8924" s="42"/>
    </row>
    <row r="8925">
      <c r="B8925" s="42"/>
      <c r="D8925" s="90"/>
      <c r="F8925" s="90"/>
      <c r="G8925" s="42"/>
      <c r="H8925" s="90"/>
      <c r="M8925" s="42"/>
      <c r="S8925" s="42"/>
      <c r="T8925" s="42"/>
      <c r="U8925" s="42"/>
      <c r="V8925" s="42"/>
      <c r="W8925" s="42"/>
      <c r="X8925" s="42"/>
      <c r="Y8925" s="42"/>
      <c r="Z8925" s="42"/>
    </row>
    <row r="8926">
      <c r="B8926" s="42"/>
      <c r="D8926" s="90"/>
      <c r="F8926" s="90"/>
      <c r="G8926" s="42"/>
      <c r="H8926" s="90"/>
      <c r="M8926" s="42"/>
      <c r="S8926" s="42"/>
      <c r="T8926" s="42"/>
      <c r="U8926" s="42"/>
      <c r="V8926" s="42"/>
      <c r="W8926" s="42"/>
      <c r="X8926" s="42"/>
      <c r="Y8926" s="42"/>
      <c r="Z8926" s="42"/>
    </row>
    <row r="8927">
      <c r="B8927" s="42"/>
      <c r="D8927" s="90"/>
      <c r="F8927" s="90"/>
      <c r="G8927" s="42"/>
      <c r="H8927" s="90"/>
      <c r="M8927" s="42"/>
      <c r="S8927" s="42"/>
      <c r="T8927" s="42"/>
      <c r="U8927" s="42"/>
      <c r="V8927" s="42"/>
      <c r="W8927" s="42"/>
      <c r="X8927" s="42"/>
      <c r="Y8927" s="42"/>
      <c r="Z8927" s="42"/>
    </row>
    <row r="8928">
      <c r="B8928" s="42"/>
      <c r="D8928" s="90"/>
      <c r="F8928" s="90"/>
      <c r="G8928" s="42"/>
      <c r="H8928" s="90"/>
      <c r="M8928" s="42"/>
      <c r="S8928" s="42"/>
      <c r="T8928" s="42"/>
      <c r="U8928" s="42"/>
      <c r="V8928" s="42"/>
      <c r="W8928" s="42"/>
      <c r="X8928" s="42"/>
      <c r="Y8928" s="42"/>
      <c r="Z8928" s="42"/>
    </row>
    <row r="8929">
      <c r="B8929" s="42"/>
      <c r="D8929" s="90"/>
      <c r="F8929" s="90"/>
      <c r="G8929" s="42"/>
      <c r="H8929" s="90"/>
      <c r="M8929" s="42"/>
      <c r="S8929" s="42"/>
      <c r="T8929" s="42"/>
      <c r="U8929" s="42"/>
      <c r="V8929" s="42"/>
      <c r="W8929" s="42"/>
      <c r="X8929" s="42"/>
      <c r="Y8929" s="42"/>
      <c r="Z8929" s="42"/>
    </row>
    <row r="8930">
      <c r="B8930" s="42"/>
      <c r="D8930" s="90"/>
      <c r="F8930" s="90"/>
      <c r="G8930" s="42"/>
      <c r="H8930" s="90"/>
      <c r="M8930" s="42"/>
      <c r="S8930" s="42"/>
      <c r="T8930" s="42"/>
      <c r="U8930" s="42"/>
      <c r="V8930" s="42"/>
      <c r="W8930" s="42"/>
      <c r="X8930" s="42"/>
      <c r="Y8930" s="42"/>
      <c r="Z8930" s="42"/>
    </row>
    <row r="8931">
      <c r="B8931" s="42"/>
      <c r="D8931" s="90"/>
      <c r="F8931" s="90"/>
      <c r="G8931" s="42"/>
      <c r="H8931" s="90"/>
      <c r="M8931" s="42"/>
      <c r="S8931" s="42"/>
      <c r="T8931" s="42"/>
      <c r="U8931" s="42"/>
      <c r="V8931" s="42"/>
      <c r="W8931" s="42"/>
      <c r="X8931" s="42"/>
      <c r="Y8931" s="42"/>
      <c r="Z8931" s="42"/>
    </row>
    <row r="8932">
      <c r="B8932" s="42"/>
      <c r="D8932" s="90"/>
      <c r="F8932" s="90"/>
      <c r="G8932" s="42"/>
      <c r="H8932" s="90"/>
      <c r="M8932" s="42"/>
      <c r="S8932" s="42"/>
      <c r="T8932" s="42"/>
      <c r="U8932" s="42"/>
      <c r="V8932" s="42"/>
      <c r="W8932" s="42"/>
      <c r="X8932" s="42"/>
      <c r="Y8932" s="42"/>
      <c r="Z8932" s="42"/>
    </row>
    <row r="8933">
      <c r="B8933" s="42"/>
      <c r="D8933" s="90"/>
      <c r="F8933" s="90"/>
      <c r="G8933" s="42"/>
      <c r="H8933" s="90"/>
      <c r="M8933" s="42"/>
      <c r="S8933" s="42"/>
      <c r="T8933" s="42"/>
      <c r="U8933" s="42"/>
      <c r="V8933" s="42"/>
      <c r="W8933" s="42"/>
      <c r="X8933" s="42"/>
      <c r="Y8933" s="42"/>
      <c r="Z8933" s="42"/>
    </row>
    <row r="8934">
      <c r="B8934" s="42"/>
      <c r="D8934" s="90"/>
      <c r="F8934" s="90"/>
      <c r="G8934" s="42"/>
      <c r="H8934" s="90"/>
      <c r="M8934" s="42"/>
      <c r="S8934" s="42"/>
      <c r="T8934" s="42"/>
      <c r="U8934" s="42"/>
      <c r="V8934" s="42"/>
      <c r="W8934" s="42"/>
      <c r="X8934" s="42"/>
      <c r="Y8934" s="42"/>
      <c r="Z8934" s="42"/>
    </row>
    <row r="8935">
      <c r="B8935" s="42"/>
      <c r="D8935" s="90"/>
      <c r="F8935" s="90"/>
      <c r="G8935" s="42"/>
      <c r="H8935" s="90"/>
      <c r="M8935" s="42"/>
      <c r="S8935" s="42"/>
      <c r="T8935" s="42"/>
      <c r="U8935" s="42"/>
      <c r="V8935" s="42"/>
      <c r="W8935" s="42"/>
      <c r="X8935" s="42"/>
      <c r="Y8935" s="42"/>
      <c r="Z8935" s="42"/>
    </row>
    <row r="8936">
      <c r="B8936" s="42"/>
      <c r="D8936" s="90"/>
      <c r="F8936" s="90"/>
      <c r="G8936" s="42"/>
      <c r="H8936" s="90"/>
      <c r="M8936" s="42"/>
      <c r="S8936" s="42"/>
      <c r="T8936" s="42"/>
      <c r="U8936" s="42"/>
      <c r="V8936" s="42"/>
      <c r="W8936" s="42"/>
      <c r="X8936" s="42"/>
      <c r="Y8936" s="42"/>
      <c r="Z8936" s="42"/>
    </row>
    <row r="8937">
      <c r="B8937" s="42"/>
      <c r="D8937" s="90"/>
      <c r="F8937" s="90"/>
      <c r="G8937" s="42"/>
      <c r="H8937" s="90"/>
      <c r="M8937" s="42"/>
      <c r="S8937" s="42"/>
      <c r="T8937" s="42"/>
      <c r="U8937" s="42"/>
      <c r="V8937" s="42"/>
      <c r="W8937" s="42"/>
      <c r="X8937" s="42"/>
      <c r="Y8937" s="42"/>
      <c r="Z8937" s="42"/>
    </row>
    <row r="8938">
      <c r="B8938" s="42"/>
      <c r="D8938" s="90"/>
      <c r="F8938" s="90"/>
      <c r="G8938" s="42"/>
      <c r="H8938" s="90"/>
      <c r="M8938" s="42"/>
      <c r="S8938" s="42"/>
      <c r="T8938" s="42"/>
      <c r="U8938" s="42"/>
      <c r="V8938" s="42"/>
      <c r="W8938" s="42"/>
      <c r="X8938" s="42"/>
      <c r="Y8938" s="42"/>
      <c r="Z8938" s="42"/>
    </row>
    <row r="8939">
      <c r="B8939" s="42"/>
      <c r="D8939" s="90"/>
      <c r="F8939" s="90"/>
      <c r="G8939" s="42"/>
      <c r="H8939" s="90"/>
      <c r="M8939" s="42"/>
      <c r="S8939" s="42"/>
      <c r="T8939" s="42"/>
      <c r="U8939" s="42"/>
      <c r="V8939" s="42"/>
      <c r="W8939" s="42"/>
      <c r="X8939" s="42"/>
      <c r="Y8939" s="42"/>
      <c r="Z8939" s="42"/>
    </row>
    <row r="8940">
      <c r="B8940" s="42"/>
      <c r="D8940" s="90"/>
      <c r="F8940" s="90"/>
      <c r="G8940" s="42"/>
      <c r="H8940" s="90"/>
      <c r="M8940" s="42"/>
      <c r="S8940" s="42"/>
      <c r="T8940" s="42"/>
      <c r="U8940" s="42"/>
      <c r="V8940" s="42"/>
      <c r="W8940" s="42"/>
      <c r="X8940" s="42"/>
      <c r="Y8940" s="42"/>
      <c r="Z8940" s="42"/>
    </row>
    <row r="8941">
      <c r="B8941" s="42"/>
      <c r="D8941" s="90"/>
      <c r="F8941" s="90"/>
      <c r="G8941" s="42"/>
      <c r="H8941" s="90"/>
      <c r="M8941" s="42"/>
      <c r="S8941" s="42"/>
      <c r="T8941" s="42"/>
      <c r="U8941" s="42"/>
      <c r="V8941" s="42"/>
      <c r="W8941" s="42"/>
      <c r="X8941" s="42"/>
      <c r="Y8941" s="42"/>
      <c r="Z8941" s="42"/>
    </row>
    <row r="8942">
      <c r="B8942" s="42"/>
      <c r="D8942" s="90"/>
      <c r="F8942" s="90"/>
      <c r="G8942" s="42"/>
      <c r="H8942" s="90"/>
      <c r="M8942" s="42"/>
      <c r="S8942" s="42"/>
      <c r="T8942" s="42"/>
      <c r="U8942" s="42"/>
      <c r="V8942" s="42"/>
      <c r="W8942" s="42"/>
      <c r="X8942" s="42"/>
      <c r="Y8942" s="42"/>
      <c r="Z8942" s="42"/>
    </row>
    <row r="8943">
      <c r="B8943" s="42"/>
      <c r="D8943" s="90"/>
      <c r="F8943" s="90"/>
      <c r="G8943" s="42"/>
      <c r="H8943" s="90"/>
      <c r="M8943" s="42"/>
      <c r="S8943" s="42"/>
      <c r="T8943" s="42"/>
      <c r="U8943" s="42"/>
      <c r="V8943" s="42"/>
      <c r="W8943" s="42"/>
      <c r="X8943" s="42"/>
      <c r="Y8943" s="42"/>
      <c r="Z8943" s="42"/>
    </row>
    <row r="8944">
      <c r="B8944" s="42"/>
      <c r="D8944" s="90"/>
      <c r="F8944" s="90"/>
      <c r="G8944" s="42"/>
      <c r="H8944" s="90"/>
      <c r="M8944" s="42"/>
      <c r="S8944" s="42"/>
      <c r="T8944" s="42"/>
      <c r="U8944" s="42"/>
      <c r="V8944" s="42"/>
      <c r="W8944" s="42"/>
      <c r="X8944" s="42"/>
      <c r="Y8944" s="42"/>
      <c r="Z8944" s="42"/>
    </row>
    <row r="8945">
      <c r="B8945" s="42"/>
      <c r="D8945" s="90"/>
      <c r="F8945" s="90"/>
      <c r="G8945" s="42"/>
      <c r="H8945" s="90"/>
      <c r="M8945" s="42"/>
      <c r="S8945" s="42"/>
      <c r="T8945" s="42"/>
      <c r="U8945" s="42"/>
      <c r="V8945" s="42"/>
      <c r="W8945" s="42"/>
      <c r="X8945" s="42"/>
      <c r="Y8945" s="42"/>
      <c r="Z8945" s="42"/>
    </row>
    <row r="8946">
      <c r="B8946" s="42"/>
      <c r="D8946" s="90"/>
      <c r="F8946" s="90"/>
      <c r="G8946" s="42"/>
      <c r="H8946" s="90"/>
      <c r="M8946" s="42"/>
      <c r="S8946" s="42"/>
      <c r="T8946" s="42"/>
      <c r="U8946" s="42"/>
      <c r="V8946" s="42"/>
      <c r="W8946" s="42"/>
      <c r="X8946" s="42"/>
      <c r="Y8946" s="42"/>
      <c r="Z8946" s="42"/>
    </row>
    <row r="8947">
      <c r="B8947" s="42"/>
      <c r="D8947" s="90"/>
      <c r="F8947" s="90"/>
      <c r="G8947" s="42"/>
      <c r="H8947" s="90"/>
      <c r="M8947" s="42"/>
      <c r="S8947" s="42"/>
      <c r="T8947" s="42"/>
      <c r="U8947" s="42"/>
      <c r="V8947" s="42"/>
      <c r="W8947" s="42"/>
      <c r="X8947" s="42"/>
      <c r="Y8947" s="42"/>
      <c r="Z8947" s="42"/>
    </row>
    <row r="8948">
      <c r="B8948" s="42"/>
      <c r="D8948" s="90"/>
      <c r="F8948" s="90"/>
      <c r="G8948" s="42"/>
      <c r="H8948" s="90"/>
      <c r="M8948" s="42"/>
      <c r="S8948" s="42"/>
      <c r="T8948" s="42"/>
      <c r="U8948" s="42"/>
      <c r="V8948" s="42"/>
      <c r="W8948" s="42"/>
      <c r="X8948" s="42"/>
      <c r="Y8948" s="42"/>
      <c r="Z8948" s="42"/>
    </row>
    <row r="8949">
      <c r="B8949" s="42"/>
      <c r="D8949" s="90"/>
      <c r="F8949" s="90"/>
      <c r="G8949" s="42"/>
      <c r="H8949" s="90"/>
      <c r="M8949" s="42"/>
      <c r="S8949" s="42"/>
      <c r="T8949" s="42"/>
      <c r="U8949" s="42"/>
      <c r="V8949" s="42"/>
      <c r="W8949" s="42"/>
      <c r="X8949" s="42"/>
      <c r="Y8949" s="42"/>
      <c r="Z8949" s="42"/>
    </row>
    <row r="8950">
      <c r="B8950" s="42"/>
      <c r="D8950" s="90"/>
      <c r="F8950" s="90"/>
      <c r="G8950" s="42"/>
      <c r="H8950" s="90"/>
      <c r="M8950" s="42"/>
      <c r="S8950" s="42"/>
      <c r="T8950" s="42"/>
      <c r="U8950" s="42"/>
      <c r="V8950" s="42"/>
      <c r="W8950" s="42"/>
      <c r="X8950" s="42"/>
      <c r="Y8950" s="42"/>
      <c r="Z8950" s="42"/>
    </row>
    <row r="8951">
      <c r="B8951" s="42"/>
      <c r="D8951" s="90"/>
      <c r="F8951" s="90"/>
      <c r="G8951" s="42"/>
      <c r="H8951" s="90"/>
      <c r="M8951" s="42"/>
      <c r="S8951" s="42"/>
      <c r="T8951" s="42"/>
      <c r="U8951" s="42"/>
      <c r="V8951" s="42"/>
      <c r="W8951" s="42"/>
      <c r="X8951" s="42"/>
      <c r="Y8951" s="42"/>
      <c r="Z8951" s="42"/>
    </row>
    <row r="8952">
      <c r="B8952" s="42"/>
      <c r="D8952" s="90"/>
      <c r="F8952" s="90"/>
      <c r="G8952" s="42"/>
      <c r="H8952" s="90"/>
      <c r="M8952" s="42"/>
      <c r="S8952" s="42"/>
      <c r="T8952" s="42"/>
      <c r="U8952" s="42"/>
      <c r="V8952" s="42"/>
      <c r="W8952" s="42"/>
      <c r="X8952" s="42"/>
      <c r="Y8952" s="42"/>
      <c r="Z8952" s="42"/>
    </row>
    <row r="8953">
      <c r="B8953" s="42"/>
      <c r="D8953" s="90"/>
      <c r="F8953" s="90"/>
      <c r="G8953" s="42"/>
      <c r="H8953" s="90"/>
      <c r="M8953" s="42"/>
      <c r="S8953" s="42"/>
      <c r="T8953" s="42"/>
      <c r="U8953" s="42"/>
      <c r="V8953" s="42"/>
      <c r="W8953" s="42"/>
      <c r="X8953" s="42"/>
      <c r="Y8953" s="42"/>
      <c r="Z8953" s="42"/>
    </row>
    <row r="8954">
      <c r="B8954" s="42"/>
      <c r="D8954" s="90"/>
      <c r="F8954" s="90"/>
      <c r="G8954" s="42"/>
      <c r="H8954" s="90"/>
      <c r="M8954" s="42"/>
      <c r="S8954" s="42"/>
      <c r="T8954" s="42"/>
      <c r="U8954" s="42"/>
      <c r="V8954" s="42"/>
      <c r="W8954" s="42"/>
      <c r="X8954" s="42"/>
      <c r="Y8954" s="42"/>
      <c r="Z8954" s="42"/>
    </row>
    <row r="8955">
      <c r="B8955" s="42"/>
      <c r="D8955" s="90"/>
      <c r="F8955" s="90"/>
      <c r="G8955" s="42"/>
      <c r="H8955" s="90"/>
      <c r="M8955" s="42"/>
      <c r="S8955" s="42"/>
      <c r="T8955" s="42"/>
      <c r="U8955" s="42"/>
      <c r="V8955" s="42"/>
      <c r="W8955" s="42"/>
      <c r="X8955" s="42"/>
      <c r="Y8955" s="42"/>
      <c r="Z8955" s="42"/>
    </row>
    <row r="8956">
      <c r="B8956" s="42"/>
      <c r="D8956" s="90"/>
      <c r="F8956" s="90"/>
      <c r="G8956" s="42"/>
      <c r="H8956" s="90"/>
      <c r="M8956" s="42"/>
      <c r="S8956" s="42"/>
      <c r="T8956" s="42"/>
      <c r="U8956" s="42"/>
      <c r="V8956" s="42"/>
      <c r="W8956" s="42"/>
      <c r="X8956" s="42"/>
      <c r="Y8956" s="42"/>
      <c r="Z8956" s="42"/>
    </row>
    <row r="8957">
      <c r="B8957" s="42"/>
      <c r="D8957" s="90"/>
      <c r="F8957" s="90"/>
      <c r="G8957" s="42"/>
      <c r="H8957" s="90"/>
      <c r="M8957" s="42"/>
      <c r="S8957" s="42"/>
      <c r="T8957" s="42"/>
      <c r="U8957" s="42"/>
      <c r="V8957" s="42"/>
      <c r="W8957" s="42"/>
      <c r="X8957" s="42"/>
      <c r="Y8957" s="42"/>
      <c r="Z8957" s="42"/>
    </row>
    <row r="8958">
      <c r="B8958" s="42"/>
      <c r="D8958" s="90"/>
      <c r="F8958" s="90"/>
      <c r="G8958" s="42"/>
      <c r="H8958" s="90"/>
      <c r="M8958" s="42"/>
      <c r="S8958" s="42"/>
      <c r="T8958" s="42"/>
      <c r="U8958" s="42"/>
      <c r="V8958" s="42"/>
      <c r="W8958" s="42"/>
      <c r="X8958" s="42"/>
      <c r="Y8958" s="42"/>
      <c r="Z8958" s="42"/>
    </row>
    <row r="8959">
      <c r="B8959" s="42"/>
      <c r="D8959" s="90"/>
      <c r="F8959" s="90"/>
      <c r="G8959" s="42"/>
      <c r="H8959" s="90"/>
      <c r="M8959" s="42"/>
      <c r="S8959" s="42"/>
      <c r="T8959" s="42"/>
      <c r="U8959" s="42"/>
      <c r="V8959" s="42"/>
      <c r="W8959" s="42"/>
      <c r="X8959" s="42"/>
      <c r="Y8959" s="42"/>
      <c r="Z8959" s="42"/>
    </row>
    <row r="8960">
      <c r="B8960" s="42"/>
      <c r="D8960" s="90"/>
      <c r="F8960" s="90"/>
      <c r="G8960" s="42"/>
      <c r="H8960" s="90"/>
      <c r="M8960" s="42"/>
      <c r="S8960" s="42"/>
      <c r="T8960" s="42"/>
      <c r="U8960" s="42"/>
      <c r="V8960" s="42"/>
      <c r="W8960" s="42"/>
      <c r="X8960" s="42"/>
      <c r="Y8960" s="42"/>
      <c r="Z8960" s="42"/>
    </row>
    <row r="8961">
      <c r="B8961" s="42"/>
      <c r="D8961" s="90"/>
      <c r="F8961" s="90"/>
      <c r="G8961" s="42"/>
      <c r="H8961" s="90"/>
      <c r="M8961" s="42"/>
      <c r="S8961" s="42"/>
      <c r="T8961" s="42"/>
      <c r="U8961" s="42"/>
      <c r="V8961" s="42"/>
      <c r="W8961" s="42"/>
      <c r="X8961" s="42"/>
      <c r="Y8961" s="42"/>
      <c r="Z8961" s="42"/>
    </row>
    <row r="8962">
      <c r="B8962" s="42"/>
      <c r="D8962" s="90"/>
      <c r="F8962" s="90"/>
      <c r="G8962" s="42"/>
      <c r="H8962" s="90"/>
      <c r="M8962" s="42"/>
      <c r="S8962" s="42"/>
      <c r="T8962" s="42"/>
      <c r="U8962" s="42"/>
      <c r="V8962" s="42"/>
      <c r="W8962" s="42"/>
      <c r="X8962" s="42"/>
      <c r="Y8962" s="42"/>
      <c r="Z8962" s="42"/>
    </row>
    <row r="8963">
      <c r="B8963" s="42"/>
      <c r="D8963" s="90"/>
      <c r="F8963" s="90"/>
      <c r="G8963" s="42"/>
      <c r="H8963" s="90"/>
      <c r="M8963" s="42"/>
      <c r="S8963" s="42"/>
      <c r="T8963" s="42"/>
      <c r="U8963" s="42"/>
      <c r="V8963" s="42"/>
      <c r="W8963" s="42"/>
      <c r="X8963" s="42"/>
      <c r="Y8963" s="42"/>
      <c r="Z8963" s="42"/>
    </row>
    <row r="8964">
      <c r="B8964" s="42"/>
      <c r="D8964" s="90"/>
      <c r="F8964" s="90"/>
      <c r="G8964" s="42"/>
      <c r="H8964" s="90"/>
      <c r="M8964" s="42"/>
      <c r="S8964" s="42"/>
      <c r="T8964" s="42"/>
      <c r="U8964" s="42"/>
      <c r="V8964" s="42"/>
      <c r="W8964" s="42"/>
      <c r="X8964" s="42"/>
      <c r="Y8964" s="42"/>
      <c r="Z8964" s="42"/>
    </row>
    <row r="8965">
      <c r="B8965" s="42"/>
      <c r="D8965" s="90"/>
      <c r="F8965" s="90"/>
      <c r="G8965" s="42"/>
      <c r="H8965" s="90"/>
      <c r="M8965" s="42"/>
      <c r="S8965" s="42"/>
      <c r="T8965" s="42"/>
      <c r="U8965" s="42"/>
      <c r="V8965" s="42"/>
      <c r="W8965" s="42"/>
      <c r="X8965" s="42"/>
      <c r="Y8965" s="42"/>
      <c r="Z8965" s="42"/>
    </row>
    <row r="8966">
      <c r="B8966" s="42"/>
      <c r="D8966" s="90"/>
      <c r="F8966" s="90"/>
      <c r="G8966" s="42"/>
      <c r="H8966" s="90"/>
      <c r="M8966" s="42"/>
      <c r="S8966" s="42"/>
      <c r="T8966" s="42"/>
      <c r="U8966" s="42"/>
      <c r="V8966" s="42"/>
      <c r="W8966" s="42"/>
      <c r="X8966" s="42"/>
      <c r="Y8966" s="42"/>
      <c r="Z8966" s="42"/>
    </row>
    <row r="8967">
      <c r="B8967" s="42"/>
      <c r="D8967" s="90"/>
      <c r="F8967" s="90"/>
      <c r="G8967" s="42"/>
      <c r="H8967" s="90"/>
      <c r="M8967" s="42"/>
      <c r="S8967" s="42"/>
      <c r="T8967" s="42"/>
      <c r="U8967" s="42"/>
      <c r="V8967" s="42"/>
      <c r="W8967" s="42"/>
      <c r="X8967" s="42"/>
      <c r="Y8967" s="42"/>
      <c r="Z8967" s="42"/>
    </row>
    <row r="8968">
      <c r="B8968" s="42"/>
      <c r="D8968" s="90"/>
      <c r="F8968" s="90"/>
      <c r="G8968" s="42"/>
      <c r="H8968" s="90"/>
      <c r="M8968" s="42"/>
      <c r="S8968" s="42"/>
      <c r="T8968" s="42"/>
      <c r="U8968" s="42"/>
      <c r="V8968" s="42"/>
      <c r="W8968" s="42"/>
      <c r="X8968" s="42"/>
      <c r="Y8968" s="42"/>
      <c r="Z8968" s="42"/>
    </row>
    <row r="8969">
      <c r="B8969" s="42"/>
      <c r="D8969" s="90"/>
      <c r="F8969" s="90"/>
      <c r="G8969" s="42"/>
      <c r="H8969" s="90"/>
      <c r="M8969" s="42"/>
      <c r="S8969" s="42"/>
      <c r="T8969" s="42"/>
      <c r="U8969" s="42"/>
      <c r="V8969" s="42"/>
      <c r="W8969" s="42"/>
      <c r="X8969" s="42"/>
      <c r="Y8969" s="42"/>
      <c r="Z8969" s="42"/>
    </row>
    <row r="8970">
      <c r="B8970" s="42"/>
      <c r="D8970" s="90"/>
      <c r="F8970" s="90"/>
      <c r="G8970" s="42"/>
      <c r="H8970" s="90"/>
      <c r="M8970" s="42"/>
      <c r="S8970" s="42"/>
      <c r="T8970" s="42"/>
      <c r="U8970" s="42"/>
      <c r="V8970" s="42"/>
      <c r="W8970" s="42"/>
      <c r="X8970" s="42"/>
      <c r="Y8970" s="42"/>
      <c r="Z8970" s="42"/>
    </row>
    <row r="8971">
      <c r="B8971" s="42"/>
      <c r="D8971" s="90"/>
      <c r="F8971" s="90"/>
      <c r="G8971" s="42"/>
      <c r="H8971" s="90"/>
      <c r="M8971" s="42"/>
      <c r="S8971" s="42"/>
      <c r="T8971" s="42"/>
      <c r="U8971" s="42"/>
      <c r="V8971" s="42"/>
      <c r="W8971" s="42"/>
      <c r="X8971" s="42"/>
      <c r="Y8971" s="42"/>
      <c r="Z8971" s="42"/>
    </row>
    <row r="8972">
      <c r="B8972" s="42"/>
      <c r="D8972" s="90"/>
      <c r="F8972" s="90"/>
      <c r="G8972" s="42"/>
      <c r="H8972" s="90"/>
      <c r="M8972" s="42"/>
      <c r="S8972" s="42"/>
      <c r="T8972" s="42"/>
      <c r="U8972" s="42"/>
      <c r="V8972" s="42"/>
      <c r="W8972" s="42"/>
      <c r="X8972" s="42"/>
      <c r="Y8972" s="42"/>
      <c r="Z8972" s="42"/>
    </row>
    <row r="8973">
      <c r="B8973" s="42"/>
      <c r="D8973" s="90"/>
      <c r="F8973" s="90"/>
      <c r="G8973" s="42"/>
      <c r="H8973" s="90"/>
      <c r="M8973" s="42"/>
      <c r="S8973" s="42"/>
      <c r="T8973" s="42"/>
      <c r="U8973" s="42"/>
      <c r="V8973" s="42"/>
      <c r="W8973" s="42"/>
      <c r="X8973" s="42"/>
      <c r="Y8973" s="42"/>
      <c r="Z8973" s="42"/>
    </row>
    <row r="8974">
      <c r="B8974" s="42"/>
      <c r="D8974" s="90"/>
      <c r="F8974" s="90"/>
      <c r="G8974" s="42"/>
      <c r="H8974" s="90"/>
      <c r="M8974" s="42"/>
      <c r="S8974" s="42"/>
      <c r="T8974" s="42"/>
      <c r="U8974" s="42"/>
      <c r="V8974" s="42"/>
      <c r="W8974" s="42"/>
      <c r="X8974" s="42"/>
      <c r="Y8974" s="42"/>
      <c r="Z8974" s="42"/>
    </row>
    <row r="8975">
      <c r="B8975" s="42"/>
      <c r="D8975" s="90"/>
      <c r="F8975" s="90"/>
      <c r="G8975" s="42"/>
      <c r="H8975" s="90"/>
      <c r="M8975" s="42"/>
      <c r="S8975" s="42"/>
      <c r="T8975" s="42"/>
      <c r="U8975" s="42"/>
      <c r="V8975" s="42"/>
      <c r="W8975" s="42"/>
      <c r="X8975" s="42"/>
      <c r="Y8975" s="42"/>
      <c r="Z8975" s="42"/>
    </row>
    <row r="8976">
      <c r="B8976" s="42"/>
      <c r="D8976" s="90"/>
      <c r="F8976" s="90"/>
      <c r="G8976" s="42"/>
      <c r="H8976" s="90"/>
      <c r="M8976" s="42"/>
      <c r="S8976" s="42"/>
      <c r="T8976" s="42"/>
      <c r="U8976" s="42"/>
      <c r="V8976" s="42"/>
      <c r="W8976" s="42"/>
      <c r="X8976" s="42"/>
      <c r="Y8976" s="42"/>
      <c r="Z8976" s="42"/>
    </row>
    <row r="8977">
      <c r="B8977" s="42"/>
      <c r="D8977" s="90"/>
      <c r="F8977" s="90"/>
      <c r="G8977" s="42"/>
      <c r="H8977" s="90"/>
      <c r="M8977" s="42"/>
      <c r="S8977" s="42"/>
      <c r="T8977" s="42"/>
      <c r="U8977" s="42"/>
      <c r="V8977" s="42"/>
      <c r="W8977" s="42"/>
      <c r="X8977" s="42"/>
      <c r="Y8977" s="42"/>
      <c r="Z8977" s="42"/>
    </row>
    <row r="8978">
      <c r="B8978" s="42"/>
      <c r="D8978" s="90"/>
      <c r="F8978" s="90"/>
      <c r="G8978" s="42"/>
      <c r="H8978" s="90"/>
      <c r="M8978" s="42"/>
      <c r="S8978" s="42"/>
      <c r="T8978" s="42"/>
      <c r="U8978" s="42"/>
      <c r="V8978" s="42"/>
      <c r="W8978" s="42"/>
      <c r="X8978" s="42"/>
      <c r="Y8978" s="42"/>
      <c r="Z8978" s="42"/>
    </row>
    <row r="8979">
      <c r="B8979" s="42"/>
      <c r="D8979" s="90"/>
      <c r="F8979" s="90"/>
      <c r="G8979" s="42"/>
      <c r="H8979" s="90"/>
      <c r="M8979" s="42"/>
      <c r="S8979" s="42"/>
      <c r="T8979" s="42"/>
      <c r="U8979" s="42"/>
      <c r="V8979" s="42"/>
      <c r="W8979" s="42"/>
      <c r="X8979" s="42"/>
      <c r="Y8979" s="42"/>
      <c r="Z8979" s="42"/>
    </row>
    <row r="8980">
      <c r="B8980" s="42"/>
      <c r="D8980" s="90"/>
      <c r="F8980" s="90"/>
      <c r="G8980" s="42"/>
      <c r="H8980" s="90"/>
      <c r="M8980" s="42"/>
      <c r="S8980" s="42"/>
      <c r="T8980" s="42"/>
      <c r="U8980" s="42"/>
      <c r="V8980" s="42"/>
      <c r="W8980" s="42"/>
      <c r="X8980" s="42"/>
      <c r="Y8980" s="42"/>
      <c r="Z8980" s="42"/>
    </row>
    <row r="8981">
      <c r="B8981" s="42"/>
      <c r="D8981" s="90"/>
      <c r="F8981" s="90"/>
      <c r="G8981" s="42"/>
      <c r="H8981" s="90"/>
      <c r="M8981" s="42"/>
      <c r="S8981" s="42"/>
      <c r="T8981" s="42"/>
      <c r="U8981" s="42"/>
      <c r="V8981" s="42"/>
      <c r="W8981" s="42"/>
      <c r="X8981" s="42"/>
      <c r="Y8981" s="42"/>
      <c r="Z8981" s="42"/>
    </row>
    <row r="8982">
      <c r="B8982" s="42"/>
      <c r="D8982" s="90"/>
      <c r="F8982" s="90"/>
      <c r="G8982" s="42"/>
      <c r="H8982" s="90"/>
      <c r="M8982" s="42"/>
      <c r="S8982" s="42"/>
      <c r="T8982" s="42"/>
      <c r="U8982" s="42"/>
      <c r="V8982" s="42"/>
      <c r="W8982" s="42"/>
      <c r="X8982" s="42"/>
      <c r="Y8982" s="42"/>
      <c r="Z8982" s="42"/>
    </row>
    <row r="8983">
      <c r="B8983" s="42"/>
      <c r="D8983" s="90"/>
      <c r="F8983" s="90"/>
      <c r="G8983" s="42"/>
      <c r="H8983" s="90"/>
      <c r="M8983" s="42"/>
      <c r="S8983" s="42"/>
      <c r="T8983" s="42"/>
      <c r="U8983" s="42"/>
      <c r="V8983" s="42"/>
      <c r="W8983" s="42"/>
      <c r="X8983" s="42"/>
      <c r="Y8983" s="42"/>
      <c r="Z8983" s="42"/>
    </row>
    <row r="8984">
      <c r="B8984" s="42"/>
      <c r="D8984" s="90"/>
      <c r="F8984" s="90"/>
      <c r="G8984" s="42"/>
      <c r="H8984" s="90"/>
      <c r="M8984" s="42"/>
      <c r="S8984" s="42"/>
      <c r="T8984" s="42"/>
      <c r="U8984" s="42"/>
      <c r="V8984" s="42"/>
      <c r="W8984" s="42"/>
      <c r="X8984" s="42"/>
      <c r="Y8984" s="42"/>
      <c r="Z8984" s="42"/>
    </row>
    <row r="8985">
      <c r="B8985" s="42"/>
      <c r="D8985" s="90"/>
      <c r="F8985" s="90"/>
      <c r="G8985" s="42"/>
      <c r="H8985" s="90"/>
      <c r="M8985" s="42"/>
      <c r="S8985" s="42"/>
      <c r="T8985" s="42"/>
      <c r="U8985" s="42"/>
      <c r="V8985" s="42"/>
      <c r="W8985" s="42"/>
      <c r="X8985" s="42"/>
      <c r="Y8985" s="42"/>
      <c r="Z8985" s="42"/>
    </row>
    <row r="8986">
      <c r="B8986" s="42"/>
      <c r="D8986" s="90"/>
      <c r="F8986" s="90"/>
      <c r="G8986" s="42"/>
      <c r="H8986" s="90"/>
      <c r="M8986" s="42"/>
      <c r="S8986" s="42"/>
      <c r="T8986" s="42"/>
      <c r="U8986" s="42"/>
      <c r="V8986" s="42"/>
      <c r="W8986" s="42"/>
      <c r="X8986" s="42"/>
      <c r="Y8986" s="42"/>
      <c r="Z8986" s="42"/>
    </row>
    <row r="8987">
      <c r="B8987" s="42"/>
      <c r="D8987" s="90"/>
      <c r="F8987" s="90"/>
      <c r="G8987" s="42"/>
      <c r="H8987" s="90"/>
      <c r="M8987" s="42"/>
      <c r="S8987" s="42"/>
      <c r="T8987" s="42"/>
      <c r="U8987" s="42"/>
      <c r="V8987" s="42"/>
      <c r="W8987" s="42"/>
      <c r="X8987" s="42"/>
      <c r="Y8987" s="42"/>
      <c r="Z8987" s="42"/>
    </row>
    <row r="8988">
      <c r="B8988" s="42"/>
      <c r="D8988" s="90"/>
      <c r="F8988" s="90"/>
      <c r="G8988" s="42"/>
      <c r="H8988" s="90"/>
      <c r="M8988" s="42"/>
      <c r="S8988" s="42"/>
      <c r="T8988" s="42"/>
      <c r="U8988" s="42"/>
      <c r="V8988" s="42"/>
      <c r="W8988" s="42"/>
      <c r="X8988" s="42"/>
      <c r="Y8988" s="42"/>
      <c r="Z8988" s="42"/>
    </row>
    <row r="8989">
      <c r="B8989" s="42"/>
      <c r="D8989" s="90"/>
      <c r="F8989" s="90"/>
      <c r="G8989" s="42"/>
      <c r="H8989" s="90"/>
      <c r="M8989" s="42"/>
      <c r="S8989" s="42"/>
      <c r="T8989" s="42"/>
      <c r="U8989" s="42"/>
      <c r="V8989" s="42"/>
      <c r="W8989" s="42"/>
      <c r="X8989" s="42"/>
      <c r="Y8989" s="42"/>
      <c r="Z8989" s="42"/>
    </row>
    <row r="8990">
      <c r="B8990" s="42"/>
      <c r="D8990" s="90"/>
      <c r="F8990" s="90"/>
      <c r="G8990" s="42"/>
      <c r="H8990" s="90"/>
      <c r="M8990" s="42"/>
      <c r="S8990" s="42"/>
      <c r="T8990" s="42"/>
      <c r="U8990" s="42"/>
      <c r="V8990" s="42"/>
      <c r="W8990" s="42"/>
      <c r="X8990" s="42"/>
      <c r="Y8990" s="42"/>
      <c r="Z8990" s="42"/>
    </row>
    <row r="8991">
      <c r="B8991" s="42"/>
      <c r="D8991" s="90"/>
      <c r="F8991" s="90"/>
      <c r="G8991" s="42"/>
      <c r="H8991" s="90"/>
      <c r="M8991" s="42"/>
      <c r="S8991" s="42"/>
      <c r="T8991" s="42"/>
      <c r="U8991" s="42"/>
      <c r="V8991" s="42"/>
      <c r="W8991" s="42"/>
      <c r="X8991" s="42"/>
      <c r="Y8991" s="42"/>
      <c r="Z8991" s="42"/>
    </row>
    <row r="8992">
      <c r="B8992" s="42"/>
      <c r="D8992" s="90"/>
      <c r="F8992" s="90"/>
      <c r="G8992" s="42"/>
      <c r="H8992" s="90"/>
      <c r="M8992" s="42"/>
      <c r="S8992" s="42"/>
      <c r="T8992" s="42"/>
      <c r="U8992" s="42"/>
      <c r="V8992" s="42"/>
      <c r="W8992" s="42"/>
      <c r="X8992" s="42"/>
      <c r="Y8992" s="42"/>
      <c r="Z8992" s="42"/>
    </row>
    <row r="8993">
      <c r="B8993" s="42"/>
      <c r="D8993" s="90"/>
      <c r="F8993" s="90"/>
      <c r="G8993" s="42"/>
      <c r="H8993" s="90"/>
      <c r="M8993" s="42"/>
      <c r="S8993" s="42"/>
      <c r="T8993" s="42"/>
      <c r="U8993" s="42"/>
      <c r="V8993" s="42"/>
      <c r="W8993" s="42"/>
      <c r="X8993" s="42"/>
      <c r="Y8993" s="42"/>
      <c r="Z8993" s="42"/>
    </row>
    <row r="8994">
      <c r="B8994" s="42"/>
      <c r="D8994" s="90"/>
      <c r="F8994" s="90"/>
      <c r="G8994" s="42"/>
      <c r="H8994" s="90"/>
      <c r="M8994" s="42"/>
      <c r="S8994" s="42"/>
      <c r="T8994" s="42"/>
      <c r="U8994" s="42"/>
      <c r="V8994" s="42"/>
      <c r="W8994" s="42"/>
      <c r="X8994" s="42"/>
      <c r="Y8994" s="42"/>
      <c r="Z8994" s="42"/>
    </row>
    <row r="8995">
      <c r="B8995" s="42"/>
      <c r="D8995" s="90"/>
      <c r="F8995" s="90"/>
      <c r="G8995" s="42"/>
      <c r="H8995" s="90"/>
      <c r="M8995" s="42"/>
      <c r="S8995" s="42"/>
      <c r="T8995" s="42"/>
      <c r="U8995" s="42"/>
      <c r="V8995" s="42"/>
      <c r="W8995" s="42"/>
      <c r="X8995" s="42"/>
      <c r="Y8995" s="42"/>
      <c r="Z8995" s="42"/>
    </row>
    <row r="8996">
      <c r="B8996" s="42"/>
      <c r="D8996" s="90"/>
      <c r="F8996" s="90"/>
      <c r="G8996" s="42"/>
      <c r="H8996" s="90"/>
      <c r="M8996" s="42"/>
      <c r="S8996" s="42"/>
      <c r="T8996" s="42"/>
      <c r="U8996" s="42"/>
      <c r="V8996" s="42"/>
      <c r="W8996" s="42"/>
      <c r="X8996" s="42"/>
      <c r="Y8996" s="42"/>
      <c r="Z8996" s="42"/>
    </row>
    <row r="8997">
      <c r="B8997" s="42"/>
      <c r="D8997" s="90"/>
      <c r="F8997" s="90"/>
      <c r="G8997" s="42"/>
      <c r="H8997" s="90"/>
      <c r="M8997" s="42"/>
      <c r="S8997" s="42"/>
      <c r="T8997" s="42"/>
      <c r="U8997" s="42"/>
      <c r="V8997" s="42"/>
      <c r="W8997" s="42"/>
      <c r="X8997" s="42"/>
      <c r="Y8997" s="42"/>
      <c r="Z8997" s="42"/>
    </row>
    <row r="8998">
      <c r="B8998" s="42"/>
      <c r="D8998" s="90"/>
      <c r="F8998" s="90"/>
      <c r="G8998" s="42"/>
      <c r="H8998" s="90"/>
      <c r="M8998" s="42"/>
      <c r="S8998" s="42"/>
      <c r="T8998" s="42"/>
      <c r="U8998" s="42"/>
      <c r="V8998" s="42"/>
      <c r="W8998" s="42"/>
      <c r="X8998" s="42"/>
      <c r="Y8998" s="42"/>
      <c r="Z8998" s="42"/>
    </row>
    <row r="8999">
      <c r="B8999" s="42"/>
      <c r="D8999" s="90"/>
      <c r="F8999" s="90"/>
      <c r="G8999" s="42"/>
      <c r="H8999" s="90"/>
      <c r="M8999" s="42"/>
      <c r="S8999" s="42"/>
      <c r="T8999" s="42"/>
      <c r="U8999" s="42"/>
      <c r="V8999" s="42"/>
      <c r="W8999" s="42"/>
      <c r="X8999" s="42"/>
      <c r="Y8999" s="42"/>
      <c r="Z8999" s="42"/>
    </row>
    <row r="9000">
      <c r="B9000" s="42"/>
      <c r="D9000" s="90"/>
      <c r="F9000" s="90"/>
      <c r="G9000" s="42"/>
      <c r="H9000" s="90"/>
      <c r="M9000" s="42"/>
      <c r="S9000" s="42"/>
      <c r="T9000" s="42"/>
      <c r="U9000" s="42"/>
      <c r="V9000" s="42"/>
      <c r="W9000" s="42"/>
      <c r="X9000" s="42"/>
      <c r="Y9000" s="42"/>
      <c r="Z9000" s="42"/>
    </row>
    <row r="9001">
      <c r="B9001" s="42"/>
      <c r="D9001" s="90"/>
      <c r="F9001" s="90"/>
      <c r="G9001" s="42"/>
      <c r="H9001" s="90"/>
      <c r="M9001" s="42"/>
      <c r="S9001" s="42"/>
      <c r="T9001" s="42"/>
      <c r="U9001" s="42"/>
      <c r="V9001" s="42"/>
      <c r="W9001" s="42"/>
      <c r="X9001" s="42"/>
      <c r="Y9001" s="42"/>
      <c r="Z9001" s="42"/>
    </row>
    <row r="9002">
      <c r="B9002" s="42"/>
      <c r="D9002" s="90"/>
      <c r="F9002" s="90"/>
      <c r="G9002" s="42"/>
      <c r="H9002" s="90"/>
      <c r="M9002" s="42"/>
      <c r="S9002" s="42"/>
      <c r="T9002" s="42"/>
      <c r="U9002" s="42"/>
      <c r="V9002" s="42"/>
      <c r="W9002" s="42"/>
      <c r="X9002" s="42"/>
      <c r="Y9002" s="42"/>
      <c r="Z9002" s="42"/>
    </row>
    <row r="9003">
      <c r="B9003" s="42"/>
      <c r="D9003" s="90"/>
      <c r="F9003" s="90"/>
      <c r="G9003" s="42"/>
      <c r="H9003" s="90"/>
      <c r="M9003" s="42"/>
      <c r="S9003" s="42"/>
      <c r="T9003" s="42"/>
      <c r="U9003" s="42"/>
      <c r="V9003" s="42"/>
      <c r="W9003" s="42"/>
      <c r="X9003" s="42"/>
      <c r="Y9003" s="42"/>
      <c r="Z9003" s="42"/>
    </row>
    <row r="9004">
      <c r="B9004" s="42"/>
      <c r="D9004" s="90"/>
      <c r="F9004" s="90"/>
      <c r="G9004" s="42"/>
      <c r="H9004" s="90"/>
      <c r="M9004" s="42"/>
      <c r="S9004" s="42"/>
      <c r="T9004" s="42"/>
      <c r="U9004" s="42"/>
      <c r="V9004" s="42"/>
      <c r="W9004" s="42"/>
      <c r="X9004" s="42"/>
      <c r="Y9004" s="42"/>
      <c r="Z9004" s="42"/>
    </row>
    <row r="9005">
      <c r="B9005" s="42"/>
      <c r="D9005" s="90"/>
      <c r="F9005" s="90"/>
      <c r="G9005" s="42"/>
      <c r="H9005" s="90"/>
      <c r="M9005" s="42"/>
      <c r="S9005" s="42"/>
      <c r="T9005" s="42"/>
      <c r="U9005" s="42"/>
      <c r="V9005" s="42"/>
      <c r="W9005" s="42"/>
      <c r="X9005" s="42"/>
      <c r="Y9005" s="42"/>
      <c r="Z9005" s="42"/>
    </row>
    <row r="9006">
      <c r="B9006" s="42"/>
      <c r="D9006" s="90"/>
      <c r="F9006" s="90"/>
      <c r="G9006" s="42"/>
      <c r="H9006" s="90"/>
      <c r="M9006" s="42"/>
      <c r="S9006" s="42"/>
      <c r="T9006" s="42"/>
      <c r="U9006" s="42"/>
      <c r="V9006" s="42"/>
      <c r="W9006" s="42"/>
      <c r="X9006" s="42"/>
      <c r="Y9006" s="42"/>
      <c r="Z9006" s="42"/>
    </row>
    <row r="9007">
      <c r="B9007" s="42"/>
      <c r="D9007" s="90"/>
      <c r="F9007" s="90"/>
      <c r="G9007" s="42"/>
      <c r="H9007" s="90"/>
      <c r="M9007" s="42"/>
      <c r="S9007" s="42"/>
      <c r="T9007" s="42"/>
      <c r="U9007" s="42"/>
      <c r="V9007" s="42"/>
      <c r="W9007" s="42"/>
      <c r="X9007" s="42"/>
      <c r="Y9007" s="42"/>
      <c r="Z9007" s="42"/>
    </row>
    <row r="9008">
      <c r="B9008" s="42"/>
      <c r="D9008" s="90"/>
      <c r="F9008" s="90"/>
      <c r="G9008" s="42"/>
      <c r="H9008" s="90"/>
      <c r="M9008" s="42"/>
      <c r="S9008" s="42"/>
      <c r="T9008" s="42"/>
      <c r="U9008" s="42"/>
      <c r="V9008" s="42"/>
      <c r="W9008" s="42"/>
      <c r="X9008" s="42"/>
      <c r="Y9008" s="42"/>
      <c r="Z9008" s="42"/>
    </row>
    <row r="9009">
      <c r="B9009" s="42"/>
      <c r="D9009" s="90"/>
      <c r="F9009" s="90"/>
      <c r="G9009" s="42"/>
      <c r="H9009" s="90"/>
      <c r="M9009" s="42"/>
      <c r="S9009" s="42"/>
      <c r="T9009" s="42"/>
      <c r="U9009" s="42"/>
      <c r="V9009" s="42"/>
      <c r="W9009" s="42"/>
      <c r="X9009" s="42"/>
      <c r="Y9009" s="42"/>
      <c r="Z9009" s="42"/>
    </row>
    <row r="9010">
      <c r="B9010" s="42"/>
      <c r="D9010" s="90"/>
      <c r="F9010" s="90"/>
      <c r="G9010" s="42"/>
      <c r="H9010" s="90"/>
      <c r="M9010" s="42"/>
      <c r="S9010" s="42"/>
      <c r="T9010" s="42"/>
      <c r="U9010" s="42"/>
      <c r="V9010" s="42"/>
      <c r="W9010" s="42"/>
      <c r="X9010" s="42"/>
      <c r="Y9010" s="42"/>
      <c r="Z9010" s="42"/>
    </row>
    <row r="9011">
      <c r="B9011" s="42"/>
      <c r="D9011" s="90"/>
      <c r="F9011" s="90"/>
      <c r="G9011" s="42"/>
      <c r="H9011" s="90"/>
      <c r="M9011" s="42"/>
      <c r="S9011" s="42"/>
      <c r="T9011" s="42"/>
      <c r="U9011" s="42"/>
      <c r="V9011" s="42"/>
      <c r="W9011" s="42"/>
      <c r="X9011" s="42"/>
      <c r="Y9011" s="42"/>
      <c r="Z9011" s="42"/>
    </row>
    <row r="9012">
      <c r="B9012" s="42"/>
      <c r="D9012" s="90"/>
      <c r="F9012" s="90"/>
      <c r="G9012" s="42"/>
      <c r="H9012" s="90"/>
      <c r="M9012" s="42"/>
      <c r="S9012" s="42"/>
      <c r="T9012" s="42"/>
      <c r="U9012" s="42"/>
      <c r="V9012" s="42"/>
      <c r="W9012" s="42"/>
      <c r="X9012" s="42"/>
      <c r="Y9012" s="42"/>
      <c r="Z9012" s="42"/>
    </row>
    <row r="9013">
      <c r="B9013" s="42"/>
      <c r="D9013" s="90"/>
      <c r="F9013" s="90"/>
      <c r="G9013" s="42"/>
      <c r="H9013" s="90"/>
      <c r="M9013" s="42"/>
      <c r="S9013" s="42"/>
      <c r="T9013" s="42"/>
      <c r="U9013" s="42"/>
      <c r="V9013" s="42"/>
      <c r="W9013" s="42"/>
      <c r="X9013" s="42"/>
      <c r="Y9013" s="42"/>
      <c r="Z9013" s="42"/>
    </row>
    <row r="9014">
      <c r="B9014" s="42"/>
      <c r="D9014" s="90"/>
      <c r="F9014" s="90"/>
      <c r="G9014" s="42"/>
      <c r="H9014" s="90"/>
      <c r="M9014" s="42"/>
      <c r="S9014" s="42"/>
      <c r="T9014" s="42"/>
      <c r="U9014" s="42"/>
      <c r="V9014" s="42"/>
      <c r="W9014" s="42"/>
      <c r="X9014" s="42"/>
      <c r="Y9014" s="42"/>
      <c r="Z9014" s="42"/>
    </row>
    <row r="9015">
      <c r="B9015" s="42"/>
      <c r="D9015" s="90"/>
      <c r="F9015" s="90"/>
      <c r="G9015" s="42"/>
      <c r="H9015" s="90"/>
      <c r="M9015" s="42"/>
      <c r="S9015" s="42"/>
      <c r="T9015" s="42"/>
      <c r="U9015" s="42"/>
      <c r="V9015" s="42"/>
      <c r="W9015" s="42"/>
      <c r="X9015" s="42"/>
      <c r="Y9015" s="42"/>
      <c r="Z9015" s="42"/>
    </row>
    <row r="9016">
      <c r="B9016" s="42"/>
      <c r="D9016" s="90"/>
      <c r="F9016" s="90"/>
      <c r="G9016" s="42"/>
      <c r="H9016" s="90"/>
      <c r="M9016" s="42"/>
      <c r="S9016" s="42"/>
      <c r="T9016" s="42"/>
      <c r="U9016" s="42"/>
      <c r="V9016" s="42"/>
      <c r="W9016" s="42"/>
      <c r="X9016" s="42"/>
      <c r="Y9016" s="42"/>
      <c r="Z9016" s="42"/>
    </row>
    <row r="9017">
      <c r="B9017" s="42"/>
      <c r="D9017" s="90"/>
      <c r="F9017" s="90"/>
      <c r="G9017" s="42"/>
      <c r="H9017" s="90"/>
      <c r="M9017" s="42"/>
      <c r="S9017" s="42"/>
      <c r="T9017" s="42"/>
      <c r="U9017" s="42"/>
      <c r="V9017" s="42"/>
      <c r="W9017" s="42"/>
      <c r="X9017" s="42"/>
      <c r="Y9017" s="42"/>
      <c r="Z9017" s="42"/>
    </row>
    <row r="9018">
      <c r="B9018" s="42"/>
      <c r="D9018" s="90"/>
      <c r="F9018" s="90"/>
      <c r="G9018" s="42"/>
      <c r="H9018" s="90"/>
      <c r="M9018" s="42"/>
      <c r="S9018" s="42"/>
      <c r="T9018" s="42"/>
      <c r="U9018" s="42"/>
      <c r="V9018" s="42"/>
      <c r="W9018" s="42"/>
      <c r="X9018" s="42"/>
      <c r="Y9018" s="42"/>
      <c r="Z9018" s="42"/>
    </row>
    <row r="9019">
      <c r="B9019" s="42"/>
      <c r="D9019" s="90"/>
      <c r="F9019" s="90"/>
      <c r="G9019" s="42"/>
      <c r="H9019" s="90"/>
      <c r="M9019" s="42"/>
      <c r="S9019" s="42"/>
      <c r="T9019" s="42"/>
      <c r="U9019" s="42"/>
      <c r="V9019" s="42"/>
      <c r="W9019" s="42"/>
      <c r="X9019" s="42"/>
      <c r="Y9019" s="42"/>
      <c r="Z9019" s="42"/>
    </row>
    <row r="9020">
      <c r="B9020" s="42"/>
      <c r="D9020" s="90"/>
      <c r="F9020" s="90"/>
      <c r="G9020" s="42"/>
      <c r="H9020" s="90"/>
      <c r="M9020" s="42"/>
      <c r="S9020" s="42"/>
      <c r="T9020" s="42"/>
      <c r="U9020" s="42"/>
      <c r="V9020" s="42"/>
      <c r="W9020" s="42"/>
      <c r="X9020" s="42"/>
      <c r="Y9020" s="42"/>
      <c r="Z9020" s="42"/>
    </row>
    <row r="9021">
      <c r="B9021" s="42"/>
      <c r="D9021" s="90"/>
      <c r="F9021" s="90"/>
      <c r="G9021" s="42"/>
      <c r="H9021" s="90"/>
      <c r="M9021" s="42"/>
      <c r="S9021" s="42"/>
      <c r="T9021" s="42"/>
      <c r="U9021" s="42"/>
      <c r="V9021" s="42"/>
      <c r="W9021" s="42"/>
      <c r="X9021" s="42"/>
      <c r="Y9021" s="42"/>
      <c r="Z9021" s="42"/>
    </row>
    <row r="9022">
      <c r="B9022" s="42"/>
      <c r="D9022" s="90"/>
      <c r="F9022" s="90"/>
      <c r="G9022" s="42"/>
      <c r="H9022" s="90"/>
      <c r="M9022" s="42"/>
      <c r="S9022" s="42"/>
      <c r="T9022" s="42"/>
      <c r="U9022" s="42"/>
      <c r="V9022" s="42"/>
      <c r="W9022" s="42"/>
      <c r="X9022" s="42"/>
      <c r="Y9022" s="42"/>
      <c r="Z9022" s="42"/>
    </row>
    <row r="9023">
      <c r="B9023" s="42"/>
      <c r="D9023" s="90"/>
      <c r="F9023" s="90"/>
      <c r="G9023" s="42"/>
      <c r="H9023" s="90"/>
      <c r="M9023" s="42"/>
      <c r="S9023" s="42"/>
      <c r="T9023" s="42"/>
      <c r="U9023" s="42"/>
      <c r="V9023" s="42"/>
      <c r="W9023" s="42"/>
      <c r="X9023" s="42"/>
      <c r="Y9023" s="42"/>
      <c r="Z9023" s="42"/>
    </row>
    <row r="9024">
      <c r="B9024" s="42"/>
      <c r="D9024" s="90"/>
      <c r="F9024" s="90"/>
      <c r="G9024" s="42"/>
      <c r="H9024" s="90"/>
      <c r="M9024" s="42"/>
      <c r="S9024" s="42"/>
      <c r="T9024" s="42"/>
      <c r="U9024" s="42"/>
      <c r="V9024" s="42"/>
      <c r="W9024" s="42"/>
      <c r="X9024" s="42"/>
      <c r="Y9024" s="42"/>
      <c r="Z9024" s="42"/>
    </row>
    <row r="9025">
      <c r="B9025" s="42"/>
      <c r="D9025" s="90"/>
      <c r="F9025" s="90"/>
      <c r="G9025" s="42"/>
      <c r="H9025" s="90"/>
      <c r="M9025" s="42"/>
      <c r="S9025" s="42"/>
      <c r="T9025" s="42"/>
      <c r="U9025" s="42"/>
      <c r="V9025" s="42"/>
      <c r="W9025" s="42"/>
      <c r="X9025" s="42"/>
      <c r="Y9025" s="42"/>
      <c r="Z9025" s="42"/>
    </row>
    <row r="9026">
      <c r="B9026" s="42"/>
      <c r="D9026" s="90"/>
      <c r="F9026" s="90"/>
      <c r="G9026" s="42"/>
      <c r="H9026" s="90"/>
      <c r="M9026" s="42"/>
      <c r="S9026" s="42"/>
      <c r="T9026" s="42"/>
      <c r="U9026" s="42"/>
      <c r="V9026" s="42"/>
      <c r="W9026" s="42"/>
      <c r="X9026" s="42"/>
      <c r="Y9026" s="42"/>
      <c r="Z9026" s="42"/>
    </row>
    <row r="9027">
      <c r="B9027" s="42"/>
      <c r="D9027" s="90"/>
      <c r="F9027" s="90"/>
      <c r="G9027" s="42"/>
      <c r="H9027" s="90"/>
      <c r="M9027" s="42"/>
      <c r="S9027" s="42"/>
      <c r="T9027" s="42"/>
      <c r="U9027" s="42"/>
      <c r="V9027" s="42"/>
      <c r="W9027" s="42"/>
      <c r="X9027" s="42"/>
      <c r="Y9027" s="42"/>
      <c r="Z9027" s="42"/>
    </row>
    <row r="9028">
      <c r="B9028" s="42"/>
      <c r="D9028" s="90"/>
      <c r="F9028" s="90"/>
      <c r="G9028" s="42"/>
      <c r="H9028" s="90"/>
      <c r="M9028" s="42"/>
      <c r="S9028" s="42"/>
      <c r="T9028" s="42"/>
      <c r="U9028" s="42"/>
      <c r="V9028" s="42"/>
      <c r="W9028" s="42"/>
      <c r="X9028" s="42"/>
      <c r="Y9028" s="42"/>
      <c r="Z9028" s="42"/>
    </row>
    <row r="9029">
      <c r="B9029" s="42"/>
      <c r="D9029" s="90"/>
      <c r="F9029" s="90"/>
      <c r="G9029" s="42"/>
      <c r="H9029" s="90"/>
      <c r="M9029" s="42"/>
      <c r="S9029" s="42"/>
      <c r="T9029" s="42"/>
      <c r="U9029" s="42"/>
      <c r="V9029" s="42"/>
      <c r="W9029" s="42"/>
      <c r="X9029" s="42"/>
      <c r="Y9029" s="42"/>
      <c r="Z9029" s="42"/>
    </row>
    <row r="9030">
      <c r="B9030" s="42"/>
      <c r="D9030" s="90"/>
      <c r="F9030" s="90"/>
      <c r="G9030" s="42"/>
      <c r="H9030" s="90"/>
      <c r="M9030" s="42"/>
      <c r="S9030" s="42"/>
      <c r="T9030" s="42"/>
      <c r="U9030" s="42"/>
      <c r="V9030" s="42"/>
      <c r="W9030" s="42"/>
      <c r="X9030" s="42"/>
      <c r="Y9030" s="42"/>
      <c r="Z9030" s="42"/>
    </row>
    <row r="9031">
      <c r="B9031" s="42"/>
      <c r="D9031" s="90"/>
      <c r="F9031" s="90"/>
      <c r="G9031" s="42"/>
      <c r="H9031" s="90"/>
      <c r="M9031" s="42"/>
      <c r="S9031" s="42"/>
      <c r="T9031" s="42"/>
      <c r="U9031" s="42"/>
      <c r="V9031" s="42"/>
      <c r="W9031" s="42"/>
      <c r="X9031" s="42"/>
      <c r="Y9031" s="42"/>
      <c r="Z9031" s="42"/>
    </row>
    <row r="9032">
      <c r="B9032" s="42"/>
      <c r="D9032" s="90"/>
      <c r="F9032" s="90"/>
      <c r="G9032" s="42"/>
      <c r="H9032" s="90"/>
      <c r="M9032" s="42"/>
      <c r="S9032" s="42"/>
      <c r="T9032" s="42"/>
      <c r="U9032" s="42"/>
      <c r="V9032" s="42"/>
      <c r="W9032" s="42"/>
      <c r="X9032" s="42"/>
      <c r="Y9032" s="42"/>
      <c r="Z9032" s="42"/>
    </row>
    <row r="9033">
      <c r="B9033" s="42"/>
      <c r="D9033" s="90"/>
      <c r="F9033" s="90"/>
      <c r="G9033" s="42"/>
      <c r="H9033" s="90"/>
      <c r="M9033" s="42"/>
      <c r="S9033" s="42"/>
      <c r="T9033" s="42"/>
      <c r="U9033" s="42"/>
      <c r="V9033" s="42"/>
      <c r="W9033" s="42"/>
      <c r="X9033" s="42"/>
      <c r="Y9033" s="42"/>
      <c r="Z9033" s="42"/>
    </row>
    <row r="9034">
      <c r="B9034" s="42"/>
      <c r="D9034" s="90"/>
      <c r="F9034" s="90"/>
      <c r="G9034" s="42"/>
      <c r="H9034" s="90"/>
      <c r="M9034" s="42"/>
      <c r="S9034" s="42"/>
      <c r="T9034" s="42"/>
      <c r="U9034" s="42"/>
      <c r="V9034" s="42"/>
      <c r="W9034" s="42"/>
      <c r="X9034" s="42"/>
      <c r="Y9034" s="42"/>
      <c r="Z9034" s="42"/>
    </row>
    <row r="9035">
      <c r="B9035" s="42"/>
      <c r="D9035" s="90"/>
      <c r="F9035" s="90"/>
      <c r="G9035" s="42"/>
      <c r="H9035" s="90"/>
      <c r="M9035" s="42"/>
      <c r="S9035" s="42"/>
      <c r="T9035" s="42"/>
      <c r="U9035" s="42"/>
      <c r="V9035" s="42"/>
      <c r="W9035" s="42"/>
      <c r="X9035" s="42"/>
      <c r="Y9035" s="42"/>
      <c r="Z9035" s="42"/>
    </row>
    <row r="9036">
      <c r="B9036" s="42"/>
      <c r="D9036" s="90"/>
      <c r="F9036" s="90"/>
      <c r="G9036" s="42"/>
      <c r="H9036" s="90"/>
      <c r="M9036" s="42"/>
      <c r="S9036" s="42"/>
      <c r="T9036" s="42"/>
      <c r="U9036" s="42"/>
      <c r="V9036" s="42"/>
      <c r="W9036" s="42"/>
      <c r="X9036" s="42"/>
      <c r="Y9036" s="42"/>
      <c r="Z9036" s="42"/>
    </row>
    <row r="9037">
      <c r="B9037" s="42"/>
      <c r="D9037" s="90"/>
      <c r="F9037" s="90"/>
      <c r="G9037" s="42"/>
      <c r="H9037" s="90"/>
      <c r="M9037" s="42"/>
      <c r="S9037" s="42"/>
      <c r="T9037" s="42"/>
      <c r="U9037" s="42"/>
      <c r="V9037" s="42"/>
      <c r="W9037" s="42"/>
      <c r="X9037" s="42"/>
      <c r="Y9037" s="42"/>
      <c r="Z9037" s="42"/>
    </row>
    <row r="9038">
      <c r="B9038" s="42"/>
      <c r="D9038" s="90"/>
      <c r="F9038" s="90"/>
      <c r="G9038" s="42"/>
      <c r="H9038" s="90"/>
      <c r="M9038" s="42"/>
      <c r="S9038" s="42"/>
      <c r="T9038" s="42"/>
      <c r="U9038" s="42"/>
      <c r="V9038" s="42"/>
      <c r="W9038" s="42"/>
      <c r="X9038" s="42"/>
      <c r="Y9038" s="42"/>
      <c r="Z9038" s="42"/>
    </row>
    <row r="9039">
      <c r="B9039" s="42"/>
      <c r="D9039" s="90"/>
      <c r="F9039" s="90"/>
      <c r="G9039" s="42"/>
      <c r="H9039" s="90"/>
      <c r="M9039" s="42"/>
      <c r="S9039" s="42"/>
      <c r="T9039" s="42"/>
      <c r="U9039" s="42"/>
      <c r="V9039" s="42"/>
      <c r="W9039" s="42"/>
      <c r="X9039" s="42"/>
      <c r="Y9039" s="42"/>
      <c r="Z9039" s="42"/>
    </row>
    <row r="9040">
      <c r="B9040" s="42"/>
      <c r="D9040" s="90"/>
      <c r="F9040" s="90"/>
      <c r="G9040" s="42"/>
      <c r="H9040" s="90"/>
      <c r="M9040" s="42"/>
      <c r="S9040" s="42"/>
      <c r="T9040" s="42"/>
      <c r="U9040" s="42"/>
      <c r="V9040" s="42"/>
      <c r="W9040" s="42"/>
      <c r="X9040" s="42"/>
      <c r="Y9040" s="42"/>
      <c r="Z9040" s="42"/>
    </row>
    <row r="9041">
      <c r="B9041" s="42"/>
      <c r="D9041" s="90"/>
      <c r="F9041" s="90"/>
      <c r="G9041" s="42"/>
      <c r="H9041" s="90"/>
      <c r="M9041" s="42"/>
      <c r="S9041" s="42"/>
      <c r="T9041" s="42"/>
      <c r="U9041" s="42"/>
      <c r="V9041" s="42"/>
      <c r="W9041" s="42"/>
      <c r="X9041" s="42"/>
      <c r="Y9041" s="42"/>
      <c r="Z9041" s="42"/>
    </row>
    <row r="9042">
      <c r="B9042" s="42"/>
      <c r="D9042" s="90"/>
      <c r="F9042" s="90"/>
      <c r="G9042" s="42"/>
      <c r="H9042" s="90"/>
      <c r="M9042" s="42"/>
      <c r="S9042" s="42"/>
      <c r="T9042" s="42"/>
      <c r="U9042" s="42"/>
      <c r="V9042" s="42"/>
      <c r="W9042" s="42"/>
      <c r="X9042" s="42"/>
      <c r="Y9042" s="42"/>
      <c r="Z9042" s="42"/>
    </row>
    <row r="9043">
      <c r="B9043" s="42"/>
      <c r="D9043" s="90"/>
      <c r="F9043" s="90"/>
      <c r="G9043" s="42"/>
      <c r="H9043" s="90"/>
      <c r="M9043" s="42"/>
      <c r="S9043" s="42"/>
      <c r="T9043" s="42"/>
      <c r="U9043" s="42"/>
      <c r="V9043" s="42"/>
      <c r="W9043" s="42"/>
      <c r="X9043" s="42"/>
      <c r="Y9043" s="42"/>
      <c r="Z9043" s="42"/>
    </row>
    <row r="9044">
      <c r="B9044" s="42"/>
      <c r="D9044" s="90"/>
      <c r="F9044" s="90"/>
      <c r="G9044" s="42"/>
      <c r="H9044" s="90"/>
      <c r="M9044" s="42"/>
      <c r="S9044" s="42"/>
      <c r="T9044" s="42"/>
      <c r="U9044" s="42"/>
      <c r="V9044" s="42"/>
      <c r="W9044" s="42"/>
      <c r="X9044" s="42"/>
      <c r="Y9044" s="42"/>
      <c r="Z9044" s="42"/>
    </row>
    <row r="9045">
      <c r="B9045" s="42"/>
      <c r="D9045" s="90"/>
      <c r="F9045" s="90"/>
      <c r="G9045" s="42"/>
      <c r="H9045" s="90"/>
      <c r="M9045" s="42"/>
      <c r="S9045" s="42"/>
      <c r="T9045" s="42"/>
      <c r="U9045" s="42"/>
      <c r="V9045" s="42"/>
      <c r="W9045" s="42"/>
      <c r="X9045" s="42"/>
      <c r="Y9045" s="42"/>
      <c r="Z9045" s="42"/>
    </row>
    <row r="9046">
      <c r="B9046" s="42"/>
      <c r="D9046" s="90"/>
      <c r="F9046" s="90"/>
      <c r="G9046" s="42"/>
      <c r="H9046" s="90"/>
      <c r="M9046" s="42"/>
      <c r="S9046" s="42"/>
      <c r="T9046" s="42"/>
      <c r="U9046" s="42"/>
      <c r="V9046" s="42"/>
      <c r="W9046" s="42"/>
      <c r="X9046" s="42"/>
      <c r="Y9046" s="42"/>
      <c r="Z9046" s="42"/>
    </row>
    <row r="9047">
      <c r="B9047" s="42"/>
      <c r="D9047" s="90"/>
      <c r="F9047" s="90"/>
      <c r="G9047" s="42"/>
      <c r="H9047" s="90"/>
      <c r="M9047" s="42"/>
      <c r="S9047" s="42"/>
      <c r="T9047" s="42"/>
      <c r="U9047" s="42"/>
      <c r="V9047" s="42"/>
      <c r="W9047" s="42"/>
      <c r="X9047" s="42"/>
      <c r="Y9047" s="42"/>
      <c r="Z9047" s="42"/>
    </row>
    <row r="9048">
      <c r="B9048" s="42"/>
      <c r="D9048" s="90"/>
      <c r="F9048" s="90"/>
      <c r="G9048" s="42"/>
      <c r="H9048" s="90"/>
      <c r="M9048" s="42"/>
      <c r="S9048" s="42"/>
      <c r="T9048" s="42"/>
      <c r="U9048" s="42"/>
      <c r="V9048" s="42"/>
      <c r="W9048" s="42"/>
      <c r="X9048" s="42"/>
      <c r="Y9048" s="42"/>
      <c r="Z9048" s="42"/>
    </row>
    <row r="9049">
      <c r="B9049" s="42"/>
      <c r="D9049" s="90"/>
      <c r="F9049" s="90"/>
      <c r="G9049" s="42"/>
      <c r="H9049" s="90"/>
      <c r="M9049" s="42"/>
      <c r="S9049" s="42"/>
      <c r="T9049" s="42"/>
      <c r="U9049" s="42"/>
      <c r="V9049" s="42"/>
      <c r="W9049" s="42"/>
      <c r="X9049" s="42"/>
      <c r="Y9049" s="42"/>
      <c r="Z9049" s="42"/>
    </row>
    <row r="9050">
      <c r="B9050" s="42"/>
      <c r="D9050" s="90"/>
      <c r="F9050" s="90"/>
      <c r="G9050" s="42"/>
      <c r="H9050" s="90"/>
      <c r="M9050" s="42"/>
      <c r="S9050" s="42"/>
      <c r="T9050" s="42"/>
      <c r="U9050" s="42"/>
      <c r="V9050" s="42"/>
      <c r="W9050" s="42"/>
      <c r="X9050" s="42"/>
      <c r="Y9050" s="42"/>
      <c r="Z9050" s="42"/>
    </row>
    <row r="9051">
      <c r="B9051" s="42"/>
      <c r="D9051" s="90"/>
      <c r="F9051" s="90"/>
      <c r="G9051" s="42"/>
      <c r="H9051" s="90"/>
      <c r="M9051" s="42"/>
      <c r="S9051" s="42"/>
      <c r="T9051" s="42"/>
      <c r="U9051" s="42"/>
      <c r="V9051" s="42"/>
      <c r="W9051" s="42"/>
      <c r="X9051" s="42"/>
      <c r="Y9051" s="42"/>
      <c r="Z9051" s="42"/>
    </row>
    <row r="9052">
      <c r="B9052" s="42"/>
      <c r="D9052" s="90"/>
      <c r="F9052" s="90"/>
      <c r="G9052" s="42"/>
      <c r="H9052" s="90"/>
      <c r="M9052" s="42"/>
      <c r="S9052" s="42"/>
      <c r="T9052" s="42"/>
      <c r="U9052" s="42"/>
      <c r="V9052" s="42"/>
      <c r="W9052" s="42"/>
      <c r="X9052" s="42"/>
      <c r="Y9052" s="42"/>
      <c r="Z9052" s="42"/>
    </row>
    <row r="9053">
      <c r="B9053" s="42"/>
      <c r="D9053" s="90"/>
      <c r="F9053" s="90"/>
      <c r="G9053" s="42"/>
      <c r="H9053" s="90"/>
      <c r="M9053" s="42"/>
      <c r="S9053" s="42"/>
      <c r="T9053" s="42"/>
      <c r="U9053" s="42"/>
      <c r="V9053" s="42"/>
      <c r="W9053" s="42"/>
      <c r="X9053" s="42"/>
      <c r="Y9053" s="42"/>
      <c r="Z9053" s="42"/>
    </row>
    <row r="9054">
      <c r="B9054" s="42"/>
      <c r="D9054" s="90"/>
      <c r="F9054" s="90"/>
      <c r="G9054" s="42"/>
      <c r="H9054" s="90"/>
      <c r="M9054" s="42"/>
      <c r="S9054" s="42"/>
      <c r="T9054" s="42"/>
      <c r="U9054" s="42"/>
      <c r="V9054" s="42"/>
      <c r="W9054" s="42"/>
      <c r="X9054" s="42"/>
      <c r="Y9054" s="42"/>
      <c r="Z9054" s="42"/>
    </row>
    <row r="9055">
      <c r="B9055" s="42"/>
      <c r="D9055" s="90"/>
      <c r="F9055" s="90"/>
      <c r="G9055" s="42"/>
      <c r="H9055" s="90"/>
      <c r="M9055" s="42"/>
      <c r="S9055" s="42"/>
      <c r="T9055" s="42"/>
      <c r="U9055" s="42"/>
      <c r="V9055" s="42"/>
      <c r="W9055" s="42"/>
      <c r="X9055" s="42"/>
      <c r="Y9055" s="42"/>
      <c r="Z9055" s="42"/>
    </row>
    <row r="9056">
      <c r="B9056" s="42"/>
      <c r="D9056" s="90"/>
      <c r="F9056" s="90"/>
      <c r="G9056" s="42"/>
      <c r="H9056" s="90"/>
      <c r="M9056" s="42"/>
      <c r="S9056" s="42"/>
      <c r="T9056" s="42"/>
      <c r="U9056" s="42"/>
      <c r="V9056" s="42"/>
      <c r="W9056" s="42"/>
      <c r="X9056" s="42"/>
      <c r="Y9056" s="42"/>
      <c r="Z9056" s="42"/>
    </row>
    <row r="9057">
      <c r="B9057" s="42"/>
      <c r="D9057" s="90"/>
      <c r="F9057" s="90"/>
      <c r="G9057" s="42"/>
      <c r="H9057" s="90"/>
      <c r="M9057" s="42"/>
      <c r="S9057" s="42"/>
      <c r="T9057" s="42"/>
      <c r="U9057" s="42"/>
      <c r="V9057" s="42"/>
      <c r="W9057" s="42"/>
      <c r="X9057" s="42"/>
      <c r="Y9057" s="42"/>
      <c r="Z9057" s="42"/>
    </row>
    <row r="9058">
      <c r="B9058" s="42"/>
      <c r="D9058" s="90"/>
      <c r="F9058" s="90"/>
      <c r="G9058" s="42"/>
      <c r="H9058" s="90"/>
      <c r="M9058" s="42"/>
      <c r="S9058" s="42"/>
      <c r="T9058" s="42"/>
      <c r="U9058" s="42"/>
      <c r="V9058" s="42"/>
      <c r="W9058" s="42"/>
      <c r="X9058" s="42"/>
      <c r="Y9058" s="42"/>
      <c r="Z9058" s="42"/>
    </row>
    <row r="9059">
      <c r="B9059" s="42"/>
      <c r="D9059" s="90"/>
      <c r="F9059" s="90"/>
      <c r="G9059" s="42"/>
      <c r="H9059" s="90"/>
      <c r="M9059" s="42"/>
      <c r="S9059" s="42"/>
      <c r="T9059" s="42"/>
      <c r="U9059" s="42"/>
      <c r="V9059" s="42"/>
      <c r="W9059" s="42"/>
      <c r="X9059" s="42"/>
      <c r="Y9059" s="42"/>
      <c r="Z9059" s="42"/>
    </row>
    <row r="9060">
      <c r="B9060" s="42"/>
      <c r="D9060" s="90"/>
      <c r="F9060" s="90"/>
      <c r="G9060" s="42"/>
      <c r="H9060" s="90"/>
      <c r="M9060" s="42"/>
      <c r="S9060" s="42"/>
      <c r="T9060" s="42"/>
      <c r="U9060" s="42"/>
      <c r="V9060" s="42"/>
      <c r="W9060" s="42"/>
      <c r="X9060" s="42"/>
      <c r="Y9060" s="42"/>
      <c r="Z9060" s="42"/>
    </row>
    <row r="9061">
      <c r="B9061" s="42"/>
      <c r="D9061" s="90"/>
      <c r="F9061" s="90"/>
      <c r="G9061" s="42"/>
      <c r="H9061" s="90"/>
      <c r="M9061" s="42"/>
      <c r="S9061" s="42"/>
      <c r="T9061" s="42"/>
      <c r="U9061" s="42"/>
      <c r="V9061" s="42"/>
      <c r="W9061" s="42"/>
      <c r="X9061" s="42"/>
      <c r="Y9061" s="42"/>
      <c r="Z9061" s="42"/>
    </row>
    <row r="9062">
      <c r="B9062" s="42"/>
      <c r="D9062" s="90"/>
      <c r="F9062" s="90"/>
      <c r="G9062" s="42"/>
      <c r="H9062" s="90"/>
      <c r="M9062" s="42"/>
      <c r="S9062" s="42"/>
      <c r="T9062" s="42"/>
      <c r="U9062" s="42"/>
      <c r="V9062" s="42"/>
      <c r="W9062" s="42"/>
      <c r="X9062" s="42"/>
      <c r="Y9062" s="42"/>
      <c r="Z9062" s="42"/>
    </row>
    <row r="9063">
      <c r="B9063" s="42"/>
      <c r="D9063" s="90"/>
      <c r="F9063" s="90"/>
      <c r="G9063" s="42"/>
      <c r="H9063" s="90"/>
      <c r="M9063" s="42"/>
      <c r="S9063" s="42"/>
      <c r="T9063" s="42"/>
      <c r="U9063" s="42"/>
      <c r="V9063" s="42"/>
      <c r="W9063" s="42"/>
      <c r="X9063" s="42"/>
      <c r="Y9063" s="42"/>
      <c r="Z9063" s="42"/>
    </row>
    <row r="9064">
      <c r="B9064" s="42"/>
      <c r="D9064" s="90"/>
      <c r="F9064" s="90"/>
      <c r="G9064" s="42"/>
      <c r="H9064" s="90"/>
      <c r="M9064" s="42"/>
      <c r="S9064" s="42"/>
      <c r="T9064" s="42"/>
      <c r="U9064" s="42"/>
      <c r="V9064" s="42"/>
      <c r="W9064" s="42"/>
      <c r="X9064" s="42"/>
      <c r="Y9064" s="42"/>
      <c r="Z9064" s="42"/>
    </row>
    <row r="9065">
      <c r="B9065" s="42"/>
      <c r="D9065" s="90"/>
      <c r="F9065" s="90"/>
      <c r="G9065" s="42"/>
      <c r="H9065" s="90"/>
      <c r="M9065" s="42"/>
      <c r="S9065" s="42"/>
      <c r="T9065" s="42"/>
      <c r="U9065" s="42"/>
      <c r="V9065" s="42"/>
      <c r="W9065" s="42"/>
      <c r="X9065" s="42"/>
      <c r="Y9065" s="42"/>
      <c r="Z9065" s="42"/>
    </row>
    <row r="9066">
      <c r="B9066" s="42"/>
      <c r="D9066" s="90"/>
      <c r="F9066" s="90"/>
      <c r="G9066" s="42"/>
      <c r="H9066" s="90"/>
      <c r="M9066" s="42"/>
      <c r="S9066" s="42"/>
      <c r="T9066" s="42"/>
      <c r="U9066" s="42"/>
      <c r="V9066" s="42"/>
      <c r="W9066" s="42"/>
      <c r="X9066" s="42"/>
      <c r="Y9066" s="42"/>
      <c r="Z9066" s="42"/>
    </row>
    <row r="9067">
      <c r="B9067" s="42"/>
      <c r="D9067" s="90"/>
      <c r="F9067" s="90"/>
      <c r="G9067" s="42"/>
      <c r="H9067" s="90"/>
      <c r="M9067" s="42"/>
      <c r="S9067" s="42"/>
      <c r="T9067" s="42"/>
      <c r="U9067" s="42"/>
      <c r="V9067" s="42"/>
      <c r="W9067" s="42"/>
      <c r="X9067" s="42"/>
      <c r="Y9067" s="42"/>
      <c r="Z9067" s="42"/>
    </row>
    <row r="9068">
      <c r="B9068" s="42"/>
      <c r="D9068" s="90"/>
      <c r="F9068" s="90"/>
      <c r="G9068" s="42"/>
      <c r="H9068" s="90"/>
      <c r="M9068" s="42"/>
      <c r="S9068" s="42"/>
      <c r="T9068" s="42"/>
      <c r="U9068" s="42"/>
      <c r="V9068" s="42"/>
      <c r="W9068" s="42"/>
      <c r="X9068" s="42"/>
      <c r="Y9068" s="42"/>
      <c r="Z9068" s="42"/>
    </row>
    <row r="9069">
      <c r="B9069" s="42"/>
      <c r="D9069" s="90"/>
      <c r="F9069" s="90"/>
      <c r="G9069" s="42"/>
      <c r="H9069" s="90"/>
      <c r="M9069" s="42"/>
      <c r="S9069" s="42"/>
      <c r="T9069" s="42"/>
      <c r="U9069" s="42"/>
      <c r="V9069" s="42"/>
      <c r="W9069" s="42"/>
      <c r="X9069" s="42"/>
      <c r="Y9069" s="42"/>
      <c r="Z9069" s="42"/>
    </row>
    <row r="9070">
      <c r="B9070" s="42"/>
      <c r="D9070" s="90"/>
      <c r="F9070" s="90"/>
      <c r="G9070" s="42"/>
      <c r="H9070" s="90"/>
      <c r="M9070" s="42"/>
      <c r="S9070" s="42"/>
      <c r="T9070" s="42"/>
      <c r="U9070" s="42"/>
      <c r="V9070" s="42"/>
      <c r="W9070" s="42"/>
      <c r="X9070" s="42"/>
      <c r="Y9070" s="42"/>
      <c r="Z9070" s="42"/>
    </row>
    <row r="9071">
      <c r="B9071" s="42"/>
      <c r="D9071" s="90"/>
      <c r="F9071" s="90"/>
      <c r="G9071" s="42"/>
      <c r="H9071" s="90"/>
      <c r="M9071" s="42"/>
      <c r="S9071" s="42"/>
      <c r="T9071" s="42"/>
      <c r="U9071" s="42"/>
      <c r="V9071" s="42"/>
      <c r="W9071" s="42"/>
      <c r="X9071" s="42"/>
      <c r="Y9071" s="42"/>
      <c r="Z9071" s="42"/>
    </row>
    <row r="9072">
      <c r="B9072" s="42"/>
      <c r="D9072" s="90"/>
      <c r="F9072" s="90"/>
      <c r="G9072" s="42"/>
      <c r="H9072" s="90"/>
      <c r="M9072" s="42"/>
      <c r="S9072" s="42"/>
      <c r="T9072" s="42"/>
      <c r="U9072" s="42"/>
      <c r="V9072" s="42"/>
      <c r="W9072" s="42"/>
      <c r="X9072" s="42"/>
      <c r="Y9072" s="42"/>
      <c r="Z9072" s="42"/>
    </row>
    <row r="9073">
      <c r="B9073" s="42"/>
      <c r="D9073" s="90"/>
      <c r="F9073" s="90"/>
      <c r="G9073" s="42"/>
      <c r="H9073" s="90"/>
      <c r="M9073" s="42"/>
      <c r="S9073" s="42"/>
      <c r="T9073" s="42"/>
      <c r="U9073" s="42"/>
      <c r="V9073" s="42"/>
      <c r="W9073" s="42"/>
      <c r="X9073" s="42"/>
      <c r="Y9073" s="42"/>
      <c r="Z9073" s="42"/>
    </row>
    <row r="9074">
      <c r="B9074" s="42"/>
      <c r="D9074" s="90"/>
      <c r="F9074" s="90"/>
      <c r="G9074" s="42"/>
      <c r="H9074" s="90"/>
      <c r="M9074" s="42"/>
      <c r="S9074" s="42"/>
      <c r="T9074" s="42"/>
      <c r="U9074" s="42"/>
      <c r="V9074" s="42"/>
      <c r="W9074" s="42"/>
      <c r="X9074" s="42"/>
      <c r="Y9074" s="42"/>
      <c r="Z9074" s="42"/>
    </row>
    <row r="9075">
      <c r="B9075" s="42"/>
      <c r="D9075" s="90"/>
      <c r="F9075" s="90"/>
      <c r="G9075" s="42"/>
      <c r="H9075" s="90"/>
      <c r="M9075" s="42"/>
      <c r="S9075" s="42"/>
      <c r="T9075" s="42"/>
      <c r="U9075" s="42"/>
      <c r="V9075" s="42"/>
      <c r="W9075" s="42"/>
      <c r="X9075" s="42"/>
      <c r="Y9075" s="42"/>
      <c r="Z9075" s="42"/>
    </row>
    <row r="9076">
      <c r="B9076" s="42"/>
      <c r="D9076" s="90"/>
      <c r="F9076" s="90"/>
      <c r="G9076" s="42"/>
      <c r="H9076" s="90"/>
      <c r="M9076" s="42"/>
      <c r="S9076" s="42"/>
      <c r="T9076" s="42"/>
      <c r="U9076" s="42"/>
      <c r="V9076" s="42"/>
      <c r="W9076" s="42"/>
      <c r="X9076" s="42"/>
      <c r="Y9076" s="42"/>
      <c r="Z9076" s="42"/>
    </row>
    <row r="9077">
      <c r="B9077" s="42"/>
      <c r="D9077" s="90"/>
      <c r="F9077" s="90"/>
      <c r="G9077" s="42"/>
      <c r="H9077" s="90"/>
      <c r="M9077" s="42"/>
      <c r="S9077" s="42"/>
      <c r="T9077" s="42"/>
      <c r="U9077" s="42"/>
      <c r="V9077" s="42"/>
      <c r="W9077" s="42"/>
      <c r="X9077" s="42"/>
      <c r="Y9077" s="42"/>
      <c r="Z9077" s="42"/>
    </row>
    <row r="9078">
      <c r="B9078" s="42"/>
      <c r="D9078" s="90"/>
      <c r="F9078" s="90"/>
      <c r="G9078" s="42"/>
      <c r="H9078" s="90"/>
      <c r="M9078" s="42"/>
      <c r="S9078" s="42"/>
      <c r="T9078" s="42"/>
      <c r="U9078" s="42"/>
      <c r="V9078" s="42"/>
      <c r="W9078" s="42"/>
      <c r="X9078" s="42"/>
      <c r="Y9078" s="42"/>
      <c r="Z9078" s="42"/>
    </row>
    <row r="9079">
      <c r="B9079" s="42"/>
      <c r="D9079" s="90"/>
      <c r="F9079" s="90"/>
      <c r="G9079" s="42"/>
      <c r="H9079" s="90"/>
      <c r="M9079" s="42"/>
      <c r="S9079" s="42"/>
      <c r="T9079" s="42"/>
      <c r="U9079" s="42"/>
      <c r="V9079" s="42"/>
      <c r="W9079" s="42"/>
      <c r="X9079" s="42"/>
      <c r="Y9079" s="42"/>
      <c r="Z9079" s="42"/>
    </row>
    <row r="9080">
      <c r="B9080" s="42"/>
      <c r="D9080" s="90"/>
      <c r="F9080" s="90"/>
      <c r="G9080" s="42"/>
      <c r="H9080" s="90"/>
      <c r="M9080" s="42"/>
      <c r="S9080" s="42"/>
      <c r="T9080" s="42"/>
      <c r="U9080" s="42"/>
      <c r="V9080" s="42"/>
      <c r="W9080" s="42"/>
      <c r="X9080" s="42"/>
      <c r="Y9080" s="42"/>
      <c r="Z9080" s="42"/>
    </row>
    <row r="9081">
      <c r="B9081" s="42"/>
      <c r="D9081" s="90"/>
      <c r="F9081" s="90"/>
      <c r="G9081" s="42"/>
      <c r="H9081" s="90"/>
      <c r="M9081" s="42"/>
      <c r="S9081" s="42"/>
      <c r="T9081" s="42"/>
      <c r="U9081" s="42"/>
      <c r="V9081" s="42"/>
      <c r="W9081" s="42"/>
      <c r="X9081" s="42"/>
      <c r="Y9081" s="42"/>
      <c r="Z9081" s="42"/>
    </row>
    <row r="9082">
      <c r="B9082" s="42"/>
      <c r="D9082" s="90"/>
      <c r="F9082" s="90"/>
      <c r="G9082" s="42"/>
      <c r="H9082" s="90"/>
      <c r="M9082" s="42"/>
      <c r="S9082" s="42"/>
      <c r="T9082" s="42"/>
      <c r="U9082" s="42"/>
      <c r="V9082" s="42"/>
      <c r="W9082" s="42"/>
      <c r="X9082" s="42"/>
      <c r="Y9082" s="42"/>
      <c r="Z9082" s="42"/>
    </row>
    <row r="9083">
      <c r="B9083" s="42"/>
      <c r="D9083" s="90"/>
      <c r="F9083" s="90"/>
      <c r="G9083" s="42"/>
      <c r="H9083" s="90"/>
      <c r="M9083" s="42"/>
      <c r="S9083" s="42"/>
      <c r="T9083" s="42"/>
      <c r="U9083" s="42"/>
      <c r="V9083" s="42"/>
      <c r="W9083" s="42"/>
      <c r="X9083" s="42"/>
      <c r="Y9083" s="42"/>
      <c r="Z9083" s="42"/>
    </row>
    <row r="9084">
      <c r="B9084" s="42"/>
      <c r="D9084" s="90"/>
      <c r="F9084" s="90"/>
      <c r="G9084" s="42"/>
      <c r="H9084" s="90"/>
      <c r="M9084" s="42"/>
      <c r="S9084" s="42"/>
      <c r="T9084" s="42"/>
      <c r="U9084" s="42"/>
      <c r="V9084" s="42"/>
      <c r="W9084" s="42"/>
      <c r="X9084" s="42"/>
      <c r="Y9084" s="42"/>
      <c r="Z9084" s="42"/>
    </row>
    <row r="9085">
      <c r="B9085" s="42"/>
      <c r="D9085" s="90"/>
      <c r="F9085" s="90"/>
      <c r="G9085" s="42"/>
      <c r="H9085" s="90"/>
      <c r="M9085" s="42"/>
      <c r="S9085" s="42"/>
      <c r="T9085" s="42"/>
      <c r="U9085" s="42"/>
      <c r="V9085" s="42"/>
      <c r="W9085" s="42"/>
      <c r="X9085" s="42"/>
      <c r="Y9085" s="42"/>
      <c r="Z9085" s="42"/>
    </row>
    <row r="9086">
      <c r="B9086" s="42"/>
      <c r="D9086" s="90"/>
      <c r="F9086" s="90"/>
      <c r="G9086" s="42"/>
      <c r="H9086" s="90"/>
      <c r="M9086" s="42"/>
      <c r="S9086" s="42"/>
      <c r="T9086" s="42"/>
      <c r="U9086" s="42"/>
      <c r="V9086" s="42"/>
      <c r="W9086" s="42"/>
      <c r="X9086" s="42"/>
      <c r="Y9086" s="42"/>
      <c r="Z9086" s="42"/>
    </row>
    <row r="9087">
      <c r="B9087" s="42"/>
      <c r="D9087" s="90"/>
      <c r="F9087" s="90"/>
      <c r="G9087" s="42"/>
      <c r="H9087" s="90"/>
      <c r="M9087" s="42"/>
      <c r="S9087" s="42"/>
      <c r="T9087" s="42"/>
      <c r="U9087" s="42"/>
      <c r="V9087" s="42"/>
      <c r="W9087" s="42"/>
      <c r="X9087" s="42"/>
      <c r="Y9087" s="42"/>
      <c r="Z9087" s="42"/>
    </row>
    <row r="9088">
      <c r="B9088" s="42"/>
      <c r="D9088" s="90"/>
      <c r="F9088" s="90"/>
      <c r="G9088" s="42"/>
      <c r="H9088" s="90"/>
      <c r="M9088" s="42"/>
      <c r="S9088" s="42"/>
      <c r="T9088" s="42"/>
      <c r="U9088" s="42"/>
      <c r="V9088" s="42"/>
      <c r="W9088" s="42"/>
      <c r="X9088" s="42"/>
      <c r="Y9088" s="42"/>
      <c r="Z9088" s="42"/>
    </row>
    <row r="9089">
      <c r="B9089" s="42"/>
      <c r="D9089" s="90"/>
      <c r="F9089" s="90"/>
      <c r="G9089" s="42"/>
      <c r="H9089" s="90"/>
      <c r="M9089" s="42"/>
      <c r="S9089" s="42"/>
      <c r="T9089" s="42"/>
      <c r="U9089" s="42"/>
      <c r="V9089" s="42"/>
      <c r="W9089" s="42"/>
      <c r="X9089" s="42"/>
      <c r="Y9089" s="42"/>
      <c r="Z9089" s="42"/>
    </row>
    <row r="9090">
      <c r="B9090" s="42"/>
      <c r="D9090" s="90"/>
      <c r="F9090" s="90"/>
      <c r="G9090" s="42"/>
      <c r="H9090" s="90"/>
      <c r="M9090" s="42"/>
      <c r="S9090" s="42"/>
      <c r="T9090" s="42"/>
      <c r="U9090" s="42"/>
      <c r="V9090" s="42"/>
      <c r="W9090" s="42"/>
      <c r="X9090" s="42"/>
      <c r="Y9090" s="42"/>
      <c r="Z9090" s="42"/>
    </row>
    <row r="9091">
      <c r="B9091" s="42"/>
      <c r="D9091" s="90"/>
      <c r="F9091" s="90"/>
      <c r="G9091" s="42"/>
      <c r="H9091" s="90"/>
      <c r="M9091" s="42"/>
      <c r="S9091" s="42"/>
      <c r="T9091" s="42"/>
      <c r="U9091" s="42"/>
      <c r="V9091" s="42"/>
      <c r="W9091" s="42"/>
      <c r="X9091" s="42"/>
      <c r="Y9091" s="42"/>
      <c r="Z9091" s="42"/>
    </row>
    <row r="9092">
      <c r="B9092" s="42"/>
      <c r="D9092" s="90"/>
      <c r="F9092" s="90"/>
      <c r="G9092" s="42"/>
      <c r="H9092" s="90"/>
      <c r="M9092" s="42"/>
      <c r="S9092" s="42"/>
      <c r="T9092" s="42"/>
      <c r="U9092" s="42"/>
      <c r="V9092" s="42"/>
      <c r="W9092" s="42"/>
      <c r="X9092" s="42"/>
      <c r="Y9092" s="42"/>
      <c r="Z9092" s="42"/>
    </row>
    <row r="9093">
      <c r="B9093" s="42"/>
      <c r="D9093" s="90"/>
      <c r="F9093" s="90"/>
      <c r="G9093" s="42"/>
      <c r="H9093" s="90"/>
      <c r="M9093" s="42"/>
      <c r="S9093" s="42"/>
      <c r="T9093" s="42"/>
      <c r="U9093" s="42"/>
      <c r="V9093" s="42"/>
      <c r="W9093" s="42"/>
      <c r="X9093" s="42"/>
      <c r="Y9093" s="42"/>
      <c r="Z9093" s="42"/>
    </row>
    <row r="9094">
      <c r="B9094" s="42"/>
      <c r="D9094" s="90"/>
      <c r="F9094" s="90"/>
      <c r="G9094" s="42"/>
      <c r="H9094" s="90"/>
      <c r="M9094" s="42"/>
      <c r="S9094" s="42"/>
      <c r="T9094" s="42"/>
      <c r="U9094" s="42"/>
      <c r="V9094" s="42"/>
      <c r="W9094" s="42"/>
      <c r="X9094" s="42"/>
      <c r="Y9094" s="42"/>
      <c r="Z9094" s="42"/>
    </row>
    <row r="9095">
      <c r="B9095" s="42"/>
      <c r="D9095" s="90"/>
      <c r="F9095" s="90"/>
      <c r="G9095" s="42"/>
      <c r="H9095" s="90"/>
      <c r="M9095" s="42"/>
      <c r="S9095" s="42"/>
      <c r="T9095" s="42"/>
      <c r="U9095" s="42"/>
      <c r="V9095" s="42"/>
      <c r="W9095" s="42"/>
      <c r="X9095" s="42"/>
      <c r="Y9095" s="42"/>
      <c r="Z9095" s="42"/>
    </row>
    <row r="9096">
      <c r="B9096" s="42"/>
      <c r="D9096" s="90"/>
      <c r="F9096" s="90"/>
      <c r="G9096" s="42"/>
      <c r="H9096" s="90"/>
      <c r="M9096" s="42"/>
      <c r="S9096" s="42"/>
      <c r="T9096" s="42"/>
      <c r="U9096" s="42"/>
      <c r="V9096" s="42"/>
      <c r="W9096" s="42"/>
      <c r="X9096" s="42"/>
      <c r="Y9096" s="42"/>
      <c r="Z9096" s="42"/>
    </row>
    <row r="9097">
      <c r="B9097" s="42"/>
      <c r="D9097" s="90"/>
      <c r="F9097" s="90"/>
      <c r="G9097" s="42"/>
      <c r="H9097" s="90"/>
      <c r="M9097" s="42"/>
      <c r="S9097" s="42"/>
      <c r="T9097" s="42"/>
      <c r="U9097" s="42"/>
      <c r="V9097" s="42"/>
      <c r="W9097" s="42"/>
      <c r="X9097" s="42"/>
      <c r="Y9097" s="42"/>
      <c r="Z9097" s="42"/>
    </row>
    <row r="9098">
      <c r="B9098" s="42"/>
      <c r="D9098" s="90"/>
      <c r="F9098" s="90"/>
      <c r="G9098" s="42"/>
      <c r="H9098" s="90"/>
      <c r="M9098" s="42"/>
      <c r="S9098" s="42"/>
      <c r="T9098" s="42"/>
      <c r="U9098" s="42"/>
      <c r="V9098" s="42"/>
      <c r="W9098" s="42"/>
      <c r="X9098" s="42"/>
      <c r="Y9098" s="42"/>
      <c r="Z9098" s="42"/>
    </row>
    <row r="9099">
      <c r="B9099" s="42"/>
      <c r="D9099" s="90"/>
      <c r="F9099" s="90"/>
      <c r="G9099" s="42"/>
      <c r="H9099" s="90"/>
      <c r="M9099" s="42"/>
      <c r="S9099" s="42"/>
      <c r="T9099" s="42"/>
      <c r="U9099" s="42"/>
      <c r="V9099" s="42"/>
      <c r="W9099" s="42"/>
      <c r="X9099" s="42"/>
      <c r="Y9099" s="42"/>
      <c r="Z9099" s="42"/>
    </row>
    <row r="9100">
      <c r="B9100" s="42"/>
      <c r="D9100" s="90"/>
      <c r="F9100" s="90"/>
      <c r="G9100" s="42"/>
      <c r="H9100" s="90"/>
      <c r="M9100" s="42"/>
      <c r="S9100" s="42"/>
      <c r="T9100" s="42"/>
      <c r="U9100" s="42"/>
      <c r="V9100" s="42"/>
      <c r="W9100" s="42"/>
      <c r="X9100" s="42"/>
      <c r="Y9100" s="42"/>
      <c r="Z9100" s="42"/>
    </row>
    <row r="9101">
      <c r="B9101" s="42"/>
      <c r="D9101" s="90"/>
      <c r="F9101" s="90"/>
      <c r="G9101" s="42"/>
      <c r="H9101" s="90"/>
      <c r="M9101" s="42"/>
      <c r="S9101" s="42"/>
      <c r="T9101" s="42"/>
      <c r="U9101" s="42"/>
      <c r="V9101" s="42"/>
      <c r="W9101" s="42"/>
      <c r="X9101" s="42"/>
      <c r="Y9101" s="42"/>
      <c r="Z9101" s="42"/>
    </row>
    <row r="9102">
      <c r="B9102" s="42"/>
      <c r="D9102" s="90"/>
      <c r="F9102" s="90"/>
      <c r="G9102" s="42"/>
      <c r="H9102" s="90"/>
      <c r="M9102" s="42"/>
      <c r="S9102" s="42"/>
      <c r="T9102" s="42"/>
      <c r="U9102" s="42"/>
      <c r="V9102" s="42"/>
      <c r="W9102" s="42"/>
      <c r="X9102" s="42"/>
      <c r="Y9102" s="42"/>
      <c r="Z9102" s="42"/>
    </row>
    <row r="9103">
      <c r="B9103" s="42"/>
      <c r="D9103" s="90"/>
      <c r="F9103" s="90"/>
      <c r="G9103" s="42"/>
      <c r="H9103" s="90"/>
      <c r="M9103" s="42"/>
      <c r="S9103" s="42"/>
      <c r="T9103" s="42"/>
      <c r="U9103" s="42"/>
      <c r="V9103" s="42"/>
      <c r="W9103" s="42"/>
      <c r="X9103" s="42"/>
      <c r="Y9103" s="42"/>
      <c r="Z9103" s="42"/>
    </row>
    <row r="9104">
      <c r="B9104" s="42"/>
      <c r="D9104" s="90"/>
      <c r="F9104" s="90"/>
      <c r="G9104" s="42"/>
      <c r="H9104" s="90"/>
      <c r="M9104" s="42"/>
      <c r="S9104" s="42"/>
      <c r="T9104" s="42"/>
      <c r="U9104" s="42"/>
      <c r="V9104" s="42"/>
      <c r="W9104" s="42"/>
      <c r="X9104" s="42"/>
      <c r="Y9104" s="42"/>
      <c r="Z9104" s="42"/>
    </row>
    <row r="9105">
      <c r="B9105" s="42"/>
      <c r="D9105" s="90"/>
      <c r="F9105" s="90"/>
      <c r="G9105" s="42"/>
      <c r="H9105" s="90"/>
      <c r="M9105" s="42"/>
      <c r="S9105" s="42"/>
      <c r="T9105" s="42"/>
      <c r="U9105" s="42"/>
      <c r="V9105" s="42"/>
      <c r="W9105" s="42"/>
      <c r="X9105" s="42"/>
      <c r="Y9105" s="42"/>
      <c r="Z9105" s="42"/>
    </row>
    <row r="9106">
      <c r="B9106" s="42"/>
      <c r="D9106" s="90"/>
      <c r="F9106" s="90"/>
      <c r="G9106" s="42"/>
      <c r="H9106" s="90"/>
      <c r="M9106" s="42"/>
      <c r="S9106" s="42"/>
      <c r="T9106" s="42"/>
      <c r="U9106" s="42"/>
      <c r="V9106" s="42"/>
      <c r="W9106" s="42"/>
      <c r="X9106" s="42"/>
      <c r="Y9106" s="42"/>
      <c r="Z9106" s="42"/>
    </row>
    <row r="9107">
      <c r="B9107" s="42"/>
      <c r="D9107" s="90"/>
      <c r="F9107" s="90"/>
      <c r="G9107" s="42"/>
      <c r="H9107" s="90"/>
      <c r="M9107" s="42"/>
      <c r="S9107" s="42"/>
      <c r="T9107" s="42"/>
      <c r="U9107" s="42"/>
      <c r="V9107" s="42"/>
      <c r="W9107" s="42"/>
      <c r="X9107" s="42"/>
      <c r="Y9107" s="42"/>
      <c r="Z9107" s="42"/>
    </row>
    <row r="9108">
      <c r="B9108" s="42"/>
      <c r="D9108" s="90"/>
      <c r="F9108" s="90"/>
      <c r="G9108" s="42"/>
      <c r="H9108" s="90"/>
      <c r="M9108" s="42"/>
      <c r="S9108" s="42"/>
      <c r="T9108" s="42"/>
      <c r="U9108" s="42"/>
      <c r="V9108" s="42"/>
      <c r="W9108" s="42"/>
      <c r="X9108" s="42"/>
      <c r="Y9108" s="42"/>
      <c r="Z9108" s="42"/>
    </row>
    <row r="9109">
      <c r="B9109" s="42"/>
      <c r="D9109" s="90"/>
      <c r="F9109" s="90"/>
      <c r="G9109" s="42"/>
      <c r="H9109" s="90"/>
      <c r="M9109" s="42"/>
      <c r="S9109" s="42"/>
      <c r="T9109" s="42"/>
      <c r="U9109" s="42"/>
      <c r="V9109" s="42"/>
      <c r="W9109" s="42"/>
      <c r="X9109" s="42"/>
      <c r="Y9109" s="42"/>
      <c r="Z9109" s="42"/>
    </row>
    <row r="9110">
      <c r="B9110" s="42"/>
      <c r="D9110" s="90"/>
      <c r="F9110" s="90"/>
      <c r="G9110" s="42"/>
      <c r="H9110" s="90"/>
      <c r="M9110" s="42"/>
      <c r="S9110" s="42"/>
      <c r="T9110" s="42"/>
      <c r="U9110" s="42"/>
      <c r="V9110" s="42"/>
      <c r="W9110" s="42"/>
      <c r="X9110" s="42"/>
      <c r="Y9110" s="42"/>
      <c r="Z9110" s="42"/>
    </row>
    <row r="9111">
      <c r="B9111" s="42"/>
      <c r="D9111" s="90"/>
      <c r="F9111" s="90"/>
      <c r="G9111" s="42"/>
      <c r="H9111" s="90"/>
      <c r="M9111" s="42"/>
      <c r="S9111" s="42"/>
      <c r="T9111" s="42"/>
      <c r="U9111" s="42"/>
      <c r="V9111" s="42"/>
      <c r="W9111" s="42"/>
      <c r="X9111" s="42"/>
      <c r="Y9111" s="42"/>
      <c r="Z9111" s="42"/>
    </row>
    <row r="9112">
      <c r="B9112" s="42"/>
      <c r="D9112" s="90"/>
      <c r="F9112" s="90"/>
      <c r="G9112" s="42"/>
      <c r="H9112" s="90"/>
      <c r="M9112" s="42"/>
      <c r="S9112" s="42"/>
      <c r="T9112" s="42"/>
      <c r="U9112" s="42"/>
      <c r="V9112" s="42"/>
      <c r="W9112" s="42"/>
      <c r="X9112" s="42"/>
      <c r="Y9112" s="42"/>
      <c r="Z9112" s="42"/>
    </row>
    <row r="9113">
      <c r="B9113" s="42"/>
      <c r="D9113" s="90"/>
      <c r="F9113" s="90"/>
      <c r="G9113" s="42"/>
      <c r="H9113" s="90"/>
      <c r="M9113" s="42"/>
      <c r="S9113" s="42"/>
      <c r="T9113" s="42"/>
      <c r="U9113" s="42"/>
      <c r="V9113" s="42"/>
      <c r="W9113" s="42"/>
      <c r="X9113" s="42"/>
      <c r="Y9113" s="42"/>
      <c r="Z9113" s="42"/>
    </row>
    <row r="9114">
      <c r="B9114" s="42"/>
      <c r="D9114" s="90"/>
      <c r="F9114" s="90"/>
      <c r="G9114" s="42"/>
      <c r="H9114" s="90"/>
      <c r="M9114" s="42"/>
      <c r="S9114" s="42"/>
      <c r="T9114" s="42"/>
      <c r="U9114" s="42"/>
      <c r="V9114" s="42"/>
      <c r="W9114" s="42"/>
      <c r="X9114" s="42"/>
      <c r="Y9114" s="42"/>
      <c r="Z9114" s="42"/>
    </row>
    <row r="9115">
      <c r="B9115" s="42"/>
      <c r="D9115" s="90"/>
      <c r="F9115" s="90"/>
      <c r="G9115" s="42"/>
      <c r="H9115" s="90"/>
      <c r="M9115" s="42"/>
      <c r="S9115" s="42"/>
      <c r="T9115" s="42"/>
      <c r="U9115" s="42"/>
      <c r="V9115" s="42"/>
      <c r="W9115" s="42"/>
      <c r="X9115" s="42"/>
      <c r="Y9115" s="42"/>
      <c r="Z9115" s="42"/>
    </row>
    <row r="9116">
      <c r="B9116" s="42"/>
      <c r="D9116" s="90"/>
      <c r="F9116" s="90"/>
      <c r="G9116" s="42"/>
      <c r="H9116" s="90"/>
      <c r="M9116" s="42"/>
      <c r="S9116" s="42"/>
      <c r="T9116" s="42"/>
      <c r="U9116" s="42"/>
      <c r="V9116" s="42"/>
      <c r="W9116" s="42"/>
      <c r="X9116" s="42"/>
      <c r="Y9116" s="42"/>
      <c r="Z9116" s="42"/>
    </row>
    <row r="9117">
      <c r="B9117" s="42"/>
      <c r="D9117" s="90"/>
      <c r="F9117" s="90"/>
      <c r="G9117" s="42"/>
      <c r="H9117" s="90"/>
      <c r="M9117" s="42"/>
      <c r="S9117" s="42"/>
      <c r="T9117" s="42"/>
      <c r="U9117" s="42"/>
      <c r="V9117" s="42"/>
      <c r="W9117" s="42"/>
      <c r="X9117" s="42"/>
      <c r="Y9117" s="42"/>
      <c r="Z9117" s="42"/>
    </row>
    <row r="9118">
      <c r="B9118" s="42"/>
      <c r="D9118" s="90"/>
      <c r="F9118" s="90"/>
      <c r="G9118" s="42"/>
      <c r="H9118" s="90"/>
      <c r="M9118" s="42"/>
      <c r="S9118" s="42"/>
      <c r="T9118" s="42"/>
      <c r="U9118" s="42"/>
      <c r="V9118" s="42"/>
      <c r="W9118" s="42"/>
      <c r="X9118" s="42"/>
      <c r="Y9118" s="42"/>
      <c r="Z9118" s="42"/>
    </row>
    <row r="9119">
      <c r="B9119" s="42"/>
      <c r="D9119" s="90"/>
      <c r="F9119" s="90"/>
      <c r="G9119" s="42"/>
      <c r="H9119" s="90"/>
      <c r="M9119" s="42"/>
      <c r="S9119" s="42"/>
      <c r="T9119" s="42"/>
      <c r="U9119" s="42"/>
      <c r="V9119" s="42"/>
      <c r="W9119" s="42"/>
      <c r="X9119" s="42"/>
      <c r="Y9119" s="42"/>
      <c r="Z9119" s="42"/>
    </row>
    <row r="9120">
      <c r="B9120" s="42"/>
      <c r="D9120" s="90"/>
      <c r="F9120" s="90"/>
      <c r="G9120" s="42"/>
      <c r="H9120" s="90"/>
      <c r="M9120" s="42"/>
      <c r="S9120" s="42"/>
      <c r="T9120" s="42"/>
      <c r="U9120" s="42"/>
      <c r="V9120" s="42"/>
      <c r="W9120" s="42"/>
      <c r="X9120" s="42"/>
      <c r="Y9120" s="42"/>
      <c r="Z9120" s="42"/>
    </row>
    <row r="9121">
      <c r="B9121" s="42"/>
      <c r="D9121" s="90"/>
      <c r="F9121" s="90"/>
      <c r="G9121" s="42"/>
      <c r="H9121" s="90"/>
      <c r="M9121" s="42"/>
      <c r="S9121" s="42"/>
      <c r="T9121" s="42"/>
      <c r="U9121" s="42"/>
      <c r="V9121" s="42"/>
      <c r="W9121" s="42"/>
      <c r="X9121" s="42"/>
      <c r="Y9121" s="42"/>
      <c r="Z9121" s="42"/>
    </row>
    <row r="9122">
      <c r="B9122" s="42"/>
      <c r="D9122" s="90"/>
      <c r="F9122" s="90"/>
      <c r="G9122" s="42"/>
      <c r="H9122" s="90"/>
      <c r="M9122" s="42"/>
      <c r="S9122" s="42"/>
      <c r="T9122" s="42"/>
      <c r="U9122" s="42"/>
      <c r="V9122" s="42"/>
      <c r="W9122" s="42"/>
      <c r="X9122" s="42"/>
      <c r="Y9122" s="42"/>
      <c r="Z9122" s="42"/>
    </row>
    <row r="9123">
      <c r="B9123" s="42"/>
      <c r="D9123" s="90"/>
      <c r="F9123" s="90"/>
      <c r="G9123" s="42"/>
      <c r="H9123" s="90"/>
      <c r="M9123" s="42"/>
      <c r="S9123" s="42"/>
      <c r="T9123" s="42"/>
      <c r="U9123" s="42"/>
      <c r="V9123" s="42"/>
      <c r="W9123" s="42"/>
      <c r="X9123" s="42"/>
      <c r="Y9123" s="42"/>
      <c r="Z9123" s="42"/>
    </row>
    <row r="9124">
      <c r="B9124" s="42"/>
      <c r="D9124" s="90"/>
      <c r="F9124" s="90"/>
      <c r="G9124" s="42"/>
      <c r="H9124" s="90"/>
      <c r="M9124" s="42"/>
      <c r="S9124" s="42"/>
      <c r="T9124" s="42"/>
      <c r="U9124" s="42"/>
      <c r="V9124" s="42"/>
      <c r="W9124" s="42"/>
      <c r="X9124" s="42"/>
      <c r="Y9124" s="42"/>
      <c r="Z9124" s="42"/>
    </row>
    <row r="9125">
      <c r="B9125" s="42"/>
      <c r="D9125" s="90"/>
      <c r="F9125" s="90"/>
      <c r="G9125" s="42"/>
      <c r="H9125" s="90"/>
      <c r="M9125" s="42"/>
      <c r="S9125" s="42"/>
      <c r="T9125" s="42"/>
      <c r="U9125" s="42"/>
      <c r="V9125" s="42"/>
      <c r="W9125" s="42"/>
      <c r="X9125" s="42"/>
      <c r="Y9125" s="42"/>
      <c r="Z9125" s="42"/>
    </row>
    <row r="9126">
      <c r="B9126" s="42"/>
      <c r="D9126" s="90"/>
      <c r="F9126" s="90"/>
      <c r="G9126" s="42"/>
      <c r="H9126" s="90"/>
      <c r="M9126" s="42"/>
      <c r="S9126" s="42"/>
      <c r="T9126" s="42"/>
      <c r="U9126" s="42"/>
      <c r="V9126" s="42"/>
      <c r="W9126" s="42"/>
      <c r="X9126" s="42"/>
      <c r="Y9126" s="42"/>
      <c r="Z9126" s="42"/>
    </row>
    <row r="9127">
      <c r="B9127" s="42"/>
      <c r="D9127" s="90"/>
      <c r="F9127" s="90"/>
      <c r="G9127" s="42"/>
      <c r="H9127" s="90"/>
      <c r="M9127" s="42"/>
      <c r="S9127" s="42"/>
      <c r="T9127" s="42"/>
      <c r="U9127" s="42"/>
      <c r="V9127" s="42"/>
      <c r="W9127" s="42"/>
      <c r="X9127" s="42"/>
      <c r="Y9127" s="42"/>
      <c r="Z9127" s="42"/>
    </row>
    <row r="9128">
      <c r="B9128" s="42"/>
      <c r="D9128" s="90"/>
      <c r="F9128" s="90"/>
      <c r="G9128" s="42"/>
      <c r="H9128" s="90"/>
      <c r="M9128" s="42"/>
      <c r="S9128" s="42"/>
      <c r="T9128" s="42"/>
      <c r="U9128" s="42"/>
      <c r="V9128" s="42"/>
      <c r="W9128" s="42"/>
      <c r="X9128" s="42"/>
      <c r="Y9128" s="42"/>
      <c r="Z9128" s="42"/>
    </row>
    <row r="9129">
      <c r="B9129" s="42"/>
      <c r="D9129" s="90"/>
      <c r="F9129" s="90"/>
      <c r="G9129" s="42"/>
      <c r="H9129" s="90"/>
      <c r="M9129" s="42"/>
      <c r="S9129" s="42"/>
      <c r="T9129" s="42"/>
      <c r="U9129" s="42"/>
      <c r="V9129" s="42"/>
      <c r="W9129" s="42"/>
      <c r="X9129" s="42"/>
      <c r="Y9129" s="42"/>
      <c r="Z9129" s="42"/>
    </row>
    <row r="9130">
      <c r="B9130" s="42"/>
      <c r="D9130" s="90"/>
      <c r="F9130" s="90"/>
      <c r="G9130" s="42"/>
      <c r="H9130" s="90"/>
      <c r="M9130" s="42"/>
      <c r="S9130" s="42"/>
      <c r="T9130" s="42"/>
      <c r="U9130" s="42"/>
      <c r="V9130" s="42"/>
      <c r="W9130" s="42"/>
      <c r="X9130" s="42"/>
      <c r="Y9130" s="42"/>
      <c r="Z9130" s="42"/>
    </row>
    <row r="9131">
      <c r="B9131" s="42"/>
      <c r="D9131" s="90"/>
      <c r="F9131" s="90"/>
      <c r="G9131" s="42"/>
      <c r="H9131" s="90"/>
      <c r="M9131" s="42"/>
      <c r="S9131" s="42"/>
      <c r="T9131" s="42"/>
      <c r="U9131" s="42"/>
      <c r="V9131" s="42"/>
      <c r="W9131" s="42"/>
      <c r="X9131" s="42"/>
      <c r="Y9131" s="42"/>
      <c r="Z9131" s="42"/>
    </row>
    <row r="9132">
      <c r="B9132" s="42"/>
      <c r="D9132" s="90"/>
      <c r="F9132" s="90"/>
      <c r="G9132" s="42"/>
      <c r="H9132" s="90"/>
      <c r="M9132" s="42"/>
      <c r="S9132" s="42"/>
      <c r="T9132" s="42"/>
      <c r="U9132" s="42"/>
      <c r="V9132" s="42"/>
      <c r="W9132" s="42"/>
      <c r="X9132" s="42"/>
      <c r="Y9132" s="42"/>
      <c r="Z9132" s="42"/>
    </row>
    <row r="9133">
      <c r="B9133" s="42"/>
      <c r="D9133" s="90"/>
      <c r="F9133" s="90"/>
      <c r="G9133" s="42"/>
      <c r="H9133" s="90"/>
      <c r="M9133" s="42"/>
      <c r="S9133" s="42"/>
      <c r="T9133" s="42"/>
      <c r="U9133" s="42"/>
      <c r="V9133" s="42"/>
      <c r="W9133" s="42"/>
      <c r="X9133" s="42"/>
      <c r="Y9133" s="42"/>
      <c r="Z9133" s="42"/>
    </row>
    <row r="9134">
      <c r="B9134" s="42"/>
      <c r="D9134" s="90"/>
      <c r="F9134" s="90"/>
      <c r="G9134" s="42"/>
      <c r="H9134" s="90"/>
      <c r="M9134" s="42"/>
      <c r="S9134" s="42"/>
      <c r="T9134" s="42"/>
      <c r="U9134" s="42"/>
      <c r="V9134" s="42"/>
      <c r="W9134" s="42"/>
      <c r="X9134" s="42"/>
      <c r="Y9134" s="42"/>
      <c r="Z9134" s="42"/>
    </row>
    <row r="9135">
      <c r="B9135" s="42"/>
      <c r="D9135" s="90"/>
      <c r="F9135" s="90"/>
      <c r="G9135" s="42"/>
      <c r="H9135" s="90"/>
      <c r="M9135" s="42"/>
      <c r="S9135" s="42"/>
      <c r="T9135" s="42"/>
      <c r="U9135" s="42"/>
      <c r="V9135" s="42"/>
      <c r="W9135" s="42"/>
      <c r="X9135" s="42"/>
      <c r="Y9135" s="42"/>
      <c r="Z9135" s="42"/>
    </row>
    <row r="9136">
      <c r="B9136" s="42"/>
      <c r="D9136" s="90"/>
      <c r="F9136" s="90"/>
      <c r="G9136" s="42"/>
      <c r="H9136" s="90"/>
      <c r="M9136" s="42"/>
      <c r="S9136" s="42"/>
      <c r="T9136" s="42"/>
      <c r="U9136" s="42"/>
      <c r="V9136" s="42"/>
      <c r="W9136" s="42"/>
      <c r="X9136" s="42"/>
      <c r="Y9136" s="42"/>
      <c r="Z9136" s="42"/>
    </row>
    <row r="9137">
      <c r="B9137" s="42"/>
      <c r="D9137" s="90"/>
      <c r="F9137" s="90"/>
      <c r="G9137" s="42"/>
      <c r="H9137" s="90"/>
      <c r="M9137" s="42"/>
      <c r="S9137" s="42"/>
      <c r="T9137" s="42"/>
      <c r="U9137" s="42"/>
      <c r="V9137" s="42"/>
      <c r="W9137" s="42"/>
      <c r="X9137" s="42"/>
      <c r="Y9137" s="42"/>
      <c r="Z9137" s="42"/>
    </row>
    <row r="9138">
      <c r="B9138" s="42"/>
      <c r="D9138" s="90"/>
      <c r="F9138" s="90"/>
      <c r="G9138" s="42"/>
      <c r="H9138" s="90"/>
      <c r="M9138" s="42"/>
      <c r="S9138" s="42"/>
      <c r="T9138" s="42"/>
      <c r="U9138" s="42"/>
      <c r="V9138" s="42"/>
      <c r="W9138" s="42"/>
      <c r="X9138" s="42"/>
      <c r="Y9138" s="42"/>
      <c r="Z9138" s="42"/>
    </row>
    <row r="9139">
      <c r="B9139" s="42"/>
      <c r="D9139" s="90"/>
      <c r="F9139" s="90"/>
      <c r="G9139" s="42"/>
      <c r="H9139" s="90"/>
      <c r="M9139" s="42"/>
      <c r="S9139" s="42"/>
      <c r="T9139" s="42"/>
      <c r="U9139" s="42"/>
      <c r="V9139" s="42"/>
      <c r="W9139" s="42"/>
      <c r="X9139" s="42"/>
      <c r="Y9139" s="42"/>
      <c r="Z9139" s="42"/>
    </row>
    <row r="9140">
      <c r="B9140" s="42"/>
      <c r="D9140" s="90"/>
      <c r="F9140" s="90"/>
      <c r="G9140" s="42"/>
      <c r="H9140" s="90"/>
      <c r="M9140" s="42"/>
      <c r="S9140" s="42"/>
      <c r="T9140" s="42"/>
      <c r="U9140" s="42"/>
      <c r="V9140" s="42"/>
      <c r="W9140" s="42"/>
      <c r="X9140" s="42"/>
      <c r="Y9140" s="42"/>
      <c r="Z9140" s="42"/>
    </row>
    <row r="9141">
      <c r="B9141" s="42"/>
      <c r="D9141" s="90"/>
      <c r="F9141" s="90"/>
      <c r="G9141" s="42"/>
      <c r="H9141" s="90"/>
      <c r="M9141" s="42"/>
      <c r="S9141" s="42"/>
      <c r="T9141" s="42"/>
      <c r="U9141" s="42"/>
      <c r="V9141" s="42"/>
      <c r="W9141" s="42"/>
      <c r="X9141" s="42"/>
      <c r="Y9141" s="42"/>
      <c r="Z9141" s="42"/>
    </row>
    <row r="9142">
      <c r="B9142" s="42"/>
      <c r="D9142" s="90"/>
      <c r="F9142" s="90"/>
      <c r="G9142" s="42"/>
      <c r="H9142" s="90"/>
      <c r="M9142" s="42"/>
      <c r="S9142" s="42"/>
      <c r="T9142" s="42"/>
      <c r="U9142" s="42"/>
      <c r="V9142" s="42"/>
      <c r="W9142" s="42"/>
      <c r="X9142" s="42"/>
      <c r="Y9142" s="42"/>
      <c r="Z9142" s="42"/>
    </row>
    <row r="9143">
      <c r="B9143" s="42"/>
      <c r="D9143" s="90"/>
      <c r="F9143" s="90"/>
      <c r="G9143" s="42"/>
      <c r="H9143" s="90"/>
      <c r="M9143" s="42"/>
      <c r="S9143" s="42"/>
      <c r="T9143" s="42"/>
      <c r="U9143" s="42"/>
      <c r="V9143" s="42"/>
      <c r="W9143" s="42"/>
      <c r="X9143" s="42"/>
      <c r="Y9143" s="42"/>
      <c r="Z9143" s="42"/>
    </row>
    <row r="9144">
      <c r="B9144" s="42"/>
      <c r="D9144" s="90"/>
      <c r="F9144" s="90"/>
      <c r="G9144" s="42"/>
      <c r="H9144" s="90"/>
      <c r="M9144" s="42"/>
      <c r="S9144" s="42"/>
      <c r="T9144" s="42"/>
      <c r="U9144" s="42"/>
      <c r="V9144" s="42"/>
      <c r="W9144" s="42"/>
      <c r="X9144" s="42"/>
      <c r="Y9144" s="42"/>
      <c r="Z9144" s="42"/>
    </row>
    <row r="9145">
      <c r="B9145" s="42"/>
      <c r="D9145" s="90"/>
      <c r="F9145" s="90"/>
      <c r="G9145" s="42"/>
      <c r="H9145" s="90"/>
      <c r="M9145" s="42"/>
      <c r="S9145" s="42"/>
      <c r="T9145" s="42"/>
      <c r="U9145" s="42"/>
      <c r="V9145" s="42"/>
      <c r="W9145" s="42"/>
      <c r="X9145" s="42"/>
      <c r="Y9145" s="42"/>
      <c r="Z9145" s="42"/>
    </row>
    <row r="9146">
      <c r="B9146" s="42"/>
      <c r="D9146" s="90"/>
      <c r="F9146" s="90"/>
      <c r="G9146" s="42"/>
      <c r="H9146" s="90"/>
      <c r="M9146" s="42"/>
      <c r="S9146" s="42"/>
      <c r="T9146" s="42"/>
      <c r="U9146" s="42"/>
      <c r="V9146" s="42"/>
      <c r="W9146" s="42"/>
      <c r="X9146" s="42"/>
      <c r="Y9146" s="42"/>
      <c r="Z9146" s="42"/>
    </row>
    <row r="9147">
      <c r="B9147" s="42"/>
      <c r="D9147" s="90"/>
      <c r="F9147" s="90"/>
      <c r="G9147" s="42"/>
      <c r="H9147" s="90"/>
      <c r="M9147" s="42"/>
      <c r="S9147" s="42"/>
      <c r="T9147" s="42"/>
      <c r="U9147" s="42"/>
      <c r="V9147" s="42"/>
      <c r="W9147" s="42"/>
      <c r="X9147" s="42"/>
      <c r="Y9147" s="42"/>
      <c r="Z9147" s="42"/>
    </row>
    <row r="9148">
      <c r="B9148" s="42"/>
      <c r="D9148" s="90"/>
      <c r="F9148" s="90"/>
      <c r="G9148" s="42"/>
      <c r="H9148" s="90"/>
      <c r="M9148" s="42"/>
      <c r="S9148" s="42"/>
      <c r="T9148" s="42"/>
      <c r="U9148" s="42"/>
      <c r="V9148" s="42"/>
      <c r="W9148" s="42"/>
      <c r="X9148" s="42"/>
      <c r="Y9148" s="42"/>
      <c r="Z9148" s="42"/>
    </row>
    <row r="9149">
      <c r="B9149" s="42"/>
      <c r="D9149" s="90"/>
      <c r="F9149" s="90"/>
      <c r="G9149" s="42"/>
      <c r="H9149" s="90"/>
      <c r="M9149" s="42"/>
      <c r="S9149" s="42"/>
      <c r="T9149" s="42"/>
      <c r="U9149" s="42"/>
      <c r="V9149" s="42"/>
      <c r="W9149" s="42"/>
      <c r="X9149" s="42"/>
      <c r="Y9149" s="42"/>
      <c r="Z9149" s="42"/>
    </row>
    <row r="9150">
      <c r="B9150" s="42"/>
      <c r="D9150" s="90"/>
      <c r="F9150" s="90"/>
      <c r="G9150" s="42"/>
      <c r="H9150" s="90"/>
      <c r="M9150" s="42"/>
      <c r="S9150" s="42"/>
      <c r="T9150" s="42"/>
      <c r="U9150" s="42"/>
      <c r="V9150" s="42"/>
      <c r="W9150" s="42"/>
      <c r="X9150" s="42"/>
      <c r="Y9150" s="42"/>
      <c r="Z9150" s="42"/>
    </row>
    <row r="9151">
      <c r="B9151" s="42"/>
      <c r="D9151" s="90"/>
      <c r="F9151" s="90"/>
      <c r="G9151" s="42"/>
      <c r="H9151" s="90"/>
      <c r="M9151" s="42"/>
      <c r="S9151" s="42"/>
      <c r="T9151" s="42"/>
      <c r="U9151" s="42"/>
      <c r="V9151" s="42"/>
      <c r="W9151" s="42"/>
      <c r="X9151" s="42"/>
      <c r="Y9151" s="42"/>
      <c r="Z9151" s="42"/>
    </row>
    <row r="9152">
      <c r="B9152" s="42"/>
      <c r="D9152" s="90"/>
      <c r="F9152" s="90"/>
      <c r="G9152" s="42"/>
      <c r="H9152" s="90"/>
      <c r="M9152" s="42"/>
      <c r="S9152" s="42"/>
      <c r="T9152" s="42"/>
      <c r="U9152" s="42"/>
      <c r="V9152" s="42"/>
      <c r="W9152" s="42"/>
      <c r="X9152" s="42"/>
      <c r="Y9152" s="42"/>
      <c r="Z9152" s="42"/>
    </row>
    <row r="9153">
      <c r="B9153" s="42"/>
      <c r="D9153" s="90"/>
      <c r="F9153" s="90"/>
      <c r="G9153" s="42"/>
      <c r="H9153" s="90"/>
      <c r="M9153" s="42"/>
      <c r="S9153" s="42"/>
      <c r="T9153" s="42"/>
      <c r="U9153" s="42"/>
      <c r="V9153" s="42"/>
      <c r="W9153" s="42"/>
      <c r="X9153" s="42"/>
      <c r="Y9153" s="42"/>
      <c r="Z9153" s="42"/>
    </row>
    <row r="9154">
      <c r="B9154" s="42"/>
      <c r="D9154" s="90"/>
      <c r="F9154" s="90"/>
      <c r="G9154" s="42"/>
      <c r="H9154" s="90"/>
      <c r="M9154" s="42"/>
      <c r="S9154" s="42"/>
      <c r="T9154" s="42"/>
      <c r="U9154" s="42"/>
      <c r="V9154" s="42"/>
      <c r="W9154" s="42"/>
      <c r="X9154" s="42"/>
      <c r="Y9154" s="42"/>
      <c r="Z9154" s="42"/>
    </row>
    <row r="9155">
      <c r="B9155" s="42"/>
      <c r="D9155" s="90"/>
      <c r="F9155" s="90"/>
      <c r="G9155" s="42"/>
      <c r="H9155" s="90"/>
      <c r="M9155" s="42"/>
      <c r="S9155" s="42"/>
      <c r="T9155" s="42"/>
      <c r="U9155" s="42"/>
      <c r="V9155" s="42"/>
      <c r="W9155" s="42"/>
      <c r="X9155" s="42"/>
      <c r="Y9155" s="42"/>
      <c r="Z9155" s="42"/>
    </row>
    <row r="9156">
      <c r="B9156" s="42"/>
      <c r="D9156" s="90"/>
      <c r="F9156" s="90"/>
      <c r="G9156" s="42"/>
      <c r="H9156" s="90"/>
      <c r="M9156" s="42"/>
      <c r="S9156" s="42"/>
      <c r="T9156" s="42"/>
      <c r="U9156" s="42"/>
      <c r="V9156" s="42"/>
      <c r="W9156" s="42"/>
      <c r="X9156" s="42"/>
      <c r="Y9156" s="42"/>
      <c r="Z9156" s="42"/>
    </row>
    <row r="9157">
      <c r="B9157" s="42"/>
      <c r="D9157" s="90"/>
      <c r="F9157" s="90"/>
      <c r="G9157" s="42"/>
      <c r="H9157" s="90"/>
      <c r="M9157" s="42"/>
      <c r="S9157" s="42"/>
      <c r="T9157" s="42"/>
      <c r="U9157" s="42"/>
      <c r="V9157" s="42"/>
      <c r="W9157" s="42"/>
      <c r="X9157" s="42"/>
      <c r="Y9157" s="42"/>
      <c r="Z9157" s="42"/>
    </row>
    <row r="9158">
      <c r="B9158" s="42"/>
      <c r="D9158" s="90"/>
      <c r="F9158" s="90"/>
      <c r="G9158" s="42"/>
      <c r="H9158" s="90"/>
      <c r="M9158" s="42"/>
      <c r="S9158" s="42"/>
      <c r="T9158" s="42"/>
      <c r="U9158" s="42"/>
      <c r="V9158" s="42"/>
      <c r="W9158" s="42"/>
      <c r="X9158" s="42"/>
      <c r="Y9158" s="42"/>
      <c r="Z9158" s="42"/>
    </row>
    <row r="9159">
      <c r="B9159" s="42"/>
      <c r="D9159" s="90"/>
      <c r="F9159" s="90"/>
      <c r="G9159" s="42"/>
      <c r="H9159" s="90"/>
      <c r="M9159" s="42"/>
      <c r="S9159" s="42"/>
      <c r="T9159" s="42"/>
      <c r="U9159" s="42"/>
      <c r="V9159" s="42"/>
      <c r="W9159" s="42"/>
      <c r="X9159" s="42"/>
      <c r="Y9159" s="42"/>
      <c r="Z9159" s="42"/>
    </row>
    <row r="9160">
      <c r="B9160" s="42"/>
      <c r="D9160" s="90"/>
      <c r="F9160" s="90"/>
      <c r="G9160" s="42"/>
      <c r="H9160" s="90"/>
      <c r="M9160" s="42"/>
      <c r="S9160" s="42"/>
      <c r="T9160" s="42"/>
      <c r="U9160" s="42"/>
      <c r="V9160" s="42"/>
      <c r="W9160" s="42"/>
      <c r="X9160" s="42"/>
      <c r="Y9160" s="42"/>
      <c r="Z9160" s="42"/>
    </row>
    <row r="9161">
      <c r="B9161" s="42"/>
      <c r="D9161" s="90"/>
      <c r="F9161" s="90"/>
      <c r="G9161" s="42"/>
      <c r="H9161" s="90"/>
      <c r="M9161" s="42"/>
      <c r="S9161" s="42"/>
      <c r="T9161" s="42"/>
      <c r="U9161" s="42"/>
      <c r="V9161" s="42"/>
      <c r="W9161" s="42"/>
      <c r="X9161" s="42"/>
      <c r="Y9161" s="42"/>
      <c r="Z9161" s="42"/>
    </row>
    <row r="9162">
      <c r="B9162" s="42"/>
      <c r="D9162" s="90"/>
      <c r="F9162" s="90"/>
      <c r="G9162" s="42"/>
      <c r="H9162" s="90"/>
      <c r="M9162" s="42"/>
      <c r="S9162" s="42"/>
      <c r="T9162" s="42"/>
      <c r="U9162" s="42"/>
      <c r="V9162" s="42"/>
      <c r="W9162" s="42"/>
      <c r="X9162" s="42"/>
      <c r="Y9162" s="42"/>
      <c r="Z9162" s="42"/>
    </row>
    <row r="9163">
      <c r="B9163" s="42"/>
      <c r="D9163" s="90"/>
      <c r="F9163" s="90"/>
      <c r="G9163" s="42"/>
      <c r="H9163" s="90"/>
      <c r="M9163" s="42"/>
      <c r="S9163" s="42"/>
      <c r="T9163" s="42"/>
      <c r="U9163" s="42"/>
      <c r="V9163" s="42"/>
      <c r="W9163" s="42"/>
      <c r="X9163" s="42"/>
      <c r="Y9163" s="42"/>
      <c r="Z9163" s="42"/>
    </row>
    <row r="9164">
      <c r="B9164" s="42"/>
      <c r="D9164" s="90"/>
      <c r="F9164" s="90"/>
      <c r="G9164" s="42"/>
      <c r="H9164" s="90"/>
      <c r="M9164" s="42"/>
      <c r="S9164" s="42"/>
      <c r="T9164" s="42"/>
      <c r="U9164" s="42"/>
      <c r="V9164" s="42"/>
      <c r="W9164" s="42"/>
      <c r="X9164" s="42"/>
      <c r="Y9164" s="42"/>
      <c r="Z9164" s="42"/>
    </row>
    <row r="9165">
      <c r="B9165" s="42"/>
      <c r="D9165" s="90"/>
      <c r="F9165" s="90"/>
      <c r="G9165" s="42"/>
      <c r="H9165" s="90"/>
      <c r="M9165" s="42"/>
      <c r="S9165" s="42"/>
      <c r="T9165" s="42"/>
      <c r="U9165" s="42"/>
      <c r="V9165" s="42"/>
      <c r="W9165" s="42"/>
      <c r="X9165" s="42"/>
      <c r="Y9165" s="42"/>
      <c r="Z9165" s="42"/>
    </row>
    <row r="9166">
      <c r="B9166" s="42"/>
      <c r="D9166" s="90"/>
      <c r="F9166" s="90"/>
      <c r="G9166" s="42"/>
      <c r="H9166" s="90"/>
      <c r="M9166" s="42"/>
      <c r="S9166" s="42"/>
      <c r="T9166" s="42"/>
      <c r="U9166" s="42"/>
      <c r="V9166" s="42"/>
      <c r="W9166" s="42"/>
      <c r="X9166" s="42"/>
      <c r="Y9166" s="42"/>
      <c r="Z9166" s="42"/>
    </row>
    <row r="9167">
      <c r="B9167" s="42"/>
      <c r="D9167" s="90"/>
      <c r="F9167" s="90"/>
      <c r="G9167" s="42"/>
      <c r="H9167" s="90"/>
      <c r="M9167" s="42"/>
      <c r="S9167" s="42"/>
      <c r="T9167" s="42"/>
      <c r="U9167" s="42"/>
      <c r="V9167" s="42"/>
      <c r="W9167" s="42"/>
      <c r="X9167" s="42"/>
      <c r="Y9167" s="42"/>
      <c r="Z9167" s="42"/>
    </row>
    <row r="9168">
      <c r="B9168" s="42"/>
      <c r="D9168" s="90"/>
      <c r="F9168" s="90"/>
      <c r="G9168" s="42"/>
      <c r="H9168" s="90"/>
      <c r="M9168" s="42"/>
      <c r="S9168" s="42"/>
      <c r="T9168" s="42"/>
      <c r="U9168" s="42"/>
      <c r="V9168" s="42"/>
      <c r="W9168" s="42"/>
      <c r="X9168" s="42"/>
      <c r="Y9168" s="42"/>
      <c r="Z9168" s="42"/>
    </row>
    <row r="9169">
      <c r="B9169" s="42"/>
      <c r="D9169" s="90"/>
      <c r="F9169" s="90"/>
      <c r="G9169" s="42"/>
      <c r="H9169" s="90"/>
      <c r="M9169" s="42"/>
      <c r="S9169" s="42"/>
      <c r="T9169" s="42"/>
      <c r="U9169" s="42"/>
      <c r="V9169" s="42"/>
      <c r="W9169" s="42"/>
      <c r="X9169" s="42"/>
      <c r="Y9169" s="42"/>
      <c r="Z9169" s="42"/>
    </row>
    <row r="9170">
      <c r="B9170" s="42"/>
      <c r="D9170" s="90"/>
      <c r="F9170" s="90"/>
      <c r="G9170" s="42"/>
      <c r="H9170" s="90"/>
      <c r="M9170" s="42"/>
      <c r="S9170" s="42"/>
      <c r="T9170" s="42"/>
      <c r="U9170" s="42"/>
      <c r="V9170" s="42"/>
      <c r="W9170" s="42"/>
      <c r="X9170" s="42"/>
      <c r="Y9170" s="42"/>
      <c r="Z9170" s="42"/>
    </row>
    <row r="9171">
      <c r="B9171" s="42"/>
      <c r="D9171" s="90"/>
      <c r="F9171" s="90"/>
      <c r="G9171" s="42"/>
      <c r="H9171" s="90"/>
      <c r="M9171" s="42"/>
      <c r="S9171" s="42"/>
      <c r="T9171" s="42"/>
      <c r="U9171" s="42"/>
      <c r="V9171" s="42"/>
      <c r="W9171" s="42"/>
      <c r="X9171" s="42"/>
      <c r="Y9171" s="42"/>
      <c r="Z9171" s="42"/>
    </row>
    <row r="9172">
      <c r="B9172" s="42"/>
      <c r="D9172" s="90"/>
      <c r="F9172" s="90"/>
      <c r="G9172" s="42"/>
      <c r="H9172" s="90"/>
      <c r="M9172" s="42"/>
      <c r="S9172" s="42"/>
      <c r="T9172" s="42"/>
      <c r="U9172" s="42"/>
      <c r="V9172" s="42"/>
      <c r="W9172" s="42"/>
      <c r="X9172" s="42"/>
      <c r="Y9172" s="42"/>
      <c r="Z9172" s="42"/>
    </row>
    <row r="9173">
      <c r="B9173" s="42"/>
      <c r="D9173" s="90"/>
      <c r="F9173" s="90"/>
      <c r="G9173" s="42"/>
      <c r="H9173" s="90"/>
      <c r="M9173" s="42"/>
      <c r="S9173" s="42"/>
      <c r="T9173" s="42"/>
      <c r="U9173" s="42"/>
      <c r="V9173" s="42"/>
      <c r="W9173" s="42"/>
      <c r="X9173" s="42"/>
      <c r="Y9173" s="42"/>
      <c r="Z9173" s="42"/>
    </row>
    <row r="9174">
      <c r="B9174" s="42"/>
      <c r="D9174" s="90"/>
      <c r="F9174" s="90"/>
      <c r="G9174" s="42"/>
      <c r="H9174" s="90"/>
      <c r="M9174" s="42"/>
      <c r="S9174" s="42"/>
      <c r="T9174" s="42"/>
      <c r="U9174" s="42"/>
      <c r="V9174" s="42"/>
      <c r="W9174" s="42"/>
      <c r="X9174" s="42"/>
      <c r="Y9174" s="42"/>
      <c r="Z9174" s="42"/>
    </row>
    <row r="9175">
      <c r="B9175" s="42"/>
      <c r="D9175" s="90"/>
      <c r="F9175" s="90"/>
      <c r="G9175" s="42"/>
      <c r="H9175" s="90"/>
      <c r="M9175" s="42"/>
      <c r="S9175" s="42"/>
      <c r="T9175" s="42"/>
      <c r="U9175" s="42"/>
      <c r="V9175" s="42"/>
      <c r="W9175" s="42"/>
      <c r="X9175" s="42"/>
      <c r="Y9175" s="42"/>
      <c r="Z9175" s="42"/>
    </row>
    <row r="9176">
      <c r="B9176" s="42"/>
      <c r="D9176" s="90"/>
      <c r="F9176" s="90"/>
      <c r="G9176" s="42"/>
      <c r="H9176" s="90"/>
      <c r="M9176" s="42"/>
      <c r="S9176" s="42"/>
      <c r="T9176" s="42"/>
      <c r="U9176" s="42"/>
      <c r="V9176" s="42"/>
      <c r="W9176" s="42"/>
      <c r="X9176" s="42"/>
      <c r="Y9176" s="42"/>
      <c r="Z9176" s="42"/>
    </row>
    <row r="9177">
      <c r="B9177" s="42"/>
      <c r="D9177" s="90"/>
      <c r="F9177" s="90"/>
      <c r="G9177" s="42"/>
      <c r="H9177" s="90"/>
      <c r="M9177" s="42"/>
      <c r="S9177" s="42"/>
      <c r="T9177" s="42"/>
      <c r="U9177" s="42"/>
      <c r="V9177" s="42"/>
      <c r="W9177" s="42"/>
      <c r="X9177" s="42"/>
      <c r="Y9177" s="42"/>
      <c r="Z9177" s="42"/>
    </row>
    <row r="9178">
      <c r="B9178" s="42"/>
      <c r="D9178" s="90"/>
      <c r="F9178" s="90"/>
      <c r="G9178" s="42"/>
      <c r="H9178" s="90"/>
      <c r="M9178" s="42"/>
      <c r="S9178" s="42"/>
      <c r="T9178" s="42"/>
      <c r="U9178" s="42"/>
      <c r="V9178" s="42"/>
      <c r="W9178" s="42"/>
      <c r="X9178" s="42"/>
      <c r="Y9178" s="42"/>
      <c r="Z9178" s="42"/>
    </row>
    <row r="9179">
      <c r="B9179" s="42"/>
      <c r="D9179" s="90"/>
      <c r="F9179" s="90"/>
      <c r="G9179" s="42"/>
      <c r="H9179" s="90"/>
      <c r="M9179" s="42"/>
      <c r="S9179" s="42"/>
      <c r="T9179" s="42"/>
      <c r="U9179" s="42"/>
      <c r="V9179" s="42"/>
      <c r="W9179" s="42"/>
      <c r="X9179" s="42"/>
      <c r="Y9179" s="42"/>
      <c r="Z9179" s="42"/>
    </row>
    <row r="9180">
      <c r="B9180" s="42"/>
      <c r="D9180" s="90"/>
      <c r="F9180" s="90"/>
      <c r="G9180" s="42"/>
      <c r="H9180" s="90"/>
      <c r="M9180" s="42"/>
      <c r="S9180" s="42"/>
      <c r="T9180" s="42"/>
      <c r="U9180" s="42"/>
      <c r="V9180" s="42"/>
      <c r="W9180" s="42"/>
      <c r="X9180" s="42"/>
      <c r="Y9180" s="42"/>
      <c r="Z9180" s="42"/>
    </row>
    <row r="9181">
      <c r="B9181" s="42"/>
      <c r="D9181" s="90"/>
      <c r="F9181" s="90"/>
      <c r="G9181" s="42"/>
      <c r="H9181" s="90"/>
      <c r="M9181" s="42"/>
      <c r="S9181" s="42"/>
      <c r="T9181" s="42"/>
      <c r="U9181" s="42"/>
      <c r="V9181" s="42"/>
      <c r="W9181" s="42"/>
      <c r="X9181" s="42"/>
      <c r="Y9181" s="42"/>
      <c r="Z9181" s="42"/>
    </row>
    <row r="9182">
      <c r="B9182" s="42"/>
      <c r="D9182" s="90"/>
      <c r="F9182" s="90"/>
      <c r="G9182" s="42"/>
      <c r="H9182" s="90"/>
      <c r="M9182" s="42"/>
      <c r="S9182" s="42"/>
      <c r="T9182" s="42"/>
      <c r="U9182" s="42"/>
      <c r="V9182" s="42"/>
      <c r="W9182" s="42"/>
      <c r="X9182" s="42"/>
      <c r="Y9182" s="42"/>
      <c r="Z9182" s="42"/>
    </row>
    <row r="9183">
      <c r="B9183" s="42"/>
      <c r="D9183" s="90"/>
      <c r="F9183" s="90"/>
      <c r="G9183" s="42"/>
      <c r="H9183" s="90"/>
      <c r="M9183" s="42"/>
      <c r="S9183" s="42"/>
      <c r="T9183" s="42"/>
      <c r="U9183" s="42"/>
      <c r="V9183" s="42"/>
      <c r="W9183" s="42"/>
      <c r="X9183" s="42"/>
      <c r="Y9183" s="42"/>
      <c r="Z9183" s="42"/>
    </row>
    <row r="9184">
      <c r="B9184" s="42"/>
      <c r="D9184" s="90"/>
      <c r="F9184" s="90"/>
      <c r="G9184" s="42"/>
      <c r="H9184" s="90"/>
      <c r="M9184" s="42"/>
      <c r="S9184" s="42"/>
      <c r="T9184" s="42"/>
      <c r="U9184" s="42"/>
      <c r="V9184" s="42"/>
      <c r="W9184" s="42"/>
      <c r="X9184" s="42"/>
      <c r="Y9184" s="42"/>
      <c r="Z9184" s="42"/>
    </row>
    <row r="9185">
      <c r="B9185" s="42"/>
      <c r="D9185" s="90"/>
      <c r="F9185" s="90"/>
      <c r="G9185" s="42"/>
      <c r="H9185" s="90"/>
      <c r="M9185" s="42"/>
      <c r="S9185" s="42"/>
      <c r="T9185" s="42"/>
      <c r="U9185" s="42"/>
      <c r="V9185" s="42"/>
      <c r="W9185" s="42"/>
      <c r="X9185" s="42"/>
      <c r="Y9185" s="42"/>
      <c r="Z9185" s="42"/>
    </row>
    <row r="9186">
      <c r="B9186" s="42"/>
      <c r="D9186" s="90"/>
      <c r="F9186" s="90"/>
      <c r="G9186" s="42"/>
      <c r="H9186" s="90"/>
      <c r="M9186" s="42"/>
      <c r="S9186" s="42"/>
      <c r="T9186" s="42"/>
      <c r="U9186" s="42"/>
      <c r="V9186" s="42"/>
      <c r="W9186" s="42"/>
      <c r="X9186" s="42"/>
      <c r="Y9186" s="42"/>
      <c r="Z9186" s="42"/>
    </row>
    <row r="9187">
      <c r="B9187" s="42"/>
      <c r="D9187" s="90"/>
      <c r="F9187" s="90"/>
      <c r="G9187" s="42"/>
      <c r="H9187" s="90"/>
      <c r="M9187" s="42"/>
      <c r="S9187" s="42"/>
      <c r="T9187" s="42"/>
      <c r="U9187" s="42"/>
      <c r="V9187" s="42"/>
      <c r="W9187" s="42"/>
      <c r="X9187" s="42"/>
      <c r="Y9187" s="42"/>
      <c r="Z9187" s="42"/>
    </row>
    <row r="9188">
      <c r="B9188" s="42"/>
      <c r="D9188" s="90"/>
      <c r="F9188" s="90"/>
      <c r="G9188" s="42"/>
      <c r="H9188" s="90"/>
      <c r="M9188" s="42"/>
      <c r="S9188" s="42"/>
      <c r="T9188" s="42"/>
      <c r="U9188" s="42"/>
      <c r="V9188" s="42"/>
      <c r="W9188" s="42"/>
      <c r="X9188" s="42"/>
      <c r="Y9188" s="42"/>
      <c r="Z9188" s="42"/>
    </row>
    <row r="9189">
      <c r="B9189" s="42"/>
      <c r="D9189" s="90"/>
      <c r="F9189" s="90"/>
      <c r="G9189" s="42"/>
      <c r="H9189" s="90"/>
      <c r="M9189" s="42"/>
      <c r="S9189" s="42"/>
      <c r="T9189" s="42"/>
      <c r="U9189" s="42"/>
      <c r="V9189" s="42"/>
      <c r="W9189" s="42"/>
      <c r="X9189" s="42"/>
      <c r="Y9189" s="42"/>
      <c r="Z9189" s="42"/>
    </row>
    <row r="9190">
      <c r="B9190" s="42"/>
      <c r="D9190" s="90"/>
      <c r="F9190" s="90"/>
      <c r="G9190" s="42"/>
      <c r="H9190" s="90"/>
      <c r="M9190" s="42"/>
      <c r="S9190" s="42"/>
      <c r="T9190" s="42"/>
      <c r="U9190" s="42"/>
      <c r="V9190" s="42"/>
      <c r="W9190" s="42"/>
      <c r="X9190" s="42"/>
      <c r="Y9190" s="42"/>
      <c r="Z9190" s="42"/>
    </row>
    <row r="9191">
      <c r="B9191" s="42"/>
      <c r="D9191" s="90"/>
      <c r="F9191" s="90"/>
      <c r="G9191" s="42"/>
      <c r="H9191" s="90"/>
      <c r="M9191" s="42"/>
      <c r="S9191" s="42"/>
      <c r="T9191" s="42"/>
      <c r="U9191" s="42"/>
      <c r="V9191" s="42"/>
      <c r="W9191" s="42"/>
      <c r="X9191" s="42"/>
      <c r="Y9191" s="42"/>
      <c r="Z9191" s="42"/>
    </row>
    <row r="9192">
      <c r="B9192" s="42"/>
      <c r="D9192" s="90"/>
      <c r="F9192" s="90"/>
      <c r="G9192" s="42"/>
      <c r="H9192" s="90"/>
      <c r="M9192" s="42"/>
      <c r="S9192" s="42"/>
      <c r="T9192" s="42"/>
      <c r="U9192" s="42"/>
      <c r="V9192" s="42"/>
      <c r="W9192" s="42"/>
      <c r="X9192" s="42"/>
      <c r="Y9192" s="42"/>
      <c r="Z9192" s="42"/>
    </row>
    <row r="9193">
      <c r="B9193" s="42"/>
      <c r="D9193" s="90"/>
      <c r="F9193" s="90"/>
      <c r="G9193" s="42"/>
      <c r="H9193" s="90"/>
      <c r="M9193" s="42"/>
      <c r="S9193" s="42"/>
      <c r="T9193" s="42"/>
      <c r="U9193" s="42"/>
      <c r="V9193" s="42"/>
      <c r="W9193" s="42"/>
      <c r="X9193" s="42"/>
      <c r="Y9193" s="42"/>
      <c r="Z9193" s="42"/>
    </row>
    <row r="9194">
      <c r="B9194" s="42"/>
      <c r="D9194" s="90"/>
      <c r="F9194" s="90"/>
      <c r="G9194" s="42"/>
      <c r="H9194" s="90"/>
      <c r="M9194" s="42"/>
      <c r="S9194" s="42"/>
      <c r="T9194" s="42"/>
      <c r="U9194" s="42"/>
      <c r="V9194" s="42"/>
      <c r="W9194" s="42"/>
      <c r="X9194" s="42"/>
      <c r="Y9194" s="42"/>
      <c r="Z9194" s="42"/>
    </row>
    <row r="9195">
      <c r="B9195" s="42"/>
      <c r="D9195" s="90"/>
      <c r="F9195" s="90"/>
      <c r="G9195" s="42"/>
      <c r="H9195" s="90"/>
      <c r="M9195" s="42"/>
      <c r="S9195" s="42"/>
      <c r="T9195" s="42"/>
      <c r="U9195" s="42"/>
      <c r="V9195" s="42"/>
      <c r="W9195" s="42"/>
      <c r="X9195" s="42"/>
      <c r="Y9195" s="42"/>
      <c r="Z9195" s="42"/>
    </row>
    <row r="9196">
      <c r="B9196" s="42"/>
      <c r="D9196" s="90"/>
      <c r="F9196" s="90"/>
      <c r="G9196" s="42"/>
      <c r="H9196" s="90"/>
      <c r="M9196" s="42"/>
      <c r="S9196" s="42"/>
      <c r="T9196" s="42"/>
      <c r="U9196" s="42"/>
      <c r="V9196" s="42"/>
      <c r="W9196" s="42"/>
      <c r="X9196" s="42"/>
      <c r="Y9196" s="42"/>
      <c r="Z9196" s="42"/>
    </row>
    <row r="9197">
      <c r="B9197" s="42"/>
      <c r="D9197" s="90"/>
      <c r="F9197" s="90"/>
      <c r="G9197" s="42"/>
      <c r="H9197" s="90"/>
      <c r="M9197" s="42"/>
      <c r="S9197" s="42"/>
      <c r="T9197" s="42"/>
      <c r="U9197" s="42"/>
      <c r="V9197" s="42"/>
      <c r="W9197" s="42"/>
      <c r="X9197" s="42"/>
      <c r="Y9197" s="42"/>
      <c r="Z9197" s="42"/>
    </row>
    <row r="9198">
      <c r="B9198" s="42"/>
      <c r="D9198" s="90"/>
      <c r="F9198" s="90"/>
      <c r="G9198" s="42"/>
      <c r="H9198" s="90"/>
      <c r="M9198" s="42"/>
      <c r="S9198" s="42"/>
      <c r="T9198" s="42"/>
      <c r="U9198" s="42"/>
      <c r="V9198" s="42"/>
      <c r="W9198" s="42"/>
      <c r="X9198" s="42"/>
      <c r="Y9198" s="42"/>
      <c r="Z9198" s="42"/>
    </row>
    <row r="9199">
      <c r="B9199" s="42"/>
      <c r="D9199" s="90"/>
      <c r="F9199" s="90"/>
      <c r="G9199" s="42"/>
      <c r="H9199" s="90"/>
      <c r="M9199" s="42"/>
      <c r="S9199" s="42"/>
      <c r="T9199" s="42"/>
      <c r="U9199" s="42"/>
      <c r="V9199" s="42"/>
      <c r="W9199" s="42"/>
      <c r="X9199" s="42"/>
      <c r="Y9199" s="42"/>
      <c r="Z9199" s="42"/>
    </row>
    <row r="9200">
      <c r="B9200" s="42"/>
      <c r="D9200" s="90"/>
      <c r="F9200" s="90"/>
      <c r="G9200" s="42"/>
      <c r="H9200" s="90"/>
      <c r="M9200" s="42"/>
      <c r="S9200" s="42"/>
      <c r="T9200" s="42"/>
      <c r="U9200" s="42"/>
      <c r="V9200" s="42"/>
      <c r="W9200" s="42"/>
      <c r="X9200" s="42"/>
      <c r="Y9200" s="42"/>
      <c r="Z9200" s="42"/>
    </row>
    <row r="9201">
      <c r="B9201" s="42"/>
      <c r="D9201" s="90"/>
      <c r="F9201" s="90"/>
      <c r="G9201" s="42"/>
      <c r="H9201" s="90"/>
      <c r="M9201" s="42"/>
      <c r="S9201" s="42"/>
      <c r="T9201" s="42"/>
      <c r="U9201" s="42"/>
      <c r="V9201" s="42"/>
      <c r="W9201" s="42"/>
      <c r="X9201" s="42"/>
      <c r="Y9201" s="42"/>
      <c r="Z9201" s="42"/>
    </row>
    <row r="9202">
      <c r="B9202" s="42"/>
      <c r="D9202" s="90"/>
      <c r="F9202" s="90"/>
      <c r="G9202" s="42"/>
      <c r="H9202" s="90"/>
      <c r="M9202" s="42"/>
      <c r="S9202" s="42"/>
      <c r="T9202" s="42"/>
      <c r="U9202" s="42"/>
      <c r="V9202" s="42"/>
      <c r="W9202" s="42"/>
      <c r="X9202" s="42"/>
      <c r="Y9202" s="42"/>
      <c r="Z9202" s="42"/>
    </row>
    <row r="9203">
      <c r="B9203" s="42"/>
      <c r="D9203" s="90"/>
      <c r="F9203" s="90"/>
      <c r="G9203" s="42"/>
      <c r="H9203" s="90"/>
      <c r="M9203" s="42"/>
      <c r="S9203" s="42"/>
      <c r="T9203" s="42"/>
      <c r="U9203" s="42"/>
      <c r="V9203" s="42"/>
      <c r="W9203" s="42"/>
      <c r="X9203" s="42"/>
      <c r="Y9203" s="42"/>
      <c r="Z9203" s="42"/>
    </row>
    <row r="9204">
      <c r="B9204" s="42"/>
      <c r="D9204" s="90"/>
      <c r="F9204" s="90"/>
      <c r="G9204" s="42"/>
      <c r="H9204" s="90"/>
      <c r="M9204" s="42"/>
      <c r="S9204" s="42"/>
      <c r="T9204" s="42"/>
      <c r="U9204" s="42"/>
      <c r="V9204" s="42"/>
      <c r="W9204" s="42"/>
      <c r="X9204" s="42"/>
      <c r="Y9204" s="42"/>
      <c r="Z9204" s="42"/>
    </row>
    <row r="9205">
      <c r="B9205" s="42"/>
      <c r="D9205" s="90"/>
      <c r="F9205" s="90"/>
      <c r="G9205" s="42"/>
      <c r="H9205" s="90"/>
      <c r="M9205" s="42"/>
      <c r="S9205" s="42"/>
      <c r="T9205" s="42"/>
      <c r="U9205" s="42"/>
      <c r="V9205" s="42"/>
      <c r="W9205" s="42"/>
      <c r="X9205" s="42"/>
      <c r="Y9205" s="42"/>
      <c r="Z9205" s="42"/>
    </row>
    <row r="9206">
      <c r="B9206" s="42"/>
      <c r="D9206" s="90"/>
      <c r="F9206" s="90"/>
      <c r="G9206" s="42"/>
      <c r="H9206" s="90"/>
      <c r="M9206" s="42"/>
      <c r="S9206" s="42"/>
      <c r="T9206" s="42"/>
      <c r="U9206" s="42"/>
      <c r="V9206" s="42"/>
      <c r="W9206" s="42"/>
      <c r="X9206" s="42"/>
      <c r="Y9206" s="42"/>
      <c r="Z9206" s="42"/>
    </row>
    <row r="9207">
      <c r="B9207" s="42"/>
      <c r="D9207" s="90"/>
      <c r="F9207" s="90"/>
      <c r="G9207" s="42"/>
      <c r="H9207" s="90"/>
      <c r="M9207" s="42"/>
      <c r="S9207" s="42"/>
      <c r="T9207" s="42"/>
      <c r="U9207" s="42"/>
      <c r="V9207" s="42"/>
      <c r="W9207" s="42"/>
      <c r="X9207" s="42"/>
      <c r="Y9207" s="42"/>
      <c r="Z9207" s="42"/>
    </row>
    <row r="9208">
      <c r="B9208" s="42"/>
      <c r="D9208" s="90"/>
      <c r="F9208" s="90"/>
      <c r="G9208" s="42"/>
      <c r="H9208" s="90"/>
      <c r="M9208" s="42"/>
      <c r="S9208" s="42"/>
      <c r="T9208" s="42"/>
      <c r="U9208" s="42"/>
      <c r="V9208" s="42"/>
      <c r="W9208" s="42"/>
      <c r="X9208" s="42"/>
      <c r="Y9208" s="42"/>
      <c r="Z9208" s="42"/>
    </row>
    <row r="9209">
      <c r="B9209" s="42"/>
      <c r="D9209" s="90"/>
      <c r="F9209" s="90"/>
      <c r="G9209" s="42"/>
      <c r="H9209" s="90"/>
      <c r="M9209" s="42"/>
      <c r="S9209" s="42"/>
      <c r="T9209" s="42"/>
      <c r="U9209" s="42"/>
      <c r="V9209" s="42"/>
      <c r="W9209" s="42"/>
      <c r="X9209" s="42"/>
      <c r="Y9209" s="42"/>
      <c r="Z9209" s="42"/>
    </row>
    <row r="9210">
      <c r="B9210" s="42"/>
      <c r="D9210" s="90"/>
      <c r="F9210" s="90"/>
      <c r="G9210" s="42"/>
      <c r="H9210" s="90"/>
      <c r="M9210" s="42"/>
      <c r="S9210" s="42"/>
      <c r="T9210" s="42"/>
      <c r="U9210" s="42"/>
      <c r="V9210" s="42"/>
      <c r="W9210" s="42"/>
      <c r="X9210" s="42"/>
      <c r="Y9210" s="42"/>
      <c r="Z9210" s="42"/>
    </row>
    <row r="9211">
      <c r="B9211" s="42"/>
      <c r="D9211" s="90"/>
      <c r="F9211" s="90"/>
      <c r="G9211" s="42"/>
      <c r="H9211" s="90"/>
      <c r="M9211" s="42"/>
      <c r="S9211" s="42"/>
      <c r="T9211" s="42"/>
      <c r="U9211" s="42"/>
      <c r="V9211" s="42"/>
      <c r="W9211" s="42"/>
      <c r="X9211" s="42"/>
      <c r="Y9211" s="42"/>
      <c r="Z9211" s="42"/>
    </row>
    <row r="9212">
      <c r="B9212" s="42"/>
      <c r="D9212" s="90"/>
      <c r="F9212" s="90"/>
      <c r="G9212" s="42"/>
      <c r="H9212" s="90"/>
      <c r="M9212" s="42"/>
      <c r="S9212" s="42"/>
      <c r="T9212" s="42"/>
      <c r="U9212" s="42"/>
      <c r="V9212" s="42"/>
      <c r="W9212" s="42"/>
      <c r="X9212" s="42"/>
      <c r="Y9212" s="42"/>
      <c r="Z9212" s="42"/>
    </row>
    <row r="9213">
      <c r="B9213" s="42"/>
      <c r="D9213" s="90"/>
      <c r="F9213" s="90"/>
      <c r="G9213" s="42"/>
      <c r="H9213" s="90"/>
      <c r="M9213" s="42"/>
      <c r="S9213" s="42"/>
      <c r="T9213" s="42"/>
      <c r="U9213" s="42"/>
      <c r="V9213" s="42"/>
      <c r="W9213" s="42"/>
      <c r="X9213" s="42"/>
      <c r="Y9213" s="42"/>
      <c r="Z9213" s="42"/>
    </row>
    <row r="9214">
      <c r="B9214" s="42"/>
      <c r="D9214" s="90"/>
      <c r="F9214" s="90"/>
      <c r="G9214" s="42"/>
      <c r="H9214" s="90"/>
      <c r="M9214" s="42"/>
      <c r="S9214" s="42"/>
      <c r="T9214" s="42"/>
      <c r="U9214" s="42"/>
      <c r="V9214" s="42"/>
      <c r="W9214" s="42"/>
      <c r="X9214" s="42"/>
      <c r="Y9214" s="42"/>
      <c r="Z9214" s="42"/>
    </row>
    <row r="9215">
      <c r="B9215" s="42"/>
      <c r="D9215" s="90"/>
      <c r="F9215" s="90"/>
      <c r="G9215" s="42"/>
      <c r="H9215" s="90"/>
      <c r="M9215" s="42"/>
      <c r="S9215" s="42"/>
      <c r="T9215" s="42"/>
      <c r="U9215" s="42"/>
      <c r="V9215" s="42"/>
      <c r="W9215" s="42"/>
      <c r="X9215" s="42"/>
      <c r="Y9215" s="42"/>
      <c r="Z9215" s="42"/>
    </row>
    <row r="9216">
      <c r="B9216" s="42"/>
      <c r="D9216" s="90"/>
      <c r="F9216" s="90"/>
      <c r="G9216" s="42"/>
      <c r="H9216" s="90"/>
      <c r="M9216" s="42"/>
      <c r="S9216" s="42"/>
      <c r="T9216" s="42"/>
      <c r="U9216" s="42"/>
      <c r="V9216" s="42"/>
      <c r="W9216" s="42"/>
      <c r="X9216" s="42"/>
      <c r="Y9216" s="42"/>
      <c r="Z9216" s="42"/>
    </row>
    <row r="9217">
      <c r="B9217" s="42"/>
      <c r="D9217" s="90"/>
      <c r="F9217" s="90"/>
      <c r="G9217" s="42"/>
      <c r="H9217" s="90"/>
      <c r="M9217" s="42"/>
      <c r="S9217" s="42"/>
      <c r="T9217" s="42"/>
      <c r="U9217" s="42"/>
      <c r="V9217" s="42"/>
      <c r="W9217" s="42"/>
      <c r="X9217" s="42"/>
      <c r="Y9217" s="42"/>
      <c r="Z9217" s="42"/>
    </row>
    <row r="9218">
      <c r="B9218" s="42"/>
      <c r="D9218" s="90"/>
      <c r="F9218" s="90"/>
      <c r="G9218" s="42"/>
      <c r="H9218" s="90"/>
      <c r="M9218" s="42"/>
      <c r="S9218" s="42"/>
      <c r="T9218" s="42"/>
      <c r="U9218" s="42"/>
      <c r="V9218" s="42"/>
      <c r="W9218" s="42"/>
      <c r="X9218" s="42"/>
      <c r="Y9218" s="42"/>
      <c r="Z9218" s="42"/>
    </row>
    <row r="9219">
      <c r="B9219" s="42"/>
      <c r="D9219" s="90"/>
      <c r="F9219" s="90"/>
      <c r="G9219" s="42"/>
      <c r="H9219" s="90"/>
      <c r="M9219" s="42"/>
      <c r="S9219" s="42"/>
      <c r="T9219" s="42"/>
      <c r="U9219" s="42"/>
      <c r="V9219" s="42"/>
      <c r="W9219" s="42"/>
      <c r="X9219" s="42"/>
      <c r="Y9219" s="42"/>
      <c r="Z9219" s="42"/>
    </row>
    <row r="9220">
      <c r="B9220" s="42"/>
      <c r="D9220" s="90"/>
      <c r="F9220" s="90"/>
      <c r="G9220" s="42"/>
      <c r="H9220" s="90"/>
      <c r="M9220" s="42"/>
      <c r="S9220" s="42"/>
      <c r="T9220" s="42"/>
      <c r="U9220" s="42"/>
      <c r="V9220" s="42"/>
      <c r="W9220" s="42"/>
      <c r="X9220" s="42"/>
      <c r="Y9220" s="42"/>
      <c r="Z9220" s="42"/>
    </row>
    <row r="9221">
      <c r="B9221" s="42"/>
      <c r="D9221" s="90"/>
      <c r="F9221" s="90"/>
      <c r="G9221" s="42"/>
      <c r="H9221" s="90"/>
      <c r="M9221" s="42"/>
      <c r="S9221" s="42"/>
      <c r="T9221" s="42"/>
      <c r="U9221" s="42"/>
      <c r="V9221" s="42"/>
      <c r="W9221" s="42"/>
      <c r="X9221" s="42"/>
      <c r="Y9221" s="42"/>
      <c r="Z9221" s="42"/>
    </row>
    <row r="9222">
      <c r="B9222" s="42"/>
      <c r="D9222" s="90"/>
      <c r="F9222" s="90"/>
      <c r="G9222" s="42"/>
      <c r="H9222" s="90"/>
      <c r="M9222" s="42"/>
      <c r="S9222" s="42"/>
      <c r="T9222" s="42"/>
      <c r="U9222" s="42"/>
      <c r="V9222" s="42"/>
      <c r="W9222" s="42"/>
      <c r="X9222" s="42"/>
      <c r="Y9222" s="42"/>
      <c r="Z9222" s="42"/>
    </row>
    <row r="9223">
      <c r="B9223" s="42"/>
      <c r="D9223" s="90"/>
      <c r="F9223" s="90"/>
      <c r="G9223" s="42"/>
      <c r="H9223" s="90"/>
      <c r="M9223" s="42"/>
      <c r="S9223" s="42"/>
      <c r="T9223" s="42"/>
      <c r="U9223" s="42"/>
      <c r="V9223" s="42"/>
      <c r="W9223" s="42"/>
      <c r="X9223" s="42"/>
      <c r="Y9223" s="42"/>
      <c r="Z9223" s="42"/>
    </row>
    <row r="9224">
      <c r="B9224" s="42"/>
      <c r="D9224" s="90"/>
      <c r="F9224" s="90"/>
      <c r="G9224" s="42"/>
      <c r="H9224" s="90"/>
      <c r="M9224" s="42"/>
      <c r="S9224" s="42"/>
      <c r="T9224" s="42"/>
      <c r="U9224" s="42"/>
      <c r="V9224" s="42"/>
      <c r="W9224" s="42"/>
      <c r="X9224" s="42"/>
      <c r="Y9224" s="42"/>
      <c r="Z9224" s="42"/>
    </row>
    <row r="9225">
      <c r="B9225" s="42"/>
      <c r="D9225" s="90"/>
      <c r="F9225" s="90"/>
      <c r="G9225" s="42"/>
      <c r="H9225" s="90"/>
      <c r="M9225" s="42"/>
      <c r="S9225" s="42"/>
      <c r="T9225" s="42"/>
      <c r="U9225" s="42"/>
      <c r="V9225" s="42"/>
      <c r="W9225" s="42"/>
      <c r="X9225" s="42"/>
      <c r="Y9225" s="42"/>
      <c r="Z9225" s="42"/>
    </row>
    <row r="9226">
      <c r="B9226" s="42"/>
      <c r="D9226" s="90"/>
      <c r="F9226" s="90"/>
      <c r="G9226" s="42"/>
      <c r="H9226" s="90"/>
      <c r="M9226" s="42"/>
      <c r="S9226" s="42"/>
      <c r="T9226" s="42"/>
      <c r="U9226" s="42"/>
      <c r="V9226" s="42"/>
      <c r="W9226" s="42"/>
      <c r="X9226" s="42"/>
      <c r="Y9226" s="42"/>
      <c r="Z9226" s="42"/>
    </row>
    <row r="9227">
      <c r="B9227" s="42"/>
      <c r="D9227" s="90"/>
      <c r="F9227" s="90"/>
      <c r="G9227" s="42"/>
      <c r="H9227" s="90"/>
      <c r="M9227" s="42"/>
      <c r="S9227" s="42"/>
      <c r="T9227" s="42"/>
      <c r="U9227" s="42"/>
      <c r="V9227" s="42"/>
      <c r="W9227" s="42"/>
      <c r="X9227" s="42"/>
      <c r="Y9227" s="42"/>
      <c r="Z9227" s="42"/>
    </row>
    <row r="9228">
      <c r="B9228" s="42"/>
      <c r="D9228" s="90"/>
      <c r="F9228" s="90"/>
      <c r="G9228" s="42"/>
      <c r="H9228" s="90"/>
      <c r="M9228" s="42"/>
      <c r="S9228" s="42"/>
      <c r="T9228" s="42"/>
      <c r="U9228" s="42"/>
      <c r="V9228" s="42"/>
      <c r="W9228" s="42"/>
      <c r="X9228" s="42"/>
      <c r="Y9228" s="42"/>
      <c r="Z9228" s="42"/>
    </row>
    <row r="9229">
      <c r="B9229" s="42"/>
      <c r="D9229" s="90"/>
      <c r="F9229" s="90"/>
      <c r="G9229" s="42"/>
      <c r="H9229" s="90"/>
      <c r="M9229" s="42"/>
      <c r="S9229" s="42"/>
      <c r="T9229" s="42"/>
      <c r="U9229" s="42"/>
      <c r="V9229" s="42"/>
      <c r="W9229" s="42"/>
      <c r="X9229" s="42"/>
      <c r="Y9229" s="42"/>
      <c r="Z9229" s="42"/>
    </row>
    <row r="9230">
      <c r="B9230" s="42"/>
      <c r="D9230" s="90"/>
      <c r="F9230" s="90"/>
      <c r="G9230" s="42"/>
      <c r="H9230" s="90"/>
      <c r="M9230" s="42"/>
      <c r="S9230" s="42"/>
      <c r="T9230" s="42"/>
      <c r="U9230" s="42"/>
      <c r="V9230" s="42"/>
      <c r="W9230" s="42"/>
      <c r="X9230" s="42"/>
      <c r="Y9230" s="42"/>
      <c r="Z9230" s="42"/>
    </row>
    <row r="9231">
      <c r="B9231" s="42"/>
      <c r="D9231" s="90"/>
      <c r="F9231" s="90"/>
      <c r="G9231" s="42"/>
      <c r="H9231" s="90"/>
      <c r="M9231" s="42"/>
      <c r="S9231" s="42"/>
      <c r="T9231" s="42"/>
      <c r="U9231" s="42"/>
      <c r="V9231" s="42"/>
      <c r="W9231" s="42"/>
      <c r="X9231" s="42"/>
      <c r="Y9231" s="42"/>
      <c r="Z9231" s="42"/>
    </row>
    <row r="9232">
      <c r="B9232" s="42"/>
      <c r="D9232" s="90"/>
      <c r="F9232" s="90"/>
      <c r="G9232" s="42"/>
      <c r="H9232" s="90"/>
      <c r="M9232" s="42"/>
      <c r="S9232" s="42"/>
      <c r="T9232" s="42"/>
      <c r="U9232" s="42"/>
      <c r="V9232" s="42"/>
      <c r="W9232" s="42"/>
      <c r="X9232" s="42"/>
      <c r="Y9232" s="42"/>
      <c r="Z9232" s="42"/>
    </row>
    <row r="9233">
      <c r="B9233" s="42"/>
      <c r="D9233" s="90"/>
      <c r="F9233" s="90"/>
      <c r="G9233" s="42"/>
      <c r="H9233" s="90"/>
      <c r="M9233" s="42"/>
      <c r="S9233" s="42"/>
      <c r="T9233" s="42"/>
      <c r="U9233" s="42"/>
      <c r="V9233" s="42"/>
      <c r="W9233" s="42"/>
      <c r="X9233" s="42"/>
      <c r="Y9233" s="42"/>
      <c r="Z9233" s="42"/>
    </row>
    <row r="9234">
      <c r="B9234" s="42"/>
      <c r="D9234" s="90"/>
      <c r="F9234" s="90"/>
      <c r="G9234" s="42"/>
      <c r="H9234" s="90"/>
      <c r="M9234" s="42"/>
      <c r="S9234" s="42"/>
      <c r="T9234" s="42"/>
      <c r="U9234" s="42"/>
      <c r="V9234" s="42"/>
      <c r="W9234" s="42"/>
      <c r="X9234" s="42"/>
      <c r="Y9234" s="42"/>
      <c r="Z9234" s="42"/>
    </row>
    <row r="9235">
      <c r="B9235" s="42"/>
      <c r="D9235" s="90"/>
      <c r="F9235" s="90"/>
      <c r="G9235" s="42"/>
      <c r="H9235" s="90"/>
      <c r="M9235" s="42"/>
      <c r="S9235" s="42"/>
      <c r="T9235" s="42"/>
      <c r="U9235" s="42"/>
      <c r="V9235" s="42"/>
      <c r="W9235" s="42"/>
      <c r="X9235" s="42"/>
      <c r="Y9235" s="42"/>
      <c r="Z9235" s="42"/>
    </row>
    <row r="9236">
      <c r="B9236" s="42"/>
      <c r="D9236" s="90"/>
      <c r="F9236" s="90"/>
      <c r="G9236" s="42"/>
      <c r="H9236" s="90"/>
      <c r="M9236" s="42"/>
      <c r="S9236" s="42"/>
      <c r="T9236" s="42"/>
      <c r="U9236" s="42"/>
      <c r="V9236" s="42"/>
      <c r="W9236" s="42"/>
      <c r="X9236" s="42"/>
      <c r="Y9236" s="42"/>
      <c r="Z9236" s="42"/>
    </row>
    <row r="9237">
      <c r="B9237" s="42"/>
      <c r="D9237" s="90"/>
      <c r="F9237" s="90"/>
      <c r="G9237" s="42"/>
      <c r="H9237" s="90"/>
      <c r="M9237" s="42"/>
      <c r="S9237" s="42"/>
      <c r="T9237" s="42"/>
      <c r="U9237" s="42"/>
      <c r="V9237" s="42"/>
      <c r="W9237" s="42"/>
      <c r="X9237" s="42"/>
      <c r="Y9237" s="42"/>
      <c r="Z9237" s="42"/>
    </row>
    <row r="9238">
      <c r="B9238" s="42"/>
      <c r="D9238" s="90"/>
      <c r="F9238" s="90"/>
      <c r="G9238" s="42"/>
      <c r="H9238" s="90"/>
      <c r="M9238" s="42"/>
      <c r="S9238" s="42"/>
      <c r="T9238" s="42"/>
      <c r="U9238" s="42"/>
      <c r="V9238" s="42"/>
      <c r="W9238" s="42"/>
      <c r="X9238" s="42"/>
      <c r="Y9238" s="42"/>
      <c r="Z9238" s="42"/>
    </row>
    <row r="9239">
      <c r="B9239" s="42"/>
      <c r="D9239" s="90"/>
      <c r="F9239" s="90"/>
      <c r="G9239" s="42"/>
      <c r="H9239" s="90"/>
      <c r="M9239" s="42"/>
      <c r="S9239" s="42"/>
      <c r="T9239" s="42"/>
      <c r="U9239" s="42"/>
      <c r="V9239" s="42"/>
      <c r="W9239" s="42"/>
      <c r="X9239" s="42"/>
      <c r="Y9239" s="42"/>
      <c r="Z9239" s="42"/>
    </row>
    <row r="9240">
      <c r="B9240" s="42"/>
      <c r="D9240" s="90"/>
      <c r="F9240" s="90"/>
      <c r="G9240" s="42"/>
      <c r="H9240" s="90"/>
      <c r="M9240" s="42"/>
      <c r="S9240" s="42"/>
      <c r="T9240" s="42"/>
      <c r="U9240" s="42"/>
      <c r="V9240" s="42"/>
      <c r="W9240" s="42"/>
      <c r="X9240" s="42"/>
      <c r="Y9240" s="42"/>
      <c r="Z9240" s="42"/>
    </row>
    <row r="9241">
      <c r="B9241" s="42"/>
      <c r="D9241" s="90"/>
      <c r="F9241" s="90"/>
      <c r="G9241" s="42"/>
      <c r="H9241" s="90"/>
      <c r="M9241" s="42"/>
      <c r="S9241" s="42"/>
      <c r="T9241" s="42"/>
      <c r="U9241" s="42"/>
      <c r="V9241" s="42"/>
      <c r="W9241" s="42"/>
      <c r="X9241" s="42"/>
      <c r="Y9241" s="42"/>
      <c r="Z9241" s="42"/>
    </row>
    <row r="9242">
      <c r="B9242" s="42"/>
      <c r="D9242" s="90"/>
      <c r="F9242" s="90"/>
      <c r="G9242" s="42"/>
      <c r="H9242" s="90"/>
      <c r="M9242" s="42"/>
      <c r="S9242" s="42"/>
      <c r="T9242" s="42"/>
      <c r="U9242" s="42"/>
      <c r="V9242" s="42"/>
      <c r="W9242" s="42"/>
      <c r="X9242" s="42"/>
      <c r="Y9242" s="42"/>
      <c r="Z9242" s="42"/>
    </row>
    <row r="9243">
      <c r="B9243" s="42"/>
      <c r="D9243" s="90"/>
      <c r="F9243" s="90"/>
      <c r="G9243" s="42"/>
      <c r="H9243" s="90"/>
      <c r="M9243" s="42"/>
      <c r="S9243" s="42"/>
      <c r="T9243" s="42"/>
      <c r="U9243" s="42"/>
      <c r="V9243" s="42"/>
      <c r="W9243" s="42"/>
      <c r="X9243" s="42"/>
      <c r="Y9243" s="42"/>
      <c r="Z9243" s="42"/>
    </row>
    <row r="9244">
      <c r="B9244" s="42"/>
      <c r="D9244" s="90"/>
      <c r="F9244" s="90"/>
      <c r="G9244" s="42"/>
      <c r="H9244" s="90"/>
      <c r="M9244" s="42"/>
      <c r="S9244" s="42"/>
      <c r="T9244" s="42"/>
      <c r="U9244" s="42"/>
      <c r="V9244" s="42"/>
      <c r="W9244" s="42"/>
      <c r="X9244" s="42"/>
      <c r="Y9244" s="42"/>
      <c r="Z9244" s="42"/>
    </row>
    <row r="9245">
      <c r="B9245" s="42"/>
      <c r="D9245" s="90"/>
      <c r="F9245" s="90"/>
      <c r="G9245" s="42"/>
      <c r="H9245" s="90"/>
      <c r="M9245" s="42"/>
      <c r="S9245" s="42"/>
      <c r="T9245" s="42"/>
      <c r="U9245" s="42"/>
      <c r="V9245" s="42"/>
      <c r="W9245" s="42"/>
      <c r="X9245" s="42"/>
      <c r="Y9245" s="42"/>
      <c r="Z9245" s="42"/>
    </row>
    <row r="9246">
      <c r="B9246" s="42"/>
      <c r="D9246" s="90"/>
      <c r="F9246" s="90"/>
      <c r="G9246" s="42"/>
      <c r="H9246" s="90"/>
      <c r="M9246" s="42"/>
      <c r="S9246" s="42"/>
      <c r="T9246" s="42"/>
      <c r="U9246" s="42"/>
      <c r="V9246" s="42"/>
      <c r="W9246" s="42"/>
      <c r="X9246" s="42"/>
      <c r="Y9246" s="42"/>
      <c r="Z9246" s="42"/>
    </row>
    <row r="9247">
      <c r="B9247" s="42"/>
      <c r="D9247" s="90"/>
      <c r="F9247" s="90"/>
      <c r="G9247" s="42"/>
      <c r="H9247" s="90"/>
      <c r="M9247" s="42"/>
      <c r="S9247" s="42"/>
      <c r="T9247" s="42"/>
      <c r="U9247" s="42"/>
      <c r="V9247" s="42"/>
      <c r="W9247" s="42"/>
      <c r="X9247" s="42"/>
      <c r="Y9247" s="42"/>
      <c r="Z9247" s="42"/>
    </row>
    <row r="9248">
      <c r="B9248" s="42"/>
      <c r="D9248" s="90"/>
      <c r="F9248" s="90"/>
      <c r="G9248" s="42"/>
      <c r="H9248" s="90"/>
      <c r="M9248" s="42"/>
      <c r="S9248" s="42"/>
      <c r="T9248" s="42"/>
      <c r="U9248" s="42"/>
      <c r="V9248" s="42"/>
      <c r="W9248" s="42"/>
      <c r="X9248" s="42"/>
      <c r="Y9248" s="42"/>
      <c r="Z9248" s="42"/>
    </row>
    <row r="9249">
      <c r="B9249" s="42"/>
      <c r="D9249" s="90"/>
      <c r="F9249" s="90"/>
      <c r="G9249" s="42"/>
      <c r="H9249" s="90"/>
      <c r="M9249" s="42"/>
      <c r="S9249" s="42"/>
      <c r="T9249" s="42"/>
      <c r="U9249" s="42"/>
      <c r="V9249" s="42"/>
      <c r="W9249" s="42"/>
      <c r="X9249" s="42"/>
      <c r="Y9249" s="42"/>
      <c r="Z9249" s="42"/>
    </row>
    <row r="9250">
      <c r="B9250" s="42"/>
      <c r="D9250" s="90"/>
      <c r="F9250" s="90"/>
      <c r="G9250" s="42"/>
      <c r="H9250" s="90"/>
      <c r="M9250" s="42"/>
      <c r="S9250" s="42"/>
      <c r="T9250" s="42"/>
      <c r="U9250" s="42"/>
      <c r="V9250" s="42"/>
      <c r="W9250" s="42"/>
      <c r="X9250" s="42"/>
      <c r="Y9250" s="42"/>
      <c r="Z9250" s="42"/>
    </row>
    <row r="9251">
      <c r="B9251" s="42"/>
      <c r="D9251" s="90"/>
      <c r="F9251" s="90"/>
      <c r="G9251" s="42"/>
      <c r="H9251" s="90"/>
      <c r="M9251" s="42"/>
      <c r="S9251" s="42"/>
      <c r="T9251" s="42"/>
      <c r="U9251" s="42"/>
      <c r="V9251" s="42"/>
      <c r="W9251" s="42"/>
      <c r="X9251" s="42"/>
      <c r="Y9251" s="42"/>
      <c r="Z9251" s="42"/>
    </row>
    <row r="9252">
      <c r="B9252" s="42"/>
      <c r="D9252" s="90"/>
      <c r="F9252" s="90"/>
      <c r="G9252" s="42"/>
      <c r="H9252" s="90"/>
      <c r="M9252" s="42"/>
      <c r="S9252" s="42"/>
      <c r="T9252" s="42"/>
      <c r="U9252" s="42"/>
      <c r="V9252" s="42"/>
      <c r="W9252" s="42"/>
      <c r="X9252" s="42"/>
      <c r="Y9252" s="42"/>
      <c r="Z9252" s="42"/>
    </row>
    <row r="9253">
      <c r="B9253" s="42"/>
      <c r="D9253" s="90"/>
      <c r="F9253" s="90"/>
      <c r="G9253" s="42"/>
      <c r="H9253" s="90"/>
      <c r="M9253" s="42"/>
      <c r="S9253" s="42"/>
      <c r="T9253" s="42"/>
      <c r="U9253" s="42"/>
      <c r="V9253" s="42"/>
      <c r="W9253" s="42"/>
      <c r="X9253" s="42"/>
      <c r="Y9253" s="42"/>
      <c r="Z9253" s="42"/>
    </row>
    <row r="9254">
      <c r="B9254" s="42"/>
      <c r="D9254" s="90"/>
      <c r="F9254" s="90"/>
      <c r="G9254" s="42"/>
      <c r="H9254" s="90"/>
      <c r="M9254" s="42"/>
      <c r="S9254" s="42"/>
      <c r="T9254" s="42"/>
      <c r="U9254" s="42"/>
      <c r="V9254" s="42"/>
      <c r="W9254" s="42"/>
      <c r="X9254" s="42"/>
      <c r="Y9254" s="42"/>
      <c r="Z9254" s="42"/>
    </row>
    <row r="9255">
      <c r="B9255" s="42"/>
      <c r="D9255" s="90"/>
      <c r="F9255" s="90"/>
      <c r="G9255" s="42"/>
      <c r="H9255" s="90"/>
      <c r="M9255" s="42"/>
      <c r="S9255" s="42"/>
      <c r="T9255" s="42"/>
      <c r="U9255" s="42"/>
      <c r="V9255" s="42"/>
      <c r="W9255" s="42"/>
      <c r="X9255" s="42"/>
      <c r="Y9255" s="42"/>
      <c r="Z9255" s="42"/>
    </row>
    <row r="9256">
      <c r="B9256" s="42"/>
      <c r="D9256" s="90"/>
      <c r="F9256" s="90"/>
      <c r="G9256" s="42"/>
      <c r="H9256" s="90"/>
      <c r="M9256" s="42"/>
      <c r="S9256" s="42"/>
      <c r="T9256" s="42"/>
      <c r="U9256" s="42"/>
      <c r="V9256" s="42"/>
      <c r="W9256" s="42"/>
      <c r="X9256" s="42"/>
      <c r="Y9256" s="42"/>
      <c r="Z9256" s="42"/>
    </row>
    <row r="9257">
      <c r="B9257" s="42"/>
      <c r="D9257" s="90"/>
      <c r="F9257" s="90"/>
      <c r="G9257" s="42"/>
      <c r="H9257" s="90"/>
      <c r="M9257" s="42"/>
      <c r="S9257" s="42"/>
      <c r="T9257" s="42"/>
      <c r="U9257" s="42"/>
      <c r="V9257" s="42"/>
      <c r="W9257" s="42"/>
      <c r="X9257" s="42"/>
      <c r="Y9257" s="42"/>
      <c r="Z9257" s="42"/>
    </row>
    <row r="9258">
      <c r="B9258" s="42"/>
      <c r="D9258" s="90"/>
      <c r="F9258" s="90"/>
      <c r="G9258" s="42"/>
      <c r="H9258" s="90"/>
      <c r="M9258" s="42"/>
      <c r="S9258" s="42"/>
      <c r="T9258" s="42"/>
      <c r="U9258" s="42"/>
      <c r="V9258" s="42"/>
      <c r="W9258" s="42"/>
      <c r="X9258" s="42"/>
      <c r="Y9258" s="42"/>
      <c r="Z9258" s="42"/>
    </row>
    <row r="9259">
      <c r="B9259" s="42"/>
      <c r="D9259" s="90"/>
      <c r="F9259" s="90"/>
      <c r="G9259" s="42"/>
      <c r="H9259" s="90"/>
      <c r="M9259" s="42"/>
      <c r="S9259" s="42"/>
      <c r="T9259" s="42"/>
      <c r="U9259" s="42"/>
      <c r="V9259" s="42"/>
      <c r="W9259" s="42"/>
      <c r="X9259" s="42"/>
      <c r="Y9259" s="42"/>
      <c r="Z9259" s="42"/>
    </row>
    <row r="9260">
      <c r="B9260" s="42"/>
      <c r="D9260" s="90"/>
      <c r="F9260" s="90"/>
      <c r="G9260" s="42"/>
      <c r="H9260" s="90"/>
      <c r="M9260" s="42"/>
      <c r="S9260" s="42"/>
      <c r="T9260" s="42"/>
      <c r="U9260" s="42"/>
      <c r="V9260" s="42"/>
      <c r="W9260" s="42"/>
      <c r="X9260" s="42"/>
      <c r="Y9260" s="42"/>
      <c r="Z9260" s="42"/>
    </row>
    <row r="9261">
      <c r="B9261" s="42"/>
      <c r="D9261" s="90"/>
      <c r="F9261" s="90"/>
      <c r="G9261" s="42"/>
      <c r="H9261" s="90"/>
      <c r="M9261" s="42"/>
      <c r="S9261" s="42"/>
      <c r="T9261" s="42"/>
      <c r="U9261" s="42"/>
      <c r="V9261" s="42"/>
      <c r="W9261" s="42"/>
      <c r="X9261" s="42"/>
      <c r="Y9261" s="42"/>
      <c r="Z9261" s="42"/>
    </row>
    <row r="9262">
      <c r="B9262" s="42"/>
      <c r="D9262" s="90"/>
      <c r="F9262" s="90"/>
      <c r="G9262" s="42"/>
      <c r="H9262" s="90"/>
      <c r="M9262" s="42"/>
      <c r="S9262" s="42"/>
      <c r="T9262" s="42"/>
      <c r="U9262" s="42"/>
      <c r="V9262" s="42"/>
      <c r="W9262" s="42"/>
      <c r="X9262" s="42"/>
      <c r="Y9262" s="42"/>
      <c r="Z9262" s="42"/>
    </row>
    <row r="9263">
      <c r="B9263" s="42"/>
      <c r="D9263" s="90"/>
      <c r="F9263" s="90"/>
      <c r="G9263" s="42"/>
      <c r="H9263" s="90"/>
      <c r="M9263" s="42"/>
      <c r="S9263" s="42"/>
      <c r="T9263" s="42"/>
      <c r="U9263" s="42"/>
      <c r="V9263" s="42"/>
      <c r="W9263" s="42"/>
      <c r="X9263" s="42"/>
      <c r="Y9263" s="42"/>
      <c r="Z9263" s="42"/>
    </row>
    <row r="9264">
      <c r="B9264" s="42"/>
      <c r="D9264" s="90"/>
      <c r="F9264" s="90"/>
      <c r="G9264" s="42"/>
      <c r="H9264" s="90"/>
      <c r="M9264" s="42"/>
      <c r="S9264" s="42"/>
      <c r="T9264" s="42"/>
      <c r="U9264" s="42"/>
      <c r="V9264" s="42"/>
      <c r="W9264" s="42"/>
      <c r="X9264" s="42"/>
      <c r="Y9264" s="42"/>
      <c r="Z9264" s="42"/>
    </row>
    <row r="9265">
      <c r="B9265" s="42"/>
      <c r="D9265" s="90"/>
      <c r="F9265" s="90"/>
      <c r="G9265" s="42"/>
      <c r="H9265" s="90"/>
      <c r="M9265" s="42"/>
      <c r="S9265" s="42"/>
      <c r="T9265" s="42"/>
      <c r="U9265" s="42"/>
      <c r="V9265" s="42"/>
      <c r="W9265" s="42"/>
      <c r="X9265" s="42"/>
      <c r="Y9265" s="42"/>
      <c r="Z9265" s="42"/>
    </row>
    <row r="9266">
      <c r="B9266" s="42"/>
      <c r="D9266" s="90"/>
      <c r="F9266" s="90"/>
      <c r="G9266" s="42"/>
      <c r="H9266" s="90"/>
      <c r="M9266" s="42"/>
      <c r="S9266" s="42"/>
      <c r="T9266" s="42"/>
      <c r="U9266" s="42"/>
      <c r="V9266" s="42"/>
      <c r="W9266" s="42"/>
      <c r="X9266" s="42"/>
      <c r="Y9266" s="42"/>
      <c r="Z9266" s="42"/>
    </row>
    <row r="9267">
      <c r="B9267" s="42"/>
      <c r="D9267" s="90"/>
      <c r="F9267" s="90"/>
      <c r="G9267" s="42"/>
      <c r="H9267" s="90"/>
      <c r="M9267" s="42"/>
      <c r="S9267" s="42"/>
      <c r="T9267" s="42"/>
      <c r="U9267" s="42"/>
      <c r="V9267" s="42"/>
      <c r="W9267" s="42"/>
      <c r="X9267" s="42"/>
      <c r="Y9267" s="42"/>
      <c r="Z9267" s="42"/>
    </row>
    <row r="9268">
      <c r="B9268" s="42"/>
      <c r="D9268" s="90"/>
      <c r="F9268" s="90"/>
      <c r="G9268" s="42"/>
      <c r="H9268" s="90"/>
      <c r="M9268" s="42"/>
      <c r="S9268" s="42"/>
      <c r="T9268" s="42"/>
      <c r="U9268" s="42"/>
      <c r="V9268" s="42"/>
      <c r="W9268" s="42"/>
      <c r="X9268" s="42"/>
      <c r="Y9268" s="42"/>
      <c r="Z9268" s="42"/>
    </row>
    <row r="9269">
      <c r="B9269" s="42"/>
      <c r="D9269" s="90"/>
      <c r="F9269" s="90"/>
      <c r="G9269" s="42"/>
      <c r="H9269" s="90"/>
      <c r="M9269" s="42"/>
      <c r="S9269" s="42"/>
      <c r="T9269" s="42"/>
      <c r="U9269" s="42"/>
      <c r="V9269" s="42"/>
      <c r="W9269" s="42"/>
      <c r="X9269" s="42"/>
      <c r="Y9269" s="42"/>
      <c r="Z9269" s="42"/>
    </row>
    <row r="9270">
      <c r="B9270" s="42"/>
      <c r="D9270" s="90"/>
      <c r="F9270" s="90"/>
      <c r="G9270" s="42"/>
      <c r="H9270" s="90"/>
      <c r="M9270" s="42"/>
      <c r="S9270" s="42"/>
      <c r="T9270" s="42"/>
      <c r="U9270" s="42"/>
      <c r="V9270" s="42"/>
      <c r="W9270" s="42"/>
      <c r="X9270" s="42"/>
      <c r="Y9270" s="42"/>
      <c r="Z9270" s="42"/>
    </row>
    <row r="9271">
      <c r="B9271" s="42"/>
      <c r="D9271" s="90"/>
      <c r="F9271" s="90"/>
      <c r="G9271" s="42"/>
      <c r="H9271" s="90"/>
      <c r="M9271" s="42"/>
      <c r="S9271" s="42"/>
      <c r="T9271" s="42"/>
      <c r="U9271" s="42"/>
      <c r="V9271" s="42"/>
      <c r="W9271" s="42"/>
      <c r="X9271" s="42"/>
      <c r="Y9271" s="42"/>
      <c r="Z9271" s="42"/>
    </row>
    <row r="9272">
      <c r="B9272" s="42"/>
      <c r="D9272" s="90"/>
      <c r="F9272" s="90"/>
      <c r="G9272" s="42"/>
      <c r="H9272" s="90"/>
      <c r="M9272" s="42"/>
      <c r="S9272" s="42"/>
      <c r="T9272" s="42"/>
      <c r="U9272" s="42"/>
      <c r="V9272" s="42"/>
      <c r="W9272" s="42"/>
      <c r="X9272" s="42"/>
      <c r="Y9272" s="42"/>
      <c r="Z9272" s="42"/>
    </row>
    <row r="9273">
      <c r="B9273" s="42"/>
      <c r="D9273" s="90"/>
      <c r="F9273" s="90"/>
      <c r="G9273" s="42"/>
      <c r="H9273" s="90"/>
      <c r="M9273" s="42"/>
      <c r="S9273" s="42"/>
      <c r="T9273" s="42"/>
      <c r="U9273" s="42"/>
      <c r="V9273" s="42"/>
      <c r="W9273" s="42"/>
      <c r="X9273" s="42"/>
      <c r="Y9273" s="42"/>
      <c r="Z9273" s="42"/>
    </row>
    <row r="9274">
      <c r="B9274" s="42"/>
      <c r="D9274" s="90"/>
      <c r="F9274" s="90"/>
      <c r="G9274" s="42"/>
      <c r="H9274" s="90"/>
      <c r="M9274" s="42"/>
      <c r="S9274" s="42"/>
      <c r="T9274" s="42"/>
      <c r="U9274" s="42"/>
      <c r="V9274" s="42"/>
      <c r="W9274" s="42"/>
      <c r="X9274" s="42"/>
      <c r="Y9274" s="42"/>
      <c r="Z9274" s="42"/>
    </row>
    <row r="9275">
      <c r="B9275" s="42"/>
      <c r="D9275" s="90"/>
      <c r="F9275" s="90"/>
      <c r="G9275" s="42"/>
      <c r="H9275" s="90"/>
      <c r="M9275" s="42"/>
      <c r="S9275" s="42"/>
      <c r="T9275" s="42"/>
      <c r="U9275" s="42"/>
      <c r="V9275" s="42"/>
      <c r="W9275" s="42"/>
      <c r="X9275" s="42"/>
      <c r="Y9275" s="42"/>
      <c r="Z9275" s="42"/>
    </row>
    <row r="9276">
      <c r="B9276" s="42"/>
      <c r="D9276" s="90"/>
      <c r="F9276" s="90"/>
      <c r="G9276" s="42"/>
      <c r="H9276" s="90"/>
      <c r="M9276" s="42"/>
      <c r="S9276" s="42"/>
      <c r="T9276" s="42"/>
      <c r="U9276" s="42"/>
      <c r="V9276" s="42"/>
      <c r="W9276" s="42"/>
      <c r="X9276" s="42"/>
      <c r="Y9276" s="42"/>
      <c r="Z9276" s="42"/>
    </row>
    <row r="9277">
      <c r="B9277" s="42"/>
      <c r="D9277" s="90"/>
      <c r="F9277" s="90"/>
      <c r="G9277" s="42"/>
      <c r="H9277" s="90"/>
      <c r="M9277" s="42"/>
      <c r="S9277" s="42"/>
      <c r="T9277" s="42"/>
      <c r="U9277" s="42"/>
      <c r="V9277" s="42"/>
      <c r="W9277" s="42"/>
      <c r="X9277" s="42"/>
      <c r="Y9277" s="42"/>
      <c r="Z9277" s="42"/>
    </row>
    <row r="9278">
      <c r="B9278" s="42"/>
      <c r="D9278" s="90"/>
      <c r="F9278" s="90"/>
      <c r="G9278" s="42"/>
      <c r="H9278" s="90"/>
      <c r="M9278" s="42"/>
      <c r="S9278" s="42"/>
      <c r="T9278" s="42"/>
      <c r="U9278" s="42"/>
      <c r="V9278" s="42"/>
      <c r="W9278" s="42"/>
      <c r="X9278" s="42"/>
      <c r="Y9278" s="42"/>
      <c r="Z9278" s="42"/>
    </row>
    <row r="9279">
      <c r="B9279" s="42"/>
      <c r="D9279" s="90"/>
      <c r="F9279" s="90"/>
      <c r="G9279" s="42"/>
      <c r="H9279" s="90"/>
      <c r="M9279" s="42"/>
      <c r="S9279" s="42"/>
      <c r="T9279" s="42"/>
      <c r="U9279" s="42"/>
      <c r="V9279" s="42"/>
      <c r="W9279" s="42"/>
      <c r="X9279" s="42"/>
      <c r="Y9279" s="42"/>
      <c r="Z9279" s="42"/>
    </row>
    <row r="9280">
      <c r="B9280" s="42"/>
      <c r="D9280" s="90"/>
      <c r="F9280" s="90"/>
      <c r="G9280" s="42"/>
      <c r="H9280" s="90"/>
      <c r="M9280" s="42"/>
      <c r="S9280" s="42"/>
      <c r="T9280" s="42"/>
      <c r="U9280" s="42"/>
      <c r="V9280" s="42"/>
      <c r="W9280" s="42"/>
      <c r="X9280" s="42"/>
      <c r="Y9280" s="42"/>
      <c r="Z9280" s="42"/>
    </row>
    <row r="9281">
      <c r="B9281" s="42"/>
      <c r="D9281" s="90"/>
      <c r="F9281" s="90"/>
      <c r="G9281" s="42"/>
      <c r="H9281" s="90"/>
      <c r="M9281" s="42"/>
      <c r="S9281" s="42"/>
      <c r="T9281" s="42"/>
      <c r="U9281" s="42"/>
      <c r="V9281" s="42"/>
      <c r="W9281" s="42"/>
      <c r="X9281" s="42"/>
      <c r="Y9281" s="42"/>
      <c r="Z9281" s="42"/>
    </row>
    <row r="9282">
      <c r="B9282" s="42"/>
      <c r="D9282" s="90"/>
      <c r="F9282" s="90"/>
      <c r="G9282" s="42"/>
      <c r="H9282" s="90"/>
      <c r="M9282" s="42"/>
      <c r="S9282" s="42"/>
      <c r="T9282" s="42"/>
      <c r="U9282" s="42"/>
      <c r="V9282" s="42"/>
      <c r="W9282" s="42"/>
      <c r="X9282" s="42"/>
      <c r="Y9282" s="42"/>
      <c r="Z9282" s="42"/>
    </row>
    <row r="9283">
      <c r="B9283" s="42"/>
      <c r="D9283" s="90"/>
      <c r="F9283" s="90"/>
      <c r="G9283" s="42"/>
      <c r="H9283" s="90"/>
      <c r="M9283" s="42"/>
      <c r="S9283" s="42"/>
      <c r="T9283" s="42"/>
      <c r="U9283" s="42"/>
      <c r="V9283" s="42"/>
      <c r="W9283" s="42"/>
      <c r="X9283" s="42"/>
      <c r="Y9283" s="42"/>
      <c r="Z9283" s="42"/>
    </row>
    <row r="9284">
      <c r="B9284" s="42"/>
      <c r="D9284" s="90"/>
      <c r="F9284" s="90"/>
      <c r="G9284" s="42"/>
      <c r="H9284" s="90"/>
      <c r="M9284" s="42"/>
      <c r="S9284" s="42"/>
      <c r="T9284" s="42"/>
      <c r="U9284" s="42"/>
      <c r="V9284" s="42"/>
      <c r="W9284" s="42"/>
      <c r="X9284" s="42"/>
      <c r="Y9284" s="42"/>
      <c r="Z9284" s="42"/>
    </row>
    <row r="9285">
      <c r="B9285" s="42"/>
      <c r="D9285" s="90"/>
      <c r="F9285" s="90"/>
      <c r="G9285" s="42"/>
      <c r="H9285" s="90"/>
      <c r="M9285" s="42"/>
      <c r="S9285" s="42"/>
      <c r="T9285" s="42"/>
      <c r="U9285" s="42"/>
      <c r="V9285" s="42"/>
      <c r="W9285" s="42"/>
      <c r="X9285" s="42"/>
      <c r="Y9285" s="42"/>
      <c r="Z9285" s="42"/>
    </row>
    <row r="9286">
      <c r="B9286" s="42"/>
      <c r="D9286" s="90"/>
      <c r="F9286" s="90"/>
      <c r="G9286" s="42"/>
      <c r="H9286" s="90"/>
      <c r="M9286" s="42"/>
      <c r="S9286" s="42"/>
      <c r="T9286" s="42"/>
      <c r="U9286" s="42"/>
      <c r="V9286" s="42"/>
      <c r="W9286" s="42"/>
      <c r="X9286" s="42"/>
      <c r="Y9286" s="42"/>
      <c r="Z9286" s="42"/>
    </row>
    <row r="9287">
      <c r="B9287" s="42"/>
      <c r="D9287" s="90"/>
      <c r="F9287" s="90"/>
      <c r="G9287" s="42"/>
      <c r="H9287" s="90"/>
      <c r="M9287" s="42"/>
      <c r="S9287" s="42"/>
      <c r="T9287" s="42"/>
      <c r="U9287" s="42"/>
      <c r="V9287" s="42"/>
      <c r="W9287" s="42"/>
      <c r="X9287" s="42"/>
      <c r="Y9287" s="42"/>
      <c r="Z9287" s="42"/>
    </row>
    <row r="9288">
      <c r="B9288" s="42"/>
      <c r="D9288" s="90"/>
      <c r="F9288" s="90"/>
      <c r="G9288" s="42"/>
      <c r="H9288" s="90"/>
      <c r="M9288" s="42"/>
      <c r="S9288" s="42"/>
      <c r="T9288" s="42"/>
      <c r="U9288" s="42"/>
      <c r="V9288" s="42"/>
      <c r="W9288" s="42"/>
      <c r="X9288" s="42"/>
      <c r="Y9288" s="42"/>
      <c r="Z9288" s="42"/>
    </row>
    <row r="9289">
      <c r="B9289" s="42"/>
      <c r="D9289" s="90"/>
      <c r="F9289" s="90"/>
      <c r="G9289" s="42"/>
      <c r="H9289" s="90"/>
      <c r="M9289" s="42"/>
      <c r="S9289" s="42"/>
      <c r="T9289" s="42"/>
      <c r="U9289" s="42"/>
      <c r="V9289" s="42"/>
      <c r="W9289" s="42"/>
      <c r="X9289" s="42"/>
      <c r="Y9289" s="42"/>
      <c r="Z9289" s="42"/>
    </row>
    <row r="9290">
      <c r="B9290" s="42"/>
      <c r="D9290" s="90"/>
      <c r="F9290" s="90"/>
      <c r="G9290" s="42"/>
      <c r="H9290" s="90"/>
      <c r="M9290" s="42"/>
      <c r="S9290" s="42"/>
      <c r="T9290" s="42"/>
      <c r="U9290" s="42"/>
      <c r="V9290" s="42"/>
      <c r="W9290" s="42"/>
      <c r="X9290" s="42"/>
      <c r="Y9290" s="42"/>
      <c r="Z9290" s="42"/>
    </row>
    <row r="9291">
      <c r="B9291" s="42"/>
      <c r="D9291" s="90"/>
      <c r="F9291" s="90"/>
      <c r="G9291" s="42"/>
      <c r="H9291" s="90"/>
      <c r="M9291" s="42"/>
      <c r="S9291" s="42"/>
      <c r="T9291" s="42"/>
      <c r="U9291" s="42"/>
      <c r="V9291" s="42"/>
      <c r="W9291" s="42"/>
      <c r="X9291" s="42"/>
      <c r="Y9291" s="42"/>
      <c r="Z9291" s="42"/>
    </row>
    <row r="9292">
      <c r="B9292" s="42"/>
      <c r="D9292" s="90"/>
      <c r="F9292" s="90"/>
      <c r="G9292" s="42"/>
      <c r="H9292" s="90"/>
      <c r="M9292" s="42"/>
      <c r="S9292" s="42"/>
      <c r="T9292" s="42"/>
      <c r="U9292" s="42"/>
      <c r="V9292" s="42"/>
      <c r="W9292" s="42"/>
      <c r="X9292" s="42"/>
      <c r="Y9292" s="42"/>
      <c r="Z9292" s="42"/>
    </row>
    <row r="9293">
      <c r="B9293" s="42"/>
      <c r="D9293" s="90"/>
      <c r="F9293" s="90"/>
      <c r="G9293" s="42"/>
      <c r="H9293" s="90"/>
      <c r="M9293" s="42"/>
      <c r="S9293" s="42"/>
      <c r="T9293" s="42"/>
      <c r="U9293" s="42"/>
      <c r="V9293" s="42"/>
      <c r="W9293" s="42"/>
      <c r="X9293" s="42"/>
      <c r="Y9293" s="42"/>
      <c r="Z9293" s="42"/>
    </row>
    <row r="9294">
      <c r="B9294" s="42"/>
      <c r="D9294" s="90"/>
      <c r="F9294" s="90"/>
      <c r="G9294" s="42"/>
      <c r="H9294" s="90"/>
      <c r="M9294" s="42"/>
      <c r="S9294" s="42"/>
      <c r="T9294" s="42"/>
      <c r="U9294" s="42"/>
      <c r="V9294" s="42"/>
      <c r="W9294" s="42"/>
      <c r="X9294" s="42"/>
      <c r="Y9294" s="42"/>
      <c r="Z9294" s="42"/>
    </row>
    <row r="9295">
      <c r="B9295" s="42"/>
      <c r="D9295" s="90"/>
      <c r="F9295" s="90"/>
      <c r="G9295" s="42"/>
      <c r="H9295" s="90"/>
      <c r="M9295" s="42"/>
      <c r="S9295" s="42"/>
      <c r="T9295" s="42"/>
      <c r="U9295" s="42"/>
      <c r="V9295" s="42"/>
      <c r="W9295" s="42"/>
      <c r="X9295" s="42"/>
      <c r="Y9295" s="42"/>
      <c r="Z9295" s="42"/>
    </row>
    <row r="9296">
      <c r="B9296" s="42"/>
      <c r="D9296" s="90"/>
      <c r="F9296" s="90"/>
      <c r="G9296" s="42"/>
      <c r="H9296" s="90"/>
      <c r="M9296" s="42"/>
      <c r="S9296" s="42"/>
      <c r="T9296" s="42"/>
      <c r="U9296" s="42"/>
      <c r="V9296" s="42"/>
      <c r="W9296" s="42"/>
      <c r="X9296" s="42"/>
      <c r="Y9296" s="42"/>
      <c r="Z9296" s="42"/>
    </row>
    <row r="9297">
      <c r="B9297" s="42"/>
      <c r="D9297" s="90"/>
      <c r="F9297" s="90"/>
      <c r="G9297" s="42"/>
      <c r="H9297" s="90"/>
      <c r="M9297" s="42"/>
      <c r="S9297" s="42"/>
      <c r="T9297" s="42"/>
      <c r="U9297" s="42"/>
      <c r="V9297" s="42"/>
      <c r="W9297" s="42"/>
      <c r="X9297" s="42"/>
      <c r="Y9297" s="42"/>
      <c r="Z9297" s="42"/>
    </row>
    <row r="9298">
      <c r="B9298" s="42"/>
      <c r="D9298" s="90"/>
      <c r="F9298" s="90"/>
      <c r="G9298" s="42"/>
      <c r="H9298" s="90"/>
      <c r="M9298" s="42"/>
      <c r="S9298" s="42"/>
      <c r="T9298" s="42"/>
      <c r="U9298" s="42"/>
      <c r="V9298" s="42"/>
      <c r="W9298" s="42"/>
      <c r="X9298" s="42"/>
      <c r="Y9298" s="42"/>
      <c r="Z9298" s="42"/>
    </row>
    <row r="9299">
      <c r="B9299" s="42"/>
      <c r="D9299" s="90"/>
      <c r="F9299" s="90"/>
      <c r="G9299" s="42"/>
      <c r="H9299" s="90"/>
      <c r="M9299" s="42"/>
      <c r="S9299" s="42"/>
      <c r="T9299" s="42"/>
      <c r="U9299" s="42"/>
      <c r="V9299" s="42"/>
      <c r="W9299" s="42"/>
      <c r="X9299" s="42"/>
      <c r="Y9299" s="42"/>
      <c r="Z9299" s="42"/>
    </row>
    <row r="9300">
      <c r="B9300" s="42"/>
      <c r="D9300" s="90"/>
      <c r="F9300" s="90"/>
      <c r="G9300" s="42"/>
      <c r="H9300" s="90"/>
      <c r="M9300" s="42"/>
      <c r="S9300" s="42"/>
      <c r="T9300" s="42"/>
      <c r="U9300" s="42"/>
      <c r="V9300" s="42"/>
      <c r="W9300" s="42"/>
      <c r="X9300" s="42"/>
      <c r="Y9300" s="42"/>
      <c r="Z9300" s="42"/>
    </row>
    <row r="9301">
      <c r="B9301" s="42"/>
      <c r="D9301" s="90"/>
      <c r="F9301" s="90"/>
      <c r="G9301" s="42"/>
      <c r="H9301" s="90"/>
      <c r="M9301" s="42"/>
      <c r="S9301" s="42"/>
      <c r="T9301" s="42"/>
      <c r="U9301" s="42"/>
      <c r="V9301" s="42"/>
      <c r="W9301" s="42"/>
      <c r="X9301" s="42"/>
      <c r="Y9301" s="42"/>
      <c r="Z9301" s="42"/>
    </row>
    <row r="9302">
      <c r="B9302" s="42"/>
      <c r="D9302" s="90"/>
      <c r="F9302" s="90"/>
      <c r="G9302" s="42"/>
      <c r="H9302" s="90"/>
      <c r="M9302" s="42"/>
      <c r="S9302" s="42"/>
      <c r="T9302" s="42"/>
      <c r="U9302" s="42"/>
      <c r="V9302" s="42"/>
      <c r="W9302" s="42"/>
      <c r="X9302" s="42"/>
      <c r="Y9302" s="42"/>
      <c r="Z9302" s="42"/>
    </row>
    <row r="9303">
      <c r="B9303" s="42"/>
      <c r="D9303" s="90"/>
      <c r="F9303" s="90"/>
      <c r="G9303" s="42"/>
      <c r="H9303" s="90"/>
      <c r="M9303" s="42"/>
      <c r="S9303" s="42"/>
      <c r="T9303" s="42"/>
      <c r="U9303" s="42"/>
      <c r="V9303" s="42"/>
      <c r="W9303" s="42"/>
      <c r="X9303" s="42"/>
      <c r="Y9303" s="42"/>
      <c r="Z9303" s="42"/>
    </row>
    <row r="9304">
      <c r="B9304" s="42"/>
      <c r="D9304" s="90"/>
      <c r="F9304" s="90"/>
      <c r="G9304" s="42"/>
      <c r="H9304" s="90"/>
      <c r="M9304" s="42"/>
      <c r="S9304" s="42"/>
      <c r="T9304" s="42"/>
      <c r="U9304" s="42"/>
      <c r="V9304" s="42"/>
      <c r="W9304" s="42"/>
      <c r="X9304" s="42"/>
      <c r="Y9304" s="42"/>
      <c r="Z9304" s="42"/>
    </row>
    <row r="9305">
      <c r="B9305" s="42"/>
      <c r="D9305" s="90"/>
      <c r="F9305" s="90"/>
      <c r="G9305" s="42"/>
      <c r="H9305" s="90"/>
      <c r="M9305" s="42"/>
      <c r="S9305" s="42"/>
      <c r="T9305" s="42"/>
      <c r="U9305" s="42"/>
      <c r="V9305" s="42"/>
      <c r="W9305" s="42"/>
      <c r="X9305" s="42"/>
      <c r="Y9305" s="42"/>
      <c r="Z9305" s="42"/>
    </row>
    <row r="9306">
      <c r="B9306" s="42"/>
      <c r="D9306" s="90"/>
      <c r="F9306" s="90"/>
      <c r="G9306" s="42"/>
      <c r="H9306" s="90"/>
      <c r="M9306" s="42"/>
      <c r="S9306" s="42"/>
      <c r="T9306" s="42"/>
      <c r="U9306" s="42"/>
      <c r="V9306" s="42"/>
      <c r="W9306" s="42"/>
      <c r="X9306" s="42"/>
      <c r="Y9306" s="42"/>
      <c r="Z9306" s="42"/>
    </row>
    <row r="9307">
      <c r="B9307" s="42"/>
      <c r="D9307" s="90"/>
      <c r="F9307" s="90"/>
      <c r="G9307" s="42"/>
      <c r="H9307" s="90"/>
      <c r="M9307" s="42"/>
      <c r="S9307" s="42"/>
      <c r="T9307" s="42"/>
      <c r="U9307" s="42"/>
      <c r="V9307" s="42"/>
      <c r="W9307" s="42"/>
      <c r="X9307" s="42"/>
      <c r="Y9307" s="42"/>
      <c r="Z9307" s="42"/>
    </row>
    <row r="9308">
      <c r="B9308" s="42"/>
      <c r="D9308" s="90"/>
      <c r="F9308" s="90"/>
      <c r="G9308" s="42"/>
      <c r="H9308" s="90"/>
      <c r="M9308" s="42"/>
      <c r="S9308" s="42"/>
      <c r="T9308" s="42"/>
      <c r="U9308" s="42"/>
      <c r="V9308" s="42"/>
      <c r="W9308" s="42"/>
      <c r="X9308" s="42"/>
      <c r="Y9308" s="42"/>
      <c r="Z9308" s="42"/>
    </row>
    <row r="9309">
      <c r="B9309" s="42"/>
      <c r="D9309" s="90"/>
      <c r="F9309" s="90"/>
      <c r="G9309" s="42"/>
      <c r="H9309" s="90"/>
      <c r="M9309" s="42"/>
      <c r="S9309" s="42"/>
      <c r="T9309" s="42"/>
      <c r="U9309" s="42"/>
      <c r="V9309" s="42"/>
      <c r="W9309" s="42"/>
      <c r="X9309" s="42"/>
      <c r="Y9309" s="42"/>
      <c r="Z9309" s="42"/>
    </row>
    <row r="9310">
      <c r="B9310" s="42"/>
      <c r="D9310" s="90"/>
      <c r="F9310" s="90"/>
      <c r="G9310" s="42"/>
      <c r="H9310" s="90"/>
      <c r="M9310" s="42"/>
      <c r="S9310" s="42"/>
      <c r="T9310" s="42"/>
      <c r="U9310" s="42"/>
      <c r="V9310" s="42"/>
      <c r="W9310" s="42"/>
      <c r="X9310" s="42"/>
      <c r="Y9310" s="42"/>
      <c r="Z9310" s="42"/>
    </row>
    <row r="9311">
      <c r="B9311" s="42"/>
      <c r="D9311" s="90"/>
      <c r="F9311" s="90"/>
      <c r="G9311" s="42"/>
      <c r="H9311" s="90"/>
      <c r="M9311" s="42"/>
      <c r="S9311" s="42"/>
      <c r="T9311" s="42"/>
      <c r="U9311" s="42"/>
      <c r="V9311" s="42"/>
      <c r="W9311" s="42"/>
      <c r="X9311" s="42"/>
      <c r="Y9311" s="42"/>
      <c r="Z9311" s="42"/>
    </row>
    <row r="9312">
      <c r="B9312" s="42"/>
      <c r="D9312" s="90"/>
      <c r="F9312" s="90"/>
      <c r="G9312" s="42"/>
      <c r="H9312" s="90"/>
      <c r="M9312" s="42"/>
      <c r="S9312" s="42"/>
      <c r="T9312" s="42"/>
      <c r="U9312" s="42"/>
      <c r="V9312" s="42"/>
      <c r="W9312" s="42"/>
      <c r="X9312" s="42"/>
      <c r="Y9312" s="42"/>
      <c r="Z9312" s="42"/>
    </row>
    <row r="9313">
      <c r="B9313" s="42"/>
      <c r="D9313" s="90"/>
      <c r="F9313" s="90"/>
      <c r="G9313" s="42"/>
      <c r="H9313" s="90"/>
      <c r="M9313" s="42"/>
      <c r="S9313" s="42"/>
      <c r="T9313" s="42"/>
      <c r="U9313" s="42"/>
      <c r="V9313" s="42"/>
      <c r="W9313" s="42"/>
      <c r="X9313" s="42"/>
      <c r="Y9313" s="42"/>
      <c r="Z9313" s="42"/>
    </row>
    <row r="9314">
      <c r="B9314" s="42"/>
      <c r="D9314" s="90"/>
      <c r="F9314" s="90"/>
      <c r="G9314" s="42"/>
      <c r="H9314" s="90"/>
      <c r="M9314" s="42"/>
      <c r="S9314" s="42"/>
      <c r="T9314" s="42"/>
      <c r="U9314" s="42"/>
      <c r="V9314" s="42"/>
      <c r="W9314" s="42"/>
      <c r="X9314" s="42"/>
      <c r="Y9314" s="42"/>
      <c r="Z9314" s="42"/>
    </row>
    <row r="9315">
      <c r="B9315" s="42"/>
      <c r="D9315" s="90"/>
      <c r="F9315" s="90"/>
      <c r="G9315" s="42"/>
      <c r="H9315" s="90"/>
      <c r="M9315" s="42"/>
      <c r="S9315" s="42"/>
      <c r="T9315" s="42"/>
      <c r="U9315" s="42"/>
      <c r="V9315" s="42"/>
      <c r="W9315" s="42"/>
      <c r="X9315" s="42"/>
      <c r="Y9315" s="42"/>
      <c r="Z9315" s="42"/>
    </row>
    <row r="9316">
      <c r="B9316" s="42"/>
      <c r="D9316" s="90"/>
      <c r="F9316" s="90"/>
      <c r="G9316" s="42"/>
      <c r="H9316" s="90"/>
      <c r="M9316" s="42"/>
      <c r="S9316" s="42"/>
      <c r="T9316" s="42"/>
      <c r="U9316" s="42"/>
      <c r="V9316" s="42"/>
      <c r="W9316" s="42"/>
      <c r="X9316" s="42"/>
      <c r="Y9316" s="42"/>
      <c r="Z9316" s="42"/>
    </row>
    <row r="9317">
      <c r="B9317" s="42"/>
      <c r="D9317" s="90"/>
      <c r="F9317" s="90"/>
      <c r="G9317" s="42"/>
      <c r="H9317" s="90"/>
      <c r="M9317" s="42"/>
      <c r="S9317" s="42"/>
      <c r="T9317" s="42"/>
      <c r="U9317" s="42"/>
      <c r="V9317" s="42"/>
      <c r="W9317" s="42"/>
      <c r="X9317" s="42"/>
      <c r="Y9317" s="42"/>
      <c r="Z9317" s="42"/>
    </row>
    <row r="9318">
      <c r="B9318" s="42"/>
      <c r="D9318" s="90"/>
      <c r="F9318" s="90"/>
      <c r="G9318" s="42"/>
      <c r="H9318" s="90"/>
      <c r="M9318" s="42"/>
      <c r="S9318" s="42"/>
      <c r="T9318" s="42"/>
      <c r="U9318" s="42"/>
      <c r="V9318" s="42"/>
      <c r="W9318" s="42"/>
      <c r="X9318" s="42"/>
      <c r="Y9318" s="42"/>
      <c r="Z9318" s="42"/>
    </row>
    <row r="9319">
      <c r="B9319" s="42"/>
      <c r="D9319" s="90"/>
      <c r="F9319" s="90"/>
      <c r="G9319" s="42"/>
      <c r="H9319" s="90"/>
      <c r="M9319" s="42"/>
      <c r="S9319" s="42"/>
      <c r="T9319" s="42"/>
      <c r="U9319" s="42"/>
      <c r="V9319" s="42"/>
      <c r="W9319" s="42"/>
      <c r="X9319" s="42"/>
      <c r="Y9319" s="42"/>
      <c r="Z9319" s="42"/>
    </row>
    <row r="9320">
      <c r="B9320" s="42"/>
      <c r="D9320" s="90"/>
      <c r="F9320" s="90"/>
      <c r="G9320" s="42"/>
      <c r="H9320" s="90"/>
      <c r="M9320" s="42"/>
      <c r="S9320" s="42"/>
      <c r="T9320" s="42"/>
      <c r="U9320" s="42"/>
      <c r="V9320" s="42"/>
      <c r="W9320" s="42"/>
      <c r="X9320" s="42"/>
      <c r="Y9320" s="42"/>
      <c r="Z9320" s="42"/>
    </row>
    <row r="9321">
      <c r="B9321" s="42"/>
      <c r="D9321" s="90"/>
      <c r="F9321" s="90"/>
      <c r="G9321" s="42"/>
      <c r="H9321" s="90"/>
      <c r="M9321" s="42"/>
      <c r="S9321" s="42"/>
      <c r="T9321" s="42"/>
      <c r="U9321" s="42"/>
      <c r="V9321" s="42"/>
      <c r="W9321" s="42"/>
      <c r="X9321" s="42"/>
      <c r="Y9321" s="42"/>
      <c r="Z9321" s="42"/>
    </row>
    <row r="9322">
      <c r="B9322" s="42"/>
      <c r="D9322" s="90"/>
      <c r="F9322" s="90"/>
      <c r="G9322" s="42"/>
      <c r="H9322" s="90"/>
      <c r="M9322" s="42"/>
      <c r="S9322" s="42"/>
      <c r="T9322" s="42"/>
      <c r="U9322" s="42"/>
      <c r="V9322" s="42"/>
      <c r="W9322" s="42"/>
      <c r="X9322" s="42"/>
      <c r="Y9322" s="42"/>
      <c r="Z9322" s="42"/>
    </row>
    <row r="9323">
      <c r="B9323" s="42"/>
      <c r="D9323" s="90"/>
      <c r="F9323" s="90"/>
      <c r="G9323" s="42"/>
      <c r="H9323" s="90"/>
      <c r="M9323" s="42"/>
      <c r="S9323" s="42"/>
      <c r="T9323" s="42"/>
      <c r="U9323" s="42"/>
      <c r="V9323" s="42"/>
      <c r="W9323" s="42"/>
      <c r="X9323" s="42"/>
      <c r="Y9323" s="42"/>
      <c r="Z9323" s="42"/>
    </row>
    <row r="9324">
      <c r="B9324" s="42"/>
      <c r="D9324" s="90"/>
      <c r="F9324" s="90"/>
      <c r="G9324" s="42"/>
      <c r="H9324" s="90"/>
      <c r="M9324" s="42"/>
      <c r="S9324" s="42"/>
      <c r="T9324" s="42"/>
      <c r="U9324" s="42"/>
      <c r="V9324" s="42"/>
      <c r="W9324" s="42"/>
      <c r="X9324" s="42"/>
      <c r="Y9324" s="42"/>
      <c r="Z9324" s="42"/>
    </row>
    <row r="9325">
      <c r="B9325" s="42"/>
      <c r="D9325" s="90"/>
      <c r="F9325" s="90"/>
      <c r="G9325" s="42"/>
      <c r="H9325" s="90"/>
      <c r="M9325" s="42"/>
      <c r="S9325" s="42"/>
      <c r="T9325" s="42"/>
      <c r="U9325" s="42"/>
      <c r="V9325" s="42"/>
      <c r="W9325" s="42"/>
      <c r="X9325" s="42"/>
      <c r="Y9325" s="42"/>
      <c r="Z9325" s="42"/>
    </row>
    <row r="9326">
      <c r="B9326" s="42"/>
      <c r="D9326" s="90"/>
      <c r="F9326" s="90"/>
      <c r="G9326" s="42"/>
      <c r="H9326" s="90"/>
      <c r="M9326" s="42"/>
      <c r="S9326" s="42"/>
      <c r="T9326" s="42"/>
      <c r="U9326" s="42"/>
      <c r="V9326" s="42"/>
      <c r="W9326" s="42"/>
      <c r="X9326" s="42"/>
      <c r="Y9326" s="42"/>
      <c r="Z9326" s="42"/>
    </row>
    <row r="9327">
      <c r="B9327" s="42"/>
      <c r="D9327" s="90"/>
      <c r="F9327" s="90"/>
      <c r="G9327" s="42"/>
      <c r="H9327" s="90"/>
      <c r="M9327" s="42"/>
      <c r="S9327" s="42"/>
      <c r="T9327" s="42"/>
      <c r="U9327" s="42"/>
      <c r="V9327" s="42"/>
      <c r="W9327" s="42"/>
      <c r="X9327" s="42"/>
      <c r="Y9327" s="42"/>
      <c r="Z9327" s="42"/>
    </row>
    <row r="9328">
      <c r="B9328" s="42"/>
      <c r="D9328" s="90"/>
      <c r="F9328" s="90"/>
      <c r="G9328" s="42"/>
      <c r="H9328" s="90"/>
      <c r="M9328" s="42"/>
      <c r="S9328" s="42"/>
      <c r="T9328" s="42"/>
      <c r="U9328" s="42"/>
      <c r="V9328" s="42"/>
      <c r="W9328" s="42"/>
      <c r="X9328" s="42"/>
      <c r="Y9328" s="42"/>
      <c r="Z9328" s="42"/>
    </row>
    <row r="9329">
      <c r="B9329" s="42"/>
      <c r="D9329" s="90"/>
      <c r="F9329" s="90"/>
      <c r="G9329" s="42"/>
      <c r="H9329" s="90"/>
      <c r="M9329" s="42"/>
      <c r="S9329" s="42"/>
      <c r="T9329" s="42"/>
      <c r="U9329" s="42"/>
      <c r="V9329" s="42"/>
      <c r="W9329" s="42"/>
      <c r="X9329" s="42"/>
      <c r="Y9329" s="42"/>
      <c r="Z9329" s="42"/>
    </row>
    <row r="9330">
      <c r="B9330" s="42"/>
      <c r="D9330" s="90"/>
      <c r="F9330" s="90"/>
      <c r="G9330" s="42"/>
      <c r="H9330" s="90"/>
      <c r="M9330" s="42"/>
      <c r="S9330" s="42"/>
      <c r="T9330" s="42"/>
      <c r="U9330" s="42"/>
      <c r="V9330" s="42"/>
      <c r="W9330" s="42"/>
      <c r="X9330" s="42"/>
      <c r="Y9330" s="42"/>
      <c r="Z9330" s="42"/>
    </row>
    <row r="9331">
      <c r="B9331" s="42"/>
      <c r="D9331" s="90"/>
      <c r="F9331" s="90"/>
      <c r="G9331" s="42"/>
      <c r="H9331" s="90"/>
      <c r="M9331" s="42"/>
      <c r="S9331" s="42"/>
      <c r="T9331" s="42"/>
      <c r="U9331" s="42"/>
      <c r="V9331" s="42"/>
      <c r="W9331" s="42"/>
      <c r="X9331" s="42"/>
      <c r="Y9331" s="42"/>
      <c r="Z9331" s="42"/>
    </row>
    <row r="9332">
      <c r="B9332" s="42"/>
      <c r="D9332" s="90"/>
      <c r="F9332" s="90"/>
      <c r="G9332" s="42"/>
      <c r="H9332" s="90"/>
      <c r="M9332" s="42"/>
      <c r="S9332" s="42"/>
      <c r="T9332" s="42"/>
      <c r="U9332" s="42"/>
      <c r="V9332" s="42"/>
      <c r="W9332" s="42"/>
      <c r="X9332" s="42"/>
      <c r="Y9332" s="42"/>
      <c r="Z9332" s="42"/>
    </row>
    <row r="9333">
      <c r="B9333" s="42"/>
      <c r="D9333" s="90"/>
      <c r="F9333" s="90"/>
      <c r="G9333" s="42"/>
      <c r="H9333" s="90"/>
      <c r="M9333" s="42"/>
      <c r="S9333" s="42"/>
      <c r="T9333" s="42"/>
      <c r="U9333" s="42"/>
      <c r="V9333" s="42"/>
      <c r="W9333" s="42"/>
      <c r="X9333" s="42"/>
      <c r="Y9333" s="42"/>
      <c r="Z9333" s="42"/>
    </row>
    <row r="9334">
      <c r="B9334" s="42"/>
      <c r="D9334" s="90"/>
      <c r="F9334" s="90"/>
      <c r="G9334" s="42"/>
      <c r="H9334" s="90"/>
      <c r="M9334" s="42"/>
      <c r="S9334" s="42"/>
      <c r="T9334" s="42"/>
      <c r="U9334" s="42"/>
      <c r="V9334" s="42"/>
      <c r="W9334" s="42"/>
      <c r="X9334" s="42"/>
      <c r="Y9334" s="42"/>
      <c r="Z9334" s="42"/>
    </row>
    <row r="9335">
      <c r="B9335" s="42"/>
      <c r="D9335" s="90"/>
      <c r="F9335" s="90"/>
      <c r="G9335" s="42"/>
      <c r="H9335" s="90"/>
      <c r="M9335" s="42"/>
      <c r="S9335" s="42"/>
      <c r="T9335" s="42"/>
      <c r="U9335" s="42"/>
      <c r="V9335" s="42"/>
      <c r="W9335" s="42"/>
      <c r="X9335" s="42"/>
      <c r="Y9335" s="42"/>
      <c r="Z9335" s="42"/>
    </row>
    <row r="9336">
      <c r="B9336" s="42"/>
      <c r="D9336" s="90"/>
      <c r="F9336" s="90"/>
      <c r="G9336" s="42"/>
      <c r="H9336" s="90"/>
      <c r="M9336" s="42"/>
      <c r="S9336" s="42"/>
      <c r="T9336" s="42"/>
      <c r="U9336" s="42"/>
      <c r="V9336" s="42"/>
      <c r="W9336" s="42"/>
      <c r="X9336" s="42"/>
      <c r="Y9336" s="42"/>
      <c r="Z9336" s="42"/>
    </row>
    <row r="9337">
      <c r="B9337" s="42"/>
      <c r="D9337" s="90"/>
      <c r="F9337" s="90"/>
      <c r="G9337" s="42"/>
      <c r="H9337" s="90"/>
      <c r="M9337" s="42"/>
      <c r="S9337" s="42"/>
      <c r="T9337" s="42"/>
      <c r="U9337" s="42"/>
      <c r="V9337" s="42"/>
      <c r="W9337" s="42"/>
      <c r="X9337" s="42"/>
      <c r="Y9337" s="42"/>
      <c r="Z9337" s="42"/>
    </row>
    <row r="9338">
      <c r="B9338" s="42"/>
      <c r="D9338" s="90"/>
      <c r="F9338" s="90"/>
      <c r="G9338" s="42"/>
      <c r="H9338" s="90"/>
      <c r="M9338" s="42"/>
      <c r="S9338" s="42"/>
      <c r="T9338" s="42"/>
      <c r="U9338" s="42"/>
      <c r="V9338" s="42"/>
      <c r="W9338" s="42"/>
      <c r="X9338" s="42"/>
      <c r="Y9338" s="42"/>
      <c r="Z9338" s="42"/>
    </row>
    <row r="9339">
      <c r="B9339" s="42"/>
      <c r="D9339" s="90"/>
      <c r="F9339" s="90"/>
      <c r="G9339" s="42"/>
      <c r="H9339" s="90"/>
      <c r="M9339" s="42"/>
      <c r="S9339" s="42"/>
      <c r="T9339" s="42"/>
      <c r="U9339" s="42"/>
      <c r="V9339" s="42"/>
      <c r="W9339" s="42"/>
      <c r="X9339" s="42"/>
      <c r="Y9339" s="42"/>
      <c r="Z9339" s="42"/>
    </row>
    <row r="9340">
      <c r="B9340" s="42"/>
      <c r="D9340" s="90"/>
      <c r="F9340" s="90"/>
      <c r="G9340" s="42"/>
      <c r="H9340" s="90"/>
      <c r="M9340" s="42"/>
      <c r="S9340" s="42"/>
      <c r="T9340" s="42"/>
      <c r="U9340" s="42"/>
      <c r="V9340" s="42"/>
      <c r="W9340" s="42"/>
      <c r="X9340" s="42"/>
      <c r="Y9340" s="42"/>
      <c r="Z9340" s="42"/>
    </row>
    <row r="9341">
      <c r="B9341" s="42"/>
      <c r="D9341" s="90"/>
      <c r="F9341" s="90"/>
      <c r="G9341" s="42"/>
      <c r="H9341" s="90"/>
      <c r="M9341" s="42"/>
      <c r="S9341" s="42"/>
      <c r="T9341" s="42"/>
      <c r="U9341" s="42"/>
      <c r="V9341" s="42"/>
      <c r="W9341" s="42"/>
      <c r="X9341" s="42"/>
      <c r="Y9341" s="42"/>
      <c r="Z9341" s="42"/>
    </row>
    <row r="9342">
      <c r="B9342" s="42"/>
      <c r="D9342" s="90"/>
      <c r="F9342" s="90"/>
      <c r="G9342" s="42"/>
      <c r="H9342" s="90"/>
      <c r="M9342" s="42"/>
      <c r="S9342" s="42"/>
      <c r="T9342" s="42"/>
      <c r="U9342" s="42"/>
      <c r="V9342" s="42"/>
      <c r="W9342" s="42"/>
      <c r="X9342" s="42"/>
      <c r="Y9342" s="42"/>
      <c r="Z9342" s="42"/>
    </row>
    <row r="9343">
      <c r="B9343" s="42"/>
      <c r="D9343" s="90"/>
      <c r="F9343" s="90"/>
      <c r="G9343" s="42"/>
      <c r="H9343" s="90"/>
      <c r="M9343" s="42"/>
      <c r="S9343" s="42"/>
      <c r="T9343" s="42"/>
      <c r="U9343" s="42"/>
      <c r="V9343" s="42"/>
      <c r="W9343" s="42"/>
      <c r="X9343" s="42"/>
      <c r="Y9343" s="42"/>
      <c r="Z9343" s="42"/>
    </row>
    <row r="9344">
      <c r="B9344" s="42"/>
      <c r="D9344" s="90"/>
      <c r="F9344" s="90"/>
      <c r="G9344" s="42"/>
      <c r="H9344" s="90"/>
      <c r="M9344" s="42"/>
      <c r="S9344" s="42"/>
      <c r="T9344" s="42"/>
      <c r="U9344" s="42"/>
      <c r="V9344" s="42"/>
      <c r="W9344" s="42"/>
      <c r="X9344" s="42"/>
      <c r="Y9344" s="42"/>
      <c r="Z9344" s="42"/>
    </row>
    <row r="9345">
      <c r="B9345" s="42"/>
      <c r="D9345" s="90"/>
      <c r="F9345" s="90"/>
      <c r="G9345" s="42"/>
      <c r="H9345" s="90"/>
      <c r="M9345" s="42"/>
      <c r="S9345" s="42"/>
      <c r="T9345" s="42"/>
      <c r="U9345" s="42"/>
      <c r="V9345" s="42"/>
      <c r="W9345" s="42"/>
      <c r="X9345" s="42"/>
      <c r="Y9345" s="42"/>
      <c r="Z9345" s="42"/>
    </row>
    <row r="9346">
      <c r="B9346" s="42"/>
      <c r="D9346" s="90"/>
      <c r="F9346" s="90"/>
      <c r="G9346" s="42"/>
      <c r="H9346" s="90"/>
      <c r="M9346" s="42"/>
      <c r="S9346" s="42"/>
      <c r="T9346" s="42"/>
      <c r="U9346" s="42"/>
      <c r="V9346" s="42"/>
      <c r="W9346" s="42"/>
      <c r="X9346" s="42"/>
      <c r="Y9346" s="42"/>
      <c r="Z9346" s="42"/>
    </row>
    <row r="9347">
      <c r="B9347" s="42"/>
      <c r="D9347" s="90"/>
      <c r="F9347" s="90"/>
      <c r="G9347" s="42"/>
      <c r="H9347" s="90"/>
      <c r="M9347" s="42"/>
      <c r="S9347" s="42"/>
      <c r="T9347" s="42"/>
      <c r="U9347" s="42"/>
      <c r="V9347" s="42"/>
      <c r="W9347" s="42"/>
      <c r="X9347" s="42"/>
      <c r="Y9347" s="42"/>
      <c r="Z9347" s="42"/>
    </row>
    <row r="9348">
      <c r="B9348" s="42"/>
      <c r="D9348" s="90"/>
      <c r="F9348" s="90"/>
      <c r="G9348" s="42"/>
      <c r="H9348" s="90"/>
      <c r="M9348" s="42"/>
      <c r="S9348" s="42"/>
      <c r="T9348" s="42"/>
      <c r="U9348" s="42"/>
      <c r="V9348" s="42"/>
      <c r="W9348" s="42"/>
      <c r="X9348" s="42"/>
      <c r="Y9348" s="42"/>
      <c r="Z9348" s="42"/>
    </row>
    <row r="9349">
      <c r="B9349" s="42"/>
      <c r="D9349" s="90"/>
      <c r="F9349" s="90"/>
      <c r="G9349" s="42"/>
      <c r="H9349" s="90"/>
      <c r="M9349" s="42"/>
      <c r="S9349" s="42"/>
      <c r="T9349" s="42"/>
      <c r="U9349" s="42"/>
      <c r="V9349" s="42"/>
      <c r="W9349" s="42"/>
      <c r="X9349" s="42"/>
      <c r="Y9349" s="42"/>
      <c r="Z9349" s="42"/>
    </row>
    <row r="9350">
      <c r="B9350" s="42"/>
      <c r="D9350" s="90"/>
      <c r="F9350" s="90"/>
      <c r="G9350" s="42"/>
      <c r="H9350" s="90"/>
      <c r="M9350" s="42"/>
      <c r="S9350" s="42"/>
      <c r="T9350" s="42"/>
      <c r="U9350" s="42"/>
      <c r="V9350" s="42"/>
      <c r="W9350" s="42"/>
      <c r="X9350" s="42"/>
      <c r="Y9350" s="42"/>
      <c r="Z9350" s="42"/>
    </row>
    <row r="9351">
      <c r="B9351" s="42"/>
      <c r="D9351" s="90"/>
      <c r="F9351" s="90"/>
      <c r="G9351" s="42"/>
      <c r="H9351" s="90"/>
      <c r="M9351" s="42"/>
      <c r="S9351" s="42"/>
      <c r="T9351" s="42"/>
      <c r="U9351" s="42"/>
      <c r="V9351" s="42"/>
      <c r="W9351" s="42"/>
      <c r="X9351" s="42"/>
      <c r="Y9351" s="42"/>
      <c r="Z9351" s="42"/>
    </row>
    <row r="9352">
      <c r="B9352" s="42"/>
      <c r="D9352" s="90"/>
      <c r="F9352" s="90"/>
      <c r="G9352" s="42"/>
      <c r="H9352" s="90"/>
      <c r="M9352" s="42"/>
      <c r="S9352" s="42"/>
      <c r="T9352" s="42"/>
      <c r="U9352" s="42"/>
      <c r="V9352" s="42"/>
      <c r="W9352" s="42"/>
      <c r="X9352" s="42"/>
      <c r="Y9352" s="42"/>
      <c r="Z9352" s="42"/>
    </row>
    <row r="9353">
      <c r="B9353" s="42"/>
      <c r="D9353" s="90"/>
      <c r="F9353" s="90"/>
      <c r="G9353" s="42"/>
      <c r="H9353" s="90"/>
      <c r="M9353" s="42"/>
      <c r="S9353" s="42"/>
      <c r="T9353" s="42"/>
      <c r="U9353" s="42"/>
      <c r="V9353" s="42"/>
      <c r="W9353" s="42"/>
      <c r="X9353" s="42"/>
      <c r="Y9353" s="42"/>
      <c r="Z9353" s="42"/>
    </row>
    <row r="9354">
      <c r="B9354" s="42"/>
      <c r="D9354" s="90"/>
      <c r="F9354" s="90"/>
      <c r="G9354" s="42"/>
      <c r="H9354" s="90"/>
      <c r="M9354" s="42"/>
      <c r="S9354" s="42"/>
      <c r="T9354" s="42"/>
      <c r="U9354" s="42"/>
      <c r="V9354" s="42"/>
      <c r="W9354" s="42"/>
      <c r="X9354" s="42"/>
      <c r="Y9354" s="42"/>
      <c r="Z9354" s="42"/>
    </row>
    <row r="9355">
      <c r="B9355" s="42"/>
      <c r="D9355" s="90"/>
      <c r="F9355" s="90"/>
      <c r="G9355" s="42"/>
      <c r="H9355" s="90"/>
      <c r="M9355" s="42"/>
      <c r="S9355" s="42"/>
      <c r="T9355" s="42"/>
      <c r="U9355" s="42"/>
      <c r="V9355" s="42"/>
      <c r="W9355" s="42"/>
      <c r="X9355" s="42"/>
      <c r="Y9355" s="42"/>
      <c r="Z9355" s="42"/>
    </row>
    <row r="9356">
      <c r="B9356" s="42"/>
      <c r="D9356" s="90"/>
      <c r="F9356" s="90"/>
      <c r="G9356" s="42"/>
      <c r="H9356" s="90"/>
      <c r="M9356" s="42"/>
      <c r="S9356" s="42"/>
      <c r="T9356" s="42"/>
      <c r="U9356" s="42"/>
      <c r="V9356" s="42"/>
      <c r="W9356" s="42"/>
      <c r="X9356" s="42"/>
      <c r="Y9356" s="42"/>
      <c r="Z9356" s="42"/>
    </row>
    <row r="9357">
      <c r="B9357" s="42"/>
      <c r="D9357" s="90"/>
      <c r="F9357" s="90"/>
      <c r="G9357" s="42"/>
      <c r="H9357" s="90"/>
      <c r="M9357" s="42"/>
      <c r="S9357" s="42"/>
      <c r="T9357" s="42"/>
      <c r="U9357" s="42"/>
      <c r="V9357" s="42"/>
      <c r="W9357" s="42"/>
      <c r="X9357" s="42"/>
      <c r="Y9357" s="42"/>
      <c r="Z9357" s="42"/>
    </row>
    <row r="9358">
      <c r="B9358" s="42"/>
      <c r="D9358" s="90"/>
      <c r="F9358" s="90"/>
      <c r="G9358" s="42"/>
      <c r="H9358" s="90"/>
      <c r="M9358" s="42"/>
      <c r="S9358" s="42"/>
      <c r="T9358" s="42"/>
      <c r="U9358" s="42"/>
      <c r="V9358" s="42"/>
      <c r="W9358" s="42"/>
      <c r="X9358" s="42"/>
      <c r="Y9358" s="42"/>
      <c r="Z9358" s="42"/>
    </row>
    <row r="9359">
      <c r="B9359" s="42"/>
      <c r="D9359" s="90"/>
      <c r="F9359" s="90"/>
      <c r="G9359" s="42"/>
      <c r="H9359" s="90"/>
      <c r="M9359" s="42"/>
      <c r="S9359" s="42"/>
      <c r="T9359" s="42"/>
      <c r="U9359" s="42"/>
      <c r="V9359" s="42"/>
      <c r="W9359" s="42"/>
      <c r="X9359" s="42"/>
      <c r="Y9359" s="42"/>
      <c r="Z9359" s="42"/>
    </row>
    <row r="9360">
      <c r="B9360" s="42"/>
      <c r="D9360" s="90"/>
      <c r="F9360" s="90"/>
      <c r="G9360" s="42"/>
      <c r="H9360" s="90"/>
      <c r="M9360" s="42"/>
      <c r="S9360" s="42"/>
      <c r="T9360" s="42"/>
      <c r="U9360" s="42"/>
      <c r="V9360" s="42"/>
      <c r="W9360" s="42"/>
      <c r="X9360" s="42"/>
      <c r="Y9360" s="42"/>
      <c r="Z9360" s="42"/>
    </row>
    <row r="9361">
      <c r="B9361" s="42"/>
      <c r="D9361" s="90"/>
      <c r="F9361" s="90"/>
      <c r="G9361" s="42"/>
      <c r="H9361" s="90"/>
      <c r="M9361" s="42"/>
      <c r="S9361" s="42"/>
      <c r="T9361" s="42"/>
      <c r="U9361" s="42"/>
      <c r="V9361" s="42"/>
      <c r="W9361" s="42"/>
      <c r="X9361" s="42"/>
      <c r="Y9361" s="42"/>
      <c r="Z9361" s="42"/>
    </row>
    <row r="9362">
      <c r="B9362" s="42"/>
      <c r="D9362" s="90"/>
      <c r="F9362" s="90"/>
      <c r="G9362" s="42"/>
      <c r="H9362" s="90"/>
      <c r="M9362" s="42"/>
      <c r="S9362" s="42"/>
      <c r="T9362" s="42"/>
      <c r="U9362" s="42"/>
      <c r="V9362" s="42"/>
      <c r="W9362" s="42"/>
      <c r="X9362" s="42"/>
      <c r="Y9362" s="42"/>
      <c r="Z9362" s="42"/>
    </row>
    <row r="9363">
      <c r="B9363" s="42"/>
      <c r="D9363" s="90"/>
      <c r="F9363" s="90"/>
      <c r="G9363" s="42"/>
      <c r="H9363" s="90"/>
      <c r="M9363" s="42"/>
      <c r="S9363" s="42"/>
      <c r="T9363" s="42"/>
      <c r="U9363" s="42"/>
      <c r="V9363" s="42"/>
      <c r="W9363" s="42"/>
      <c r="X9363" s="42"/>
      <c r="Y9363" s="42"/>
      <c r="Z9363" s="42"/>
    </row>
    <row r="9364">
      <c r="B9364" s="42"/>
      <c r="D9364" s="90"/>
      <c r="F9364" s="90"/>
      <c r="G9364" s="42"/>
      <c r="H9364" s="90"/>
      <c r="M9364" s="42"/>
      <c r="S9364" s="42"/>
      <c r="T9364" s="42"/>
      <c r="U9364" s="42"/>
      <c r="V9364" s="42"/>
      <c r="W9364" s="42"/>
      <c r="X9364" s="42"/>
      <c r="Y9364" s="42"/>
      <c r="Z9364" s="42"/>
    </row>
    <row r="9365">
      <c r="B9365" s="42"/>
      <c r="D9365" s="90"/>
      <c r="F9365" s="90"/>
      <c r="G9365" s="42"/>
      <c r="H9365" s="90"/>
      <c r="M9365" s="42"/>
      <c r="S9365" s="42"/>
      <c r="T9365" s="42"/>
      <c r="U9365" s="42"/>
      <c r="V9365" s="42"/>
      <c r="W9365" s="42"/>
      <c r="X9365" s="42"/>
      <c r="Y9365" s="42"/>
      <c r="Z9365" s="42"/>
    </row>
    <row r="9366">
      <c r="B9366" s="42"/>
      <c r="D9366" s="90"/>
      <c r="F9366" s="90"/>
      <c r="G9366" s="42"/>
      <c r="H9366" s="90"/>
      <c r="M9366" s="42"/>
      <c r="S9366" s="42"/>
      <c r="T9366" s="42"/>
      <c r="U9366" s="42"/>
      <c r="V9366" s="42"/>
      <c r="W9366" s="42"/>
      <c r="X9366" s="42"/>
      <c r="Y9366" s="42"/>
      <c r="Z9366" s="42"/>
    </row>
    <row r="9367">
      <c r="B9367" s="42"/>
      <c r="D9367" s="90"/>
      <c r="F9367" s="90"/>
      <c r="G9367" s="42"/>
      <c r="H9367" s="90"/>
      <c r="M9367" s="42"/>
      <c r="S9367" s="42"/>
      <c r="T9367" s="42"/>
      <c r="U9367" s="42"/>
      <c r="V9367" s="42"/>
      <c r="W9367" s="42"/>
      <c r="X9367" s="42"/>
      <c r="Y9367" s="42"/>
      <c r="Z9367" s="42"/>
    </row>
    <row r="9368">
      <c r="B9368" s="42"/>
      <c r="D9368" s="90"/>
      <c r="F9368" s="90"/>
      <c r="G9368" s="42"/>
      <c r="H9368" s="90"/>
      <c r="M9368" s="42"/>
      <c r="S9368" s="42"/>
      <c r="T9368" s="42"/>
      <c r="U9368" s="42"/>
      <c r="V9368" s="42"/>
      <c r="W9368" s="42"/>
      <c r="X9368" s="42"/>
      <c r="Y9368" s="42"/>
      <c r="Z9368" s="42"/>
    </row>
    <row r="9369">
      <c r="B9369" s="42"/>
      <c r="D9369" s="90"/>
      <c r="F9369" s="90"/>
      <c r="G9369" s="42"/>
      <c r="H9369" s="90"/>
      <c r="M9369" s="42"/>
      <c r="S9369" s="42"/>
      <c r="T9369" s="42"/>
      <c r="U9369" s="42"/>
      <c r="V9369" s="42"/>
      <c r="W9369" s="42"/>
      <c r="X9369" s="42"/>
      <c r="Y9369" s="42"/>
      <c r="Z9369" s="42"/>
    </row>
    <row r="9370">
      <c r="B9370" s="42"/>
      <c r="D9370" s="90"/>
      <c r="F9370" s="90"/>
      <c r="G9370" s="42"/>
      <c r="H9370" s="90"/>
      <c r="M9370" s="42"/>
      <c r="S9370" s="42"/>
      <c r="T9370" s="42"/>
      <c r="U9370" s="42"/>
      <c r="V9370" s="42"/>
      <c r="W9370" s="42"/>
      <c r="X9370" s="42"/>
      <c r="Y9370" s="42"/>
      <c r="Z9370" s="42"/>
    </row>
    <row r="9371">
      <c r="B9371" s="42"/>
      <c r="D9371" s="90"/>
      <c r="F9371" s="90"/>
      <c r="G9371" s="42"/>
      <c r="H9371" s="90"/>
      <c r="M9371" s="42"/>
      <c r="S9371" s="42"/>
      <c r="T9371" s="42"/>
      <c r="U9371" s="42"/>
      <c r="V9371" s="42"/>
      <c r="W9371" s="42"/>
      <c r="X9371" s="42"/>
      <c r="Y9371" s="42"/>
      <c r="Z9371" s="42"/>
    </row>
    <row r="9372">
      <c r="B9372" s="42"/>
      <c r="D9372" s="90"/>
      <c r="F9372" s="90"/>
      <c r="G9372" s="42"/>
      <c r="H9372" s="90"/>
      <c r="M9372" s="42"/>
      <c r="S9372" s="42"/>
      <c r="T9372" s="42"/>
      <c r="U9372" s="42"/>
      <c r="V9372" s="42"/>
      <c r="W9372" s="42"/>
      <c r="X9372" s="42"/>
      <c r="Y9372" s="42"/>
      <c r="Z9372" s="42"/>
    </row>
    <row r="9373">
      <c r="B9373" s="42"/>
      <c r="D9373" s="90"/>
      <c r="F9373" s="90"/>
      <c r="G9373" s="42"/>
      <c r="H9373" s="90"/>
      <c r="M9373" s="42"/>
      <c r="S9373" s="42"/>
      <c r="T9373" s="42"/>
      <c r="U9373" s="42"/>
      <c r="V9373" s="42"/>
      <c r="W9373" s="42"/>
      <c r="X9373" s="42"/>
      <c r="Y9373" s="42"/>
      <c r="Z9373" s="42"/>
    </row>
    <row r="9374">
      <c r="B9374" s="42"/>
      <c r="D9374" s="90"/>
      <c r="F9374" s="90"/>
      <c r="G9374" s="42"/>
      <c r="H9374" s="90"/>
      <c r="M9374" s="42"/>
      <c r="S9374" s="42"/>
      <c r="T9374" s="42"/>
      <c r="U9374" s="42"/>
      <c r="V9374" s="42"/>
      <c r="W9374" s="42"/>
      <c r="X9374" s="42"/>
      <c r="Y9374" s="42"/>
      <c r="Z9374" s="42"/>
    </row>
    <row r="9375">
      <c r="B9375" s="42"/>
      <c r="D9375" s="90"/>
      <c r="F9375" s="90"/>
      <c r="G9375" s="42"/>
      <c r="H9375" s="90"/>
      <c r="M9375" s="42"/>
      <c r="S9375" s="42"/>
      <c r="T9375" s="42"/>
      <c r="U9375" s="42"/>
      <c r="V9375" s="42"/>
      <c r="W9375" s="42"/>
      <c r="X9375" s="42"/>
      <c r="Y9375" s="42"/>
      <c r="Z9375" s="42"/>
    </row>
    <row r="9376">
      <c r="B9376" s="42"/>
      <c r="D9376" s="90"/>
      <c r="F9376" s="90"/>
      <c r="G9376" s="42"/>
      <c r="H9376" s="90"/>
      <c r="M9376" s="42"/>
      <c r="S9376" s="42"/>
      <c r="T9376" s="42"/>
      <c r="U9376" s="42"/>
      <c r="V9376" s="42"/>
      <c r="W9376" s="42"/>
      <c r="X9376" s="42"/>
      <c r="Y9376" s="42"/>
      <c r="Z9376" s="42"/>
    </row>
    <row r="9377">
      <c r="B9377" s="42"/>
      <c r="D9377" s="90"/>
      <c r="F9377" s="90"/>
      <c r="G9377" s="42"/>
      <c r="H9377" s="90"/>
      <c r="M9377" s="42"/>
      <c r="S9377" s="42"/>
      <c r="T9377" s="42"/>
      <c r="U9377" s="42"/>
      <c r="V9377" s="42"/>
      <c r="W9377" s="42"/>
      <c r="X9377" s="42"/>
      <c r="Y9377" s="42"/>
      <c r="Z9377" s="42"/>
    </row>
    <row r="9378">
      <c r="B9378" s="42"/>
      <c r="D9378" s="90"/>
      <c r="F9378" s="90"/>
      <c r="G9378" s="42"/>
      <c r="H9378" s="90"/>
      <c r="M9378" s="42"/>
      <c r="S9378" s="42"/>
      <c r="T9378" s="42"/>
      <c r="U9378" s="42"/>
      <c r="V9378" s="42"/>
      <c r="W9378" s="42"/>
      <c r="X9378" s="42"/>
      <c r="Y9378" s="42"/>
      <c r="Z9378" s="42"/>
    </row>
    <row r="9379">
      <c r="B9379" s="42"/>
      <c r="D9379" s="90"/>
      <c r="F9379" s="90"/>
      <c r="G9379" s="42"/>
      <c r="H9379" s="90"/>
      <c r="M9379" s="42"/>
      <c r="S9379" s="42"/>
      <c r="T9379" s="42"/>
      <c r="U9379" s="42"/>
      <c r="V9379" s="42"/>
      <c r="W9379" s="42"/>
      <c r="X9379" s="42"/>
      <c r="Y9379" s="42"/>
      <c r="Z9379" s="42"/>
    </row>
    <row r="9380">
      <c r="B9380" s="42"/>
      <c r="D9380" s="90"/>
      <c r="F9380" s="90"/>
      <c r="G9380" s="42"/>
      <c r="H9380" s="90"/>
      <c r="M9380" s="42"/>
      <c r="S9380" s="42"/>
      <c r="T9380" s="42"/>
      <c r="U9380" s="42"/>
      <c r="V9380" s="42"/>
      <c r="W9380" s="42"/>
      <c r="X9380" s="42"/>
      <c r="Y9380" s="42"/>
      <c r="Z9380" s="42"/>
    </row>
    <row r="9381">
      <c r="B9381" s="42"/>
      <c r="D9381" s="90"/>
      <c r="F9381" s="90"/>
      <c r="G9381" s="42"/>
      <c r="H9381" s="90"/>
      <c r="M9381" s="42"/>
      <c r="S9381" s="42"/>
      <c r="T9381" s="42"/>
      <c r="U9381" s="42"/>
      <c r="V9381" s="42"/>
      <c r="W9381" s="42"/>
      <c r="X9381" s="42"/>
      <c r="Y9381" s="42"/>
      <c r="Z9381" s="42"/>
    </row>
    <row r="9382">
      <c r="B9382" s="42"/>
      <c r="D9382" s="90"/>
      <c r="F9382" s="90"/>
      <c r="G9382" s="42"/>
      <c r="H9382" s="90"/>
      <c r="M9382" s="42"/>
      <c r="S9382" s="42"/>
      <c r="T9382" s="42"/>
      <c r="U9382" s="42"/>
      <c r="V9382" s="42"/>
      <c r="W9382" s="42"/>
      <c r="X9382" s="42"/>
      <c r="Y9382" s="42"/>
      <c r="Z9382" s="42"/>
    </row>
    <row r="9383">
      <c r="B9383" s="42"/>
      <c r="D9383" s="90"/>
      <c r="F9383" s="90"/>
      <c r="G9383" s="42"/>
      <c r="H9383" s="90"/>
      <c r="M9383" s="42"/>
      <c r="S9383" s="42"/>
      <c r="T9383" s="42"/>
      <c r="U9383" s="42"/>
      <c r="V9383" s="42"/>
      <c r="W9383" s="42"/>
      <c r="X9383" s="42"/>
      <c r="Y9383" s="42"/>
      <c r="Z9383" s="42"/>
    </row>
    <row r="9384">
      <c r="B9384" s="42"/>
      <c r="D9384" s="90"/>
      <c r="F9384" s="90"/>
      <c r="G9384" s="42"/>
      <c r="H9384" s="90"/>
      <c r="M9384" s="42"/>
      <c r="S9384" s="42"/>
      <c r="T9384" s="42"/>
      <c r="U9384" s="42"/>
      <c r="V9384" s="42"/>
      <c r="W9384" s="42"/>
      <c r="X9384" s="42"/>
      <c r="Y9384" s="42"/>
      <c r="Z9384" s="42"/>
    </row>
    <row r="9385">
      <c r="B9385" s="42"/>
      <c r="D9385" s="90"/>
      <c r="F9385" s="90"/>
      <c r="G9385" s="42"/>
      <c r="H9385" s="90"/>
      <c r="M9385" s="42"/>
      <c r="S9385" s="42"/>
      <c r="T9385" s="42"/>
      <c r="U9385" s="42"/>
      <c r="V9385" s="42"/>
      <c r="W9385" s="42"/>
      <c r="X9385" s="42"/>
      <c r="Y9385" s="42"/>
      <c r="Z9385" s="42"/>
    </row>
    <row r="9386">
      <c r="B9386" s="42"/>
      <c r="D9386" s="90"/>
      <c r="F9386" s="90"/>
      <c r="G9386" s="42"/>
      <c r="H9386" s="90"/>
      <c r="M9386" s="42"/>
      <c r="S9386" s="42"/>
      <c r="T9386" s="42"/>
      <c r="U9386" s="42"/>
      <c r="V9386" s="42"/>
      <c r="W9386" s="42"/>
      <c r="X9386" s="42"/>
      <c r="Y9386" s="42"/>
      <c r="Z9386" s="42"/>
    </row>
    <row r="9387">
      <c r="B9387" s="42"/>
      <c r="D9387" s="90"/>
      <c r="F9387" s="90"/>
      <c r="G9387" s="42"/>
      <c r="H9387" s="90"/>
      <c r="M9387" s="42"/>
      <c r="S9387" s="42"/>
      <c r="T9387" s="42"/>
      <c r="U9387" s="42"/>
      <c r="V9387" s="42"/>
      <c r="W9387" s="42"/>
      <c r="X9387" s="42"/>
      <c r="Y9387" s="42"/>
      <c r="Z9387" s="42"/>
    </row>
    <row r="9388">
      <c r="B9388" s="42"/>
      <c r="D9388" s="90"/>
      <c r="F9388" s="90"/>
      <c r="G9388" s="42"/>
      <c r="H9388" s="90"/>
      <c r="M9388" s="42"/>
      <c r="S9388" s="42"/>
      <c r="T9388" s="42"/>
      <c r="U9388" s="42"/>
      <c r="V9388" s="42"/>
      <c r="W9388" s="42"/>
      <c r="X9388" s="42"/>
      <c r="Y9388" s="42"/>
      <c r="Z9388" s="42"/>
    </row>
    <row r="9389">
      <c r="B9389" s="42"/>
      <c r="D9389" s="90"/>
      <c r="F9389" s="90"/>
      <c r="G9389" s="42"/>
      <c r="H9389" s="90"/>
      <c r="M9389" s="42"/>
      <c r="S9389" s="42"/>
      <c r="T9389" s="42"/>
      <c r="U9389" s="42"/>
      <c r="V9389" s="42"/>
      <c r="W9389" s="42"/>
      <c r="X9389" s="42"/>
      <c r="Y9389" s="42"/>
      <c r="Z9389" s="42"/>
    </row>
    <row r="9390">
      <c r="B9390" s="42"/>
      <c r="D9390" s="90"/>
      <c r="F9390" s="90"/>
      <c r="G9390" s="42"/>
      <c r="H9390" s="90"/>
      <c r="M9390" s="42"/>
      <c r="S9390" s="42"/>
      <c r="T9390" s="42"/>
      <c r="U9390" s="42"/>
      <c r="V9390" s="42"/>
      <c r="W9390" s="42"/>
      <c r="X9390" s="42"/>
      <c r="Y9390" s="42"/>
      <c r="Z9390" s="42"/>
    </row>
    <row r="9391">
      <c r="B9391" s="42"/>
      <c r="D9391" s="90"/>
      <c r="F9391" s="90"/>
      <c r="G9391" s="42"/>
      <c r="H9391" s="90"/>
      <c r="M9391" s="42"/>
      <c r="S9391" s="42"/>
      <c r="T9391" s="42"/>
      <c r="U9391" s="42"/>
      <c r="V9391" s="42"/>
      <c r="W9391" s="42"/>
      <c r="X9391" s="42"/>
      <c r="Y9391" s="42"/>
      <c r="Z9391" s="42"/>
    </row>
    <row r="9392">
      <c r="B9392" s="42"/>
      <c r="D9392" s="90"/>
      <c r="F9392" s="90"/>
      <c r="G9392" s="42"/>
      <c r="H9392" s="90"/>
      <c r="M9392" s="42"/>
      <c r="S9392" s="42"/>
      <c r="T9392" s="42"/>
      <c r="U9392" s="42"/>
      <c r="V9392" s="42"/>
      <c r="W9392" s="42"/>
      <c r="X9392" s="42"/>
      <c r="Y9392" s="42"/>
      <c r="Z9392" s="42"/>
    </row>
    <row r="9393">
      <c r="B9393" s="42"/>
      <c r="D9393" s="90"/>
      <c r="F9393" s="90"/>
      <c r="G9393" s="42"/>
      <c r="H9393" s="90"/>
      <c r="M9393" s="42"/>
      <c r="S9393" s="42"/>
      <c r="T9393" s="42"/>
      <c r="U9393" s="42"/>
      <c r="V9393" s="42"/>
      <c r="W9393" s="42"/>
      <c r="X9393" s="42"/>
      <c r="Y9393" s="42"/>
      <c r="Z9393" s="42"/>
    </row>
    <row r="9394">
      <c r="B9394" s="42"/>
      <c r="D9394" s="90"/>
      <c r="F9394" s="90"/>
      <c r="G9394" s="42"/>
      <c r="H9394" s="90"/>
      <c r="M9394" s="42"/>
      <c r="S9394" s="42"/>
      <c r="T9394" s="42"/>
      <c r="U9394" s="42"/>
      <c r="V9394" s="42"/>
      <c r="W9394" s="42"/>
      <c r="X9394" s="42"/>
      <c r="Y9394" s="42"/>
      <c r="Z9394" s="42"/>
    </row>
    <row r="9395">
      <c r="B9395" s="42"/>
      <c r="D9395" s="90"/>
      <c r="F9395" s="90"/>
      <c r="G9395" s="42"/>
      <c r="H9395" s="90"/>
      <c r="M9395" s="42"/>
      <c r="S9395" s="42"/>
      <c r="T9395" s="42"/>
      <c r="U9395" s="42"/>
      <c r="V9395" s="42"/>
      <c r="W9395" s="42"/>
      <c r="X9395" s="42"/>
      <c r="Y9395" s="42"/>
      <c r="Z9395" s="42"/>
    </row>
    <row r="9396">
      <c r="B9396" s="42"/>
      <c r="D9396" s="90"/>
      <c r="F9396" s="90"/>
      <c r="G9396" s="42"/>
      <c r="H9396" s="90"/>
      <c r="M9396" s="42"/>
      <c r="S9396" s="42"/>
      <c r="T9396" s="42"/>
      <c r="U9396" s="42"/>
      <c r="V9396" s="42"/>
      <c r="W9396" s="42"/>
      <c r="X9396" s="42"/>
      <c r="Y9396" s="42"/>
      <c r="Z9396" s="42"/>
    </row>
    <row r="9397">
      <c r="B9397" s="42"/>
      <c r="D9397" s="90"/>
      <c r="F9397" s="90"/>
      <c r="G9397" s="42"/>
      <c r="H9397" s="90"/>
      <c r="M9397" s="42"/>
      <c r="S9397" s="42"/>
      <c r="T9397" s="42"/>
      <c r="U9397" s="42"/>
      <c r="V9397" s="42"/>
      <c r="W9397" s="42"/>
      <c r="X9397" s="42"/>
      <c r="Y9397" s="42"/>
      <c r="Z9397" s="42"/>
    </row>
    <row r="9398">
      <c r="B9398" s="42"/>
      <c r="D9398" s="90"/>
      <c r="F9398" s="90"/>
      <c r="G9398" s="42"/>
      <c r="H9398" s="90"/>
      <c r="M9398" s="42"/>
      <c r="S9398" s="42"/>
      <c r="T9398" s="42"/>
      <c r="U9398" s="42"/>
      <c r="V9398" s="42"/>
      <c r="W9398" s="42"/>
      <c r="X9398" s="42"/>
      <c r="Y9398" s="42"/>
      <c r="Z9398" s="42"/>
    </row>
    <row r="9399">
      <c r="B9399" s="42"/>
      <c r="D9399" s="90"/>
      <c r="F9399" s="90"/>
      <c r="G9399" s="42"/>
      <c r="H9399" s="90"/>
      <c r="M9399" s="42"/>
      <c r="S9399" s="42"/>
      <c r="T9399" s="42"/>
      <c r="U9399" s="42"/>
      <c r="V9399" s="42"/>
      <c r="W9399" s="42"/>
      <c r="X9399" s="42"/>
      <c r="Y9399" s="42"/>
      <c r="Z9399" s="42"/>
    </row>
    <row r="9400">
      <c r="B9400" s="42"/>
      <c r="D9400" s="90"/>
      <c r="F9400" s="90"/>
      <c r="G9400" s="42"/>
      <c r="H9400" s="90"/>
      <c r="M9400" s="42"/>
      <c r="S9400" s="42"/>
      <c r="T9400" s="42"/>
      <c r="U9400" s="42"/>
      <c r="V9400" s="42"/>
      <c r="W9400" s="42"/>
      <c r="X9400" s="42"/>
      <c r="Y9400" s="42"/>
      <c r="Z9400" s="42"/>
    </row>
    <row r="9401">
      <c r="B9401" s="42"/>
      <c r="D9401" s="90"/>
      <c r="F9401" s="90"/>
      <c r="G9401" s="42"/>
      <c r="H9401" s="90"/>
      <c r="M9401" s="42"/>
      <c r="S9401" s="42"/>
      <c r="T9401" s="42"/>
      <c r="U9401" s="42"/>
      <c r="V9401" s="42"/>
      <c r="W9401" s="42"/>
      <c r="X9401" s="42"/>
      <c r="Y9401" s="42"/>
      <c r="Z9401" s="42"/>
    </row>
    <row r="9402">
      <c r="B9402" s="42"/>
      <c r="D9402" s="90"/>
      <c r="F9402" s="90"/>
      <c r="G9402" s="42"/>
      <c r="H9402" s="90"/>
      <c r="M9402" s="42"/>
      <c r="S9402" s="42"/>
      <c r="T9402" s="42"/>
      <c r="U9402" s="42"/>
      <c r="V9402" s="42"/>
      <c r="W9402" s="42"/>
      <c r="X9402" s="42"/>
      <c r="Y9402" s="42"/>
      <c r="Z9402" s="42"/>
    </row>
    <row r="9403">
      <c r="B9403" s="42"/>
      <c r="D9403" s="90"/>
      <c r="F9403" s="90"/>
      <c r="G9403" s="42"/>
      <c r="H9403" s="90"/>
      <c r="M9403" s="42"/>
      <c r="S9403" s="42"/>
      <c r="T9403" s="42"/>
      <c r="U9403" s="42"/>
      <c r="V9403" s="42"/>
      <c r="W9403" s="42"/>
      <c r="X9403" s="42"/>
      <c r="Y9403" s="42"/>
      <c r="Z9403" s="42"/>
    </row>
    <row r="9404">
      <c r="B9404" s="42"/>
      <c r="D9404" s="90"/>
      <c r="F9404" s="90"/>
      <c r="G9404" s="42"/>
      <c r="H9404" s="90"/>
      <c r="M9404" s="42"/>
      <c r="S9404" s="42"/>
      <c r="T9404" s="42"/>
      <c r="U9404" s="42"/>
      <c r="V9404" s="42"/>
      <c r="W9404" s="42"/>
      <c r="X9404" s="42"/>
      <c r="Y9404" s="42"/>
      <c r="Z9404" s="42"/>
    </row>
    <row r="9405">
      <c r="B9405" s="42"/>
      <c r="D9405" s="90"/>
      <c r="F9405" s="90"/>
      <c r="G9405" s="42"/>
      <c r="H9405" s="90"/>
      <c r="M9405" s="42"/>
      <c r="S9405" s="42"/>
      <c r="T9405" s="42"/>
      <c r="U9405" s="42"/>
      <c r="V9405" s="42"/>
      <c r="W9405" s="42"/>
      <c r="X9405" s="42"/>
      <c r="Y9405" s="42"/>
      <c r="Z9405" s="42"/>
    </row>
    <row r="9406">
      <c r="B9406" s="42"/>
      <c r="D9406" s="90"/>
      <c r="F9406" s="90"/>
      <c r="G9406" s="42"/>
      <c r="H9406" s="90"/>
      <c r="M9406" s="42"/>
      <c r="S9406" s="42"/>
      <c r="T9406" s="42"/>
      <c r="U9406" s="42"/>
      <c r="V9406" s="42"/>
      <c r="W9406" s="42"/>
      <c r="X9406" s="42"/>
      <c r="Y9406" s="42"/>
      <c r="Z9406" s="42"/>
    </row>
    <row r="9407">
      <c r="B9407" s="42"/>
      <c r="D9407" s="90"/>
      <c r="F9407" s="90"/>
      <c r="G9407" s="42"/>
      <c r="H9407" s="90"/>
      <c r="M9407" s="42"/>
      <c r="S9407" s="42"/>
      <c r="T9407" s="42"/>
      <c r="U9407" s="42"/>
      <c r="V9407" s="42"/>
      <c r="W9407" s="42"/>
      <c r="X9407" s="42"/>
      <c r="Y9407" s="42"/>
      <c r="Z9407" s="42"/>
    </row>
    <row r="9408">
      <c r="B9408" s="42"/>
      <c r="D9408" s="90"/>
      <c r="F9408" s="90"/>
      <c r="G9408" s="42"/>
      <c r="H9408" s="90"/>
      <c r="M9408" s="42"/>
      <c r="S9408" s="42"/>
      <c r="T9408" s="42"/>
      <c r="U9408" s="42"/>
      <c r="V9408" s="42"/>
      <c r="W9408" s="42"/>
      <c r="X9408" s="42"/>
      <c r="Y9408" s="42"/>
      <c r="Z9408" s="42"/>
    </row>
    <row r="9409">
      <c r="B9409" s="42"/>
      <c r="D9409" s="90"/>
      <c r="F9409" s="90"/>
      <c r="G9409" s="42"/>
      <c r="H9409" s="90"/>
      <c r="M9409" s="42"/>
      <c r="S9409" s="42"/>
      <c r="T9409" s="42"/>
      <c r="U9409" s="42"/>
      <c r="V9409" s="42"/>
      <c r="W9409" s="42"/>
      <c r="X9409" s="42"/>
      <c r="Y9409" s="42"/>
      <c r="Z9409" s="42"/>
    </row>
    <row r="9410">
      <c r="B9410" s="42"/>
      <c r="D9410" s="90"/>
      <c r="F9410" s="90"/>
      <c r="G9410" s="42"/>
      <c r="H9410" s="90"/>
      <c r="M9410" s="42"/>
      <c r="S9410" s="42"/>
      <c r="T9410" s="42"/>
      <c r="U9410" s="42"/>
      <c r="V9410" s="42"/>
      <c r="W9410" s="42"/>
      <c r="X9410" s="42"/>
      <c r="Y9410" s="42"/>
      <c r="Z9410" s="42"/>
    </row>
    <row r="9411">
      <c r="B9411" s="42"/>
      <c r="D9411" s="90"/>
      <c r="F9411" s="90"/>
      <c r="G9411" s="42"/>
      <c r="H9411" s="90"/>
      <c r="M9411" s="42"/>
      <c r="S9411" s="42"/>
      <c r="T9411" s="42"/>
      <c r="U9411" s="42"/>
      <c r="V9411" s="42"/>
      <c r="W9411" s="42"/>
      <c r="X9411" s="42"/>
      <c r="Y9411" s="42"/>
      <c r="Z9411" s="42"/>
    </row>
    <row r="9412">
      <c r="B9412" s="42"/>
      <c r="D9412" s="90"/>
      <c r="F9412" s="90"/>
      <c r="G9412" s="42"/>
      <c r="H9412" s="90"/>
      <c r="M9412" s="42"/>
      <c r="S9412" s="42"/>
      <c r="T9412" s="42"/>
      <c r="U9412" s="42"/>
      <c r="V9412" s="42"/>
      <c r="W9412" s="42"/>
      <c r="X9412" s="42"/>
      <c r="Y9412" s="42"/>
      <c r="Z9412" s="42"/>
    </row>
    <row r="9413">
      <c r="B9413" s="42"/>
      <c r="D9413" s="90"/>
      <c r="F9413" s="90"/>
      <c r="G9413" s="42"/>
      <c r="H9413" s="90"/>
      <c r="M9413" s="42"/>
      <c r="S9413" s="42"/>
      <c r="T9413" s="42"/>
      <c r="U9413" s="42"/>
      <c r="V9413" s="42"/>
      <c r="W9413" s="42"/>
      <c r="X9413" s="42"/>
      <c r="Y9413" s="42"/>
      <c r="Z9413" s="42"/>
    </row>
    <row r="9414">
      <c r="B9414" s="42"/>
      <c r="D9414" s="90"/>
      <c r="F9414" s="90"/>
      <c r="G9414" s="42"/>
      <c r="H9414" s="90"/>
      <c r="M9414" s="42"/>
      <c r="S9414" s="42"/>
      <c r="T9414" s="42"/>
      <c r="U9414" s="42"/>
      <c r="V9414" s="42"/>
      <c r="W9414" s="42"/>
      <c r="X9414" s="42"/>
      <c r="Y9414" s="42"/>
      <c r="Z9414" s="42"/>
    </row>
    <row r="9415">
      <c r="B9415" s="42"/>
      <c r="D9415" s="90"/>
      <c r="F9415" s="90"/>
      <c r="G9415" s="42"/>
      <c r="H9415" s="90"/>
      <c r="M9415" s="42"/>
      <c r="S9415" s="42"/>
      <c r="T9415" s="42"/>
      <c r="U9415" s="42"/>
      <c r="V9415" s="42"/>
      <c r="W9415" s="42"/>
      <c r="X9415" s="42"/>
      <c r="Y9415" s="42"/>
      <c r="Z9415" s="42"/>
    </row>
    <row r="9416">
      <c r="B9416" s="42"/>
      <c r="D9416" s="90"/>
      <c r="F9416" s="90"/>
      <c r="G9416" s="42"/>
      <c r="H9416" s="90"/>
      <c r="M9416" s="42"/>
      <c r="S9416" s="42"/>
      <c r="T9416" s="42"/>
      <c r="U9416" s="42"/>
      <c r="V9416" s="42"/>
      <c r="W9416" s="42"/>
      <c r="X9416" s="42"/>
      <c r="Y9416" s="42"/>
      <c r="Z9416" s="42"/>
    </row>
    <row r="9417">
      <c r="B9417" s="42"/>
      <c r="D9417" s="90"/>
      <c r="F9417" s="90"/>
      <c r="G9417" s="42"/>
      <c r="H9417" s="90"/>
      <c r="M9417" s="42"/>
      <c r="S9417" s="42"/>
      <c r="T9417" s="42"/>
      <c r="U9417" s="42"/>
      <c r="V9417" s="42"/>
      <c r="W9417" s="42"/>
      <c r="X9417" s="42"/>
      <c r="Y9417" s="42"/>
      <c r="Z9417" s="42"/>
    </row>
    <row r="9418">
      <c r="B9418" s="42"/>
      <c r="D9418" s="90"/>
      <c r="F9418" s="90"/>
      <c r="G9418" s="42"/>
      <c r="H9418" s="90"/>
      <c r="M9418" s="42"/>
      <c r="S9418" s="42"/>
      <c r="T9418" s="42"/>
      <c r="U9418" s="42"/>
      <c r="V9418" s="42"/>
      <c r="W9418" s="42"/>
      <c r="X9418" s="42"/>
      <c r="Y9418" s="42"/>
      <c r="Z9418" s="42"/>
    </row>
    <row r="9419">
      <c r="B9419" s="42"/>
      <c r="D9419" s="90"/>
      <c r="F9419" s="90"/>
      <c r="G9419" s="42"/>
      <c r="H9419" s="90"/>
      <c r="M9419" s="42"/>
      <c r="S9419" s="42"/>
      <c r="T9419" s="42"/>
      <c r="U9419" s="42"/>
      <c r="V9419" s="42"/>
      <c r="W9419" s="42"/>
      <c r="X9419" s="42"/>
      <c r="Y9419" s="42"/>
      <c r="Z9419" s="42"/>
    </row>
    <row r="9420">
      <c r="B9420" s="42"/>
      <c r="D9420" s="90"/>
      <c r="F9420" s="90"/>
      <c r="G9420" s="42"/>
      <c r="H9420" s="90"/>
      <c r="M9420" s="42"/>
      <c r="S9420" s="42"/>
      <c r="T9420" s="42"/>
      <c r="U9420" s="42"/>
      <c r="V9420" s="42"/>
      <c r="W9420" s="42"/>
      <c r="X9420" s="42"/>
      <c r="Y9420" s="42"/>
      <c r="Z9420" s="42"/>
    </row>
    <row r="9421">
      <c r="B9421" s="42"/>
      <c r="D9421" s="90"/>
      <c r="F9421" s="90"/>
      <c r="G9421" s="42"/>
      <c r="H9421" s="90"/>
      <c r="M9421" s="42"/>
      <c r="S9421" s="42"/>
      <c r="T9421" s="42"/>
      <c r="U9421" s="42"/>
      <c r="V9421" s="42"/>
      <c r="W9421" s="42"/>
      <c r="X9421" s="42"/>
      <c r="Y9421" s="42"/>
      <c r="Z9421" s="42"/>
    </row>
    <row r="9422">
      <c r="B9422" s="42"/>
      <c r="D9422" s="90"/>
      <c r="F9422" s="90"/>
      <c r="G9422" s="42"/>
      <c r="H9422" s="90"/>
      <c r="M9422" s="42"/>
      <c r="S9422" s="42"/>
      <c r="T9422" s="42"/>
      <c r="U9422" s="42"/>
      <c r="V9422" s="42"/>
      <c r="W9422" s="42"/>
      <c r="X9422" s="42"/>
      <c r="Y9422" s="42"/>
      <c r="Z9422" s="42"/>
    </row>
    <row r="9423">
      <c r="B9423" s="42"/>
      <c r="D9423" s="90"/>
      <c r="F9423" s="90"/>
      <c r="G9423" s="42"/>
      <c r="H9423" s="90"/>
      <c r="M9423" s="42"/>
      <c r="S9423" s="42"/>
      <c r="T9423" s="42"/>
      <c r="U9423" s="42"/>
      <c r="V9423" s="42"/>
      <c r="W9423" s="42"/>
      <c r="X9423" s="42"/>
      <c r="Y9423" s="42"/>
      <c r="Z9423" s="42"/>
    </row>
    <row r="9424">
      <c r="B9424" s="42"/>
      <c r="D9424" s="90"/>
      <c r="F9424" s="90"/>
      <c r="G9424" s="42"/>
      <c r="H9424" s="90"/>
      <c r="M9424" s="42"/>
      <c r="S9424" s="42"/>
      <c r="T9424" s="42"/>
      <c r="U9424" s="42"/>
      <c r="V9424" s="42"/>
      <c r="W9424" s="42"/>
      <c r="X9424" s="42"/>
      <c r="Y9424" s="42"/>
      <c r="Z9424" s="42"/>
    </row>
    <row r="9425">
      <c r="B9425" s="42"/>
      <c r="D9425" s="90"/>
      <c r="F9425" s="90"/>
      <c r="G9425" s="42"/>
      <c r="H9425" s="90"/>
      <c r="M9425" s="42"/>
      <c r="S9425" s="42"/>
      <c r="T9425" s="42"/>
      <c r="U9425" s="42"/>
      <c r="V9425" s="42"/>
      <c r="W9425" s="42"/>
      <c r="X9425" s="42"/>
      <c r="Y9425" s="42"/>
      <c r="Z9425" s="42"/>
    </row>
    <row r="9426">
      <c r="B9426" s="42"/>
      <c r="D9426" s="90"/>
      <c r="F9426" s="90"/>
      <c r="G9426" s="42"/>
      <c r="H9426" s="90"/>
      <c r="M9426" s="42"/>
      <c r="S9426" s="42"/>
      <c r="T9426" s="42"/>
      <c r="U9426" s="42"/>
      <c r="V9426" s="42"/>
      <c r="W9426" s="42"/>
      <c r="X9426" s="42"/>
      <c r="Y9426" s="42"/>
      <c r="Z9426" s="42"/>
    </row>
    <row r="9427">
      <c r="B9427" s="42"/>
      <c r="D9427" s="90"/>
      <c r="F9427" s="90"/>
      <c r="G9427" s="42"/>
      <c r="H9427" s="90"/>
      <c r="M9427" s="42"/>
      <c r="S9427" s="42"/>
      <c r="T9427" s="42"/>
      <c r="U9427" s="42"/>
      <c r="V9427" s="42"/>
      <c r="W9427" s="42"/>
      <c r="X9427" s="42"/>
      <c r="Y9427" s="42"/>
      <c r="Z9427" s="42"/>
    </row>
    <row r="9428">
      <c r="B9428" s="42"/>
      <c r="D9428" s="90"/>
      <c r="F9428" s="90"/>
      <c r="G9428" s="42"/>
      <c r="H9428" s="90"/>
      <c r="M9428" s="42"/>
      <c r="S9428" s="42"/>
      <c r="T9428" s="42"/>
      <c r="U9428" s="42"/>
      <c r="V9428" s="42"/>
      <c r="W9428" s="42"/>
      <c r="X9428" s="42"/>
      <c r="Y9428" s="42"/>
      <c r="Z9428" s="42"/>
    </row>
    <row r="9429">
      <c r="B9429" s="42"/>
      <c r="D9429" s="90"/>
      <c r="F9429" s="90"/>
      <c r="G9429" s="42"/>
      <c r="H9429" s="90"/>
      <c r="M9429" s="42"/>
      <c r="S9429" s="42"/>
      <c r="T9429" s="42"/>
      <c r="U9429" s="42"/>
      <c r="V9429" s="42"/>
      <c r="W9429" s="42"/>
      <c r="X9429" s="42"/>
      <c r="Y9429" s="42"/>
      <c r="Z9429" s="42"/>
    </row>
    <row r="9430">
      <c r="B9430" s="42"/>
      <c r="D9430" s="90"/>
      <c r="F9430" s="90"/>
      <c r="G9430" s="42"/>
      <c r="H9430" s="90"/>
      <c r="M9430" s="42"/>
      <c r="S9430" s="42"/>
      <c r="T9430" s="42"/>
      <c r="U9430" s="42"/>
      <c r="V9430" s="42"/>
      <c r="W9430" s="42"/>
      <c r="X9430" s="42"/>
      <c r="Y9430" s="42"/>
      <c r="Z9430" s="42"/>
    </row>
    <row r="9431">
      <c r="B9431" s="42"/>
      <c r="D9431" s="90"/>
      <c r="F9431" s="90"/>
      <c r="G9431" s="42"/>
      <c r="H9431" s="90"/>
      <c r="M9431" s="42"/>
      <c r="S9431" s="42"/>
      <c r="T9431" s="42"/>
      <c r="U9431" s="42"/>
      <c r="V9431" s="42"/>
      <c r="W9431" s="42"/>
      <c r="X9431" s="42"/>
      <c r="Y9431" s="42"/>
      <c r="Z9431" s="42"/>
    </row>
    <row r="9432">
      <c r="B9432" s="42"/>
      <c r="D9432" s="90"/>
      <c r="F9432" s="90"/>
      <c r="G9432" s="42"/>
      <c r="H9432" s="90"/>
      <c r="M9432" s="42"/>
      <c r="S9432" s="42"/>
      <c r="T9432" s="42"/>
      <c r="U9432" s="42"/>
      <c r="V9432" s="42"/>
      <c r="W9432" s="42"/>
      <c r="X9432" s="42"/>
      <c r="Y9432" s="42"/>
      <c r="Z9432" s="42"/>
    </row>
    <row r="9433">
      <c r="B9433" s="42"/>
      <c r="D9433" s="90"/>
      <c r="F9433" s="90"/>
      <c r="G9433" s="42"/>
      <c r="H9433" s="90"/>
      <c r="M9433" s="42"/>
      <c r="S9433" s="42"/>
      <c r="T9433" s="42"/>
      <c r="U9433" s="42"/>
      <c r="V9433" s="42"/>
      <c r="W9433" s="42"/>
      <c r="X9433" s="42"/>
      <c r="Y9433" s="42"/>
      <c r="Z9433" s="42"/>
    </row>
    <row r="9434">
      <c r="B9434" s="42"/>
      <c r="D9434" s="90"/>
      <c r="F9434" s="90"/>
      <c r="G9434" s="42"/>
      <c r="H9434" s="90"/>
      <c r="M9434" s="42"/>
      <c r="S9434" s="42"/>
      <c r="T9434" s="42"/>
      <c r="U9434" s="42"/>
      <c r="V9434" s="42"/>
      <c r="W9434" s="42"/>
      <c r="X9434" s="42"/>
      <c r="Y9434" s="42"/>
      <c r="Z9434" s="42"/>
    </row>
    <row r="9435">
      <c r="B9435" s="42"/>
      <c r="D9435" s="90"/>
      <c r="F9435" s="90"/>
      <c r="G9435" s="42"/>
      <c r="H9435" s="90"/>
      <c r="M9435" s="42"/>
      <c r="S9435" s="42"/>
      <c r="T9435" s="42"/>
      <c r="U9435" s="42"/>
      <c r="V9435" s="42"/>
      <c r="W9435" s="42"/>
      <c r="X9435" s="42"/>
      <c r="Y9435" s="42"/>
      <c r="Z9435" s="42"/>
    </row>
    <row r="9436">
      <c r="B9436" s="42"/>
      <c r="D9436" s="90"/>
      <c r="F9436" s="90"/>
      <c r="G9436" s="42"/>
      <c r="H9436" s="90"/>
      <c r="M9436" s="42"/>
      <c r="S9436" s="42"/>
      <c r="T9436" s="42"/>
      <c r="U9436" s="42"/>
      <c r="V9436" s="42"/>
      <c r="W9436" s="42"/>
      <c r="X9436" s="42"/>
      <c r="Y9436" s="42"/>
      <c r="Z9436" s="42"/>
    </row>
    <row r="9437">
      <c r="B9437" s="42"/>
      <c r="D9437" s="90"/>
      <c r="F9437" s="90"/>
      <c r="G9437" s="42"/>
      <c r="H9437" s="90"/>
      <c r="M9437" s="42"/>
      <c r="S9437" s="42"/>
      <c r="T9437" s="42"/>
      <c r="U9437" s="42"/>
      <c r="V9437" s="42"/>
      <c r="W9437" s="42"/>
      <c r="X9437" s="42"/>
      <c r="Y9437" s="42"/>
      <c r="Z9437" s="42"/>
    </row>
    <row r="9438">
      <c r="B9438" s="42"/>
      <c r="D9438" s="90"/>
      <c r="F9438" s="90"/>
      <c r="G9438" s="42"/>
      <c r="H9438" s="90"/>
      <c r="M9438" s="42"/>
      <c r="S9438" s="42"/>
      <c r="T9438" s="42"/>
      <c r="U9438" s="42"/>
      <c r="V9438" s="42"/>
      <c r="W9438" s="42"/>
      <c r="X9438" s="42"/>
      <c r="Y9438" s="42"/>
      <c r="Z9438" s="42"/>
    </row>
    <row r="9439">
      <c r="B9439" s="42"/>
      <c r="D9439" s="90"/>
      <c r="F9439" s="90"/>
      <c r="G9439" s="42"/>
      <c r="H9439" s="90"/>
      <c r="M9439" s="42"/>
      <c r="S9439" s="42"/>
      <c r="T9439" s="42"/>
      <c r="U9439" s="42"/>
      <c r="V9439" s="42"/>
      <c r="W9439" s="42"/>
      <c r="X9439" s="42"/>
      <c r="Y9439" s="42"/>
      <c r="Z9439" s="42"/>
    </row>
    <row r="9440">
      <c r="B9440" s="42"/>
      <c r="D9440" s="90"/>
      <c r="F9440" s="90"/>
      <c r="G9440" s="42"/>
      <c r="H9440" s="90"/>
      <c r="M9440" s="42"/>
      <c r="S9440" s="42"/>
      <c r="T9440" s="42"/>
      <c r="U9440" s="42"/>
      <c r="V9440" s="42"/>
      <c r="W9440" s="42"/>
      <c r="X9440" s="42"/>
      <c r="Y9440" s="42"/>
      <c r="Z9440" s="42"/>
    </row>
    <row r="9441">
      <c r="B9441" s="42"/>
      <c r="D9441" s="90"/>
      <c r="F9441" s="90"/>
      <c r="G9441" s="42"/>
      <c r="H9441" s="90"/>
      <c r="M9441" s="42"/>
      <c r="S9441" s="42"/>
      <c r="T9441" s="42"/>
      <c r="U9441" s="42"/>
      <c r="V9441" s="42"/>
      <c r="W9441" s="42"/>
      <c r="X9441" s="42"/>
      <c r="Y9441" s="42"/>
      <c r="Z9441" s="42"/>
    </row>
    <row r="9442">
      <c r="B9442" s="42"/>
      <c r="D9442" s="90"/>
      <c r="F9442" s="90"/>
      <c r="G9442" s="42"/>
      <c r="H9442" s="90"/>
      <c r="M9442" s="42"/>
      <c r="S9442" s="42"/>
      <c r="T9442" s="42"/>
      <c r="U9442" s="42"/>
      <c r="V9442" s="42"/>
      <c r="W9442" s="42"/>
      <c r="X9442" s="42"/>
      <c r="Y9442" s="42"/>
      <c r="Z9442" s="42"/>
    </row>
    <row r="9443">
      <c r="B9443" s="42"/>
      <c r="D9443" s="90"/>
      <c r="F9443" s="90"/>
      <c r="G9443" s="42"/>
      <c r="H9443" s="90"/>
      <c r="M9443" s="42"/>
      <c r="S9443" s="42"/>
      <c r="T9443" s="42"/>
      <c r="U9443" s="42"/>
      <c r="V9443" s="42"/>
      <c r="W9443" s="42"/>
      <c r="X9443" s="42"/>
      <c r="Y9443" s="42"/>
      <c r="Z9443" s="42"/>
    </row>
    <row r="9444">
      <c r="B9444" s="42"/>
      <c r="D9444" s="90"/>
      <c r="F9444" s="90"/>
      <c r="G9444" s="42"/>
      <c r="H9444" s="90"/>
      <c r="M9444" s="42"/>
      <c r="S9444" s="42"/>
      <c r="T9444" s="42"/>
      <c r="U9444" s="42"/>
      <c r="V9444" s="42"/>
      <c r="W9444" s="42"/>
      <c r="X9444" s="42"/>
      <c r="Y9444" s="42"/>
      <c r="Z9444" s="42"/>
    </row>
    <row r="9445">
      <c r="B9445" s="42"/>
      <c r="D9445" s="90"/>
      <c r="F9445" s="90"/>
      <c r="G9445" s="42"/>
      <c r="H9445" s="90"/>
      <c r="M9445" s="42"/>
      <c r="S9445" s="42"/>
      <c r="T9445" s="42"/>
      <c r="U9445" s="42"/>
      <c r="V9445" s="42"/>
      <c r="W9445" s="42"/>
      <c r="X9445" s="42"/>
      <c r="Y9445" s="42"/>
      <c r="Z9445" s="42"/>
    </row>
    <row r="9446">
      <c r="B9446" s="42"/>
      <c r="D9446" s="90"/>
      <c r="F9446" s="90"/>
      <c r="G9446" s="42"/>
      <c r="H9446" s="90"/>
      <c r="M9446" s="42"/>
      <c r="S9446" s="42"/>
      <c r="T9446" s="42"/>
      <c r="U9446" s="42"/>
      <c r="V9446" s="42"/>
      <c r="W9446" s="42"/>
      <c r="X9446" s="42"/>
      <c r="Y9446" s="42"/>
      <c r="Z9446" s="42"/>
    </row>
    <row r="9447">
      <c r="B9447" s="42"/>
      <c r="D9447" s="90"/>
      <c r="F9447" s="90"/>
      <c r="G9447" s="42"/>
      <c r="H9447" s="90"/>
      <c r="M9447" s="42"/>
      <c r="S9447" s="42"/>
      <c r="T9447" s="42"/>
      <c r="U9447" s="42"/>
      <c r="V9447" s="42"/>
      <c r="W9447" s="42"/>
      <c r="X9447" s="42"/>
      <c r="Y9447" s="42"/>
      <c r="Z9447" s="42"/>
    </row>
    <row r="9448">
      <c r="B9448" s="42"/>
      <c r="D9448" s="90"/>
      <c r="F9448" s="90"/>
      <c r="G9448" s="42"/>
      <c r="H9448" s="90"/>
      <c r="M9448" s="42"/>
      <c r="S9448" s="42"/>
      <c r="T9448" s="42"/>
      <c r="U9448" s="42"/>
      <c r="V9448" s="42"/>
      <c r="W9448" s="42"/>
      <c r="X9448" s="42"/>
      <c r="Y9448" s="42"/>
      <c r="Z9448" s="42"/>
    </row>
    <row r="9449">
      <c r="B9449" s="42"/>
      <c r="D9449" s="90"/>
      <c r="F9449" s="90"/>
      <c r="G9449" s="42"/>
      <c r="H9449" s="90"/>
      <c r="M9449" s="42"/>
      <c r="S9449" s="42"/>
      <c r="T9449" s="42"/>
      <c r="U9449" s="42"/>
      <c r="V9449" s="42"/>
      <c r="W9449" s="42"/>
      <c r="X9449" s="42"/>
      <c r="Y9449" s="42"/>
      <c r="Z9449" s="42"/>
    </row>
    <row r="9450">
      <c r="B9450" s="42"/>
      <c r="D9450" s="90"/>
      <c r="F9450" s="90"/>
      <c r="G9450" s="42"/>
      <c r="H9450" s="90"/>
      <c r="M9450" s="42"/>
      <c r="S9450" s="42"/>
      <c r="T9450" s="42"/>
      <c r="U9450" s="42"/>
      <c r="V9450" s="42"/>
      <c r="W9450" s="42"/>
      <c r="X9450" s="42"/>
      <c r="Y9450" s="42"/>
      <c r="Z9450" s="42"/>
    </row>
    <row r="9451">
      <c r="B9451" s="42"/>
      <c r="D9451" s="90"/>
      <c r="F9451" s="90"/>
      <c r="G9451" s="42"/>
      <c r="H9451" s="90"/>
      <c r="M9451" s="42"/>
      <c r="S9451" s="42"/>
      <c r="T9451" s="42"/>
      <c r="U9451" s="42"/>
      <c r="V9451" s="42"/>
      <c r="W9451" s="42"/>
      <c r="X9451" s="42"/>
      <c r="Y9451" s="42"/>
      <c r="Z9451" s="42"/>
    </row>
    <row r="9452">
      <c r="B9452" s="42"/>
      <c r="D9452" s="90"/>
      <c r="F9452" s="90"/>
      <c r="G9452" s="42"/>
      <c r="H9452" s="90"/>
      <c r="M9452" s="42"/>
      <c r="S9452" s="42"/>
      <c r="T9452" s="42"/>
      <c r="U9452" s="42"/>
      <c r="V9452" s="42"/>
      <c r="W9452" s="42"/>
      <c r="X9452" s="42"/>
      <c r="Y9452" s="42"/>
      <c r="Z9452" s="42"/>
    </row>
    <row r="9453">
      <c r="B9453" s="42"/>
      <c r="D9453" s="90"/>
      <c r="F9453" s="90"/>
      <c r="G9453" s="42"/>
      <c r="H9453" s="90"/>
      <c r="M9453" s="42"/>
      <c r="S9453" s="42"/>
      <c r="T9453" s="42"/>
      <c r="U9453" s="42"/>
      <c r="V9453" s="42"/>
      <c r="W9453" s="42"/>
      <c r="X9453" s="42"/>
      <c r="Y9453" s="42"/>
      <c r="Z9453" s="42"/>
    </row>
    <row r="9454">
      <c r="B9454" s="42"/>
      <c r="D9454" s="90"/>
      <c r="F9454" s="90"/>
      <c r="G9454" s="42"/>
      <c r="H9454" s="90"/>
      <c r="M9454" s="42"/>
      <c r="S9454" s="42"/>
      <c r="T9454" s="42"/>
      <c r="U9454" s="42"/>
      <c r="V9454" s="42"/>
      <c r="W9454" s="42"/>
      <c r="X9454" s="42"/>
      <c r="Y9454" s="42"/>
      <c r="Z9454" s="42"/>
    </row>
    <row r="9455">
      <c r="B9455" s="42"/>
      <c r="D9455" s="90"/>
      <c r="F9455" s="90"/>
      <c r="G9455" s="42"/>
      <c r="H9455" s="90"/>
      <c r="M9455" s="42"/>
      <c r="S9455" s="42"/>
      <c r="T9455" s="42"/>
      <c r="U9455" s="42"/>
      <c r="V9455" s="42"/>
      <c r="W9455" s="42"/>
      <c r="X9455" s="42"/>
      <c r="Y9455" s="42"/>
      <c r="Z9455" s="42"/>
    </row>
    <row r="9456">
      <c r="B9456" s="42"/>
      <c r="D9456" s="90"/>
      <c r="F9456" s="90"/>
      <c r="G9456" s="42"/>
      <c r="H9456" s="90"/>
      <c r="M9456" s="42"/>
      <c r="S9456" s="42"/>
      <c r="T9456" s="42"/>
      <c r="U9456" s="42"/>
      <c r="V9456" s="42"/>
      <c r="W9456" s="42"/>
      <c r="X9456" s="42"/>
      <c r="Y9456" s="42"/>
      <c r="Z9456" s="42"/>
    </row>
    <row r="9457">
      <c r="B9457" s="42"/>
      <c r="D9457" s="90"/>
      <c r="F9457" s="90"/>
      <c r="G9457" s="42"/>
      <c r="H9457" s="90"/>
      <c r="M9457" s="42"/>
      <c r="S9457" s="42"/>
      <c r="T9457" s="42"/>
      <c r="U9457" s="42"/>
      <c r="V9457" s="42"/>
      <c r="W9457" s="42"/>
      <c r="X9457" s="42"/>
      <c r="Y9457" s="42"/>
      <c r="Z9457" s="42"/>
    </row>
    <row r="9458">
      <c r="B9458" s="42"/>
      <c r="D9458" s="90"/>
      <c r="F9458" s="90"/>
      <c r="G9458" s="42"/>
      <c r="H9458" s="90"/>
      <c r="M9458" s="42"/>
      <c r="S9458" s="42"/>
      <c r="T9458" s="42"/>
      <c r="U9458" s="42"/>
      <c r="V9458" s="42"/>
      <c r="W9458" s="42"/>
      <c r="X9458" s="42"/>
      <c r="Y9458" s="42"/>
      <c r="Z9458" s="42"/>
    </row>
    <row r="9459">
      <c r="B9459" s="42"/>
      <c r="D9459" s="90"/>
      <c r="F9459" s="90"/>
      <c r="G9459" s="42"/>
      <c r="H9459" s="90"/>
      <c r="M9459" s="42"/>
      <c r="S9459" s="42"/>
      <c r="T9459" s="42"/>
      <c r="U9459" s="42"/>
      <c r="V9459" s="42"/>
      <c r="W9459" s="42"/>
      <c r="X9459" s="42"/>
      <c r="Y9459" s="42"/>
      <c r="Z9459" s="42"/>
    </row>
    <row r="9460">
      <c r="B9460" s="42"/>
      <c r="D9460" s="90"/>
      <c r="F9460" s="90"/>
      <c r="G9460" s="42"/>
      <c r="H9460" s="90"/>
      <c r="M9460" s="42"/>
      <c r="S9460" s="42"/>
      <c r="T9460" s="42"/>
      <c r="U9460" s="42"/>
      <c r="V9460" s="42"/>
      <c r="W9460" s="42"/>
      <c r="X9460" s="42"/>
      <c r="Y9460" s="42"/>
      <c r="Z9460" s="42"/>
    </row>
    <row r="9461">
      <c r="B9461" s="42"/>
      <c r="D9461" s="90"/>
      <c r="F9461" s="90"/>
      <c r="G9461" s="42"/>
      <c r="H9461" s="90"/>
      <c r="M9461" s="42"/>
      <c r="S9461" s="42"/>
      <c r="T9461" s="42"/>
      <c r="U9461" s="42"/>
      <c r="V9461" s="42"/>
      <c r="W9461" s="42"/>
      <c r="X9461" s="42"/>
      <c r="Y9461" s="42"/>
      <c r="Z9461" s="42"/>
    </row>
    <row r="9462">
      <c r="B9462" s="42"/>
      <c r="D9462" s="90"/>
      <c r="F9462" s="90"/>
      <c r="G9462" s="42"/>
      <c r="H9462" s="90"/>
      <c r="M9462" s="42"/>
      <c r="S9462" s="42"/>
      <c r="T9462" s="42"/>
      <c r="U9462" s="42"/>
      <c r="V9462" s="42"/>
      <c r="W9462" s="42"/>
      <c r="X9462" s="42"/>
      <c r="Y9462" s="42"/>
      <c r="Z9462" s="42"/>
    </row>
    <row r="9463">
      <c r="B9463" s="42"/>
      <c r="D9463" s="90"/>
      <c r="F9463" s="90"/>
      <c r="G9463" s="42"/>
      <c r="H9463" s="90"/>
      <c r="M9463" s="42"/>
      <c r="S9463" s="42"/>
      <c r="T9463" s="42"/>
      <c r="U9463" s="42"/>
      <c r="V9463" s="42"/>
      <c r="W9463" s="42"/>
      <c r="X9463" s="42"/>
      <c r="Y9463" s="42"/>
      <c r="Z9463" s="42"/>
    </row>
    <row r="9464">
      <c r="B9464" s="42"/>
      <c r="D9464" s="90"/>
      <c r="F9464" s="90"/>
      <c r="G9464" s="42"/>
      <c r="H9464" s="90"/>
      <c r="M9464" s="42"/>
      <c r="S9464" s="42"/>
      <c r="T9464" s="42"/>
      <c r="U9464" s="42"/>
      <c r="V9464" s="42"/>
      <c r="W9464" s="42"/>
      <c r="X9464" s="42"/>
      <c r="Y9464" s="42"/>
      <c r="Z9464" s="42"/>
    </row>
    <row r="9465">
      <c r="B9465" s="42"/>
      <c r="D9465" s="90"/>
      <c r="F9465" s="90"/>
      <c r="G9465" s="42"/>
      <c r="H9465" s="90"/>
      <c r="M9465" s="42"/>
      <c r="S9465" s="42"/>
      <c r="T9465" s="42"/>
      <c r="U9465" s="42"/>
      <c r="V9465" s="42"/>
      <c r="W9465" s="42"/>
      <c r="X9465" s="42"/>
      <c r="Y9465" s="42"/>
      <c r="Z9465" s="42"/>
    </row>
    <row r="9466">
      <c r="B9466" s="42"/>
      <c r="D9466" s="90"/>
      <c r="F9466" s="90"/>
      <c r="G9466" s="42"/>
      <c r="H9466" s="90"/>
      <c r="M9466" s="42"/>
      <c r="S9466" s="42"/>
      <c r="T9466" s="42"/>
      <c r="U9466" s="42"/>
      <c r="V9466" s="42"/>
      <c r="W9466" s="42"/>
      <c r="X9466" s="42"/>
      <c r="Y9466" s="42"/>
      <c r="Z9466" s="42"/>
    </row>
    <row r="9467">
      <c r="B9467" s="42"/>
      <c r="D9467" s="90"/>
      <c r="F9467" s="90"/>
      <c r="G9467" s="42"/>
      <c r="H9467" s="90"/>
      <c r="M9467" s="42"/>
      <c r="S9467" s="42"/>
      <c r="T9467" s="42"/>
      <c r="U9467" s="42"/>
      <c r="V9467" s="42"/>
      <c r="W9467" s="42"/>
      <c r="X9467" s="42"/>
      <c r="Y9467" s="42"/>
      <c r="Z9467" s="42"/>
    </row>
    <row r="9468">
      <c r="B9468" s="42"/>
      <c r="D9468" s="90"/>
      <c r="F9468" s="90"/>
      <c r="G9468" s="42"/>
      <c r="H9468" s="90"/>
      <c r="M9468" s="42"/>
      <c r="S9468" s="42"/>
      <c r="T9468" s="42"/>
      <c r="U9468" s="42"/>
      <c r="V9468" s="42"/>
      <c r="W9468" s="42"/>
      <c r="X9468" s="42"/>
      <c r="Y9468" s="42"/>
      <c r="Z9468" s="42"/>
    </row>
    <row r="9469">
      <c r="B9469" s="42"/>
      <c r="D9469" s="90"/>
      <c r="F9469" s="90"/>
      <c r="G9469" s="42"/>
      <c r="H9469" s="90"/>
      <c r="M9469" s="42"/>
      <c r="S9469" s="42"/>
      <c r="T9469" s="42"/>
      <c r="U9469" s="42"/>
      <c r="V9469" s="42"/>
      <c r="W9469" s="42"/>
      <c r="X9469" s="42"/>
      <c r="Y9469" s="42"/>
      <c r="Z9469" s="42"/>
    </row>
    <row r="9470">
      <c r="B9470" s="42"/>
      <c r="D9470" s="90"/>
      <c r="F9470" s="90"/>
      <c r="G9470" s="42"/>
      <c r="H9470" s="90"/>
      <c r="M9470" s="42"/>
      <c r="S9470" s="42"/>
      <c r="T9470" s="42"/>
      <c r="U9470" s="42"/>
      <c r="V9470" s="42"/>
      <c r="W9470" s="42"/>
      <c r="X9470" s="42"/>
      <c r="Y9470" s="42"/>
      <c r="Z9470" s="42"/>
    </row>
    <row r="9471">
      <c r="B9471" s="42"/>
      <c r="D9471" s="90"/>
      <c r="F9471" s="90"/>
      <c r="G9471" s="42"/>
      <c r="H9471" s="90"/>
      <c r="M9471" s="42"/>
      <c r="S9471" s="42"/>
      <c r="T9471" s="42"/>
      <c r="U9471" s="42"/>
      <c r="V9471" s="42"/>
      <c r="W9471" s="42"/>
      <c r="X9471" s="42"/>
      <c r="Y9471" s="42"/>
      <c r="Z9471" s="42"/>
    </row>
    <row r="9472">
      <c r="B9472" s="42"/>
      <c r="D9472" s="90"/>
      <c r="F9472" s="90"/>
      <c r="G9472" s="42"/>
      <c r="H9472" s="90"/>
      <c r="M9472" s="42"/>
      <c r="S9472" s="42"/>
      <c r="T9472" s="42"/>
      <c r="U9472" s="42"/>
      <c r="V9472" s="42"/>
      <c r="W9472" s="42"/>
      <c r="X9472" s="42"/>
      <c r="Y9472" s="42"/>
      <c r="Z9472" s="42"/>
    </row>
    <row r="9473">
      <c r="B9473" s="42"/>
      <c r="D9473" s="90"/>
      <c r="F9473" s="90"/>
      <c r="G9473" s="42"/>
      <c r="H9473" s="90"/>
      <c r="M9473" s="42"/>
      <c r="S9473" s="42"/>
      <c r="T9473" s="42"/>
      <c r="U9473" s="42"/>
      <c r="V9473" s="42"/>
      <c r="W9473" s="42"/>
      <c r="X9473" s="42"/>
      <c r="Y9473" s="42"/>
      <c r="Z9473" s="42"/>
    </row>
    <row r="9474">
      <c r="B9474" s="42"/>
      <c r="D9474" s="90"/>
      <c r="F9474" s="90"/>
      <c r="G9474" s="42"/>
      <c r="H9474" s="90"/>
      <c r="M9474" s="42"/>
      <c r="S9474" s="42"/>
      <c r="T9474" s="42"/>
      <c r="U9474" s="42"/>
      <c r="V9474" s="42"/>
      <c r="W9474" s="42"/>
      <c r="X9474" s="42"/>
      <c r="Y9474" s="42"/>
      <c r="Z9474" s="42"/>
    </row>
    <row r="9475">
      <c r="B9475" s="42"/>
      <c r="D9475" s="90"/>
      <c r="F9475" s="90"/>
      <c r="G9475" s="42"/>
      <c r="H9475" s="90"/>
      <c r="M9475" s="42"/>
      <c r="S9475" s="42"/>
      <c r="T9475" s="42"/>
      <c r="U9475" s="42"/>
      <c r="V9475" s="42"/>
      <c r="W9475" s="42"/>
      <c r="X9475" s="42"/>
      <c r="Y9475" s="42"/>
      <c r="Z9475" s="42"/>
    </row>
    <row r="9476">
      <c r="B9476" s="42"/>
      <c r="D9476" s="90"/>
      <c r="F9476" s="90"/>
      <c r="G9476" s="42"/>
      <c r="H9476" s="90"/>
      <c r="M9476" s="42"/>
      <c r="S9476" s="42"/>
      <c r="T9476" s="42"/>
      <c r="U9476" s="42"/>
      <c r="V9476" s="42"/>
      <c r="W9476" s="42"/>
      <c r="X9476" s="42"/>
      <c r="Y9476" s="42"/>
      <c r="Z9476" s="42"/>
    </row>
    <row r="9477">
      <c r="B9477" s="42"/>
      <c r="D9477" s="90"/>
      <c r="F9477" s="90"/>
      <c r="G9477" s="42"/>
      <c r="H9477" s="90"/>
      <c r="M9477" s="42"/>
      <c r="S9477" s="42"/>
      <c r="T9477" s="42"/>
      <c r="U9477" s="42"/>
      <c r="V9477" s="42"/>
      <c r="W9477" s="42"/>
      <c r="X9477" s="42"/>
      <c r="Y9477" s="42"/>
      <c r="Z9477" s="42"/>
    </row>
    <row r="9478">
      <c r="B9478" s="42"/>
      <c r="D9478" s="90"/>
      <c r="F9478" s="90"/>
      <c r="G9478" s="42"/>
      <c r="H9478" s="90"/>
      <c r="M9478" s="42"/>
      <c r="S9478" s="42"/>
      <c r="T9478" s="42"/>
      <c r="U9478" s="42"/>
      <c r="V9478" s="42"/>
      <c r="W9478" s="42"/>
      <c r="X9478" s="42"/>
      <c r="Y9478" s="42"/>
      <c r="Z9478" s="42"/>
    </row>
    <row r="9479">
      <c r="B9479" s="42"/>
      <c r="D9479" s="90"/>
      <c r="F9479" s="90"/>
      <c r="G9479" s="42"/>
      <c r="H9479" s="90"/>
      <c r="M9479" s="42"/>
      <c r="S9479" s="42"/>
      <c r="T9479" s="42"/>
      <c r="U9479" s="42"/>
      <c r="V9479" s="42"/>
      <c r="W9479" s="42"/>
      <c r="X9479" s="42"/>
      <c r="Y9479" s="42"/>
      <c r="Z9479" s="42"/>
    </row>
    <row r="9480">
      <c r="B9480" s="42"/>
      <c r="D9480" s="90"/>
      <c r="F9480" s="90"/>
      <c r="G9480" s="42"/>
      <c r="H9480" s="90"/>
      <c r="M9480" s="42"/>
      <c r="S9480" s="42"/>
      <c r="T9480" s="42"/>
      <c r="U9480" s="42"/>
      <c r="V9480" s="42"/>
      <c r="W9480" s="42"/>
      <c r="X9480" s="42"/>
      <c r="Y9480" s="42"/>
      <c r="Z9480" s="42"/>
    </row>
    <row r="9481">
      <c r="B9481" s="42"/>
      <c r="D9481" s="90"/>
      <c r="F9481" s="90"/>
      <c r="G9481" s="42"/>
      <c r="H9481" s="90"/>
      <c r="M9481" s="42"/>
      <c r="S9481" s="42"/>
      <c r="T9481" s="42"/>
      <c r="U9481" s="42"/>
      <c r="V9481" s="42"/>
      <c r="W9481" s="42"/>
      <c r="X9481" s="42"/>
      <c r="Y9481" s="42"/>
      <c r="Z9481" s="42"/>
    </row>
    <row r="9482">
      <c r="B9482" s="42"/>
      <c r="D9482" s="90"/>
      <c r="F9482" s="90"/>
      <c r="G9482" s="42"/>
      <c r="H9482" s="90"/>
      <c r="M9482" s="42"/>
      <c r="S9482" s="42"/>
      <c r="T9482" s="42"/>
      <c r="U9482" s="42"/>
      <c r="V9482" s="42"/>
      <c r="W9482" s="42"/>
      <c r="X9482" s="42"/>
      <c r="Y9482" s="42"/>
      <c r="Z9482" s="42"/>
    </row>
    <row r="9483">
      <c r="B9483" s="42"/>
      <c r="D9483" s="90"/>
      <c r="F9483" s="90"/>
      <c r="G9483" s="42"/>
      <c r="H9483" s="90"/>
      <c r="M9483" s="42"/>
      <c r="S9483" s="42"/>
      <c r="T9483" s="42"/>
      <c r="U9483" s="42"/>
      <c r="V9483" s="42"/>
      <c r="W9483" s="42"/>
      <c r="X9483" s="42"/>
      <c r="Y9483" s="42"/>
      <c r="Z9483" s="42"/>
    </row>
    <row r="9484">
      <c r="B9484" s="42"/>
      <c r="D9484" s="90"/>
      <c r="F9484" s="90"/>
      <c r="G9484" s="42"/>
      <c r="H9484" s="90"/>
      <c r="M9484" s="42"/>
      <c r="S9484" s="42"/>
      <c r="T9484" s="42"/>
      <c r="U9484" s="42"/>
      <c r="V9484" s="42"/>
      <c r="W9484" s="42"/>
      <c r="X9484" s="42"/>
      <c r="Y9484" s="42"/>
      <c r="Z9484" s="42"/>
    </row>
    <row r="9485">
      <c r="B9485" s="42"/>
      <c r="D9485" s="90"/>
      <c r="F9485" s="90"/>
      <c r="G9485" s="42"/>
      <c r="H9485" s="90"/>
      <c r="M9485" s="42"/>
      <c r="S9485" s="42"/>
      <c r="T9485" s="42"/>
      <c r="U9485" s="42"/>
      <c r="V9485" s="42"/>
      <c r="W9485" s="42"/>
      <c r="X9485" s="42"/>
      <c r="Y9485" s="42"/>
      <c r="Z9485" s="42"/>
    </row>
    <row r="9486">
      <c r="B9486" s="42"/>
      <c r="D9486" s="90"/>
      <c r="F9486" s="90"/>
      <c r="G9486" s="42"/>
      <c r="H9486" s="90"/>
      <c r="M9486" s="42"/>
      <c r="S9486" s="42"/>
      <c r="T9486" s="42"/>
      <c r="U9486" s="42"/>
      <c r="V9486" s="42"/>
      <c r="W9486" s="42"/>
      <c r="X9486" s="42"/>
      <c r="Y9486" s="42"/>
      <c r="Z9486" s="42"/>
    </row>
    <row r="9487">
      <c r="B9487" s="42"/>
      <c r="D9487" s="90"/>
      <c r="F9487" s="90"/>
      <c r="G9487" s="42"/>
      <c r="H9487" s="90"/>
      <c r="M9487" s="42"/>
      <c r="S9487" s="42"/>
      <c r="T9487" s="42"/>
      <c r="U9487" s="42"/>
      <c r="V9487" s="42"/>
      <c r="W9487" s="42"/>
      <c r="X9487" s="42"/>
      <c r="Y9487" s="42"/>
      <c r="Z9487" s="42"/>
    </row>
    <row r="9488">
      <c r="B9488" s="42"/>
      <c r="D9488" s="90"/>
      <c r="F9488" s="90"/>
      <c r="G9488" s="42"/>
      <c r="H9488" s="90"/>
      <c r="M9488" s="42"/>
      <c r="S9488" s="42"/>
      <c r="T9488" s="42"/>
      <c r="U9488" s="42"/>
      <c r="V9488" s="42"/>
      <c r="W9488" s="42"/>
      <c r="X9488" s="42"/>
      <c r="Y9488" s="42"/>
      <c r="Z9488" s="42"/>
    </row>
    <row r="9489">
      <c r="B9489" s="42"/>
      <c r="D9489" s="90"/>
      <c r="F9489" s="90"/>
      <c r="G9489" s="42"/>
      <c r="H9489" s="90"/>
      <c r="M9489" s="42"/>
      <c r="S9489" s="42"/>
      <c r="T9489" s="42"/>
      <c r="U9489" s="42"/>
      <c r="V9489" s="42"/>
      <c r="W9489" s="42"/>
      <c r="X9489" s="42"/>
      <c r="Y9489" s="42"/>
      <c r="Z9489" s="42"/>
    </row>
    <row r="9490">
      <c r="B9490" s="42"/>
      <c r="D9490" s="90"/>
      <c r="F9490" s="90"/>
      <c r="G9490" s="42"/>
      <c r="H9490" s="90"/>
      <c r="M9490" s="42"/>
      <c r="S9490" s="42"/>
      <c r="T9490" s="42"/>
      <c r="U9490" s="42"/>
      <c r="V9490" s="42"/>
      <c r="W9490" s="42"/>
      <c r="X9490" s="42"/>
      <c r="Y9490" s="42"/>
      <c r="Z9490" s="42"/>
    </row>
    <row r="9491">
      <c r="B9491" s="42"/>
      <c r="D9491" s="90"/>
      <c r="F9491" s="90"/>
      <c r="G9491" s="42"/>
      <c r="H9491" s="90"/>
      <c r="M9491" s="42"/>
      <c r="S9491" s="42"/>
      <c r="T9491" s="42"/>
      <c r="U9491" s="42"/>
      <c r="V9491" s="42"/>
      <c r="W9491" s="42"/>
      <c r="X9491" s="42"/>
      <c r="Y9491" s="42"/>
      <c r="Z9491" s="42"/>
    </row>
    <row r="9492">
      <c r="B9492" s="42"/>
      <c r="D9492" s="90"/>
      <c r="F9492" s="90"/>
      <c r="G9492" s="42"/>
      <c r="H9492" s="90"/>
      <c r="M9492" s="42"/>
      <c r="S9492" s="42"/>
      <c r="T9492" s="42"/>
      <c r="U9492" s="42"/>
      <c r="V9492" s="42"/>
      <c r="W9492" s="42"/>
      <c r="X9492" s="42"/>
      <c r="Y9492" s="42"/>
      <c r="Z9492" s="42"/>
    </row>
    <row r="9493">
      <c r="B9493" s="42"/>
      <c r="D9493" s="90"/>
      <c r="F9493" s="90"/>
      <c r="G9493" s="42"/>
      <c r="H9493" s="90"/>
      <c r="M9493" s="42"/>
      <c r="S9493" s="42"/>
      <c r="T9493" s="42"/>
      <c r="U9493" s="42"/>
      <c r="V9493" s="42"/>
      <c r="W9493" s="42"/>
      <c r="X9493" s="42"/>
      <c r="Y9493" s="42"/>
      <c r="Z9493" s="42"/>
    </row>
    <row r="9494">
      <c r="B9494" s="42"/>
      <c r="D9494" s="90"/>
      <c r="F9494" s="90"/>
      <c r="G9494" s="42"/>
      <c r="H9494" s="90"/>
      <c r="M9494" s="42"/>
      <c r="S9494" s="42"/>
      <c r="T9494" s="42"/>
      <c r="U9494" s="42"/>
      <c r="V9494" s="42"/>
      <c r="W9494" s="42"/>
      <c r="X9494" s="42"/>
      <c r="Y9494" s="42"/>
      <c r="Z9494" s="42"/>
    </row>
    <row r="9495">
      <c r="B9495" s="42"/>
      <c r="D9495" s="90"/>
      <c r="F9495" s="90"/>
      <c r="G9495" s="42"/>
      <c r="H9495" s="90"/>
      <c r="M9495" s="42"/>
      <c r="S9495" s="42"/>
      <c r="T9495" s="42"/>
      <c r="U9495" s="42"/>
      <c r="V9495" s="42"/>
      <c r="W9495" s="42"/>
      <c r="X9495" s="42"/>
      <c r="Y9495" s="42"/>
      <c r="Z9495" s="42"/>
    </row>
    <row r="9496">
      <c r="B9496" s="42"/>
      <c r="D9496" s="90"/>
      <c r="F9496" s="90"/>
      <c r="G9496" s="42"/>
      <c r="H9496" s="90"/>
      <c r="M9496" s="42"/>
      <c r="S9496" s="42"/>
      <c r="T9496" s="42"/>
      <c r="U9496" s="42"/>
      <c r="V9496" s="42"/>
      <c r="W9496" s="42"/>
      <c r="X9496" s="42"/>
      <c r="Y9496" s="42"/>
      <c r="Z9496" s="42"/>
    </row>
    <row r="9497">
      <c r="B9497" s="42"/>
      <c r="D9497" s="90"/>
      <c r="F9497" s="90"/>
      <c r="G9497" s="42"/>
      <c r="H9497" s="90"/>
      <c r="M9497" s="42"/>
      <c r="S9497" s="42"/>
      <c r="T9497" s="42"/>
      <c r="U9497" s="42"/>
      <c r="V9497" s="42"/>
      <c r="W9497" s="42"/>
      <c r="X9497" s="42"/>
      <c r="Y9497" s="42"/>
      <c r="Z9497" s="42"/>
    </row>
    <row r="9498">
      <c r="B9498" s="42"/>
      <c r="D9498" s="90"/>
      <c r="F9498" s="90"/>
      <c r="G9498" s="42"/>
      <c r="H9498" s="90"/>
      <c r="M9498" s="42"/>
      <c r="S9498" s="42"/>
      <c r="T9498" s="42"/>
      <c r="U9498" s="42"/>
      <c r="V9498" s="42"/>
      <c r="W9498" s="42"/>
      <c r="X9498" s="42"/>
      <c r="Y9498" s="42"/>
      <c r="Z9498" s="42"/>
    </row>
    <row r="9499">
      <c r="B9499" s="42"/>
      <c r="D9499" s="90"/>
      <c r="F9499" s="90"/>
      <c r="G9499" s="42"/>
      <c r="H9499" s="90"/>
      <c r="M9499" s="42"/>
      <c r="S9499" s="42"/>
      <c r="T9499" s="42"/>
      <c r="U9499" s="42"/>
      <c r="V9499" s="42"/>
      <c r="W9499" s="42"/>
      <c r="X9499" s="42"/>
      <c r="Y9499" s="42"/>
      <c r="Z9499" s="42"/>
    </row>
    <row r="9500">
      <c r="B9500" s="42"/>
      <c r="D9500" s="90"/>
      <c r="F9500" s="90"/>
      <c r="G9500" s="42"/>
      <c r="H9500" s="90"/>
      <c r="M9500" s="42"/>
      <c r="S9500" s="42"/>
      <c r="T9500" s="42"/>
      <c r="U9500" s="42"/>
      <c r="V9500" s="42"/>
      <c r="W9500" s="42"/>
      <c r="X9500" s="42"/>
      <c r="Y9500" s="42"/>
      <c r="Z9500" s="42"/>
    </row>
    <row r="9501">
      <c r="B9501" s="42"/>
      <c r="D9501" s="90"/>
      <c r="F9501" s="90"/>
      <c r="G9501" s="42"/>
      <c r="H9501" s="90"/>
      <c r="M9501" s="42"/>
      <c r="S9501" s="42"/>
      <c r="T9501" s="42"/>
      <c r="U9501" s="42"/>
      <c r="V9501" s="42"/>
      <c r="W9501" s="42"/>
      <c r="X9501" s="42"/>
      <c r="Y9501" s="42"/>
      <c r="Z9501" s="42"/>
    </row>
    <row r="9502">
      <c r="B9502" s="42"/>
      <c r="D9502" s="90"/>
      <c r="F9502" s="90"/>
      <c r="G9502" s="42"/>
      <c r="H9502" s="90"/>
      <c r="M9502" s="42"/>
      <c r="S9502" s="42"/>
      <c r="T9502" s="42"/>
      <c r="U9502" s="42"/>
      <c r="V9502" s="42"/>
      <c r="W9502" s="42"/>
      <c r="X9502" s="42"/>
      <c r="Y9502" s="42"/>
      <c r="Z9502" s="42"/>
    </row>
    <row r="9503">
      <c r="B9503" s="42"/>
      <c r="D9503" s="90"/>
      <c r="F9503" s="90"/>
      <c r="G9503" s="42"/>
      <c r="H9503" s="90"/>
      <c r="M9503" s="42"/>
      <c r="S9503" s="42"/>
      <c r="T9503" s="42"/>
      <c r="U9503" s="42"/>
      <c r="V9503" s="42"/>
      <c r="W9503" s="42"/>
      <c r="X9503" s="42"/>
      <c r="Y9503" s="42"/>
      <c r="Z9503" s="42"/>
    </row>
    <row r="9504">
      <c r="B9504" s="42"/>
      <c r="D9504" s="90"/>
      <c r="F9504" s="90"/>
      <c r="G9504" s="42"/>
      <c r="H9504" s="90"/>
      <c r="M9504" s="42"/>
      <c r="S9504" s="42"/>
      <c r="T9504" s="42"/>
      <c r="U9504" s="42"/>
      <c r="V9504" s="42"/>
      <c r="W9504" s="42"/>
      <c r="X9504" s="42"/>
      <c r="Y9504" s="42"/>
      <c r="Z9504" s="42"/>
    </row>
    <row r="9505">
      <c r="B9505" s="42"/>
      <c r="D9505" s="90"/>
      <c r="F9505" s="90"/>
      <c r="G9505" s="42"/>
      <c r="H9505" s="90"/>
      <c r="M9505" s="42"/>
      <c r="S9505" s="42"/>
      <c r="T9505" s="42"/>
      <c r="U9505" s="42"/>
      <c r="V9505" s="42"/>
      <c r="W9505" s="42"/>
      <c r="X9505" s="42"/>
      <c r="Y9505" s="42"/>
      <c r="Z9505" s="42"/>
    </row>
    <row r="9506">
      <c r="B9506" s="42"/>
      <c r="D9506" s="90"/>
      <c r="F9506" s="90"/>
      <c r="G9506" s="42"/>
      <c r="H9506" s="90"/>
      <c r="M9506" s="42"/>
      <c r="S9506" s="42"/>
      <c r="T9506" s="42"/>
      <c r="U9506" s="42"/>
      <c r="V9506" s="42"/>
      <c r="W9506" s="42"/>
      <c r="X9506" s="42"/>
      <c r="Y9506" s="42"/>
      <c r="Z9506" s="42"/>
    </row>
    <row r="9507">
      <c r="B9507" s="42"/>
      <c r="D9507" s="90"/>
      <c r="F9507" s="90"/>
      <c r="G9507" s="42"/>
      <c r="H9507" s="90"/>
      <c r="M9507" s="42"/>
      <c r="S9507" s="42"/>
      <c r="T9507" s="42"/>
      <c r="U9507" s="42"/>
      <c r="V9507" s="42"/>
      <c r="W9507" s="42"/>
      <c r="X9507" s="42"/>
      <c r="Y9507" s="42"/>
      <c r="Z9507" s="42"/>
    </row>
    <row r="9508">
      <c r="B9508" s="42"/>
      <c r="D9508" s="90"/>
      <c r="F9508" s="90"/>
      <c r="G9508" s="42"/>
      <c r="H9508" s="90"/>
      <c r="M9508" s="42"/>
      <c r="S9508" s="42"/>
      <c r="T9508" s="42"/>
      <c r="U9508" s="42"/>
      <c r="V9508" s="42"/>
      <c r="W9508" s="42"/>
      <c r="X9508" s="42"/>
      <c r="Y9508" s="42"/>
      <c r="Z9508" s="42"/>
    </row>
    <row r="9509">
      <c r="B9509" s="42"/>
      <c r="D9509" s="90"/>
      <c r="F9509" s="90"/>
      <c r="G9509" s="42"/>
      <c r="H9509" s="90"/>
      <c r="M9509" s="42"/>
      <c r="S9509" s="42"/>
      <c r="T9509" s="42"/>
      <c r="U9509" s="42"/>
      <c r="V9509" s="42"/>
      <c r="W9509" s="42"/>
      <c r="X9509" s="42"/>
      <c r="Y9509" s="42"/>
      <c r="Z9509" s="42"/>
    </row>
    <row r="9510">
      <c r="B9510" s="42"/>
      <c r="D9510" s="90"/>
      <c r="F9510" s="90"/>
      <c r="G9510" s="42"/>
      <c r="H9510" s="90"/>
      <c r="M9510" s="42"/>
      <c r="S9510" s="42"/>
      <c r="T9510" s="42"/>
      <c r="U9510" s="42"/>
      <c r="V9510" s="42"/>
      <c r="W9510" s="42"/>
      <c r="X9510" s="42"/>
      <c r="Y9510" s="42"/>
      <c r="Z9510" s="42"/>
    </row>
    <row r="9511">
      <c r="B9511" s="42"/>
      <c r="D9511" s="90"/>
      <c r="F9511" s="90"/>
      <c r="G9511" s="42"/>
      <c r="H9511" s="90"/>
      <c r="M9511" s="42"/>
      <c r="S9511" s="42"/>
      <c r="T9511" s="42"/>
      <c r="U9511" s="42"/>
      <c r="V9511" s="42"/>
      <c r="W9511" s="42"/>
      <c r="X9511" s="42"/>
      <c r="Y9511" s="42"/>
      <c r="Z9511" s="42"/>
    </row>
    <row r="9512">
      <c r="B9512" s="42"/>
      <c r="D9512" s="90"/>
      <c r="F9512" s="90"/>
      <c r="G9512" s="42"/>
      <c r="H9512" s="90"/>
      <c r="M9512" s="42"/>
      <c r="S9512" s="42"/>
      <c r="T9512" s="42"/>
      <c r="U9512" s="42"/>
      <c r="V9512" s="42"/>
      <c r="W9512" s="42"/>
      <c r="X9512" s="42"/>
      <c r="Y9512" s="42"/>
      <c r="Z9512" s="42"/>
    </row>
    <row r="9513">
      <c r="B9513" s="42"/>
      <c r="D9513" s="90"/>
      <c r="F9513" s="90"/>
      <c r="G9513" s="42"/>
      <c r="H9513" s="90"/>
      <c r="M9513" s="42"/>
      <c r="S9513" s="42"/>
      <c r="T9513" s="42"/>
      <c r="U9513" s="42"/>
      <c r="V9513" s="42"/>
      <c r="W9513" s="42"/>
      <c r="X9513" s="42"/>
      <c r="Y9513" s="42"/>
      <c r="Z9513" s="42"/>
    </row>
    <row r="9514">
      <c r="B9514" s="42"/>
      <c r="D9514" s="90"/>
      <c r="F9514" s="90"/>
      <c r="G9514" s="42"/>
      <c r="H9514" s="90"/>
      <c r="M9514" s="42"/>
      <c r="S9514" s="42"/>
      <c r="T9514" s="42"/>
      <c r="U9514" s="42"/>
      <c r="V9514" s="42"/>
      <c r="W9514" s="42"/>
      <c r="X9514" s="42"/>
      <c r="Y9514" s="42"/>
      <c r="Z9514" s="42"/>
    </row>
    <row r="9515">
      <c r="B9515" s="42"/>
      <c r="D9515" s="90"/>
      <c r="F9515" s="90"/>
      <c r="G9515" s="42"/>
      <c r="H9515" s="90"/>
      <c r="M9515" s="42"/>
      <c r="S9515" s="42"/>
      <c r="T9515" s="42"/>
      <c r="U9515" s="42"/>
      <c r="V9515" s="42"/>
      <c r="W9515" s="42"/>
      <c r="X9515" s="42"/>
      <c r="Y9515" s="42"/>
      <c r="Z9515" s="42"/>
    </row>
    <row r="9516">
      <c r="B9516" s="42"/>
      <c r="D9516" s="90"/>
      <c r="F9516" s="90"/>
      <c r="G9516" s="42"/>
      <c r="H9516" s="90"/>
      <c r="M9516" s="42"/>
      <c r="S9516" s="42"/>
      <c r="T9516" s="42"/>
      <c r="U9516" s="42"/>
      <c r="V9516" s="42"/>
      <c r="W9516" s="42"/>
      <c r="X9516" s="42"/>
      <c r="Y9516" s="42"/>
      <c r="Z9516" s="42"/>
    </row>
    <row r="9517">
      <c r="B9517" s="42"/>
      <c r="D9517" s="90"/>
      <c r="F9517" s="90"/>
      <c r="G9517" s="42"/>
      <c r="H9517" s="90"/>
      <c r="M9517" s="42"/>
      <c r="S9517" s="42"/>
      <c r="T9517" s="42"/>
      <c r="U9517" s="42"/>
      <c r="V9517" s="42"/>
      <c r="W9517" s="42"/>
      <c r="X9517" s="42"/>
      <c r="Y9517" s="42"/>
      <c r="Z9517" s="42"/>
    </row>
    <row r="9518">
      <c r="B9518" s="42"/>
      <c r="D9518" s="90"/>
      <c r="F9518" s="90"/>
      <c r="G9518" s="42"/>
      <c r="H9518" s="90"/>
      <c r="M9518" s="42"/>
      <c r="S9518" s="42"/>
      <c r="T9518" s="42"/>
      <c r="U9518" s="42"/>
      <c r="V9518" s="42"/>
      <c r="W9518" s="42"/>
      <c r="X9518" s="42"/>
      <c r="Y9518" s="42"/>
      <c r="Z9518" s="42"/>
    </row>
    <row r="9519">
      <c r="B9519" s="42"/>
      <c r="D9519" s="90"/>
      <c r="F9519" s="90"/>
      <c r="G9519" s="42"/>
      <c r="H9519" s="90"/>
      <c r="M9519" s="42"/>
      <c r="S9519" s="42"/>
      <c r="T9519" s="42"/>
      <c r="U9519" s="42"/>
      <c r="V9519" s="42"/>
      <c r="W9519" s="42"/>
      <c r="X9519" s="42"/>
      <c r="Y9519" s="42"/>
      <c r="Z9519" s="42"/>
    </row>
    <row r="9520">
      <c r="B9520" s="42"/>
      <c r="D9520" s="90"/>
      <c r="F9520" s="90"/>
      <c r="G9520" s="42"/>
      <c r="H9520" s="90"/>
      <c r="M9520" s="42"/>
      <c r="S9520" s="42"/>
      <c r="T9520" s="42"/>
      <c r="U9520" s="42"/>
      <c r="V9520" s="42"/>
      <c r="W9520" s="42"/>
      <c r="X9520" s="42"/>
      <c r="Y9520" s="42"/>
      <c r="Z9520" s="42"/>
    </row>
    <row r="9521">
      <c r="B9521" s="42"/>
      <c r="D9521" s="90"/>
      <c r="F9521" s="90"/>
      <c r="G9521" s="42"/>
      <c r="H9521" s="90"/>
      <c r="M9521" s="42"/>
      <c r="S9521" s="42"/>
      <c r="T9521" s="42"/>
      <c r="U9521" s="42"/>
      <c r="V9521" s="42"/>
      <c r="W9521" s="42"/>
      <c r="X9521" s="42"/>
      <c r="Y9521" s="42"/>
      <c r="Z9521" s="42"/>
    </row>
    <row r="9522">
      <c r="B9522" s="42"/>
      <c r="D9522" s="90"/>
      <c r="F9522" s="90"/>
      <c r="G9522" s="42"/>
      <c r="H9522" s="90"/>
      <c r="M9522" s="42"/>
      <c r="S9522" s="42"/>
      <c r="T9522" s="42"/>
      <c r="U9522" s="42"/>
      <c r="V9522" s="42"/>
      <c r="W9522" s="42"/>
      <c r="X9522" s="42"/>
      <c r="Y9522" s="42"/>
      <c r="Z9522" s="42"/>
    </row>
    <row r="9523">
      <c r="B9523" s="42"/>
      <c r="D9523" s="90"/>
      <c r="F9523" s="90"/>
      <c r="G9523" s="42"/>
      <c r="H9523" s="90"/>
      <c r="M9523" s="42"/>
      <c r="S9523" s="42"/>
      <c r="T9523" s="42"/>
      <c r="U9523" s="42"/>
      <c r="V9523" s="42"/>
      <c r="W9523" s="42"/>
      <c r="X9523" s="42"/>
      <c r="Y9523" s="42"/>
      <c r="Z9523" s="42"/>
    </row>
    <row r="9524">
      <c r="B9524" s="42"/>
      <c r="D9524" s="90"/>
      <c r="F9524" s="90"/>
      <c r="G9524" s="42"/>
      <c r="H9524" s="90"/>
      <c r="M9524" s="42"/>
      <c r="S9524" s="42"/>
      <c r="T9524" s="42"/>
      <c r="U9524" s="42"/>
      <c r="V9524" s="42"/>
      <c r="W9524" s="42"/>
      <c r="X9524" s="42"/>
      <c r="Y9524" s="42"/>
      <c r="Z9524" s="42"/>
    </row>
    <row r="9525">
      <c r="B9525" s="42"/>
      <c r="D9525" s="90"/>
      <c r="F9525" s="90"/>
      <c r="G9525" s="42"/>
      <c r="H9525" s="90"/>
      <c r="M9525" s="42"/>
      <c r="S9525" s="42"/>
      <c r="T9525" s="42"/>
      <c r="U9525" s="42"/>
      <c r="V9525" s="42"/>
      <c r="W9525" s="42"/>
      <c r="X9525" s="42"/>
      <c r="Y9525" s="42"/>
      <c r="Z9525" s="42"/>
    </row>
    <row r="9526">
      <c r="B9526" s="42"/>
      <c r="D9526" s="90"/>
      <c r="F9526" s="90"/>
      <c r="G9526" s="42"/>
      <c r="H9526" s="90"/>
      <c r="M9526" s="42"/>
      <c r="S9526" s="42"/>
      <c r="T9526" s="42"/>
      <c r="U9526" s="42"/>
      <c r="V9526" s="42"/>
      <c r="W9526" s="42"/>
      <c r="X9526" s="42"/>
      <c r="Y9526" s="42"/>
      <c r="Z9526" s="42"/>
    </row>
    <row r="9527">
      <c r="B9527" s="42"/>
      <c r="D9527" s="90"/>
      <c r="F9527" s="90"/>
      <c r="G9527" s="42"/>
      <c r="H9527" s="90"/>
      <c r="M9527" s="42"/>
      <c r="S9527" s="42"/>
      <c r="T9527" s="42"/>
      <c r="U9527" s="42"/>
      <c r="V9527" s="42"/>
      <c r="W9527" s="42"/>
      <c r="X9527" s="42"/>
      <c r="Y9527" s="42"/>
      <c r="Z9527" s="42"/>
    </row>
    <row r="9528">
      <c r="B9528" s="42"/>
      <c r="D9528" s="90"/>
      <c r="F9528" s="90"/>
      <c r="G9528" s="42"/>
      <c r="H9528" s="90"/>
      <c r="M9528" s="42"/>
      <c r="S9528" s="42"/>
      <c r="T9528" s="42"/>
      <c r="U9528" s="42"/>
      <c r="V9528" s="42"/>
      <c r="W9528" s="42"/>
      <c r="X9528" s="42"/>
      <c r="Y9528" s="42"/>
      <c r="Z9528" s="42"/>
    </row>
    <row r="9529">
      <c r="B9529" s="42"/>
      <c r="D9529" s="90"/>
      <c r="F9529" s="90"/>
      <c r="G9529" s="42"/>
      <c r="H9529" s="90"/>
      <c r="M9529" s="42"/>
      <c r="S9529" s="42"/>
      <c r="T9529" s="42"/>
      <c r="U9529" s="42"/>
      <c r="V9529" s="42"/>
      <c r="W9529" s="42"/>
      <c r="X9529" s="42"/>
      <c r="Y9529" s="42"/>
      <c r="Z9529" s="42"/>
    </row>
    <row r="9530">
      <c r="B9530" s="42"/>
      <c r="D9530" s="90"/>
      <c r="F9530" s="90"/>
      <c r="G9530" s="42"/>
      <c r="H9530" s="90"/>
      <c r="M9530" s="42"/>
      <c r="S9530" s="42"/>
      <c r="T9530" s="42"/>
      <c r="U9530" s="42"/>
      <c r="V9530" s="42"/>
      <c r="W9530" s="42"/>
      <c r="X9530" s="42"/>
      <c r="Y9530" s="42"/>
      <c r="Z9530" s="42"/>
    </row>
    <row r="9531">
      <c r="B9531" s="42"/>
      <c r="D9531" s="90"/>
      <c r="F9531" s="90"/>
      <c r="G9531" s="42"/>
      <c r="H9531" s="90"/>
      <c r="M9531" s="42"/>
      <c r="S9531" s="42"/>
      <c r="T9531" s="42"/>
      <c r="U9531" s="42"/>
      <c r="V9531" s="42"/>
      <c r="W9531" s="42"/>
      <c r="X9531" s="42"/>
      <c r="Y9531" s="42"/>
      <c r="Z9531" s="42"/>
    </row>
    <row r="9532">
      <c r="B9532" s="42"/>
      <c r="D9532" s="90"/>
      <c r="F9532" s="90"/>
      <c r="G9532" s="42"/>
      <c r="H9532" s="90"/>
      <c r="M9532" s="42"/>
      <c r="S9532" s="42"/>
      <c r="T9532" s="42"/>
      <c r="U9532" s="42"/>
      <c r="V9532" s="42"/>
      <c r="W9532" s="42"/>
      <c r="X9532" s="42"/>
      <c r="Y9532" s="42"/>
      <c r="Z9532" s="42"/>
    </row>
    <row r="9533">
      <c r="B9533" s="42"/>
      <c r="D9533" s="90"/>
      <c r="F9533" s="90"/>
      <c r="G9533" s="42"/>
      <c r="H9533" s="90"/>
      <c r="M9533" s="42"/>
      <c r="S9533" s="42"/>
      <c r="T9533" s="42"/>
      <c r="U9533" s="42"/>
      <c r="V9533" s="42"/>
      <c r="W9533" s="42"/>
      <c r="X9533" s="42"/>
      <c r="Y9533" s="42"/>
      <c r="Z9533" s="42"/>
    </row>
    <row r="9534">
      <c r="B9534" s="42"/>
      <c r="D9534" s="90"/>
      <c r="F9534" s="90"/>
      <c r="G9534" s="42"/>
      <c r="H9534" s="90"/>
      <c r="M9534" s="42"/>
      <c r="S9534" s="42"/>
      <c r="T9534" s="42"/>
      <c r="U9534" s="42"/>
      <c r="V9534" s="42"/>
      <c r="W9534" s="42"/>
      <c r="X9534" s="42"/>
      <c r="Y9534" s="42"/>
      <c r="Z9534" s="42"/>
    </row>
    <row r="9535">
      <c r="B9535" s="42"/>
      <c r="D9535" s="90"/>
      <c r="F9535" s="90"/>
      <c r="G9535" s="42"/>
      <c r="H9535" s="90"/>
      <c r="M9535" s="42"/>
      <c r="S9535" s="42"/>
      <c r="T9535" s="42"/>
      <c r="U9535" s="42"/>
      <c r="V9535" s="42"/>
      <c r="W9535" s="42"/>
      <c r="X9535" s="42"/>
      <c r="Y9535" s="42"/>
      <c r="Z9535" s="42"/>
    </row>
    <row r="9536">
      <c r="B9536" s="42"/>
      <c r="D9536" s="90"/>
      <c r="F9536" s="90"/>
      <c r="G9536" s="42"/>
      <c r="H9536" s="90"/>
      <c r="M9536" s="42"/>
      <c r="S9536" s="42"/>
      <c r="T9536" s="42"/>
      <c r="U9536" s="42"/>
      <c r="V9536" s="42"/>
      <c r="W9536" s="42"/>
      <c r="X9536" s="42"/>
      <c r="Y9536" s="42"/>
      <c r="Z9536" s="42"/>
    </row>
    <row r="9537">
      <c r="B9537" s="42"/>
      <c r="D9537" s="90"/>
      <c r="F9537" s="90"/>
      <c r="G9537" s="42"/>
      <c r="H9537" s="90"/>
      <c r="M9537" s="42"/>
      <c r="S9537" s="42"/>
      <c r="T9537" s="42"/>
      <c r="U9537" s="42"/>
      <c r="V9537" s="42"/>
      <c r="W9537" s="42"/>
      <c r="X9537" s="42"/>
      <c r="Y9537" s="42"/>
      <c r="Z9537" s="42"/>
    </row>
    <row r="9538">
      <c r="B9538" s="42"/>
      <c r="D9538" s="90"/>
      <c r="F9538" s="90"/>
      <c r="G9538" s="42"/>
      <c r="H9538" s="90"/>
      <c r="M9538" s="42"/>
      <c r="S9538" s="42"/>
      <c r="T9538" s="42"/>
      <c r="U9538" s="42"/>
      <c r="V9538" s="42"/>
      <c r="W9538" s="42"/>
      <c r="X9538" s="42"/>
      <c r="Y9538" s="42"/>
      <c r="Z9538" s="42"/>
    </row>
    <row r="9539">
      <c r="B9539" s="42"/>
      <c r="D9539" s="90"/>
      <c r="F9539" s="90"/>
      <c r="G9539" s="42"/>
      <c r="H9539" s="90"/>
      <c r="M9539" s="42"/>
      <c r="S9539" s="42"/>
      <c r="T9539" s="42"/>
      <c r="U9539" s="42"/>
      <c r="V9539" s="42"/>
      <c r="W9539" s="42"/>
      <c r="X9539" s="42"/>
      <c r="Y9539" s="42"/>
      <c r="Z9539" s="42"/>
    </row>
    <row r="9540">
      <c r="B9540" s="42"/>
      <c r="D9540" s="90"/>
      <c r="F9540" s="90"/>
      <c r="G9540" s="42"/>
      <c r="H9540" s="90"/>
      <c r="M9540" s="42"/>
      <c r="S9540" s="42"/>
      <c r="T9540" s="42"/>
      <c r="U9540" s="42"/>
      <c r="V9540" s="42"/>
      <c r="W9540" s="42"/>
      <c r="X9540" s="42"/>
      <c r="Y9540" s="42"/>
      <c r="Z9540" s="42"/>
    </row>
    <row r="9541">
      <c r="B9541" s="42"/>
      <c r="D9541" s="90"/>
      <c r="F9541" s="90"/>
      <c r="G9541" s="42"/>
      <c r="H9541" s="90"/>
      <c r="M9541" s="42"/>
      <c r="S9541" s="42"/>
      <c r="T9541" s="42"/>
      <c r="U9541" s="42"/>
      <c r="V9541" s="42"/>
      <c r="W9541" s="42"/>
      <c r="X9541" s="42"/>
      <c r="Y9541" s="42"/>
      <c r="Z9541" s="42"/>
    </row>
    <row r="9542">
      <c r="B9542" s="42"/>
      <c r="D9542" s="90"/>
      <c r="F9542" s="90"/>
      <c r="G9542" s="42"/>
      <c r="H9542" s="90"/>
      <c r="M9542" s="42"/>
      <c r="S9542" s="42"/>
      <c r="T9542" s="42"/>
      <c r="U9542" s="42"/>
      <c r="V9542" s="42"/>
      <c r="W9542" s="42"/>
      <c r="X9542" s="42"/>
      <c r="Y9542" s="42"/>
      <c r="Z9542" s="42"/>
    </row>
    <row r="9543">
      <c r="B9543" s="42"/>
      <c r="D9543" s="90"/>
      <c r="F9543" s="90"/>
      <c r="G9543" s="42"/>
      <c r="H9543" s="90"/>
      <c r="M9543" s="42"/>
      <c r="S9543" s="42"/>
      <c r="T9543" s="42"/>
      <c r="U9543" s="42"/>
      <c r="V9543" s="42"/>
      <c r="W9543" s="42"/>
      <c r="X9543" s="42"/>
      <c r="Y9543" s="42"/>
      <c r="Z9543" s="42"/>
    </row>
    <row r="9544">
      <c r="B9544" s="42"/>
      <c r="D9544" s="90"/>
      <c r="F9544" s="90"/>
      <c r="G9544" s="42"/>
      <c r="H9544" s="90"/>
      <c r="M9544" s="42"/>
      <c r="S9544" s="42"/>
      <c r="T9544" s="42"/>
      <c r="U9544" s="42"/>
      <c r="V9544" s="42"/>
      <c r="W9544" s="42"/>
      <c r="X9544" s="42"/>
      <c r="Y9544" s="42"/>
      <c r="Z9544" s="42"/>
    </row>
    <row r="9545">
      <c r="B9545" s="42"/>
      <c r="D9545" s="90"/>
      <c r="F9545" s="90"/>
      <c r="G9545" s="42"/>
      <c r="H9545" s="90"/>
      <c r="M9545" s="42"/>
      <c r="S9545" s="42"/>
      <c r="T9545" s="42"/>
      <c r="U9545" s="42"/>
      <c r="V9545" s="42"/>
      <c r="W9545" s="42"/>
      <c r="X9545" s="42"/>
      <c r="Y9545" s="42"/>
      <c r="Z9545" s="42"/>
    </row>
    <row r="9546">
      <c r="B9546" s="42"/>
      <c r="D9546" s="90"/>
      <c r="F9546" s="90"/>
      <c r="G9546" s="42"/>
      <c r="H9546" s="90"/>
      <c r="M9546" s="42"/>
      <c r="S9546" s="42"/>
      <c r="T9546" s="42"/>
      <c r="U9546" s="42"/>
      <c r="V9546" s="42"/>
      <c r="W9546" s="42"/>
      <c r="X9546" s="42"/>
      <c r="Y9546" s="42"/>
      <c r="Z9546" s="42"/>
    </row>
    <row r="9547">
      <c r="B9547" s="42"/>
      <c r="D9547" s="90"/>
      <c r="F9547" s="90"/>
      <c r="G9547" s="42"/>
      <c r="H9547" s="90"/>
      <c r="M9547" s="42"/>
      <c r="S9547" s="42"/>
      <c r="T9547" s="42"/>
      <c r="U9547" s="42"/>
      <c r="V9547" s="42"/>
      <c r="W9547" s="42"/>
      <c r="X9547" s="42"/>
      <c r="Y9547" s="42"/>
      <c r="Z9547" s="42"/>
    </row>
    <row r="9548">
      <c r="B9548" s="42"/>
      <c r="D9548" s="90"/>
      <c r="F9548" s="90"/>
      <c r="G9548" s="42"/>
      <c r="H9548" s="90"/>
      <c r="M9548" s="42"/>
      <c r="S9548" s="42"/>
      <c r="T9548" s="42"/>
      <c r="U9548" s="42"/>
      <c r="V9548" s="42"/>
      <c r="W9548" s="42"/>
      <c r="X9548" s="42"/>
      <c r="Y9548" s="42"/>
      <c r="Z9548" s="42"/>
    </row>
    <row r="9549">
      <c r="B9549" s="42"/>
      <c r="D9549" s="90"/>
      <c r="F9549" s="90"/>
      <c r="G9549" s="42"/>
      <c r="H9549" s="90"/>
      <c r="M9549" s="42"/>
      <c r="S9549" s="42"/>
      <c r="T9549" s="42"/>
      <c r="U9549" s="42"/>
      <c r="V9549" s="42"/>
      <c r="W9549" s="42"/>
      <c r="X9549" s="42"/>
      <c r="Y9549" s="42"/>
      <c r="Z9549" s="42"/>
    </row>
    <row r="9550">
      <c r="B9550" s="42"/>
      <c r="D9550" s="90"/>
      <c r="F9550" s="90"/>
      <c r="G9550" s="42"/>
      <c r="H9550" s="90"/>
      <c r="M9550" s="42"/>
      <c r="S9550" s="42"/>
      <c r="T9550" s="42"/>
      <c r="U9550" s="42"/>
      <c r="V9550" s="42"/>
      <c r="W9550" s="42"/>
      <c r="X9550" s="42"/>
      <c r="Y9550" s="42"/>
      <c r="Z9550" s="42"/>
    </row>
    <row r="9551">
      <c r="B9551" s="42"/>
      <c r="D9551" s="90"/>
      <c r="F9551" s="90"/>
      <c r="G9551" s="42"/>
      <c r="H9551" s="90"/>
      <c r="M9551" s="42"/>
      <c r="S9551" s="42"/>
      <c r="T9551" s="42"/>
      <c r="U9551" s="42"/>
      <c r="V9551" s="42"/>
      <c r="W9551" s="42"/>
      <c r="X9551" s="42"/>
      <c r="Y9551" s="42"/>
      <c r="Z9551" s="42"/>
    </row>
    <row r="9552">
      <c r="B9552" s="42"/>
      <c r="D9552" s="90"/>
      <c r="F9552" s="90"/>
      <c r="G9552" s="42"/>
      <c r="H9552" s="90"/>
      <c r="M9552" s="42"/>
      <c r="S9552" s="42"/>
      <c r="T9552" s="42"/>
      <c r="U9552" s="42"/>
      <c r="V9552" s="42"/>
      <c r="W9552" s="42"/>
      <c r="X9552" s="42"/>
      <c r="Y9552" s="42"/>
      <c r="Z9552" s="42"/>
    </row>
    <row r="9553">
      <c r="B9553" s="42"/>
      <c r="D9553" s="90"/>
      <c r="F9553" s="90"/>
      <c r="G9553" s="42"/>
      <c r="H9553" s="90"/>
      <c r="M9553" s="42"/>
      <c r="S9553" s="42"/>
      <c r="T9553" s="42"/>
      <c r="U9553" s="42"/>
      <c r="V9553" s="42"/>
      <c r="W9553" s="42"/>
      <c r="X9553" s="42"/>
      <c r="Y9553" s="42"/>
      <c r="Z9553" s="42"/>
    </row>
    <row r="9554">
      <c r="B9554" s="42"/>
      <c r="D9554" s="90"/>
      <c r="F9554" s="90"/>
      <c r="G9554" s="42"/>
      <c r="H9554" s="90"/>
      <c r="M9554" s="42"/>
      <c r="S9554" s="42"/>
      <c r="T9554" s="42"/>
      <c r="U9554" s="42"/>
      <c r="V9554" s="42"/>
      <c r="W9554" s="42"/>
      <c r="X9554" s="42"/>
      <c r="Y9554" s="42"/>
      <c r="Z9554" s="42"/>
    </row>
    <row r="9555">
      <c r="B9555" s="42"/>
      <c r="D9555" s="90"/>
      <c r="F9555" s="90"/>
      <c r="G9555" s="42"/>
      <c r="H9555" s="90"/>
      <c r="M9555" s="42"/>
      <c r="S9555" s="42"/>
      <c r="T9555" s="42"/>
      <c r="U9555" s="42"/>
      <c r="V9555" s="42"/>
      <c r="W9555" s="42"/>
      <c r="X9555" s="42"/>
      <c r="Y9555" s="42"/>
      <c r="Z9555" s="42"/>
    </row>
    <row r="9556">
      <c r="B9556" s="42"/>
      <c r="D9556" s="90"/>
      <c r="F9556" s="90"/>
      <c r="G9556" s="42"/>
      <c r="H9556" s="90"/>
      <c r="M9556" s="42"/>
      <c r="S9556" s="42"/>
      <c r="T9556" s="42"/>
      <c r="U9556" s="42"/>
      <c r="V9556" s="42"/>
      <c r="W9556" s="42"/>
      <c r="X9556" s="42"/>
      <c r="Y9556" s="42"/>
      <c r="Z9556" s="42"/>
    </row>
    <row r="9557">
      <c r="B9557" s="42"/>
      <c r="D9557" s="90"/>
      <c r="F9557" s="90"/>
      <c r="G9557" s="42"/>
      <c r="H9557" s="90"/>
      <c r="M9557" s="42"/>
      <c r="S9557" s="42"/>
      <c r="T9557" s="42"/>
      <c r="U9557" s="42"/>
      <c r="V9557" s="42"/>
      <c r="W9557" s="42"/>
      <c r="X9557" s="42"/>
      <c r="Y9557" s="42"/>
      <c r="Z9557" s="42"/>
    </row>
    <row r="9558">
      <c r="B9558" s="42"/>
      <c r="D9558" s="90"/>
      <c r="F9558" s="90"/>
      <c r="G9558" s="42"/>
      <c r="H9558" s="90"/>
      <c r="M9558" s="42"/>
      <c r="S9558" s="42"/>
      <c r="T9558" s="42"/>
      <c r="U9558" s="42"/>
      <c r="V9558" s="42"/>
      <c r="W9558" s="42"/>
      <c r="X9558" s="42"/>
      <c r="Y9558" s="42"/>
      <c r="Z9558" s="42"/>
    </row>
    <row r="9559">
      <c r="B9559" s="42"/>
      <c r="D9559" s="90"/>
      <c r="F9559" s="90"/>
      <c r="G9559" s="42"/>
      <c r="H9559" s="90"/>
      <c r="M9559" s="42"/>
      <c r="S9559" s="42"/>
      <c r="T9559" s="42"/>
      <c r="U9559" s="42"/>
      <c r="V9559" s="42"/>
      <c r="W9559" s="42"/>
      <c r="X9559" s="42"/>
      <c r="Y9559" s="42"/>
      <c r="Z9559" s="42"/>
    </row>
    <row r="9560">
      <c r="B9560" s="42"/>
      <c r="D9560" s="90"/>
      <c r="F9560" s="90"/>
      <c r="G9560" s="42"/>
      <c r="H9560" s="90"/>
      <c r="M9560" s="42"/>
      <c r="S9560" s="42"/>
      <c r="T9560" s="42"/>
      <c r="U9560" s="42"/>
      <c r="V9560" s="42"/>
      <c r="W9560" s="42"/>
      <c r="X9560" s="42"/>
      <c r="Y9560" s="42"/>
      <c r="Z9560" s="42"/>
    </row>
    <row r="9561">
      <c r="B9561" s="42"/>
      <c r="D9561" s="90"/>
      <c r="F9561" s="90"/>
      <c r="G9561" s="42"/>
      <c r="H9561" s="90"/>
      <c r="M9561" s="42"/>
      <c r="S9561" s="42"/>
      <c r="T9561" s="42"/>
      <c r="U9561" s="42"/>
      <c r="V9561" s="42"/>
      <c r="W9561" s="42"/>
      <c r="X9561" s="42"/>
      <c r="Y9561" s="42"/>
      <c r="Z9561" s="42"/>
    </row>
    <row r="9562">
      <c r="B9562" s="42"/>
      <c r="D9562" s="90"/>
      <c r="F9562" s="90"/>
      <c r="G9562" s="42"/>
      <c r="H9562" s="90"/>
      <c r="M9562" s="42"/>
      <c r="S9562" s="42"/>
      <c r="T9562" s="42"/>
      <c r="U9562" s="42"/>
      <c r="V9562" s="42"/>
      <c r="W9562" s="42"/>
      <c r="X9562" s="42"/>
      <c r="Y9562" s="42"/>
      <c r="Z9562" s="42"/>
    </row>
    <row r="9563">
      <c r="B9563" s="42"/>
      <c r="D9563" s="90"/>
      <c r="F9563" s="90"/>
      <c r="G9563" s="42"/>
      <c r="H9563" s="90"/>
      <c r="M9563" s="42"/>
      <c r="S9563" s="42"/>
      <c r="T9563" s="42"/>
      <c r="U9563" s="42"/>
      <c r="V9563" s="42"/>
      <c r="W9563" s="42"/>
      <c r="X9563" s="42"/>
      <c r="Y9563" s="42"/>
      <c r="Z9563" s="42"/>
    </row>
    <row r="9564">
      <c r="B9564" s="42"/>
      <c r="D9564" s="90"/>
      <c r="F9564" s="90"/>
      <c r="G9564" s="42"/>
      <c r="H9564" s="90"/>
      <c r="M9564" s="42"/>
      <c r="S9564" s="42"/>
      <c r="T9564" s="42"/>
      <c r="U9564" s="42"/>
      <c r="V9564" s="42"/>
      <c r="W9564" s="42"/>
      <c r="X9564" s="42"/>
      <c r="Y9564" s="42"/>
      <c r="Z9564" s="42"/>
    </row>
    <row r="9565">
      <c r="B9565" s="42"/>
      <c r="D9565" s="90"/>
      <c r="F9565" s="90"/>
      <c r="G9565" s="42"/>
      <c r="H9565" s="90"/>
      <c r="M9565" s="42"/>
      <c r="S9565" s="42"/>
      <c r="T9565" s="42"/>
      <c r="U9565" s="42"/>
      <c r="V9565" s="42"/>
      <c r="W9565" s="42"/>
      <c r="X9565" s="42"/>
      <c r="Y9565" s="42"/>
      <c r="Z9565" s="42"/>
    </row>
    <row r="9566">
      <c r="B9566" s="42"/>
      <c r="D9566" s="90"/>
      <c r="F9566" s="90"/>
      <c r="G9566" s="42"/>
      <c r="H9566" s="90"/>
      <c r="M9566" s="42"/>
      <c r="S9566" s="42"/>
      <c r="T9566" s="42"/>
      <c r="U9566" s="42"/>
      <c r="V9566" s="42"/>
      <c r="W9566" s="42"/>
      <c r="X9566" s="42"/>
      <c r="Y9566" s="42"/>
      <c r="Z9566" s="42"/>
    </row>
    <row r="9567">
      <c r="B9567" s="42"/>
      <c r="D9567" s="90"/>
      <c r="F9567" s="90"/>
      <c r="G9567" s="42"/>
      <c r="H9567" s="90"/>
      <c r="M9567" s="42"/>
      <c r="S9567" s="42"/>
      <c r="T9567" s="42"/>
      <c r="U9567" s="42"/>
      <c r="V9567" s="42"/>
      <c r="W9567" s="42"/>
      <c r="X9567" s="42"/>
      <c r="Y9567" s="42"/>
      <c r="Z9567" s="42"/>
    </row>
    <row r="9568">
      <c r="B9568" s="42"/>
      <c r="D9568" s="90"/>
      <c r="F9568" s="90"/>
      <c r="G9568" s="42"/>
      <c r="H9568" s="90"/>
      <c r="M9568" s="42"/>
      <c r="S9568" s="42"/>
      <c r="T9568" s="42"/>
      <c r="U9568" s="42"/>
      <c r="V9568" s="42"/>
      <c r="W9568" s="42"/>
      <c r="X9568" s="42"/>
      <c r="Y9568" s="42"/>
      <c r="Z9568" s="42"/>
    </row>
    <row r="9569">
      <c r="B9569" s="42"/>
      <c r="D9569" s="90"/>
      <c r="F9569" s="90"/>
      <c r="G9569" s="42"/>
      <c r="H9569" s="90"/>
      <c r="M9569" s="42"/>
      <c r="S9569" s="42"/>
      <c r="T9569" s="42"/>
      <c r="U9569" s="42"/>
      <c r="V9569" s="42"/>
      <c r="W9569" s="42"/>
      <c r="X9569" s="42"/>
      <c r="Y9569" s="42"/>
      <c r="Z9569" s="42"/>
    </row>
    <row r="9570">
      <c r="B9570" s="42"/>
      <c r="D9570" s="90"/>
      <c r="F9570" s="90"/>
      <c r="G9570" s="42"/>
      <c r="H9570" s="90"/>
      <c r="M9570" s="42"/>
      <c r="S9570" s="42"/>
      <c r="T9570" s="42"/>
      <c r="U9570" s="42"/>
      <c r="V9570" s="42"/>
      <c r="W9570" s="42"/>
      <c r="X9570" s="42"/>
      <c r="Y9570" s="42"/>
      <c r="Z9570" s="42"/>
    </row>
    <row r="9571">
      <c r="B9571" s="42"/>
      <c r="D9571" s="90"/>
      <c r="F9571" s="90"/>
      <c r="G9571" s="42"/>
      <c r="H9571" s="90"/>
      <c r="M9571" s="42"/>
      <c r="S9571" s="42"/>
      <c r="T9571" s="42"/>
      <c r="U9571" s="42"/>
      <c r="V9571" s="42"/>
      <c r="W9571" s="42"/>
      <c r="X9571" s="42"/>
      <c r="Y9571" s="42"/>
      <c r="Z9571" s="42"/>
    </row>
    <row r="9572">
      <c r="B9572" s="42"/>
      <c r="D9572" s="90"/>
      <c r="F9572" s="90"/>
      <c r="G9572" s="42"/>
      <c r="H9572" s="90"/>
      <c r="M9572" s="42"/>
      <c r="S9572" s="42"/>
      <c r="T9572" s="42"/>
      <c r="U9572" s="42"/>
      <c r="V9572" s="42"/>
      <c r="W9572" s="42"/>
      <c r="X9572" s="42"/>
      <c r="Y9572" s="42"/>
      <c r="Z9572" s="42"/>
    </row>
    <row r="9573">
      <c r="B9573" s="42"/>
      <c r="D9573" s="90"/>
      <c r="F9573" s="90"/>
      <c r="G9573" s="42"/>
      <c r="H9573" s="90"/>
      <c r="M9573" s="42"/>
      <c r="S9573" s="42"/>
      <c r="T9573" s="42"/>
      <c r="U9573" s="42"/>
      <c r="V9573" s="42"/>
      <c r="W9573" s="42"/>
      <c r="X9573" s="42"/>
      <c r="Y9573" s="42"/>
      <c r="Z9573" s="42"/>
    </row>
    <row r="9574">
      <c r="B9574" s="42"/>
      <c r="D9574" s="90"/>
      <c r="F9574" s="90"/>
      <c r="G9574" s="42"/>
      <c r="H9574" s="90"/>
      <c r="M9574" s="42"/>
      <c r="S9574" s="42"/>
      <c r="T9574" s="42"/>
      <c r="U9574" s="42"/>
      <c r="V9574" s="42"/>
      <c r="W9574" s="42"/>
      <c r="X9574" s="42"/>
      <c r="Y9574" s="42"/>
      <c r="Z9574" s="42"/>
    </row>
    <row r="9575">
      <c r="B9575" s="42"/>
      <c r="D9575" s="90"/>
      <c r="F9575" s="90"/>
      <c r="G9575" s="42"/>
      <c r="H9575" s="90"/>
      <c r="M9575" s="42"/>
      <c r="S9575" s="42"/>
      <c r="T9575" s="42"/>
      <c r="U9575" s="42"/>
      <c r="V9575" s="42"/>
      <c r="W9575" s="42"/>
      <c r="X9575" s="42"/>
      <c r="Y9575" s="42"/>
      <c r="Z9575" s="42"/>
    </row>
    <row r="9576">
      <c r="B9576" s="42"/>
      <c r="D9576" s="90"/>
      <c r="F9576" s="90"/>
      <c r="G9576" s="42"/>
      <c r="H9576" s="90"/>
      <c r="M9576" s="42"/>
      <c r="S9576" s="42"/>
      <c r="T9576" s="42"/>
      <c r="U9576" s="42"/>
      <c r="V9576" s="42"/>
      <c r="W9576" s="42"/>
      <c r="X9576" s="42"/>
      <c r="Y9576" s="42"/>
      <c r="Z9576" s="42"/>
    </row>
    <row r="9577">
      <c r="B9577" s="42"/>
      <c r="D9577" s="90"/>
      <c r="F9577" s="90"/>
      <c r="G9577" s="42"/>
      <c r="H9577" s="90"/>
      <c r="M9577" s="42"/>
      <c r="S9577" s="42"/>
      <c r="T9577" s="42"/>
      <c r="U9577" s="42"/>
      <c r="V9577" s="42"/>
      <c r="W9577" s="42"/>
      <c r="X9577" s="42"/>
      <c r="Y9577" s="42"/>
      <c r="Z9577" s="42"/>
    </row>
    <row r="9578">
      <c r="B9578" s="42"/>
      <c r="D9578" s="90"/>
      <c r="F9578" s="90"/>
      <c r="G9578" s="42"/>
      <c r="H9578" s="90"/>
      <c r="M9578" s="42"/>
      <c r="S9578" s="42"/>
      <c r="T9578" s="42"/>
      <c r="U9578" s="42"/>
      <c r="V9578" s="42"/>
      <c r="W9578" s="42"/>
      <c r="X9578" s="42"/>
      <c r="Y9578" s="42"/>
      <c r="Z9578" s="42"/>
    </row>
    <row r="9579">
      <c r="B9579" s="42"/>
      <c r="D9579" s="90"/>
      <c r="F9579" s="90"/>
      <c r="G9579" s="42"/>
      <c r="H9579" s="90"/>
      <c r="M9579" s="42"/>
      <c r="S9579" s="42"/>
      <c r="T9579" s="42"/>
      <c r="U9579" s="42"/>
      <c r="V9579" s="42"/>
      <c r="W9579" s="42"/>
      <c r="X9579" s="42"/>
      <c r="Y9579" s="42"/>
      <c r="Z9579" s="42"/>
    </row>
    <row r="9580">
      <c r="B9580" s="42"/>
      <c r="D9580" s="90"/>
      <c r="F9580" s="90"/>
      <c r="G9580" s="42"/>
      <c r="H9580" s="90"/>
      <c r="M9580" s="42"/>
      <c r="S9580" s="42"/>
      <c r="T9580" s="42"/>
      <c r="U9580" s="42"/>
      <c r="V9580" s="42"/>
      <c r="W9580" s="42"/>
      <c r="X9580" s="42"/>
      <c r="Y9580" s="42"/>
      <c r="Z9580" s="42"/>
    </row>
    <row r="9581">
      <c r="B9581" s="42"/>
      <c r="D9581" s="90"/>
      <c r="F9581" s="90"/>
      <c r="G9581" s="42"/>
      <c r="H9581" s="90"/>
      <c r="M9581" s="42"/>
      <c r="S9581" s="42"/>
      <c r="T9581" s="42"/>
      <c r="U9581" s="42"/>
      <c r="V9581" s="42"/>
      <c r="W9581" s="42"/>
      <c r="X9581" s="42"/>
      <c r="Y9581" s="42"/>
      <c r="Z9581" s="42"/>
    </row>
    <row r="9582">
      <c r="B9582" s="42"/>
      <c r="D9582" s="90"/>
      <c r="F9582" s="90"/>
      <c r="G9582" s="42"/>
      <c r="H9582" s="90"/>
      <c r="M9582" s="42"/>
      <c r="S9582" s="42"/>
      <c r="T9582" s="42"/>
      <c r="U9582" s="42"/>
      <c r="V9582" s="42"/>
      <c r="W9582" s="42"/>
      <c r="X9582" s="42"/>
      <c r="Y9582" s="42"/>
      <c r="Z9582" s="42"/>
    </row>
    <row r="9583">
      <c r="B9583" s="42"/>
      <c r="D9583" s="90"/>
      <c r="F9583" s="90"/>
      <c r="G9583" s="42"/>
      <c r="H9583" s="90"/>
      <c r="M9583" s="42"/>
      <c r="S9583" s="42"/>
      <c r="T9583" s="42"/>
      <c r="U9583" s="42"/>
      <c r="V9583" s="42"/>
      <c r="W9583" s="42"/>
      <c r="X9583" s="42"/>
      <c r="Y9583" s="42"/>
      <c r="Z9583" s="42"/>
    </row>
    <row r="9584">
      <c r="B9584" s="42"/>
      <c r="D9584" s="90"/>
      <c r="F9584" s="90"/>
      <c r="G9584" s="42"/>
      <c r="H9584" s="90"/>
      <c r="M9584" s="42"/>
      <c r="S9584" s="42"/>
      <c r="T9584" s="42"/>
      <c r="U9584" s="42"/>
      <c r="V9584" s="42"/>
      <c r="W9584" s="42"/>
      <c r="X9584" s="42"/>
      <c r="Y9584" s="42"/>
      <c r="Z9584" s="42"/>
    </row>
    <row r="9585">
      <c r="B9585" s="42"/>
      <c r="D9585" s="90"/>
      <c r="F9585" s="90"/>
      <c r="G9585" s="42"/>
      <c r="H9585" s="90"/>
      <c r="M9585" s="42"/>
      <c r="S9585" s="42"/>
      <c r="T9585" s="42"/>
      <c r="U9585" s="42"/>
      <c r="V9585" s="42"/>
      <c r="W9585" s="42"/>
      <c r="X9585" s="42"/>
      <c r="Y9585" s="42"/>
      <c r="Z9585" s="42"/>
    </row>
    <row r="9586">
      <c r="B9586" s="42"/>
      <c r="D9586" s="90"/>
      <c r="F9586" s="90"/>
      <c r="G9586" s="42"/>
      <c r="H9586" s="90"/>
      <c r="M9586" s="42"/>
      <c r="S9586" s="42"/>
      <c r="T9586" s="42"/>
      <c r="U9586" s="42"/>
      <c r="V9586" s="42"/>
      <c r="W9586" s="42"/>
      <c r="X9586" s="42"/>
      <c r="Y9586" s="42"/>
      <c r="Z9586" s="42"/>
    </row>
    <row r="9587">
      <c r="B9587" s="42"/>
      <c r="D9587" s="90"/>
      <c r="F9587" s="90"/>
      <c r="G9587" s="42"/>
      <c r="H9587" s="90"/>
      <c r="M9587" s="42"/>
      <c r="S9587" s="42"/>
      <c r="T9587" s="42"/>
      <c r="U9587" s="42"/>
      <c r="V9587" s="42"/>
      <c r="W9587" s="42"/>
      <c r="X9587" s="42"/>
      <c r="Y9587" s="42"/>
      <c r="Z9587" s="42"/>
    </row>
    <row r="9588">
      <c r="B9588" s="42"/>
      <c r="D9588" s="90"/>
      <c r="F9588" s="90"/>
      <c r="G9588" s="42"/>
      <c r="H9588" s="90"/>
      <c r="M9588" s="42"/>
      <c r="S9588" s="42"/>
      <c r="T9588" s="42"/>
      <c r="U9588" s="42"/>
      <c r="V9588" s="42"/>
      <c r="W9588" s="42"/>
      <c r="X9588" s="42"/>
      <c r="Y9588" s="42"/>
      <c r="Z9588" s="42"/>
    </row>
    <row r="9589">
      <c r="B9589" s="42"/>
      <c r="D9589" s="90"/>
      <c r="F9589" s="90"/>
      <c r="G9589" s="42"/>
      <c r="H9589" s="90"/>
      <c r="M9589" s="42"/>
      <c r="S9589" s="42"/>
      <c r="T9589" s="42"/>
      <c r="U9589" s="42"/>
      <c r="V9589" s="42"/>
      <c r="W9589" s="42"/>
      <c r="X9589" s="42"/>
      <c r="Y9589" s="42"/>
      <c r="Z9589" s="42"/>
    </row>
    <row r="9590">
      <c r="B9590" s="42"/>
      <c r="D9590" s="90"/>
      <c r="F9590" s="90"/>
      <c r="G9590" s="42"/>
      <c r="H9590" s="90"/>
      <c r="M9590" s="42"/>
      <c r="S9590" s="42"/>
      <c r="T9590" s="42"/>
      <c r="U9590" s="42"/>
      <c r="V9590" s="42"/>
      <c r="W9590" s="42"/>
      <c r="X9590" s="42"/>
      <c r="Y9590" s="42"/>
      <c r="Z9590" s="42"/>
    </row>
    <row r="9591">
      <c r="B9591" s="42"/>
      <c r="D9591" s="90"/>
      <c r="F9591" s="90"/>
      <c r="G9591" s="42"/>
      <c r="H9591" s="90"/>
      <c r="M9591" s="42"/>
      <c r="S9591" s="42"/>
      <c r="T9591" s="42"/>
      <c r="U9591" s="42"/>
      <c r="V9591" s="42"/>
      <c r="W9591" s="42"/>
      <c r="X9591" s="42"/>
      <c r="Y9591" s="42"/>
      <c r="Z9591" s="42"/>
    </row>
    <row r="9592">
      <c r="B9592" s="42"/>
      <c r="D9592" s="90"/>
      <c r="F9592" s="90"/>
      <c r="G9592" s="42"/>
      <c r="H9592" s="90"/>
      <c r="M9592" s="42"/>
      <c r="S9592" s="42"/>
      <c r="T9592" s="42"/>
      <c r="U9592" s="42"/>
      <c r="V9592" s="42"/>
      <c r="W9592" s="42"/>
      <c r="X9592" s="42"/>
      <c r="Y9592" s="42"/>
      <c r="Z9592" s="42"/>
    </row>
    <row r="9593">
      <c r="B9593" s="42"/>
      <c r="D9593" s="90"/>
      <c r="F9593" s="90"/>
      <c r="G9593" s="42"/>
      <c r="H9593" s="90"/>
      <c r="M9593" s="42"/>
      <c r="S9593" s="42"/>
      <c r="T9593" s="42"/>
      <c r="U9593" s="42"/>
      <c r="V9593" s="42"/>
      <c r="W9593" s="42"/>
      <c r="X9593" s="42"/>
      <c r="Y9593" s="42"/>
      <c r="Z9593" s="42"/>
    </row>
    <row r="9594">
      <c r="B9594" s="42"/>
      <c r="D9594" s="90"/>
      <c r="F9594" s="90"/>
      <c r="G9594" s="42"/>
      <c r="H9594" s="90"/>
      <c r="M9594" s="42"/>
      <c r="S9594" s="42"/>
      <c r="T9594" s="42"/>
      <c r="U9594" s="42"/>
      <c r="V9594" s="42"/>
      <c r="W9594" s="42"/>
      <c r="X9594" s="42"/>
      <c r="Y9594" s="42"/>
      <c r="Z9594" s="42"/>
    </row>
    <row r="9595">
      <c r="B9595" s="42"/>
      <c r="D9595" s="90"/>
      <c r="F9595" s="90"/>
      <c r="G9595" s="42"/>
      <c r="H9595" s="90"/>
      <c r="M9595" s="42"/>
      <c r="S9595" s="42"/>
      <c r="T9595" s="42"/>
      <c r="U9595" s="42"/>
      <c r="V9595" s="42"/>
      <c r="W9595" s="42"/>
      <c r="X9595" s="42"/>
      <c r="Y9595" s="42"/>
      <c r="Z9595" s="42"/>
    </row>
    <row r="9596">
      <c r="B9596" s="42"/>
      <c r="D9596" s="90"/>
      <c r="F9596" s="90"/>
      <c r="G9596" s="42"/>
      <c r="H9596" s="90"/>
      <c r="M9596" s="42"/>
      <c r="S9596" s="42"/>
      <c r="T9596" s="42"/>
      <c r="U9596" s="42"/>
      <c r="V9596" s="42"/>
      <c r="W9596" s="42"/>
      <c r="X9596" s="42"/>
      <c r="Y9596" s="42"/>
      <c r="Z9596" s="42"/>
    </row>
    <row r="9597">
      <c r="B9597" s="42"/>
      <c r="D9597" s="90"/>
      <c r="F9597" s="90"/>
      <c r="G9597" s="42"/>
      <c r="H9597" s="90"/>
      <c r="M9597" s="42"/>
      <c r="S9597" s="42"/>
      <c r="T9597" s="42"/>
      <c r="U9597" s="42"/>
      <c r="V9597" s="42"/>
      <c r="W9597" s="42"/>
      <c r="X9597" s="42"/>
      <c r="Y9597" s="42"/>
      <c r="Z9597" s="42"/>
    </row>
    <row r="9598">
      <c r="B9598" s="42"/>
      <c r="D9598" s="90"/>
      <c r="F9598" s="90"/>
      <c r="G9598" s="42"/>
      <c r="H9598" s="90"/>
      <c r="M9598" s="42"/>
      <c r="S9598" s="42"/>
      <c r="T9598" s="42"/>
      <c r="U9598" s="42"/>
      <c r="V9598" s="42"/>
      <c r="W9598" s="42"/>
      <c r="X9598" s="42"/>
      <c r="Y9598" s="42"/>
      <c r="Z9598" s="42"/>
    </row>
    <row r="9599">
      <c r="B9599" s="42"/>
      <c r="D9599" s="90"/>
      <c r="F9599" s="90"/>
      <c r="G9599" s="42"/>
      <c r="H9599" s="90"/>
      <c r="M9599" s="42"/>
      <c r="S9599" s="42"/>
      <c r="T9599" s="42"/>
      <c r="U9599" s="42"/>
      <c r="V9599" s="42"/>
      <c r="W9599" s="42"/>
      <c r="X9599" s="42"/>
      <c r="Y9599" s="42"/>
      <c r="Z9599" s="42"/>
    </row>
    <row r="9600">
      <c r="B9600" s="42"/>
      <c r="D9600" s="90"/>
      <c r="F9600" s="90"/>
      <c r="G9600" s="42"/>
      <c r="H9600" s="90"/>
      <c r="M9600" s="42"/>
      <c r="S9600" s="42"/>
      <c r="T9600" s="42"/>
      <c r="U9600" s="42"/>
      <c r="V9600" s="42"/>
      <c r="W9600" s="42"/>
      <c r="X9600" s="42"/>
      <c r="Y9600" s="42"/>
      <c r="Z9600" s="42"/>
    </row>
    <row r="9601">
      <c r="B9601" s="42"/>
      <c r="D9601" s="90"/>
      <c r="F9601" s="90"/>
      <c r="G9601" s="42"/>
      <c r="H9601" s="90"/>
      <c r="M9601" s="42"/>
      <c r="S9601" s="42"/>
      <c r="T9601" s="42"/>
      <c r="U9601" s="42"/>
      <c r="V9601" s="42"/>
      <c r="W9601" s="42"/>
      <c r="X9601" s="42"/>
      <c r="Y9601" s="42"/>
      <c r="Z9601" s="42"/>
    </row>
    <row r="9602">
      <c r="B9602" s="42"/>
      <c r="D9602" s="90"/>
      <c r="F9602" s="90"/>
      <c r="G9602" s="42"/>
      <c r="H9602" s="90"/>
      <c r="M9602" s="42"/>
      <c r="S9602" s="42"/>
      <c r="T9602" s="42"/>
      <c r="U9602" s="42"/>
      <c r="V9602" s="42"/>
      <c r="W9602" s="42"/>
      <c r="X9602" s="42"/>
      <c r="Y9602" s="42"/>
      <c r="Z9602" s="42"/>
    </row>
    <row r="9603">
      <c r="B9603" s="42"/>
      <c r="D9603" s="90"/>
      <c r="F9603" s="90"/>
      <c r="G9603" s="42"/>
      <c r="H9603" s="90"/>
      <c r="M9603" s="42"/>
      <c r="S9603" s="42"/>
      <c r="T9603" s="42"/>
      <c r="U9603" s="42"/>
      <c r="V9603" s="42"/>
      <c r="W9603" s="42"/>
      <c r="X9603" s="42"/>
      <c r="Y9603" s="42"/>
      <c r="Z9603" s="42"/>
    </row>
    <row r="9604">
      <c r="B9604" s="42"/>
      <c r="D9604" s="90"/>
      <c r="F9604" s="90"/>
      <c r="G9604" s="42"/>
      <c r="H9604" s="90"/>
      <c r="M9604" s="42"/>
      <c r="S9604" s="42"/>
      <c r="T9604" s="42"/>
      <c r="U9604" s="42"/>
      <c r="V9604" s="42"/>
      <c r="W9604" s="42"/>
      <c r="X9604" s="42"/>
      <c r="Y9604" s="42"/>
      <c r="Z9604" s="42"/>
    </row>
    <row r="9605">
      <c r="B9605" s="42"/>
      <c r="D9605" s="90"/>
      <c r="F9605" s="90"/>
      <c r="G9605" s="42"/>
      <c r="H9605" s="90"/>
      <c r="M9605" s="42"/>
      <c r="S9605" s="42"/>
      <c r="T9605" s="42"/>
      <c r="U9605" s="42"/>
      <c r="V9605" s="42"/>
      <c r="W9605" s="42"/>
      <c r="X9605" s="42"/>
      <c r="Y9605" s="42"/>
      <c r="Z9605" s="42"/>
    </row>
    <row r="9606">
      <c r="B9606" s="42"/>
      <c r="D9606" s="90"/>
      <c r="F9606" s="90"/>
      <c r="G9606" s="42"/>
      <c r="H9606" s="90"/>
      <c r="M9606" s="42"/>
      <c r="S9606" s="42"/>
      <c r="T9606" s="42"/>
      <c r="U9606" s="42"/>
      <c r="V9606" s="42"/>
      <c r="W9606" s="42"/>
      <c r="X9606" s="42"/>
      <c r="Y9606" s="42"/>
      <c r="Z9606" s="42"/>
    </row>
    <row r="9607">
      <c r="B9607" s="42"/>
      <c r="D9607" s="90"/>
      <c r="F9607" s="90"/>
      <c r="G9607" s="42"/>
      <c r="H9607" s="90"/>
      <c r="M9607" s="42"/>
      <c r="S9607" s="42"/>
      <c r="T9607" s="42"/>
      <c r="U9607" s="42"/>
      <c r="V9607" s="42"/>
      <c r="W9607" s="42"/>
      <c r="X9607" s="42"/>
      <c r="Y9607" s="42"/>
      <c r="Z9607" s="42"/>
    </row>
    <row r="9608">
      <c r="B9608" s="42"/>
      <c r="D9608" s="90"/>
      <c r="F9608" s="90"/>
      <c r="G9608" s="42"/>
      <c r="H9608" s="90"/>
      <c r="M9608" s="42"/>
      <c r="S9608" s="42"/>
      <c r="T9608" s="42"/>
      <c r="U9608" s="42"/>
      <c r="V9608" s="42"/>
      <c r="W9608" s="42"/>
      <c r="X9608" s="42"/>
      <c r="Y9608" s="42"/>
      <c r="Z9608" s="42"/>
    </row>
    <row r="9609">
      <c r="B9609" s="42"/>
      <c r="D9609" s="90"/>
      <c r="F9609" s="90"/>
      <c r="G9609" s="42"/>
      <c r="H9609" s="90"/>
      <c r="M9609" s="42"/>
      <c r="S9609" s="42"/>
      <c r="T9609" s="42"/>
      <c r="U9609" s="42"/>
      <c r="V9609" s="42"/>
      <c r="W9609" s="42"/>
      <c r="X9609" s="42"/>
      <c r="Y9609" s="42"/>
      <c r="Z9609" s="42"/>
    </row>
    <row r="9610">
      <c r="B9610" s="42"/>
      <c r="D9610" s="90"/>
      <c r="F9610" s="90"/>
      <c r="G9610" s="42"/>
      <c r="H9610" s="90"/>
      <c r="M9610" s="42"/>
      <c r="S9610" s="42"/>
      <c r="T9610" s="42"/>
      <c r="U9610" s="42"/>
      <c r="V9610" s="42"/>
      <c r="W9610" s="42"/>
      <c r="X9610" s="42"/>
      <c r="Y9610" s="42"/>
      <c r="Z9610" s="42"/>
    </row>
    <row r="9611">
      <c r="B9611" s="42"/>
      <c r="D9611" s="90"/>
      <c r="F9611" s="90"/>
      <c r="G9611" s="42"/>
      <c r="H9611" s="90"/>
      <c r="M9611" s="42"/>
      <c r="S9611" s="42"/>
      <c r="T9611" s="42"/>
      <c r="U9611" s="42"/>
      <c r="V9611" s="42"/>
      <c r="W9611" s="42"/>
      <c r="X9611" s="42"/>
      <c r="Y9611" s="42"/>
      <c r="Z9611" s="42"/>
    </row>
    <row r="9612">
      <c r="B9612" s="42"/>
      <c r="D9612" s="90"/>
      <c r="F9612" s="90"/>
      <c r="G9612" s="42"/>
      <c r="H9612" s="90"/>
      <c r="M9612" s="42"/>
      <c r="S9612" s="42"/>
      <c r="T9612" s="42"/>
      <c r="U9612" s="42"/>
      <c r="V9612" s="42"/>
      <c r="W9612" s="42"/>
      <c r="X9612" s="42"/>
      <c r="Y9612" s="42"/>
      <c r="Z9612" s="42"/>
    </row>
    <row r="9613">
      <c r="B9613" s="42"/>
      <c r="D9613" s="90"/>
      <c r="F9613" s="90"/>
      <c r="G9613" s="42"/>
      <c r="H9613" s="90"/>
      <c r="M9613" s="42"/>
      <c r="S9613" s="42"/>
      <c r="T9613" s="42"/>
      <c r="U9613" s="42"/>
      <c r="V9613" s="42"/>
      <c r="W9613" s="42"/>
      <c r="X9613" s="42"/>
      <c r="Y9613" s="42"/>
      <c r="Z9613" s="42"/>
    </row>
    <row r="9614">
      <c r="B9614" s="42"/>
      <c r="D9614" s="90"/>
      <c r="F9614" s="90"/>
      <c r="G9614" s="42"/>
      <c r="H9614" s="90"/>
      <c r="M9614" s="42"/>
      <c r="S9614" s="42"/>
      <c r="T9614" s="42"/>
      <c r="U9614" s="42"/>
      <c r="V9614" s="42"/>
      <c r="W9614" s="42"/>
      <c r="X9614" s="42"/>
      <c r="Y9614" s="42"/>
      <c r="Z9614" s="42"/>
    </row>
    <row r="9615">
      <c r="B9615" s="42"/>
      <c r="D9615" s="90"/>
      <c r="F9615" s="90"/>
      <c r="G9615" s="42"/>
      <c r="H9615" s="90"/>
      <c r="M9615" s="42"/>
      <c r="S9615" s="42"/>
      <c r="T9615" s="42"/>
      <c r="U9615" s="42"/>
      <c r="V9615" s="42"/>
      <c r="W9615" s="42"/>
      <c r="X9615" s="42"/>
      <c r="Y9615" s="42"/>
      <c r="Z9615" s="42"/>
    </row>
    <row r="9616">
      <c r="B9616" s="42"/>
      <c r="D9616" s="90"/>
      <c r="F9616" s="90"/>
      <c r="G9616" s="42"/>
      <c r="H9616" s="90"/>
      <c r="M9616" s="42"/>
      <c r="S9616" s="42"/>
      <c r="T9616" s="42"/>
      <c r="U9616" s="42"/>
      <c r="V9616" s="42"/>
      <c r="W9616" s="42"/>
      <c r="X9616" s="42"/>
      <c r="Y9616" s="42"/>
      <c r="Z9616" s="42"/>
    </row>
    <row r="9617">
      <c r="B9617" s="42"/>
      <c r="D9617" s="90"/>
      <c r="F9617" s="90"/>
      <c r="G9617" s="42"/>
      <c r="H9617" s="90"/>
      <c r="M9617" s="42"/>
      <c r="S9617" s="42"/>
      <c r="T9617" s="42"/>
      <c r="U9617" s="42"/>
      <c r="V9617" s="42"/>
      <c r="W9617" s="42"/>
      <c r="X9617" s="42"/>
      <c r="Y9617" s="42"/>
      <c r="Z9617" s="42"/>
    </row>
    <row r="9618">
      <c r="B9618" s="42"/>
      <c r="D9618" s="90"/>
      <c r="F9618" s="90"/>
      <c r="G9618" s="42"/>
      <c r="H9618" s="90"/>
      <c r="M9618" s="42"/>
      <c r="S9618" s="42"/>
      <c r="T9618" s="42"/>
      <c r="U9618" s="42"/>
      <c r="V9618" s="42"/>
      <c r="W9618" s="42"/>
      <c r="X9618" s="42"/>
      <c r="Y9618" s="42"/>
      <c r="Z9618" s="42"/>
    </row>
    <row r="9619">
      <c r="B9619" s="42"/>
      <c r="D9619" s="90"/>
      <c r="F9619" s="90"/>
      <c r="G9619" s="42"/>
      <c r="H9619" s="90"/>
      <c r="M9619" s="42"/>
      <c r="S9619" s="42"/>
      <c r="T9619" s="42"/>
      <c r="U9619" s="42"/>
      <c r="V9619" s="42"/>
      <c r="W9619" s="42"/>
      <c r="X9619" s="42"/>
      <c r="Y9619" s="42"/>
      <c r="Z9619" s="42"/>
    </row>
    <row r="9620">
      <c r="B9620" s="42"/>
      <c r="D9620" s="90"/>
      <c r="F9620" s="90"/>
      <c r="G9620" s="42"/>
      <c r="H9620" s="90"/>
      <c r="M9620" s="42"/>
      <c r="S9620" s="42"/>
      <c r="T9620" s="42"/>
      <c r="U9620" s="42"/>
      <c r="V9620" s="42"/>
      <c r="W9620" s="42"/>
      <c r="X9620" s="42"/>
      <c r="Y9620" s="42"/>
      <c r="Z9620" s="42"/>
    </row>
    <row r="9621">
      <c r="B9621" s="42"/>
      <c r="D9621" s="90"/>
      <c r="F9621" s="90"/>
      <c r="G9621" s="42"/>
      <c r="H9621" s="90"/>
      <c r="M9621" s="42"/>
      <c r="S9621" s="42"/>
      <c r="T9621" s="42"/>
      <c r="U9621" s="42"/>
      <c r="V9621" s="42"/>
      <c r="W9621" s="42"/>
      <c r="X9621" s="42"/>
      <c r="Y9621" s="42"/>
      <c r="Z9621" s="42"/>
    </row>
    <row r="9622">
      <c r="B9622" s="42"/>
      <c r="D9622" s="90"/>
      <c r="F9622" s="90"/>
      <c r="G9622" s="42"/>
      <c r="H9622" s="90"/>
      <c r="M9622" s="42"/>
      <c r="S9622" s="42"/>
      <c r="T9622" s="42"/>
      <c r="U9622" s="42"/>
      <c r="V9622" s="42"/>
      <c r="W9622" s="42"/>
      <c r="X9622" s="42"/>
      <c r="Y9622" s="42"/>
      <c r="Z9622" s="42"/>
    </row>
    <row r="9623">
      <c r="B9623" s="42"/>
      <c r="D9623" s="90"/>
      <c r="F9623" s="90"/>
      <c r="G9623" s="42"/>
      <c r="H9623" s="90"/>
      <c r="M9623" s="42"/>
      <c r="S9623" s="42"/>
      <c r="T9623" s="42"/>
      <c r="U9623" s="42"/>
      <c r="V9623" s="42"/>
      <c r="W9623" s="42"/>
      <c r="X9623" s="42"/>
      <c r="Y9623" s="42"/>
      <c r="Z9623" s="42"/>
    </row>
    <row r="9624">
      <c r="B9624" s="42"/>
      <c r="D9624" s="90"/>
      <c r="F9624" s="90"/>
      <c r="G9624" s="42"/>
      <c r="H9624" s="90"/>
      <c r="M9624" s="42"/>
      <c r="S9624" s="42"/>
      <c r="T9624" s="42"/>
      <c r="U9624" s="42"/>
      <c r="V9624" s="42"/>
      <c r="W9624" s="42"/>
      <c r="X9624" s="42"/>
      <c r="Y9624" s="42"/>
      <c r="Z9624" s="42"/>
    </row>
    <row r="9625">
      <c r="B9625" s="42"/>
      <c r="D9625" s="90"/>
      <c r="F9625" s="90"/>
      <c r="G9625" s="42"/>
      <c r="H9625" s="90"/>
      <c r="M9625" s="42"/>
      <c r="S9625" s="42"/>
      <c r="T9625" s="42"/>
      <c r="U9625" s="42"/>
      <c r="V9625" s="42"/>
      <c r="W9625" s="42"/>
      <c r="X9625" s="42"/>
      <c r="Y9625" s="42"/>
      <c r="Z9625" s="42"/>
    </row>
    <row r="9626">
      <c r="B9626" s="42"/>
      <c r="D9626" s="90"/>
      <c r="F9626" s="90"/>
      <c r="G9626" s="42"/>
      <c r="H9626" s="90"/>
      <c r="M9626" s="42"/>
      <c r="S9626" s="42"/>
      <c r="T9626" s="42"/>
      <c r="U9626" s="42"/>
      <c r="V9626" s="42"/>
      <c r="W9626" s="42"/>
      <c r="X9626" s="42"/>
      <c r="Y9626" s="42"/>
      <c r="Z9626" s="42"/>
    </row>
    <row r="9627">
      <c r="B9627" s="42"/>
      <c r="D9627" s="90"/>
      <c r="F9627" s="90"/>
      <c r="G9627" s="42"/>
      <c r="H9627" s="90"/>
      <c r="M9627" s="42"/>
      <c r="S9627" s="42"/>
      <c r="T9627" s="42"/>
      <c r="U9627" s="42"/>
      <c r="V9627" s="42"/>
      <c r="W9627" s="42"/>
      <c r="X9627" s="42"/>
      <c r="Y9627" s="42"/>
      <c r="Z9627" s="42"/>
    </row>
    <row r="9628">
      <c r="B9628" s="42"/>
      <c r="D9628" s="90"/>
      <c r="F9628" s="90"/>
      <c r="G9628" s="42"/>
      <c r="H9628" s="90"/>
      <c r="M9628" s="42"/>
      <c r="S9628" s="42"/>
      <c r="T9628" s="42"/>
      <c r="U9628" s="42"/>
      <c r="V9628" s="42"/>
      <c r="W9628" s="42"/>
      <c r="X9628" s="42"/>
      <c r="Y9628" s="42"/>
      <c r="Z9628" s="42"/>
    </row>
    <row r="9629">
      <c r="B9629" s="42"/>
      <c r="D9629" s="90"/>
      <c r="F9629" s="90"/>
      <c r="G9629" s="42"/>
      <c r="H9629" s="90"/>
      <c r="M9629" s="42"/>
      <c r="S9629" s="42"/>
      <c r="T9629" s="42"/>
      <c r="U9629" s="42"/>
      <c r="V9629" s="42"/>
      <c r="W9629" s="42"/>
      <c r="X9629" s="42"/>
      <c r="Y9629" s="42"/>
      <c r="Z9629" s="42"/>
    </row>
    <row r="9630">
      <c r="B9630" s="42"/>
      <c r="D9630" s="90"/>
      <c r="F9630" s="90"/>
      <c r="G9630" s="42"/>
      <c r="H9630" s="90"/>
      <c r="M9630" s="42"/>
      <c r="S9630" s="42"/>
      <c r="T9630" s="42"/>
      <c r="U9630" s="42"/>
      <c r="V9630" s="42"/>
      <c r="W9630" s="42"/>
      <c r="X9630" s="42"/>
      <c r="Y9630" s="42"/>
      <c r="Z9630" s="42"/>
    </row>
    <row r="9631">
      <c r="B9631" s="42"/>
      <c r="D9631" s="90"/>
      <c r="F9631" s="90"/>
      <c r="G9631" s="42"/>
      <c r="H9631" s="90"/>
      <c r="M9631" s="42"/>
      <c r="S9631" s="42"/>
      <c r="T9631" s="42"/>
      <c r="U9631" s="42"/>
      <c r="V9631" s="42"/>
      <c r="W9631" s="42"/>
      <c r="X9631" s="42"/>
      <c r="Y9631" s="42"/>
      <c r="Z9631" s="42"/>
    </row>
    <row r="9632">
      <c r="B9632" s="42"/>
      <c r="D9632" s="90"/>
      <c r="F9632" s="90"/>
      <c r="G9632" s="42"/>
      <c r="H9632" s="90"/>
      <c r="M9632" s="42"/>
      <c r="S9632" s="42"/>
      <c r="T9632" s="42"/>
      <c r="U9632" s="42"/>
      <c r="V9632" s="42"/>
      <c r="W9632" s="42"/>
      <c r="X9632" s="42"/>
      <c r="Y9632" s="42"/>
      <c r="Z9632" s="42"/>
    </row>
    <row r="9633">
      <c r="B9633" s="42"/>
      <c r="D9633" s="90"/>
      <c r="F9633" s="90"/>
      <c r="G9633" s="42"/>
      <c r="H9633" s="90"/>
      <c r="M9633" s="42"/>
      <c r="S9633" s="42"/>
      <c r="T9633" s="42"/>
      <c r="U9633" s="42"/>
      <c r="V9633" s="42"/>
      <c r="W9633" s="42"/>
      <c r="X9633" s="42"/>
      <c r="Y9633" s="42"/>
      <c r="Z9633" s="42"/>
    </row>
    <row r="9634">
      <c r="B9634" s="42"/>
      <c r="D9634" s="90"/>
      <c r="F9634" s="90"/>
      <c r="G9634" s="42"/>
      <c r="H9634" s="90"/>
      <c r="M9634" s="42"/>
      <c r="S9634" s="42"/>
      <c r="T9634" s="42"/>
      <c r="U9634" s="42"/>
      <c r="V9634" s="42"/>
      <c r="W9634" s="42"/>
      <c r="X9634" s="42"/>
      <c r="Y9634" s="42"/>
      <c r="Z9634" s="42"/>
    </row>
    <row r="9635">
      <c r="B9635" s="42"/>
      <c r="D9635" s="90"/>
      <c r="F9635" s="90"/>
      <c r="G9635" s="42"/>
      <c r="H9635" s="90"/>
      <c r="M9635" s="42"/>
      <c r="S9635" s="42"/>
      <c r="T9635" s="42"/>
      <c r="U9635" s="42"/>
      <c r="V9635" s="42"/>
      <c r="W9635" s="42"/>
      <c r="X9635" s="42"/>
      <c r="Y9635" s="42"/>
      <c r="Z9635" s="42"/>
    </row>
    <row r="9636">
      <c r="B9636" s="42"/>
      <c r="D9636" s="90"/>
      <c r="F9636" s="90"/>
      <c r="G9636" s="42"/>
      <c r="H9636" s="90"/>
      <c r="M9636" s="42"/>
      <c r="S9636" s="42"/>
      <c r="T9636" s="42"/>
      <c r="U9636" s="42"/>
      <c r="V9636" s="42"/>
      <c r="W9636" s="42"/>
      <c r="X9636" s="42"/>
      <c r="Y9636" s="42"/>
      <c r="Z9636" s="42"/>
    </row>
    <row r="9637">
      <c r="B9637" s="42"/>
      <c r="D9637" s="90"/>
      <c r="F9637" s="90"/>
      <c r="G9637" s="42"/>
      <c r="H9637" s="90"/>
      <c r="M9637" s="42"/>
      <c r="S9637" s="42"/>
      <c r="T9637" s="42"/>
      <c r="U9637" s="42"/>
      <c r="V9637" s="42"/>
      <c r="W9637" s="42"/>
      <c r="X9637" s="42"/>
      <c r="Y9637" s="42"/>
      <c r="Z9637" s="42"/>
    </row>
    <row r="9638">
      <c r="B9638" s="42"/>
      <c r="D9638" s="90"/>
      <c r="F9638" s="90"/>
      <c r="G9638" s="42"/>
      <c r="H9638" s="90"/>
      <c r="M9638" s="42"/>
      <c r="S9638" s="42"/>
      <c r="T9638" s="42"/>
      <c r="U9638" s="42"/>
      <c r="V9638" s="42"/>
      <c r="W9638" s="42"/>
      <c r="X9638" s="42"/>
      <c r="Y9638" s="42"/>
      <c r="Z9638" s="42"/>
    </row>
    <row r="9639">
      <c r="B9639" s="42"/>
      <c r="D9639" s="90"/>
      <c r="F9639" s="90"/>
      <c r="G9639" s="42"/>
      <c r="H9639" s="90"/>
      <c r="M9639" s="42"/>
      <c r="S9639" s="42"/>
      <c r="T9639" s="42"/>
      <c r="U9639" s="42"/>
      <c r="V9639" s="42"/>
      <c r="W9639" s="42"/>
      <c r="X9639" s="42"/>
      <c r="Y9639" s="42"/>
      <c r="Z9639" s="42"/>
    </row>
    <row r="9640">
      <c r="B9640" s="42"/>
      <c r="D9640" s="90"/>
      <c r="F9640" s="90"/>
      <c r="G9640" s="42"/>
      <c r="H9640" s="90"/>
      <c r="M9640" s="42"/>
      <c r="S9640" s="42"/>
      <c r="T9640" s="42"/>
      <c r="U9640" s="42"/>
      <c r="V9640" s="42"/>
      <c r="W9640" s="42"/>
      <c r="X9640" s="42"/>
      <c r="Y9640" s="42"/>
      <c r="Z9640" s="42"/>
    </row>
    <row r="9641">
      <c r="B9641" s="42"/>
      <c r="D9641" s="90"/>
      <c r="F9641" s="90"/>
      <c r="G9641" s="42"/>
      <c r="H9641" s="90"/>
      <c r="M9641" s="42"/>
      <c r="S9641" s="42"/>
      <c r="T9641" s="42"/>
      <c r="U9641" s="42"/>
      <c r="V9641" s="42"/>
      <c r="W9641" s="42"/>
      <c r="X9641" s="42"/>
      <c r="Y9641" s="42"/>
      <c r="Z9641" s="42"/>
    </row>
    <row r="9642">
      <c r="B9642" s="42"/>
      <c r="D9642" s="90"/>
      <c r="F9642" s="90"/>
      <c r="G9642" s="42"/>
      <c r="H9642" s="90"/>
      <c r="M9642" s="42"/>
      <c r="S9642" s="42"/>
      <c r="T9642" s="42"/>
      <c r="U9642" s="42"/>
      <c r="V9642" s="42"/>
      <c r="W9642" s="42"/>
      <c r="X9642" s="42"/>
      <c r="Y9642" s="42"/>
      <c r="Z9642" s="42"/>
    </row>
    <row r="9643">
      <c r="B9643" s="42"/>
      <c r="D9643" s="90"/>
      <c r="F9643" s="90"/>
      <c r="G9643" s="42"/>
      <c r="H9643" s="90"/>
      <c r="M9643" s="42"/>
      <c r="S9643" s="42"/>
      <c r="T9643" s="42"/>
      <c r="U9643" s="42"/>
      <c r="V9643" s="42"/>
      <c r="W9643" s="42"/>
      <c r="X9643" s="42"/>
      <c r="Y9643" s="42"/>
      <c r="Z9643" s="42"/>
    </row>
    <row r="9644">
      <c r="B9644" s="42"/>
      <c r="D9644" s="90"/>
      <c r="F9644" s="90"/>
      <c r="G9644" s="42"/>
      <c r="H9644" s="90"/>
      <c r="M9644" s="42"/>
      <c r="S9644" s="42"/>
      <c r="T9644" s="42"/>
      <c r="U9644" s="42"/>
      <c r="V9644" s="42"/>
      <c r="W9644" s="42"/>
      <c r="X9644" s="42"/>
      <c r="Y9644" s="42"/>
      <c r="Z9644" s="42"/>
    </row>
    <row r="9645">
      <c r="B9645" s="42"/>
      <c r="D9645" s="90"/>
      <c r="F9645" s="90"/>
      <c r="G9645" s="42"/>
      <c r="H9645" s="90"/>
      <c r="M9645" s="42"/>
      <c r="S9645" s="42"/>
      <c r="T9645" s="42"/>
      <c r="U9645" s="42"/>
      <c r="V9645" s="42"/>
      <c r="W9645" s="42"/>
      <c r="X9645" s="42"/>
      <c r="Y9645" s="42"/>
      <c r="Z9645" s="42"/>
    </row>
    <row r="9646">
      <c r="B9646" s="42"/>
      <c r="D9646" s="90"/>
      <c r="F9646" s="90"/>
      <c r="G9646" s="42"/>
      <c r="H9646" s="90"/>
      <c r="M9646" s="42"/>
      <c r="S9646" s="42"/>
      <c r="T9646" s="42"/>
      <c r="U9646" s="42"/>
      <c r="V9646" s="42"/>
      <c r="W9646" s="42"/>
      <c r="X9646" s="42"/>
      <c r="Y9646" s="42"/>
      <c r="Z9646" s="42"/>
    </row>
    <row r="9647">
      <c r="B9647" s="42"/>
      <c r="D9647" s="90"/>
      <c r="F9647" s="90"/>
      <c r="G9647" s="42"/>
      <c r="H9647" s="90"/>
      <c r="M9647" s="42"/>
      <c r="S9647" s="42"/>
      <c r="T9647" s="42"/>
      <c r="U9647" s="42"/>
      <c r="V9647" s="42"/>
      <c r="W9647" s="42"/>
      <c r="X9647" s="42"/>
      <c r="Y9647" s="42"/>
      <c r="Z9647" s="42"/>
    </row>
    <row r="9648">
      <c r="B9648" s="42"/>
      <c r="D9648" s="90"/>
      <c r="F9648" s="90"/>
      <c r="G9648" s="42"/>
      <c r="H9648" s="90"/>
      <c r="M9648" s="42"/>
      <c r="S9648" s="42"/>
      <c r="T9648" s="42"/>
      <c r="U9648" s="42"/>
      <c r="V9648" s="42"/>
      <c r="W9648" s="42"/>
      <c r="X9648" s="42"/>
      <c r="Y9648" s="42"/>
      <c r="Z9648" s="42"/>
    </row>
    <row r="9649">
      <c r="B9649" s="42"/>
      <c r="D9649" s="90"/>
      <c r="F9649" s="90"/>
      <c r="G9649" s="42"/>
      <c r="H9649" s="90"/>
      <c r="M9649" s="42"/>
      <c r="S9649" s="42"/>
      <c r="T9649" s="42"/>
      <c r="U9649" s="42"/>
      <c r="V9649" s="42"/>
      <c r="W9649" s="42"/>
      <c r="X9649" s="42"/>
      <c r="Y9649" s="42"/>
      <c r="Z9649" s="42"/>
    </row>
    <row r="9650">
      <c r="B9650" s="42"/>
      <c r="D9650" s="90"/>
      <c r="F9650" s="90"/>
      <c r="G9650" s="42"/>
      <c r="H9650" s="90"/>
      <c r="M9650" s="42"/>
      <c r="S9650" s="42"/>
      <c r="T9650" s="42"/>
      <c r="U9650" s="42"/>
      <c r="V9650" s="42"/>
      <c r="W9650" s="42"/>
      <c r="X9650" s="42"/>
      <c r="Y9650" s="42"/>
      <c r="Z9650" s="42"/>
    </row>
    <row r="9651">
      <c r="B9651" s="42"/>
      <c r="D9651" s="90"/>
      <c r="F9651" s="90"/>
      <c r="G9651" s="42"/>
      <c r="H9651" s="90"/>
      <c r="M9651" s="42"/>
      <c r="S9651" s="42"/>
      <c r="T9651" s="42"/>
      <c r="U9651" s="42"/>
      <c r="V9651" s="42"/>
      <c r="W9651" s="42"/>
      <c r="X9651" s="42"/>
      <c r="Y9651" s="42"/>
      <c r="Z9651" s="42"/>
    </row>
    <row r="9652">
      <c r="B9652" s="42"/>
      <c r="D9652" s="90"/>
      <c r="F9652" s="90"/>
      <c r="G9652" s="42"/>
      <c r="H9652" s="90"/>
      <c r="M9652" s="42"/>
      <c r="S9652" s="42"/>
      <c r="T9652" s="42"/>
      <c r="U9652" s="42"/>
      <c r="V9652" s="42"/>
      <c r="W9652" s="42"/>
      <c r="X9652" s="42"/>
      <c r="Y9652" s="42"/>
      <c r="Z9652" s="42"/>
    </row>
    <row r="9653">
      <c r="B9653" s="42"/>
      <c r="D9653" s="90"/>
      <c r="F9653" s="90"/>
      <c r="G9653" s="42"/>
      <c r="H9653" s="90"/>
      <c r="M9653" s="42"/>
      <c r="S9653" s="42"/>
      <c r="T9653" s="42"/>
      <c r="U9653" s="42"/>
      <c r="V9653" s="42"/>
      <c r="W9653" s="42"/>
      <c r="X9653" s="42"/>
      <c r="Y9653" s="42"/>
      <c r="Z9653" s="42"/>
    </row>
    <row r="9654">
      <c r="B9654" s="42"/>
      <c r="D9654" s="90"/>
      <c r="F9654" s="90"/>
      <c r="G9654" s="42"/>
      <c r="H9654" s="90"/>
      <c r="M9654" s="42"/>
      <c r="S9654" s="42"/>
      <c r="T9654" s="42"/>
      <c r="U9654" s="42"/>
      <c r="V9654" s="42"/>
      <c r="W9654" s="42"/>
      <c r="X9654" s="42"/>
      <c r="Y9654" s="42"/>
      <c r="Z9654" s="42"/>
    </row>
    <row r="9655">
      <c r="B9655" s="42"/>
      <c r="D9655" s="90"/>
      <c r="F9655" s="90"/>
      <c r="G9655" s="42"/>
      <c r="H9655" s="90"/>
      <c r="M9655" s="42"/>
      <c r="S9655" s="42"/>
      <c r="T9655" s="42"/>
      <c r="U9655" s="42"/>
      <c r="V9655" s="42"/>
      <c r="W9655" s="42"/>
      <c r="X9655" s="42"/>
      <c r="Y9655" s="42"/>
      <c r="Z9655" s="42"/>
    </row>
    <row r="9656">
      <c r="B9656" s="42"/>
      <c r="D9656" s="90"/>
      <c r="F9656" s="90"/>
      <c r="G9656" s="42"/>
      <c r="H9656" s="90"/>
      <c r="M9656" s="42"/>
      <c r="S9656" s="42"/>
      <c r="T9656" s="42"/>
      <c r="U9656" s="42"/>
      <c r="V9656" s="42"/>
      <c r="W9656" s="42"/>
      <c r="X9656" s="42"/>
      <c r="Y9656" s="42"/>
      <c r="Z9656" s="42"/>
    </row>
    <row r="9657">
      <c r="B9657" s="42"/>
      <c r="D9657" s="90"/>
      <c r="F9657" s="90"/>
      <c r="G9657" s="42"/>
      <c r="H9657" s="90"/>
      <c r="M9657" s="42"/>
      <c r="S9657" s="42"/>
      <c r="T9657" s="42"/>
      <c r="U9657" s="42"/>
      <c r="V9657" s="42"/>
      <c r="W9657" s="42"/>
      <c r="X9657" s="42"/>
      <c r="Y9657" s="42"/>
      <c r="Z9657" s="42"/>
    </row>
    <row r="9658">
      <c r="B9658" s="42"/>
      <c r="D9658" s="90"/>
      <c r="F9658" s="90"/>
      <c r="G9658" s="42"/>
      <c r="H9658" s="90"/>
      <c r="M9658" s="42"/>
      <c r="S9658" s="42"/>
      <c r="T9658" s="42"/>
      <c r="U9658" s="42"/>
      <c r="V9658" s="42"/>
      <c r="W9658" s="42"/>
      <c r="X9658" s="42"/>
      <c r="Y9658" s="42"/>
      <c r="Z9658" s="42"/>
    </row>
    <row r="9659">
      <c r="B9659" s="42"/>
      <c r="D9659" s="90"/>
      <c r="F9659" s="90"/>
      <c r="G9659" s="42"/>
      <c r="H9659" s="90"/>
      <c r="M9659" s="42"/>
      <c r="S9659" s="42"/>
      <c r="T9659" s="42"/>
      <c r="U9659" s="42"/>
      <c r="V9659" s="42"/>
      <c r="W9659" s="42"/>
      <c r="X9659" s="42"/>
      <c r="Y9659" s="42"/>
      <c r="Z9659" s="42"/>
    </row>
    <row r="9660">
      <c r="B9660" s="42"/>
      <c r="D9660" s="90"/>
      <c r="F9660" s="90"/>
      <c r="G9660" s="42"/>
      <c r="H9660" s="90"/>
      <c r="M9660" s="42"/>
      <c r="S9660" s="42"/>
      <c r="T9660" s="42"/>
      <c r="U9660" s="42"/>
      <c r="V9660" s="42"/>
      <c r="W9660" s="42"/>
      <c r="X9660" s="42"/>
      <c r="Y9660" s="42"/>
      <c r="Z9660" s="42"/>
    </row>
    <row r="9661">
      <c r="B9661" s="42"/>
      <c r="D9661" s="90"/>
      <c r="F9661" s="90"/>
      <c r="G9661" s="42"/>
      <c r="H9661" s="90"/>
      <c r="M9661" s="42"/>
      <c r="S9661" s="42"/>
      <c r="T9661" s="42"/>
      <c r="U9661" s="42"/>
      <c r="V9661" s="42"/>
      <c r="W9661" s="42"/>
      <c r="X9661" s="42"/>
      <c r="Y9661" s="42"/>
      <c r="Z9661" s="42"/>
    </row>
    <row r="9662">
      <c r="B9662" s="42"/>
      <c r="D9662" s="90"/>
      <c r="F9662" s="90"/>
      <c r="G9662" s="42"/>
      <c r="H9662" s="90"/>
      <c r="M9662" s="42"/>
      <c r="S9662" s="42"/>
      <c r="T9662" s="42"/>
      <c r="U9662" s="42"/>
      <c r="V9662" s="42"/>
      <c r="W9662" s="42"/>
      <c r="X9662" s="42"/>
      <c r="Y9662" s="42"/>
      <c r="Z9662" s="42"/>
    </row>
    <row r="9663">
      <c r="B9663" s="42"/>
      <c r="D9663" s="90"/>
      <c r="F9663" s="90"/>
      <c r="G9663" s="42"/>
      <c r="H9663" s="90"/>
      <c r="M9663" s="42"/>
      <c r="S9663" s="42"/>
      <c r="T9663" s="42"/>
      <c r="U9663" s="42"/>
      <c r="V9663" s="42"/>
      <c r="W9663" s="42"/>
      <c r="X9663" s="42"/>
      <c r="Y9663" s="42"/>
      <c r="Z9663" s="42"/>
    </row>
    <row r="9664">
      <c r="B9664" s="42"/>
      <c r="D9664" s="90"/>
      <c r="F9664" s="90"/>
      <c r="G9664" s="42"/>
      <c r="H9664" s="90"/>
      <c r="M9664" s="42"/>
      <c r="S9664" s="42"/>
      <c r="T9664" s="42"/>
      <c r="U9664" s="42"/>
      <c r="V9664" s="42"/>
      <c r="W9664" s="42"/>
      <c r="X9664" s="42"/>
      <c r="Y9664" s="42"/>
      <c r="Z9664" s="42"/>
    </row>
    <row r="9665">
      <c r="B9665" s="42"/>
      <c r="D9665" s="90"/>
      <c r="F9665" s="90"/>
      <c r="G9665" s="42"/>
      <c r="H9665" s="90"/>
      <c r="M9665" s="42"/>
      <c r="S9665" s="42"/>
      <c r="T9665" s="42"/>
      <c r="U9665" s="42"/>
      <c r="V9665" s="42"/>
      <c r="W9665" s="42"/>
      <c r="X9665" s="42"/>
      <c r="Y9665" s="42"/>
      <c r="Z9665" s="42"/>
    </row>
    <row r="9666">
      <c r="B9666" s="42"/>
      <c r="D9666" s="90"/>
      <c r="F9666" s="90"/>
      <c r="G9666" s="42"/>
      <c r="H9666" s="90"/>
      <c r="M9666" s="42"/>
      <c r="S9666" s="42"/>
      <c r="T9666" s="42"/>
      <c r="U9666" s="42"/>
      <c r="V9666" s="42"/>
      <c r="W9666" s="42"/>
      <c r="X9666" s="42"/>
      <c r="Y9666" s="42"/>
      <c r="Z9666" s="42"/>
    </row>
    <row r="9667">
      <c r="B9667" s="42"/>
      <c r="D9667" s="90"/>
      <c r="F9667" s="90"/>
      <c r="G9667" s="42"/>
      <c r="H9667" s="90"/>
      <c r="M9667" s="42"/>
      <c r="S9667" s="42"/>
      <c r="T9667" s="42"/>
      <c r="U9667" s="42"/>
      <c r="V9667" s="42"/>
      <c r="W9667" s="42"/>
      <c r="X9667" s="42"/>
      <c r="Y9667" s="42"/>
      <c r="Z9667" s="42"/>
    </row>
    <row r="9668">
      <c r="B9668" s="42"/>
      <c r="D9668" s="90"/>
      <c r="F9668" s="90"/>
      <c r="G9668" s="42"/>
      <c r="H9668" s="90"/>
      <c r="M9668" s="42"/>
      <c r="S9668" s="42"/>
      <c r="T9668" s="42"/>
      <c r="U9668" s="42"/>
      <c r="V9668" s="42"/>
      <c r="W9668" s="42"/>
      <c r="X9668" s="42"/>
      <c r="Y9668" s="42"/>
      <c r="Z9668" s="42"/>
    </row>
    <row r="9669">
      <c r="B9669" s="42"/>
      <c r="D9669" s="90"/>
      <c r="F9669" s="90"/>
      <c r="G9669" s="42"/>
      <c r="H9669" s="90"/>
      <c r="M9669" s="42"/>
      <c r="S9669" s="42"/>
      <c r="T9669" s="42"/>
      <c r="U9669" s="42"/>
      <c r="V9669" s="42"/>
      <c r="W9669" s="42"/>
      <c r="X9669" s="42"/>
      <c r="Y9669" s="42"/>
      <c r="Z9669" s="42"/>
    </row>
    <row r="9670">
      <c r="B9670" s="42"/>
      <c r="D9670" s="90"/>
      <c r="F9670" s="90"/>
      <c r="G9670" s="42"/>
      <c r="H9670" s="90"/>
      <c r="M9670" s="42"/>
      <c r="S9670" s="42"/>
      <c r="T9670" s="42"/>
      <c r="U9670" s="42"/>
      <c r="V9670" s="42"/>
      <c r="W9670" s="42"/>
      <c r="X9670" s="42"/>
      <c r="Y9670" s="42"/>
      <c r="Z9670" s="42"/>
    </row>
    <row r="9671">
      <c r="B9671" s="42"/>
      <c r="D9671" s="90"/>
      <c r="F9671" s="90"/>
      <c r="G9671" s="42"/>
      <c r="H9671" s="90"/>
      <c r="M9671" s="42"/>
      <c r="S9671" s="42"/>
      <c r="T9671" s="42"/>
      <c r="U9671" s="42"/>
      <c r="V9671" s="42"/>
      <c r="W9671" s="42"/>
      <c r="X9671" s="42"/>
      <c r="Y9671" s="42"/>
      <c r="Z9671" s="42"/>
    </row>
    <row r="9672">
      <c r="B9672" s="42"/>
      <c r="D9672" s="90"/>
      <c r="F9672" s="90"/>
      <c r="G9672" s="42"/>
      <c r="H9672" s="90"/>
      <c r="M9672" s="42"/>
      <c r="S9672" s="42"/>
      <c r="T9672" s="42"/>
      <c r="U9672" s="42"/>
      <c r="V9672" s="42"/>
      <c r="W9672" s="42"/>
      <c r="X9672" s="42"/>
      <c r="Y9672" s="42"/>
      <c r="Z9672" s="42"/>
    </row>
    <row r="9673">
      <c r="B9673" s="42"/>
      <c r="D9673" s="90"/>
      <c r="F9673" s="90"/>
      <c r="G9673" s="42"/>
      <c r="H9673" s="90"/>
      <c r="M9673" s="42"/>
      <c r="S9673" s="42"/>
      <c r="T9673" s="42"/>
      <c r="U9673" s="42"/>
      <c r="V9673" s="42"/>
      <c r="W9673" s="42"/>
      <c r="X9673" s="42"/>
      <c r="Y9673" s="42"/>
      <c r="Z9673" s="42"/>
    </row>
    <row r="9674">
      <c r="B9674" s="42"/>
      <c r="D9674" s="90"/>
      <c r="F9674" s="90"/>
      <c r="G9674" s="42"/>
      <c r="H9674" s="90"/>
      <c r="M9674" s="42"/>
      <c r="S9674" s="42"/>
      <c r="T9674" s="42"/>
      <c r="U9674" s="42"/>
      <c r="V9674" s="42"/>
      <c r="W9674" s="42"/>
      <c r="X9674" s="42"/>
      <c r="Y9674" s="42"/>
      <c r="Z9674" s="42"/>
    </row>
    <row r="9675">
      <c r="B9675" s="42"/>
      <c r="D9675" s="90"/>
      <c r="F9675" s="90"/>
      <c r="G9675" s="42"/>
      <c r="H9675" s="90"/>
      <c r="M9675" s="42"/>
      <c r="S9675" s="42"/>
      <c r="T9675" s="42"/>
      <c r="U9675" s="42"/>
      <c r="V9675" s="42"/>
      <c r="W9675" s="42"/>
      <c r="X9675" s="42"/>
      <c r="Y9675" s="42"/>
      <c r="Z9675" s="42"/>
    </row>
    <row r="9676">
      <c r="B9676" s="42"/>
      <c r="D9676" s="90"/>
      <c r="F9676" s="90"/>
      <c r="G9676" s="42"/>
      <c r="H9676" s="90"/>
      <c r="M9676" s="42"/>
      <c r="S9676" s="42"/>
      <c r="T9676" s="42"/>
      <c r="U9676" s="42"/>
      <c r="V9676" s="42"/>
      <c r="W9676" s="42"/>
      <c r="X9676" s="42"/>
      <c r="Y9676" s="42"/>
      <c r="Z9676" s="42"/>
    </row>
    <row r="9677">
      <c r="B9677" s="42"/>
      <c r="D9677" s="90"/>
      <c r="F9677" s="90"/>
      <c r="G9677" s="42"/>
      <c r="H9677" s="90"/>
      <c r="M9677" s="42"/>
      <c r="S9677" s="42"/>
      <c r="T9677" s="42"/>
      <c r="U9677" s="42"/>
      <c r="V9677" s="42"/>
      <c r="W9677" s="42"/>
      <c r="X9677" s="42"/>
      <c r="Y9677" s="42"/>
      <c r="Z9677" s="42"/>
    </row>
    <row r="9678">
      <c r="B9678" s="42"/>
      <c r="D9678" s="90"/>
      <c r="F9678" s="90"/>
      <c r="G9678" s="42"/>
      <c r="H9678" s="90"/>
      <c r="M9678" s="42"/>
      <c r="S9678" s="42"/>
      <c r="T9678" s="42"/>
      <c r="U9678" s="42"/>
      <c r="V9678" s="42"/>
      <c r="W9678" s="42"/>
      <c r="X9678" s="42"/>
      <c r="Y9678" s="42"/>
      <c r="Z9678" s="42"/>
    </row>
    <row r="9679">
      <c r="B9679" s="42"/>
      <c r="D9679" s="90"/>
      <c r="F9679" s="90"/>
      <c r="G9679" s="42"/>
      <c r="H9679" s="90"/>
      <c r="M9679" s="42"/>
      <c r="S9679" s="42"/>
      <c r="T9679" s="42"/>
      <c r="U9679" s="42"/>
      <c r="V9679" s="42"/>
      <c r="W9679" s="42"/>
      <c r="X9679" s="42"/>
      <c r="Y9679" s="42"/>
      <c r="Z9679" s="42"/>
    </row>
    <row r="9680">
      <c r="B9680" s="42"/>
      <c r="D9680" s="90"/>
      <c r="F9680" s="90"/>
      <c r="G9680" s="42"/>
      <c r="H9680" s="90"/>
      <c r="M9680" s="42"/>
      <c r="S9680" s="42"/>
      <c r="T9680" s="42"/>
      <c r="U9680" s="42"/>
      <c r="V9680" s="42"/>
      <c r="W9680" s="42"/>
      <c r="X9680" s="42"/>
      <c r="Y9680" s="42"/>
      <c r="Z9680" s="42"/>
    </row>
    <row r="9681">
      <c r="B9681" s="42"/>
      <c r="D9681" s="90"/>
      <c r="F9681" s="90"/>
      <c r="G9681" s="42"/>
      <c r="H9681" s="90"/>
      <c r="M9681" s="42"/>
      <c r="S9681" s="42"/>
      <c r="T9681" s="42"/>
      <c r="U9681" s="42"/>
      <c r="V9681" s="42"/>
      <c r="W9681" s="42"/>
      <c r="X9681" s="42"/>
      <c r="Y9681" s="42"/>
      <c r="Z9681" s="42"/>
    </row>
    <row r="9682">
      <c r="B9682" s="42"/>
      <c r="D9682" s="90"/>
      <c r="F9682" s="90"/>
      <c r="G9682" s="42"/>
      <c r="H9682" s="90"/>
      <c r="M9682" s="42"/>
      <c r="S9682" s="42"/>
      <c r="T9682" s="42"/>
      <c r="U9682" s="42"/>
      <c r="V9682" s="42"/>
      <c r="W9682" s="42"/>
      <c r="X9682" s="42"/>
      <c r="Y9682" s="42"/>
      <c r="Z9682" s="42"/>
    </row>
    <row r="9683">
      <c r="B9683" s="42"/>
      <c r="D9683" s="90"/>
      <c r="F9683" s="90"/>
      <c r="G9683" s="42"/>
      <c r="H9683" s="90"/>
      <c r="M9683" s="42"/>
      <c r="S9683" s="42"/>
      <c r="T9683" s="42"/>
      <c r="U9683" s="42"/>
      <c r="V9683" s="42"/>
      <c r="W9683" s="42"/>
      <c r="X9683" s="42"/>
      <c r="Y9683" s="42"/>
      <c r="Z9683" s="42"/>
    </row>
    <row r="9684">
      <c r="B9684" s="42"/>
      <c r="D9684" s="90"/>
      <c r="F9684" s="90"/>
      <c r="G9684" s="42"/>
      <c r="H9684" s="90"/>
      <c r="M9684" s="42"/>
      <c r="S9684" s="42"/>
      <c r="T9684" s="42"/>
      <c r="U9684" s="42"/>
      <c r="V9684" s="42"/>
      <c r="W9684" s="42"/>
      <c r="X9684" s="42"/>
      <c r="Y9684" s="42"/>
      <c r="Z9684" s="42"/>
    </row>
    <row r="9685">
      <c r="B9685" s="42"/>
      <c r="D9685" s="90"/>
      <c r="F9685" s="90"/>
      <c r="G9685" s="42"/>
      <c r="H9685" s="90"/>
      <c r="M9685" s="42"/>
      <c r="S9685" s="42"/>
      <c r="T9685" s="42"/>
      <c r="U9685" s="42"/>
      <c r="V9685" s="42"/>
      <c r="W9685" s="42"/>
      <c r="X9685" s="42"/>
      <c r="Y9685" s="42"/>
      <c r="Z9685" s="42"/>
    </row>
    <row r="9686">
      <c r="B9686" s="42"/>
      <c r="D9686" s="90"/>
      <c r="F9686" s="90"/>
      <c r="G9686" s="42"/>
      <c r="H9686" s="90"/>
      <c r="M9686" s="42"/>
      <c r="S9686" s="42"/>
      <c r="T9686" s="42"/>
      <c r="U9686" s="42"/>
      <c r="V9686" s="42"/>
      <c r="W9686" s="42"/>
      <c r="X9686" s="42"/>
      <c r="Y9686" s="42"/>
      <c r="Z9686" s="42"/>
    </row>
    <row r="9687">
      <c r="B9687" s="42"/>
      <c r="D9687" s="90"/>
      <c r="F9687" s="90"/>
      <c r="G9687" s="42"/>
      <c r="H9687" s="90"/>
      <c r="M9687" s="42"/>
      <c r="S9687" s="42"/>
      <c r="T9687" s="42"/>
      <c r="U9687" s="42"/>
      <c r="V9687" s="42"/>
      <c r="W9687" s="42"/>
      <c r="X9687" s="42"/>
      <c r="Y9687" s="42"/>
      <c r="Z9687" s="42"/>
    </row>
    <row r="9688">
      <c r="B9688" s="42"/>
      <c r="D9688" s="90"/>
      <c r="F9688" s="90"/>
      <c r="G9688" s="42"/>
      <c r="H9688" s="90"/>
      <c r="M9688" s="42"/>
      <c r="S9688" s="42"/>
      <c r="T9688" s="42"/>
      <c r="U9688" s="42"/>
      <c r="V9688" s="42"/>
      <c r="W9688" s="42"/>
      <c r="X9688" s="42"/>
      <c r="Y9688" s="42"/>
      <c r="Z9688" s="42"/>
    </row>
    <row r="9689">
      <c r="B9689" s="42"/>
      <c r="D9689" s="90"/>
      <c r="F9689" s="90"/>
      <c r="G9689" s="42"/>
      <c r="H9689" s="90"/>
      <c r="M9689" s="42"/>
      <c r="S9689" s="42"/>
      <c r="T9689" s="42"/>
      <c r="U9689" s="42"/>
      <c r="V9689" s="42"/>
      <c r="W9689" s="42"/>
      <c r="X9689" s="42"/>
      <c r="Y9689" s="42"/>
      <c r="Z9689" s="42"/>
    </row>
    <row r="9690">
      <c r="B9690" s="42"/>
      <c r="D9690" s="90"/>
      <c r="F9690" s="90"/>
      <c r="G9690" s="42"/>
      <c r="H9690" s="90"/>
      <c r="M9690" s="42"/>
      <c r="S9690" s="42"/>
      <c r="T9690" s="42"/>
      <c r="U9690" s="42"/>
      <c r="V9690" s="42"/>
      <c r="W9690" s="42"/>
      <c r="X9690" s="42"/>
      <c r="Y9690" s="42"/>
      <c r="Z9690" s="42"/>
    </row>
    <row r="9691">
      <c r="B9691" s="42"/>
      <c r="D9691" s="90"/>
      <c r="F9691" s="90"/>
      <c r="G9691" s="42"/>
      <c r="H9691" s="90"/>
      <c r="M9691" s="42"/>
      <c r="S9691" s="42"/>
      <c r="T9691" s="42"/>
      <c r="U9691" s="42"/>
      <c r="V9691" s="42"/>
      <c r="W9691" s="42"/>
      <c r="X9691" s="42"/>
      <c r="Y9691" s="42"/>
      <c r="Z9691" s="42"/>
    </row>
    <row r="9692">
      <c r="B9692" s="42"/>
      <c r="D9692" s="90"/>
      <c r="F9692" s="90"/>
      <c r="G9692" s="42"/>
      <c r="H9692" s="90"/>
      <c r="M9692" s="42"/>
      <c r="S9692" s="42"/>
      <c r="T9692" s="42"/>
      <c r="U9692" s="42"/>
      <c r="V9692" s="42"/>
      <c r="W9692" s="42"/>
      <c r="X9692" s="42"/>
      <c r="Y9692" s="42"/>
      <c r="Z9692" s="42"/>
    </row>
    <row r="9693">
      <c r="B9693" s="42"/>
      <c r="D9693" s="90"/>
      <c r="F9693" s="90"/>
      <c r="G9693" s="42"/>
      <c r="H9693" s="90"/>
      <c r="M9693" s="42"/>
      <c r="S9693" s="42"/>
      <c r="T9693" s="42"/>
      <c r="U9693" s="42"/>
      <c r="V9693" s="42"/>
      <c r="W9693" s="42"/>
      <c r="X9693" s="42"/>
      <c r="Y9693" s="42"/>
      <c r="Z9693" s="42"/>
    </row>
    <row r="9694">
      <c r="B9694" s="42"/>
      <c r="D9694" s="90"/>
      <c r="F9694" s="90"/>
      <c r="G9694" s="42"/>
      <c r="H9694" s="90"/>
      <c r="M9694" s="42"/>
      <c r="S9694" s="42"/>
      <c r="T9694" s="42"/>
      <c r="U9694" s="42"/>
      <c r="V9694" s="42"/>
      <c r="W9694" s="42"/>
      <c r="X9694" s="42"/>
      <c r="Y9694" s="42"/>
      <c r="Z9694" s="42"/>
    </row>
    <row r="9695">
      <c r="B9695" s="42"/>
      <c r="D9695" s="90"/>
      <c r="F9695" s="90"/>
      <c r="G9695" s="42"/>
      <c r="H9695" s="90"/>
      <c r="M9695" s="42"/>
      <c r="S9695" s="42"/>
      <c r="T9695" s="42"/>
      <c r="U9695" s="42"/>
      <c r="V9695" s="42"/>
      <c r="W9695" s="42"/>
      <c r="X9695" s="42"/>
      <c r="Y9695" s="42"/>
      <c r="Z9695" s="42"/>
    </row>
    <row r="9696">
      <c r="B9696" s="42"/>
      <c r="D9696" s="90"/>
      <c r="F9696" s="90"/>
      <c r="G9696" s="42"/>
      <c r="H9696" s="90"/>
      <c r="M9696" s="42"/>
      <c r="S9696" s="42"/>
      <c r="T9696" s="42"/>
      <c r="U9696" s="42"/>
      <c r="V9696" s="42"/>
      <c r="W9696" s="42"/>
      <c r="X9696" s="42"/>
      <c r="Y9696" s="42"/>
      <c r="Z9696" s="42"/>
    </row>
    <row r="9697">
      <c r="B9697" s="42"/>
      <c r="D9697" s="90"/>
      <c r="F9697" s="90"/>
      <c r="G9697" s="42"/>
      <c r="H9697" s="90"/>
      <c r="M9697" s="42"/>
      <c r="S9697" s="42"/>
      <c r="T9697" s="42"/>
      <c r="U9697" s="42"/>
      <c r="V9697" s="42"/>
      <c r="W9697" s="42"/>
      <c r="X9697" s="42"/>
      <c r="Y9697" s="42"/>
      <c r="Z9697" s="42"/>
    </row>
    <row r="9698">
      <c r="B9698" s="42"/>
      <c r="D9698" s="90"/>
      <c r="F9698" s="90"/>
      <c r="G9698" s="42"/>
      <c r="H9698" s="90"/>
      <c r="M9698" s="42"/>
      <c r="S9698" s="42"/>
      <c r="T9698" s="42"/>
      <c r="U9698" s="42"/>
      <c r="V9698" s="42"/>
      <c r="W9698" s="42"/>
      <c r="X9698" s="42"/>
      <c r="Y9698" s="42"/>
      <c r="Z9698" s="42"/>
    </row>
    <row r="9699">
      <c r="B9699" s="42"/>
      <c r="D9699" s="90"/>
      <c r="F9699" s="90"/>
      <c r="G9699" s="42"/>
      <c r="H9699" s="90"/>
      <c r="M9699" s="42"/>
      <c r="S9699" s="42"/>
      <c r="T9699" s="42"/>
      <c r="U9699" s="42"/>
      <c r="V9699" s="42"/>
      <c r="W9699" s="42"/>
      <c r="X9699" s="42"/>
      <c r="Y9699" s="42"/>
      <c r="Z9699" s="42"/>
    </row>
    <row r="9700">
      <c r="B9700" s="42"/>
      <c r="D9700" s="90"/>
      <c r="F9700" s="90"/>
      <c r="G9700" s="42"/>
      <c r="H9700" s="90"/>
      <c r="M9700" s="42"/>
      <c r="S9700" s="42"/>
      <c r="T9700" s="42"/>
      <c r="U9700" s="42"/>
      <c r="V9700" s="42"/>
      <c r="W9700" s="42"/>
      <c r="X9700" s="42"/>
      <c r="Y9700" s="42"/>
      <c r="Z9700" s="42"/>
    </row>
    <row r="9701">
      <c r="B9701" s="42"/>
      <c r="D9701" s="90"/>
      <c r="F9701" s="90"/>
      <c r="G9701" s="42"/>
      <c r="H9701" s="90"/>
      <c r="M9701" s="42"/>
      <c r="S9701" s="42"/>
      <c r="T9701" s="42"/>
      <c r="U9701" s="42"/>
      <c r="V9701" s="42"/>
      <c r="W9701" s="42"/>
      <c r="X9701" s="42"/>
      <c r="Y9701" s="42"/>
      <c r="Z9701" s="42"/>
    </row>
    <row r="9702">
      <c r="B9702" s="42"/>
      <c r="D9702" s="90"/>
      <c r="F9702" s="90"/>
      <c r="G9702" s="42"/>
      <c r="H9702" s="90"/>
      <c r="M9702" s="42"/>
      <c r="S9702" s="42"/>
      <c r="T9702" s="42"/>
      <c r="U9702" s="42"/>
      <c r="V9702" s="42"/>
      <c r="W9702" s="42"/>
      <c r="X9702" s="42"/>
      <c r="Y9702" s="42"/>
      <c r="Z9702" s="42"/>
    </row>
    <row r="9703">
      <c r="B9703" s="42"/>
      <c r="D9703" s="90"/>
      <c r="F9703" s="90"/>
      <c r="G9703" s="42"/>
      <c r="H9703" s="90"/>
      <c r="M9703" s="42"/>
      <c r="S9703" s="42"/>
      <c r="T9703" s="42"/>
      <c r="U9703" s="42"/>
      <c r="V9703" s="42"/>
      <c r="W9703" s="42"/>
      <c r="X9703" s="42"/>
      <c r="Y9703" s="42"/>
      <c r="Z9703" s="42"/>
    </row>
    <row r="9704">
      <c r="B9704" s="42"/>
      <c r="D9704" s="90"/>
      <c r="F9704" s="90"/>
      <c r="G9704" s="42"/>
      <c r="H9704" s="90"/>
      <c r="M9704" s="42"/>
      <c r="S9704" s="42"/>
      <c r="T9704" s="42"/>
      <c r="U9704" s="42"/>
      <c r="V9704" s="42"/>
      <c r="W9704" s="42"/>
      <c r="X9704" s="42"/>
      <c r="Y9704" s="42"/>
      <c r="Z9704" s="42"/>
    </row>
    <row r="9705">
      <c r="B9705" s="42"/>
      <c r="D9705" s="90"/>
      <c r="F9705" s="90"/>
      <c r="G9705" s="42"/>
      <c r="H9705" s="90"/>
      <c r="M9705" s="42"/>
      <c r="S9705" s="42"/>
      <c r="T9705" s="42"/>
      <c r="U9705" s="42"/>
      <c r="V9705" s="42"/>
      <c r="W9705" s="42"/>
      <c r="X9705" s="42"/>
      <c r="Y9705" s="42"/>
      <c r="Z9705" s="42"/>
    </row>
    <row r="9706">
      <c r="B9706" s="42"/>
      <c r="D9706" s="90"/>
      <c r="F9706" s="90"/>
      <c r="G9706" s="42"/>
      <c r="H9706" s="90"/>
      <c r="M9706" s="42"/>
      <c r="S9706" s="42"/>
      <c r="T9706" s="42"/>
      <c r="U9706" s="42"/>
      <c r="V9706" s="42"/>
      <c r="W9706" s="42"/>
      <c r="X9706" s="42"/>
      <c r="Y9706" s="42"/>
      <c r="Z9706" s="42"/>
    </row>
    <row r="9707">
      <c r="B9707" s="42"/>
      <c r="D9707" s="90"/>
      <c r="F9707" s="90"/>
      <c r="G9707" s="42"/>
      <c r="H9707" s="90"/>
      <c r="M9707" s="42"/>
      <c r="S9707" s="42"/>
      <c r="T9707" s="42"/>
      <c r="U9707" s="42"/>
      <c r="V9707" s="42"/>
      <c r="W9707" s="42"/>
      <c r="X9707" s="42"/>
      <c r="Y9707" s="42"/>
      <c r="Z9707" s="42"/>
    </row>
    <row r="9708">
      <c r="B9708" s="42"/>
      <c r="D9708" s="90"/>
      <c r="F9708" s="90"/>
      <c r="G9708" s="42"/>
      <c r="H9708" s="90"/>
      <c r="M9708" s="42"/>
      <c r="S9708" s="42"/>
      <c r="T9708" s="42"/>
      <c r="U9708" s="42"/>
      <c r="V9708" s="42"/>
      <c r="W9708" s="42"/>
      <c r="X9708" s="42"/>
      <c r="Y9708" s="42"/>
      <c r="Z9708" s="42"/>
    </row>
    <row r="9709">
      <c r="B9709" s="42"/>
      <c r="D9709" s="90"/>
      <c r="F9709" s="90"/>
      <c r="G9709" s="42"/>
      <c r="H9709" s="90"/>
      <c r="M9709" s="42"/>
      <c r="S9709" s="42"/>
      <c r="T9709" s="42"/>
      <c r="U9709" s="42"/>
      <c r="V9709" s="42"/>
      <c r="W9709" s="42"/>
      <c r="X9709" s="42"/>
      <c r="Y9709" s="42"/>
      <c r="Z9709" s="42"/>
    </row>
    <row r="9710">
      <c r="B9710" s="42"/>
      <c r="D9710" s="90"/>
      <c r="F9710" s="90"/>
      <c r="G9710" s="42"/>
      <c r="H9710" s="90"/>
      <c r="M9710" s="42"/>
      <c r="S9710" s="42"/>
      <c r="T9710" s="42"/>
      <c r="U9710" s="42"/>
      <c r="V9710" s="42"/>
      <c r="W9710" s="42"/>
      <c r="X9710" s="42"/>
      <c r="Y9710" s="42"/>
      <c r="Z9710" s="42"/>
    </row>
    <row r="9711">
      <c r="B9711" s="42"/>
      <c r="D9711" s="90"/>
      <c r="F9711" s="90"/>
      <c r="G9711" s="42"/>
      <c r="H9711" s="90"/>
      <c r="M9711" s="42"/>
      <c r="S9711" s="42"/>
      <c r="T9711" s="42"/>
      <c r="U9711" s="42"/>
      <c r="V9711" s="42"/>
      <c r="W9711" s="42"/>
      <c r="X9711" s="42"/>
      <c r="Y9711" s="42"/>
      <c r="Z9711" s="42"/>
    </row>
    <row r="9712">
      <c r="B9712" s="42"/>
      <c r="D9712" s="90"/>
      <c r="F9712" s="90"/>
      <c r="G9712" s="42"/>
      <c r="H9712" s="90"/>
      <c r="M9712" s="42"/>
      <c r="S9712" s="42"/>
      <c r="T9712" s="42"/>
      <c r="U9712" s="42"/>
      <c r="V9712" s="42"/>
      <c r="W9712" s="42"/>
      <c r="X9712" s="42"/>
      <c r="Y9712" s="42"/>
      <c r="Z9712" s="42"/>
    </row>
    <row r="9713">
      <c r="B9713" s="42"/>
      <c r="D9713" s="90"/>
      <c r="F9713" s="90"/>
      <c r="G9713" s="42"/>
      <c r="H9713" s="90"/>
      <c r="M9713" s="42"/>
      <c r="S9713" s="42"/>
      <c r="T9713" s="42"/>
      <c r="U9713" s="42"/>
      <c r="V9713" s="42"/>
      <c r="W9713" s="42"/>
      <c r="X9713" s="42"/>
      <c r="Y9713" s="42"/>
      <c r="Z9713" s="42"/>
    </row>
    <row r="9714">
      <c r="B9714" s="42"/>
      <c r="D9714" s="90"/>
      <c r="F9714" s="90"/>
      <c r="G9714" s="42"/>
      <c r="H9714" s="90"/>
      <c r="M9714" s="42"/>
      <c r="S9714" s="42"/>
      <c r="T9714" s="42"/>
      <c r="U9714" s="42"/>
      <c r="V9714" s="42"/>
      <c r="W9714" s="42"/>
      <c r="X9714" s="42"/>
      <c r="Y9714" s="42"/>
      <c r="Z9714" s="42"/>
    </row>
    <row r="9715">
      <c r="B9715" s="42"/>
      <c r="D9715" s="90"/>
      <c r="F9715" s="90"/>
      <c r="G9715" s="42"/>
      <c r="H9715" s="90"/>
      <c r="M9715" s="42"/>
      <c r="S9715" s="42"/>
      <c r="T9715" s="42"/>
      <c r="U9715" s="42"/>
      <c r="V9715" s="42"/>
      <c r="W9715" s="42"/>
      <c r="X9715" s="42"/>
      <c r="Y9715" s="42"/>
      <c r="Z9715" s="42"/>
    </row>
    <row r="9716">
      <c r="B9716" s="42"/>
      <c r="D9716" s="90"/>
      <c r="F9716" s="90"/>
      <c r="G9716" s="42"/>
      <c r="H9716" s="90"/>
      <c r="M9716" s="42"/>
      <c r="S9716" s="42"/>
      <c r="T9716" s="42"/>
      <c r="U9716" s="42"/>
      <c r="V9716" s="42"/>
      <c r="W9716" s="42"/>
      <c r="X9716" s="42"/>
      <c r="Y9716" s="42"/>
      <c r="Z9716" s="42"/>
    </row>
    <row r="9717">
      <c r="B9717" s="42"/>
      <c r="D9717" s="90"/>
      <c r="F9717" s="90"/>
      <c r="G9717" s="42"/>
      <c r="H9717" s="90"/>
      <c r="M9717" s="42"/>
      <c r="S9717" s="42"/>
      <c r="T9717" s="42"/>
      <c r="U9717" s="42"/>
      <c r="V9717" s="42"/>
      <c r="W9717" s="42"/>
      <c r="X9717" s="42"/>
      <c r="Y9717" s="42"/>
      <c r="Z9717" s="42"/>
    </row>
    <row r="9718">
      <c r="B9718" s="42"/>
      <c r="D9718" s="90"/>
      <c r="F9718" s="90"/>
      <c r="G9718" s="42"/>
      <c r="H9718" s="90"/>
      <c r="M9718" s="42"/>
      <c r="S9718" s="42"/>
      <c r="T9718" s="42"/>
      <c r="U9718" s="42"/>
      <c r="V9718" s="42"/>
      <c r="W9718" s="42"/>
      <c r="X9718" s="42"/>
      <c r="Y9718" s="42"/>
      <c r="Z9718" s="42"/>
    </row>
    <row r="9719">
      <c r="B9719" s="42"/>
      <c r="D9719" s="90"/>
      <c r="F9719" s="90"/>
      <c r="G9719" s="42"/>
      <c r="H9719" s="90"/>
      <c r="M9719" s="42"/>
      <c r="S9719" s="42"/>
      <c r="T9719" s="42"/>
      <c r="U9719" s="42"/>
      <c r="V9719" s="42"/>
      <c r="W9719" s="42"/>
      <c r="X9719" s="42"/>
      <c r="Y9719" s="42"/>
      <c r="Z9719" s="42"/>
    </row>
    <row r="9720">
      <c r="B9720" s="42"/>
      <c r="D9720" s="90"/>
      <c r="F9720" s="90"/>
      <c r="G9720" s="42"/>
      <c r="H9720" s="90"/>
      <c r="M9720" s="42"/>
      <c r="S9720" s="42"/>
      <c r="T9720" s="42"/>
      <c r="U9720" s="42"/>
      <c r="V9720" s="42"/>
      <c r="W9720" s="42"/>
      <c r="X9720" s="42"/>
      <c r="Y9720" s="42"/>
      <c r="Z9720" s="42"/>
    </row>
    <row r="9721">
      <c r="B9721" s="42"/>
      <c r="D9721" s="90"/>
      <c r="F9721" s="90"/>
      <c r="G9721" s="42"/>
      <c r="H9721" s="90"/>
      <c r="M9721" s="42"/>
      <c r="S9721" s="42"/>
      <c r="T9721" s="42"/>
      <c r="U9721" s="42"/>
      <c r="V9721" s="42"/>
      <c r="W9721" s="42"/>
      <c r="X9721" s="42"/>
      <c r="Y9721" s="42"/>
      <c r="Z9721" s="42"/>
    </row>
    <row r="9722">
      <c r="B9722" s="42"/>
      <c r="D9722" s="90"/>
      <c r="F9722" s="90"/>
      <c r="G9722" s="42"/>
      <c r="H9722" s="90"/>
      <c r="M9722" s="42"/>
      <c r="S9722" s="42"/>
      <c r="T9722" s="42"/>
      <c r="U9722" s="42"/>
      <c r="V9722" s="42"/>
      <c r="W9722" s="42"/>
      <c r="X9722" s="42"/>
      <c r="Y9722" s="42"/>
      <c r="Z9722" s="42"/>
    </row>
    <row r="9723">
      <c r="B9723" s="42"/>
      <c r="D9723" s="90"/>
      <c r="F9723" s="90"/>
      <c r="G9723" s="42"/>
      <c r="H9723" s="90"/>
      <c r="M9723" s="42"/>
      <c r="S9723" s="42"/>
      <c r="T9723" s="42"/>
      <c r="U9723" s="42"/>
      <c r="V9723" s="42"/>
      <c r="W9723" s="42"/>
      <c r="X9723" s="42"/>
      <c r="Y9723" s="42"/>
      <c r="Z9723" s="42"/>
    </row>
    <row r="9724">
      <c r="B9724" s="42"/>
      <c r="D9724" s="90"/>
      <c r="F9724" s="90"/>
      <c r="G9724" s="42"/>
      <c r="H9724" s="90"/>
      <c r="M9724" s="42"/>
      <c r="S9724" s="42"/>
      <c r="T9724" s="42"/>
      <c r="U9724" s="42"/>
      <c r="V9724" s="42"/>
      <c r="W9724" s="42"/>
      <c r="X9724" s="42"/>
      <c r="Y9724" s="42"/>
      <c r="Z9724" s="42"/>
    </row>
    <row r="9725">
      <c r="B9725" s="42"/>
      <c r="D9725" s="90"/>
      <c r="F9725" s="90"/>
      <c r="G9725" s="42"/>
      <c r="H9725" s="90"/>
      <c r="M9725" s="42"/>
      <c r="S9725" s="42"/>
      <c r="T9725" s="42"/>
      <c r="U9725" s="42"/>
      <c r="V9725" s="42"/>
      <c r="W9725" s="42"/>
      <c r="X9725" s="42"/>
      <c r="Y9725" s="42"/>
      <c r="Z9725" s="42"/>
    </row>
    <row r="9726">
      <c r="B9726" s="42"/>
      <c r="D9726" s="90"/>
      <c r="F9726" s="90"/>
      <c r="G9726" s="42"/>
      <c r="H9726" s="90"/>
      <c r="M9726" s="42"/>
      <c r="S9726" s="42"/>
      <c r="T9726" s="42"/>
      <c r="U9726" s="42"/>
      <c r="V9726" s="42"/>
      <c r="W9726" s="42"/>
      <c r="X9726" s="42"/>
      <c r="Y9726" s="42"/>
      <c r="Z9726" s="42"/>
    </row>
    <row r="9727">
      <c r="B9727" s="42"/>
      <c r="D9727" s="90"/>
      <c r="F9727" s="90"/>
      <c r="G9727" s="42"/>
      <c r="H9727" s="90"/>
      <c r="M9727" s="42"/>
      <c r="S9727" s="42"/>
      <c r="T9727" s="42"/>
      <c r="U9727" s="42"/>
      <c r="V9727" s="42"/>
      <c r="W9727" s="42"/>
      <c r="X9727" s="42"/>
      <c r="Y9727" s="42"/>
      <c r="Z9727" s="42"/>
    </row>
    <row r="9728">
      <c r="B9728" s="42"/>
      <c r="D9728" s="90"/>
      <c r="F9728" s="90"/>
      <c r="G9728" s="42"/>
      <c r="H9728" s="90"/>
      <c r="M9728" s="42"/>
      <c r="S9728" s="42"/>
      <c r="T9728" s="42"/>
      <c r="U9728" s="42"/>
      <c r="V9728" s="42"/>
      <c r="W9728" s="42"/>
      <c r="X9728" s="42"/>
      <c r="Y9728" s="42"/>
      <c r="Z9728" s="42"/>
    </row>
    <row r="9729">
      <c r="B9729" s="42"/>
      <c r="D9729" s="90"/>
      <c r="F9729" s="90"/>
      <c r="G9729" s="42"/>
      <c r="H9729" s="90"/>
      <c r="M9729" s="42"/>
      <c r="S9729" s="42"/>
      <c r="T9729" s="42"/>
      <c r="U9729" s="42"/>
      <c r="V9729" s="42"/>
      <c r="W9729" s="42"/>
      <c r="X9729" s="42"/>
      <c r="Y9729" s="42"/>
      <c r="Z9729" s="42"/>
    </row>
    <row r="9730">
      <c r="B9730" s="42"/>
      <c r="D9730" s="90"/>
      <c r="F9730" s="90"/>
      <c r="G9730" s="42"/>
      <c r="H9730" s="90"/>
      <c r="M9730" s="42"/>
      <c r="S9730" s="42"/>
      <c r="T9730" s="42"/>
      <c r="U9730" s="42"/>
      <c r="V9730" s="42"/>
      <c r="W9730" s="42"/>
      <c r="X9730" s="42"/>
      <c r="Y9730" s="42"/>
      <c r="Z9730" s="42"/>
    </row>
    <row r="9731">
      <c r="B9731" s="42"/>
      <c r="D9731" s="90"/>
      <c r="F9731" s="90"/>
      <c r="G9731" s="42"/>
      <c r="H9731" s="90"/>
      <c r="M9731" s="42"/>
      <c r="S9731" s="42"/>
      <c r="T9731" s="42"/>
      <c r="U9731" s="42"/>
      <c r="V9731" s="42"/>
      <c r="W9731" s="42"/>
      <c r="X9731" s="42"/>
      <c r="Y9731" s="42"/>
      <c r="Z9731" s="42"/>
    </row>
    <row r="9732">
      <c r="B9732" s="42"/>
      <c r="D9732" s="90"/>
      <c r="F9732" s="90"/>
      <c r="G9732" s="42"/>
      <c r="H9732" s="90"/>
      <c r="M9732" s="42"/>
      <c r="S9732" s="42"/>
      <c r="T9732" s="42"/>
      <c r="U9732" s="42"/>
      <c r="V9732" s="42"/>
      <c r="W9732" s="42"/>
      <c r="X9732" s="42"/>
      <c r="Y9732" s="42"/>
      <c r="Z9732" s="42"/>
    </row>
    <row r="9733">
      <c r="B9733" s="42"/>
      <c r="D9733" s="90"/>
      <c r="F9733" s="90"/>
      <c r="G9733" s="42"/>
      <c r="H9733" s="90"/>
      <c r="M9733" s="42"/>
      <c r="S9733" s="42"/>
      <c r="T9733" s="42"/>
      <c r="U9733" s="42"/>
      <c r="V9733" s="42"/>
      <c r="W9733" s="42"/>
      <c r="X9733" s="42"/>
      <c r="Y9733" s="42"/>
      <c r="Z9733" s="42"/>
    </row>
    <row r="9734">
      <c r="B9734" s="42"/>
      <c r="D9734" s="90"/>
      <c r="F9734" s="90"/>
      <c r="G9734" s="42"/>
      <c r="H9734" s="90"/>
      <c r="M9734" s="42"/>
      <c r="S9734" s="42"/>
      <c r="T9734" s="42"/>
      <c r="U9734" s="42"/>
      <c r="V9734" s="42"/>
      <c r="W9734" s="42"/>
      <c r="X9734" s="42"/>
      <c r="Y9734" s="42"/>
      <c r="Z9734" s="42"/>
    </row>
    <row r="9735">
      <c r="B9735" s="42"/>
      <c r="D9735" s="90"/>
      <c r="F9735" s="90"/>
      <c r="G9735" s="42"/>
      <c r="H9735" s="90"/>
      <c r="M9735" s="42"/>
      <c r="S9735" s="42"/>
      <c r="T9735" s="42"/>
      <c r="U9735" s="42"/>
      <c r="V9735" s="42"/>
      <c r="W9735" s="42"/>
      <c r="X9735" s="42"/>
      <c r="Y9735" s="42"/>
      <c r="Z9735" s="42"/>
    </row>
    <row r="9736">
      <c r="B9736" s="42"/>
      <c r="D9736" s="90"/>
      <c r="F9736" s="90"/>
      <c r="G9736" s="42"/>
      <c r="H9736" s="90"/>
      <c r="M9736" s="42"/>
      <c r="S9736" s="42"/>
      <c r="T9736" s="42"/>
      <c r="U9736" s="42"/>
      <c r="V9736" s="42"/>
      <c r="W9736" s="42"/>
      <c r="X9736" s="42"/>
      <c r="Y9736" s="42"/>
      <c r="Z9736" s="42"/>
    </row>
    <row r="9737">
      <c r="B9737" s="42"/>
      <c r="D9737" s="90"/>
      <c r="F9737" s="90"/>
      <c r="G9737" s="42"/>
      <c r="H9737" s="90"/>
      <c r="M9737" s="42"/>
      <c r="S9737" s="42"/>
      <c r="T9737" s="42"/>
      <c r="U9737" s="42"/>
      <c r="V9737" s="42"/>
      <c r="W9737" s="42"/>
      <c r="X9737" s="42"/>
      <c r="Y9737" s="42"/>
      <c r="Z9737" s="42"/>
    </row>
    <row r="9738">
      <c r="B9738" s="42"/>
      <c r="D9738" s="90"/>
      <c r="F9738" s="90"/>
      <c r="G9738" s="42"/>
      <c r="H9738" s="90"/>
      <c r="M9738" s="42"/>
      <c r="S9738" s="42"/>
      <c r="T9738" s="42"/>
      <c r="U9738" s="42"/>
      <c r="V9738" s="42"/>
      <c r="W9738" s="42"/>
      <c r="X9738" s="42"/>
      <c r="Y9738" s="42"/>
      <c r="Z9738" s="42"/>
    </row>
    <row r="9739">
      <c r="B9739" s="42"/>
      <c r="D9739" s="90"/>
      <c r="F9739" s="90"/>
      <c r="G9739" s="42"/>
      <c r="H9739" s="90"/>
      <c r="M9739" s="42"/>
      <c r="S9739" s="42"/>
      <c r="T9739" s="42"/>
      <c r="U9739" s="42"/>
      <c r="V9739" s="42"/>
      <c r="W9739" s="42"/>
      <c r="X9739" s="42"/>
      <c r="Y9739" s="42"/>
      <c r="Z9739" s="42"/>
    </row>
    <row r="9740">
      <c r="B9740" s="42"/>
      <c r="D9740" s="90"/>
      <c r="F9740" s="90"/>
      <c r="G9740" s="42"/>
      <c r="H9740" s="90"/>
      <c r="M9740" s="42"/>
      <c r="S9740" s="42"/>
      <c r="T9740" s="42"/>
      <c r="U9740" s="42"/>
      <c r="V9740" s="42"/>
      <c r="W9740" s="42"/>
      <c r="X9740" s="42"/>
      <c r="Y9740" s="42"/>
      <c r="Z9740" s="42"/>
    </row>
    <row r="9741">
      <c r="B9741" s="42"/>
      <c r="D9741" s="90"/>
      <c r="F9741" s="90"/>
      <c r="G9741" s="42"/>
      <c r="H9741" s="90"/>
      <c r="M9741" s="42"/>
      <c r="S9741" s="42"/>
      <c r="T9741" s="42"/>
      <c r="U9741" s="42"/>
      <c r="V9741" s="42"/>
      <c r="W9741" s="42"/>
      <c r="X9741" s="42"/>
      <c r="Y9741" s="42"/>
      <c r="Z9741" s="42"/>
    </row>
    <row r="9742">
      <c r="B9742" s="42"/>
      <c r="D9742" s="90"/>
      <c r="F9742" s="90"/>
      <c r="G9742" s="42"/>
      <c r="H9742" s="90"/>
      <c r="M9742" s="42"/>
      <c r="S9742" s="42"/>
      <c r="T9742" s="42"/>
      <c r="U9742" s="42"/>
      <c r="V9742" s="42"/>
      <c r="W9742" s="42"/>
      <c r="X9742" s="42"/>
      <c r="Y9742" s="42"/>
      <c r="Z9742" s="42"/>
    </row>
    <row r="9743">
      <c r="B9743" s="42"/>
      <c r="D9743" s="90"/>
      <c r="F9743" s="90"/>
      <c r="G9743" s="42"/>
      <c r="H9743" s="90"/>
      <c r="M9743" s="42"/>
      <c r="S9743" s="42"/>
      <c r="T9743" s="42"/>
      <c r="U9743" s="42"/>
      <c r="V9743" s="42"/>
      <c r="W9743" s="42"/>
      <c r="X9743" s="42"/>
      <c r="Y9743" s="42"/>
      <c r="Z9743" s="42"/>
    </row>
    <row r="9744">
      <c r="B9744" s="42"/>
      <c r="D9744" s="90"/>
      <c r="F9744" s="90"/>
      <c r="G9744" s="42"/>
      <c r="H9744" s="90"/>
      <c r="M9744" s="42"/>
      <c r="S9744" s="42"/>
      <c r="T9744" s="42"/>
      <c r="U9744" s="42"/>
      <c r="V9744" s="42"/>
      <c r="W9744" s="42"/>
      <c r="X9744" s="42"/>
      <c r="Y9744" s="42"/>
      <c r="Z9744" s="42"/>
    </row>
    <row r="9745">
      <c r="B9745" s="42"/>
      <c r="D9745" s="90"/>
      <c r="F9745" s="90"/>
      <c r="G9745" s="42"/>
      <c r="H9745" s="90"/>
      <c r="M9745" s="42"/>
      <c r="S9745" s="42"/>
      <c r="T9745" s="42"/>
      <c r="U9745" s="42"/>
      <c r="V9745" s="42"/>
      <c r="W9745" s="42"/>
      <c r="X9745" s="42"/>
      <c r="Y9745" s="42"/>
      <c r="Z9745" s="42"/>
    </row>
    <row r="9746">
      <c r="B9746" s="42"/>
      <c r="D9746" s="90"/>
      <c r="F9746" s="90"/>
      <c r="G9746" s="42"/>
      <c r="H9746" s="90"/>
      <c r="M9746" s="42"/>
      <c r="S9746" s="42"/>
      <c r="T9746" s="42"/>
      <c r="U9746" s="42"/>
      <c r="V9746" s="42"/>
      <c r="W9746" s="42"/>
      <c r="X9746" s="42"/>
      <c r="Y9746" s="42"/>
      <c r="Z9746" s="42"/>
    </row>
    <row r="9747">
      <c r="B9747" s="42"/>
      <c r="D9747" s="90"/>
      <c r="F9747" s="90"/>
      <c r="G9747" s="42"/>
      <c r="H9747" s="90"/>
      <c r="M9747" s="42"/>
      <c r="S9747" s="42"/>
      <c r="T9747" s="42"/>
      <c r="U9747" s="42"/>
      <c r="V9747" s="42"/>
      <c r="W9747" s="42"/>
      <c r="X9747" s="42"/>
      <c r="Y9747" s="42"/>
      <c r="Z9747" s="42"/>
    </row>
    <row r="9748">
      <c r="B9748" s="42"/>
      <c r="D9748" s="90"/>
      <c r="F9748" s="90"/>
      <c r="G9748" s="42"/>
      <c r="H9748" s="90"/>
      <c r="M9748" s="42"/>
      <c r="S9748" s="42"/>
      <c r="T9748" s="42"/>
      <c r="U9748" s="42"/>
      <c r="V9748" s="42"/>
      <c r="W9748" s="42"/>
      <c r="X9748" s="42"/>
      <c r="Y9748" s="42"/>
      <c r="Z9748" s="42"/>
    </row>
    <row r="9749">
      <c r="B9749" s="42"/>
      <c r="D9749" s="90"/>
      <c r="F9749" s="90"/>
      <c r="G9749" s="42"/>
      <c r="H9749" s="90"/>
      <c r="M9749" s="42"/>
      <c r="S9749" s="42"/>
      <c r="T9749" s="42"/>
      <c r="U9749" s="42"/>
      <c r="V9749" s="42"/>
      <c r="W9749" s="42"/>
      <c r="X9749" s="42"/>
      <c r="Y9749" s="42"/>
      <c r="Z9749" s="42"/>
    </row>
    <row r="9750">
      <c r="B9750" s="42"/>
      <c r="D9750" s="90"/>
      <c r="F9750" s="90"/>
      <c r="G9750" s="42"/>
      <c r="H9750" s="90"/>
      <c r="M9750" s="42"/>
      <c r="S9750" s="42"/>
      <c r="T9750" s="42"/>
      <c r="U9750" s="42"/>
      <c r="V9750" s="42"/>
      <c r="W9750" s="42"/>
      <c r="X9750" s="42"/>
      <c r="Y9750" s="42"/>
      <c r="Z9750" s="42"/>
    </row>
    <row r="9751">
      <c r="B9751" s="42"/>
      <c r="D9751" s="90"/>
      <c r="F9751" s="90"/>
      <c r="G9751" s="42"/>
      <c r="H9751" s="90"/>
      <c r="M9751" s="42"/>
      <c r="S9751" s="42"/>
      <c r="T9751" s="42"/>
      <c r="U9751" s="42"/>
      <c r="V9751" s="42"/>
      <c r="W9751" s="42"/>
      <c r="X9751" s="42"/>
      <c r="Y9751" s="42"/>
      <c r="Z9751" s="42"/>
    </row>
    <row r="9752">
      <c r="B9752" s="42"/>
      <c r="D9752" s="90"/>
      <c r="F9752" s="90"/>
      <c r="G9752" s="42"/>
      <c r="H9752" s="90"/>
      <c r="M9752" s="42"/>
      <c r="S9752" s="42"/>
      <c r="T9752" s="42"/>
      <c r="U9752" s="42"/>
      <c r="V9752" s="42"/>
      <c r="W9752" s="42"/>
      <c r="X9752" s="42"/>
      <c r="Y9752" s="42"/>
      <c r="Z9752" s="42"/>
    </row>
    <row r="9753">
      <c r="B9753" s="42"/>
      <c r="D9753" s="90"/>
      <c r="F9753" s="90"/>
      <c r="G9753" s="42"/>
      <c r="H9753" s="90"/>
      <c r="M9753" s="42"/>
      <c r="S9753" s="42"/>
      <c r="T9753" s="42"/>
      <c r="U9753" s="42"/>
      <c r="V9753" s="42"/>
      <c r="W9753" s="42"/>
      <c r="X9753" s="42"/>
      <c r="Y9753" s="42"/>
      <c r="Z9753" s="42"/>
    </row>
    <row r="9754">
      <c r="B9754" s="42"/>
      <c r="D9754" s="90"/>
      <c r="F9754" s="90"/>
      <c r="G9754" s="42"/>
      <c r="H9754" s="90"/>
      <c r="M9754" s="42"/>
      <c r="S9754" s="42"/>
      <c r="T9754" s="42"/>
      <c r="U9754" s="42"/>
      <c r="V9754" s="42"/>
      <c r="W9754" s="42"/>
      <c r="X9754" s="42"/>
      <c r="Y9754" s="42"/>
      <c r="Z9754" s="42"/>
    </row>
    <row r="9755">
      <c r="B9755" s="42"/>
      <c r="D9755" s="90"/>
      <c r="F9755" s="90"/>
      <c r="G9755" s="42"/>
      <c r="H9755" s="90"/>
      <c r="M9755" s="42"/>
      <c r="S9755" s="42"/>
      <c r="T9755" s="42"/>
      <c r="U9755" s="42"/>
      <c r="V9755" s="42"/>
      <c r="W9755" s="42"/>
      <c r="X9755" s="42"/>
      <c r="Y9755" s="42"/>
      <c r="Z9755" s="42"/>
    </row>
    <row r="9756">
      <c r="B9756" s="42"/>
      <c r="D9756" s="90"/>
      <c r="F9756" s="90"/>
      <c r="G9756" s="42"/>
      <c r="H9756" s="90"/>
      <c r="M9756" s="42"/>
      <c r="S9756" s="42"/>
      <c r="T9756" s="42"/>
      <c r="U9756" s="42"/>
      <c r="V9756" s="42"/>
      <c r="W9756" s="42"/>
      <c r="X9756" s="42"/>
      <c r="Y9756" s="42"/>
      <c r="Z9756" s="42"/>
    </row>
    <row r="9757">
      <c r="B9757" s="42"/>
      <c r="D9757" s="90"/>
      <c r="F9757" s="90"/>
      <c r="G9757" s="42"/>
      <c r="H9757" s="90"/>
      <c r="M9757" s="42"/>
      <c r="S9757" s="42"/>
      <c r="T9757" s="42"/>
      <c r="U9757" s="42"/>
      <c r="V9757" s="42"/>
      <c r="W9757" s="42"/>
      <c r="X9757" s="42"/>
      <c r="Y9757" s="42"/>
      <c r="Z9757" s="42"/>
    </row>
    <row r="9758">
      <c r="B9758" s="42"/>
      <c r="D9758" s="90"/>
      <c r="F9758" s="90"/>
      <c r="G9758" s="42"/>
      <c r="H9758" s="90"/>
      <c r="M9758" s="42"/>
      <c r="S9758" s="42"/>
      <c r="T9758" s="42"/>
      <c r="U9758" s="42"/>
      <c r="V9758" s="42"/>
      <c r="W9758" s="42"/>
      <c r="X9758" s="42"/>
      <c r="Y9758" s="42"/>
      <c r="Z9758" s="42"/>
    </row>
    <row r="9759">
      <c r="B9759" s="42"/>
      <c r="D9759" s="90"/>
      <c r="F9759" s="90"/>
      <c r="G9759" s="42"/>
      <c r="H9759" s="90"/>
      <c r="M9759" s="42"/>
      <c r="S9759" s="42"/>
      <c r="T9759" s="42"/>
      <c r="U9759" s="42"/>
      <c r="V9759" s="42"/>
      <c r="W9759" s="42"/>
      <c r="X9759" s="42"/>
      <c r="Y9759" s="42"/>
      <c r="Z9759" s="42"/>
    </row>
    <row r="9760">
      <c r="B9760" s="42"/>
      <c r="D9760" s="90"/>
      <c r="F9760" s="90"/>
      <c r="G9760" s="42"/>
      <c r="H9760" s="90"/>
      <c r="M9760" s="42"/>
      <c r="S9760" s="42"/>
      <c r="T9760" s="42"/>
      <c r="U9760" s="42"/>
      <c r="V9760" s="42"/>
      <c r="W9760" s="42"/>
      <c r="X9760" s="42"/>
      <c r="Y9760" s="42"/>
      <c r="Z9760" s="42"/>
    </row>
    <row r="9761">
      <c r="B9761" s="42"/>
      <c r="D9761" s="90"/>
      <c r="F9761" s="90"/>
      <c r="G9761" s="42"/>
      <c r="H9761" s="90"/>
      <c r="M9761" s="42"/>
      <c r="S9761" s="42"/>
      <c r="T9761" s="42"/>
      <c r="U9761" s="42"/>
      <c r="V9761" s="42"/>
      <c r="W9761" s="42"/>
      <c r="X9761" s="42"/>
      <c r="Y9761" s="42"/>
      <c r="Z9761" s="42"/>
    </row>
    <row r="9762">
      <c r="B9762" s="42"/>
      <c r="D9762" s="90"/>
      <c r="F9762" s="90"/>
      <c r="G9762" s="42"/>
      <c r="H9762" s="90"/>
      <c r="M9762" s="42"/>
      <c r="S9762" s="42"/>
      <c r="T9762" s="42"/>
      <c r="U9762" s="42"/>
      <c r="V9762" s="42"/>
      <c r="W9762" s="42"/>
      <c r="X9762" s="42"/>
      <c r="Y9762" s="42"/>
      <c r="Z9762" s="42"/>
    </row>
    <row r="9763">
      <c r="B9763" s="42"/>
      <c r="D9763" s="90"/>
      <c r="F9763" s="90"/>
      <c r="G9763" s="42"/>
      <c r="H9763" s="90"/>
      <c r="M9763" s="42"/>
      <c r="S9763" s="42"/>
      <c r="T9763" s="42"/>
      <c r="U9763" s="42"/>
      <c r="V9763" s="42"/>
      <c r="W9763" s="42"/>
      <c r="X9763" s="42"/>
      <c r="Y9763" s="42"/>
      <c r="Z9763" s="42"/>
    </row>
    <row r="9764">
      <c r="B9764" s="42"/>
      <c r="D9764" s="90"/>
      <c r="F9764" s="90"/>
      <c r="G9764" s="42"/>
      <c r="H9764" s="90"/>
      <c r="M9764" s="42"/>
      <c r="S9764" s="42"/>
      <c r="T9764" s="42"/>
      <c r="U9764" s="42"/>
      <c r="V9764" s="42"/>
      <c r="W9764" s="42"/>
      <c r="X9764" s="42"/>
      <c r="Y9764" s="42"/>
      <c r="Z9764" s="42"/>
    </row>
    <row r="9765">
      <c r="B9765" s="42"/>
      <c r="D9765" s="90"/>
      <c r="F9765" s="90"/>
      <c r="G9765" s="42"/>
      <c r="H9765" s="90"/>
      <c r="M9765" s="42"/>
      <c r="S9765" s="42"/>
      <c r="T9765" s="42"/>
      <c r="U9765" s="42"/>
      <c r="V9765" s="42"/>
      <c r="W9765" s="42"/>
      <c r="X9765" s="42"/>
      <c r="Y9765" s="42"/>
      <c r="Z9765" s="42"/>
    </row>
    <row r="9766">
      <c r="B9766" s="42"/>
      <c r="D9766" s="90"/>
      <c r="F9766" s="90"/>
      <c r="G9766" s="42"/>
      <c r="H9766" s="90"/>
      <c r="M9766" s="42"/>
      <c r="S9766" s="42"/>
      <c r="T9766" s="42"/>
      <c r="U9766" s="42"/>
      <c r="V9766" s="42"/>
      <c r="W9766" s="42"/>
      <c r="X9766" s="42"/>
      <c r="Y9766" s="42"/>
      <c r="Z9766" s="42"/>
    </row>
    <row r="9767">
      <c r="B9767" s="42"/>
      <c r="D9767" s="90"/>
      <c r="F9767" s="90"/>
      <c r="G9767" s="42"/>
      <c r="H9767" s="90"/>
      <c r="M9767" s="42"/>
      <c r="S9767" s="42"/>
      <c r="T9767" s="42"/>
      <c r="U9767" s="42"/>
      <c r="V9767" s="42"/>
      <c r="W9767" s="42"/>
      <c r="X9767" s="42"/>
      <c r="Y9767" s="42"/>
      <c r="Z9767" s="42"/>
    </row>
    <row r="9768">
      <c r="B9768" s="42"/>
      <c r="D9768" s="90"/>
      <c r="F9768" s="90"/>
      <c r="G9768" s="42"/>
      <c r="H9768" s="90"/>
      <c r="M9768" s="42"/>
      <c r="S9768" s="42"/>
      <c r="T9768" s="42"/>
      <c r="U9768" s="42"/>
      <c r="V9768" s="42"/>
      <c r="W9768" s="42"/>
      <c r="X9768" s="42"/>
      <c r="Y9768" s="42"/>
      <c r="Z9768" s="42"/>
    </row>
    <row r="9769">
      <c r="B9769" s="42"/>
      <c r="D9769" s="90"/>
      <c r="F9769" s="90"/>
      <c r="G9769" s="42"/>
      <c r="H9769" s="90"/>
      <c r="M9769" s="42"/>
      <c r="S9769" s="42"/>
      <c r="T9769" s="42"/>
      <c r="U9769" s="42"/>
      <c r="V9769" s="42"/>
      <c r="W9769" s="42"/>
      <c r="X9769" s="42"/>
      <c r="Y9769" s="42"/>
      <c r="Z9769" s="42"/>
    </row>
    <row r="9770">
      <c r="B9770" s="42"/>
      <c r="D9770" s="90"/>
      <c r="F9770" s="90"/>
      <c r="G9770" s="42"/>
      <c r="H9770" s="90"/>
      <c r="M9770" s="42"/>
      <c r="S9770" s="42"/>
      <c r="T9770" s="42"/>
      <c r="U9770" s="42"/>
      <c r="V9770" s="42"/>
      <c r="W9770" s="42"/>
      <c r="X9770" s="42"/>
      <c r="Y9770" s="42"/>
      <c r="Z9770" s="42"/>
    </row>
    <row r="9771">
      <c r="B9771" s="42"/>
      <c r="D9771" s="90"/>
      <c r="F9771" s="90"/>
      <c r="G9771" s="42"/>
      <c r="H9771" s="90"/>
      <c r="M9771" s="42"/>
      <c r="S9771" s="42"/>
      <c r="T9771" s="42"/>
      <c r="U9771" s="42"/>
      <c r="V9771" s="42"/>
      <c r="W9771" s="42"/>
      <c r="X9771" s="42"/>
      <c r="Y9771" s="42"/>
      <c r="Z9771" s="42"/>
    </row>
    <row r="9772">
      <c r="B9772" s="42"/>
      <c r="D9772" s="90"/>
      <c r="F9772" s="90"/>
      <c r="G9772" s="42"/>
      <c r="H9772" s="90"/>
      <c r="M9772" s="42"/>
      <c r="S9772" s="42"/>
      <c r="T9772" s="42"/>
      <c r="U9772" s="42"/>
      <c r="V9772" s="42"/>
      <c r="W9772" s="42"/>
      <c r="X9772" s="42"/>
      <c r="Y9772" s="42"/>
      <c r="Z9772" s="42"/>
    </row>
    <row r="9773">
      <c r="B9773" s="42"/>
      <c r="D9773" s="90"/>
      <c r="F9773" s="90"/>
      <c r="G9773" s="42"/>
      <c r="H9773" s="90"/>
      <c r="M9773" s="42"/>
      <c r="S9773" s="42"/>
      <c r="T9773" s="42"/>
      <c r="U9773" s="42"/>
      <c r="V9773" s="42"/>
      <c r="W9773" s="42"/>
      <c r="X9773" s="42"/>
      <c r="Y9773" s="42"/>
      <c r="Z9773" s="42"/>
    </row>
    <row r="9774">
      <c r="B9774" s="42"/>
      <c r="D9774" s="90"/>
      <c r="F9774" s="90"/>
      <c r="G9774" s="42"/>
      <c r="H9774" s="90"/>
      <c r="M9774" s="42"/>
      <c r="S9774" s="42"/>
      <c r="T9774" s="42"/>
      <c r="U9774" s="42"/>
      <c r="V9774" s="42"/>
      <c r="W9774" s="42"/>
      <c r="X9774" s="42"/>
      <c r="Y9774" s="42"/>
      <c r="Z9774" s="42"/>
    </row>
    <row r="9775">
      <c r="B9775" s="42"/>
      <c r="D9775" s="90"/>
      <c r="F9775" s="90"/>
      <c r="G9775" s="42"/>
      <c r="H9775" s="90"/>
      <c r="M9775" s="42"/>
      <c r="S9775" s="42"/>
      <c r="T9775" s="42"/>
      <c r="U9775" s="42"/>
      <c r="V9775" s="42"/>
      <c r="W9775" s="42"/>
      <c r="X9775" s="42"/>
      <c r="Y9775" s="42"/>
      <c r="Z9775" s="42"/>
    </row>
    <row r="9776">
      <c r="B9776" s="42"/>
      <c r="D9776" s="90"/>
      <c r="F9776" s="90"/>
      <c r="G9776" s="42"/>
      <c r="H9776" s="90"/>
      <c r="M9776" s="42"/>
      <c r="S9776" s="42"/>
      <c r="T9776" s="42"/>
      <c r="U9776" s="42"/>
      <c r="V9776" s="42"/>
      <c r="W9776" s="42"/>
      <c r="X9776" s="42"/>
      <c r="Y9776" s="42"/>
      <c r="Z9776" s="42"/>
    </row>
    <row r="9777">
      <c r="B9777" s="42"/>
      <c r="D9777" s="90"/>
      <c r="F9777" s="90"/>
      <c r="G9777" s="42"/>
      <c r="H9777" s="90"/>
      <c r="M9777" s="42"/>
      <c r="S9777" s="42"/>
      <c r="T9777" s="42"/>
      <c r="U9777" s="42"/>
      <c r="V9777" s="42"/>
      <c r="W9777" s="42"/>
      <c r="X9777" s="42"/>
      <c r="Y9777" s="42"/>
      <c r="Z9777" s="42"/>
    </row>
    <row r="9778">
      <c r="B9778" s="42"/>
      <c r="D9778" s="90"/>
      <c r="F9778" s="90"/>
      <c r="G9778" s="42"/>
      <c r="H9778" s="90"/>
      <c r="M9778" s="42"/>
      <c r="S9778" s="42"/>
      <c r="T9778" s="42"/>
      <c r="U9778" s="42"/>
      <c r="V9778" s="42"/>
      <c r="W9778" s="42"/>
      <c r="X9778" s="42"/>
      <c r="Y9778" s="42"/>
      <c r="Z9778" s="42"/>
    </row>
    <row r="9779">
      <c r="B9779" s="42"/>
      <c r="D9779" s="90"/>
      <c r="F9779" s="90"/>
      <c r="G9779" s="42"/>
      <c r="H9779" s="90"/>
      <c r="M9779" s="42"/>
      <c r="S9779" s="42"/>
      <c r="T9779" s="42"/>
      <c r="U9779" s="42"/>
      <c r="V9779" s="42"/>
      <c r="W9779" s="42"/>
      <c r="X9779" s="42"/>
      <c r="Y9779" s="42"/>
      <c r="Z9779" s="42"/>
    </row>
    <row r="9780">
      <c r="B9780" s="42"/>
      <c r="D9780" s="90"/>
      <c r="F9780" s="90"/>
      <c r="G9780" s="42"/>
      <c r="H9780" s="90"/>
      <c r="M9780" s="42"/>
      <c r="S9780" s="42"/>
      <c r="T9780" s="42"/>
      <c r="U9780" s="42"/>
      <c r="V9780" s="42"/>
      <c r="W9780" s="42"/>
      <c r="X9780" s="42"/>
      <c r="Y9780" s="42"/>
      <c r="Z9780" s="42"/>
    </row>
    <row r="9781">
      <c r="B9781" s="42"/>
      <c r="D9781" s="90"/>
      <c r="F9781" s="90"/>
      <c r="G9781" s="42"/>
      <c r="H9781" s="90"/>
      <c r="M9781" s="42"/>
      <c r="S9781" s="42"/>
      <c r="T9781" s="42"/>
      <c r="U9781" s="42"/>
      <c r="V9781" s="42"/>
      <c r="W9781" s="42"/>
      <c r="X9781" s="42"/>
      <c r="Y9781" s="42"/>
      <c r="Z9781" s="42"/>
    </row>
    <row r="9782">
      <c r="B9782" s="42"/>
      <c r="D9782" s="90"/>
      <c r="F9782" s="90"/>
      <c r="G9782" s="42"/>
      <c r="H9782" s="90"/>
      <c r="M9782" s="42"/>
      <c r="S9782" s="42"/>
      <c r="T9782" s="42"/>
      <c r="U9782" s="42"/>
      <c r="V9782" s="42"/>
      <c r="W9782" s="42"/>
      <c r="X9782" s="42"/>
      <c r="Y9782" s="42"/>
      <c r="Z9782" s="42"/>
    </row>
    <row r="9783">
      <c r="B9783" s="42"/>
      <c r="D9783" s="90"/>
      <c r="F9783" s="90"/>
      <c r="G9783" s="42"/>
      <c r="H9783" s="90"/>
      <c r="M9783" s="42"/>
      <c r="S9783" s="42"/>
      <c r="T9783" s="42"/>
      <c r="U9783" s="42"/>
      <c r="V9783" s="42"/>
      <c r="W9783" s="42"/>
      <c r="X9783" s="42"/>
      <c r="Y9783" s="42"/>
      <c r="Z9783" s="42"/>
    </row>
    <row r="9784">
      <c r="B9784" s="42"/>
      <c r="D9784" s="90"/>
      <c r="F9784" s="90"/>
      <c r="G9784" s="42"/>
      <c r="H9784" s="90"/>
      <c r="M9784" s="42"/>
      <c r="S9784" s="42"/>
      <c r="T9784" s="42"/>
      <c r="U9784" s="42"/>
      <c r="V9784" s="42"/>
      <c r="W9784" s="42"/>
      <c r="X9784" s="42"/>
      <c r="Y9784" s="42"/>
      <c r="Z9784" s="42"/>
    </row>
    <row r="9785">
      <c r="B9785" s="42"/>
      <c r="D9785" s="90"/>
      <c r="F9785" s="90"/>
      <c r="G9785" s="42"/>
      <c r="H9785" s="90"/>
      <c r="M9785" s="42"/>
      <c r="S9785" s="42"/>
      <c r="T9785" s="42"/>
      <c r="U9785" s="42"/>
      <c r="V9785" s="42"/>
      <c r="W9785" s="42"/>
      <c r="X9785" s="42"/>
      <c r="Y9785" s="42"/>
      <c r="Z9785" s="42"/>
    </row>
    <row r="9786">
      <c r="B9786" s="42"/>
      <c r="D9786" s="90"/>
      <c r="F9786" s="90"/>
      <c r="G9786" s="42"/>
      <c r="H9786" s="90"/>
      <c r="M9786" s="42"/>
      <c r="S9786" s="42"/>
      <c r="T9786" s="42"/>
      <c r="U9786" s="42"/>
      <c r="V9786" s="42"/>
      <c r="W9786" s="42"/>
      <c r="X9786" s="42"/>
      <c r="Y9786" s="42"/>
      <c r="Z9786" s="42"/>
    </row>
    <row r="9787">
      <c r="B9787" s="42"/>
      <c r="D9787" s="90"/>
      <c r="F9787" s="90"/>
      <c r="G9787" s="42"/>
      <c r="H9787" s="90"/>
      <c r="M9787" s="42"/>
      <c r="S9787" s="42"/>
      <c r="T9787" s="42"/>
      <c r="U9787" s="42"/>
      <c r="V9787" s="42"/>
      <c r="W9787" s="42"/>
      <c r="X9787" s="42"/>
      <c r="Y9787" s="42"/>
      <c r="Z9787" s="42"/>
    </row>
    <row r="9788">
      <c r="B9788" s="42"/>
      <c r="D9788" s="90"/>
      <c r="F9788" s="90"/>
      <c r="G9788" s="42"/>
      <c r="H9788" s="90"/>
      <c r="M9788" s="42"/>
      <c r="S9788" s="42"/>
      <c r="T9788" s="42"/>
      <c r="U9788" s="42"/>
      <c r="V9788" s="42"/>
      <c r="W9788" s="42"/>
      <c r="X9788" s="42"/>
      <c r="Y9788" s="42"/>
      <c r="Z9788" s="42"/>
    </row>
    <row r="9789">
      <c r="B9789" s="42"/>
      <c r="D9789" s="90"/>
      <c r="F9789" s="90"/>
      <c r="G9789" s="42"/>
      <c r="H9789" s="90"/>
      <c r="M9789" s="42"/>
      <c r="S9789" s="42"/>
      <c r="T9789" s="42"/>
      <c r="U9789" s="42"/>
      <c r="V9789" s="42"/>
      <c r="W9789" s="42"/>
      <c r="X9789" s="42"/>
      <c r="Y9789" s="42"/>
      <c r="Z9789" s="42"/>
    </row>
    <row r="9790">
      <c r="B9790" s="42"/>
      <c r="D9790" s="90"/>
      <c r="F9790" s="90"/>
      <c r="G9790" s="42"/>
      <c r="H9790" s="90"/>
      <c r="M9790" s="42"/>
      <c r="S9790" s="42"/>
      <c r="T9790" s="42"/>
      <c r="U9790" s="42"/>
      <c r="V9790" s="42"/>
      <c r="W9790" s="42"/>
      <c r="X9790" s="42"/>
      <c r="Y9790" s="42"/>
      <c r="Z9790" s="42"/>
    </row>
    <row r="9791">
      <c r="B9791" s="42"/>
      <c r="D9791" s="90"/>
      <c r="F9791" s="90"/>
      <c r="G9791" s="42"/>
      <c r="H9791" s="90"/>
      <c r="M9791" s="42"/>
      <c r="S9791" s="42"/>
      <c r="T9791" s="42"/>
      <c r="U9791" s="42"/>
      <c r="V9791" s="42"/>
      <c r="W9791" s="42"/>
      <c r="X9791" s="42"/>
      <c r="Y9791" s="42"/>
      <c r="Z9791" s="42"/>
    </row>
    <row r="9792">
      <c r="B9792" s="42"/>
      <c r="D9792" s="90"/>
      <c r="F9792" s="90"/>
      <c r="G9792" s="42"/>
      <c r="H9792" s="90"/>
      <c r="M9792" s="42"/>
      <c r="S9792" s="42"/>
      <c r="T9792" s="42"/>
      <c r="U9792" s="42"/>
      <c r="V9792" s="42"/>
      <c r="W9792" s="42"/>
      <c r="X9792" s="42"/>
      <c r="Y9792" s="42"/>
      <c r="Z9792" s="42"/>
    </row>
    <row r="9793">
      <c r="B9793" s="42"/>
      <c r="D9793" s="90"/>
      <c r="F9793" s="90"/>
      <c r="G9793" s="42"/>
      <c r="H9793" s="90"/>
      <c r="M9793" s="42"/>
      <c r="S9793" s="42"/>
      <c r="T9793" s="42"/>
      <c r="U9793" s="42"/>
      <c r="V9793" s="42"/>
      <c r="W9793" s="42"/>
      <c r="X9793" s="42"/>
      <c r="Y9793" s="42"/>
      <c r="Z9793" s="42"/>
    </row>
    <row r="9794">
      <c r="B9794" s="42"/>
      <c r="D9794" s="90"/>
      <c r="F9794" s="90"/>
      <c r="G9794" s="42"/>
      <c r="H9794" s="90"/>
      <c r="M9794" s="42"/>
      <c r="S9794" s="42"/>
      <c r="T9794" s="42"/>
      <c r="U9794" s="42"/>
      <c r="V9794" s="42"/>
      <c r="W9794" s="42"/>
      <c r="X9794" s="42"/>
      <c r="Y9794" s="42"/>
      <c r="Z9794" s="42"/>
    </row>
    <row r="9795">
      <c r="B9795" s="42"/>
      <c r="D9795" s="90"/>
      <c r="F9795" s="90"/>
      <c r="G9795" s="42"/>
      <c r="H9795" s="90"/>
      <c r="M9795" s="42"/>
      <c r="S9795" s="42"/>
      <c r="T9795" s="42"/>
      <c r="U9795" s="42"/>
      <c r="V9795" s="42"/>
      <c r="W9795" s="42"/>
      <c r="X9795" s="42"/>
      <c r="Y9795" s="42"/>
      <c r="Z9795" s="42"/>
    </row>
    <row r="9796">
      <c r="B9796" s="42"/>
      <c r="D9796" s="90"/>
      <c r="F9796" s="90"/>
      <c r="G9796" s="42"/>
      <c r="H9796" s="90"/>
      <c r="M9796" s="42"/>
      <c r="S9796" s="42"/>
      <c r="T9796" s="42"/>
      <c r="U9796" s="42"/>
      <c r="V9796" s="42"/>
      <c r="W9796" s="42"/>
      <c r="X9796" s="42"/>
      <c r="Y9796" s="42"/>
      <c r="Z9796" s="42"/>
    </row>
    <row r="9797">
      <c r="B9797" s="42"/>
      <c r="D9797" s="90"/>
      <c r="F9797" s="90"/>
      <c r="G9797" s="42"/>
      <c r="H9797" s="90"/>
      <c r="M9797" s="42"/>
      <c r="S9797" s="42"/>
      <c r="T9797" s="42"/>
      <c r="U9797" s="42"/>
      <c r="V9797" s="42"/>
      <c r="W9797" s="42"/>
      <c r="X9797" s="42"/>
      <c r="Y9797" s="42"/>
      <c r="Z9797" s="42"/>
    </row>
    <row r="9798">
      <c r="B9798" s="42"/>
      <c r="D9798" s="90"/>
      <c r="F9798" s="90"/>
      <c r="G9798" s="42"/>
      <c r="H9798" s="90"/>
      <c r="M9798" s="42"/>
      <c r="S9798" s="42"/>
      <c r="T9798" s="42"/>
      <c r="U9798" s="42"/>
      <c r="V9798" s="42"/>
      <c r="W9798" s="42"/>
      <c r="X9798" s="42"/>
      <c r="Y9798" s="42"/>
      <c r="Z9798" s="42"/>
    </row>
    <row r="9799">
      <c r="B9799" s="42"/>
      <c r="D9799" s="90"/>
      <c r="F9799" s="90"/>
      <c r="G9799" s="42"/>
      <c r="H9799" s="90"/>
      <c r="M9799" s="42"/>
      <c r="S9799" s="42"/>
      <c r="T9799" s="42"/>
      <c r="U9799" s="42"/>
      <c r="V9799" s="42"/>
      <c r="W9799" s="42"/>
      <c r="X9799" s="42"/>
      <c r="Y9799" s="42"/>
      <c r="Z9799" s="42"/>
    </row>
    <row r="9800">
      <c r="B9800" s="42"/>
      <c r="D9800" s="90"/>
      <c r="F9800" s="90"/>
      <c r="G9800" s="42"/>
      <c r="H9800" s="90"/>
      <c r="M9800" s="42"/>
      <c r="S9800" s="42"/>
      <c r="T9800" s="42"/>
      <c r="U9800" s="42"/>
      <c r="V9800" s="42"/>
      <c r="W9800" s="42"/>
      <c r="X9800" s="42"/>
      <c r="Y9800" s="42"/>
      <c r="Z9800" s="42"/>
    </row>
    <row r="9801">
      <c r="B9801" s="42"/>
      <c r="D9801" s="90"/>
      <c r="F9801" s="90"/>
      <c r="G9801" s="42"/>
      <c r="H9801" s="90"/>
      <c r="M9801" s="42"/>
      <c r="S9801" s="42"/>
      <c r="T9801" s="42"/>
      <c r="U9801" s="42"/>
      <c r="V9801" s="42"/>
      <c r="W9801" s="42"/>
      <c r="X9801" s="42"/>
      <c r="Y9801" s="42"/>
      <c r="Z9801" s="42"/>
    </row>
    <row r="9802">
      <c r="B9802" s="42"/>
      <c r="D9802" s="90"/>
      <c r="F9802" s="90"/>
      <c r="G9802" s="42"/>
      <c r="H9802" s="90"/>
      <c r="M9802" s="42"/>
      <c r="S9802" s="42"/>
      <c r="T9802" s="42"/>
      <c r="U9802" s="42"/>
      <c r="V9802" s="42"/>
      <c r="W9802" s="42"/>
      <c r="X9802" s="42"/>
      <c r="Y9802" s="42"/>
      <c r="Z9802" s="42"/>
    </row>
    <row r="9803">
      <c r="B9803" s="42"/>
      <c r="D9803" s="90"/>
      <c r="F9803" s="90"/>
      <c r="G9803" s="42"/>
      <c r="H9803" s="90"/>
      <c r="M9803" s="42"/>
      <c r="S9803" s="42"/>
      <c r="T9803" s="42"/>
      <c r="U9803" s="42"/>
      <c r="V9803" s="42"/>
      <c r="W9803" s="42"/>
      <c r="X9803" s="42"/>
      <c r="Y9803" s="42"/>
      <c r="Z9803" s="42"/>
    </row>
    <row r="9804">
      <c r="B9804" s="42"/>
      <c r="D9804" s="90"/>
      <c r="F9804" s="90"/>
      <c r="G9804" s="42"/>
      <c r="H9804" s="90"/>
      <c r="M9804" s="42"/>
      <c r="S9804" s="42"/>
      <c r="T9804" s="42"/>
      <c r="U9804" s="42"/>
      <c r="V9804" s="42"/>
      <c r="W9804" s="42"/>
      <c r="X9804" s="42"/>
      <c r="Y9804" s="42"/>
      <c r="Z9804" s="42"/>
    </row>
    <row r="9805">
      <c r="B9805" s="42"/>
      <c r="D9805" s="90"/>
      <c r="F9805" s="90"/>
      <c r="G9805" s="42"/>
      <c r="H9805" s="90"/>
      <c r="M9805" s="42"/>
      <c r="S9805" s="42"/>
      <c r="T9805" s="42"/>
      <c r="U9805" s="42"/>
      <c r="V9805" s="42"/>
      <c r="W9805" s="42"/>
      <c r="X9805" s="42"/>
      <c r="Y9805" s="42"/>
      <c r="Z9805" s="42"/>
    </row>
    <row r="9806">
      <c r="B9806" s="42"/>
      <c r="D9806" s="90"/>
      <c r="F9806" s="90"/>
      <c r="G9806" s="42"/>
      <c r="H9806" s="90"/>
      <c r="M9806" s="42"/>
      <c r="S9806" s="42"/>
      <c r="T9806" s="42"/>
      <c r="U9806" s="42"/>
      <c r="V9806" s="42"/>
      <c r="W9806" s="42"/>
      <c r="X9806" s="42"/>
      <c r="Y9806" s="42"/>
      <c r="Z9806" s="42"/>
    </row>
    <row r="9807">
      <c r="B9807" s="42"/>
      <c r="D9807" s="90"/>
      <c r="F9807" s="90"/>
      <c r="G9807" s="42"/>
      <c r="H9807" s="90"/>
      <c r="M9807" s="42"/>
      <c r="S9807" s="42"/>
      <c r="T9807" s="42"/>
      <c r="U9807" s="42"/>
      <c r="V9807" s="42"/>
      <c r="W9807" s="42"/>
      <c r="X9807" s="42"/>
      <c r="Y9807" s="42"/>
      <c r="Z9807" s="42"/>
    </row>
    <row r="9808">
      <c r="B9808" s="42"/>
      <c r="D9808" s="90"/>
      <c r="F9808" s="90"/>
      <c r="G9808" s="42"/>
      <c r="H9808" s="90"/>
      <c r="M9808" s="42"/>
      <c r="S9808" s="42"/>
      <c r="T9808" s="42"/>
      <c r="U9808" s="42"/>
      <c r="V9808" s="42"/>
      <c r="W9808" s="42"/>
      <c r="X9808" s="42"/>
      <c r="Y9808" s="42"/>
      <c r="Z9808" s="42"/>
    </row>
    <row r="9809">
      <c r="B9809" s="42"/>
      <c r="D9809" s="90"/>
      <c r="F9809" s="90"/>
      <c r="G9809" s="42"/>
      <c r="H9809" s="90"/>
      <c r="M9809" s="42"/>
      <c r="S9809" s="42"/>
      <c r="T9809" s="42"/>
      <c r="U9809" s="42"/>
      <c r="V9809" s="42"/>
      <c r="W9809" s="42"/>
      <c r="X9809" s="42"/>
      <c r="Y9809" s="42"/>
      <c r="Z9809" s="42"/>
    </row>
    <row r="9810">
      <c r="B9810" s="42"/>
      <c r="D9810" s="90"/>
      <c r="F9810" s="90"/>
      <c r="G9810" s="42"/>
      <c r="H9810" s="90"/>
      <c r="M9810" s="42"/>
      <c r="S9810" s="42"/>
      <c r="T9810" s="42"/>
      <c r="U9810" s="42"/>
      <c r="V9810" s="42"/>
      <c r="W9810" s="42"/>
      <c r="X9810" s="42"/>
      <c r="Y9810" s="42"/>
      <c r="Z9810" s="42"/>
    </row>
    <row r="9811">
      <c r="B9811" s="42"/>
      <c r="D9811" s="90"/>
      <c r="F9811" s="90"/>
      <c r="G9811" s="42"/>
      <c r="H9811" s="90"/>
      <c r="M9811" s="42"/>
      <c r="S9811" s="42"/>
      <c r="T9811" s="42"/>
      <c r="U9811" s="42"/>
      <c r="V9811" s="42"/>
      <c r="W9811" s="42"/>
      <c r="X9811" s="42"/>
      <c r="Y9811" s="42"/>
      <c r="Z9811" s="42"/>
    </row>
    <row r="9812">
      <c r="B9812" s="42"/>
      <c r="D9812" s="90"/>
      <c r="F9812" s="90"/>
      <c r="G9812" s="42"/>
      <c r="H9812" s="90"/>
      <c r="M9812" s="42"/>
      <c r="S9812" s="42"/>
      <c r="T9812" s="42"/>
      <c r="U9812" s="42"/>
      <c r="V9812" s="42"/>
      <c r="W9812" s="42"/>
      <c r="X9812" s="42"/>
      <c r="Y9812" s="42"/>
      <c r="Z9812" s="42"/>
    </row>
    <row r="9813">
      <c r="B9813" s="42"/>
      <c r="D9813" s="90"/>
      <c r="F9813" s="90"/>
      <c r="G9813" s="42"/>
      <c r="H9813" s="90"/>
      <c r="M9813" s="42"/>
      <c r="S9813" s="42"/>
      <c r="T9813" s="42"/>
      <c r="U9813" s="42"/>
      <c r="V9813" s="42"/>
      <c r="W9813" s="42"/>
      <c r="X9813" s="42"/>
      <c r="Y9813" s="42"/>
      <c r="Z9813" s="42"/>
    </row>
    <row r="9814">
      <c r="B9814" s="42"/>
      <c r="D9814" s="90"/>
      <c r="F9814" s="90"/>
      <c r="G9814" s="42"/>
      <c r="H9814" s="90"/>
      <c r="M9814" s="42"/>
      <c r="S9814" s="42"/>
      <c r="T9814" s="42"/>
      <c r="U9814" s="42"/>
      <c r="V9814" s="42"/>
      <c r="W9814" s="42"/>
      <c r="X9814" s="42"/>
      <c r="Y9814" s="42"/>
      <c r="Z9814" s="42"/>
    </row>
    <row r="9815">
      <c r="B9815" s="42"/>
      <c r="D9815" s="90"/>
      <c r="F9815" s="90"/>
      <c r="G9815" s="42"/>
      <c r="H9815" s="90"/>
      <c r="M9815" s="42"/>
      <c r="S9815" s="42"/>
      <c r="T9815" s="42"/>
      <c r="U9815" s="42"/>
      <c r="V9815" s="42"/>
      <c r="W9815" s="42"/>
      <c r="X9815" s="42"/>
      <c r="Y9815" s="42"/>
      <c r="Z9815" s="42"/>
    </row>
    <row r="9816">
      <c r="B9816" s="42"/>
      <c r="D9816" s="90"/>
      <c r="F9816" s="90"/>
      <c r="G9816" s="42"/>
      <c r="H9816" s="90"/>
      <c r="M9816" s="42"/>
      <c r="S9816" s="42"/>
      <c r="T9816" s="42"/>
      <c r="U9816" s="42"/>
      <c r="V9816" s="42"/>
      <c r="W9816" s="42"/>
      <c r="X9816" s="42"/>
      <c r="Y9816" s="42"/>
      <c r="Z9816" s="42"/>
    </row>
    <row r="9817">
      <c r="B9817" s="42"/>
      <c r="D9817" s="90"/>
      <c r="F9817" s="90"/>
      <c r="G9817" s="42"/>
      <c r="H9817" s="90"/>
      <c r="M9817" s="42"/>
      <c r="S9817" s="42"/>
      <c r="T9817" s="42"/>
      <c r="U9817" s="42"/>
      <c r="V9817" s="42"/>
      <c r="W9817" s="42"/>
      <c r="X9817" s="42"/>
      <c r="Y9817" s="42"/>
      <c r="Z9817" s="42"/>
    </row>
    <row r="9818">
      <c r="B9818" s="42"/>
      <c r="D9818" s="90"/>
      <c r="F9818" s="90"/>
      <c r="G9818" s="42"/>
      <c r="H9818" s="90"/>
      <c r="M9818" s="42"/>
      <c r="S9818" s="42"/>
      <c r="T9818" s="42"/>
      <c r="U9818" s="42"/>
      <c r="V9818" s="42"/>
      <c r="W9818" s="42"/>
      <c r="X9818" s="42"/>
      <c r="Y9818" s="42"/>
      <c r="Z9818" s="42"/>
    </row>
    <row r="9819">
      <c r="B9819" s="42"/>
      <c r="D9819" s="90"/>
      <c r="F9819" s="90"/>
      <c r="G9819" s="42"/>
      <c r="H9819" s="90"/>
      <c r="M9819" s="42"/>
      <c r="S9819" s="42"/>
      <c r="T9819" s="42"/>
      <c r="U9819" s="42"/>
      <c r="V9819" s="42"/>
      <c r="W9819" s="42"/>
      <c r="X9819" s="42"/>
      <c r="Y9819" s="42"/>
      <c r="Z9819" s="42"/>
    </row>
    <row r="9820">
      <c r="B9820" s="42"/>
      <c r="D9820" s="90"/>
      <c r="F9820" s="90"/>
      <c r="G9820" s="42"/>
      <c r="H9820" s="90"/>
      <c r="M9820" s="42"/>
      <c r="S9820" s="42"/>
      <c r="T9820" s="42"/>
      <c r="U9820" s="42"/>
      <c r="V9820" s="42"/>
      <c r="W9820" s="42"/>
      <c r="X9820" s="42"/>
      <c r="Y9820" s="42"/>
      <c r="Z9820" s="42"/>
    </row>
    <row r="9821">
      <c r="B9821" s="42"/>
      <c r="D9821" s="90"/>
      <c r="F9821" s="90"/>
      <c r="G9821" s="42"/>
      <c r="H9821" s="90"/>
      <c r="M9821" s="42"/>
      <c r="S9821" s="42"/>
      <c r="T9821" s="42"/>
      <c r="U9821" s="42"/>
      <c r="V9821" s="42"/>
      <c r="W9821" s="42"/>
      <c r="X9821" s="42"/>
      <c r="Y9821" s="42"/>
      <c r="Z9821" s="42"/>
    </row>
    <row r="9822">
      <c r="B9822" s="42"/>
      <c r="D9822" s="90"/>
      <c r="F9822" s="90"/>
      <c r="G9822" s="42"/>
      <c r="H9822" s="90"/>
      <c r="M9822" s="42"/>
      <c r="S9822" s="42"/>
      <c r="T9822" s="42"/>
      <c r="U9822" s="42"/>
      <c r="V9822" s="42"/>
      <c r="W9822" s="42"/>
      <c r="X9822" s="42"/>
      <c r="Y9822" s="42"/>
      <c r="Z9822" s="42"/>
    </row>
    <row r="9823">
      <c r="B9823" s="42"/>
      <c r="D9823" s="90"/>
      <c r="F9823" s="90"/>
      <c r="G9823" s="42"/>
      <c r="H9823" s="90"/>
      <c r="M9823" s="42"/>
      <c r="S9823" s="42"/>
      <c r="T9823" s="42"/>
      <c r="U9823" s="42"/>
      <c r="V9823" s="42"/>
      <c r="W9823" s="42"/>
      <c r="X9823" s="42"/>
      <c r="Y9823" s="42"/>
      <c r="Z9823" s="42"/>
    </row>
    <row r="9824">
      <c r="B9824" s="42"/>
      <c r="D9824" s="90"/>
      <c r="F9824" s="90"/>
      <c r="G9824" s="42"/>
      <c r="H9824" s="90"/>
      <c r="M9824" s="42"/>
      <c r="S9824" s="42"/>
      <c r="T9824" s="42"/>
      <c r="U9824" s="42"/>
      <c r="V9824" s="42"/>
      <c r="W9824" s="42"/>
      <c r="X9824" s="42"/>
      <c r="Y9824" s="42"/>
      <c r="Z9824" s="42"/>
    </row>
    <row r="9825">
      <c r="B9825" s="42"/>
      <c r="D9825" s="90"/>
      <c r="F9825" s="90"/>
      <c r="G9825" s="42"/>
      <c r="H9825" s="90"/>
      <c r="M9825" s="42"/>
      <c r="S9825" s="42"/>
      <c r="T9825" s="42"/>
      <c r="U9825" s="42"/>
      <c r="V9825" s="42"/>
      <c r="W9825" s="42"/>
      <c r="X9825" s="42"/>
      <c r="Y9825" s="42"/>
      <c r="Z9825" s="42"/>
    </row>
    <row r="9826">
      <c r="B9826" s="42"/>
      <c r="D9826" s="90"/>
      <c r="F9826" s="90"/>
      <c r="G9826" s="42"/>
      <c r="H9826" s="90"/>
      <c r="M9826" s="42"/>
      <c r="S9826" s="42"/>
      <c r="T9826" s="42"/>
      <c r="U9826" s="42"/>
      <c r="V9826" s="42"/>
      <c r="W9826" s="42"/>
      <c r="X9826" s="42"/>
      <c r="Y9826" s="42"/>
      <c r="Z9826" s="42"/>
    </row>
    <row r="9827">
      <c r="B9827" s="42"/>
      <c r="D9827" s="90"/>
      <c r="F9827" s="90"/>
      <c r="G9827" s="42"/>
      <c r="H9827" s="90"/>
      <c r="M9827" s="42"/>
      <c r="S9827" s="42"/>
      <c r="T9827" s="42"/>
      <c r="U9827" s="42"/>
      <c r="V9827" s="42"/>
      <c r="W9827" s="42"/>
      <c r="X9827" s="42"/>
      <c r="Y9827" s="42"/>
      <c r="Z9827" s="42"/>
    </row>
    <row r="9828">
      <c r="B9828" s="42"/>
      <c r="D9828" s="90"/>
      <c r="F9828" s="90"/>
      <c r="G9828" s="42"/>
      <c r="H9828" s="90"/>
      <c r="M9828" s="42"/>
      <c r="S9828" s="42"/>
      <c r="T9828" s="42"/>
      <c r="U9828" s="42"/>
      <c r="V9828" s="42"/>
      <c r="W9828" s="42"/>
      <c r="X9828" s="42"/>
      <c r="Y9828" s="42"/>
      <c r="Z9828" s="42"/>
    </row>
    <row r="9829">
      <c r="B9829" s="42"/>
      <c r="D9829" s="90"/>
      <c r="F9829" s="90"/>
      <c r="G9829" s="42"/>
      <c r="H9829" s="90"/>
      <c r="M9829" s="42"/>
      <c r="S9829" s="42"/>
      <c r="T9829" s="42"/>
      <c r="U9829" s="42"/>
      <c r="V9829" s="42"/>
      <c r="W9829" s="42"/>
      <c r="X9829" s="42"/>
      <c r="Y9829" s="42"/>
      <c r="Z9829" s="42"/>
    </row>
    <row r="9830">
      <c r="B9830" s="42"/>
      <c r="D9830" s="90"/>
      <c r="F9830" s="90"/>
      <c r="G9830" s="42"/>
      <c r="H9830" s="90"/>
      <c r="M9830" s="42"/>
      <c r="S9830" s="42"/>
      <c r="T9830" s="42"/>
      <c r="U9830" s="42"/>
      <c r="V9830" s="42"/>
      <c r="W9830" s="42"/>
      <c r="X9830" s="42"/>
      <c r="Y9830" s="42"/>
      <c r="Z9830" s="42"/>
    </row>
    <row r="9831">
      <c r="B9831" s="42"/>
      <c r="D9831" s="90"/>
      <c r="F9831" s="90"/>
      <c r="G9831" s="42"/>
      <c r="H9831" s="90"/>
      <c r="M9831" s="42"/>
      <c r="S9831" s="42"/>
      <c r="T9831" s="42"/>
      <c r="U9831" s="42"/>
      <c r="V9831" s="42"/>
      <c r="W9831" s="42"/>
      <c r="X9831" s="42"/>
      <c r="Y9831" s="42"/>
      <c r="Z9831" s="42"/>
    </row>
    <row r="9832">
      <c r="B9832" s="42"/>
      <c r="D9832" s="90"/>
      <c r="F9832" s="90"/>
      <c r="G9832" s="42"/>
      <c r="H9832" s="90"/>
      <c r="M9832" s="42"/>
      <c r="S9832" s="42"/>
      <c r="T9832" s="42"/>
      <c r="U9832" s="42"/>
      <c r="V9832" s="42"/>
      <c r="W9832" s="42"/>
      <c r="X9832" s="42"/>
      <c r="Y9832" s="42"/>
      <c r="Z9832" s="42"/>
    </row>
    <row r="9833">
      <c r="B9833" s="42"/>
      <c r="D9833" s="90"/>
      <c r="F9833" s="90"/>
      <c r="G9833" s="42"/>
      <c r="H9833" s="90"/>
      <c r="M9833" s="42"/>
      <c r="S9833" s="42"/>
      <c r="T9833" s="42"/>
      <c r="U9833" s="42"/>
      <c r="V9833" s="42"/>
      <c r="W9833" s="42"/>
      <c r="X9833" s="42"/>
      <c r="Y9833" s="42"/>
      <c r="Z9833" s="42"/>
    </row>
    <row r="9834">
      <c r="B9834" s="42"/>
      <c r="D9834" s="90"/>
      <c r="F9834" s="90"/>
      <c r="G9834" s="42"/>
      <c r="H9834" s="90"/>
      <c r="M9834" s="42"/>
      <c r="S9834" s="42"/>
      <c r="T9834" s="42"/>
      <c r="U9834" s="42"/>
      <c r="V9834" s="42"/>
      <c r="W9834" s="42"/>
      <c r="X9834" s="42"/>
      <c r="Y9834" s="42"/>
      <c r="Z9834" s="42"/>
    </row>
    <row r="9835">
      <c r="B9835" s="42"/>
      <c r="D9835" s="90"/>
      <c r="F9835" s="90"/>
      <c r="G9835" s="42"/>
      <c r="H9835" s="90"/>
      <c r="M9835" s="42"/>
      <c r="S9835" s="42"/>
      <c r="T9835" s="42"/>
      <c r="U9835" s="42"/>
      <c r="V9835" s="42"/>
      <c r="W9835" s="42"/>
      <c r="X9835" s="42"/>
      <c r="Y9835" s="42"/>
      <c r="Z9835" s="42"/>
    </row>
    <row r="9836">
      <c r="B9836" s="42"/>
      <c r="D9836" s="90"/>
      <c r="F9836" s="90"/>
      <c r="G9836" s="42"/>
      <c r="H9836" s="90"/>
      <c r="M9836" s="42"/>
      <c r="S9836" s="42"/>
      <c r="T9836" s="42"/>
      <c r="U9836" s="42"/>
      <c r="V9836" s="42"/>
      <c r="W9836" s="42"/>
      <c r="X9836" s="42"/>
      <c r="Y9836" s="42"/>
      <c r="Z9836" s="42"/>
    </row>
    <row r="9837">
      <c r="B9837" s="42"/>
      <c r="D9837" s="90"/>
      <c r="F9837" s="90"/>
      <c r="G9837" s="42"/>
      <c r="H9837" s="90"/>
      <c r="M9837" s="42"/>
      <c r="S9837" s="42"/>
      <c r="T9837" s="42"/>
      <c r="U9837" s="42"/>
      <c r="V9837" s="42"/>
      <c r="W9837" s="42"/>
      <c r="X9837" s="42"/>
      <c r="Y9837" s="42"/>
      <c r="Z9837" s="42"/>
    </row>
    <row r="9838">
      <c r="B9838" s="42"/>
      <c r="D9838" s="90"/>
      <c r="F9838" s="90"/>
      <c r="G9838" s="42"/>
      <c r="H9838" s="90"/>
      <c r="M9838" s="42"/>
      <c r="S9838" s="42"/>
      <c r="T9838" s="42"/>
      <c r="U9838" s="42"/>
      <c r="V9838" s="42"/>
      <c r="W9838" s="42"/>
      <c r="X9838" s="42"/>
      <c r="Y9838" s="42"/>
      <c r="Z9838" s="42"/>
    </row>
    <row r="9839">
      <c r="B9839" s="42"/>
      <c r="D9839" s="90"/>
      <c r="F9839" s="90"/>
      <c r="G9839" s="42"/>
      <c r="H9839" s="90"/>
      <c r="M9839" s="42"/>
      <c r="S9839" s="42"/>
      <c r="T9839" s="42"/>
      <c r="U9839" s="42"/>
      <c r="V9839" s="42"/>
      <c r="W9839" s="42"/>
      <c r="X9839" s="42"/>
      <c r="Y9839" s="42"/>
      <c r="Z9839" s="42"/>
    </row>
    <row r="9840">
      <c r="B9840" s="42"/>
      <c r="D9840" s="90"/>
      <c r="F9840" s="90"/>
      <c r="G9840" s="42"/>
      <c r="H9840" s="90"/>
      <c r="M9840" s="42"/>
      <c r="S9840" s="42"/>
      <c r="T9840" s="42"/>
      <c r="U9840" s="42"/>
      <c r="V9840" s="42"/>
      <c r="W9840" s="42"/>
      <c r="X9840" s="42"/>
      <c r="Y9840" s="42"/>
      <c r="Z9840" s="42"/>
    </row>
    <row r="9841">
      <c r="B9841" s="42"/>
      <c r="D9841" s="90"/>
      <c r="F9841" s="90"/>
      <c r="G9841" s="42"/>
      <c r="H9841" s="90"/>
      <c r="M9841" s="42"/>
      <c r="S9841" s="42"/>
      <c r="T9841" s="42"/>
      <c r="U9841" s="42"/>
      <c r="V9841" s="42"/>
      <c r="W9841" s="42"/>
      <c r="X9841" s="42"/>
      <c r="Y9841" s="42"/>
      <c r="Z9841" s="42"/>
    </row>
    <row r="9842">
      <c r="B9842" s="42"/>
      <c r="D9842" s="90"/>
      <c r="F9842" s="90"/>
      <c r="G9842" s="42"/>
      <c r="H9842" s="90"/>
      <c r="M9842" s="42"/>
      <c r="S9842" s="42"/>
      <c r="T9842" s="42"/>
      <c r="U9842" s="42"/>
      <c r="V9842" s="42"/>
      <c r="W9842" s="42"/>
      <c r="X9842" s="42"/>
      <c r="Y9842" s="42"/>
      <c r="Z9842" s="42"/>
    </row>
    <row r="9843">
      <c r="B9843" s="42"/>
      <c r="D9843" s="90"/>
      <c r="F9843" s="90"/>
      <c r="G9843" s="42"/>
      <c r="H9843" s="90"/>
      <c r="M9843" s="42"/>
      <c r="S9843" s="42"/>
      <c r="T9843" s="42"/>
      <c r="U9843" s="42"/>
      <c r="V9843" s="42"/>
      <c r="W9843" s="42"/>
      <c r="X9843" s="42"/>
      <c r="Y9843" s="42"/>
      <c r="Z9843" s="42"/>
    </row>
    <row r="9844">
      <c r="B9844" s="42"/>
      <c r="D9844" s="90"/>
      <c r="F9844" s="90"/>
      <c r="G9844" s="42"/>
      <c r="H9844" s="90"/>
      <c r="M9844" s="42"/>
      <c r="S9844" s="42"/>
      <c r="T9844" s="42"/>
      <c r="U9844" s="42"/>
      <c r="V9844" s="42"/>
      <c r="W9844" s="42"/>
      <c r="X9844" s="42"/>
      <c r="Y9844" s="42"/>
      <c r="Z9844" s="42"/>
    </row>
    <row r="9845">
      <c r="B9845" s="42"/>
      <c r="D9845" s="90"/>
      <c r="F9845" s="90"/>
      <c r="G9845" s="42"/>
      <c r="H9845" s="90"/>
      <c r="M9845" s="42"/>
      <c r="S9845" s="42"/>
      <c r="T9845" s="42"/>
      <c r="U9845" s="42"/>
      <c r="V9845" s="42"/>
      <c r="W9845" s="42"/>
      <c r="X9845" s="42"/>
      <c r="Y9845" s="42"/>
      <c r="Z9845" s="42"/>
    </row>
    <row r="9846">
      <c r="B9846" s="42"/>
      <c r="D9846" s="90"/>
      <c r="F9846" s="90"/>
      <c r="G9846" s="42"/>
      <c r="H9846" s="90"/>
      <c r="M9846" s="42"/>
      <c r="S9846" s="42"/>
      <c r="T9846" s="42"/>
      <c r="U9846" s="42"/>
      <c r="V9846" s="42"/>
      <c r="W9846" s="42"/>
      <c r="X9846" s="42"/>
      <c r="Y9846" s="42"/>
      <c r="Z9846" s="42"/>
    </row>
    <row r="9847">
      <c r="B9847" s="42"/>
      <c r="D9847" s="90"/>
      <c r="F9847" s="90"/>
      <c r="G9847" s="42"/>
      <c r="H9847" s="90"/>
      <c r="M9847" s="42"/>
      <c r="S9847" s="42"/>
      <c r="T9847" s="42"/>
      <c r="U9847" s="42"/>
      <c r="V9847" s="42"/>
      <c r="W9847" s="42"/>
      <c r="X9847" s="42"/>
      <c r="Y9847" s="42"/>
      <c r="Z9847" s="42"/>
    </row>
    <row r="9848">
      <c r="B9848" s="42"/>
      <c r="D9848" s="90"/>
      <c r="F9848" s="90"/>
      <c r="G9848" s="42"/>
      <c r="H9848" s="90"/>
      <c r="M9848" s="42"/>
      <c r="S9848" s="42"/>
      <c r="T9848" s="42"/>
      <c r="U9848" s="42"/>
      <c r="V9848" s="42"/>
      <c r="W9848" s="42"/>
      <c r="X9848" s="42"/>
      <c r="Y9848" s="42"/>
      <c r="Z9848" s="42"/>
    </row>
    <row r="9849">
      <c r="B9849" s="42"/>
      <c r="D9849" s="90"/>
      <c r="F9849" s="90"/>
      <c r="G9849" s="42"/>
      <c r="H9849" s="90"/>
      <c r="M9849" s="42"/>
      <c r="S9849" s="42"/>
      <c r="T9849" s="42"/>
      <c r="U9849" s="42"/>
      <c r="V9849" s="42"/>
      <c r="W9849" s="42"/>
      <c r="X9849" s="42"/>
      <c r="Y9849" s="42"/>
      <c r="Z9849" s="42"/>
    </row>
    <row r="9850">
      <c r="B9850" s="42"/>
      <c r="D9850" s="90"/>
      <c r="F9850" s="90"/>
      <c r="G9850" s="42"/>
      <c r="H9850" s="90"/>
      <c r="M9850" s="42"/>
      <c r="S9850" s="42"/>
      <c r="T9850" s="42"/>
      <c r="U9850" s="42"/>
      <c r="V9850" s="42"/>
      <c r="W9850" s="42"/>
      <c r="X9850" s="42"/>
      <c r="Y9850" s="42"/>
      <c r="Z9850" s="42"/>
    </row>
    <row r="9851">
      <c r="B9851" s="42"/>
      <c r="D9851" s="90"/>
      <c r="F9851" s="90"/>
      <c r="G9851" s="42"/>
      <c r="H9851" s="90"/>
      <c r="M9851" s="42"/>
      <c r="S9851" s="42"/>
      <c r="T9851" s="42"/>
      <c r="U9851" s="42"/>
      <c r="V9851" s="42"/>
      <c r="W9851" s="42"/>
      <c r="X9851" s="42"/>
      <c r="Y9851" s="42"/>
      <c r="Z9851" s="42"/>
    </row>
    <row r="9852">
      <c r="B9852" s="42"/>
      <c r="D9852" s="90"/>
      <c r="F9852" s="90"/>
      <c r="G9852" s="42"/>
      <c r="H9852" s="90"/>
      <c r="M9852" s="42"/>
      <c r="S9852" s="42"/>
      <c r="T9852" s="42"/>
      <c r="U9852" s="42"/>
      <c r="V9852" s="42"/>
      <c r="W9852" s="42"/>
      <c r="X9852" s="42"/>
      <c r="Y9852" s="42"/>
      <c r="Z9852" s="42"/>
    </row>
    <row r="9853">
      <c r="B9853" s="42"/>
      <c r="D9853" s="90"/>
      <c r="F9853" s="90"/>
      <c r="G9853" s="42"/>
      <c r="H9853" s="90"/>
      <c r="M9853" s="42"/>
      <c r="S9853" s="42"/>
      <c r="T9853" s="42"/>
      <c r="U9853" s="42"/>
      <c r="V9853" s="42"/>
      <c r="W9853" s="42"/>
      <c r="X9853" s="42"/>
      <c r="Y9853" s="42"/>
      <c r="Z9853" s="42"/>
    </row>
    <row r="9854">
      <c r="B9854" s="42"/>
      <c r="D9854" s="90"/>
      <c r="F9854" s="90"/>
      <c r="G9854" s="42"/>
      <c r="H9854" s="90"/>
      <c r="M9854" s="42"/>
      <c r="S9854" s="42"/>
      <c r="T9854" s="42"/>
      <c r="U9854" s="42"/>
      <c r="V9854" s="42"/>
      <c r="W9854" s="42"/>
      <c r="X9854" s="42"/>
      <c r="Y9854" s="42"/>
      <c r="Z9854" s="42"/>
    </row>
    <row r="9855">
      <c r="B9855" s="42"/>
      <c r="D9855" s="90"/>
      <c r="F9855" s="90"/>
      <c r="G9855" s="42"/>
      <c r="H9855" s="90"/>
      <c r="M9855" s="42"/>
      <c r="S9855" s="42"/>
      <c r="T9855" s="42"/>
      <c r="U9855" s="42"/>
      <c r="V9855" s="42"/>
      <c r="W9855" s="42"/>
      <c r="X9855" s="42"/>
      <c r="Y9855" s="42"/>
      <c r="Z9855" s="42"/>
    </row>
    <row r="9856">
      <c r="B9856" s="42"/>
      <c r="D9856" s="90"/>
      <c r="F9856" s="90"/>
      <c r="G9856" s="42"/>
      <c r="H9856" s="90"/>
      <c r="M9856" s="42"/>
      <c r="S9856" s="42"/>
      <c r="T9856" s="42"/>
      <c r="U9856" s="42"/>
      <c r="V9856" s="42"/>
      <c r="W9856" s="42"/>
      <c r="X9856" s="42"/>
      <c r="Y9856" s="42"/>
      <c r="Z9856" s="42"/>
    </row>
    <row r="9857">
      <c r="B9857" s="42"/>
      <c r="D9857" s="90"/>
      <c r="F9857" s="90"/>
      <c r="G9857" s="42"/>
      <c r="H9857" s="90"/>
      <c r="M9857" s="42"/>
      <c r="S9857" s="42"/>
      <c r="T9857" s="42"/>
      <c r="U9857" s="42"/>
      <c r="V9857" s="42"/>
      <c r="W9857" s="42"/>
      <c r="X9857" s="42"/>
      <c r="Y9857" s="42"/>
      <c r="Z9857" s="42"/>
    </row>
    <row r="9858">
      <c r="B9858" s="42"/>
      <c r="D9858" s="90"/>
      <c r="F9858" s="90"/>
      <c r="G9858" s="42"/>
      <c r="H9858" s="90"/>
      <c r="M9858" s="42"/>
      <c r="S9858" s="42"/>
      <c r="T9858" s="42"/>
      <c r="U9858" s="42"/>
      <c r="V9858" s="42"/>
      <c r="W9858" s="42"/>
      <c r="X9858" s="42"/>
      <c r="Y9858" s="42"/>
      <c r="Z9858" s="42"/>
    </row>
    <row r="9859">
      <c r="B9859" s="42"/>
      <c r="D9859" s="90"/>
      <c r="F9859" s="90"/>
      <c r="G9859" s="42"/>
      <c r="H9859" s="90"/>
      <c r="M9859" s="42"/>
      <c r="S9859" s="42"/>
      <c r="T9859" s="42"/>
      <c r="U9859" s="42"/>
      <c r="V9859" s="42"/>
      <c r="W9859" s="42"/>
      <c r="X9859" s="42"/>
      <c r="Y9859" s="42"/>
      <c r="Z9859" s="42"/>
    </row>
    <row r="9860">
      <c r="B9860" s="42"/>
      <c r="D9860" s="90"/>
      <c r="F9860" s="90"/>
      <c r="G9860" s="42"/>
      <c r="H9860" s="90"/>
      <c r="M9860" s="42"/>
      <c r="S9860" s="42"/>
      <c r="T9860" s="42"/>
      <c r="U9860" s="42"/>
      <c r="V9860" s="42"/>
      <c r="W9860" s="42"/>
      <c r="X9860" s="42"/>
      <c r="Y9860" s="42"/>
      <c r="Z9860" s="42"/>
    </row>
    <row r="9861">
      <c r="B9861" s="42"/>
      <c r="D9861" s="90"/>
      <c r="F9861" s="90"/>
      <c r="G9861" s="42"/>
      <c r="H9861" s="90"/>
      <c r="M9861" s="42"/>
      <c r="S9861" s="42"/>
      <c r="T9861" s="42"/>
      <c r="U9861" s="42"/>
      <c r="V9861" s="42"/>
      <c r="W9861" s="42"/>
      <c r="X9861" s="42"/>
      <c r="Y9861" s="42"/>
      <c r="Z9861" s="42"/>
    </row>
    <row r="9862">
      <c r="B9862" s="42"/>
      <c r="D9862" s="90"/>
      <c r="F9862" s="90"/>
      <c r="G9862" s="42"/>
      <c r="H9862" s="90"/>
      <c r="M9862" s="42"/>
      <c r="S9862" s="42"/>
      <c r="T9862" s="42"/>
      <c r="U9862" s="42"/>
      <c r="V9862" s="42"/>
      <c r="W9862" s="42"/>
      <c r="X9862" s="42"/>
      <c r="Y9862" s="42"/>
      <c r="Z9862" s="42"/>
    </row>
    <row r="9863">
      <c r="B9863" s="42"/>
      <c r="D9863" s="90"/>
      <c r="F9863" s="90"/>
      <c r="G9863" s="42"/>
      <c r="H9863" s="90"/>
      <c r="M9863" s="42"/>
      <c r="S9863" s="42"/>
      <c r="T9863" s="42"/>
      <c r="U9863" s="42"/>
      <c r="V9863" s="42"/>
      <c r="W9863" s="42"/>
      <c r="X9863" s="42"/>
      <c r="Y9863" s="42"/>
      <c r="Z9863" s="42"/>
    </row>
    <row r="9864">
      <c r="B9864" s="42"/>
      <c r="D9864" s="90"/>
      <c r="F9864" s="90"/>
      <c r="G9864" s="42"/>
      <c r="H9864" s="90"/>
      <c r="M9864" s="42"/>
      <c r="S9864" s="42"/>
      <c r="T9864" s="42"/>
      <c r="U9864" s="42"/>
      <c r="V9864" s="42"/>
      <c r="W9864" s="42"/>
      <c r="X9864" s="42"/>
      <c r="Y9864" s="42"/>
      <c r="Z9864" s="42"/>
    </row>
    <row r="9865">
      <c r="B9865" s="42"/>
      <c r="D9865" s="90"/>
      <c r="F9865" s="90"/>
      <c r="G9865" s="42"/>
      <c r="H9865" s="90"/>
      <c r="M9865" s="42"/>
      <c r="S9865" s="42"/>
      <c r="T9865" s="42"/>
      <c r="U9865" s="42"/>
      <c r="V9865" s="42"/>
      <c r="W9865" s="42"/>
      <c r="X9865" s="42"/>
      <c r="Y9865" s="42"/>
      <c r="Z9865" s="42"/>
    </row>
    <row r="9866">
      <c r="B9866" s="42"/>
      <c r="D9866" s="90"/>
      <c r="F9866" s="90"/>
      <c r="G9866" s="42"/>
      <c r="H9866" s="90"/>
      <c r="M9866" s="42"/>
      <c r="S9866" s="42"/>
      <c r="T9866" s="42"/>
      <c r="U9866" s="42"/>
      <c r="V9866" s="42"/>
      <c r="W9866" s="42"/>
      <c r="X9866" s="42"/>
      <c r="Y9866" s="42"/>
      <c r="Z9866" s="42"/>
    </row>
    <row r="9867">
      <c r="B9867" s="42"/>
      <c r="D9867" s="90"/>
      <c r="F9867" s="90"/>
      <c r="G9867" s="42"/>
      <c r="H9867" s="90"/>
      <c r="M9867" s="42"/>
      <c r="S9867" s="42"/>
      <c r="T9867" s="42"/>
      <c r="U9867" s="42"/>
      <c r="V9867" s="42"/>
      <c r="W9867" s="42"/>
      <c r="X9867" s="42"/>
      <c r="Y9867" s="42"/>
      <c r="Z9867" s="42"/>
    </row>
    <row r="9868">
      <c r="B9868" s="42"/>
      <c r="D9868" s="90"/>
      <c r="F9868" s="90"/>
      <c r="G9868" s="42"/>
      <c r="H9868" s="90"/>
      <c r="M9868" s="42"/>
      <c r="S9868" s="42"/>
      <c r="T9868" s="42"/>
      <c r="U9868" s="42"/>
      <c r="V9868" s="42"/>
      <c r="W9868" s="42"/>
      <c r="X9868" s="42"/>
      <c r="Y9868" s="42"/>
      <c r="Z9868" s="42"/>
    </row>
    <row r="9869">
      <c r="B9869" s="42"/>
      <c r="D9869" s="90"/>
      <c r="F9869" s="90"/>
      <c r="G9869" s="42"/>
      <c r="H9869" s="90"/>
      <c r="M9869" s="42"/>
      <c r="S9869" s="42"/>
      <c r="T9869" s="42"/>
      <c r="U9869" s="42"/>
      <c r="V9869" s="42"/>
      <c r="W9869" s="42"/>
      <c r="X9869" s="42"/>
      <c r="Y9869" s="42"/>
      <c r="Z9869" s="42"/>
    </row>
    <row r="9870">
      <c r="B9870" s="42"/>
      <c r="D9870" s="90"/>
      <c r="F9870" s="90"/>
      <c r="G9870" s="42"/>
      <c r="H9870" s="90"/>
      <c r="M9870" s="42"/>
      <c r="S9870" s="42"/>
      <c r="T9870" s="42"/>
      <c r="U9870" s="42"/>
      <c r="V9870" s="42"/>
      <c r="W9870" s="42"/>
      <c r="X9870" s="42"/>
      <c r="Y9870" s="42"/>
      <c r="Z9870" s="42"/>
    </row>
    <row r="9871">
      <c r="B9871" s="42"/>
      <c r="D9871" s="90"/>
      <c r="F9871" s="90"/>
      <c r="G9871" s="42"/>
      <c r="H9871" s="90"/>
      <c r="M9871" s="42"/>
      <c r="S9871" s="42"/>
      <c r="T9871" s="42"/>
      <c r="U9871" s="42"/>
      <c r="V9871" s="42"/>
      <c r="W9871" s="42"/>
      <c r="X9871" s="42"/>
      <c r="Y9871" s="42"/>
      <c r="Z9871" s="42"/>
    </row>
    <row r="9872">
      <c r="B9872" s="42"/>
      <c r="D9872" s="90"/>
      <c r="F9872" s="90"/>
      <c r="G9872" s="42"/>
      <c r="H9872" s="90"/>
      <c r="M9872" s="42"/>
      <c r="S9872" s="42"/>
      <c r="T9872" s="42"/>
      <c r="U9872" s="42"/>
      <c r="V9872" s="42"/>
      <c r="W9872" s="42"/>
      <c r="X9872" s="42"/>
      <c r="Y9872" s="42"/>
      <c r="Z9872" s="42"/>
    </row>
    <row r="9873">
      <c r="B9873" s="42"/>
      <c r="D9873" s="90"/>
      <c r="F9873" s="90"/>
      <c r="G9873" s="42"/>
      <c r="H9873" s="90"/>
      <c r="M9873" s="42"/>
      <c r="S9873" s="42"/>
      <c r="T9873" s="42"/>
      <c r="U9873" s="42"/>
      <c r="V9873" s="42"/>
      <c r="W9873" s="42"/>
      <c r="X9873" s="42"/>
      <c r="Y9873" s="42"/>
      <c r="Z9873" s="42"/>
    </row>
    <row r="9874">
      <c r="B9874" s="42"/>
      <c r="D9874" s="90"/>
      <c r="F9874" s="90"/>
      <c r="G9874" s="42"/>
      <c r="H9874" s="90"/>
      <c r="M9874" s="42"/>
      <c r="S9874" s="42"/>
      <c r="T9874" s="42"/>
      <c r="U9874" s="42"/>
      <c r="V9874" s="42"/>
      <c r="W9874" s="42"/>
      <c r="X9874" s="42"/>
      <c r="Y9874" s="42"/>
      <c r="Z9874" s="42"/>
    </row>
    <row r="9875">
      <c r="B9875" s="42"/>
      <c r="D9875" s="90"/>
      <c r="F9875" s="90"/>
      <c r="G9875" s="42"/>
      <c r="H9875" s="90"/>
      <c r="M9875" s="42"/>
      <c r="S9875" s="42"/>
      <c r="T9875" s="42"/>
      <c r="U9875" s="42"/>
      <c r="V9875" s="42"/>
      <c r="W9875" s="42"/>
      <c r="X9875" s="42"/>
      <c r="Y9875" s="42"/>
      <c r="Z9875" s="42"/>
    </row>
    <row r="9876">
      <c r="B9876" s="42"/>
      <c r="D9876" s="90"/>
      <c r="F9876" s="90"/>
      <c r="G9876" s="42"/>
      <c r="H9876" s="90"/>
      <c r="M9876" s="42"/>
      <c r="S9876" s="42"/>
      <c r="T9876" s="42"/>
      <c r="U9876" s="42"/>
      <c r="V9876" s="42"/>
      <c r="W9876" s="42"/>
      <c r="X9876" s="42"/>
      <c r="Y9876" s="42"/>
      <c r="Z9876" s="42"/>
    </row>
    <row r="9877">
      <c r="B9877" s="42"/>
      <c r="D9877" s="90"/>
      <c r="F9877" s="90"/>
      <c r="G9877" s="42"/>
      <c r="H9877" s="90"/>
      <c r="M9877" s="42"/>
      <c r="S9877" s="42"/>
      <c r="T9877" s="42"/>
      <c r="U9877" s="42"/>
      <c r="V9877" s="42"/>
      <c r="W9877" s="42"/>
      <c r="X9877" s="42"/>
      <c r="Y9877" s="42"/>
      <c r="Z9877" s="42"/>
    </row>
    <row r="9878">
      <c r="B9878" s="42"/>
      <c r="D9878" s="90"/>
      <c r="F9878" s="90"/>
      <c r="G9878" s="42"/>
      <c r="H9878" s="90"/>
      <c r="M9878" s="42"/>
      <c r="S9878" s="42"/>
      <c r="T9878" s="42"/>
      <c r="U9878" s="42"/>
      <c r="V9878" s="42"/>
      <c r="W9878" s="42"/>
      <c r="X9878" s="42"/>
      <c r="Y9878" s="42"/>
      <c r="Z9878" s="42"/>
    </row>
    <row r="9879">
      <c r="B9879" s="42"/>
      <c r="D9879" s="90"/>
      <c r="F9879" s="90"/>
      <c r="G9879" s="42"/>
      <c r="H9879" s="90"/>
      <c r="M9879" s="42"/>
      <c r="S9879" s="42"/>
      <c r="T9879" s="42"/>
      <c r="U9879" s="42"/>
      <c r="V9879" s="42"/>
      <c r="W9879" s="42"/>
      <c r="X9879" s="42"/>
      <c r="Y9879" s="42"/>
      <c r="Z9879" s="42"/>
    </row>
    <row r="9880">
      <c r="B9880" s="42"/>
      <c r="D9880" s="90"/>
      <c r="F9880" s="90"/>
      <c r="G9880" s="42"/>
      <c r="H9880" s="90"/>
      <c r="M9880" s="42"/>
      <c r="S9880" s="42"/>
      <c r="T9880" s="42"/>
      <c r="U9880" s="42"/>
      <c r="V9880" s="42"/>
      <c r="W9880" s="42"/>
      <c r="X9880" s="42"/>
      <c r="Y9880" s="42"/>
      <c r="Z9880" s="42"/>
    </row>
    <row r="9881">
      <c r="B9881" s="42"/>
      <c r="D9881" s="90"/>
      <c r="F9881" s="90"/>
      <c r="G9881" s="42"/>
      <c r="H9881" s="90"/>
      <c r="M9881" s="42"/>
      <c r="S9881" s="42"/>
      <c r="T9881" s="42"/>
      <c r="U9881" s="42"/>
      <c r="V9881" s="42"/>
      <c r="W9881" s="42"/>
      <c r="X9881" s="42"/>
      <c r="Y9881" s="42"/>
      <c r="Z9881" s="42"/>
    </row>
    <row r="9882">
      <c r="B9882" s="42"/>
      <c r="D9882" s="90"/>
      <c r="F9882" s="90"/>
      <c r="G9882" s="42"/>
      <c r="H9882" s="90"/>
      <c r="M9882" s="42"/>
      <c r="S9882" s="42"/>
      <c r="T9882" s="42"/>
      <c r="U9882" s="42"/>
      <c r="V9882" s="42"/>
      <c r="W9882" s="42"/>
      <c r="X9882" s="42"/>
      <c r="Y9882" s="42"/>
      <c r="Z9882" s="42"/>
    </row>
    <row r="9883">
      <c r="B9883" s="42"/>
      <c r="D9883" s="90"/>
      <c r="F9883" s="90"/>
      <c r="G9883" s="42"/>
      <c r="H9883" s="90"/>
      <c r="M9883" s="42"/>
      <c r="S9883" s="42"/>
      <c r="T9883" s="42"/>
      <c r="U9883" s="42"/>
      <c r="V9883" s="42"/>
      <c r="W9883" s="42"/>
      <c r="X9883" s="42"/>
      <c r="Y9883" s="42"/>
      <c r="Z9883" s="42"/>
    </row>
    <row r="9884">
      <c r="B9884" s="42"/>
      <c r="D9884" s="90"/>
      <c r="F9884" s="90"/>
      <c r="G9884" s="42"/>
      <c r="H9884" s="90"/>
      <c r="M9884" s="42"/>
      <c r="S9884" s="42"/>
      <c r="T9884" s="42"/>
      <c r="U9884" s="42"/>
      <c r="V9884" s="42"/>
      <c r="W9884" s="42"/>
      <c r="X9884" s="42"/>
      <c r="Y9884" s="42"/>
      <c r="Z9884" s="42"/>
    </row>
    <row r="9885">
      <c r="B9885" s="42"/>
      <c r="D9885" s="90"/>
      <c r="F9885" s="90"/>
      <c r="G9885" s="42"/>
      <c r="H9885" s="90"/>
      <c r="M9885" s="42"/>
      <c r="S9885" s="42"/>
      <c r="T9885" s="42"/>
      <c r="U9885" s="42"/>
      <c r="V9885" s="42"/>
      <c r="W9885" s="42"/>
      <c r="X9885" s="42"/>
      <c r="Y9885" s="42"/>
      <c r="Z9885" s="42"/>
    </row>
    <row r="9886">
      <c r="B9886" s="42"/>
      <c r="D9886" s="90"/>
      <c r="F9886" s="90"/>
      <c r="G9886" s="42"/>
      <c r="H9886" s="90"/>
      <c r="M9886" s="42"/>
      <c r="S9886" s="42"/>
      <c r="T9886" s="42"/>
      <c r="U9886" s="42"/>
      <c r="V9886" s="42"/>
      <c r="W9886" s="42"/>
      <c r="X9886" s="42"/>
      <c r="Y9886" s="42"/>
      <c r="Z9886" s="42"/>
    </row>
    <row r="9887">
      <c r="B9887" s="42"/>
      <c r="D9887" s="90"/>
      <c r="F9887" s="90"/>
      <c r="G9887" s="42"/>
      <c r="H9887" s="90"/>
      <c r="M9887" s="42"/>
      <c r="S9887" s="42"/>
      <c r="T9887" s="42"/>
      <c r="U9887" s="42"/>
      <c r="V9887" s="42"/>
      <c r="W9887" s="42"/>
      <c r="X9887" s="42"/>
      <c r="Y9887" s="42"/>
      <c r="Z9887" s="42"/>
    </row>
    <row r="9888">
      <c r="B9888" s="42"/>
      <c r="D9888" s="90"/>
      <c r="F9888" s="90"/>
      <c r="G9888" s="42"/>
      <c r="H9888" s="90"/>
      <c r="M9888" s="42"/>
      <c r="S9888" s="42"/>
      <c r="T9888" s="42"/>
      <c r="U9888" s="42"/>
      <c r="V9888" s="42"/>
      <c r="W9888" s="42"/>
      <c r="X9888" s="42"/>
      <c r="Y9888" s="42"/>
      <c r="Z9888" s="42"/>
    </row>
    <row r="9889">
      <c r="B9889" s="42"/>
      <c r="D9889" s="90"/>
      <c r="F9889" s="90"/>
      <c r="G9889" s="42"/>
      <c r="H9889" s="90"/>
      <c r="M9889" s="42"/>
      <c r="S9889" s="42"/>
      <c r="T9889" s="42"/>
      <c r="U9889" s="42"/>
      <c r="V9889" s="42"/>
      <c r="W9889" s="42"/>
      <c r="X9889" s="42"/>
      <c r="Y9889" s="42"/>
      <c r="Z9889" s="42"/>
    </row>
    <row r="9890">
      <c r="B9890" s="42"/>
      <c r="D9890" s="90"/>
      <c r="F9890" s="90"/>
      <c r="G9890" s="42"/>
      <c r="H9890" s="90"/>
      <c r="M9890" s="42"/>
      <c r="S9890" s="42"/>
      <c r="T9890" s="42"/>
      <c r="U9890" s="42"/>
      <c r="V9890" s="42"/>
      <c r="W9890" s="42"/>
      <c r="X9890" s="42"/>
      <c r="Y9890" s="42"/>
      <c r="Z9890" s="42"/>
    </row>
    <row r="9891">
      <c r="B9891" s="42"/>
      <c r="D9891" s="90"/>
      <c r="F9891" s="90"/>
      <c r="G9891" s="42"/>
      <c r="H9891" s="90"/>
      <c r="M9891" s="42"/>
      <c r="S9891" s="42"/>
      <c r="T9891" s="42"/>
      <c r="U9891" s="42"/>
      <c r="V9891" s="42"/>
      <c r="W9891" s="42"/>
      <c r="X9891" s="42"/>
      <c r="Y9891" s="42"/>
      <c r="Z9891" s="42"/>
    </row>
    <row r="9892">
      <c r="B9892" s="42"/>
      <c r="D9892" s="90"/>
      <c r="F9892" s="90"/>
      <c r="G9892" s="42"/>
      <c r="H9892" s="90"/>
      <c r="M9892" s="42"/>
      <c r="S9892" s="42"/>
      <c r="T9892" s="42"/>
      <c r="U9892" s="42"/>
      <c r="V9892" s="42"/>
      <c r="W9892" s="42"/>
      <c r="X9892" s="42"/>
      <c r="Y9892" s="42"/>
      <c r="Z9892" s="42"/>
    </row>
    <row r="9893">
      <c r="B9893" s="42"/>
      <c r="D9893" s="90"/>
      <c r="F9893" s="90"/>
      <c r="G9893" s="42"/>
      <c r="H9893" s="90"/>
      <c r="M9893" s="42"/>
      <c r="S9893" s="42"/>
      <c r="T9893" s="42"/>
      <c r="U9893" s="42"/>
      <c r="V9893" s="42"/>
      <c r="W9893" s="42"/>
      <c r="X9893" s="42"/>
      <c r="Y9893" s="42"/>
      <c r="Z9893" s="42"/>
    </row>
    <row r="9894">
      <c r="B9894" s="42"/>
      <c r="D9894" s="90"/>
      <c r="F9894" s="90"/>
      <c r="G9894" s="42"/>
      <c r="H9894" s="90"/>
      <c r="M9894" s="42"/>
      <c r="S9894" s="42"/>
      <c r="T9894" s="42"/>
      <c r="U9894" s="42"/>
      <c r="V9894" s="42"/>
      <c r="W9894" s="42"/>
      <c r="X9894" s="42"/>
      <c r="Y9894" s="42"/>
      <c r="Z9894" s="42"/>
    </row>
    <row r="9895">
      <c r="B9895" s="42"/>
      <c r="D9895" s="90"/>
      <c r="F9895" s="90"/>
      <c r="G9895" s="42"/>
      <c r="H9895" s="90"/>
      <c r="M9895" s="42"/>
      <c r="S9895" s="42"/>
      <c r="T9895" s="42"/>
      <c r="U9895" s="42"/>
      <c r="V9895" s="42"/>
      <c r="W9895" s="42"/>
      <c r="X9895" s="42"/>
      <c r="Y9895" s="42"/>
      <c r="Z9895" s="42"/>
    </row>
    <row r="9896">
      <c r="B9896" s="42"/>
      <c r="D9896" s="90"/>
      <c r="F9896" s="90"/>
      <c r="G9896" s="42"/>
      <c r="H9896" s="90"/>
      <c r="M9896" s="42"/>
      <c r="S9896" s="42"/>
      <c r="T9896" s="42"/>
      <c r="U9896" s="42"/>
      <c r="V9896" s="42"/>
      <c r="W9896" s="42"/>
      <c r="X9896" s="42"/>
      <c r="Y9896" s="42"/>
      <c r="Z9896" s="42"/>
    </row>
    <row r="9897">
      <c r="B9897" s="42"/>
      <c r="D9897" s="90"/>
      <c r="F9897" s="90"/>
      <c r="G9897" s="42"/>
      <c r="H9897" s="90"/>
      <c r="M9897" s="42"/>
      <c r="S9897" s="42"/>
      <c r="T9897" s="42"/>
      <c r="U9897" s="42"/>
      <c r="V9897" s="42"/>
      <c r="W9897" s="42"/>
      <c r="X9897" s="42"/>
      <c r="Y9897" s="42"/>
      <c r="Z9897" s="42"/>
    </row>
    <row r="9898">
      <c r="B9898" s="42"/>
      <c r="D9898" s="90"/>
      <c r="F9898" s="90"/>
      <c r="G9898" s="42"/>
      <c r="H9898" s="90"/>
      <c r="M9898" s="42"/>
      <c r="S9898" s="42"/>
      <c r="T9898" s="42"/>
      <c r="U9898" s="42"/>
      <c r="V9898" s="42"/>
      <c r="W9898" s="42"/>
      <c r="X9898" s="42"/>
      <c r="Y9898" s="42"/>
      <c r="Z9898" s="42"/>
    </row>
    <row r="9899">
      <c r="B9899" s="42"/>
      <c r="D9899" s="90"/>
      <c r="F9899" s="90"/>
      <c r="G9899" s="42"/>
      <c r="H9899" s="90"/>
      <c r="M9899" s="42"/>
      <c r="S9899" s="42"/>
      <c r="T9899" s="42"/>
      <c r="U9899" s="42"/>
      <c r="V9899" s="42"/>
      <c r="W9899" s="42"/>
      <c r="X9899" s="42"/>
      <c r="Y9899" s="42"/>
      <c r="Z9899" s="42"/>
    </row>
    <row r="9900">
      <c r="B9900" s="42"/>
      <c r="D9900" s="90"/>
      <c r="F9900" s="90"/>
      <c r="G9900" s="42"/>
      <c r="H9900" s="90"/>
      <c r="M9900" s="42"/>
      <c r="S9900" s="42"/>
      <c r="T9900" s="42"/>
      <c r="U9900" s="42"/>
      <c r="V9900" s="42"/>
      <c r="W9900" s="42"/>
      <c r="X9900" s="42"/>
      <c r="Y9900" s="42"/>
      <c r="Z9900" s="42"/>
    </row>
    <row r="9901">
      <c r="B9901" s="42"/>
      <c r="D9901" s="90"/>
      <c r="F9901" s="90"/>
      <c r="G9901" s="42"/>
      <c r="H9901" s="90"/>
      <c r="M9901" s="42"/>
      <c r="S9901" s="42"/>
      <c r="T9901" s="42"/>
      <c r="U9901" s="42"/>
      <c r="V9901" s="42"/>
      <c r="W9901" s="42"/>
      <c r="X9901" s="42"/>
      <c r="Y9901" s="42"/>
      <c r="Z9901" s="42"/>
    </row>
    <row r="9902">
      <c r="B9902" s="42"/>
      <c r="D9902" s="90"/>
      <c r="F9902" s="90"/>
      <c r="G9902" s="42"/>
      <c r="H9902" s="90"/>
      <c r="M9902" s="42"/>
      <c r="S9902" s="42"/>
      <c r="T9902" s="42"/>
      <c r="U9902" s="42"/>
      <c r="V9902" s="42"/>
      <c r="W9902" s="42"/>
      <c r="X9902" s="42"/>
      <c r="Y9902" s="42"/>
      <c r="Z9902" s="42"/>
    </row>
    <row r="9903">
      <c r="B9903" s="42"/>
      <c r="D9903" s="90"/>
      <c r="F9903" s="90"/>
      <c r="G9903" s="42"/>
      <c r="H9903" s="90"/>
      <c r="M9903" s="42"/>
      <c r="S9903" s="42"/>
      <c r="T9903" s="42"/>
      <c r="U9903" s="42"/>
      <c r="V9903" s="42"/>
      <c r="W9903" s="42"/>
      <c r="X9903" s="42"/>
      <c r="Y9903" s="42"/>
      <c r="Z9903" s="42"/>
    </row>
    <row r="9904">
      <c r="B9904" s="42"/>
      <c r="D9904" s="90"/>
      <c r="F9904" s="90"/>
      <c r="G9904" s="42"/>
      <c r="H9904" s="90"/>
      <c r="M9904" s="42"/>
      <c r="S9904" s="42"/>
      <c r="T9904" s="42"/>
      <c r="U9904" s="42"/>
      <c r="V9904" s="42"/>
      <c r="W9904" s="42"/>
      <c r="X9904" s="42"/>
      <c r="Y9904" s="42"/>
      <c r="Z9904" s="42"/>
    </row>
    <row r="9905">
      <c r="B9905" s="42"/>
      <c r="D9905" s="90"/>
      <c r="F9905" s="90"/>
      <c r="G9905" s="42"/>
      <c r="H9905" s="90"/>
      <c r="M9905" s="42"/>
      <c r="S9905" s="42"/>
      <c r="T9905" s="42"/>
      <c r="U9905" s="42"/>
      <c r="V9905" s="42"/>
      <c r="W9905" s="42"/>
      <c r="X9905" s="42"/>
      <c r="Y9905" s="42"/>
      <c r="Z9905" s="42"/>
    </row>
    <row r="9906">
      <c r="B9906" s="42"/>
      <c r="D9906" s="90"/>
      <c r="F9906" s="90"/>
      <c r="G9906" s="42"/>
      <c r="H9906" s="90"/>
      <c r="M9906" s="42"/>
      <c r="S9906" s="42"/>
      <c r="T9906" s="42"/>
      <c r="U9906" s="42"/>
      <c r="V9906" s="42"/>
      <c r="W9906" s="42"/>
      <c r="X9906" s="42"/>
      <c r="Y9906" s="42"/>
      <c r="Z9906" s="42"/>
    </row>
    <row r="9907">
      <c r="B9907" s="42"/>
      <c r="D9907" s="90"/>
      <c r="F9907" s="90"/>
      <c r="G9907" s="42"/>
      <c r="H9907" s="90"/>
      <c r="M9907" s="42"/>
      <c r="S9907" s="42"/>
      <c r="T9907" s="42"/>
      <c r="U9907" s="42"/>
      <c r="V9907" s="42"/>
      <c r="W9907" s="42"/>
      <c r="X9907" s="42"/>
      <c r="Y9907" s="42"/>
      <c r="Z9907" s="42"/>
    </row>
    <row r="9908">
      <c r="B9908" s="42"/>
      <c r="D9908" s="90"/>
      <c r="F9908" s="90"/>
      <c r="G9908" s="42"/>
      <c r="H9908" s="90"/>
      <c r="M9908" s="42"/>
      <c r="S9908" s="42"/>
      <c r="T9908" s="42"/>
      <c r="U9908" s="42"/>
      <c r="V9908" s="42"/>
      <c r="W9908" s="42"/>
      <c r="X9908" s="42"/>
      <c r="Y9908" s="42"/>
      <c r="Z9908" s="42"/>
    </row>
    <row r="9909">
      <c r="B9909" s="42"/>
      <c r="D9909" s="90"/>
      <c r="F9909" s="90"/>
      <c r="G9909" s="42"/>
      <c r="H9909" s="90"/>
      <c r="M9909" s="42"/>
      <c r="S9909" s="42"/>
      <c r="T9909" s="42"/>
      <c r="U9909" s="42"/>
      <c r="V9909" s="42"/>
      <c r="W9909" s="42"/>
      <c r="X9909" s="42"/>
      <c r="Y9909" s="42"/>
      <c r="Z9909" s="42"/>
    </row>
    <row r="9910">
      <c r="B9910" s="42"/>
      <c r="D9910" s="90"/>
      <c r="F9910" s="90"/>
      <c r="G9910" s="42"/>
      <c r="H9910" s="90"/>
      <c r="M9910" s="42"/>
      <c r="S9910" s="42"/>
      <c r="T9910" s="42"/>
      <c r="U9910" s="42"/>
      <c r="V9910" s="42"/>
      <c r="W9910" s="42"/>
      <c r="X9910" s="42"/>
      <c r="Y9910" s="42"/>
      <c r="Z9910" s="42"/>
    </row>
    <row r="9911">
      <c r="B9911" s="42"/>
      <c r="D9911" s="90"/>
      <c r="F9911" s="90"/>
      <c r="G9911" s="42"/>
      <c r="H9911" s="90"/>
      <c r="M9911" s="42"/>
      <c r="S9911" s="42"/>
      <c r="T9911" s="42"/>
      <c r="U9911" s="42"/>
      <c r="V9911" s="42"/>
      <c r="W9911" s="42"/>
      <c r="X9911" s="42"/>
      <c r="Y9911" s="42"/>
      <c r="Z9911" s="42"/>
    </row>
    <row r="9912">
      <c r="B9912" s="42"/>
      <c r="D9912" s="90"/>
      <c r="F9912" s="90"/>
      <c r="G9912" s="42"/>
      <c r="H9912" s="90"/>
      <c r="M9912" s="42"/>
      <c r="S9912" s="42"/>
      <c r="T9912" s="42"/>
      <c r="U9912" s="42"/>
      <c r="V9912" s="42"/>
      <c r="W9912" s="42"/>
      <c r="X9912" s="42"/>
      <c r="Y9912" s="42"/>
      <c r="Z9912" s="42"/>
    </row>
    <row r="9913">
      <c r="B9913" s="42"/>
      <c r="D9913" s="90"/>
      <c r="F9913" s="90"/>
      <c r="G9913" s="42"/>
      <c r="H9913" s="90"/>
      <c r="M9913" s="42"/>
      <c r="S9913" s="42"/>
      <c r="T9913" s="42"/>
      <c r="U9913" s="42"/>
      <c r="V9913" s="42"/>
      <c r="W9913" s="42"/>
      <c r="X9913" s="42"/>
      <c r="Y9913" s="42"/>
      <c r="Z9913" s="42"/>
    </row>
    <row r="9914">
      <c r="B9914" s="42"/>
      <c r="D9914" s="90"/>
      <c r="F9914" s="90"/>
      <c r="G9914" s="42"/>
      <c r="H9914" s="90"/>
      <c r="M9914" s="42"/>
      <c r="S9914" s="42"/>
      <c r="T9914" s="42"/>
      <c r="U9914" s="42"/>
      <c r="V9914" s="42"/>
      <c r="W9914" s="42"/>
      <c r="X9914" s="42"/>
      <c r="Y9914" s="42"/>
      <c r="Z9914" s="42"/>
    </row>
    <row r="9915">
      <c r="B9915" s="42"/>
      <c r="D9915" s="90"/>
      <c r="F9915" s="90"/>
      <c r="G9915" s="42"/>
      <c r="H9915" s="90"/>
      <c r="M9915" s="42"/>
      <c r="S9915" s="42"/>
      <c r="T9915" s="42"/>
      <c r="U9915" s="42"/>
      <c r="V9915" s="42"/>
      <c r="W9915" s="42"/>
      <c r="X9915" s="42"/>
      <c r="Y9915" s="42"/>
      <c r="Z9915" s="42"/>
    </row>
    <row r="9916">
      <c r="B9916" s="42"/>
      <c r="D9916" s="90"/>
      <c r="F9916" s="90"/>
      <c r="G9916" s="42"/>
      <c r="H9916" s="90"/>
      <c r="M9916" s="42"/>
      <c r="S9916" s="42"/>
      <c r="T9916" s="42"/>
      <c r="U9916" s="42"/>
      <c r="V9916" s="42"/>
      <c r="W9916" s="42"/>
      <c r="X9916" s="42"/>
      <c r="Y9916" s="42"/>
      <c r="Z9916" s="42"/>
    </row>
    <row r="9917">
      <c r="B9917" s="42"/>
      <c r="D9917" s="90"/>
      <c r="F9917" s="90"/>
      <c r="G9917" s="42"/>
      <c r="H9917" s="90"/>
      <c r="M9917" s="42"/>
      <c r="S9917" s="42"/>
      <c r="T9917" s="42"/>
      <c r="U9917" s="42"/>
      <c r="V9917" s="42"/>
      <c r="W9917" s="42"/>
      <c r="X9917" s="42"/>
      <c r="Y9917" s="42"/>
      <c r="Z9917" s="42"/>
    </row>
    <row r="9918">
      <c r="B9918" s="42"/>
      <c r="D9918" s="90"/>
      <c r="F9918" s="90"/>
      <c r="G9918" s="42"/>
      <c r="H9918" s="90"/>
      <c r="M9918" s="42"/>
      <c r="S9918" s="42"/>
      <c r="T9918" s="42"/>
      <c r="U9918" s="42"/>
      <c r="V9918" s="42"/>
      <c r="W9918" s="42"/>
      <c r="X9918" s="42"/>
      <c r="Y9918" s="42"/>
      <c r="Z9918" s="42"/>
    </row>
    <row r="9919">
      <c r="B9919" s="42"/>
      <c r="D9919" s="90"/>
      <c r="F9919" s="90"/>
      <c r="G9919" s="42"/>
      <c r="H9919" s="90"/>
      <c r="M9919" s="42"/>
      <c r="S9919" s="42"/>
      <c r="T9919" s="42"/>
      <c r="U9919" s="42"/>
      <c r="V9919" s="42"/>
      <c r="W9919" s="42"/>
      <c r="X9919" s="42"/>
      <c r="Y9919" s="42"/>
      <c r="Z9919" s="42"/>
    </row>
    <row r="9920">
      <c r="B9920" s="42"/>
      <c r="D9920" s="90"/>
      <c r="F9920" s="90"/>
      <c r="G9920" s="42"/>
      <c r="H9920" s="90"/>
      <c r="M9920" s="42"/>
      <c r="S9920" s="42"/>
      <c r="T9920" s="42"/>
      <c r="U9920" s="42"/>
      <c r="V9920" s="42"/>
      <c r="W9920" s="42"/>
      <c r="X9920" s="42"/>
      <c r="Y9920" s="42"/>
      <c r="Z9920" s="42"/>
    </row>
    <row r="9921">
      <c r="B9921" s="42"/>
      <c r="D9921" s="90"/>
      <c r="F9921" s="90"/>
      <c r="G9921" s="42"/>
      <c r="H9921" s="90"/>
      <c r="M9921" s="42"/>
      <c r="S9921" s="42"/>
      <c r="T9921" s="42"/>
      <c r="U9921" s="42"/>
      <c r="V9921" s="42"/>
      <c r="W9921" s="42"/>
      <c r="X9921" s="42"/>
      <c r="Y9921" s="42"/>
      <c r="Z9921" s="42"/>
    </row>
    <row r="9922">
      <c r="B9922" s="42"/>
      <c r="D9922" s="90"/>
      <c r="F9922" s="90"/>
      <c r="G9922" s="42"/>
      <c r="H9922" s="90"/>
      <c r="M9922" s="42"/>
      <c r="S9922" s="42"/>
      <c r="T9922" s="42"/>
      <c r="U9922" s="42"/>
      <c r="V9922" s="42"/>
      <c r="W9922" s="42"/>
      <c r="X9922" s="42"/>
      <c r="Y9922" s="42"/>
      <c r="Z9922" s="42"/>
    </row>
    <row r="9923">
      <c r="B9923" s="42"/>
      <c r="D9923" s="90"/>
      <c r="F9923" s="90"/>
      <c r="G9923" s="42"/>
      <c r="H9923" s="90"/>
      <c r="M9923" s="42"/>
      <c r="S9923" s="42"/>
      <c r="T9923" s="42"/>
      <c r="U9923" s="42"/>
      <c r="V9923" s="42"/>
      <c r="W9923" s="42"/>
      <c r="X9923" s="42"/>
      <c r="Y9923" s="42"/>
      <c r="Z9923" s="42"/>
    </row>
    <row r="9924">
      <c r="B9924" s="42"/>
      <c r="D9924" s="90"/>
      <c r="F9924" s="90"/>
      <c r="G9924" s="42"/>
      <c r="H9924" s="90"/>
      <c r="M9924" s="42"/>
      <c r="S9924" s="42"/>
      <c r="T9924" s="42"/>
      <c r="U9924" s="42"/>
      <c r="V9924" s="42"/>
      <c r="W9924" s="42"/>
      <c r="X9924" s="42"/>
      <c r="Y9924" s="42"/>
      <c r="Z9924" s="42"/>
    </row>
    <row r="9925">
      <c r="B9925" s="42"/>
      <c r="D9925" s="90"/>
      <c r="F9925" s="90"/>
      <c r="G9925" s="42"/>
      <c r="H9925" s="90"/>
      <c r="M9925" s="42"/>
      <c r="S9925" s="42"/>
      <c r="T9925" s="42"/>
      <c r="U9925" s="42"/>
      <c r="V9925" s="42"/>
      <c r="W9925" s="42"/>
      <c r="X9925" s="42"/>
      <c r="Y9925" s="42"/>
      <c r="Z9925" s="42"/>
    </row>
    <row r="9926">
      <c r="B9926" s="42"/>
      <c r="D9926" s="90"/>
      <c r="F9926" s="90"/>
      <c r="G9926" s="42"/>
      <c r="H9926" s="90"/>
      <c r="M9926" s="42"/>
      <c r="S9926" s="42"/>
      <c r="T9926" s="42"/>
      <c r="U9926" s="42"/>
      <c r="V9926" s="42"/>
      <c r="W9926" s="42"/>
      <c r="X9926" s="42"/>
      <c r="Y9926" s="42"/>
      <c r="Z9926" s="42"/>
    </row>
    <row r="9927">
      <c r="B9927" s="42"/>
      <c r="D9927" s="90"/>
      <c r="F9927" s="90"/>
      <c r="G9927" s="42"/>
      <c r="H9927" s="90"/>
      <c r="M9927" s="42"/>
      <c r="S9927" s="42"/>
      <c r="T9927" s="42"/>
      <c r="U9927" s="42"/>
      <c r="V9927" s="42"/>
      <c r="W9927" s="42"/>
      <c r="X9927" s="42"/>
      <c r="Y9927" s="42"/>
      <c r="Z9927" s="42"/>
    </row>
    <row r="9928">
      <c r="B9928" s="42"/>
      <c r="D9928" s="90"/>
      <c r="F9928" s="90"/>
      <c r="G9928" s="42"/>
      <c r="H9928" s="90"/>
      <c r="M9928" s="42"/>
      <c r="S9928" s="42"/>
      <c r="T9928" s="42"/>
      <c r="U9928" s="42"/>
      <c r="V9928" s="42"/>
      <c r="W9928" s="42"/>
      <c r="X9928" s="42"/>
      <c r="Y9928" s="42"/>
      <c r="Z9928" s="42"/>
    </row>
    <row r="9929">
      <c r="B9929" s="42"/>
      <c r="D9929" s="90"/>
      <c r="F9929" s="90"/>
      <c r="G9929" s="42"/>
      <c r="H9929" s="90"/>
      <c r="M9929" s="42"/>
      <c r="S9929" s="42"/>
      <c r="T9929" s="42"/>
      <c r="U9929" s="42"/>
      <c r="V9929" s="42"/>
      <c r="W9929" s="42"/>
      <c r="X9929" s="42"/>
      <c r="Y9929" s="42"/>
      <c r="Z9929" s="42"/>
    </row>
    <row r="9930">
      <c r="B9930" s="42"/>
      <c r="D9930" s="90"/>
      <c r="F9930" s="90"/>
      <c r="G9930" s="42"/>
      <c r="H9930" s="90"/>
      <c r="M9930" s="42"/>
      <c r="S9930" s="42"/>
      <c r="T9930" s="42"/>
      <c r="U9930" s="42"/>
      <c r="V9930" s="42"/>
      <c r="W9930" s="42"/>
      <c r="X9930" s="42"/>
      <c r="Y9930" s="42"/>
      <c r="Z9930" s="42"/>
    </row>
    <row r="9931">
      <c r="B9931" s="42"/>
      <c r="D9931" s="90"/>
      <c r="F9931" s="90"/>
      <c r="G9931" s="42"/>
      <c r="H9931" s="90"/>
      <c r="M9931" s="42"/>
      <c r="S9931" s="42"/>
      <c r="T9931" s="42"/>
      <c r="U9931" s="42"/>
      <c r="V9931" s="42"/>
      <c r="W9931" s="42"/>
      <c r="X9931" s="42"/>
      <c r="Y9931" s="42"/>
      <c r="Z9931" s="42"/>
    </row>
    <row r="9932">
      <c r="B9932" s="42"/>
      <c r="D9932" s="90"/>
      <c r="F9932" s="90"/>
      <c r="G9932" s="42"/>
      <c r="H9932" s="90"/>
      <c r="M9932" s="42"/>
      <c r="S9932" s="42"/>
      <c r="T9932" s="42"/>
      <c r="U9932" s="42"/>
      <c r="V9932" s="42"/>
      <c r="W9932" s="42"/>
      <c r="X9932" s="42"/>
      <c r="Y9932" s="42"/>
      <c r="Z9932" s="42"/>
    </row>
    <row r="9933">
      <c r="B9933" s="42"/>
      <c r="D9933" s="90"/>
      <c r="F9933" s="90"/>
      <c r="G9933" s="42"/>
      <c r="H9933" s="90"/>
      <c r="M9933" s="42"/>
      <c r="S9933" s="42"/>
      <c r="T9933" s="42"/>
      <c r="U9933" s="42"/>
      <c r="V9933" s="42"/>
      <c r="W9933" s="42"/>
      <c r="X9933" s="42"/>
      <c r="Y9933" s="42"/>
      <c r="Z9933" s="42"/>
    </row>
    <row r="9934">
      <c r="B9934" s="42"/>
      <c r="D9934" s="90"/>
      <c r="F9934" s="90"/>
      <c r="G9934" s="42"/>
      <c r="H9934" s="90"/>
      <c r="M9934" s="42"/>
      <c r="S9934" s="42"/>
      <c r="T9934" s="42"/>
      <c r="U9934" s="42"/>
      <c r="V9934" s="42"/>
      <c r="W9934" s="42"/>
      <c r="X9934" s="42"/>
      <c r="Y9934" s="42"/>
      <c r="Z9934" s="42"/>
    </row>
    <row r="9935">
      <c r="B9935" s="42"/>
      <c r="D9935" s="90"/>
      <c r="F9935" s="90"/>
      <c r="G9935" s="42"/>
      <c r="H9935" s="90"/>
      <c r="M9935" s="42"/>
      <c r="S9935" s="42"/>
      <c r="T9935" s="42"/>
      <c r="U9935" s="42"/>
      <c r="V9935" s="42"/>
      <c r="W9935" s="42"/>
      <c r="X9935" s="42"/>
      <c r="Y9935" s="42"/>
      <c r="Z9935" s="42"/>
    </row>
    <row r="9936">
      <c r="B9936" s="42"/>
      <c r="D9936" s="90"/>
      <c r="F9936" s="90"/>
      <c r="G9936" s="42"/>
      <c r="H9936" s="90"/>
      <c r="M9936" s="42"/>
      <c r="S9936" s="42"/>
      <c r="T9936" s="42"/>
      <c r="U9936" s="42"/>
      <c r="V9936" s="42"/>
      <c r="W9936" s="42"/>
      <c r="X9936" s="42"/>
      <c r="Y9936" s="42"/>
      <c r="Z9936" s="42"/>
    </row>
    <row r="9937">
      <c r="B9937" s="42"/>
      <c r="D9937" s="90"/>
      <c r="F9937" s="90"/>
      <c r="G9937" s="42"/>
      <c r="H9937" s="90"/>
      <c r="M9937" s="42"/>
      <c r="S9937" s="42"/>
      <c r="T9937" s="42"/>
      <c r="U9937" s="42"/>
      <c r="V9937" s="42"/>
      <c r="W9937" s="42"/>
      <c r="X9937" s="42"/>
      <c r="Y9937" s="42"/>
      <c r="Z9937" s="42"/>
    </row>
    <row r="9938">
      <c r="B9938" s="42"/>
      <c r="D9938" s="90"/>
      <c r="F9938" s="90"/>
      <c r="G9938" s="42"/>
      <c r="H9938" s="90"/>
      <c r="M9938" s="42"/>
      <c r="S9938" s="42"/>
      <c r="T9938" s="42"/>
      <c r="U9938" s="42"/>
      <c r="V9938" s="42"/>
      <c r="W9938" s="42"/>
      <c r="X9938" s="42"/>
      <c r="Y9938" s="42"/>
      <c r="Z9938" s="42"/>
    </row>
    <row r="9939">
      <c r="B9939" s="42"/>
      <c r="D9939" s="90"/>
      <c r="F9939" s="90"/>
      <c r="G9939" s="42"/>
      <c r="H9939" s="90"/>
      <c r="M9939" s="42"/>
      <c r="S9939" s="42"/>
      <c r="T9939" s="42"/>
      <c r="U9939" s="42"/>
      <c r="V9939" s="42"/>
      <c r="W9939" s="42"/>
      <c r="X9939" s="42"/>
      <c r="Y9939" s="42"/>
      <c r="Z9939" s="42"/>
    </row>
    <row r="9940">
      <c r="B9940" s="42"/>
      <c r="D9940" s="90"/>
      <c r="F9940" s="90"/>
      <c r="G9940" s="42"/>
      <c r="H9940" s="90"/>
      <c r="M9940" s="42"/>
      <c r="S9940" s="42"/>
      <c r="T9940" s="42"/>
      <c r="U9940" s="42"/>
      <c r="V9940" s="42"/>
      <c r="W9940" s="42"/>
      <c r="X9940" s="42"/>
      <c r="Y9940" s="42"/>
      <c r="Z9940" s="42"/>
    </row>
    <row r="9941">
      <c r="B9941" s="42"/>
      <c r="D9941" s="90"/>
      <c r="F9941" s="90"/>
      <c r="G9941" s="42"/>
      <c r="H9941" s="90"/>
      <c r="M9941" s="42"/>
      <c r="S9941" s="42"/>
      <c r="T9941" s="42"/>
      <c r="U9941" s="42"/>
      <c r="V9941" s="42"/>
      <c r="W9941" s="42"/>
      <c r="X9941" s="42"/>
      <c r="Y9941" s="42"/>
      <c r="Z9941" s="42"/>
    </row>
    <row r="9942">
      <c r="B9942" s="42"/>
      <c r="D9942" s="90"/>
      <c r="F9942" s="90"/>
      <c r="G9942" s="42"/>
      <c r="H9942" s="90"/>
      <c r="M9942" s="42"/>
      <c r="S9942" s="42"/>
      <c r="T9942" s="42"/>
      <c r="U9942" s="42"/>
      <c r="V9942" s="42"/>
      <c r="W9942" s="42"/>
      <c r="X9942" s="42"/>
      <c r="Y9942" s="42"/>
      <c r="Z9942" s="42"/>
    </row>
    <row r="9943">
      <c r="B9943" s="42"/>
      <c r="D9943" s="90"/>
      <c r="F9943" s="90"/>
      <c r="G9943" s="42"/>
      <c r="H9943" s="90"/>
      <c r="M9943" s="42"/>
      <c r="S9943" s="42"/>
      <c r="T9943" s="42"/>
      <c r="U9943" s="42"/>
      <c r="V9943" s="42"/>
      <c r="W9943" s="42"/>
      <c r="X9943" s="42"/>
      <c r="Y9943" s="42"/>
      <c r="Z9943" s="42"/>
    </row>
    <row r="9944">
      <c r="B9944" s="42"/>
      <c r="D9944" s="90"/>
      <c r="F9944" s="90"/>
      <c r="G9944" s="42"/>
      <c r="H9944" s="90"/>
      <c r="M9944" s="42"/>
      <c r="S9944" s="42"/>
      <c r="T9944" s="42"/>
      <c r="U9944" s="42"/>
      <c r="V9944" s="42"/>
      <c r="W9944" s="42"/>
      <c r="X9944" s="42"/>
      <c r="Y9944" s="42"/>
      <c r="Z9944" s="42"/>
    </row>
    <row r="9945">
      <c r="B9945" s="42"/>
      <c r="D9945" s="90"/>
      <c r="F9945" s="90"/>
      <c r="G9945" s="42"/>
      <c r="H9945" s="90"/>
      <c r="M9945" s="42"/>
      <c r="S9945" s="42"/>
      <c r="T9945" s="42"/>
      <c r="U9945" s="42"/>
      <c r="V9945" s="42"/>
      <c r="W9945" s="42"/>
      <c r="X9945" s="42"/>
      <c r="Y9945" s="42"/>
      <c r="Z9945" s="42"/>
    </row>
    <row r="9946">
      <c r="B9946" s="42"/>
      <c r="D9946" s="90"/>
      <c r="F9946" s="90"/>
      <c r="G9946" s="42"/>
      <c r="H9946" s="90"/>
      <c r="M9946" s="42"/>
      <c r="S9946" s="42"/>
      <c r="T9946" s="42"/>
      <c r="U9946" s="42"/>
      <c r="V9946" s="42"/>
      <c r="W9946" s="42"/>
      <c r="X9946" s="42"/>
      <c r="Y9946" s="42"/>
      <c r="Z9946" s="42"/>
    </row>
    <row r="9947">
      <c r="B9947" s="42"/>
      <c r="D9947" s="90"/>
      <c r="F9947" s="90"/>
      <c r="G9947" s="42"/>
      <c r="H9947" s="90"/>
      <c r="M9947" s="42"/>
      <c r="S9947" s="42"/>
      <c r="T9947" s="42"/>
      <c r="U9947" s="42"/>
      <c r="V9947" s="42"/>
      <c r="W9947" s="42"/>
      <c r="X9947" s="42"/>
      <c r="Y9947" s="42"/>
      <c r="Z9947" s="42"/>
    </row>
    <row r="9948">
      <c r="B9948" s="42"/>
      <c r="D9948" s="90"/>
      <c r="F9948" s="90"/>
      <c r="G9948" s="42"/>
      <c r="H9948" s="90"/>
      <c r="M9948" s="42"/>
      <c r="S9948" s="42"/>
      <c r="T9948" s="42"/>
      <c r="U9948" s="42"/>
      <c r="V9948" s="42"/>
      <c r="W9948" s="42"/>
      <c r="X9948" s="42"/>
      <c r="Y9948" s="42"/>
      <c r="Z9948" s="42"/>
    </row>
    <row r="9949">
      <c r="B9949" s="42"/>
      <c r="D9949" s="90"/>
      <c r="F9949" s="90"/>
      <c r="G9949" s="42"/>
      <c r="H9949" s="90"/>
      <c r="M9949" s="42"/>
      <c r="S9949" s="42"/>
      <c r="T9949" s="42"/>
      <c r="U9949" s="42"/>
      <c r="V9949" s="42"/>
      <c r="W9949" s="42"/>
      <c r="X9949" s="42"/>
      <c r="Y9949" s="42"/>
      <c r="Z9949" s="42"/>
    </row>
    <row r="9950">
      <c r="B9950" s="42"/>
      <c r="D9950" s="90"/>
      <c r="F9950" s="90"/>
      <c r="G9950" s="42"/>
      <c r="H9950" s="90"/>
      <c r="M9950" s="42"/>
      <c r="S9950" s="42"/>
      <c r="T9950" s="42"/>
      <c r="U9950" s="42"/>
      <c r="V9950" s="42"/>
      <c r="W9950" s="42"/>
      <c r="X9950" s="42"/>
      <c r="Y9950" s="42"/>
      <c r="Z9950" s="42"/>
    </row>
    <row r="9951">
      <c r="B9951" s="42"/>
      <c r="D9951" s="90"/>
      <c r="F9951" s="90"/>
      <c r="G9951" s="42"/>
      <c r="H9951" s="90"/>
      <c r="M9951" s="42"/>
      <c r="S9951" s="42"/>
      <c r="T9951" s="42"/>
      <c r="U9951" s="42"/>
      <c r="V9951" s="42"/>
      <c r="W9951" s="42"/>
      <c r="X9951" s="42"/>
      <c r="Y9951" s="42"/>
      <c r="Z9951" s="42"/>
    </row>
    <row r="9952">
      <c r="B9952" s="42"/>
      <c r="D9952" s="90"/>
      <c r="F9952" s="90"/>
      <c r="G9952" s="42"/>
      <c r="H9952" s="90"/>
      <c r="M9952" s="42"/>
      <c r="S9952" s="42"/>
      <c r="T9952" s="42"/>
      <c r="U9952" s="42"/>
      <c r="V9952" s="42"/>
      <c r="W9952" s="42"/>
      <c r="X9952" s="42"/>
      <c r="Y9952" s="42"/>
      <c r="Z9952" s="42"/>
    </row>
    <row r="9953">
      <c r="B9953" s="42"/>
      <c r="D9953" s="90"/>
      <c r="F9953" s="90"/>
      <c r="G9953" s="42"/>
      <c r="H9953" s="90"/>
      <c r="M9953" s="42"/>
      <c r="S9953" s="42"/>
      <c r="T9953" s="42"/>
      <c r="U9953" s="42"/>
      <c r="V9953" s="42"/>
      <c r="W9953" s="42"/>
      <c r="X9953" s="42"/>
      <c r="Y9953" s="42"/>
      <c r="Z9953" s="42"/>
    </row>
    <row r="9954">
      <c r="B9954" s="42"/>
      <c r="D9954" s="90"/>
      <c r="F9954" s="90"/>
      <c r="G9954" s="42"/>
      <c r="H9954" s="90"/>
      <c r="M9954" s="42"/>
      <c r="S9954" s="42"/>
      <c r="T9954" s="42"/>
      <c r="U9954" s="42"/>
      <c r="V9954" s="42"/>
      <c r="W9954" s="42"/>
      <c r="X9954" s="42"/>
      <c r="Y9954" s="42"/>
      <c r="Z9954" s="42"/>
    </row>
    <row r="9955">
      <c r="B9955" s="42"/>
      <c r="D9955" s="90"/>
      <c r="F9955" s="90"/>
      <c r="G9955" s="42"/>
      <c r="H9955" s="90"/>
      <c r="M9955" s="42"/>
      <c r="S9955" s="42"/>
      <c r="T9955" s="42"/>
      <c r="U9955" s="42"/>
      <c r="V9955" s="42"/>
      <c r="W9955" s="42"/>
      <c r="X9955" s="42"/>
      <c r="Y9955" s="42"/>
      <c r="Z9955" s="42"/>
    </row>
    <row r="9956">
      <c r="B9956" s="42"/>
      <c r="D9956" s="90"/>
      <c r="F9956" s="90"/>
      <c r="G9956" s="42"/>
      <c r="H9956" s="90"/>
      <c r="M9956" s="42"/>
      <c r="S9956" s="42"/>
      <c r="T9956" s="42"/>
      <c r="U9956" s="42"/>
      <c r="V9956" s="42"/>
      <c r="W9956" s="42"/>
      <c r="X9956" s="42"/>
      <c r="Y9956" s="42"/>
      <c r="Z9956" s="42"/>
    </row>
    <row r="9957">
      <c r="B9957" s="42"/>
      <c r="D9957" s="90"/>
      <c r="F9957" s="90"/>
      <c r="G9957" s="42"/>
      <c r="H9957" s="90"/>
      <c r="M9957" s="42"/>
      <c r="S9957" s="42"/>
      <c r="T9957" s="42"/>
      <c r="U9957" s="42"/>
      <c r="V9957" s="42"/>
      <c r="W9957" s="42"/>
      <c r="X9957" s="42"/>
      <c r="Y9957" s="42"/>
      <c r="Z9957" s="42"/>
    </row>
    <row r="9958">
      <c r="B9958" s="42"/>
      <c r="D9958" s="90"/>
      <c r="F9958" s="90"/>
      <c r="G9958" s="42"/>
      <c r="H9958" s="90"/>
      <c r="M9958" s="42"/>
      <c r="S9958" s="42"/>
      <c r="T9958" s="42"/>
      <c r="U9958" s="42"/>
      <c r="V9958" s="42"/>
      <c r="W9958" s="42"/>
      <c r="X9958" s="42"/>
      <c r="Y9958" s="42"/>
      <c r="Z9958" s="42"/>
    </row>
    <row r="9959">
      <c r="B9959" s="42"/>
      <c r="D9959" s="90"/>
      <c r="F9959" s="90"/>
      <c r="G9959" s="42"/>
      <c r="H9959" s="90"/>
      <c r="M9959" s="42"/>
      <c r="S9959" s="42"/>
      <c r="T9959" s="42"/>
      <c r="U9959" s="42"/>
      <c r="V9959" s="42"/>
      <c r="W9959" s="42"/>
      <c r="X9959" s="42"/>
      <c r="Y9959" s="42"/>
      <c r="Z9959" s="42"/>
    </row>
    <row r="9960">
      <c r="B9960" s="42"/>
      <c r="D9960" s="90"/>
      <c r="F9960" s="90"/>
      <c r="G9960" s="42"/>
      <c r="H9960" s="90"/>
      <c r="M9960" s="42"/>
      <c r="S9960" s="42"/>
      <c r="T9960" s="42"/>
      <c r="U9960" s="42"/>
      <c r="V9960" s="42"/>
      <c r="W9960" s="42"/>
      <c r="X9960" s="42"/>
      <c r="Y9960" s="42"/>
      <c r="Z9960" s="42"/>
    </row>
    <row r="9961">
      <c r="B9961" s="42"/>
      <c r="D9961" s="90"/>
      <c r="F9961" s="90"/>
      <c r="G9961" s="42"/>
      <c r="H9961" s="90"/>
      <c r="M9961" s="42"/>
      <c r="S9961" s="42"/>
      <c r="T9961" s="42"/>
      <c r="U9961" s="42"/>
      <c r="V9961" s="42"/>
      <c r="W9961" s="42"/>
      <c r="X9961" s="42"/>
      <c r="Y9961" s="42"/>
      <c r="Z9961" s="42"/>
    </row>
    <row r="9962">
      <c r="B9962" s="42"/>
      <c r="D9962" s="90"/>
      <c r="F9962" s="90"/>
      <c r="G9962" s="42"/>
      <c r="H9962" s="90"/>
      <c r="M9962" s="42"/>
      <c r="S9962" s="42"/>
      <c r="T9962" s="42"/>
      <c r="U9962" s="42"/>
      <c r="V9962" s="42"/>
      <c r="W9962" s="42"/>
      <c r="X9962" s="42"/>
      <c r="Y9962" s="42"/>
      <c r="Z9962" s="42"/>
    </row>
    <row r="9963">
      <c r="B9963" s="42"/>
      <c r="D9963" s="90"/>
      <c r="F9963" s="90"/>
      <c r="G9963" s="42"/>
      <c r="H9963" s="90"/>
      <c r="M9963" s="42"/>
      <c r="S9963" s="42"/>
      <c r="T9963" s="42"/>
      <c r="U9963" s="42"/>
      <c r="V9963" s="42"/>
      <c r="W9963" s="42"/>
      <c r="X9963" s="42"/>
      <c r="Y9963" s="42"/>
      <c r="Z9963" s="42"/>
    </row>
    <row r="9964">
      <c r="B9964" s="42"/>
      <c r="D9964" s="90"/>
      <c r="F9964" s="90"/>
      <c r="G9964" s="42"/>
      <c r="H9964" s="90"/>
      <c r="M9964" s="42"/>
      <c r="S9964" s="42"/>
      <c r="T9964" s="42"/>
      <c r="U9964" s="42"/>
      <c r="V9964" s="42"/>
      <c r="W9964" s="42"/>
      <c r="X9964" s="42"/>
      <c r="Y9964" s="42"/>
      <c r="Z9964" s="42"/>
    </row>
    <row r="9965">
      <c r="B9965" s="42"/>
      <c r="D9965" s="90"/>
      <c r="F9965" s="90"/>
      <c r="G9965" s="42"/>
      <c r="H9965" s="90"/>
      <c r="M9965" s="42"/>
      <c r="S9965" s="42"/>
      <c r="T9965" s="42"/>
      <c r="U9965" s="42"/>
      <c r="V9965" s="42"/>
      <c r="W9965" s="42"/>
      <c r="X9965" s="42"/>
      <c r="Y9965" s="42"/>
      <c r="Z9965" s="42"/>
    </row>
    <row r="9966">
      <c r="B9966" s="42"/>
      <c r="D9966" s="90"/>
      <c r="F9966" s="90"/>
      <c r="G9966" s="42"/>
      <c r="H9966" s="90"/>
      <c r="M9966" s="42"/>
      <c r="S9966" s="42"/>
      <c r="T9966" s="42"/>
      <c r="U9966" s="42"/>
      <c r="V9966" s="42"/>
      <c r="W9966" s="42"/>
      <c r="X9966" s="42"/>
      <c r="Y9966" s="42"/>
      <c r="Z9966" s="42"/>
    </row>
    <row r="9967">
      <c r="B9967" s="42"/>
      <c r="D9967" s="90"/>
      <c r="F9967" s="90"/>
      <c r="G9967" s="42"/>
      <c r="H9967" s="90"/>
      <c r="M9967" s="42"/>
      <c r="S9967" s="42"/>
      <c r="T9967" s="42"/>
      <c r="U9967" s="42"/>
      <c r="V9967" s="42"/>
      <c r="W9967" s="42"/>
      <c r="X9967" s="42"/>
      <c r="Y9967" s="42"/>
      <c r="Z9967" s="42"/>
    </row>
    <row r="9968">
      <c r="B9968" s="42"/>
      <c r="D9968" s="90"/>
      <c r="F9968" s="90"/>
      <c r="G9968" s="42"/>
      <c r="H9968" s="90"/>
      <c r="M9968" s="42"/>
      <c r="S9968" s="42"/>
      <c r="T9968" s="42"/>
      <c r="U9968" s="42"/>
      <c r="V9968" s="42"/>
      <c r="W9968" s="42"/>
      <c r="X9968" s="42"/>
      <c r="Y9968" s="42"/>
      <c r="Z9968" s="42"/>
    </row>
    <row r="9969">
      <c r="B9969" s="42"/>
      <c r="D9969" s="90"/>
      <c r="F9969" s="90"/>
      <c r="G9969" s="42"/>
      <c r="H9969" s="90"/>
      <c r="M9969" s="42"/>
      <c r="S9969" s="42"/>
      <c r="T9969" s="42"/>
      <c r="U9969" s="42"/>
      <c r="V9969" s="42"/>
      <c r="W9969" s="42"/>
      <c r="X9969" s="42"/>
      <c r="Y9969" s="42"/>
      <c r="Z9969" s="42"/>
    </row>
    <row r="9970">
      <c r="B9970" s="42"/>
      <c r="D9970" s="90"/>
      <c r="F9970" s="90"/>
      <c r="G9970" s="42"/>
      <c r="H9970" s="90"/>
      <c r="M9970" s="42"/>
      <c r="S9970" s="42"/>
      <c r="T9970" s="42"/>
      <c r="U9970" s="42"/>
      <c r="V9970" s="42"/>
      <c r="W9970" s="42"/>
      <c r="X9970" s="42"/>
      <c r="Y9970" s="42"/>
      <c r="Z9970" s="42"/>
    </row>
    <row r="9971">
      <c r="B9971" s="42"/>
      <c r="D9971" s="90"/>
      <c r="F9971" s="90"/>
      <c r="G9971" s="42"/>
      <c r="H9971" s="90"/>
      <c r="M9971" s="42"/>
      <c r="S9971" s="42"/>
      <c r="T9971" s="42"/>
      <c r="U9971" s="42"/>
      <c r="V9971" s="42"/>
      <c r="W9971" s="42"/>
      <c r="X9971" s="42"/>
      <c r="Y9971" s="42"/>
      <c r="Z9971" s="42"/>
    </row>
    <row r="9972">
      <c r="B9972" s="42"/>
      <c r="D9972" s="90"/>
      <c r="F9972" s="90"/>
      <c r="G9972" s="42"/>
      <c r="H9972" s="90"/>
      <c r="M9972" s="42"/>
      <c r="S9972" s="42"/>
      <c r="T9972" s="42"/>
      <c r="U9972" s="42"/>
      <c r="V9972" s="42"/>
      <c r="W9972" s="42"/>
      <c r="X9972" s="42"/>
      <c r="Y9972" s="42"/>
      <c r="Z9972" s="42"/>
    </row>
    <row r="9973">
      <c r="B9973" s="42"/>
      <c r="D9973" s="90"/>
      <c r="F9973" s="90"/>
      <c r="G9973" s="42"/>
      <c r="H9973" s="90"/>
      <c r="M9973" s="42"/>
      <c r="S9973" s="42"/>
      <c r="T9973" s="42"/>
      <c r="U9973" s="42"/>
      <c r="V9973" s="42"/>
      <c r="W9973" s="42"/>
      <c r="X9973" s="42"/>
      <c r="Y9973" s="42"/>
      <c r="Z9973" s="42"/>
    </row>
    <row r="9974">
      <c r="B9974" s="42"/>
      <c r="D9974" s="90"/>
      <c r="F9974" s="90"/>
      <c r="G9974" s="42"/>
      <c r="H9974" s="90"/>
      <c r="M9974" s="42"/>
      <c r="S9974" s="42"/>
      <c r="T9974" s="42"/>
      <c r="U9974" s="42"/>
      <c r="V9974" s="42"/>
      <c r="W9974" s="42"/>
      <c r="X9974" s="42"/>
      <c r="Y9974" s="42"/>
      <c r="Z9974" s="42"/>
    </row>
    <row r="9975">
      <c r="B9975" s="42"/>
      <c r="D9975" s="90"/>
      <c r="F9975" s="90"/>
      <c r="G9975" s="42"/>
      <c r="H9975" s="90"/>
      <c r="M9975" s="42"/>
      <c r="S9975" s="42"/>
      <c r="T9975" s="42"/>
      <c r="U9975" s="42"/>
      <c r="V9975" s="42"/>
      <c r="W9975" s="42"/>
      <c r="X9975" s="42"/>
      <c r="Y9975" s="42"/>
      <c r="Z9975" s="42"/>
    </row>
    <row r="9976">
      <c r="B9976" s="42"/>
      <c r="D9976" s="90"/>
      <c r="F9976" s="90"/>
      <c r="G9976" s="42"/>
      <c r="H9976" s="90"/>
      <c r="M9976" s="42"/>
      <c r="S9976" s="42"/>
      <c r="T9976" s="42"/>
      <c r="U9976" s="42"/>
      <c r="V9976" s="42"/>
      <c r="W9976" s="42"/>
      <c r="X9976" s="42"/>
      <c r="Y9976" s="42"/>
      <c r="Z9976" s="42"/>
    </row>
    <row r="9977">
      <c r="B9977" s="42"/>
      <c r="D9977" s="90"/>
      <c r="F9977" s="90"/>
      <c r="G9977" s="42"/>
      <c r="H9977" s="90"/>
      <c r="M9977" s="42"/>
      <c r="S9977" s="42"/>
      <c r="T9977" s="42"/>
      <c r="U9977" s="42"/>
      <c r="V9977" s="42"/>
      <c r="W9977" s="42"/>
      <c r="X9977" s="42"/>
      <c r="Y9977" s="42"/>
      <c r="Z9977" s="42"/>
    </row>
    <row r="9978">
      <c r="B9978" s="42"/>
      <c r="D9978" s="90"/>
      <c r="F9978" s="90"/>
      <c r="G9978" s="42"/>
      <c r="H9978" s="90"/>
      <c r="M9978" s="42"/>
      <c r="S9978" s="42"/>
      <c r="T9978" s="42"/>
      <c r="U9978" s="42"/>
      <c r="V9978" s="42"/>
      <c r="W9978" s="42"/>
      <c r="X9978" s="42"/>
      <c r="Y9978" s="42"/>
      <c r="Z9978" s="42"/>
    </row>
    <row r="9979">
      <c r="B9979" s="42"/>
      <c r="D9979" s="90"/>
      <c r="F9979" s="90"/>
      <c r="G9979" s="42"/>
      <c r="H9979" s="90"/>
      <c r="M9979" s="42"/>
      <c r="S9979" s="42"/>
      <c r="T9979" s="42"/>
      <c r="U9979" s="42"/>
      <c r="V9979" s="42"/>
      <c r="W9979" s="42"/>
      <c r="X9979" s="42"/>
      <c r="Y9979" s="42"/>
      <c r="Z9979" s="42"/>
    </row>
    <row r="9980">
      <c r="B9980" s="42"/>
      <c r="D9980" s="90"/>
      <c r="F9980" s="90"/>
      <c r="G9980" s="42"/>
      <c r="H9980" s="90"/>
      <c r="M9980" s="42"/>
      <c r="S9980" s="42"/>
      <c r="T9980" s="42"/>
      <c r="U9980" s="42"/>
      <c r="V9980" s="42"/>
      <c r="W9980" s="42"/>
      <c r="X9980" s="42"/>
      <c r="Y9980" s="42"/>
      <c r="Z9980" s="42"/>
    </row>
    <row r="9981">
      <c r="B9981" s="42"/>
      <c r="D9981" s="90"/>
      <c r="F9981" s="90"/>
      <c r="G9981" s="42"/>
      <c r="H9981" s="90"/>
      <c r="M9981" s="42"/>
      <c r="S9981" s="42"/>
      <c r="T9981" s="42"/>
      <c r="U9981" s="42"/>
      <c r="V9981" s="42"/>
      <c r="W9981" s="42"/>
      <c r="X9981" s="42"/>
      <c r="Y9981" s="42"/>
      <c r="Z9981" s="42"/>
    </row>
    <row r="9982">
      <c r="B9982" s="42"/>
      <c r="D9982" s="90"/>
      <c r="F9982" s="90"/>
      <c r="G9982" s="42"/>
      <c r="H9982" s="90"/>
      <c r="M9982" s="42"/>
      <c r="S9982" s="42"/>
      <c r="T9982" s="42"/>
      <c r="U9982" s="42"/>
      <c r="V9982" s="42"/>
      <c r="W9982" s="42"/>
      <c r="X9982" s="42"/>
      <c r="Y9982" s="42"/>
      <c r="Z9982" s="42"/>
    </row>
    <row r="9983">
      <c r="B9983" s="42"/>
      <c r="D9983" s="90"/>
      <c r="F9983" s="90"/>
      <c r="G9983" s="42"/>
      <c r="H9983" s="90"/>
      <c r="M9983" s="42"/>
      <c r="S9983" s="42"/>
      <c r="T9983" s="42"/>
      <c r="U9983" s="42"/>
      <c r="V9983" s="42"/>
      <c r="W9983" s="42"/>
      <c r="X9983" s="42"/>
      <c r="Y9983" s="42"/>
      <c r="Z9983" s="42"/>
    </row>
    <row r="9984">
      <c r="B9984" s="42"/>
      <c r="D9984" s="90"/>
      <c r="F9984" s="90"/>
      <c r="G9984" s="42"/>
      <c r="H9984" s="90"/>
      <c r="M9984" s="42"/>
      <c r="S9984" s="42"/>
      <c r="T9984" s="42"/>
      <c r="U9984" s="42"/>
      <c r="V9984" s="42"/>
      <c r="W9984" s="42"/>
      <c r="X9984" s="42"/>
      <c r="Y9984" s="42"/>
      <c r="Z9984" s="42"/>
    </row>
    <row r="9985">
      <c r="B9985" s="42"/>
      <c r="D9985" s="90"/>
      <c r="F9985" s="90"/>
      <c r="G9985" s="42"/>
      <c r="H9985" s="90"/>
      <c r="M9985" s="42"/>
      <c r="S9985" s="42"/>
      <c r="T9985" s="42"/>
      <c r="U9985" s="42"/>
      <c r="V9985" s="42"/>
      <c r="W9985" s="42"/>
      <c r="X9985" s="42"/>
      <c r="Y9985" s="42"/>
      <c r="Z9985" s="42"/>
    </row>
    <row r="9986">
      <c r="B9986" s="42"/>
      <c r="D9986" s="90"/>
      <c r="F9986" s="90"/>
      <c r="G9986" s="42"/>
      <c r="H9986" s="90"/>
      <c r="M9986" s="42"/>
      <c r="S9986" s="42"/>
      <c r="T9986" s="42"/>
      <c r="U9986" s="42"/>
      <c r="V9986" s="42"/>
      <c r="W9986" s="42"/>
      <c r="X9986" s="42"/>
      <c r="Y9986" s="42"/>
      <c r="Z9986" s="42"/>
    </row>
    <row r="9987">
      <c r="B9987" s="42"/>
      <c r="D9987" s="90"/>
      <c r="F9987" s="90"/>
      <c r="G9987" s="42"/>
      <c r="H9987" s="90"/>
      <c r="M9987" s="42"/>
      <c r="S9987" s="42"/>
      <c r="T9987" s="42"/>
      <c r="U9987" s="42"/>
      <c r="V9987" s="42"/>
      <c r="W9987" s="42"/>
      <c r="X9987" s="42"/>
      <c r="Y9987" s="42"/>
      <c r="Z9987" s="42"/>
    </row>
    <row r="9988">
      <c r="B9988" s="42"/>
      <c r="D9988" s="90"/>
      <c r="F9988" s="90"/>
      <c r="G9988" s="42"/>
      <c r="H9988" s="90"/>
      <c r="M9988" s="42"/>
      <c r="S9988" s="42"/>
      <c r="T9988" s="42"/>
      <c r="U9988" s="42"/>
      <c r="V9988" s="42"/>
      <c r="W9988" s="42"/>
      <c r="X9988" s="42"/>
      <c r="Y9988" s="42"/>
      <c r="Z9988" s="42"/>
    </row>
    <row r="9989">
      <c r="B9989" s="42"/>
      <c r="D9989" s="90"/>
      <c r="F9989" s="90"/>
      <c r="G9989" s="42"/>
      <c r="H9989" s="90"/>
      <c r="M9989" s="42"/>
      <c r="S9989" s="42"/>
      <c r="T9989" s="42"/>
      <c r="U9989" s="42"/>
      <c r="V9989" s="42"/>
      <c r="W9989" s="42"/>
      <c r="X9989" s="42"/>
      <c r="Y9989" s="42"/>
      <c r="Z9989" s="42"/>
    </row>
    <row r="9990">
      <c r="B9990" s="42"/>
      <c r="D9990" s="90"/>
      <c r="F9990" s="90"/>
      <c r="G9990" s="42"/>
      <c r="H9990" s="90"/>
      <c r="M9990" s="42"/>
      <c r="S9990" s="42"/>
      <c r="T9990" s="42"/>
      <c r="U9990" s="42"/>
      <c r="V9990" s="42"/>
      <c r="W9990" s="42"/>
      <c r="X9990" s="42"/>
      <c r="Y9990" s="42"/>
      <c r="Z9990" s="42"/>
    </row>
    <row r="9991">
      <c r="B9991" s="42"/>
      <c r="D9991" s="90"/>
      <c r="F9991" s="90"/>
      <c r="G9991" s="42"/>
      <c r="H9991" s="90"/>
      <c r="M9991" s="42"/>
      <c r="S9991" s="42"/>
      <c r="T9991" s="42"/>
      <c r="U9991" s="42"/>
      <c r="V9991" s="42"/>
      <c r="W9991" s="42"/>
      <c r="X9991" s="42"/>
      <c r="Y9991" s="42"/>
      <c r="Z9991" s="42"/>
    </row>
    <row r="9992">
      <c r="B9992" s="42"/>
      <c r="D9992" s="90"/>
      <c r="F9992" s="90"/>
      <c r="G9992" s="42"/>
      <c r="H9992" s="90"/>
      <c r="M9992" s="42"/>
      <c r="S9992" s="42"/>
      <c r="T9992" s="42"/>
      <c r="U9992" s="42"/>
      <c r="V9992" s="42"/>
      <c r="W9992" s="42"/>
      <c r="X9992" s="42"/>
      <c r="Y9992" s="42"/>
      <c r="Z9992" s="42"/>
    </row>
    <row r="9993">
      <c r="B9993" s="42"/>
      <c r="D9993" s="90"/>
      <c r="F9993" s="90"/>
      <c r="G9993" s="42"/>
      <c r="H9993" s="90"/>
      <c r="M9993" s="42"/>
      <c r="S9993" s="42"/>
      <c r="T9993" s="42"/>
      <c r="U9993" s="42"/>
      <c r="V9993" s="42"/>
      <c r="W9993" s="42"/>
      <c r="X9993" s="42"/>
      <c r="Y9993" s="42"/>
      <c r="Z9993" s="42"/>
    </row>
    <row r="9994">
      <c r="B9994" s="42"/>
      <c r="D9994" s="90"/>
      <c r="F9994" s="90"/>
      <c r="G9994" s="42"/>
      <c r="H9994" s="90"/>
      <c r="M9994" s="42"/>
      <c r="S9994" s="42"/>
      <c r="T9994" s="42"/>
      <c r="U9994" s="42"/>
      <c r="V9994" s="42"/>
      <c r="W9994" s="42"/>
      <c r="X9994" s="42"/>
      <c r="Y9994" s="42"/>
      <c r="Z9994" s="42"/>
    </row>
    <row r="9995">
      <c r="B9995" s="42"/>
      <c r="D9995" s="90"/>
      <c r="F9995" s="90"/>
      <c r="G9995" s="42"/>
      <c r="H9995" s="90"/>
      <c r="M9995" s="42"/>
      <c r="S9995" s="42"/>
      <c r="T9995" s="42"/>
      <c r="U9995" s="42"/>
      <c r="V9995" s="42"/>
      <c r="W9995" s="42"/>
      <c r="X9995" s="42"/>
      <c r="Y9995" s="42"/>
      <c r="Z9995" s="42"/>
    </row>
    <row r="9996">
      <c r="B9996" s="42"/>
      <c r="D9996" s="90"/>
      <c r="F9996" s="90"/>
      <c r="G9996" s="42"/>
      <c r="H9996" s="90"/>
      <c r="M9996" s="42"/>
      <c r="S9996" s="42"/>
      <c r="T9996" s="42"/>
      <c r="U9996" s="42"/>
      <c r="V9996" s="42"/>
      <c r="W9996" s="42"/>
      <c r="X9996" s="42"/>
      <c r="Y9996" s="42"/>
      <c r="Z9996" s="42"/>
    </row>
    <row r="9997">
      <c r="B9997" s="42"/>
      <c r="D9997" s="90"/>
      <c r="F9997" s="90"/>
      <c r="G9997" s="42"/>
      <c r="H9997" s="90"/>
      <c r="M9997" s="42"/>
      <c r="S9997" s="42"/>
      <c r="T9997" s="42"/>
      <c r="U9997" s="42"/>
      <c r="V9997" s="42"/>
      <c r="W9997" s="42"/>
      <c r="X9997" s="42"/>
      <c r="Y9997" s="42"/>
      <c r="Z9997" s="42"/>
    </row>
    <row r="9998">
      <c r="B9998" s="42"/>
      <c r="D9998" s="90"/>
      <c r="F9998" s="90"/>
      <c r="G9998" s="42"/>
      <c r="H9998" s="90"/>
      <c r="M9998" s="42"/>
      <c r="S9998" s="42"/>
      <c r="T9998" s="42"/>
      <c r="U9998" s="42"/>
      <c r="V9998" s="42"/>
      <c r="W9998" s="42"/>
      <c r="X9998" s="42"/>
      <c r="Y9998" s="42"/>
      <c r="Z9998" s="42"/>
    </row>
    <row r="9999">
      <c r="B9999" s="42"/>
      <c r="D9999" s="90"/>
      <c r="F9999" s="90"/>
      <c r="G9999" s="42"/>
      <c r="H9999" s="90"/>
      <c r="M9999" s="42"/>
      <c r="S9999" s="42"/>
      <c r="T9999" s="42"/>
      <c r="U9999" s="42"/>
      <c r="V9999" s="42"/>
      <c r="W9999" s="42"/>
      <c r="X9999" s="42"/>
      <c r="Y9999" s="42"/>
      <c r="Z9999" s="42"/>
    </row>
    <row r="10000">
      <c r="B10000" s="42"/>
      <c r="D10000" s="90"/>
      <c r="F10000" s="90"/>
      <c r="G10000" s="42"/>
      <c r="H10000" s="90"/>
      <c r="M10000" s="42"/>
      <c r="S10000" s="42"/>
      <c r="T10000" s="42"/>
      <c r="U10000" s="42"/>
      <c r="V10000" s="42"/>
      <c r="W10000" s="42"/>
      <c r="X10000" s="42"/>
      <c r="Y10000" s="42"/>
      <c r="Z10000" s="42"/>
    </row>
    <row r="10001">
      <c r="B10001" s="42"/>
      <c r="D10001" s="90"/>
      <c r="F10001" s="90"/>
      <c r="G10001" s="42"/>
      <c r="H10001" s="90"/>
      <c r="M10001" s="42"/>
      <c r="S10001" s="42"/>
      <c r="T10001" s="42"/>
      <c r="U10001" s="42"/>
      <c r="V10001" s="42"/>
      <c r="W10001" s="42"/>
      <c r="X10001" s="42"/>
      <c r="Y10001" s="42"/>
      <c r="Z10001" s="42"/>
    </row>
    <row r="10002">
      <c r="B10002" s="42"/>
      <c r="D10002" s="90"/>
      <c r="F10002" s="90"/>
      <c r="G10002" s="42"/>
      <c r="H10002" s="90"/>
      <c r="M10002" s="42"/>
      <c r="S10002" s="42"/>
      <c r="T10002" s="42"/>
      <c r="U10002" s="42"/>
      <c r="V10002" s="42"/>
      <c r="W10002" s="42"/>
      <c r="X10002" s="42"/>
      <c r="Y10002" s="42"/>
      <c r="Z10002" s="42"/>
    </row>
    <row r="10003">
      <c r="B10003" s="42"/>
      <c r="D10003" s="90"/>
      <c r="F10003" s="90"/>
      <c r="G10003" s="42"/>
      <c r="H10003" s="90"/>
      <c r="M10003" s="42"/>
      <c r="S10003" s="42"/>
      <c r="T10003" s="42"/>
      <c r="U10003" s="42"/>
      <c r="V10003" s="42"/>
      <c r="W10003" s="42"/>
      <c r="X10003" s="42"/>
      <c r="Y10003" s="42"/>
      <c r="Z10003" s="42"/>
    </row>
    <row r="10004">
      <c r="B10004" s="42"/>
      <c r="D10004" s="90"/>
      <c r="F10004" s="90"/>
      <c r="G10004" s="42"/>
      <c r="H10004" s="90"/>
      <c r="M10004" s="42"/>
      <c r="S10004" s="42"/>
      <c r="T10004" s="42"/>
      <c r="U10004" s="42"/>
      <c r="V10004" s="42"/>
      <c r="W10004" s="42"/>
      <c r="X10004" s="42"/>
      <c r="Y10004" s="42"/>
      <c r="Z10004" s="42"/>
    </row>
    <row r="10005">
      <c r="B10005" s="42"/>
      <c r="D10005" s="90"/>
      <c r="F10005" s="90"/>
      <c r="G10005" s="42"/>
      <c r="H10005" s="90"/>
      <c r="M10005" s="42"/>
      <c r="S10005" s="42"/>
      <c r="T10005" s="42"/>
      <c r="U10005" s="42"/>
      <c r="V10005" s="42"/>
      <c r="W10005" s="42"/>
      <c r="X10005" s="42"/>
      <c r="Y10005" s="42"/>
      <c r="Z10005" s="42"/>
    </row>
    <row r="10006">
      <c r="B10006" s="42"/>
      <c r="D10006" s="90"/>
      <c r="F10006" s="90"/>
      <c r="G10006" s="42"/>
      <c r="H10006" s="90"/>
      <c r="M10006" s="42"/>
      <c r="S10006" s="42"/>
      <c r="T10006" s="42"/>
      <c r="U10006" s="42"/>
      <c r="V10006" s="42"/>
      <c r="W10006" s="42"/>
      <c r="X10006" s="42"/>
      <c r="Y10006" s="42"/>
      <c r="Z10006" s="42"/>
    </row>
    <row r="10007">
      <c r="B10007" s="42"/>
      <c r="D10007" s="90"/>
      <c r="F10007" s="90"/>
      <c r="G10007" s="42"/>
      <c r="H10007" s="90"/>
      <c r="M10007" s="42"/>
      <c r="S10007" s="42"/>
      <c r="T10007" s="42"/>
      <c r="U10007" s="42"/>
      <c r="V10007" s="42"/>
      <c r="W10007" s="42"/>
      <c r="X10007" s="42"/>
      <c r="Y10007" s="42"/>
      <c r="Z10007" s="42"/>
    </row>
    <row r="10008">
      <c r="B10008" s="42"/>
      <c r="D10008" s="90"/>
      <c r="F10008" s="90"/>
      <c r="G10008" s="42"/>
      <c r="H10008" s="90"/>
      <c r="M10008" s="42"/>
      <c r="S10008" s="42"/>
      <c r="T10008" s="42"/>
      <c r="U10008" s="42"/>
      <c r="V10008" s="42"/>
      <c r="W10008" s="42"/>
      <c r="X10008" s="42"/>
      <c r="Y10008" s="42"/>
      <c r="Z10008" s="42"/>
    </row>
    <row r="10009">
      <c r="B10009" s="42"/>
      <c r="D10009" s="90"/>
      <c r="F10009" s="90"/>
      <c r="G10009" s="42"/>
      <c r="H10009" s="90"/>
      <c r="M10009" s="42"/>
      <c r="S10009" s="42"/>
      <c r="T10009" s="42"/>
      <c r="U10009" s="42"/>
      <c r="V10009" s="42"/>
      <c r="W10009" s="42"/>
      <c r="X10009" s="42"/>
      <c r="Y10009" s="42"/>
      <c r="Z10009" s="42"/>
    </row>
    <row r="10010">
      <c r="B10010" s="42"/>
      <c r="D10010" s="90"/>
      <c r="F10010" s="90"/>
      <c r="G10010" s="42"/>
      <c r="H10010" s="90"/>
      <c r="M10010" s="42"/>
      <c r="S10010" s="42"/>
      <c r="T10010" s="42"/>
      <c r="U10010" s="42"/>
      <c r="V10010" s="42"/>
      <c r="W10010" s="42"/>
      <c r="X10010" s="42"/>
      <c r="Y10010" s="42"/>
      <c r="Z10010" s="42"/>
    </row>
    <row r="10011">
      <c r="B10011" s="42"/>
      <c r="D10011" s="90"/>
      <c r="F10011" s="90"/>
      <c r="G10011" s="42"/>
      <c r="H10011" s="90"/>
      <c r="M10011" s="42"/>
      <c r="S10011" s="42"/>
      <c r="T10011" s="42"/>
      <c r="U10011" s="42"/>
      <c r="V10011" s="42"/>
      <c r="W10011" s="42"/>
      <c r="X10011" s="42"/>
      <c r="Y10011" s="42"/>
      <c r="Z10011" s="42"/>
    </row>
    <row r="10012">
      <c r="B10012" s="42"/>
      <c r="D10012" s="90"/>
      <c r="F10012" s="90"/>
      <c r="G10012" s="42"/>
      <c r="H10012" s="90"/>
      <c r="M10012" s="42"/>
      <c r="S10012" s="42"/>
      <c r="T10012" s="42"/>
      <c r="U10012" s="42"/>
      <c r="V10012" s="42"/>
      <c r="W10012" s="42"/>
      <c r="X10012" s="42"/>
      <c r="Y10012" s="42"/>
      <c r="Z10012" s="42"/>
    </row>
    <row r="10013">
      <c r="B10013" s="42"/>
      <c r="D10013" s="90"/>
      <c r="F10013" s="90"/>
      <c r="G10013" s="42"/>
      <c r="H10013" s="90"/>
      <c r="M10013" s="42"/>
      <c r="S10013" s="42"/>
      <c r="T10013" s="42"/>
      <c r="U10013" s="42"/>
      <c r="V10013" s="42"/>
      <c r="W10013" s="42"/>
      <c r="X10013" s="42"/>
      <c r="Y10013" s="42"/>
      <c r="Z10013" s="42"/>
    </row>
    <row r="10014">
      <c r="B10014" s="42"/>
      <c r="D10014" s="90"/>
      <c r="F10014" s="90"/>
      <c r="G10014" s="42"/>
      <c r="H10014" s="90"/>
      <c r="M10014" s="42"/>
      <c r="S10014" s="42"/>
      <c r="T10014" s="42"/>
      <c r="U10014" s="42"/>
      <c r="V10014" s="42"/>
      <c r="W10014" s="42"/>
      <c r="X10014" s="42"/>
      <c r="Y10014" s="42"/>
      <c r="Z10014" s="42"/>
    </row>
    <row r="10015">
      <c r="B10015" s="42"/>
      <c r="D10015" s="90"/>
      <c r="F10015" s="90"/>
      <c r="G10015" s="42"/>
      <c r="H10015" s="90"/>
      <c r="M10015" s="42"/>
      <c r="S10015" s="42"/>
      <c r="T10015" s="42"/>
      <c r="U10015" s="42"/>
      <c r="V10015" s="42"/>
      <c r="W10015" s="42"/>
      <c r="X10015" s="42"/>
      <c r="Y10015" s="42"/>
      <c r="Z10015" s="42"/>
    </row>
    <row r="10016">
      <c r="B10016" s="42"/>
      <c r="D10016" s="90"/>
      <c r="F10016" s="90"/>
      <c r="G10016" s="42"/>
      <c r="H10016" s="90"/>
      <c r="M10016" s="42"/>
      <c r="S10016" s="42"/>
      <c r="T10016" s="42"/>
      <c r="U10016" s="42"/>
      <c r="V10016" s="42"/>
      <c r="W10016" s="42"/>
      <c r="X10016" s="42"/>
      <c r="Y10016" s="42"/>
      <c r="Z10016" s="42"/>
    </row>
    <row r="10017">
      <c r="B10017" s="42"/>
      <c r="D10017" s="90"/>
      <c r="F10017" s="90"/>
      <c r="G10017" s="42"/>
      <c r="H10017" s="90"/>
      <c r="M10017" s="42"/>
      <c r="S10017" s="42"/>
      <c r="T10017" s="42"/>
      <c r="U10017" s="42"/>
      <c r="V10017" s="42"/>
      <c r="W10017" s="42"/>
      <c r="X10017" s="42"/>
      <c r="Y10017" s="42"/>
      <c r="Z10017" s="42"/>
    </row>
    <row r="10018">
      <c r="B10018" s="42"/>
      <c r="D10018" s="90"/>
      <c r="F10018" s="90"/>
      <c r="G10018" s="42"/>
      <c r="H10018" s="90"/>
      <c r="M10018" s="42"/>
      <c r="S10018" s="42"/>
      <c r="T10018" s="42"/>
      <c r="U10018" s="42"/>
      <c r="V10018" s="42"/>
      <c r="W10018" s="42"/>
      <c r="X10018" s="42"/>
      <c r="Y10018" s="42"/>
      <c r="Z10018" s="42"/>
    </row>
    <row r="10019">
      <c r="B10019" s="42"/>
      <c r="D10019" s="90"/>
      <c r="F10019" s="90"/>
      <c r="G10019" s="42"/>
      <c r="H10019" s="90"/>
      <c r="M10019" s="42"/>
      <c r="S10019" s="42"/>
      <c r="T10019" s="42"/>
      <c r="U10019" s="42"/>
      <c r="V10019" s="42"/>
      <c r="W10019" s="42"/>
      <c r="X10019" s="42"/>
      <c r="Y10019" s="42"/>
      <c r="Z10019" s="42"/>
    </row>
    <row r="10020">
      <c r="B10020" s="42"/>
      <c r="D10020" s="90"/>
      <c r="F10020" s="90"/>
      <c r="G10020" s="42"/>
      <c r="H10020" s="90"/>
      <c r="M10020" s="42"/>
      <c r="S10020" s="42"/>
      <c r="T10020" s="42"/>
      <c r="U10020" s="42"/>
      <c r="V10020" s="42"/>
      <c r="W10020" s="42"/>
      <c r="X10020" s="42"/>
      <c r="Y10020" s="42"/>
      <c r="Z10020" s="42"/>
    </row>
    <row r="10021">
      <c r="B10021" s="42"/>
      <c r="D10021" s="90"/>
      <c r="F10021" s="90"/>
      <c r="G10021" s="42"/>
      <c r="H10021" s="90"/>
      <c r="M10021" s="42"/>
      <c r="S10021" s="42"/>
      <c r="T10021" s="42"/>
      <c r="U10021" s="42"/>
      <c r="V10021" s="42"/>
      <c r="W10021" s="42"/>
      <c r="X10021" s="42"/>
      <c r="Y10021" s="42"/>
      <c r="Z10021" s="42"/>
    </row>
    <row r="10022">
      <c r="B10022" s="42"/>
      <c r="D10022" s="90"/>
      <c r="F10022" s="90"/>
      <c r="G10022" s="42"/>
      <c r="H10022" s="90"/>
      <c r="M10022" s="42"/>
      <c r="S10022" s="42"/>
      <c r="T10022" s="42"/>
      <c r="U10022" s="42"/>
      <c r="V10022" s="42"/>
      <c r="W10022" s="42"/>
      <c r="X10022" s="42"/>
      <c r="Y10022" s="42"/>
      <c r="Z10022" s="42"/>
    </row>
    <row r="10023">
      <c r="B10023" s="42"/>
      <c r="D10023" s="90"/>
      <c r="F10023" s="90"/>
      <c r="G10023" s="42"/>
      <c r="H10023" s="90"/>
      <c r="M10023" s="42"/>
      <c r="S10023" s="42"/>
      <c r="T10023" s="42"/>
      <c r="U10023" s="42"/>
      <c r="V10023" s="42"/>
      <c r="W10023" s="42"/>
      <c r="X10023" s="42"/>
      <c r="Y10023" s="42"/>
      <c r="Z10023" s="42"/>
    </row>
    <row r="10024">
      <c r="B10024" s="42"/>
      <c r="D10024" s="90"/>
      <c r="F10024" s="90"/>
      <c r="G10024" s="42"/>
      <c r="H10024" s="90"/>
      <c r="M10024" s="42"/>
      <c r="S10024" s="42"/>
      <c r="T10024" s="42"/>
      <c r="U10024" s="42"/>
      <c r="V10024" s="42"/>
      <c r="W10024" s="42"/>
      <c r="X10024" s="42"/>
      <c r="Y10024" s="42"/>
      <c r="Z10024" s="42"/>
    </row>
    <row r="10025">
      <c r="B10025" s="42"/>
      <c r="D10025" s="90"/>
      <c r="F10025" s="90"/>
      <c r="G10025" s="42"/>
      <c r="H10025" s="90"/>
      <c r="M10025" s="42"/>
      <c r="S10025" s="42"/>
      <c r="T10025" s="42"/>
      <c r="U10025" s="42"/>
      <c r="V10025" s="42"/>
      <c r="W10025" s="42"/>
      <c r="X10025" s="42"/>
      <c r="Y10025" s="42"/>
      <c r="Z10025" s="42"/>
    </row>
    <row r="10026">
      <c r="B10026" s="42"/>
      <c r="D10026" s="90"/>
      <c r="F10026" s="90"/>
      <c r="G10026" s="42"/>
      <c r="H10026" s="90"/>
      <c r="M10026" s="42"/>
      <c r="S10026" s="42"/>
      <c r="T10026" s="42"/>
      <c r="U10026" s="42"/>
      <c r="V10026" s="42"/>
      <c r="W10026" s="42"/>
      <c r="X10026" s="42"/>
      <c r="Y10026" s="42"/>
      <c r="Z10026" s="42"/>
    </row>
    <row r="10027">
      <c r="B10027" s="42"/>
      <c r="D10027" s="90"/>
      <c r="F10027" s="90"/>
      <c r="G10027" s="42"/>
      <c r="H10027" s="90"/>
      <c r="M10027" s="42"/>
      <c r="S10027" s="42"/>
      <c r="T10027" s="42"/>
      <c r="U10027" s="42"/>
      <c r="V10027" s="42"/>
      <c r="W10027" s="42"/>
      <c r="X10027" s="42"/>
      <c r="Y10027" s="42"/>
      <c r="Z10027" s="42"/>
    </row>
    <row r="10028">
      <c r="B10028" s="42"/>
      <c r="D10028" s="90"/>
      <c r="F10028" s="90"/>
      <c r="G10028" s="42"/>
      <c r="H10028" s="90"/>
      <c r="M10028" s="42"/>
      <c r="S10028" s="42"/>
      <c r="T10028" s="42"/>
      <c r="U10028" s="42"/>
      <c r="V10028" s="42"/>
      <c r="W10028" s="42"/>
      <c r="X10028" s="42"/>
      <c r="Y10028" s="42"/>
      <c r="Z10028" s="42"/>
    </row>
    <row r="10029">
      <c r="B10029" s="42"/>
      <c r="D10029" s="90"/>
      <c r="F10029" s="90"/>
      <c r="G10029" s="42"/>
      <c r="H10029" s="90"/>
      <c r="M10029" s="42"/>
      <c r="S10029" s="42"/>
      <c r="T10029" s="42"/>
      <c r="U10029" s="42"/>
      <c r="V10029" s="42"/>
      <c r="W10029" s="42"/>
      <c r="X10029" s="42"/>
      <c r="Y10029" s="42"/>
      <c r="Z10029" s="42"/>
    </row>
    <row r="10030">
      <c r="B10030" s="42"/>
      <c r="D10030" s="90"/>
      <c r="F10030" s="90"/>
      <c r="G10030" s="42"/>
      <c r="H10030" s="90"/>
      <c r="M10030" s="42"/>
      <c r="S10030" s="42"/>
      <c r="T10030" s="42"/>
      <c r="U10030" s="42"/>
      <c r="V10030" s="42"/>
      <c r="W10030" s="42"/>
      <c r="X10030" s="42"/>
      <c r="Y10030" s="42"/>
      <c r="Z10030" s="42"/>
    </row>
    <row r="10031">
      <c r="B10031" s="42"/>
      <c r="D10031" s="90"/>
      <c r="F10031" s="90"/>
      <c r="G10031" s="42"/>
      <c r="H10031" s="90"/>
      <c r="M10031" s="42"/>
      <c r="S10031" s="42"/>
      <c r="T10031" s="42"/>
      <c r="U10031" s="42"/>
      <c r="V10031" s="42"/>
      <c r="W10031" s="42"/>
      <c r="X10031" s="42"/>
      <c r="Y10031" s="42"/>
      <c r="Z10031" s="42"/>
    </row>
    <row r="10032">
      <c r="B10032" s="42"/>
      <c r="D10032" s="90"/>
      <c r="F10032" s="90"/>
      <c r="G10032" s="42"/>
      <c r="H10032" s="90"/>
      <c r="M10032" s="42"/>
      <c r="S10032" s="42"/>
      <c r="T10032" s="42"/>
      <c r="U10032" s="42"/>
      <c r="V10032" s="42"/>
      <c r="W10032" s="42"/>
      <c r="X10032" s="42"/>
      <c r="Y10032" s="42"/>
      <c r="Z10032" s="42"/>
    </row>
    <row r="10033">
      <c r="B10033" s="42"/>
      <c r="D10033" s="90"/>
      <c r="F10033" s="90"/>
      <c r="G10033" s="42"/>
      <c r="H10033" s="90"/>
      <c r="M10033" s="42"/>
      <c r="S10033" s="42"/>
      <c r="T10033" s="42"/>
      <c r="U10033" s="42"/>
      <c r="V10033" s="42"/>
      <c r="W10033" s="42"/>
      <c r="X10033" s="42"/>
      <c r="Y10033" s="42"/>
      <c r="Z10033" s="42"/>
    </row>
    <row r="10034">
      <c r="B10034" s="42"/>
      <c r="D10034" s="90"/>
      <c r="F10034" s="90"/>
      <c r="G10034" s="42"/>
      <c r="H10034" s="90"/>
      <c r="M10034" s="42"/>
      <c r="S10034" s="42"/>
      <c r="T10034" s="42"/>
      <c r="U10034" s="42"/>
      <c r="V10034" s="42"/>
      <c r="W10034" s="42"/>
      <c r="X10034" s="42"/>
      <c r="Y10034" s="42"/>
      <c r="Z10034" s="42"/>
    </row>
    <row r="10035">
      <c r="B10035" s="42"/>
      <c r="D10035" s="90"/>
      <c r="F10035" s="90"/>
      <c r="G10035" s="42"/>
      <c r="H10035" s="90"/>
      <c r="M10035" s="42"/>
      <c r="S10035" s="42"/>
      <c r="T10035" s="42"/>
      <c r="U10035" s="42"/>
      <c r="V10035" s="42"/>
      <c r="W10035" s="42"/>
      <c r="X10035" s="42"/>
      <c r="Y10035" s="42"/>
      <c r="Z10035" s="42"/>
    </row>
    <row r="10036">
      <c r="B10036" s="42"/>
      <c r="D10036" s="90"/>
      <c r="F10036" s="90"/>
      <c r="G10036" s="42"/>
      <c r="H10036" s="90"/>
      <c r="M10036" s="42"/>
      <c r="S10036" s="42"/>
      <c r="T10036" s="42"/>
      <c r="U10036" s="42"/>
      <c r="V10036" s="42"/>
      <c r="W10036" s="42"/>
      <c r="X10036" s="42"/>
      <c r="Y10036" s="42"/>
      <c r="Z10036" s="42"/>
    </row>
    <row r="10037">
      <c r="B10037" s="42"/>
      <c r="D10037" s="90"/>
      <c r="F10037" s="90"/>
      <c r="G10037" s="42"/>
      <c r="H10037" s="90"/>
      <c r="M10037" s="42"/>
      <c r="S10037" s="42"/>
      <c r="T10037" s="42"/>
      <c r="U10037" s="42"/>
      <c r="V10037" s="42"/>
      <c r="W10037" s="42"/>
      <c r="X10037" s="42"/>
      <c r="Y10037" s="42"/>
      <c r="Z10037" s="42"/>
    </row>
    <row r="10038">
      <c r="B10038" s="42"/>
      <c r="D10038" s="90"/>
      <c r="F10038" s="90"/>
      <c r="G10038" s="42"/>
      <c r="H10038" s="90"/>
      <c r="M10038" s="42"/>
      <c r="S10038" s="42"/>
      <c r="T10038" s="42"/>
      <c r="U10038" s="42"/>
      <c r="V10038" s="42"/>
      <c r="W10038" s="42"/>
      <c r="X10038" s="42"/>
      <c r="Y10038" s="42"/>
      <c r="Z10038" s="42"/>
    </row>
    <row r="10039">
      <c r="B10039" s="42"/>
      <c r="D10039" s="90"/>
      <c r="F10039" s="90"/>
      <c r="G10039" s="42"/>
      <c r="H10039" s="90"/>
      <c r="M10039" s="42"/>
      <c r="S10039" s="42"/>
      <c r="T10039" s="42"/>
      <c r="U10039" s="42"/>
      <c r="V10039" s="42"/>
      <c r="W10039" s="42"/>
      <c r="X10039" s="42"/>
      <c r="Y10039" s="42"/>
      <c r="Z10039" s="42"/>
    </row>
    <row r="10040">
      <c r="B10040" s="42"/>
      <c r="D10040" s="90"/>
      <c r="F10040" s="90"/>
      <c r="G10040" s="42"/>
      <c r="H10040" s="90"/>
      <c r="M10040" s="42"/>
      <c r="S10040" s="42"/>
      <c r="T10040" s="42"/>
      <c r="U10040" s="42"/>
      <c r="V10040" s="42"/>
      <c r="W10040" s="42"/>
      <c r="X10040" s="42"/>
      <c r="Y10040" s="42"/>
      <c r="Z10040" s="42"/>
    </row>
    <row r="10041">
      <c r="B10041" s="42"/>
      <c r="D10041" s="90"/>
      <c r="F10041" s="90"/>
      <c r="G10041" s="42"/>
      <c r="H10041" s="90"/>
      <c r="M10041" s="42"/>
      <c r="S10041" s="42"/>
      <c r="T10041" s="42"/>
      <c r="U10041" s="42"/>
      <c r="V10041" s="42"/>
      <c r="W10041" s="42"/>
      <c r="X10041" s="42"/>
      <c r="Y10041" s="42"/>
      <c r="Z10041" s="42"/>
    </row>
    <row r="10042">
      <c r="B10042" s="42"/>
      <c r="D10042" s="90"/>
      <c r="F10042" s="90"/>
      <c r="G10042" s="42"/>
      <c r="H10042" s="90"/>
      <c r="M10042" s="42"/>
      <c r="S10042" s="42"/>
      <c r="T10042" s="42"/>
      <c r="U10042" s="42"/>
      <c r="V10042" s="42"/>
      <c r="W10042" s="42"/>
      <c r="X10042" s="42"/>
      <c r="Y10042" s="42"/>
      <c r="Z10042" s="42"/>
    </row>
    <row r="10043">
      <c r="B10043" s="42"/>
      <c r="D10043" s="90"/>
      <c r="F10043" s="90"/>
      <c r="G10043" s="42"/>
      <c r="H10043" s="90"/>
      <c r="M10043" s="42"/>
      <c r="S10043" s="42"/>
      <c r="T10043" s="42"/>
      <c r="U10043" s="42"/>
      <c r="V10043" s="42"/>
      <c r="W10043" s="42"/>
      <c r="X10043" s="42"/>
      <c r="Y10043" s="42"/>
      <c r="Z10043" s="42"/>
    </row>
    <row r="10044">
      <c r="B10044" s="42"/>
      <c r="D10044" s="90"/>
      <c r="F10044" s="90"/>
      <c r="G10044" s="42"/>
      <c r="H10044" s="90"/>
      <c r="M10044" s="42"/>
      <c r="S10044" s="42"/>
      <c r="T10044" s="42"/>
      <c r="U10044" s="42"/>
      <c r="V10044" s="42"/>
      <c r="W10044" s="42"/>
      <c r="X10044" s="42"/>
      <c r="Y10044" s="42"/>
      <c r="Z10044" s="42"/>
    </row>
    <row r="10045">
      <c r="B10045" s="42"/>
      <c r="D10045" s="90"/>
      <c r="F10045" s="90"/>
      <c r="G10045" s="42"/>
      <c r="H10045" s="90"/>
      <c r="M10045" s="42"/>
      <c r="S10045" s="42"/>
      <c r="T10045" s="42"/>
      <c r="U10045" s="42"/>
      <c r="V10045" s="42"/>
      <c r="W10045" s="42"/>
      <c r="X10045" s="42"/>
      <c r="Y10045" s="42"/>
      <c r="Z10045" s="42"/>
    </row>
    <row r="10046">
      <c r="B10046" s="42"/>
      <c r="D10046" s="90"/>
      <c r="F10046" s="90"/>
      <c r="G10046" s="42"/>
      <c r="H10046" s="90"/>
      <c r="M10046" s="42"/>
      <c r="S10046" s="42"/>
      <c r="T10046" s="42"/>
      <c r="U10046" s="42"/>
      <c r="V10046" s="42"/>
      <c r="W10046" s="42"/>
      <c r="X10046" s="42"/>
      <c r="Y10046" s="42"/>
      <c r="Z10046" s="42"/>
    </row>
    <row r="10047">
      <c r="B10047" s="42"/>
      <c r="D10047" s="90"/>
      <c r="F10047" s="90"/>
      <c r="G10047" s="42"/>
      <c r="H10047" s="90"/>
      <c r="M10047" s="42"/>
      <c r="S10047" s="42"/>
      <c r="T10047" s="42"/>
      <c r="U10047" s="42"/>
      <c r="V10047" s="42"/>
      <c r="W10047" s="42"/>
      <c r="X10047" s="42"/>
      <c r="Y10047" s="42"/>
      <c r="Z10047" s="42"/>
    </row>
    <row r="10048">
      <c r="B10048" s="42"/>
      <c r="D10048" s="90"/>
      <c r="F10048" s="90"/>
      <c r="G10048" s="42"/>
      <c r="H10048" s="90"/>
      <c r="M10048" s="42"/>
      <c r="S10048" s="42"/>
      <c r="T10048" s="42"/>
      <c r="U10048" s="42"/>
      <c r="V10048" s="42"/>
      <c r="W10048" s="42"/>
      <c r="X10048" s="42"/>
      <c r="Y10048" s="42"/>
      <c r="Z10048" s="42"/>
    </row>
    <row r="10049">
      <c r="B10049" s="42"/>
      <c r="D10049" s="90"/>
      <c r="F10049" s="90"/>
      <c r="G10049" s="42"/>
      <c r="H10049" s="90"/>
      <c r="M10049" s="42"/>
      <c r="S10049" s="42"/>
      <c r="T10049" s="42"/>
      <c r="U10049" s="42"/>
      <c r="V10049" s="42"/>
      <c r="W10049" s="42"/>
      <c r="X10049" s="42"/>
      <c r="Y10049" s="42"/>
      <c r="Z10049" s="42"/>
    </row>
    <row r="10050">
      <c r="B10050" s="42"/>
      <c r="D10050" s="90"/>
      <c r="F10050" s="90"/>
      <c r="G10050" s="42"/>
      <c r="H10050" s="90"/>
      <c r="M10050" s="42"/>
      <c r="S10050" s="42"/>
      <c r="T10050" s="42"/>
      <c r="U10050" s="42"/>
      <c r="V10050" s="42"/>
      <c r="W10050" s="42"/>
      <c r="X10050" s="42"/>
      <c r="Y10050" s="42"/>
      <c r="Z10050" s="42"/>
    </row>
    <row r="10051">
      <c r="B10051" s="42"/>
      <c r="D10051" s="90"/>
      <c r="F10051" s="90"/>
      <c r="G10051" s="42"/>
      <c r="H10051" s="90"/>
      <c r="M10051" s="42"/>
      <c r="S10051" s="42"/>
      <c r="T10051" s="42"/>
      <c r="U10051" s="42"/>
      <c r="V10051" s="42"/>
      <c r="W10051" s="42"/>
      <c r="X10051" s="42"/>
      <c r="Y10051" s="42"/>
      <c r="Z10051" s="42"/>
    </row>
    <row r="10052">
      <c r="B10052" s="42"/>
      <c r="D10052" s="90"/>
      <c r="F10052" s="90"/>
      <c r="G10052" s="42"/>
      <c r="H10052" s="90"/>
      <c r="M10052" s="42"/>
      <c r="S10052" s="42"/>
      <c r="T10052" s="42"/>
      <c r="U10052" s="42"/>
      <c r="V10052" s="42"/>
      <c r="W10052" s="42"/>
      <c r="X10052" s="42"/>
      <c r="Y10052" s="42"/>
      <c r="Z10052" s="42"/>
    </row>
    <row r="10053">
      <c r="B10053" s="42"/>
      <c r="D10053" s="90"/>
      <c r="F10053" s="90"/>
      <c r="G10053" s="42"/>
      <c r="H10053" s="90"/>
      <c r="M10053" s="42"/>
      <c r="S10053" s="42"/>
      <c r="T10053" s="42"/>
      <c r="U10053" s="42"/>
      <c r="V10053" s="42"/>
      <c r="W10053" s="42"/>
      <c r="X10053" s="42"/>
      <c r="Y10053" s="42"/>
      <c r="Z10053" s="42"/>
    </row>
    <row r="10054">
      <c r="B10054" s="42"/>
      <c r="D10054" s="90"/>
      <c r="F10054" s="90"/>
      <c r="G10054" s="42"/>
      <c r="H10054" s="90"/>
      <c r="M10054" s="42"/>
      <c r="S10054" s="42"/>
      <c r="T10054" s="42"/>
      <c r="U10054" s="42"/>
      <c r="V10054" s="42"/>
      <c r="W10054" s="42"/>
      <c r="X10054" s="42"/>
      <c r="Y10054" s="42"/>
      <c r="Z10054" s="42"/>
    </row>
    <row r="10055">
      <c r="B10055" s="42"/>
      <c r="D10055" s="90"/>
      <c r="F10055" s="90"/>
      <c r="G10055" s="42"/>
      <c r="H10055" s="90"/>
      <c r="M10055" s="42"/>
      <c r="S10055" s="42"/>
      <c r="T10055" s="42"/>
      <c r="U10055" s="42"/>
      <c r="V10055" s="42"/>
      <c r="W10055" s="42"/>
      <c r="X10055" s="42"/>
      <c r="Y10055" s="42"/>
      <c r="Z10055" s="42"/>
    </row>
    <row r="10056">
      <c r="B10056" s="42"/>
      <c r="D10056" s="90"/>
      <c r="F10056" s="90"/>
      <c r="G10056" s="42"/>
      <c r="H10056" s="90"/>
      <c r="M10056" s="42"/>
      <c r="S10056" s="42"/>
      <c r="T10056" s="42"/>
      <c r="U10056" s="42"/>
      <c r="V10056" s="42"/>
      <c r="W10056" s="42"/>
      <c r="X10056" s="42"/>
      <c r="Y10056" s="42"/>
      <c r="Z10056" s="42"/>
    </row>
    <row r="10057">
      <c r="B10057" s="42"/>
      <c r="D10057" s="90"/>
      <c r="F10057" s="90"/>
      <c r="G10057" s="42"/>
      <c r="H10057" s="90"/>
      <c r="M10057" s="42"/>
      <c r="S10057" s="42"/>
      <c r="T10057" s="42"/>
      <c r="U10057" s="42"/>
      <c r="V10057" s="42"/>
      <c r="W10057" s="42"/>
      <c r="X10057" s="42"/>
      <c r="Y10057" s="42"/>
      <c r="Z10057" s="42"/>
    </row>
    <row r="10058">
      <c r="B10058" s="42"/>
      <c r="D10058" s="90"/>
      <c r="F10058" s="90"/>
      <c r="G10058" s="42"/>
      <c r="H10058" s="90"/>
      <c r="M10058" s="42"/>
      <c r="S10058" s="42"/>
      <c r="T10058" s="42"/>
      <c r="U10058" s="42"/>
      <c r="V10058" s="42"/>
      <c r="W10058" s="42"/>
      <c r="X10058" s="42"/>
      <c r="Y10058" s="42"/>
      <c r="Z10058" s="42"/>
    </row>
    <row r="10059">
      <c r="B10059" s="42"/>
      <c r="D10059" s="90"/>
      <c r="F10059" s="90"/>
      <c r="G10059" s="42"/>
      <c r="H10059" s="90"/>
      <c r="M10059" s="42"/>
      <c r="S10059" s="42"/>
      <c r="T10059" s="42"/>
      <c r="U10059" s="42"/>
      <c r="V10059" s="42"/>
      <c r="W10059" s="42"/>
      <c r="X10059" s="42"/>
      <c r="Y10059" s="42"/>
      <c r="Z10059" s="42"/>
    </row>
    <row r="10060">
      <c r="B10060" s="42"/>
      <c r="D10060" s="90"/>
      <c r="F10060" s="90"/>
      <c r="G10060" s="42"/>
      <c r="H10060" s="90"/>
      <c r="M10060" s="42"/>
      <c r="S10060" s="42"/>
      <c r="T10060" s="42"/>
      <c r="U10060" s="42"/>
      <c r="V10060" s="42"/>
      <c r="W10060" s="42"/>
      <c r="X10060" s="42"/>
      <c r="Y10060" s="42"/>
      <c r="Z10060" s="42"/>
    </row>
    <row r="10061">
      <c r="B10061" s="42"/>
      <c r="D10061" s="90"/>
      <c r="F10061" s="90"/>
      <c r="G10061" s="42"/>
      <c r="H10061" s="90"/>
      <c r="M10061" s="42"/>
      <c r="S10061" s="42"/>
      <c r="T10061" s="42"/>
      <c r="U10061" s="42"/>
      <c r="V10061" s="42"/>
      <c r="W10061" s="42"/>
      <c r="X10061" s="42"/>
      <c r="Y10061" s="42"/>
      <c r="Z10061" s="42"/>
    </row>
    <row r="10062">
      <c r="B10062" s="42"/>
      <c r="D10062" s="90"/>
      <c r="F10062" s="90"/>
      <c r="G10062" s="42"/>
      <c r="H10062" s="90"/>
      <c r="M10062" s="42"/>
      <c r="S10062" s="42"/>
      <c r="T10062" s="42"/>
      <c r="U10062" s="42"/>
      <c r="V10062" s="42"/>
      <c r="W10062" s="42"/>
      <c r="X10062" s="42"/>
      <c r="Y10062" s="42"/>
      <c r="Z10062" s="42"/>
    </row>
    <row r="10063">
      <c r="B10063" s="42"/>
      <c r="D10063" s="90"/>
      <c r="F10063" s="90"/>
      <c r="G10063" s="42"/>
      <c r="H10063" s="90"/>
      <c r="M10063" s="42"/>
      <c r="S10063" s="42"/>
      <c r="T10063" s="42"/>
      <c r="U10063" s="42"/>
      <c r="V10063" s="42"/>
      <c r="W10063" s="42"/>
      <c r="X10063" s="42"/>
      <c r="Y10063" s="42"/>
      <c r="Z10063" s="42"/>
    </row>
    <row r="10064">
      <c r="B10064" s="42"/>
      <c r="D10064" s="90"/>
      <c r="F10064" s="90"/>
      <c r="G10064" s="42"/>
      <c r="H10064" s="90"/>
      <c r="M10064" s="42"/>
      <c r="S10064" s="42"/>
      <c r="T10064" s="42"/>
      <c r="U10064" s="42"/>
      <c r="V10064" s="42"/>
      <c r="W10064" s="42"/>
      <c r="X10064" s="42"/>
      <c r="Y10064" s="42"/>
      <c r="Z10064" s="42"/>
    </row>
    <row r="10065">
      <c r="B10065" s="42"/>
      <c r="D10065" s="90"/>
      <c r="F10065" s="90"/>
      <c r="G10065" s="42"/>
      <c r="H10065" s="90"/>
      <c r="M10065" s="42"/>
      <c r="S10065" s="42"/>
      <c r="T10065" s="42"/>
      <c r="U10065" s="42"/>
      <c r="V10065" s="42"/>
      <c r="W10065" s="42"/>
      <c r="X10065" s="42"/>
      <c r="Y10065" s="42"/>
      <c r="Z10065" s="42"/>
    </row>
    <row r="10066">
      <c r="B10066" s="42"/>
      <c r="D10066" s="90"/>
      <c r="F10066" s="90"/>
      <c r="G10066" s="42"/>
      <c r="H10066" s="90"/>
      <c r="M10066" s="42"/>
      <c r="S10066" s="42"/>
      <c r="T10066" s="42"/>
      <c r="U10066" s="42"/>
      <c r="V10066" s="42"/>
      <c r="W10066" s="42"/>
      <c r="X10066" s="42"/>
      <c r="Y10066" s="42"/>
      <c r="Z10066" s="42"/>
    </row>
    <row r="10067">
      <c r="B10067" s="42"/>
      <c r="D10067" s="90"/>
      <c r="F10067" s="90"/>
      <c r="G10067" s="42"/>
      <c r="H10067" s="90"/>
      <c r="M10067" s="42"/>
      <c r="S10067" s="42"/>
      <c r="T10067" s="42"/>
      <c r="U10067" s="42"/>
      <c r="V10067" s="42"/>
      <c r="W10067" s="42"/>
      <c r="X10067" s="42"/>
      <c r="Y10067" s="42"/>
      <c r="Z10067" s="42"/>
    </row>
    <row r="10068">
      <c r="B10068" s="42"/>
      <c r="D10068" s="90"/>
      <c r="F10068" s="90"/>
      <c r="G10068" s="42"/>
      <c r="H10068" s="90"/>
      <c r="M10068" s="42"/>
      <c r="S10068" s="42"/>
      <c r="T10068" s="42"/>
      <c r="U10068" s="42"/>
      <c r="V10068" s="42"/>
      <c r="W10068" s="42"/>
      <c r="X10068" s="42"/>
      <c r="Y10068" s="42"/>
      <c r="Z10068" s="42"/>
    </row>
    <row r="10069">
      <c r="B10069" s="42"/>
      <c r="D10069" s="90"/>
      <c r="F10069" s="90"/>
      <c r="G10069" s="42"/>
      <c r="H10069" s="90"/>
      <c r="M10069" s="42"/>
      <c r="S10069" s="42"/>
      <c r="T10069" s="42"/>
      <c r="U10069" s="42"/>
      <c r="V10069" s="42"/>
      <c r="W10069" s="42"/>
      <c r="X10069" s="42"/>
      <c r="Y10069" s="42"/>
      <c r="Z10069" s="42"/>
    </row>
    <row r="10070">
      <c r="B10070" s="42"/>
      <c r="D10070" s="90"/>
      <c r="F10070" s="90"/>
      <c r="G10070" s="42"/>
      <c r="H10070" s="90"/>
      <c r="M10070" s="42"/>
      <c r="S10070" s="42"/>
      <c r="T10070" s="42"/>
      <c r="U10070" s="42"/>
      <c r="V10070" s="42"/>
      <c r="W10070" s="42"/>
      <c r="X10070" s="42"/>
      <c r="Y10070" s="42"/>
      <c r="Z10070" s="42"/>
    </row>
    <row r="10071">
      <c r="B10071" s="42"/>
      <c r="D10071" s="90"/>
      <c r="F10071" s="90"/>
      <c r="G10071" s="42"/>
      <c r="H10071" s="90"/>
      <c r="M10071" s="42"/>
      <c r="S10071" s="42"/>
      <c r="T10071" s="42"/>
      <c r="U10071" s="42"/>
      <c r="V10071" s="42"/>
      <c r="W10071" s="42"/>
      <c r="X10071" s="42"/>
      <c r="Y10071" s="42"/>
      <c r="Z10071" s="42"/>
    </row>
    <row r="10072">
      <c r="B10072" s="42"/>
      <c r="D10072" s="90"/>
      <c r="F10072" s="90"/>
      <c r="G10072" s="42"/>
      <c r="H10072" s="90"/>
      <c r="M10072" s="42"/>
      <c r="S10072" s="42"/>
      <c r="T10072" s="42"/>
      <c r="U10072" s="42"/>
      <c r="V10072" s="42"/>
      <c r="W10072" s="42"/>
      <c r="X10072" s="42"/>
      <c r="Y10072" s="42"/>
      <c r="Z10072" s="42"/>
    </row>
    <row r="10073">
      <c r="B10073" s="42"/>
      <c r="D10073" s="90"/>
      <c r="F10073" s="90"/>
      <c r="G10073" s="42"/>
      <c r="H10073" s="90"/>
      <c r="M10073" s="42"/>
      <c r="S10073" s="42"/>
      <c r="T10073" s="42"/>
      <c r="U10073" s="42"/>
      <c r="V10073" s="42"/>
      <c r="W10073" s="42"/>
      <c r="X10073" s="42"/>
      <c r="Y10073" s="42"/>
      <c r="Z10073" s="42"/>
    </row>
    <row r="10074">
      <c r="B10074" s="42"/>
      <c r="D10074" s="90"/>
      <c r="F10074" s="90"/>
      <c r="G10074" s="42"/>
      <c r="H10074" s="90"/>
      <c r="M10074" s="42"/>
      <c r="S10074" s="42"/>
      <c r="T10074" s="42"/>
      <c r="U10074" s="42"/>
      <c r="V10074" s="42"/>
      <c r="W10074" s="42"/>
      <c r="X10074" s="42"/>
      <c r="Y10074" s="42"/>
      <c r="Z10074" s="42"/>
    </row>
    <row r="10075">
      <c r="B10075" s="42"/>
      <c r="D10075" s="90"/>
      <c r="F10075" s="90"/>
      <c r="G10075" s="42"/>
      <c r="H10075" s="90"/>
      <c r="M10075" s="42"/>
      <c r="S10075" s="42"/>
      <c r="T10075" s="42"/>
      <c r="U10075" s="42"/>
      <c r="V10075" s="42"/>
      <c r="W10075" s="42"/>
      <c r="X10075" s="42"/>
      <c r="Y10075" s="42"/>
      <c r="Z10075" s="42"/>
    </row>
    <row r="10076">
      <c r="B10076" s="42"/>
      <c r="D10076" s="90"/>
      <c r="F10076" s="90"/>
      <c r="G10076" s="42"/>
      <c r="H10076" s="90"/>
      <c r="M10076" s="42"/>
      <c r="S10076" s="42"/>
      <c r="T10076" s="42"/>
      <c r="U10076" s="42"/>
      <c r="V10076" s="42"/>
      <c r="W10076" s="42"/>
      <c r="X10076" s="42"/>
      <c r="Y10076" s="42"/>
      <c r="Z10076" s="42"/>
    </row>
    <row r="10077">
      <c r="B10077" s="42"/>
      <c r="D10077" s="90"/>
      <c r="F10077" s="90"/>
      <c r="G10077" s="42"/>
      <c r="H10077" s="90"/>
      <c r="M10077" s="42"/>
      <c r="S10077" s="42"/>
      <c r="T10077" s="42"/>
      <c r="U10077" s="42"/>
      <c r="V10077" s="42"/>
      <c r="W10077" s="42"/>
      <c r="X10077" s="42"/>
      <c r="Y10077" s="42"/>
      <c r="Z10077" s="42"/>
    </row>
    <row r="10078">
      <c r="B10078" s="42"/>
      <c r="D10078" s="90"/>
      <c r="F10078" s="90"/>
      <c r="G10078" s="42"/>
      <c r="H10078" s="90"/>
      <c r="M10078" s="42"/>
      <c r="S10078" s="42"/>
      <c r="T10078" s="42"/>
      <c r="U10078" s="42"/>
      <c r="V10078" s="42"/>
      <c r="W10078" s="42"/>
      <c r="X10078" s="42"/>
      <c r="Y10078" s="42"/>
      <c r="Z10078" s="42"/>
    </row>
    <row r="10079">
      <c r="B10079" s="42"/>
      <c r="D10079" s="90"/>
      <c r="F10079" s="90"/>
      <c r="G10079" s="42"/>
      <c r="H10079" s="90"/>
      <c r="M10079" s="42"/>
      <c r="S10079" s="42"/>
      <c r="T10079" s="42"/>
      <c r="U10079" s="42"/>
      <c r="V10079" s="42"/>
      <c r="W10079" s="42"/>
      <c r="X10079" s="42"/>
      <c r="Y10079" s="42"/>
      <c r="Z10079" s="42"/>
    </row>
    <row r="10080">
      <c r="B10080" s="42"/>
      <c r="D10080" s="90"/>
      <c r="F10080" s="90"/>
      <c r="G10080" s="42"/>
      <c r="H10080" s="90"/>
      <c r="M10080" s="42"/>
      <c r="S10080" s="42"/>
      <c r="T10080" s="42"/>
      <c r="U10080" s="42"/>
      <c r="V10080" s="42"/>
      <c r="W10080" s="42"/>
      <c r="X10080" s="42"/>
      <c r="Y10080" s="42"/>
      <c r="Z10080" s="42"/>
    </row>
    <row r="10081">
      <c r="B10081" s="42"/>
      <c r="D10081" s="90"/>
      <c r="F10081" s="90"/>
      <c r="G10081" s="42"/>
      <c r="H10081" s="90"/>
      <c r="M10081" s="42"/>
      <c r="S10081" s="42"/>
      <c r="T10081" s="42"/>
      <c r="U10081" s="42"/>
      <c r="V10081" s="42"/>
      <c r="W10081" s="42"/>
      <c r="X10081" s="42"/>
      <c r="Y10081" s="42"/>
      <c r="Z10081" s="42"/>
    </row>
    <row r="10082">
      <c r="B10082" s="42"/>
      <c r="D10082" s="90"/>
      <c r="F10082" s="90"/>
      <c r="G10082" s="42"/>
      <c r="H10082" s="90"/>
      <c r="M10082" s="42"/>
      <c r="S10082" s="42"/>
      <c r="T10082" s="42"/>
      <c r="U10082" s="42"/>
      <c r="V10082" s="42"/>
      <c r="W10082" s="42"/>
      <c r="X10082" s="42"/>
      <c r="Y10082" s="42"/>
      <c r="Z10082" s="42"/>
    </row>
    <row r="10083">
      <c r="B10083" s="42"/>
      <c r="D10083" s="90"/>
      <c r="F10083" s="90"/>
      <c r="G10083" s="42"/>
      <c r="H10083" s="90"/>
      <c r="M10083" s="42"/>
      <c r="S10083" s="42"/>
      <c r="T10083" s="42"/>
      <c r="U10083" s="42"/>
      <c r="V10083" s="42"/>
      <c r="W10083" s="42"/>
      <c r="X10083" s="42"/>
      <c r="Y10083" s="42"/>
      <c r="Z10083" s="42"/>
    </row>
    <row r="10084">
      <c r="B10084" s="42"/>
      <c r="D10084" s="90"/>
      <c r="F10084" s="90"/>
      <c r="G10084" s="42"/>
      <c r="H10084" s="90"/>
      <c r="M10084" s="42"/>
      <c r="S10084" s="42"/>
      <c r="T10084" s="42"/>
      <c r="U10084" s="42"/>
      <c r="V10084" s="42"/>
      <c r="W10084" s="42"/>
      <c r="X10084" s="42"/>
      <c r="Y10084" s="42"/>
      <c r="Z10084" s="42"/>
    </row>
    <row r="10085">
      <c r="B10085" s="42"/>
      <c r="D10085" s="90"/>
      <c r="F10085" s="90"/>
      <c r="G10085" s="42"/>
      <c r="H10085" s="90"/>
      <c r="M10085" s="42"/>
      <c r="S10085" s="42"/>
      <c r="T10085" s="42"/>
      <c r="U10085" s="42"/>
      <c r="V10085" s="42"/>
      <c r="W10085" s="42"/>
      <c r="X10085" s="42"/>
      <c r="Y10085" s="42"/>
      <c r="Z10085" s="42"/>
    </row>
    <row r="10086">
      <c r="B10086" s="42"/>
      <c r="D10086" s="90"/>
      <c r="F10086" s="90"/>
      <c r="G10086" s="42"/>
      <c r="H10086" s="90"/>
      <c r="M10086" s="42"/>
      <c r="S10086" s="42"/>
      <c r="T10086" s="42"/>
      <c r="U10086" s="42"/>
      <c r="V10086" s="42"/>
      <c r="W10086" s="42"/>
      <c r="X10086" s="42"/>
      <c r="Y10086" s="42"/>
      <c r="Z10086" s="42"/>
    </row>
    <row r="10087">
      <c r="B10087" s="42"/>
      <c r="D10087" s="90"/>
      <c r="F10087" s="90"/>
      <c r="G10087" s="42"/>
      <c r="H10087" s="90"/>
      <c r="M10087" s="42"/>
      <c r="S10087" s="42"/>
      <c r="T10087" s="42"/>
      <c r="U10087" s="42"/>
      <c r="V10087" s="42"/>
      <c r="W10087" s="42"/>
      <c r="X10087" s="42"/>
      <c r="Y10087" s="42"/>
      <c r="Z10087" s="42"/>
    </row>
    <row r="10088">
      <c r="B10088" s="42"/>
      <c r="D10088" s="90"/>
      <c r="F10088" s="90"/>
      <c r="G10088" s="42"/>
      <c r="H10088" s="90"/>
      <c r="M10088" s="42"/>
      <c r="S10088" s="42"/>
      <c r="T10088" s="42"/>
      <c r="U10088" s="42"/>
      <c r="V10088" s="42"/>
      <c r="W10088" s="42"/>
      <c r="X10088" s="42"/>
      <c r="Y10088" s="42"/>
      <c r="Z10088" s="42"/>
    </row>
    <row r="10089">
      <c r="B10089" s="42"/>
      <c r="D10089" s="90"/>
      <c r="F10089" s="90"/>
      <c r="G10089" s="42"/>
      <c r="H10089" s="90"/>
      <c r="M10089" s="42"/>
      <c r="S10089" s="42"/>
      <c r="T10089" s="42"/>
      <c r="U10089" s="42"/>
      <c r="V10089" s="42"/>
      <c r="W10089" s="42"/>
      <c r="X10089" s="42"/>
      <c r="Y10089" s="42"/>
      <c r="Z10089" s="42"/>
    </row>
    <row r="10090">
      <c r="B10090" s="42"/>
      <c r="D10090" s="90"/>
      <c r="F10090" s="90"/>
      <c r="G10090" s="42"/>
      <c r="H10090" s="90"/>
      <c r="M10090" s="42"/>
      <c r="S10090" s="42"/>
      <c r="T10090" s="42"/>
      <c r="U10090" s="42"/>
      <c r="V10090" s="42"/>
      <c r="W10090" s="42"/>
      <c r="X10090" s="42"/>
      <c r="Y10090" s="42"/>
      <c r="Z10090" s="42"/>
    </row>
    <row r="10091">
      <c r="B10091" s="42"/>
      <c r="D10091" s="90"/>
      <c r="F10091" s="90"/>
      <c r="G10091" s="42"/>
      <c r="H10091" s="90"/>
      <c r="M10091" s="42"/>
      <c r="S10091" s="42"/>
      <c r="T10091" s="42"/>
      <c r="U10091" s="42"/>
      <c r="V10091" s="42"/>
      <c r="W10091" s="42"/>
      <c r="X10091" s="42"/>
      <c r="Y10091" s="42"/>
      <c r="Z10091" s="42"/>
    </row>
    <row r="10092">
      <c r="B10092" s="42"/>
      <c r="D10092" s="90"/>
      <c r="F10092" s="90"/>
      <c r="G10092" s="42"/>
      <c r="H10092" s="90"/>
      <c r="M10092" s="42"/>
      <c r="S10092" s="42"/>
      <c r="T10092" s="42"/>
      <c r="U10092" s="42"/>
      <c r="V10092" s="42"/>
      <c r="W10092" s="42"/>
      <c r="X10092" s="42"/>
      <c r="Y10092" s="42"/>
      <c r="Z10092" s="42"/>
    </row>
    <row r="10093">
      <c r="B10093" s="42"/>
      <c r="D10093" s="90"/>
      <c r="F10093" s="90"/>
      <c r="G10093" s="42"/>
      <c r="H10093" s="90"/>
      <c r="M10093" s="42"/>
      <c r="S10093" s="42"/>
      <c r="T10093" s="42"/>
      <c r="U10093" s="42"/>
      <c r="V10093" s="42"/>
      <c r="W10093" s="42"/>
      <c r="X10093" s="42"/>
      <c r="Y10093" s="42"/>
      <c r="Z10093" s="42"/>
    </row>
    <row r="10094">
      <c r="B10094" s="42"/>
      <c r="D10094" s="90"/>
      <c r="F10094" s="90"/>
      <c r="G10094" s="42"/>
      <c r="H10094" s="90"/>
      <c r="M10094" s="42"/>
      <c r="S10094" s="42"/>
      <c r="T10094" s="42"/>
      <c r="U10094" s="42"/>
      <c r="V10094" s="42"/>
      <c r="W10094" s="42"/>
      <c r="X10094" s="42"/>
      <c r="Y10094" s="42"/>
      <c r="Z10094" s="42"/>
    </row>
    <row r="10095">
      <c r="B10095" s="42"/>
      <c r="D10095" s="90"/>
      <c r="F10095" s="90"/>
      <c r="G10095" s="42"/>
      <c r="H10095" s="90"/>
      <c r="M10095" s="42"/>
      <c r="S10095" s="42"/>
      <c r="T10095" s="42"/>
      <c r="U10095" s="42"/>
      <c r="V10095" s="42"/>
      <c r="W10095" s="42"/>
      <c r="X10095" s="42"/>
      <c r="Y10095" s="42"/>
      <c r="Z10095" s="42"/>
    </row>
    <row r="10096">
      <c r="B10096" s="42"/>
      <c r="D10096" s="90"/>
      <c r="F10096" s="90"/>
      <c r="G10096" s="42"/>
      <c r="H10096" s="90"/>
      <c r="M10096" s="42"/>
      <c r="S10096" s="42"/>
      <c r="T10096" s="42"/>
      <c r="U10096" s="42"/>
      <c r="V10096" s="42"/>
      <c r="W10096" s="42"/>
      <c r="X10096" s="42"/>
      <c r="Y10096" s="42"/>
      <c r="Z10096" s="42"/>
    </row>
    <row r="10097">
      <c r="B10097" s="42"/>
      <c r="D10097" s="90"/>
      <c r="F10097" s="90"/>
      <c r="G10097" s="42"/>
      <c r="H10097" s="90"/>
      <c r="M10097" s="42"/>
      <c r="S10097" s="42"/>
      <c r="T10097" s="42"/>
      <c r="U10097" s="42"/>
      <c r="V10097" s="42"/>
      <c r="W10097" s="42"/>
      <c r="X10097" s="42"/>
      <c r="Y10097" s="42"/>
      <c r="Z10097" s="42"/>
    </row>
    <row r="10098">
      <c r="B10098" s="42"/>
      <c r="D10098" s="90"/>
      <c r="F10098" s="90"/>
      <c r="G10098" s="42"/>
      <c r="H10098" s="90"/>
      <c r="M10098" s="42"/>
      <c r="S10098" s="42"/>
      <c r="T10098" s="42"/>
      <c r="U10098" s="42"/>
      <c r="V10098" s="42"/>
      <c r="W10098" s="42"/>
      <c r="X10098" s="42"/>
      <c r="Y10098" s="42"/>
      <c r="Z10098" s="42"/>
    </row>
    <row r="10099">
      <c r="B10099" s="42"/>
      <c r="D10099" s="90"/>
      <c r="F10099" s="90"/>
      <c r="G10099" s="42"/>
      <c r="H10099" s="90"/>
      <c r="M10099" s="42"/>
      <c r="S10099" s="42"/>
      <c r="T10099" s="42"/>
      <c r="U10099" s="42"/>
      <c r="V10099" s="42"/>
      <c r="W10099" s="42"/>
      <c r="X10099" s="42"/>
      <c r="Y10099" s="42"/>
      <c r="Z10099" s="42"/>
    </row>
    <row r="10100">
      <c r="B10100" s="42"/>
      <c r="D10100" s="90"/>
      <c r="F10100" s="90"/>
      <c r="G10100" s="42"/>
      <c r="H10100" s="90"/>
      <c r="M10100" s="42"/>
      <c r="S10100" s="42"/>
      <c r="T10100" s="42"/>
      <c r="U10100" s="42"/>
      <c r="V10100" s="42"/>
      <c r="W10100" s="42"/>
      <c r="X10100" s="42"/>
      <c r="Y10100" s="42"/>
      <c r="Z10100" s="42"/>
    </row>
    <row r="10101">
      <c r="B10101" s="42"/>
      <c r="D10101" s="90"/>
      <c r="F10101" s="90"/>
      <c r="G10101" s="42"/>
      <c r="H10101" s="90"/>
      <c r="M10101" s="42"/>
      <c r="S10101" s="42"/>
      <c r="T10101" s="42"/>
      <c r="U10101" s="42"/>
      <c r="V10101" s="42"/>
      <c r="W10101" s="42"/>
      <c r="X10101" s="42"/>
      <c r="Y10101" s="42"/>
      <c r="Z10101" s="42"/>
    </row>
    <row r="10102">
      <c r="B10102" s="42"/>
      <c r="D10102" s="90"/>
      <c r="F10102" s="90"/>
      <c r="G10102" s="42"/>
      <c r="H10102" s="90"/>
      <c r="M10102" s="42"/>
      <c r="S10102" s="42"/>
      <c r="T10102" s="42"/>
      <c r="U10102" s="42"/>
      <c r="V10102" s="42"/>
      <c r="W10102" s="42"/>
      <c r="X10102" s="42"/>
      <c r="Y10102" s="42"/>
      <c r="Z10102" s="42"/>
    </row>
    <row r="10103">
      <c r="B10103" s="42"/>
      <c r="D10103" s="90"/>
      <c r="F10103" s="90"/>
      <c r="G10103" s="42"/>
      <c r="H10103" s="90"/>
      <c r="M10103" s="42"/>
      <c r="S10103" s="42"/>
      <c r="T10103" s="42"/>
      <c r="U10103" s="42"/>
      <c r="V10103" s="42"/>
      <c r="W10103" s="42"/>
      <c r="X10103" s="42"/>
      <c r="Y10103" s="42"/>
      <c r="Z10103" s="42"/>
    </row>
    <row r="10104">
      <c r="B10104" s="42"/>
      <c r="D10104" s="90"/>
      <c r="F10104" s="90"/>
      <c r="G10104" s="42"/>
      <c r="H10104" s="90"/>
      <c r="M10104" s="42"/>
      <c r="S10104" s="42"/>
      <c r="T10104" s="42"/>
      <c r="U10104" s="42"/>
      <c r="V10104" s="42"/>
      <c r="W10104" s="42"/>
      <c r="X10104" s="42"/>
      <c r="Y10104" s="42"/>
      <c r="Z10104" s="42"/>
    </row>
    <row r="10105">
      <c r="B10105" s="42"/>
      <c r="D10105" s="90"/>
      <c r="F10105" s="90"/>
      <c r="G10105" s="42"/>
      <c r="H10105" s="90"/>
      <c r="M10105" s="42"/>
      <c r="S10105" s="42"/>
      <c r="T10105" s="42"/>
      <c r="U10105" s="42"/>
      <c r="V10105" s="42"/>
      <c r="W10105" s="42"/>
      <c r="X10105" s="42"/>
      <c r="Y10105" s="42"/>
      <c r="Z10105" s="42"/>
    </row>
    <row r="10106">
      <c r="B10106" s="42"/>
      <c r="D10106" s="90"/>
      <c r="F10106" s="90"/>
      <c r="G10106" s="42"/>
      <c r="H10106" s="90"/>
      <c r="M10106" s="42"/>
      <c r="S10106" s="42"/>
      <c r="T10106" s="42"/>
      <c r="U10106" s="42"/>
      <c r="V10106" s="42"/>
      <c r="W10106" s="42"/>
      <c r="X10106" s="42"/>
      <c r="Y10106" s="42"/>
      <c r="Z10106" s="42"/>
    </row>
    <row r="10107">
      <c r="B10107" s="42"/>
      <c r="D10107" s="90"/>
      <c r="F10107" s="90"/>
      <c r="G10107" s="42"/>
      <c r="H10107" s="90"/>
      <c r="M10107" s="42"/>
      <c r="S10107" s="42"/>
      <c r="T10107" s="42"/>
      <c r="U10107" s="42"/>
      <c r="V10107" s="42"/>
      <c r="W10107" s="42"/>
      <c r="X10107" s="42"/>
      <c r="Y10107" s="42"/>
      <c r="Z10107" s="42"/>
    </row>
    <row r="10108">
      <c r="B10108" s="42"/>
      <c r="D10108" s="90"/>
      <c r="F10108" s="90"/>
      <c r="G10108" s="42"/>
      <c r="H10108" s="90"/>
      <c r="M10108" s="42"/>
      <c r="S10108" s="42"/>
      <c r="T10108" s="42"/>
      <c r="U10108" s="42"/>
      <c r="V10108" s="42"/>
      <c r="W10108" s="42"/>
      <c r="X10108" s="42"/>
      <c r="Y10108" s="42"/>
      <c r="Z10108" s="42"/>
    </row>
    <row r="10109">
      <c r="B10109" s="42"/>
      <c r="D10109" s="90"/>
      <c r="F10109" s="90"/>
      <c r="G10109" s="42"/>
      <c r="H10109" s="90"/>
      <c r="M10109" s="42"/>
      <c r="S10109" s="42"/>
      <c r="T10109" s="42"/>
      <c r="U10109" s="42"/>
      <c r="V10109" s="42"/>
      <c r="W10109" s="42"/>
      <c r="X10109" s="42"/>
      <c r="Y10109" s="42"/>
      <c r="Z10109" s="42"/>
    </row>
    <row r="10110">
      <c r="B10110" s="42"/>
      <c r="D10110" s="90"/>
      <c r="F10110" s="90"/>
      <c r="G10110" s="42"/>
      <c r="H10110" s="90"/>
      <c r="M10110" s="42"/>
      <c r="S10110" s="42"/>
      <c r="T10110" s="42"/>
      <c r="U10110" s="42"/>
      <c r="V10110" s="42"/>
      <c r="W10110" s="42"/>
      <c r="X10110" s="42"/>
      <c r="Y10110" s="42"/>
      <c r="Z10110" s="42"/>
    </row>
    <row r="10111">
      <c r="B10111" s="42"/>
      <c r="D10111" s="90"/>
      <c r="F10111" s="90"/>
      <c r="G10111" s="42"/>
      <c r="H10111" s="90"/>
      <c r="M10111" s="42"/>
      <c r="S10111" s="42"/>
      <c r="T10111" s="42"/>
      <c r="U10111" s="42"/>
      <c r="V10111" s="42"/>
      <c r="W10111" s="42"/>
      <c r="X10111" s="42"/>
      <c r="Y10111" s="42"/>
      <c r="Z10111" s="42"/>
    </row>
    <row r="10112">
      <c r="B10112" s="42"/>
      <c r="D10112" s="90"/>
      <c r="F10112" s="90"/>
      <c r="G10112" s="42"/>
      <c r="H10112" s="90"/>
      <c r="M10112" s="42"/>
      <c r="S10112" s="42"/>
      <c r="T10112" s="42"/>
      <c r="U10112" s="42"/>
      <c r="V10112" s="42"/>
      <c r="W10112" s="42"/>
      <c r="X10112" s="42"/>
      <c r="Y10112" s="42"/>
      <c r="Z10112" s="42"/>
    </row>
    <row r="10113">
      <c r="B10113" s="42"/>
      <c r="D10113" s="90"/>
      <c r="F10113" s="90"/>
      <c r="G10113" s="42"/>
      <c r="H10113" s="90"/>
      <c r="M10113" s="42"/>
      <c r="S10113" s="42"/>
      <c r="T10113" s="42"/>
      <c r="U10113" s="42"/>
      <c r="V10113" s="42"/>
      <c r="W10113" s="42"/>
      <c r="X10113" s="42"/>
      <c r="Y10113" s="42"/>
      <c r="Z10113" s="42"/>
    </row>
    <row r="10114">
      <c r="B10114" s="42"/>
      <c r="D10114" s="90"/>
      <c r="F10114" s="90"/>
      <c r="G10114" s="42"/>
      <c r="H10114" s="90"/>
      <c r="M10114" s="42"/>
      <c r="S10114" s="42"/>
      <c r="T10114" s="42"/>
      <c r="U10114" s="42"/>
      <c r="V10114" s="42"/>
      <c r="W10114" s="42"/>
      <c r="X10114" s="42"/>
      <c r="Y10114" s="42"/>
      <c r="Z10114" s="42"/>
    </row>
    <row r="10115">
      <c r="B10115" s="42"/>
      <c r="D10115" s="90"/>
      <c r="F10115" s="90"/>
      <c r="G10115" s="42"/>
      <c r="H10115" s="90"/>
      <c r="M10115" s="42"/>
      <c r="S10115" s="42"/>
      <c r="T10115" s="42"/>
      <c r="U10115" s="42"/>
      <c r="V10115" s="42"/>
      <c r="W10115" s="42"/>
      <c r="X10115" s="42"/>
      <c r="Y10115" s="42"/>
      <c r="Z10115" s="42"/>
    </row>
    <row r="10116">
      <c r="B10116" s="42"/>
      <c r="D10116" s="90"/>
      <c r="F10116" s="90"/>
      <c r="G10116" s="42"/>
      <c r="H10116" s="90"/>
      <c r="M10116" s="42"/>
      <c r="S10116" s="42"/>
      <c r="T10116" s="42"/>
      <c r="U10116" s="42"/>
      <c r="V10116" s="42"/>
      <c r="W10116" s="42"/>
      <c r="X10116" s="42"/>
      <c r="Y10116" s="42"/>
      <c r="Z10116" s="42"/>
    </row>
    <row r="10117">
      <c r="B10117" s="42"/>
      <c r="D10117" s="90"/>
      <c r="F10117" s="90"/>
      <c r="G10117" s="42"/>
      <c r="H10117" s="90"/>
      <c r="M10117" s="42"/>
      <c r="S10117" s="42"/>
      <c r="T10117" s="42"/>
      <c r="U10117" s="42"/>
      <c r="V10117" s="42"/>
      <c r="W10117" s="42"/>
      <c r="X10117" s="42"/>
      <c r="Y10117" s="42"/>
      <c r="Z10117" s="42"/>
    </row>
    <row r="10118">
      <c r="B10118" s="42"/>
      <c r="D10118" s="90"/>
      <c r="F10118" s="90"/>
      <c r="G10118" s="42"/>
      <c r="H10118" s="90"/>
      <c r="M10118" s="42"/>
      <c r="S10118" s="42"/>
      <c r="T10118" s="42"/>
      <c r="U10118" s="42"/>
      <c r="V10118" s="42"/>
      <c r="W10118" s="42"/>
      <c r="X10118" s="42"/>
      <c r="Y10118" s="42"/>
      <c r="Z10118" s="42"/>
    </row>
    <row r="10119">
      <c r="B10119" s="42"/>
      <c r="D10119" s="90"/>
      <c r="F10119" s="90"/>
      <c r="G10119" s="42"/>
      <c r="H10119" s="90"/>
      <c r="M10119" s="42"/>
      <c r="S10119" s="42"/>
      <c r="T10119" s="42"/>
      <c r="U10119" s="42"/>
      <c r="V10119" s="42"/>
      <c r="W10119" s="42"/>
      <c r="X10119" s="42"/>
      <c r="Y10119" s="42"/>
      <c r="Z10119" s="42"/>
    </row>
    <row r="10120">
      <c r="B10120" s="42"/>
      <c r="D10120" s="90"/>
      <c r="F10120" s="90"/>
      <c r="G10120" s="42"/>
      <c r="H10120" s="90"/>
      <c r="M10120" s="42"/>
      <c r="S10120" s="42"/>
      <c r="T10120" s="42"/>
      <c r="U10120" s="42"/>
      <c r="V10120" s="42"/>
      <c r="W10120" s="42"/>
      <c r="X10120" s="42"/>
      <c r="Y10120" s="42"/>
      <c r="Z10120" s="42"/>
    </row>
    <row r="10121">
      <c r="B10121" s="42"/>
      <c r="D10121" s="90"/>
      <c r="F10121" s="90"/>
      <c r="G10121" s="42"/>
      <c r="H10121" s="90"/>
      <c r="M10121" s="42"/>
      <c r="S10121" s="42"/>
      <c r="T10121" s="42"/>
      <c r="U10121" s="42"/>
      <c r="V10121" s="42"/>
      <c r="W10121" s="42"/>
      <c r="X10121" s="42"/>
      <c r="Y10121" s="42"/>
      <c r="Z10121" s="42"/>
    </row>
    <row r="10122">
      <c r="B10122" s="42"/>
      <c r="D10122" s="90"/>
      <c r="F10122" s="90"/>
      <c r="G10122" s="42"/>
      <c r="H10122" s="90"/>
      <c r="M10122" s="42"/>
      <c r="S10122" s="42"/>
      <c r="T10122" s="42"/>
      <c r="U10122" s="42"/>
      <c r="V10122" s="42"/>
      <c r="W10122" s="42"/>
      <c r="X10122" s="42"/>
      <c r="Y10122" s="42"/>
      <c r="Z10122" s="42"/>
    </row>
    <row r="10123">
      <c r="B10123" s="42"/>
      <c r="D10123" s="90"/>
      <c r="F10123" s="90"/>
      <c r="G10123" s="42"/>
      <c r="H10123" s="90"/>
      <c r="M10123" s="42"/>
      <c r="S10123" s="42"/>
      <c r="T10123" s="42"/>
      <c r="U10123" s="42"/>
      <c r="V10123" s="42"/>
      <c r="W10123" s="42"/>
      <c r="X10123" s="42"/>
      <c r="Y10123" s="42"/>
      <c r="Z10123" s="42"/>
    </row>
    <row r="10124">
      <c r="B10124" s="42"/>
      <c r="D10124" s="90"/>
      <c r="F10124" s="90"/>
      <c r="G10124" s="42"/>
      <c r="H10124" s="90"/>
      <c r="M10124" s="42"/>
      <c r="S10124" s="42"/>
      <c r="T10124" s="42"/>
      <c r="U10124" s="42"/>
      <c r="V10124" s="42"/>
      <c r="W10124" s="42"/>
      <c r="X10124" s="42"/>
      <c r="Y10124" s="42"/>
      <c r="Z10124" s="42"/>
    </row>
    <row r="10125">
      <c r="B10125" s="42"/>
      <c r="D10125" s="90"/>
      <c r="F10125" s="90"/>
      <c r="G10125" s="42"/>
      <c r="H10125" s="90"/>
      <c r="M10125" s="42"/>
      <c r="S10125" s="42"/>
      <c r="T10125" s="42"/>
      <c r="U10125" s="42"/>
      <c r="V10125" s="42"/>
      <c r="W10125" s="42"/>
      <c r="X10125" s="42"/>
      <c r="Y10125" s="42"/>
      <c r="Z10125" s="42"/>
    </row>
    <row r="10126">
      <c r="B10126" s="42"/>
      <c r="D10126" s="90"/>
      <c r="F10126" s="90"/>
      <c r="G10126" s="42"/>
      <c r="H10126" s="90"/>
      <c r="M10126" s="42"/>
      <c r="S10126" s="42"/>
      <c r="T10126" s="42"/>
      <c r="U10126" s="42"/>
      <c r="V10126" s="42"/>
      <c r="W10126" s="42"/>
      <c r="X10126" s="42"/>
      <c r="Y10126" s="42"/>
      <c r="Z10126" s="42"/>
    </row>
    <row r="10127">
      <c r="B10127" s="42"/>
      <c r="D10127" s="90"/>
      <c r="F10127" s="90"/>
      <c r="G10127" s="42"/>
      <c r="H10127" s="90"/>
      <c r="M10127" s="42"/>
      <c r="S10127" s="42"/>
      <c r="T10127" s="42"/>
      <c r="U10127" s="42"/>
      <c r="V10127" s="42"/>
      <c r="W10127" s="42"/>
      <c r="X10127" s="42"/>
      <c r="Y10127" s="42"/>
      <c r="Z10127" s="42"/>
    </row>
    <row r="10128">
      <c r="B10128" s="42"/>
      <c r="D10128" s="90"/>
      <c r="F10128" s="90"/>
      <c r="G10128" s="42"/>
      <c r="H10128" s="90"/>
      <c r="M10128" s="42"/>
      <c r="S10128" s="42"/>
      <c r="T10128" s="42"/>
      <c r="U10128" s="42"/>
      <c r="V10128" s="42"/>
      <c r="W10128" s="42"/>
      <c r="X10128" s="42"/>
      <c r="Y10128" s="42"/>
      <c r="Z10128" s="42"/>
    </row>
    <row r="10129">
      <c r="B10129" s="42"/>
      <c r="D10129" s="90"/>
      <c r="F10129" s="90"/>
      <c r="G10129" s="42"/>
      <c r="H10129" s="90"/>
      <c r="M10129" s="42"/>
      <c r="S10129" s="42"/>
      <c r="T10129" s="42"/>
      <c r="U10129" s="42"/>
      <c r="V10129" s="42"/>
      <c r="W10129" s="42"/>
      <c r="X10129" s="42"/>
      <c r="Y10129" s="42"/>
      <c r="Z10129" s="42"/>
    </row>
    <row r="10130">
      <c r="B10130" s="42"/>
      <c r="D10130" s="90"/>
      <c r="F10130" s="90"/>
      <c r="G10130" s="42"/>
      <c r="H10130" s="90"/>
      <c r="M10130" s="42"/>
      <c r="S10130" s="42"/>
      <c r="T10130" s="42"/>
      <c r="U10130" s="42"/>
      <c r="V10130" s="42"/>
      <c r="W10130" s="42"/>
      <c r="X10130" s="42"/>
      <c r="Y10130" s="42"/>
      <c r="Z10130" s="42"/>
    </row>
    <row r="10131">
      <c r="B10131" s="42"/>
      <c r="D10131" s="90"/>
      <c r="F10131" s="90"/>
      <c r="G10131" s="42"/>
      <c r="H10131" s="90"/>
      <c r="M10131" s="42"/>
      <c r="S10131" s="42"/>
      <c r="T10131" s="42"/>
      <c r="U10131" s="42"/>
      <c r="V10131" s="42"/>
      <c r="W10131" s="42"/>
      <c r="X10131" s="42"/>
      <c r="Y10131" s="42"/>
      <c r="Z10131" s="42"/>
    </row>
    <row r="10132">
      <c r="B10132" s="42"/>
      <c r="D10132" s="90"/>
      <c r="F10132" s="90"/>
      <c r="G10132" s="42"/>
      <c r="H10132" s="90"/>
      <c r="M10132" s="42"/>
      <c r="S10132" s="42"/>
      <c r="T10132" s="42"/>
      <c r="U10132" s="42"/>
      <c r="V10132" s="42"/>
      <c r="W10132" s="42"/>
      <c r="X10132" s="42"/>
      <c r="Y10132" s="42"/>
      <c r="Z10132" s="42"/>
    </row>
    <row r="10133">
      <c r="B10133" s="42"/>
      <c r="D10133" s="90"/>
      <c r="F10133" s="90"/>
      <c r="G10133" s="42"/>
      <c r="H10133" s="90"/>
      <c r="M10133" s="42"/>
      <c r="S10133" s="42"/>
      <c r="T10133" s="42"/>
      <c r="U10133" s="42"/>
      <c r="V10133" s="42"/>
      <c r="W10133" s="42"/>
      <c r="X10133" s="42"/>
      <c r="Y10133" s="42"/>
      <c r="Z10133" s="42"/>
    </row>
    <row r="10134">
      <c r="B10134" s="42"/>
      <c r="D10134" s="90"/>
      <c r="F10134" s="90"/>
      <c r="G10134" s="42"/>
      <c r="H10134" s="90"/>
      <c r="M10134" s="42"/>
      <c r="S10134" s="42"/>
      <c r="T10134" s="42"/>
      <c r="U10134" s="42"/>
      <c r="V10134" s="42"/>
      <c r="W10134" s="42"/>
      <c r="X10134" s="42"/>
      <c r="Y10134" s="42"/>
      <c r="Z10134" s="42"/>
    </row>
    <row r="10135">
      <c r="B10135" s="42"/>
      <c r="D10135" s="90"/>
      <c r="F10135" s="90"/>
      <c r="G10135" s="42"/>
      <c r="H10135" s="90"/>
      <c r="M10135" s="42"/>
      <c r="S10135" s="42"/>
      <c r="T10135" s="42"/>
      <c r="U10135" s="42"/>
      <c r="V10135" s="42"/>
      <c r="W10135" s="42"/>
      <c r="X10135" s="42"/>
      <c r="Y10135" s="42"/>
      <c r="Z10135" s="42"/>
    </row>
    <row r="10136">
      <c r="B10136" s="42"/>
      <c r="D10136" s="90"/>
      <c r="F10136" s="90"/>
      <c r="G10136" s="42"/>
      <c r="H10136" s="90"/>
      <c r="M10136" s="42"/>
      <c r="S10136" s="42"/>
      <c r="T10136" s="42"/>
      <c r="U10136" s="42"/>
      <c r="V10136" s="42"/>
      <c r="W10136" s="42"/>
      <c r="X10136" s="42"/>
      <c r="Y10136" s="42"/>
      <c r="Z10136" s="42"/>
    </row>
    <row r="10137">
      <c r="B10137" s="42"/>
      <c r="D10137" s="90"/>
      <c r="F10137" s="90"/>
      <c r="G10137" s="42"/>
      <c r="H10137" s="90"/>
      <c r="M10137" s="42"/>
      <c r="S10137" s="42"/>
      <c r="T10137" s="42"/>
      <c r="U10137" s="42"/>
      <c r="V10137" s="42"/>
      <c r="W10137" s="42"/>
      <c r="X10137" s="42"/>
      <c r="Y10137" s="42"/>
      <c r="Z10137" s="42"/>
    </row>
    <row r="10138">
      <c r="B10138" s="42"/>
      <c r="D10138" s="90"/>
      <c r="F10138" s="90"/>
      <c r="G10138" s="42"/>
      <c r="H10138" s="90"/>
      <c r="M10138" s="42"/>
      <c r="S10138" s="42"/>
      <c r="T10138" s="42"/>
      <c r="U10138" s="42"/>
      <c r="V10138" s="42"/>
      <c r="W10138" s="42"/>
      <c r="X10138" s="42"/>
      <c r="Y10138" s="42"/>
      <c r="Z10138" s="42"/>
    </row>
    <row r="10139">
      <c r="B10139" s="42"/>
      <c r="D10139" s="90"/>
      <c r="F10139" s="90"/>
      <c r="G10139" s="42"/>
      <c r="H10139" s="90"/>
      <c r="M10139" s="42"/>
      <c r="S10139" s="42"/>
      <c r="T10139" s="42"/>
      <c r="U10139" s="42"/>
      <c r="V10139" s="42"/>
      <c r="W10139" s="42"/>
      <c r="X10139" s="42"/>
      <c r="Y10139" s="42"/>
      <c r="Z10139" s="42"/>
    </row>
    <row r="10140">
      <c r="B10140" s="42"/>
      <c r="D10140" s="90"/>
      <c r="F10140" s="90"/>
      <c r="G10140" s="42"/>
      <c r="H10140" s="90"/>
      <c r="M10140" s="42"/>
      <c r="S10140" s="42"/>
      <c r="T10140" s="42"/>
      <c r="U10140" s="42"/>
      <c r="V10140" s="42"/>
      <c r="W10140" s="42"/>
      <c r="X10140" s="42"/>
      <c r="Y10140" s="42"/>
      <c r="Z10140" s="42"/>
    </row>
    <row r="10141">
      <c r="B10141" s="42"/>
      <c r="D10141" s="90"/>
      <c r="F10141" s="90"/>
      <c r="G10141" s="42"/>
      <c r="H10141" s="90"/>
      <c r="M10141" s="42"/>
      <c r="S10141" s="42"/>
      <c r="T10141" s="42"/>
      <c r="U10141" s="42"/>
      <c r="V10141" s="42"/>
      <c r="W10141" s="42"/>
      <c r="X10141" s="42"/>
      <c r="Y10141" s="42"/>
      <c r="Z10141" s="42"/>
    </row>
    <row r="10142">
      <c r="B10142" s="42"/>
      <c r="D10142" s="90"/>
      <c r="F10142" s="90"/>
      <c r="G10142" s="42"/>
      <c r="H10142" s="90"/>
      <c r="M10142" s="42"/>
      <c r="S10142" s="42"/>
      <c r="T10142" s="42"/>
      <c r="U10142" s="42"/>
      <c r="V10142" s="42"/>
      <c r="W10142" s="42"/>
      <c r="X10142" s="42"/>
      <c r="Y10142" s="42"/>
      <c r="Z10142" s="42"/>
    </row>
    <row r="10143">
      <c r="B10143" s="42"/>
      <c r="D10143" s="90"/>
      <c r="F10143" s="90"/>
      <c r="G10143" s="42"/>
      <c r="H10143" s="90"/>
      <c r="M10143" s="42"/>
      <c r="S10143" s="42"/>
      <c r="T10143" s="42"/>
      <c r="U10143" s="42"/>
      <c r="V10143" s="42"/>
      <c r="W10143" s="42"/>
      <c r="X10143" s="42"/>
      <c r="Y10143" s="42"/>
      <c r="Z10143" s="42"/>
    </row>
    <row r="10144">
      <c r="B10144" s="42"/>
      <c r="D10144" s="90"/>
      <c r="F10144" s="90"/>
      <c r="G10144" s="42"/>
      <c r="H10144" s="90"/>
      <c r="M10144" s="42"/>
      <c r="S10144" s="42"/>
      <c r="T10144" s="42"/>
      <c r="U10144" s="42"/>
      <c r="V10144" s="42"/>
      <c r="W10144" s="42"/>
      <c r="X10144" s="42"/>
      <c r="Y10144" s="42"/>
      <c r="Z10144" s="42"/>
    </row>
    <row r="10145">
      <c r="B10145" s="42"/>
      <c r="D10145" s="90"/>
      <c r="F10145" s="90"/>
      <c r="G10145" s="42"/>
      <c r="H10145" s="90"/>
      <c r="M10145" s="42"/>
      <c r="S10145" s="42"/>
      <c r="T10145" s="42"/>
      <c r="U10145" s="42"/>
      <c r="V10145" s="42"/>
      <c r="W10145" s="42"/>
      <c r="X10145" s="42"/>
      <c r="Y10145" s="42"/>
      <c r="Z10145" s="42"/>
    </row>
    <row r="10146">
      <c r="B10146" s="42"/>
      <c r="D10146" s="90"/>
      <c r="F10146" s="90"/>
      <c r="G10146" s="42"/>
      <c r="H10146" s="90"/>
      <c r="M10146" s="42"/>
      <c r="S10146" s="42"/>
      <c r="T10146" s="42"/>
      <c r="U10146" s="42"/>
      <c r="V10146" s="42"/>
      <c r="W10146" s="42"/>
      <c r="X10146" s="42"/>
      <c r="Y10146" s="42"/>
      <c r="Z10146" s="42"/>
    </row>
    <row r="10147">
      <c r="B10147" s="42"/>
      <c r="D10147" s="90"/>
      <c r="F10147" s="90"/>
      <c r="G10147" s="42"/>
      <c r="H10147" s="90"/>
      <c r="M10147" s="42"/>
      <c r="S10147" s="42"/>
      <c r="T10147" s="42"/>
      <c r="U10147" s="42"/>
      <c r="V10147" s="42"/>
      <c r="W10147" s="42"/>
      <c r="X10147" s="42"/>
      <c r="Y10147" s="42"/>
      <c r="Z10147" s="42"/>
    </row>
    <row r="10148">
      <c r="B10148" s="42"/>
      <c r="D10148" s="90"/>
      <c r="F10148" s="90"/>
      <c r="G10148" s="42"/>
      <c r="H10148" s="90"/>
      <c r="M10148" s="42"/>
      <c r="S10148" s="42"/>
      <c r="T10148" s="42"/>
      <c r="U10148" s="42"/>
      <c r="V10148" s="42"/>
      <c r="W10148" s="42"/>
      <c r="X10148" s="42"/>
      <c r="Y10148" s="42"/>
      <c r="Z10148" s="42"/>
    </row>
    <row r="10149">
      <c r="B10149" s="42"/>
      <c r="D10149" s="90"/>
      <c r="F10149" s="90"/>
      <c r="G10149" s="42"/>
      <c r="H10149" s="90"/>
      <c r="M10149" s="42"/>
      <c r="S10149" s="42"/>
      <c r="T10149" s="42"/>
      <c r="U10149" s="42"/>
      <c r="V10149" s="42"/>
      <c r="W10149" s="42"/>
      <c r="X10149" s="42"/>
      <c r="Y10149" s="42"/>
      <c r="Z10149" s="42"/>
    </row>
    <row r="10150">
      <c r="B10150" s="42"/>
      <c r="D10150" s="90"/>
      <c r="F10150" s="90"/>
      <c r="G10150" s="42"/>
      <c r="H10150" s="90"/>
      <c r="M10150" s="42"/>
      <c r="S10150" s="42"/>
      <c r="T10150" s="42"/>
      <c r="U10150" s="42"/>
      <c r="V10150" s="42"/>
      <c r="W10150" s="42"/>
      <c r="X10150" s="42"/>
      <c r="Y10150" s="42"/>
      <c r="Z10150" s="42"/>
    </row>
    <row r="10151">
      <c r="B10151" s="42"/>
      <c r="D10151" s="90"/>
      <c r="F10151" s="90"/>
      <c r="G10151" s="42"/>
      <c r="H10151" s="90"/>
      <c r="M10151" s="42"/>
      <c r="S10151" s="42"/>
      <c r="T10151" s="42"/>
      <c r="U10151" s="42"/>
      <c r="V10151" s="42"/>
      <c r="W10151" s="42"/>
      <c r="X10151" s="42"/>
      <c r="Y10151" s="42"/>
      <c r="Z10151" s="42"/>
    </row>
    <row r="10152">
      <c r="B10152" s="42"/>
      <c r="D10152" s="90"/>
      <c r="F10152" s="90"/>
      <c r="G10152" s="42"/>
      <c r="H10152" s="90"/>
      <c r="M10152" s="42"/>
      <c r="S10152" s="42"/>
      <c r="T10152" s="42"/>
      <c r="U10152" s="42"/>
      <c r="V10152" s="42"/>
      <c r="W10152" s="42"/>
      <c r="X10152" s="42"/>
      <c r="Y10152" s="42"/>
      <c r="Z10152" s="42"/>
    </row>
    <row r="10153">
      <c r="B10153" s="42"/>
      <c r="D10153" s="90"/>
      <c r="F10153" s="90"/>
      <c r="G10153" s="42"/>
      <c r="H10153" s="90"/>
      <c r="M10153" s="42"/>
      <c r="S10153" s="42"/>
      <c r="T10153" s="42"/>
      <c r="U10153" s="42"/>
      <c r="V10153" s="42"/>
      <c r="W10153" s="42"/>
      <c r="X10153" s="42"/>
      <c r="Y10153" s="42"/>
      <c r="Z10153" s="42"/>
    </row>
    <row r="10154">
      <c r="B10154" s="42"/>
      <c r="D10154" s="90"/>
      <c r="F10154" s="90"/>
      <c r="G10154" s="42"/>
      <c r="H10154" s="90"/>
      <c r="M10154" s="42"/>
      <c r="S10154" s="42"/>
      <c r="T10154" s="42"/>
      <c r="U10154" s="42"/>
      <c r="V10154" s="42"/>
      <c r="W10154" s="42"/>
      <c r="X10154" s="42"/>
      <c r="Y10154" s="42"/>
      <c r="Z10154" s="42"/>
    </row>
    <row r="10155">
      <c r="B10155" s="42"/>
      <c r="D10155" s="90"/>
      <c r="F10155" s="90"/>
      <c r="G10155" s="42"/>
      <c r="H10155" s="90"/>
      <c r="M10155" s="42"/>
      <c r="S10155" s="42"/>
      <c r="T10155" s="42"/>
      <c r="U10155" s="42"/>
      <c r="V10155" s="42"/>
      <c r="W10155" s="42"/>
      <c r="X10155" s="42"/>
      <c r="Y10155" s="42"/>
      <c r="Z10155" s="42"/>
    </row>
    <row r="10156">
      <c r="B10156" s="42"/>
      <c r="D10156" s="90"/>
      <c r="F10156" s="90"/>
      <c r="G10156" s="42"/>
      <c r="H10156" s="90"/>
      <c r="M10156" s="42"/>
      <c r="S10156" s="42"/>
      <c r="T10156" s="42"/>
      <c r="U10156" s="42"/>
      <c r="V10156" s="42"/>
      <c r="W10156" s="42"/>
      <c r="X10156" s="42"/>
      <c r="Y10156" s="42"/>
      <c r="Z10156" s="42"/>
    </row>
    <row r="10157">
      <c r="B10157" s="42"/>
      <c r="D10157" s="90"/>
      <c r="F10157" s="90"/>
      <c r="G10157" s="42"/>
      <c r="H10157" s="90"/>
      <c r="M10157" s="42"/>
      <c r="S10157" s="42"/>
      <c r="T10157" s="42"/>
      <c r="U10157" s="42"/>
      <c r="V10157" s="42"/>
      <c r="W10157" s="42"/>
      <c r="X10157" s="42"/>
      <c r="Y10157" s="42"/>
      <c r="Z10157" s="42"/>
    </row>
    <row r="10158">
      <c r="B10158" s="42"/>
      <c r="D10158" s="90"/>
      <c r="F10158" s="90"/>
      <c r="G10158" s="42"/>
      <c r="H10158" s="90"/>
      <c r="M10158" s="42"/>
      <c r="S10158" s="42"/>
      <c r="T10158" s="42"/>
      <c r="U10158" s="42"/>
      <c r="V10158" s="42"/>
      <c r="W10158" s="42"/>
      <c r="X10158" s="42"/>
      <c r="Y10158" s="42"/>
      <c r="Z10158" s="42"/>
    </row>
    <row r="10159">
      <c r="B10159" s="42"/>
      <c r="D10159" s="90"/>
      <c r="F10159" s="90"/>
      <c r="G10159" s="42"/>
      <c r="H10159" s="90"/>
      <c r="M10159" s="42"/>
      <c r="S10159" s="42"/>
      <c r="T10159" s="42"/>
      <c r="U10159" s="42"/>
      <c r="V10159" s="42"/>
      <c r="W10159" s="42"/>
      <c r="X10159" s="42"/>
      <c r="Y10159" s="42"/>
      <c r="Z10159" s="42"/>
    </row>
    <row r="10160">
      <c r="B10160" s="42"/>
      <c r="D10160" s="90"/>
      <c r="F10160" s="90"/>
      <c r="G10160" s="42"/>
      <c r="H10160" s="90"/>
      <c r="M10160" s="42"/>
      <c r="S10160" s="42"/>
      <c r="T10160" s="42"/>
      <c r="U10160" s="42"/>
      <c r="V10160" s="42"/>
      <c r="W10160" s="42"/>
      <c r="X10160" s="42"/>
      <c r="Y10160" s="42"/>
      <c r="Z10160" s="42"/>
    </row>
    <row r="10161">
      <c r="B10161" s="42"/>
      <c r="D10161" s="90"/>
      <c r="F10161" s="90"/>
      <c r="G10161" s="42"/>
      <c r="H10161" s="90"/>
      <c r="M10161" s="42"/>
      <c r="S10161" s="42"/>
      <c r="T10161" s="42"/>
      <c r="U10161" s="42"/>
      <c r="V10161" s="42"/>
      <c r="W10161" s="42"/>
      <c r="X10161" s="42"/>
      <c r="Y10161" s="42"/>
      <c r="Z10161" s="42"/>
    </row>
    <row r="10162">
      <c r="B10162" s="42"/>
      <c r="D10162" s="90"/>
      <c r="F10162" s="90"/>
      <c r="G10162" s="42"/>
      <c r="H10162" s="90"/>
      <c r="M10162" s="42"/>
      <c r="S10162" s="42"/>
      <c r="T10162" s="42"/>
      <c r="U10162" s="42"/>
      <c r="V10162" s="42"/>
      <c r="W10162" s="42"/>
      <c r="X10162" s="42"/>
      <c r="Y10162" s="42"/>
      <c r="Z10162" s="42"/>
    </row>
    <row r="10163">
      <c r="B10163" s="42"/>
      <c r="D10163" s="90"/>
      <c r="F10163" s="90"/>
      <c r="G10163" s="42"/>
      <c r="H10163" s="90"/>
      <c r="M10163" s="42"/>
      <c r="S10163" s="42"/>
      <c r="T10163" s="42"/>
      <c r="U10163" s="42"/>
      <c r="V10163" s="42"/>
      <c r="W10163" s="42"/>
      <c r="X10163" s="42"/>
      <c r="Y10163" s="42"/>
      <c r="Z10163" s="42"/>
    </row>
    <row r="10164">
      <c r="B10164" s="42"/>
      <c r="D10164" s="90"/>
      <c r="F10164" s="90"/>
      <c r="G10164" s="42"/>
      <c r="H10164" s="90"/>
      <c r="M10164" s="42"/>
      <c r="S10164" s="42"/>
      <c r="T10164" s="42"/>
      <c r="U10164" s="42"/>
      <c r="V10164" s="42"/>
      <c r="W10164" s="42"/>
      <c r="X10164" s="42"/>
      <c r="Y10164" s="42"/>
      <c r="Z10164" s="42"/>
    </row>
    <row r="10165">
      <c r="B10165" s="42"/>
      <c r="D10165" s="90"/>
      <c r="F10165" s="90"/>
      <c r="G10165" s="42"/>
      <c r="H10165" s="90"/>
      <c r="M10165" s="42"/>
      <c r="S10165" s="42"/>
      <c r="T10165" s="42"/>
      <c r="U10165" s="42"/>
      <c r="V10165" s="42"/>
      <c r="W10165" s="42"/>
      <c r="X10165" s="42"/>
      <c r="Y10165" s="42"/>
      <c r="Z10165" s="42"/>
    </row>
    <row r="10166">
      <c r="B10166" s="42"/>
      <c r="D10166" s="90"/>
      <c r="F10166" s="90"/>
      <c r="G10166" s="42"/>
      <c r="H10166" s="90"/>
      <c r="M10166" s="42"/>
      <c r="S10166" s="42"/>
      <c r="T10166" s="42"/>
      <c r="U10166" s="42"/>
      <c r="V10166" s="42"/>
      <c r="W10166" s="42"/>
      <c r="X10166" s="42"/>
      <c r="Y10166" s="42"/>
      <c r="Z10166" s="42"/>
    </row>
    <row r="10167">
      <c r="B10167" s="42"/>
      <c r="D10167" s="90"/>
      <c r="F10167" s="90"/>
      <c r="G10167" s="42"/>
      <c r="H10167" s="90"/>
      <c r="M10167" s="42"/>
      <c r="S10167" s="42"/>
      <c r="T10167" s="42"/>
      <c r="U10167" s="42"/>
      <c r="V10167" s="42"/>
      <c r="W10167" s="42"/>
      <c r="X10167" s="42"/>
      <c r="Y10167" s="42"/>
      <c r="Z10167" s="42"/>
    </row>
    <row r="10168">
      <c r="B10168" s="42"/>
      <c r="D10168" s="90"/>
      <c r="F10168" s="90"/>
      <c r="G10168" s="42"/>
      <c r="H10168" s="90"/>
      <c r="M10168" s="42"/>
      <c r="S10168" s="42"/>
      <c r="T10168" s="42"/>
      <c r="U10168" s="42"/>
      <c r="V10168" s="42"/>
      <c r="W10168" s="42"/>
      <c r="X10168" s="42"/>
      <c r="Y10168" s="42"/>
      <c r="Z10168" s="42"/>
    </row>
    <row r="10169">
      <c r="B10169" s="42"/>
      <c r="D10169" s="90"/>
      <c r="F10169" s="90"/>
      <c r="G10169" s="42"/>
      <c r="H10169" s="90"/>
      <c r="M10169" s="42"/>
      <c r="S10169" s="42"/>
      <c r="T10169" s="42"/>
      <c r="U10169" s="42"/>
      <c r="V10169" s="42"/>
      <c r="W10169" s="42"/>
      <c r="X10169" s="42"/>
      <c r="Y10169" s="42"/>
      <c r="Z10169" s="42"/>
    </row>
    <row r="10170">
      <c r="B10170" s="42"/>
      <c r="D10170" s="90"/>
      <c r="F10170" s="90"/>
      <c r="G10170" s="42"/>
      <c r="H10170" s="90"/>
      <c r="M10170" s="42"/>
      <c r="S10170" s="42"/>
      <c r="T10170" s="42"/>
      <c r="U10170" s="42"/>
      <c r="V10170" s="42"/>
      <c r="W10170" s="42"/>
      <c r="X10170" s="42"/>
      <c r="Y10170" s="42"/>
      <c r="Z10170" s="42"/>
    </row>
    <row r="10171">
      <c r="B10171" s="42"/>
      <c r="D10171" s="90"/>
      <c r="F10171" s="90"/>
      <c r="G10171" s="42"/>
      <c r="H10171" s="90"/>
      <c r="M10171" s="42"/>
      <c r="S10171" s="42"/>
      <c r="T10171" s="42"/>
      <c r="U10171" s="42"/>
      <c r="V10171" s="42"/>
      <c r="W10171" s="42"/>
      <c r="X10171" s="42"/>
      <c r="Y10171" s="42"/>
      <c r="Z10171" s="42"/>
    </row>
    <row r="10172">
      <c r="B10172" s="42"/>
      <c r="D10172" s="90"/>
      <c r="F10172" s="90"/>
      <c r="G10172" s="42"/>
      <c r="H10172" s="90"/>
      <c r="M10172" s="42"/>
      <c r="S10172" s="42"/>
      <c r="T10172" s="42"/>
      <c r="U10172" s="42"/>
      <c r="V10172" s="42"/>
      <c r="W10172" s="42"/>
      <c r="X10172" s="42"/>
      <c r="Y10172" s="42"/>
      <c r="Z10172" s="42"/>
    </row>
    <row r="10173">
      <c r="B10173" s="42"/>
      <c r="D10173" s="90"/>
      <c r="F10173" s="90"/>
      <c r="G10173" s="42"/>
      <c r="H10173" s="90"/>
      <c r="M10173" s="42"/>
      <c r="S10173" s="42"/>
      <c r="T10173" s="42"/>
      <c r="U10173" s="42"/>
      <c r="V10173" s="42"/>
      <c r="W10173" s="42"/>
      <c r="X10173" s="42"/>
      <c r="Y10173" s="42"/>
      <c r="Z10173" s="42"/>
    </row>
    <row r="10174">
      <c r="B10174" s="42"/>
      <c r="D10174" s="90"/>
      <c r="F10174" s="90"/>
      <c r="G10174" s="42"/>
      <c r="H10174" s="90"/>
      <c r="M10174" s="42"/>
      <c r="S10174" s="42"/>
      <c r="T10174" s="42"/>
      <c r="U10174" s="42"/>
      <c r="V10174" s="42"/>
      <c r="W10174" s="42"/>
      <c r="X10174" s="42"/>
      <c r="Y10174" s="42"/>
      <c r="Z10174" s="42"/>
    </row>
    <row r="10175">
      <c r="B10175" s="42"/>
      <c r="D10175" s="90"/>
      <c r="F10175" s="90"/>
      <c r="G10175" s="42"/>
      <c r="H10175" s="90"/>
      <c r="M10175" s="42"/>
      <c r="S10175" s="42"/>
      <c r="T10175" s="42"/>
      <c r="U10175" s="42"/>
      <c r="V10175" s="42"/>
      <c r="W10175" s="42"/>
      <c r="X10175" s="42"/>
      <c r="Y10175" s="42"/>
      <c r="Z10175" s="42"/>
    </row>
    <row r="10176">
      <c r="B10176" s="42"/>
      <c r="D10176" s="90"/>
      <c r="F10176" s="90"/>
      <c r="G10176" s="42"/>
      <c r="H10176" s="90"/>
      <c r="M10176" s="42"/>
      <c r="S10176" s="42"/>
      <c r="T10176" s="42"/>
      <c r="U10176" s="42"/>
      <c r="V10176" s="42"/>
      <c r="W10176" s="42"/>
      <c r="X10176" s="42"/>
      <c r="Y10176" s="42"/>
      <c r="Z10176" s="42"/>
    </row>
    <row r="10177">
      <c r="B10177" s="42"/>
      <c r="D10177" s="90"/>
      <c r="F10177" s="90"/>
      <c r="G10177" s="42"/>
      <c r="H10177" s="90"/>
      <c r="M10177" s="42"/>
      <c r="S10177" s="42"/>
      <c r="T10177" s="42"/>
      <c r="U10177" s="42"/>
      <c r="V10177" s="42"/>
      <c r="W10177" s="42"/>
      <c r="X10177" s="42"/>
      <c r="Y10177" s="42"/>
      <c r="Z10177" s="42"/>
    </row>
    <row r="10178">
      <c r="B10178" s="42"/>
      <c r="D10178" s="90"/>
      <c r="F10178" s="90"/>
      <c r="G10178" s="42"/>
      <c r="H10178" s="90"/>
      <c r="M10178" s="42"/>
      <c r="S10178" s="42"/>
      <c r="T10178" s="42"/>
      <c r="U10178" s="42"/>
      <c r="V10178" s="42"/>
      <c r="W10178" s="42"/>
      <c r="X10178" s="42"/>
      <c r="Y10178" s="42"/>
      <c r="Z10178" s="42"/>
    </row>
    <row r="10179">
      <c r="B10179" s="42"/>
      <c r="D10179" s="90"/>
      <c r="F10179" s="90"/>
      <c r="G10179" s="42"/>
      <c r="H10179" s="90"/>
      <c r="M10179" s="42"/>
      <c r="S10179" s="42"/>
      <c r="T10179" s="42"/>
      <c r="U10179" s="42"/>
      <c r="V10179" s="42"/>
      <c r="W10179" s="42"/>
      <c r="X10179" s="42"/>
      <c r="Y10179" s="42"/>
      <c r="Z10179" s="42"/>
    </row>
    <row r="10180">
      <c r="B10180" s="42"/>
      <c r="D10180" s="90"/>
      <c r="F10180" s="90"/>
      <c r="G10180" s="42"/>
      <c r="H10180" s="90"/>
      <c r="M10180" s="42"/>
      <c r="S10180" s="42"/>
      <c r="T10180" s="42"/>
      <c r="U10180" s="42"/>
      <c r="V10180" s="42"/>
      <c r="W10180" s="42"/>
      <c r="X10180" s="42"/>
      <c r="Y10180" s="42"/>
      <c r="Z10180" s="42"/>
    </row>
    <row r="10181">
      <c r="B10181" s="42"/>
      <c r="D10181" s="90"/>
      <c r="F10181" s="90"/>
      <c r="G10181" s="42"/>
      <c r="H10181" s="90"/>
      <c r="M10181" s="42"/>
      <c r="S10181" s="42"/>
      <c r="T10181" s="42"/>
      <c r="U10181" s="42"/>
      <c r="V10181" s="42"/>
      <c r="W10181" s="42"/>
      <c r="X10181" s="42"/>
      <c r="Y10181" s="42"/>
      <c r="Z10181" s="42"/>
    </row>
    <row r="10182">
      <c r="B10182" s="42"/>
      <c r="D10182" s="90"/>
      <c r="F10182" s="90"/>
      <c r="G10182" s="42"/>
      <c r="H10182" s="90"/>
      <c r="M10182" s="42"/>
      <c r="S10182" s="42"/>
      <c r="T10182" s="42"/>
      <c r="U10182" s="42"/>
      <c r="V10182" s="42"/>
      <c r="W10182" s="42"/>
      <c r="X10182" s="42"/>
      <c r="Y10182" s="42"/>
      <c r="Z10182" s="42"/>
    </row>
    <row r="10183">
      <c r="B10183" s="42"/>
      <c r="D10183" s="90"/>
      <c r="F10183" s="90"/>
      <c r="G10183" s="42"/>
      <c r="H10183" s="90"/>
      <c r="M10183" s="42"/>
      <c r="S10183" s="42"/>
      <c r="T10183" s="42"/>
      <c r="U10183" s="42"/>
      <c r="V10183" s="42"/>
      <c r="W10183" s="42"/>
      <c r="X10183" s="42"/>
      <c r="Y10183" s="42"/>
      <c r="Z10183" s="42"/>
    </row>
    <row r="10184">
      <c r="B10184" s="42"/>
      <c r="D10184" s="90"/>
      <c r="F10184" s="90"/>
      <c r="G10184" s="42"/>
      <c r="H10184" s="90"/>
      <c r="M10184" s="42"/>
      <c r="S10184" s="42"/>
      <c r="T10184" s="42"/>
      <c r="U10184" s="42"/>
      <c r="V10184" s="42"/>
      <c r="W10184" s="42"/>
      <c r="X10184" s="42"/>
      <c r="Y10184" s="42"/>
      <c r="Z10184" s="42"/>
    </row>
    <row r="10185">
      <c r="B10185" s="42"/>
      <c r="D10185" s="90"/>
      <c r="F10185" s="90"/>
      <c r="G10185" s="42"/>
      <c r="H10185" s="90"/>
      <c r="M10185" s="42"/>
      <c r="S10185" s="42"/>
      <c r="T10185" s="42"/>
      <c r="U10185" s="42"/>
      <c r="V10185" s="42"/>
      <c r="W10185" s="42"/>
      <c r="X10185" s="42"/>
      <c r="Y10185" s="42"/>
      <c r="Z10185" s="42"/>
    </row>
    <row r="10186">
      <c r="B10186" s="42"/>
      <c r="D10186" s="90"/>
      <c r="F10186" s="90"/>
      <c r="G10186" s="42"/>
      <c r="H10186" s="90"/>
      <c r="M10186" s="42"/>
      <c r="S10186" s="42"/>
      <c r="T10186" s="42"/>
      <c r="U10186" s="42"/>
      <c r="V10186" s="42"/>
      <c r="W10186" s="42"/>
      <c r="X10186" s="42"/>
      <c r="Y10186" s="42"/>
      <c r="Z10186" s="42"/>
    </row>
    <row r="10187">
      <c r="B10187" s="42"/>
      <c r="D10187" s="90"/>
      <c r="F10187" s="90"/>
      <c r="G10187" s="42"/>
      <c r="H10187" s="90"/>
      <c r="M10187" s="42"/>
      <c r="S10187" s="42"/>
      <c r="T10187" s="42"/>
      <c r="U10187" s="42"/>
      <c r="V10187" s="42"/>
      <c r="W10187" s="42"/>
      <c r="X10187" s="42"/>
      <c r="Y10187" s="42"/>
      <c r="Z10187" s="42"/>
    </row>
    <row r="10188">
      <c r="B10188" s="42"/>
      <c r="D10188" s="90"/>
      <c r="F10188" s="90"/>
      <c r="G10188" s="42"/>
      <c r="H10188" s="90"/>
      <c r="M10188" s="42"/>
      <c r="S10188" s="42"/>
      <c r="T10188" s="42"/>
      <c r="U10188" s="42"/>
      <c r="V10188" s="42"/>
      <c r="W10188" s="42"/>
      <c r="X10188" s="42"/>
      <c r="Y10188" s="42"/>
      <c r="Z10188" s="42"/>
    </row>
    <row r="10189">
      <c r="B10189" s="42"/>
      <c r="D10189" s="90"/>
      <c r="F10189" s="90"/>
      <c r="G10189" s="42"/>
      <c r="H10189" s="90"/>
      <c r="M10189" s="42"/>
      <c r="S10189" s="42"/>
      <c r="T10189" s="42"/>
      <c r="U10189" s="42"/>
      <c r="V10189" s="42"/>
      <c r="W10189" s="42"/>
      <c r="X10189" s="42"/>
      <c r="Y10189" s="42"/>
      <c r="Z10189" s="42"/>
    </row>
    <row r="10190">
      <c r="B10190" s="42"/>
      <c r="D10190" s="90"/>
      <c r="F10190" s="90"/>
      <c r="G10190" s="42"/>
      <c r="H10190" s="90"/>
      <c r="M10190" s="42"/>
      <c r="S10190" s="42"/>
      <c r="T10190" s="42"/>
      <c r="U10190" s="42"/>
      <c r="V10190" s="42"/>
      <c r="W10190" s="42"/>
      <c r="X10190" s="42"/>
      <c r="Y10190" s="42"/>
      <c r="Z10190" s="42"/>
    </row>
    <row r="10191">
      <c r="B10191" s="42"/>
      <c r="D10191" s="90"/>
      <c r="F10191" s="90"/>
      <c r="G10191" s="42"/>
      <c r="H10191" s="90"/>
      <c r="M10191" s="42"/>
      <c r="S10191" s="42"/>
      <c r="T10191" s="42"/>
      <c r="U10191" s="42"/>
      <c r="V10191" s="42"/>
      <c r="W10191" s="42"/>
      <c r="X10191" s="42"/>
      <c r="Y10191" s="42"/>
      <c r="Z10191" s="42"/>
    </row>
    <row r="10192">
      <c r="B10192" s="42"/>
      <c r="D10192" s="90"/>
      <c r="F10192" s="90"/>
      <c r="G10192" s="42"/>
      <c r="H10192" s="90"/>
      <c r="M10192" s="42"/>
      <c r="S10192" s="42"/>
      <c r="T10192" s="42"/>
      <c r="U10192" s="42"/>
      <c r="V10192" s="42"/>
      <c r="W10192" s="42"/>
      <c r="X10192" s="42"/>
      <c r="Y10192" s="42"/>
      <c r="Z10192" s="42"/>
    </row>
    <row r="10193">
      <c r="B10193" s="42"/>
      <c r="D10193" s="90"/>
      <c r="F10193" s="90"/>
      <c r="G10193" s="42"/>
      <c r="H10193" s="90"/>
      <c r="M10193" s="42"/>
      <c r="S10193" s="42"/>
      <c r="T10193" s="42"/>
      <c r="U10193" s="42"/>
      <c r="V10193" s="42"/>
      <c r="W10193" s="42"/>
      <c r="X10193" s="42"/>
      <c r="Y10193" s="42"/>
      <c r="Z10193" s="42"/>
    </row>
    <row r="10194">
      <c r="B10194" s="42"/>
      <c r="D10194" s="90"/>
      <c r="F10194" s="90"/>
      <c r="G10194" s="42"/>
      <c r="H10194" s="90"/>
      <c r="M10194" s="42"/>
      <c r="S10194" s="42"/>
      <c r="T10194" s="42"/>
      <c r="U10194" s="42"/>
      <c r="V10194" s="42"/>
      <c r="W10194" s="42"/>
      <c r="X10194" s="42"/>
      <c r="Y10194" s="42"/>
      <c r="Z10194" s="42"/>
    </row>
    <row r="10195">
      <c r="B10195" s="42"/>
      <c r="D10195" s="90"/>
      <c r="F10195" s="90"/>
      <c r="G10195" s="42"/>
      <c r="H10195" s="90"/>
      <c r="M10195" s="42"/>
      <c r="S10195" s="42"/>
      <c r="T10195" s="42"/>
      <c r="U10195" s="42"/>
      <c r="V10195" s="42"/>
      <c r="W10195" s="42"/>
      <c r="X10195" s="42"/>
      <c r="Y10195" s="42"/>
      <c r="Z10195" s="42"/>
    </row>
    <row r="10196">
      <c r="B10196" s="42"/>
      <c r="D10196" s="90"/>
      <c r="F10196" s="90"/>
      <c r="G10196" s="42"/>
      <c r="H10196" s="90"/>
      <c r="M10196" s="42"/>
      <c r="S10196" s="42"/>
      <c r="T10196" s="42"/>
      <c r="U10196" s="42"/>
      <c r="V10196" s="42"/>
      <c r="W10196" s="42"/>
      <c r="X10196" s="42"/>
      <c r="Y10196" s="42"/>
      <c r="Z10196" s="42"/>
    </row>
    <row r="10197">
      <c r="B10197" s="42"/>
      <c r="D10197" s="90"/>
      <c r="F10197" s="90"/>
      <c r="G10197" s="42"/>
      <c r="H10197" s="90"/>
      <c r="M10197" s="42"/>
      <c r="S10197" s="42"/>
      <c r="T10197" s="42"/>
      <c r="U10197" s="42"/>
      <c r="V10197" s="42"/>
      <c r="W10197" s="42"/>
      <c r="X10197" s="42"/>
      <c r="Y10197" s="42"/>
      <c r="Z10197" s="42"/>
    </row>
    <row r="10198">
      <c r="B10198" s="42"/>
      <c r="D10198" s="90"/>
      <c r="F10198" s="90"/>
      <c r="G10198" s="42"/>
      <c r="H10198" s="90"/>
      <c r="M10198" s="42"/>
      <c r="S10198" s="42"/>
      <c r="T10198" s="42"/>
      <c r="U10198" s="42"/>
      <c r="V10198" s="42"/>
      <c r="W10198" s="42"/>
      <c r="X10198" s="42"/>
      <c r="Y10198" s="42"/>
      <c r="Z10198" s="42"/>
    </row>
    <row r="10199">
      <c r="B10199" s="42"/>
      <c r="D10199" s="90"/>
      <c r="F10199" s="90"/>
      <c r="G10199" s="42"/>
      <c r="H10199" s="90"/>
      <c r="M10199" s="42"/>
      <c r="S10199" s="42"/>
      <c r="T10199" s="42"/>
      <c r="U10199" s="42"/>
      <c r="V10199" s="42"/>
      <c r="W10199" s="42"/>
      <c r="X10199" s="42"/>
      <c r="Y10199" s="42"/>
      <c r="Z10199" s="42"/>
    </row>
    <row r="10200">
      <c r="B10200" s="42"/>
      <c r="D10200" s="90"/>
      <c r="F10200" s="90"/>
      <c r="G10200" s="42"/>
      <c r="H10200" s="90"/>
      <c r="M10200" s="42"/>
      <c r="S10200" s="42"/>
      <c r="T10200" s="42"/>
      <c r="U10200" s="42"/>
      <c r="V10200" s="42"/>
      <c r="W10200" s="42"/>
      <c r="X10200" s="42"/>
      <c r="Y10200" s="42"/>
      <c r="Z10200" s="42"/>
    </row>
    <row r="10201">
      <c r="B10201" s="42"/>
      <c r="D10201" s="90"/>
      <c r="F10201" s="90"/>
      <c r="G10201" s="42"/>
      <c r="H10201" s="90"/>
      <c r="M10201" s="42"/>
      <c r="S10201" s="42"/>
      <c r="T10201" s="42"/>
      <c r="U10201" s="42"/>
      <c r="V10201" s="42"/>
      <c r="W10201" s="42"/>
      <c r="X10201" s="42"/>
      <c r="Y10201" s="42"/>
      <c r="Z10201" s="42"/>
    </row>
    <row r="10202">
      <c r="B10202" s="42"/>
      <c r="D10202" s="90"/>
      <c r="F10202" s="90"/>
      <c r="G10202" s="42"/>
      <c r="H10202" s="90"/>
      <c r="M10202" s="42"/>
      <c r="S10202" s="42"/>
      <c r="T10202" s="42"/>
      <c r="U10202" s="42"/>
      <c r="V10202" s="42"/>
      <c r="W10202" s="42"/>
      <c r="X10202" s="42"/>
      <c r="Y10202" s="42"/>
      <c r="Z10202" s="42"/>
    </row>
    <row r="10203">
      <c r="B10203" s="42"/>
      <c r="D10203" s="90"/>
      <c r="F10203" s="90"/>
      <c r="G10203" s="42"/>
      <c r="H10203" s="90"/>
      <c r="M10203" s="42"/>
      <c r="S10203" s="42"/>
      <c r="T10203" s="42"/>
      <c r="U10203" s="42"/>
      <c r="V10203" s="42"/>
      <c r="W10203" s="42"/>
      <c r="X10203" s="42"/>
      <c r="Y10203" s="42"/>
      <c r="Z10203" s="42"/>
    </row>
    <row r="10204">
      <c r="B10204" s="42"/>
      <c r="D10204" s="90"/>
      <c r="F10204" s="90"/>
      <c r="G10204" s="42"/>
      <c r="H10204" s="90"/>
      <c r="M10204" s="42"/>
      <c r="S10204" s="42"/>
      <c r="T10204" s="42"/>
      <c r="U10204" s="42"/>
      <c r="V10204" s="42"/>
      <c r="W10204" s="42"/>
      <c r="X10204" s="42"/>
      <c r="Y10204" s="42"/>
      <c r="Z10204" s="42"/>
    </row>
    <row r="10205">
      <c r="B10205" s="42"/>
      <c r="D10205" s="90"/>
      <c r="F10205" s="90"/>
      <c r="G10205" s="42"/>
      <c r="H10205" s="90"/>
      <c r="M10205" s="42"/>
      <c r="S10205" s="42"/>
      <c r="T10205" s="42"/>
      <c r="U10205" s="42"/>
      <c r="V10205" s="42"/>
      <c r="W10205" s="42"/>
      <c r="X10205" s="42"/>
      <c r="Y10205" s="42"/>
      <c r="Z10205" s="42"/>
    </row>
    <row r="10206">
      <c r="B10206" s="42"/>
      <c r="D10206" s="90"/>
      <c r="F10206" s="90"/>
      <c r="G10206" s="42"/>
      <c r="H10206" s="90"/>
      <c r="M10206" s="42"/>
      <c r="S10206" s="42"/>
      <c r="T10206" s="42"/>
      <c r="U10206" s="42"/>
      <c r="V10206" s="42"/>
      <c r="W10206" s="42"/>
      <c r="X10206" s="42"/>
      <c r="Y10206" s="42"/>
      <c r="Z10206" s="42"/>
    </row>
    <row r="10207">
      <c r="B10207" s="42"/>
      <c r="D10207" s="90"/>
      <c r="F10207" s="90"/>
      <c r="G10207" s="42"/>
      <c r="H10207" s="90"/>
      <c r="M10207" s="42"/>
      <c r="S10207" s="42"/>
      <c r="T10207" s="42"/>
      <c r="U10207" s="42"/>
      <c r="V10207" s="42"/>
      <c r="W10207" s="42"/>
      <c r="X10207" s="42"/>
      <c r="Y10207" s="42"/>
      <c r="Z10207" s="42"/>
    </row>
    <row r="10208">
      <c r="B10208" s="42"/>
      <c r="D10208" s="90"/>
      <c r="F10208" s="90"/>
      <c r="G10208" s="42"/>
      <c r="H10208" s="90"/>
      <c r="M10208" s="42"/>
      <c r="S10208" s="42"/>
      <c r="T10208" s="42"/>
      <c r="U10208" s="42"/>
      <c r="V10208" s="42"/>
      <c r="W10208" s="42"/>
      <c r="X10208" s="42"/>
      <c r="Y10208" s="42"/>
      <c r="Z10208" s="42"/>
    </row>
    <row r="10209">
      <c r="B10209" s="42"/>
      <c r="D10209" s="90"/>
      <c r="F10209" s="90"/>
      <c r="G10209" s="42"/>
      <c r="H10209" s="90"/>
      <c r="M10209" s="42"/>
      <c r="S10209" s="42"/>
      <c r="T10209" s="42"/>
      <c r="U10209" s="42"/>
      <c r="V10209" s="42"/>
      <c r="W10209" s="42"/>
      <c r="X10209" s="42"/>
      <c r="Y10209" s="42"/>
      <c r="Z10209" s="42"/>
    </row>
    <row r="10210">
      <c r="B10210" s="42"/>
      <c r="D10210" s="90"/>
      <c r="F10210" s="90"/>
      <c r="G10210" s="42"/>
      <c r="H10210" s="90"/>
      <c r="M10210" s="42"/>
      <c r="S10210" s="42"/>
      <c r="T10210" s="42"/>
      <c r="U10210" s="42"/>
      <c r="V10210" s="42"/>
      <c r="W10210" s="42"/>
      <c r="X10210" s="42"/>
      <c r="Y10210" s="42"/>
      <c r="Z10210" s="42"/>
    </row>
    <row r="10211">
      <c r="B10211" s="42"/>
      <c r="D10211" s="90"/>
      <c r="F10211" s="90"/>
      <c r="G10211" s="42"/>
      <c r="H10211" s="90"/>
      <c r="M10211" s="42"/>
      <c r="S10211" s="42"/>
      <c r="T10211" s="42"/>
      <c r="U10211" s="42"/>
      <c r="V10211" s="42"/>
      <c r="W10211" s="42"/>
      <c r="X10211" s="42"/>
      <c r="Y10211" s="42"/>
      <c r="Z10211" s="42"/>
    </row>
    <row r="10212">
      <c r="B10212" s="42"/>
      <c r="D10212" s="90"/>
      <c r="F10212" s="90"/>
      <c r="G10212" s="42"/>
      <c r="H10212" s="90"/>
      <c r="M10212" s="42"/>
      <c r="S10212" s="42"/>
      <c r="T10212" s="42"/>
      <c r="U10212" s="42"/>
      <c r="V10212" s="42"/>
      <c r="W10212" s="42"/>
      <c r="X10212" s="42"/>
      <c r="Y10212" s="42"/>
      <c r="Z10212" s="42"/>
    </row>
    <row r="10213">
      <c r="B10213" s="42"/>
      <c r="D10213" s="90"/>
      <c r="F10213" s="90"/>
      <c r="G10213" s="42"/>
      <c r="H10213" s="90"/>
      <c r="M10213" s="42"/>
      <c r="S10213" s="42"/>
      <c r="T10213" s="42"/>
      <c r="U10213" s="42"/>
      <c r="V10213" s="42"/>
      <c r="W10213" s="42"/>
      <c r="X10213" s="42"/>
      <c r="Y10213" s="42"/>
      <c r="Z10213" s="42"/>
    </row>
    <row r="10214">
      <c r="B10214" s="42"/>
      <c r="D10214" s="90"/>
      <c r="F10214" s="90"/>
      <c r="G10214" s="42"/>
      <c r="H10214" s="90"/>
      <c r="M10214" s="42"/>
      <c r="S10214" s="42"/>
      <c r="T10214" s="42"/>
      <c r="U10214" s="42"/>
      <c r="V10214" s="42"/>
      <c r="W10214" s="42"/>
      <c r="X10214" s="42"/>
      <c r="Y10214" s="42"/>
      <c r="Z10214" s="42"/>
    </row>
    <row r="10215">
      <c r="B10215" s="42"/>
      <c r="D10215" s="90"/>
      <c r="F10215" s="90"/>
      <c r="G10215" s="42"/>
      <c r="H10215" s="90"/>
      <c r="M10215" s="42"/>
      <c r="S10215" s="42"/>
      <c r="T10215" s="42"/>
      <c r="U10215" s="42"/>
      <c r="V10215" s="42"/>
      <c r="W10215" s="42"/>
      <c r="X10215" s="42"/>
      <c r="Y10215" s="42"/>
      <c r="Z10215" s="42"/>
    </row>
    <row r="10216">
      <c r="B10216" s="42"/>
      <c r="D10216" s="90"/>
      <c r="F10216" s="90"/>
      <c r="G10216" s="42"/>
      <c r="H10216" s="90"/>
      <c r="M10216" s="42"/>
      <c r="S10216" s="42"/>
      <c r="T10216" s="42"/>
      <c r="U10216" s="42"/>
      <c r="V10216" s="42"/>
      <c r="W10216" s="42"/>
      <c r="X10216" s="42"/>
      <c r="Y10216" s="42"/>
      <c r="Z10216" s="42"/>
    </row>
    <row r="10217">
      <c r="B10217" s="42"/>
      <c r="D10217" s="90"/>
      <c r="F10217" s="90"/>
      <c r="G10217" s="42"/>
      <c r="H10217" s="90"/>
      <c r="M10217" s="42"/>
      <c r="S10217" s="42"/>
      <c r="T10217" s="42"/>
      <c r="U10217" s="42"/>
      <c r="V10217" s="42"/>
      <c r="W10217" s="42"/>
      <c r="X10217" s="42"/>
      <c r="Y10217" s="42"/>
      <c r="Z10217" s="42"/>
    </row>
    <row r="10218">
      <c r="B10218" s="42"/>
      <c r="D10218" s="90"/>
      <c r="F10218" s="90"/>
      <c r="G10218" s="42"/>
      <c r="H10218" s="90"/>
      <c r="M10218" s="42"/>
      <c r="S10218" s="42"/>
      <c r="T10218" s="42"/>
      <c r="U10218" s="42"/>
      <c r="V10218" s="42"/>
      <c r="W10218" s="42"/>
      <c r="X10218" s="42"/>
      <c r="Y10218" s="42"/>
      <c r="Z10218" s="42"/>
    </row>
    <row r="10219">
      <c r="B10219" s="42"/>
      <c r="D10219" s="90"/>
      <c r="F10219" s="90"/>
      <c r="G10219" s="42"/>
      <c r="H10219" s="90"/>
      <c r="M10219" s="42"/>
      <c r="S10219" s="42"/>
      <c r="T10219" s="42"/>
      <c r="U10219" s="42"/>
      <c r="V10219" s="42"/>
      <c r="W10219" s="42"/>
      <c r="X10219" s="42"/>
      <c r="Y10219" s="42"/>
      <c r="Z10219" s="42"/>
    </row>
    <row r="10220">
      <c r="B10220" s="42"/>
      <c r="D10220" s="90"/>
      <c r="F10220" s="90"/>
      <c r="G10220" s="42"/>
      <c r="H10220" s="90"/>
      <c r="M10220" s="42"/>
      <c r="S10220" s="42"/>
      <c r="T10220" s="42"/>
      <c r="U10220" s="42"/>
      <c r="V10220" s="42"/>
      <c r="W10220" s="42"/>
      <c r="X10220" s="42"/>
      <c r="Y10220" s="42"/>
      <c r="Z10220" s="42"/>
    </row>
    <row r="10221">
      <c r="B10221" s="42"/>
      <c r="D10221" s="90"/>
      <c r="F10221" s="90"/>
      <c r="G10221" s="42"/>
      <c r="H10221" s="90"/>
      <c r="M10221" s="42"/>
      <c r="S10221" s="42"/>
      <c r="T10221" s="42"/>
      <c r="U10221" s="42"/>
      <c r="V10221" s="42"/>
      <c r="W10221" s="42"/>
      <c r="X10221" s="42"/>
      <c r="Y10221" s="42"/>
      <c r="Z10221" s="42"/>
    </row>
    <row r="10222">
      <c r="B10222" s="42"/>
      <c r="D10222" s="90"/>
      <c r="F10222" s="90"/>
      <c r="G10222" s="42"/>
      <c r="H10222" s="90"/>
      <c r="M10222" s="42"/>
      <c r="S10222" s="42"/>
      <c r="T10222" s="42"/>
      <c r="U10222" s="42"/>
      <c r="V10222" s="42"/>
      <c r="W10222" s="42"/>
      <c r="X10222" s="42"/>
      <c r="Y10222" s="42"/>
      <c r="Z10222" s="42"/>
    </row>
    <row r="10223">
      <c r="B10223" s="42"/>
      <c r="D10223" s="90"/>
      <c r="F10223" s="90"/>
      <c r="G10223" s="42"/>
      <c r="H10223" s="90"/>
      <c r="M10223" s="42"/>
      <c r="S10223" s="42"/>
      <c r="T10223" s="42"/>
      <c r="U10223" s="42"/>
      <c r="V10223" s="42"/>
      <c r="W10223" s="42"/>
      <c r="X10223" s="42"/>
      <c r="Y10223" s="42"/>
      <c r="Z10223" s="42"/>
    </row>
    <row r="10224">
      <c r="B10224" s="42"/>
      <c r="D10224" s="90"/>
      <c r="F10224" s="90"/>
      <c r="G10224" s="42"/>
      <c r="H10224" s="90"/>
      <c r="M10224" s="42"/>
      <c r="S10224" s="42"/>
      <c r="T10224" s="42"/>
      <c r="U10224" s="42"/>
      <c r="V10224" s="42"/>
      <c r="W10224" s="42"/>
      <c r="X10224" s="42"/>
      <c r="Y10224" s="42"/>
      <c r="Z10224" s="42"/>
    </row>
    <row r="10225">
      <c r="B10225" s="42"/>
      <c r="D10225" s="90"/>
      <c r="F10225" s="90"/>
      <c r="G10225" s="42"/>
      <c r="H10225" s="90"/>
      <c r="M10225" s="42"/>
      <c r="S10225" s="42"/>
      <c r="T10225" s="42"/>
      <c r="U10225" s="42"/>
      <c r="V10225" s="42"/>
      <c r="W10225" s="42"/>
      <c r="X10225" s="42"/>
      <c r="Y10225" s="42"/>
      <c r="Z10225" s="42"/>
    </row>
    <row r="10226">
      <c r="B10226" s="42"/>
      <c r="D10226" s="90"/>
      <c r="F10226" s="90"/>
      <c r="G10226" s="42"/>
      <c r="H10226" s="90"/>
      <c r="M10226" s="42"/>
      <c r="S10226" s="42"/>
      <c r="T10226" s="42"/>
      <c r="U10226" s="42"/>
      <c r="V10226" s="42"/>
      <c r="W10226" s="42"/>
      <c r="X10226" s="42"/>
      <c r="Y10226" s="42"/>
      <c r="Z10226" s="42"/>
    </row>
    <row r="10227">
      <c r="B10227" s="42"/>
      <c r="D10227" s="90"/>
      <c r="F10227" s="90"/>
      <c r="G10227" s="42"/>
      <c r="H10227" s="90"/>
      <c r="M10227" s="42"/>
      <c r="S10227" s="42"/>
      <c r="T10227" s="42"/>
      <c r="U10227" s="42"/>
      <c r="V10227" s="42"/>
      <c r="W10227" s="42"/>
      <c r="X10227" s="42"/>
      <c r="Y10227" s="42"/>
      <c r="Z10227" s="42"/>
    </row>
    <row r="10228">
      <c r="B10228" s="42"/>
      <c r="D10228" s="90"/>
      <c r="F10228" s="90"/>
      <c r="G10228" s="42"/>
      <c r="H10228" s="90"/>
      <c r="M10228" s="42"/>
      <c r="S10228" s="42"/>
      <c r="T10228" s="42"/>
      <c r="U10228" s="42"/>
      <c r="V10228" s="42"/>
      <c r="W10228" s="42"/>
      <c r="X10228" s="42"/>
      <c r="Y10228" s="42"/>
      <c r="Z10228" s="42"/>
    </row>
    <row r="10229">
      <c r="B10229" s="42"/>
      <c r="D10229" s="90"/>
      <c r="F10229" s="90"/>
      <c r="G10229" s="42"/>
      <c r="H10229" s="90"/>
      <c r="M10229" s="42"/>
      <c r="S10229" s="42"/>
      <c r="T10229" s="42"/>
      <c r="U10229" s="42"/>
      <c r="V10229" s="42"/>
      <c r="W10229" s="42"/>
      <c r="X10229" s="42"/>
      <c r="Y10229" s="42"/>
      <c r="Z10229" s="42"/>
    </row>
    <row r="10230">
      <c r="B10230" s="42"/>
      <c r="D10230" s="90"/>
      <c r="F10230" s="90"/>
      <c r="G10230" s="42"/>
      <c r="H10230" s="90"/>
      <c r="M10230" s="42"/>
      <c r="S10230" s="42"/>
      <c r="T10230" s="42"/>
      <c r="U10230" s="42"/>
      <c r="V10230" s="42"/>
      <c r="W10230" s="42"/>
      <c r="X10230" s="42"/>
      <c r="Y10230" s="42"/>
      <c r="Z10230" s="42"/>
    </row>
    <row r="10231">
      <c r="B10231" s="42"/>
      <c r="D10231" s="90"/>
      <c r="F10231" s="90"/>
      <c r="G10231" s="42"/>
      <c r="H10231" s="90"/>
      <c r="M10231" s="42"/>
      <c r="S10231" s="42"/>
      <c r="T10231" s="42"/>
      <c r="U10231" s="42"/>
      <c r="V10231" s="42"/>
      <c r="W10231" s="42"/>
      <c r="X10231" s="42"/>
      <c r="Y10231" s="42"/>
      <c r="Z10231" s="42"/>
    </row>
    <row r="10232">
      <c r="B10232" s="42"/>
      <c r="D10232" s="90"/>
      <c r="F10232" s="90"/>
      <c r="G10232" s="42"/>
      <c r="H10232" s="90"/>
      <c r="M10232" s="42"/>
      <c r="S10232" s="42"/>
      <c r="T10232" s="42"/>
      <c r="U10232" s="42"/>
      <c r="V10232" s="42"/>
      <c r="W10232" s="42"/>
      <c r="X10232" s="42"/>
      <c r="Y10232" s="42"/>
      <c r="Z10232" s="42"/>
    </row>
    <row r="10233">
      <c r="B10233" s="42"/>
      <c r="D10233" s="90"/>
      <c r="F10233" s="90"/>
      <c r="G10233" s="42"/>
      <c r="H10233" s="90"/>
      <c r="M10233" s="42"/>
      <c r="S10233" s="42"/>
      <c r="T10233" s="42"/>
      <c r="U10233" s="42"/>
      <c r="V10233" s="42"/>
      <c r="W10233" s="42"/>
      <c r="X10233" s="42"/>
      <c r="Y10233" s="42"/>
      <c r="Z10233" s="42"/>
    </row>
    <row r="10234">
      <c r="B10234" s="42"/>
      <c r="D10234" s="90"/>
      <c r="F10234" s="90"/>
      <c r="G10234" s="42"/>
      <c r="H10234" s="90"/>
      <c r="M10234" s="42"/>
      <c r="S10234" s="42"/>
      <c r="T10234" s="42"/>
      <c r="U10234" s="42"/>
      <c r="V10234" s="42"/>
      <c r="W10234" s="42"/>
      <c r="X10234" s="42"/>
      <c r="Y10234" s="42"/>
      <c r="Z10234" s="42"/>
    </row>
    <row r="10235">
      <c r="B10235" s="42"/>
      <c r="D10235" s="90"/>
      <c r="F10235" s="90"/>
      <c r="G10235" s="42"/>
      <c r="H10235" s="90"/>
      <c r="M10235" s="42"/>
      <c r="S10235" s="42"/>
      <c r="T10235" s="42"/>
      <c r="U10235" s="42"/>
      <c r="V10235" s="42"/>
      <c r="W10235" s="42"/>
      <c r="X10235" s="42"/>
      <c r="Y10235" s="42"/>
      <c r="Z10235" s="42"/>
    </row>
    <row r="10236">
      <c r="B10236" s="42"/>
      <c r="D10236" s="90"/>
      <c r="F10236" s="90"/>
      <c r="G10236" s="42"/>
      <c r="H10236" s="90"/>
      <c r="M10236" s="42"/>
      <c r="S10236" s="42"/>
      <c r="T10236" s="42"/>
      <c r="U10236" s="42"/>
      <c r="V10236" s="42"/>
      <c r="W10236" s="42"/>
      <c r="X10236" s="42"/>
      <c r="Y10236" s="42"/>
      <c r="Z10236" s="42"/>
    </row>
    <row r="10237">
      <c r="B10237" s="42"/>
      <c r="D10237" s="90"/>
      <c r="F10237" s="90"/>
      <c r="G10237" s="42"/>
      <c r="H10237" s="90"/>
      <c r="M10237" s="42"/>
      <c r="S10237" s="42"/>
      <c r="T10237" s="42"/>
      <c r="U10237" s="42"/>
      <c r="V10237" s="42"/>
      <c r="W10237" s="42"/>
      <c r="X10237" s="42"/>
      <c r="Y10237" s="42"/>
      <c r="Z10237" s="42"/>
    </row>
    <row r="10238">
      <c r="B10238" s="42"/>
      <c r="D10238" s="90"/>
      <c r="F10238" s="90"/>
      <c r="G10238" s="42"/>
      <c r="H10238" s="90"/>
      <c r="M10238" s="42"/>
      <c r="S10238" s="42"/>
      <c r="T10238" s="42"/>
      <c r="U10238" s="42"/>
      <c r="V10238" s="42"/>
      <c r="W10238" s="42"/>
      <c r="X10238" s="42"/>
      <c r="Y10238" s="42"/>
      <c r="Z10238" s="42"/>
    </row>
    <row r="10239">
      <c r="B10239" s="42"/>
      <c r="D10239" s="90"/>
      <c r="F10239" s="90"/>
      <c r="G10239" s="42"/>
      <c r="H10239" s="90"/>
      <c r="M10239" s="42"/>
      <c r="S10239" s="42"/>
      <c r="T10239" s="42"/>
      <c r="U10239" s="42"/>
      <c r="V10239" s="42"/>
      <c r="W10239" s="42"/>
      <c r="X10239" s="42"/>
      <c r="Y10239" s="42"/>
      <c r="Z10239" s="42"/>
    </row>
    <row r="10240">
      <c r="B10240" s="42"/>
      <c r="D10240" s="90"/>
      <c r="F10240" s="90"/>
      <c r="G10240" s="42"/>
      <c r="H10240" s="90"/>
      <c r="M10240" s="42"/>
      <c r="S10240" s="42"/>
      <c r="T10240" s="42"/>
      <c r="U10240" s="42"/>
      <c r="V10240" s="42"/>
      <c r="W10240" s="42"/>
      <c r="X10240" s="42"/>
      <c r="Y10240" s="42"/>
      <c r="Z10240" s="42"/>
    </row>
    <row r="10241">
      <c r="B10241" s="42"/>
      <c r="D10241" s="90"/>
      <c r="F10241" s="90"/>
      <c r="G10241" s="42"/>
      <c r="H10241" s="90"/>
      <c r="M10241" s="42"/>
      <c r="S10241" s="42"/>
      <c r="T10241" s="42"/>
      <c r="U10241" s="42"/>
      <c r="V10241" s="42"/>
      <c r="W10241" s="42"/>
      <c r="X10241" s="42"/>
      <c r="Y10241" s="42"/>
      <c r="Z10241" s="42"/>
    </row>
    <row r="10242">
      <c r="B10242" s="42"/>
      <c r="D10242" s="90"/>
      <c r="F10242" s="90"/>
      <c r="G10242" s="42"/>
      <c r="H10242" s="90"/>
      <c r="M10242" s="42"/>
      <c r="S10242" s="42"/>
      <c r="T10242" s="42"/>
      <c r="U10242" s="42"/>
      <c r="V10242" s="42"/>
      <c r="W10242" s="42"/>
      <c r="X10242" s="42"/>
      <c r="Y10242" s="42"/>
      <c r="Z10242" s="42"/>
    </row>
    <row r="10243">
      <c r="B10243" s="42"/>
      <c r="D10243" s="90"/>
      <c r="F10243" s="90"/>
      <c r="G10243" s="42"/>
      <c r="H10243" s="90"/>
      <c r="M10243" s="42"/>
      <c r="S10243" s="42"/>
      <c r="T10243" s="42"/>
      <c r="U10243" s="42"/>
      <c r="V10243" s="42"/>
      <c r="W10243" s="42"/>
      <c r="X10243" s="42"/>
      <c r="Y10243" s="42"/>
      <c r="Z10243" s="42"/>
    </row>
    <row r="10244">
      <c r="B10244" s="42"/>
      <c r="D10244" s="90"/>
      <c r="F10244" s="90"/>
      <c r="G10244" s="42"/>
      <c r="H10244" s="90"/>
      <c r="M10244" s="42"/>
      <c r="S10244" s="42"/>
      <c r="T10244" s="42"/>
      <c r="U10244" s="42"/>
      <c r="V10244" s="42"/>
      <c r="W10244" s="42"/>
      <c r="X10244" s="42"/>
      <c r="Y10244" s="42"/>
      <c r="Z10244" s="42"/>
    </row>
    <row r="10245">
      <c r="B10245" s="42"/>
      <c r="D10245" s="90"/>
      <c r="F10245" s="90"/>
      <c r="G10245" s="42"/>
      <c r="H10245" s="90"/>
      <c r="M10245" s="42"/>
      <c r="S10245" s="42"/>
      <c r="T10245" s="42"/>
      <c r="U10245" s="42"/>
      <c r="V10245" s="42"/>
      <c r="W10245" s="42"/>
      <c r="X10245" s="42"/>
      <c r="Y10245" s="42"/>
      <c r="Z10245" s="42"/>
    </row>
    <row r="10246">
      <c r="B10246" s="42"/>
      <c r="D10246" s="90"/>
      <c r="F10246" s="90"/>
      <c r="G10246" s="42"/>
      <c r="H10246" s="90"/>
      <c r="M10246" s="42"/>
      <c r="S10246" s="42"/>
      <c r="T10246" s="42"/>
      <c r="U10246" s="42"/>
      <c r="V10246" s="42"/>
      <c r="W10246" s="42"/>
      <c r="X10246" s="42"/>
      <c r="Y10246" s="42"/>
      <c r="Z10246" s="42"/>
    </row>
    <row r="10247">
      <c r="B10247" s="42"/>
      <c r="D10247" s="90"/>
      <c r="F10247" s="90"/>
      <c r="G10247" s="42"/>
      <c r="H10247" s="90"/>
      <c r="M10247" s="42"/>
      <c r="S10247" s="42"/>
      <c r="T10247" s="42"/>
      <c r="U10247" s="42"/>
      <c r="V10247" s="42"/>
      <c r="W10247" s="42"/>
      <c r="X10247" s="42"/>
      <c r="Y10247" s="42"/>
      <c r="Z10247" s="42"/>
    </row>
    <row r="10248">
      <c r="B10248" s="42"/>
      <c r="D10248" s="90"/>
      <c r="F10248" s="90"/>
      <c r="G10248" s="42"/>
      <c r="H10248" s="90"/>
      <c r="M10248" s="42"/>
      <c r="S10248" s="42"/>
      <c r="T10248" s="42"/>
      <c r="U10248" s="42"/>
      <c r="V10248" s="42"/>
      <c r="W10248" s="42"/>
      <c r="X10248" s="42"/>
      <c r="Y10248" s="42"/>
      <c r="Z10248" s="42"/>
    </row>
    <row r="10249">
      <c r="B10249" s="42"/>
      <c r="D10249" s="90"/>
      <c r="F10249" s="90"/>
      <c r="G10249" s="42"/>
      <c r="H10249" s="90"/>
      <c r="M10249" s="42"/>
      <c r="S10249" s="42"/>
      <c r="T10249" s="42"/>
      <c r="U10249" s="42"/>
      <c r="V10249" s="42"/>
      <c r="W10249" s="42"/>
      <c r="X10249" s="42"/>
      <c r="Y10249" s="42"/>
      <c r="Z10249" s="42"/>
    </row>
    <row r="10250">
      <c r="B10250" s="42"/>
      <c r="D10250" s="90"/>
      <c r="F10250" s="90"/>
      <c r="G10250" s="42"/>
      <c r="H10250" s="90"/>
      <c r="M10250" s="42"/>
      <c r="S10250" s="42"/>
      <c r="T10250" s="42"/>
      <c r="U10250" s="42"/>
      <c r="V10250" s="42"/>
      <c r="W10250" s="42"/>
      <c r="X10250" s="42"/>
      <c r="Y10250" s="42"/>
      <c r="Z10250" s="42"/>
    </row>
    <row r="10251">
      <c r="B10251" s="42"/>
      <c r="D10251" s="90"/>
      <c r="F10251" s="90"/>
      <c r="G10251" s="42"/>
      <c r="H10251" s="90"/>
      <c r="M10251" s="42"/>
      <c r="S10251" s="42"/>
      <c r="T10251" s="42"/>
      <c r="U10251" s="42"/>
      <c r="V10251" s="42"/>
      <c r="W10251" s="42"/>
      <c r="X10251" s="42"/>
      <c r="Y10251" s="42"/>
      <c r="Z10251" s="42"/>
    </row>
    <row r="10252">
      <c r="B10252" s="42"/>
      <c r="D10252" s="90"/>
      <c r="F10252" s="90"/>
      <c r="G10252" s="42"/>
      <c r="H10252" s="90"/>
      <c r="M10252" s="42"/>
      <c r="S10252" s="42"/>
      <c r="T10252" s="42"/>
      <c r="U10252" s="42"/>
      <c r="V10252" s="42"/>
      <c r="W10252" s="42"/>
      <c r="X10252" s="42"/>
      <c r="Y10252" s="42"/>
      <c r="Z10252" s="42"/>
    </row>
    <row r="10253">
      <c r="B10253" s="42"/>
      <c r="D10253" s="90"/>
      <c r="F10253" s="90"/>
      <c r="G10253" s="42"/>
      <c r="H10253" s="90"/>
      <c r="M10253" s="42"/>
      <c r="S10253" s="42"/>
      <c r="T10253" s="42"/>
      <c r="U10253" s="42"/>
      <c r="V10253" s="42"/>
      <c r="W10253" s="42"/>
      <c r="X10253" s="42"/>
      <c r="Y10253" s="42"/>
      <c r="Z10253" s="42"/>
    </row>
    <row r="10254">
      <c r="B10254" s="42"/>
      <c r="D10254" s="90"/>
      <c r="F10254" s="90"/>
      <c r="G10254" s="42"/>
      <c r="H10254" s="90"/>
      <c r="M10254" s="42"/>
      <c r="S10254" s="42"/>
      <c r="T10254" s="42"/>
      <c r="U10254" s="42"/>
      <c r="V10254" s="42"/>
      <c r="W10254" s="42"/>
      <c r="X10254" s="42"/>
      <c r="Y10254" s="42"/>
      <c r="Z10254" s="42"/>
    </row>
    <row r="10255">
      <c r="B10255" s="42"/>
      <c r="D10255" s="90"/>
      <c r="F10255" s="90"/>
      <c r="G10255" s="42"/>
      <c r="H10255" s="90"/>
      <c r="M10255" s="42"/>
      <c r="S10255" s="42"/>
      <c r="T10255" s="42"/>
      <c r="U10255" s="42"/>
      <c r="V10255" s="42"/>
      <c r="W10255" s="42"/>
      <c r="X10255" s="42"/>
      <c r="Y10255" s="42"/>
      <c r="Z10255" s="42"/>
    </row>
    <row r="10256">
      <c r="B10256" s="42"/>
      <c r="D10256" s="90"/>
      <c r="F10256" s="90"/>
      <c r="G10256" s="42"/>
      <c r="H10256" s="90"/>
      <c r="M10256" s="42"/>
      <c r="S10256" s="42"/>
      <c r="T10256" s="42"/>
      <c r="U10256" s="42"/>
      <c r="V10256" s="42"/>
      <c r="W10256" s="42"/>
      <c r="X10256" s="42"/>
      <c r="Y10256" s="42"/>
      <c r="Z10256" s="42"/>
    </row>
    <row r="10257">
      <c r="B10257" s="42"/>
      <c r="D10257" s="90"/>
      <c r="F10257" s="90"/>
      <c r="G10257" s="42"/>
      <c r="H10257" s="90"/>
      <c r="M10257" s="42"/>
      <c r="S10257" s="42"/>
      <c r="T10257" s="42"/>
      <c r="U10257" s="42"/>
      <c r="V10257" s="42"/>
      <c r="W10257" s="42"/>
      <c r="X10257" s="42"/>
      <c r="Y10257" s="42"/>
      <c r="Z10257" s="42"/>
    </row>
    <row r="10258">
      <c r="B10258" s="42"/>
      <c r="D10258" s="90"/>
      <c r="F10258" s="90"/>
      <c r="G10258" s="42"/>
      <c r="H10258" s="90"/>
      <c r="M10258" s="42"/>
      <c r="S10258" s="42"/>
      <c r="T10258" s="42"/>
      <c r="U10258" s="42"/>
      <c r="V10258" s="42"/>
      <c r="W10258" s="42"/>
      <c r="X10258" s="42"/>
      <c r="Y10258" s="42"/>
      <c r="Z10258" s="42"/>
    </row>
    <row r="10259">
      <c r="B10259" s="42"/>
      <c r="D10259" s="90"/>
      <c r="F10259" s="90"/>
      <c r="G10259" s="42"/>
      <c r="H10259" s="90"/>
      <c r="M10259" s="42"/>
      <c r="S10259" s="42"/>
      <c r="T10259" s="42"/>
      <c r="U10259" s="42"/>
      <c r="V10259" s="42"/>
      <c r="W10259" s="42"/>
      <c r="X10259" s="42"/>
      <c r="Y10259" s="42"/>
      <c r="Z10259" s="42"/>
    </row>
    <row r="10260">
      <c r="B10260" s="42"/>
      <c r="D10260" s="90"/>
      <c r="F10260" s="90"/>
      <c r="G10260" s="42"/>
      <c r="H10260" s="90"/>
      <c r="M10260" s="42"/>
      <c r="S10260" s="42"/>
      <c r="T10260" s="42"/>
      <c r="U10260" s="42"/>
      <c r="V10260" s="42"/>
      <c r="W10260" s="42"/>
      <c r="X10260" s="42"/>
      <c r="Y10260" s="42"/>
      <c r="Z10260" s="42"/>
    </row>
    <row r="10261">
      <c r="B10261" s="42"/>
      <c r="D10261" s="90"/>
      <c r="F10261" s="90"/>
      <c r="G10261" s="42"/>
      <c r="H10261" s="90"/>
      <c r="M10261" s="42"/>
      <c r="S10261" s="42"/>
      <c r="T10261" s="42"/>
      <c r="U10261" s="42"/>
      <c r="V10261" s="42"/>
      <c r="W10261" s="42"/>
      <c r="X10261" s="42"/>
      <c r="Y10261" s="42"/>
      <c r="Z10261" s="42"/>
    </row>
    <row r="10262">
      <c r="B10262" s="42"/>
      <c r="D10262" s="90"/>
      <c r="F10262" s="90"/>
      <c r="G10262" s="42"/>
      <c r="H10262" s="90"/>
      <c r="M10262" s="42"/>
      <c r="S10262" s="42"/>
      <c r="T10262" s="42"/>
      <c r="U10262" s="42"/>
      <c r="V10262" s="42"/>
      <c r="W10262" s="42"/>
      <c r="X10262" s="42"/>
      <c r="Y10262" s="42"/>
      <c r="Z10262" s="42"/>
    </row>
    <row r="10263">
      <c r="B10263" s="42"/>
      <c r="D10263" s="90"/>
      <c r="F10263" s="90"/>
      <c r="G10263" s="42"/>
      <c r="H10263" s="90"/>
      <c r="M10263" s="42"/>
      <c r="S10263" s="42"/>
      <c r="T10263" s="42"/>
      <c r="U10263" s="42"/>
      <c r="V10263" s="42"/>
      <c r="W10263" s="42"/>
      <c r="X10263" s="42"/>
      <c r="Y10263" s="42"/>
      <c r="Z10263" s="42"/>
    </row>
    <row r="10264">
      <c r="B10264" s="42"/>
      <c r="D10264" s="90"/>
      <c r="F10264" s="90"/>
      <c r="G10264" s="42"/>
      <c r="H10264" s="90"/>
      <c r="M10264" s="42"/>
      <c r="S10264" s="42"/>
      <c r="T10264" s="42"/>
      <c r="U10264" s="42"/>
      <c r="V10264" s="42"/>
      <c r="W10264" s="42"/>
      <c r="X10264" s="42"/>
      <c r="Y10264" s="42"/>
      <c r="Z10264" s="42"/>
    </row>
    <row r="10265">
      <c r="B10265" s="42"/>
      <c r="D10265" s="90"/>
      <c r="F10265" s="90"/>
      <c r="G10265" s="42"/>
      <c r="H10265" s="90"/>
      <c r="M10265" s="42"/>
      <c r="S10265" s="42"/>
      <c r="T10265" s="42"/>
      <c r="U10265" s="42"/>
      <c r="V10265" s="42"/>
      <c r="W10265" s="42"/>
      <c r="X10265" s="42"/>
      <c r="Y10265" s="42"/>
      <c r="Z10265" s="42"/>
    </row>
    <row r="10266">
      <c r="B10266" s="42"/>
      <c r="D10266" s="90"/>
      <c r="F10266" s="90"/>
      <c r="G10266" s="42"/>
      <c r="H10266" s="90"/>
      <c r="M10266" s="42"/>
      <c r="S10266" s="42"/>
      <c r="T10266" s="42"/>
      <c r="U10266" s="42"/>
      <c r="V10266" s="42"/>
      <c r="W10266" s="42"/>
      <c r="X10266" s="42"/>
      <c r="Y10266" s="42"/>
      <c r="Z10266" s="42"/>
    </row>
    <row r="10267">
      <c r="B10267" s="42"/>
      <c r="D10267" s="90"/>
      <c r="F10267" s="90"/>
      <c r="G10267" s="42"/>
      <c r="H10267" s="90"/>
      <c r="M10267" s="42"/>
      <c r="S10267" s="42"/>
      <c r="T10267" s="42"/>
      <c r="U10267" s="42"/>
      <c r="V10267" s="42"/>
      <c r="W10267" s="42"/>
      <c r="X10267" s="42"/>
      <c r="Y10267" s="42"/>
      <c r="Z10267" s="42"/>
    </row>
    <row r="10268">
      <c r="B10268" s="42"/>
      <c r="D10268" s="90"/>
      <c r="F10268" s="90"/>
      <c r="G10268" s="42"/>
      <c r="H10268" s="90"/>
      <c r="M10268" s="42"/>
      <c r="S10268" s="42"/>
      <c r="T10268" s="42"/>
      <c r="U10268" s="42"/>
      <c r="V10268" s="42"/>
      <c r="W10268" s="42"/>
      <c r="X10268" s="42"/>
      <c r="Y10268" s="42"/>
      <c r="Z10268" s="42"/>
    </row>
    <row r="10269">
      <c r="B10269" s="42"/>
      <c r="D10269" s="90"/>
      <c r="F10269" s="90"/>
      <c r="G10269" s="42"/>
      <c r="H10269" s="90"/>
      <c r="M10269" s="42"/>
      <c r="S10269" s="42"/>
      <c r="T10269" s="42"/>
      <c r="U10269" s="42"/>
      <c r="V10269" s="42"/>
      <c r="W10269" s="42"/>
      <c r="X10269" s="42"/>
      <c r="Y10269" s="42"/>
      <c r="Z10269" s="42"/>
    </row>
    <row r="10270">
      <c r="B10270" s="42"/>
      <c r="D10270" s="90"/>
      <c r="F10270" s="90"/>
      <c r="G10270" s="42"/>
      <c r="H10270" s="90"/>
      <c r="M10270" s="42"/>
      <c r="S10270" s="42"/>
      <c r="T10270" s="42"/>
      <c r="U10270" s="42"/>
      <c r="V10270" s="42"/>
      <c r="W10270" s="42"/>
      <c r="X10270" s="42"/>
      <c r="Y10270" s="42"/>
      <c r="Z10270" s="42"/>
    </row>
    <row r="10271">
      <c r="B10271" s="42"/>
      <c r="D10271" s="90"/>
      <c r="F10271" s="90"/>
      <c r="G10271" s="42"/>
      <c r="H10271" s="90"/>
      <c r="M10271" s="42"/>
      <c r="S10271" s="42"/>
      <c r="T10271" s="42"/>
      <c r="U10271" s="42"/>
      <c r="V10271" s="42"/>
      <c r="W10271" s="42"/>
      <c r="X10271" s="42"/>
      <c r="Y10271" s="42"/>
      <c r="Z10271" s="42"/>
    </row>
    <row r="10272">
      <c r="B10272" s="42"/>
      <c r="D10272" s="90"/>
      <c r="F10272" s="90"/>
      <c r="G10272" s="42"/>
      <c r="H10272" s="90"/>
      <c r="M10272" s="42"/>
      <c r="S10272" s="42"/>
      <c r="T10272" s="42"/>
      <c r="U10272" s="42"/>
      <c r="V10272" s="42"/>
      <c r="W10272" s="42"/>
      <c r="X10272" s="42"/>
      <c r="Y10272" s="42"/>
      <c r="Z10272" s="42"/>
    </row>
    <row r="10273">
      <c r="B10273" s="42"/>
      <c r="D10273" s="90"/>
      <c r="F10273" s="90"/>
      <c r="G10273" s="42"/>
      <c r="H10273" s="90"/>
      <c r="M10273" s="42"/>
      <c r="S10273" s="42"/>
      <c r="T10273" s="42"/>
      <c r="U10273" s="42"/>
      <c r="V10273" s="42"/>
      <c r="W10273" s="42"/>
      <c r="X10273" s="42"/>
      <c r="Y10273" s="42"/>
      <c r="Z10273" s="42"/>
    </row>
    <row r="10274">
      <c r="B10274" s="42"/>
      <c r="D10274" s="90"/>
      <c r="F10274" s="90"/>
      <c r="G10274" s="42"/>
      <c r="H10274" s="90"/>
      <c r="M10274" s="42"/>
      <c r="S10274" s="42"/>
      <c r="T10274" s="42"/>
      <c r="U10274" s="42"/>
      <c r="V10274" s="42"/>
      <c r="W10274" s="42"/>
      <c r="X10274" s="42"/>
      <c r="Y10274" s="42"/>
      <c r="Z10274" s="42"/>
    </row>
    <row r="10275">
      <c r="B10275" s="42"/>
      <c r="D10275" s="90"/>
      <c r="F10275" s="90"/>
      <c r="G10275" s="42"/>
      <c r="H10275" s="90"/>
      <c r="M10275" s="42"/>
      <c r="S10275" s="42"/>
      <c r="T10275" s="42"/>
      <c r="U10275" s="42"/>
      <c r="V10275" s="42"/>
      <c r="W10275" s="42"/>
      <c r="X10275" s="42"/>
      <c r="Y10275" s="42"/>
      <c r="Z10275" s="42"/>
    </row>
    <row r="10276">
      <c r="B10276" s="42"/>
      <c r="D10276" s="90"/>
      <c r="F10276" s="90"/>
      <c r="G10276" s="42"/>
      <c r="H10276" s="90"/>
      <c r="M10276" s="42"/>
      <c r="S10276" s="42"/>
      <c r="T10276" s="42"/>
      <c r="U10276" s="42"/>
      <c r="V10276" s="42"/>
      <c r="W10276" s="42"/>
      <c r="X10276" s="42"/>
      <c r="Y10276" s="42"/>
      <c r="Z10276" s="42"/>
    </row>
    <row r="10277">
      <c r="B10277" s="42"/>
      <c r="D10277" s="90"/>
      <c r="F10277" s="90"/>
      <c r="G10277" s="42"/>
      <c r="H10277" s="90"/>
      <c r="M10277" s="42"/>
      <c r="S10277" s="42"/>
      <c r="T10277" s="42"/>
      <c r="U10277" s="42"/>
      <c r="V10277" s="42"/>
      <c r="W10277" s="42"/>
      <c r="X10277" s="42"/>
      <c r="Y10277" s="42"/>
      <c r="Z10277" s="42"/>
    </row>
    <row r="10278">
      <c r="B10278" s="42"/>
      <c r="D10278" s="90"/>
      <c r="F10278" s="90"/>
      <c r="G10278" s="42"/>
      <c r="H10278" s="90"/>
      <c r="M10278" s="42"/>
      <c r="S10278" s="42"/>
      <c r="T10278" s="42"/>
      <c r="U10278" s="42"/>
      <c r="V10278" s="42"/>
      <c r="W10278" s="42"/>
      <c r="X10278" s="42"/>
      <c r="Y10278" s="42"/>
      <c r="Z10278" s="42"/>
    </row>
    <row r="10279">
      <c r="B10279" s="42"/>
      <c r="D10279" s="90"/>
      <c r="F10279" s="90"/>
      <c r="G10279" s="42"/>
      <c r="H10279" s="90"/>
      <c r="M10279" s="42"/>
      <c r="S10279" s="42"/>
      <c r="T10279" s="42"/>
      <c r="U10279" s="42"/>
      <c r="V10279" s="42"/>
      <c r="W10279" s="42"/>
      <c r="X10279" s="42"/>
      <c r="Y10279" s="42"/>
      <c r="Z10279" s="42"/>
    </row>
    <row r="10280">
      <c r="B10280" s="42"/>
      <c r="D10280" s="90"/>
      <c r="F10280" s="90"/>
      <c r="G10280" s="42"/>
      <c r="H10280" s="90"/>
      <c r="M10280" s="42"/>
      <c r="S10280" s="42"/>
      <c r="T10280" s="42"/>
      <c r="U10280" s="42"/>
      <c r="V10280" s="42"/>
      <c r="W10280" s="42"/>
      <c r="X10280" s="42"/>
      <c r="Y10280" s="42"/>
      <c r="Z10280" s="42"/>
    </row>
    <row r="10281">
      <c r="B10281" s="42"/>
      <c r="D10281" s="90"/>
      <c r="F10281" s="90"/>
      <c r="G10281" s="42"/>
      <c r="H10281" s="90"/>
      <c r="M10281" s="42"/>
      <c r="S10281" s="42"/>
      <c r="T10281" s="42"/>
      <c r="U10281" s="42"/>
      <c r="V10281" s="42"/>
      <c r="W10281" s="42"/>
      <c r="X10281" s="42"/>
      <c r="Y10281" s="42"/>
      <c r="Z10281" s="42"/>
    </row>
    <row r="10282">
      <c r="B10282" s="42"/>
      <c r="D10282" s="90"/>
      <c r="F10282" s="90"/>
      <c r="G10282" s="42"/>
      <c r="H10282" s="90"/>
      <c r="M10282" s="42"/>
      <c r="S10282" s="42"/>
      <c r="T10282" s="42"/>
      <c r="U10282" s="42"/>
      <c r="V10282" s="42"/>
      <c r="W10282" s="42"/>
      <c r="X10282" s="42"/>
      <c r="Y10282" s="42"/>
      <c r="Z10282" s="42"/>
    </row>
    <row r="10283">
      <c r="B10283" s="42"/>
      <c r="D10283" s="90"/>
      <c r="F10283" s="90"/>
      <c r="G10283" s="42"/>
      <c r="H10283" s="90"/>
      <c r="M10283" s="42"/>
      <c r="S10283" s="42"/>
      <c r="T10283" s="42"/>
      <c r="U10283" s="42"/>
      <c r="V10283" s="42"/>
      <c r="W10283" s="42"/>
      <c r="X10283" s="42"/>
      <c r="Y10283" s="42"/>
      <c r="Z10283" s="42"/>
    </row>
    <row r="10284">
      <c r="B10284" s="42"/>
      <c r="D10284" s="90"/>
      <c r="F10284" s="90"/>
      <c r="G10284" s="42"/>
      <c r="H10284" s="90"/>
      <c r="M10284" s="42"/>
      <c r="S10284" s="42"/>
      <c r="T10284" s="42"/>
      <c r="U10284" s="42"/>
      <c r="V10284" s="42"/>
      <c r="W10284" s="42"/>
      <c r="X10284" s="42"/>
      <c r="Y10284" s="42"/>
      <c r="Z10284" s="42"/>
    </row>
    <row r="10285">
      <c r="B10285" s="42"/>
      <c r="D10285" s="90"/>
      <c r="F10285" s="90"/>
      <c r="G10285" s="42"/>
      <c r="H10285" s="90"/>
      <c r="M10285" s="42"/>
      <c r="S10285" s="42"/>
      <c r="T10285" s="42"/>
      <c r="U10285" s="42"/>
      <c r="V10285" s="42"/>
      <c r="W10285" s="42"/>
      <c r="X10285" s="42"/>
      <c r="Y10285" s="42"/>
      <c r="Z10285" s="42"/>
    </row>
    <row r="10286">
      <c r="B10286" s="42"/>
      <c r="D10286" s="90"/>
      <c r="F10286" s="90"/>
      <c r="G10286" s="42"/>
      <c r="H10286" s="90"/>
      <c r="M10286" s="42"/>
      <c r="S10286" s="42"/>
      <c r="T10286" s="42"/>
      <c r="U10286" s="42"/>
      <c r="V10286" s="42"/>
      <c r="W10286" s="42"/>
      <c r="X10286" s="42"/>
      <c r="Y10286" s="42"/>
      <c r="Z10286" s="42"/>
    </row>
    <row r="10287">
      <c r="B10287" s="42"/>
      <c r="D10287" s="90"/>
      <c r="F10287" s="90"/>
      <c r="G10287" s="42"/>
      <c r="H10287" s="90"/>
      <c r="M10287" s="42"/>
      <c r="S10287" s="42"/>
      <c r="T10287" s="42"/>
      <c r="U10287" s="42"/>
      <c r="V10287" s="42"/>
      <c r="W10287" s="42"/>
      <c r="X10287" s="42"/>
      <c r="Y10287" s="42"/>
      <c r="Z10287" s="42"/>
    </row>
    <row r="10288">
      <c r="B10288" s="42"/>
      <c r="D10288" s="90"/>
      <c r="F10288" s="90"/>
      <c r="G10288" s="42"/>
      <c r="H10288" s="90"/>
      <c r="M10288" s="42"/>
      <c r="S10288" s="42"/>
      <c r="T10288" s="42"/>
      <c r="U10288" s="42"/>
      <c r="V10288" s="42"/>
      <c r="W10288" s="42"/>
      <c r="X10288" s="42"/>
      <c r="Y10288" s="42"/>
      <c r="Z10288" s="42"/>
    </row>
    <row r="10289">
      <c r="B10289" s="42"/>
      <c r="D10289" s="90"/>
      <c r="F10289" s="90"/>
      <c r="G10289" s="42"/>
      <c r="H10289" s="90"/>
      <c r="M10289" s="42"/>
      <c r="S10289" s="42"/>
      <c r="T10289" s="42"/>
      <c r="U10289" s="42"/>
      <c r="V10289" s="42"/>
      <c r="W10289" s="42"/>
      <c r="X10289" s="42"/>
      <c r="Y10289" s="42"/>
      <c r="Z10289" s="42"/>
    </row>
    <row r="10290">
      <c r="B10290" s="42"/>
      <c r="D10290" s="90"/>
      <c r="F10290" s="90"/>
      <c r="G10290" s="42"/>
      <c r="H10290" s="90"/>
      <c r="M10290" s="42"/>
      <c r="S10290" s="42"/>
      <c r="T10290" s="42"/>
      <c r="U10290" s="42"/>
      <c r="V10290" s="42"/>
      <c r="W10290" s="42"/>
      <c r="X10290" s="42"/>
      <c r="Y10290" s="42"/>
      <c r="Z10290" s="42"/>
    </row>
    <row r="10291">
      <c r="B10291" s="42"/>
      <c r="D10291" s="90"/>
      <c r="F10291" s="90"/>
      <c r="G10291" s="42"/>
      <c r="H10291" s="90"/>
      <c r="M10291" s="42"/>
      <c r="S10291" s="42"/>
      <c r="T10291" s="42"/>
      <c r="U10291" s="42"/>
      <c r="V10291" s="42"/>
      <c r="W10291" s="42"/>
      <c r="X10291" s="42"/>
      <c r="Y10291" s="42"/>
      <c r="Z10291" s="42"/>
    </row>
    <row r="10292">
      <c r="B10292" s="42"/>
      <c r="D10292" s="90"/>
      <c r="F10292" s="90"/>
      <c r="G10292" s="42"/>
      <c r="H10292" s="90"/>
      <c r="M10292" s="42"/>
      <c r="S10292" s="42"/>
      <c r="T10292" s="42"/>
      <c r="U10292" s="42"/>
      <c r="V10292" s="42"/>
      <c r="W10292" s="42"/>
      <c r="X10292" s="42"/>
      <c r="Y10292" s="42"/>
      <c r="Z10292" s="42"/>
    </row>
    <row r="10293">
      <c r="B10293" s="42"/>
      <c r="D10293" s="90"/>
      <c r="F10293" s="90"/>
      <c r="G10293" s="42"/>
      <c r="H10293" s="90"/>
      <c r="M10293" s="42"/>
      <c r="S10293" s="42"/>
      <c r="T10293" s="42"/>
      <c r="U10293" s="42"/>
      <c r="V10293" s="42"/>
      <c r="W10293" s="42"/>
      <c r="X10293" s="42"/>
      <c r="Y10293" s="42"/>
      <c r="Z10293" s="42"/>
    </row>
    <row r="10294">
      <c r="B10294" s="42"/>
      <c r="D10294" s="90"/>
      <c r="F10294" s="90"/>
      <c r="G10294" s="42"/>
      <c r="H10294" s="90"/>
      <c r="M10294" s="42"/>
      <c r="S10294" s="42"/>
      <c r="T10294" s="42"/>
      <c r="U10294" s="42"/>
      <c r="V10294" s="42"/>
      <c r="W10294" s="42"/>
      <c r="X10294" s="42"/>
      <c r="Y10294" s="42"/>
      <c r="Z10294" s="42"/>
    </row>
    <row r="10295">
      <c r="B10295" s="42"/>
      <c r="D10295" s="90"/>
      <c r="F10295" s="90"/>
      <c r="G10295" s="42"/>
      <c r="H10295" s="90"/>
      <c r="M10295" s="42"/>
      <c r="S10295" s="42"/>
      <c r="T10295" s="42"/>
      <c r="U10295" s="42"/>
      <c r="V10295" s="42"/>
      <c r="W10295" s="42"/>
      <c r="X10295" s="42"/>
      <c r="Y10295" s="42"/>
      <c r="Z10295" s="42"/>
    </row>
    <row r="10296">
      <c r="B10296" s="42"/>
      <c r="D10296" s="90"/>
      <c r="F10296" s="90"/>
      <c r="G10296" s="42"/>
      <c r="H10296" s="90"/>
      <c r="M10296" s="42"/>
      <c r="S10296" s="42"/>
      <c r="T10296" s="42"/>
      <c r="U10296" s="42"/>
      <c r="V10296" s="42"/>
      <c r="W10296" s="42"/>
      <c r="X10296" s="42"/>
      <c r="Y10296" s="42"/>
      <c r="Z10296" s="42"/>
    </row>
    <row r="10297">
      <c r="B10297" s="42"/>
      <c r="D10297" s="90"/>
      <c r="F10297" s="90"/>
      <c r="G10297" s="42"/>
      <c r="H10297" s="90"/>
      <c r="M10297" s="42"/>
      <c r="S10297" s="42"/>
      <c r="T10297" s="42"/>
      <c r="U10297" s="42"/>
      <c r="V10297" s="42"/>
      <c r="W10297" s="42"/>
      <c r="X10297" s="42"/>
      <c r="Y10297" s="42"/>
      <c r="Z10297" s="42"/>
    </row>
    <row r="10298">
      <c r="B10298" s="42"/>
      <c r="D10298" s="90"/>
      <c r="F10298" s="90"/>
      <c r="G10298" s="42"/>
      <c r="H10298" s="90"/>
      <c r="M10298" s="42"/>
      <c r="S10298" s="42"/>
      <c r="T10298" s="42"/>
      <c r="U10298" s="42"/>
      <c r="V10298" s="42"/>
      <c r="W10298" s="42"/>
      <c r="X10298" s="42"/>
      <c r="Y10298" s="42"/>
      <c r="Z10298" s="42"/>
    </row>
    <row r="10299">
      <c r="B10299" s="42"/>
      <c r="D10299" s="90"/>
      <c r="F10299" s="90"/>
      <c r="G10299" s="42"/>
      <c r="H10299" s="90"/>
      <c r="M10299" s="42"/>
      <c r="S10299" s="42"/>
      <c r="T10299" s="42"/>
      <c r="U10299" s="42"/>
      <c r="V10299" s="42"/>
      <c r="W10299" s="42"/>
      <c r="X10299" s="42"/>
      <c r="Y10299" s="42"/>
      <c r="Z10299" s="42"/>
    </row>
    <row r="10300">
      <c r="B10300" s="42"/>
      <c r="D10300" s="90"/>
      <c r="F10300" s="90"/>
      <c r="G10300" s="42"/>
      <c r="H10300" s="90"/>
      <c r="M10300" s="42"/>
      <c r="S10300" s="42"/>
      <c r="T10300" s="42"/>
      <c r="U10300" s="42"/>
      <c r="V10300" s="42"/>
      <c r="W10300" s="42"/>
      <c r="X10300" s="42"/>
      <c r="Y10300" s="42"/>
      <c r="Z10300" s="42"/>
    </row>
    <row r="10301">
      <c r="B10301" s="42"/>
      <c r="D10301" s="90"/>
      <c r="F10301" s="90"/>
      <c r="G10301" s="42"/>
      <c r="H10301" s="90"/>
      <c r="M10301" s="42"/>
      <c r="S10301" s="42"/>
      <c r="T10301" s="42"/>
      <c r="U10301" s="42"/>
      <c r="V10301" s="42"/>
      <c r="W10301" s="42"/>
      <c r="X10301" s="42"/>
      <c r="Y10301" s="42"/>
      <c r="Z10301" s="42"/>
    </row>
    <row r="10302">
      <c r="B10302" s="42"/>
      <c r="D10302" s="90"/>
      <c r="F10302" s="90"/>
      <c r="G10302" s="42"/>
      <c r="H10302" s="90"/>
      <c r="M10302" s="42"/>
      <c r="S10302" s="42"/>
      <c r="T10302" s="42"/>
      <c r="U10302" s="42"/>
      <c r="V10302" s="42"/>
      <c r="W10302" s="42"/>
      <c r="X10302" s="42"/>
      <c r="Y10302" s="42"/>
      <c r="Z10302" s="42"/>
    </row>
    <row r="10303">
      <c r="B10303" s="42"/>
      <c r="D10303" s="90"/>
      <c r="F10303" s="90"/>
      <c r="G10303" s="42"/>
      <c r="H10303" s="90"/>
      <c r="M10303" s="42"/>
      <c r="S10303" s="42"/>
      <c r="T10303" s="42"/>
      <c r="U10303" s="42"/>
      <c r="V10303" s="42"/>
      <c r="W10303" s="42"/>
      <c r="X10303" s="42"/>
      <c r="Y10303" s="42"/>
      <c r="Z10303" s="42"/>
    </row>
    <row r="10304">
      <c r="B10304" s="42"/>
      <c r="D10304" s="90"/>
      <c r="F10304" s="90"/>
      <c r="G10304" s="42"/>
      <c r="H10304" s="90"/>
      <c r="M10304" s="42"/>
      <c r="S10304" s="42"/>
      <c r="T10304" s="42"/>
      <c r="U10304" s="42"/>
      <c r="V10304" s="42"/>
      <c r="W10304" s="42"/>
      <c r="X10304" s="42"/>
      <c r="Y10304" s="42"/>
      <c r="Z10304" s="42"/>
    </row>
    <row r="10305">
      <c r="B10305" s="42"/>
      <c r="D10305" s="90"/>
      <c r="F10305" s="90"/>
      <c r="G10305" s="42"/>
      <c r="H10305" s="90"/>
      <c r="M10305" s="42"/>
      <c r="S10305" s="42"/>
      <c r="T10305" s="42"/>
      <c r="U10305" s="42"/>
      <c r="V10305" s="42"/>
      <c r="W10305" s="42"/>
      <c r="X10305" s="42"/>
      <c r="Y10305" s="42"/>
      <c r="Z10305" s="42"/>
    </row>
    <row r="10306">
      <c r="B10306" s="42"/>
      <c r="D10306" s="90"/>
      <c r="F10306" s="90"/>
      <c r="G10306" s="42"/>
      <c r="H10306" s="90"/>
      <c r="M10306" s="42"/>
      <c r="S10306" s="42"/>
      <c r="T10306" s="42"/>
      <c r="U10306" s="42"/>
      <c r="V10306" s="42"/>
      <c r="W10306" s="42"/>
      <c r="X10306" s="42"/>
      <c r="Y10306" s="42"/>
      <c r="Z10306" s="42"/>
    </row>
    <row r="10307">
      <c r="B10307" s="42"/>
      <c r="D10307" s="90"/>
      <c r="F10307" s="90"/>
      <c r="G10307" s="42"/>
      <c r="H10307" s="90"/>
      <c r="M10307" s="42"/>
      <c r="S10307" s="42"/>
      <c r="T10307" s="42"/>
      <c r="U10307" s="42"/>
      <c r="V10307" s="42"/>
      <c r="W10307" s="42"/>
      <c r="X10307" s="42"/>
      <c r="Y10307" s="42"/>
      <c r="Z10307" s="42"/>
    </row>
    <row r="10308">
      <c r="B10308" s="42"/>
      <c r="D10308" s="90"/>
      <c r="F10308" s="90"/>
      <c r="G10308" s="42"/>
      <c r="H10308" s="90"/>
      <c r="M10308" s="42"/>
      <c r="S10308" s="42"/>
      <c r="T10308" s="42"/>
      <c r="U10308" s="42"/>
      <c r="V10308" s="42"/>
      <c r="W10308" s="42"/>
      <c r="X10308" s="42"/>
      <c r="Y10308" s="42"/>
      <c r="Z10308" s="42"/>
    </row>
    <row r="10309">
      <c r="B10309" s="42"/>
      <c r="D10309" s="90"/>
      <c r="F10309" s="90"/>
      <c r="G10309" s="42"/>
      <c r="H10309" s="90"/>
      <c r="M10309" s="42"/>
      <c r="S10309" s="42"/>
      <c r="T10309" s="42"/>
      <c r="U10309" s="42"/>
      <c r="V10309" s="42"/>
      <c r="W10309" s="42"/>
      <c r="X10309" s="42"/>
      <c r="Y10309" s="42"/>
      <c r="Z10309" s="42"/>
    </row>
    <row r="10310">
      <c r="B10310" s="42"/>
      <c r="D10310" s="90"/>
      <c r="F10310" s="90"/>
      <c r="G10310" s="42"/>
      <c r="H10310" s="90"/>
      <c r="M10310" s="42"/>
      <c r="S10310" s="42"/>
      <c r="T10310" s="42"/>
      <c r="U10310" s="42"/>
      <c r="V10310" s="42"/>
      <c r="W10310" s="42"/>
      <c r="X10310" s="42"/>
      <c r="Y10310" s="42"/>
      <c r="Z10310" s="42"/>
    </row>
    <row r="10311">
      <c r="B10311" s="42"/>
      <c r="D10311" s="90"/>
      <c r="F10311" s="90"/>
      <c r="G10311" s="42"/>
      <c r="H10311" s="90"/>
      <c r="M10311" s="42"/>
      <c r="S10311" s="42"/>
      <c r="T10311" s="42"/>
      <c r="U10311" s="42"/>
      <c r="V10311" s="42"/>
      <c r="W10311" s="42"/>
      <c r="X10311" s="42"/>
      <c r="Y10311" s="42"/>
      <c r="Z10311" s="42"/>
    </row>
    <row r="10312">
      <c r="B10312" s="42"/>
      <c r="D10312" s="90"/>
      <c r="F10312" s="90"/>
      <c r="G10312" s="42"/>
      <c r="H10312" s="90"/>
      <c r="M10312" s="42"/>
      <c r="S10312" s="42"/>
      <c r="T10312" s="42"/>
      <c r="U10312" s="42"/>
      <c r="V10312" s="42"/>
      <c r="W10312" s="42"/>
      <c r="X10312" s="42"/>
      <c r="Y10312" s="42"/>
      <c r="Z10312" s="42"/>
    </row>
    <row r="10313">
      <c r="B10313" s="42"/>
      <c r="D10313" s="90"/>
      <c r="F10313" s="90"/>
      <c r="G10313" s="42"/>
      <c r="H10313" s="90"/>
      <c r="M10313" s="42"/>
      <c r="S10313" s="42"/>
      <c r="T10313" s="42"/>
      <c r="U10313" s="42"/>
      <c r="V10313" s="42"/>
      <c r="W10313" s="42"/>
      <c r="X10313" s="42"/>
      <c r="Y10313" s="42"/>
      <c r="Z10313" s="42"/>
    </row>
    <row r="10314">
      <c r="B10314" s="42"/>
      <c r="D10314" s="90"/>
      <c r="F10314" s="90"/>
      <c r="G10314" s="42"/>
      <c r="H10314" s="90"/>
      <c r="M10314" s="42"/>
      <c r="S10314" s="42"/>
      <c r="T10314" s="42"/>
      <c r="U10314" s="42"/>
      <c r="V10314" s="42"/>
      <c r="W10314" s="42"/>
      <c r="X10314" s="42"/>
      <c r="Y10314" s="42"/>
      <c r="Z10314" s="42"/>
    </row>
    <row r="10315">
      <c r="B10315" s="42"/>
      <c r="D10315" s="90"/>
      <c r="F10315" s="90"/>
      <c r="G10315" s="42"/>
      <c r="H10315" s="90"/>
      <c r="M10315" s="42"/>
      <c r="S10315" s="42"/>
      <c r="T10315" s="42"/>
      <c r="U10315" s="42"/>
      <c r="V10315" s="42"/>
      <c r="W10315" s="42"/>
      <c r="X10315" s="42"/>
      <c r="Y10315" s="42"/>
      <c r="Z10315" s="42"/>
    </row>
    <row r="10316">
      <c r="B10316" s="42"/>
      <c r="D10316" s="90"/>
      <c r="F10316" s="90"/>
      <c r="G10316" s="42"/>
      <c r="H10316" s="90"/>
      <c r="M10316" s="42"/>
      <c r="S10316" s="42"/>
      <c r="T10316" s="42"/>
      <c r="U10316" s="42"/>
      <c r="V10316" s="42"/>
      <c r="W10316" s="42"/>
      <c r="X10316" s="42"/>
      <c r="Y10316" s="42"/>
      <c r="Z10316" s="42"/>
    </row>
    <row r="10317">
      <c r="B10317" s="42"/>
      <c r="D10317" s="90"/>
      <c r="F10317" s="90"/>
      <c r="G10317" s="42"/>
      <c r="H10317" s="90"/>
      <c r="M10317" s="42"/>
      <c r="S10317" s="42"/>
      <c r="T10317" s="42"/>
      <c r="U10317" s="42"/>
      <c r="V10317" s="42"/>
      <c r="W10317" s="42"/>
      <c r="X10317" s="42"/>
      <c r="Y10317" s="42"/>
      <c r="Z10317" s="42"/>
    </row>
    <row r="10318">
      <c r="B10318" s="42"/>
      <c r="D10318" s="90"/>
      <c r="F10318" s="90"/>
      <c r="G10318" s="42"/>
      <c r="H10318" s="90"/>
      <c r="M10318" s="42"/>
      <c r="S10318" s="42"/>
      <c r="T10318" s="42"/>
      <c r="U10318" s="42"/>
      <c r="V10318" s="42"/>
      <c r="W10318" s="42"/>
      <c r="X10318" s="42"/>
      <c r="Y10318" s="42"/>
      <c r="Z10318" s="42"/>
    </row>
    <row r="10319">
      <c r="B10319" s="42"/>
      <c r="D10319" s="90"/>
      <c r="F10319" s="90"/>
      <c r="G10319" s="42"/>
      <c r="H10319" s="90"/>
      <c r="M10319" s="42"/>
      <c r="S10319" s="42"/>
      <c r="T10319" s="42"/>
      <c r="U10319" s="42"/>
      <c r="V10319" s="42"/>
      <c r="W10319" s="42"/>
      <c r="X10319" s="42"/>
      <c r="Y10319" s="42"/>
      <c r="Z10319" s="42"/>
    </row>
    <row r="10320">
      <c r="B10320" s="42"/>
      <c r="D10320" s="90"/>
      <c r="F10320" s="90"/>
      <c r="G10320" s="42"/>
      <c r="H10320" s="90"/>
      <c r="M10320" s="42"/>
      <c r="S10320" s="42"/>
      <c r="T10320" s="42"/>
      <c r="U10320" s="42"/>
      <c r="V10320" s="42"/>
      <c r="W10320" s="42"/>
      <c r="X10320" s="42"/>
      <c r="Y10320" s="42"/>
      <c r="Z10320" s="42"/>
    </row>
    <row r="10321">
      <c r="B10321" s="42"/>
      <c r="D10321" s="90"/>
      <c r="F10321" s="90"/>
      <c r="G10321" s="42"/>
      <c r="H10321" s="90"/>
      <c r="M10321" s="42"/>
      <c r="S10321" s="42"/>
      <c r="T10321" s="42"/>
      <c r="U10321" s="42"/>
      <c r="V10321" s="42"/>
      <c r="W10321" s="42"/>
      <c r="X10321" s="42"/>
      <c r="Y10321" s="42"/>
      <c r="Z10321" s="42"/>
    </row>
    <row r="10322">
      <c r="B10322" s="42"/>
      <c r="D10322" s="90"/>
      <c r="F10322" s="90"/>
      <c r="G10322" s="42"/>
      <c r="H10322" s="90"/>
      <c r="M10322" s="42"/>
      <c r="S10322" s="42"/>
      <c r="T10322" s="42"/>
      <c r="U10322" s="42"/>
      <c r="V10322" s="42"/>
      <c r="W10322" s="42"/>
      <c r="X10322" s="42"/>
      <c r="Y10322" s="42"/>
      <c r="Z10322" s="42"/>
    </row>
    <row r="10323">
      <c r="B10323" s="42"/>
      <c r="D10323" s="90"/>
      <c r="F10323" s="90"/>
      <c r="G10323" s="42"/>
      <c r="H10323" s="90"/>
      <c r="M10323" s="42"/>
      <c r="S10323" s="42"/>
      <c r="T10323" s="42"/>
      <c r="U10323" s="42"/>
      <c r="V10323" s="42"/>
      <c r="W10323" s="42"/>
      <c r="X10323" s="42"/>
      <c r="Y10323" s="42"/>
      <c r="Z10323" s="42"/>
    </row>
    <row r="10324">
      <c r="B10324" s="42"/>
      <c r="D10324" s="90"/>
      <c r="F10324" s="90"/>
      <c r="G10324" s="42"/>
      <c r="H10324" s="90"/>
      <c r="M10324" s="42"/>
      <c r="S10324" s="42"/>
      <c r="T10324" s="42"/>
      <c r="U10324" s="42"/>
      <c r="V10324" s="42"/>
      <c r="W10324" s="42"/>
      <c r="X10324" s="42"/>
      <c r="Y10324" s="42"/>
      <c r="Z10324" s="42"/>
    </row>
    <row r="10325">
      <c r="B10325" s="42"/>
      <c r="D10325" s="90"/>
      <c r="F10325" s="90"/>
      <c r="G10325" s="42"/>
      <c r="H10325" s="90"/>
      <c r="M10325" s="42"/>
      <c r="S10325" s="42"/>
      <c r="T10325" s="42"/>
      <c r="U10325" s="42"/>
      <c r="V10325" s="42"/>
      <c r="W10325" s="42"/>
      <c r="X10325" s="42"/>
      <c r="Y10325" s="42"/>
      <c r="Z10325" s="42"/>
    </row>
    <row r="10326">
      <c r="B10326" s="42"/>
      <c r="D10326" s="90"/>
      <c r="F10326" s="90"/>
      <c r="G10326" s="42"/>
      <c r="H10326" s="90"/>
      <c r="M10326" s="42"/>
      <c r="S10326" s="42"/>
      <c r="T10326" s="42"/>
      <c r="U10326" s="42"/>
      <c r="V10326" s="42"/>
      <c r="W10326" s="42"/>
      <c r="X10326" s="42"/>
      <c r="Y10326" s="42"/>
      <c r="Z10326" s="42"/>
    </row>
    <row r="10327">
      <c r="B10327" s="42"/>
      <c r="D10327" s="90"/>
      <c r="F10327" s="90"/>
      <c r="G10327" s="42"/>
      <c r="H10327" s="90"/>
      <c r="M10327" s="42"/>
      <c r="S10327" s="42"/>
      <c r="T10327" s="42"/>
      <c r="U10327" s="42"/>
      <c r="V10327" s="42"/>
      <c r="W10327" s="42"/>
      <c r="X10327" s="42"/>
      <c r="Y10327" s="42"/>
      <c r="Z10327" s="42"/>
    </row>
    <row r="10328">
      <c r="B10328" s="42"/>
      <c r="D10328" s="90"/>
      <c r="F10328" s="90"/>
      <c r="G10328" s="42"/>
      <c r="H10328" s="90"/>
      <c r="M10328" s="42"/>
      <c r="S10328" s="42"/>
      <c r="T10328" s="42"/>
      <c r="U10328" s="42"/>
      <c r="V10328" s="42"/>
      <c r="W10328" s="42"/>
      <c r="X10328" s="42"/>
      <c r="Y10328" s="42"/>
      <c r="Z10328" s="42"/>
    </row>
    <row r="10329">
      <c r="B10329" s="42"/>
      <c r="D10329" s="90"/>
      <c r="F10329" s="90"/>
      <c r="G10329" s="42"/>
      <c r="H10329" s="90"/>
      <c r="M10329" s="42"/>
      <c r="S10329" s="42"/>
      <c r="T10329" s="42"/>
      <c r="U10329" s="42"/>
      <c r="V10329" s="42"/>
      <c r="W10329" s="42"/>
      <c r="X10329" s="42"/>
      <c r="Y10329" s="42"/>
      <c r="Z10329" s="42"/>
    </row>
    <row r="10330">
      <c r="B10330" s="42"/>
      <c r="D10330" s="90"/>
      <c r="F10330" s="90"/>
      <c r="G10330" s="42"/>
      <c r="H10330" s="90"/>
      <c r="M10330" s="42"/>
      <c r="S10330" s="42"/>
      <c r="T10330" s="42"/>
      <c r="U10330" s="42"/>
      <c r="V10330" s="42"/>
      <c r="W10330" s="42"/>
      <c r="X10330" s="42"/>
      <c r="Y10330" s="42"/>
      <c r="Z10330" s="42"/>
    </row>
    <row r="10331">
      <c r="B10331" s="42"/>
      <c r="D10331" s="90"/>
      <c r="F10331" s="90"/>
      <c r="G10331" s="42"/>
      <c r="H10331" s="90"/>
      <c r="M10331" s="42"/>
      <c r="S10331" s="42"/>
      <c r="T10331" s="42"/>
      <c r="U10331" s="42"/>
      <c r="V10331" s="42"/>
      <c r="W10331" s="42"/>
      <c r="X10331" s="42"/>
      <c r="Y10331" s="42"/>
      <c r="Z10331" s="42"/>
    </row>
    <row r="10332">
      <c r="B10332" s="42"/>
      <c r="D10332" s="90"/>
      <c r="F10332" s="90"/>
      <c r="G10332" s="42"/>
      <c r="H10332" s="90"/>
      <c r="M10332" s="42"/>
      <c r="S10332" s="42"/>
      <c r="T10332" s="42"/>
      <c r="U10332" s="42"/>
      <c r="V10332" s="42"/>
      <c r="W10332" s="42"/>
      <c r="X10332" s="42"/>
      <c r="Y10332" s="42"/>
      <c r="Z10332" s="42"/>
    </row>
    <row r="10333">
      <c r="B10333" s="42"/>
      <c r="D10333" s="90"/>
      <c r="F10333" s="90"/>
      <c r="G10333" s="42"/>
      <c r="H10333" s="90"/>
      <c r="M10333" s="42"/>
      <c r="S10333" s="42"/>
      <c r="T10333" s="42"/>
      <c r="U10333" s="42"/>
      <c r="V10333" s="42"/>
      <c r="W10333" s="42"/>
      <c r="X10333" s="42"/>
      <c r="Y10333" s="42"/>
      <c r="Z10333" s="42"/>
    </row>
    <row r="10334">
      <c r="B10334" s="42"/>
      <c r="D10334" s="90"/>
      <c r="F10334" s="90"/>
      <c r="G10334" s="42"/>
      <c r="H10334" s="90"/>
      <c r="M10334" s="42"/>
      <c r="S10334" s="42"/>
      <c r="T10334" s="42"/>
      <c r="U10334" s="42"/>
      <c r="V10334" s="42"/>
      <c r="W10334" s="42"/>
      <c r="X10334" s="42"/>
      <c r="Y10334" s="42"/>
      <c r="Z10334" s="42"/>
    </row>
    <row r="10335">
      <c r="B10335" s="42"/>
      <c r="D10335" s="90"/>
      <c r="F10335" s="90"/>
      <c r="G10335" s="42"/>
      <c r="H10335" s="90"/>
      <c r="M10335" s="42"/>
      <c r="S10335" s="42"/>
      <c r="T10335" s="42"/>
      <c r="U10335" s="42"/>
      <c r="V10335" s="42"/>
      <c r="W10335" s="42"/>
      <c r="X10335" s="42"/>
      <c r="Y10335" s="42"/>
      <c r="Z10335" s="42"/>
    </row>
    <row r="10336">
      <c r="B10336" s="42"/>
      <c r="D10336" s="90"/>
      <c r="F10336" s="90"/>
      <c r="G10336" s="42"/>
      <c r="H10336" s="90"/>
      <c r="M10336" s="42"/>
      <c r="S10336" s="42"/>
      <c r="T10336" s="42"/>
      <c r="U10336" s="42"/>
      <c r="V10336" s="42"/>
      <c r="W10336" s="42"/>
      <c r="X10336" s="42"/>
      <c r="Y10336" s="42"/>
      <c r="Z10336" s="42"/>
    </row>
    <row r="10337">
      <c r="B10337" s="42"/>
      <c r="D10337" s="90"/>
      <c r="F10337" s="90"/>
      <c r="G10337" s="42"/>
      <c r="H10337" s="90"/>
      <c r="M10337" s="42"/>
      <c r="S10337" s="42"/>
      <c r="T10337" s="42"/>
      <c r="U10337" s="42"/>
      <c r="V10337" s="42"/>
      <c r="W10337" s="42"/>
      <c r="X10337" s="42"/>
      <c r="Y10337" s="42"/>
      <c r="Z10337" s="42"/>
    </row>
    <row r="10338">
      <c r="B10338" s="42"/>
      <c r="D10338" s="90"/>
      <c r="F10338" s="90"/>
      <c r="G10338" s="42"/>
      <c r="H10338" s="90"/>
      <c r="M10338" s="42"/>
      <c r="S10338" s="42"/>
      <c r="T10338" s="42"/>
      <c r="U10338" s="42"/>
      <c r="V10338" s="42"/>
      <c r="W10338" s="42"/>
      <c r="X10338" s="42"/>
      <c r="Y10338" s="42"/>
      <c r="Z10338" s="42"/>
    </row>
    <row r="10339">
      <c r="B10339" s="42"/>
      <c r="D10339" s="90"/>
      <c r="F10339" s="90"/>
      <c r="G10339" s="42"/>
      <c r="H10339" s="90"/>
      <c r="M10339" s="42"/>
      <c r="S10339" s="42"/>
      <c r="T10339" s="42"/>
      <c r="U10339" s="42"/>
      <c r="V10339" s="42"/>
      <c r="W10339" s="42"/>
      <c r="X10339" s="42"/>
      <c r="Y10339" s="42"/>
      <c r="Z10339" s="42"/>
    </row>
    <row r="10340">
      <c r="B10340" s="42"/>
      <c r="D10340" s="90"/>
      <c r="F10340" s="90"/>
      <c r="G10340" s="42"/>
      <c r="H10340" s="90"/>
      <c r="M10340" s="42"/>
      <c r="S10340" s="42"/>
      <c r="T10340" s="42"/>
      <c r="U10340" s="42"/>
      <c r="V10340" s="42"/>
      <c r="W10340" s="42"/>
      <c r="X10340" s="42"/>
      <c r="Y10340" s="42"/>
      <c r="Z10340" s="42"/>
    </row>
    <row r="10341">
      <c r="B10341" s="42"/>
      <c r="D10341" s="90"/>
      <c r="F10341" s="90"/>
      <c r="G10341" s="42"/>
      <c r="H10341" s="90"/>
      <c r="M10341" s="42"/>
      <c r="S10341" s="42"/>
      <c r="T10341" s="42"/>
      <c r="U10341" s="42"/>
      <c r="V10341" s="42"/>
      <c r="W10341" s="42"/>
      <c r="X10341" s="42"/>
      <c r="Y10341" s="42"/>
      <c r="Z10341" s="42"/>
    </row>
    <row r="10342">
      <c r="B10342" s="42"/>
      <c r="D10342" s="90"/>
      <c r="F10342" s="90"/>
      <c r="G10342" s="42"/>
      <c r="H10342" s="90"/>
      <c r="M10342" s="42"/>
      <c r="S10342" s="42"/>
      <c r="T10342" s="42"/>
      <c r="U10342" s="42"/>
      <c r="V10342" s="42"/>
      <c r="W10342" s="42"/>
      <c r="X10342" s="42"/>
      <c r="Y10342" s="42"/>
      <c r="Z10342" s="42"/>
    </row>
    <row r="10343">
      <c r="B10343" s="42"/>
      <c r="D10343" s="90"/>
      <c r="F10343" s="90"/>
      <c r="G10343" s="42"/>
      <c r="H10343" s="90"/>
      <c r="M10343" s="42"/>
      <c r="S10343" s="42"/>
      <c r="T10343" s="42"/>
      <c r="U10343" s="42"/>
      <c r="V10343" s="42"/>
      <c r="W10343" s="42"/>
      <c r="X10343" s="42"/>
      <c r="Y10343" s="42"/>
      <c r="Z10343" s="42"/>
    </row>
    <row r="10344">
      <c r="B10344" s="42"/>
      <c r="D10344" s="90"/>
      <c r="F10344" s="90"/>
      <c r="G10344" s="42"/>
      <c r="H10344" s="90"/>
      <c r="M10344" s="42"/>
      <c r="S10344" s="42"/>
      <c r="T10344" s="42"/>
      <c r="U10344" s="42"/>
      <c r="V10344" s="42"/>
      <c r="W10344" s="42"/>
      <c r="X10344" s="42"/>
      <c r="Y10344" s="42"/>
      <c r="Z10344" s="42"/>
    </row>
    <row r="10345">
      <c r="B10345" s="42"/>
      <c r="D10345" s="90"/>
      <c r="F10345" s="90"/>
      <c r="G10345" s="42"/>
      <c r="H10345" s="90"/>
      <c r="M10345" s="42"/>
      <c r="S10345" s="42"/>
      <c r="T10345" s="42"/>
      <c r="U10345" s="42"/>
      <c r="V10345" s="42"/>
      <c r="W10345" s="42"/>
      <c r="X10345" s="42"/>
      <c r="Y10345" s="42"/>
      <c r="Z10345" s="42"/>
    </row>
    <row r="10346">
      <c r="B10346" s="42"/>
      <c r="D10346" s="90"/>
      <c r="F10346" s="90"/>
      <c r="G10346" s="42"/>
      <c r="H10346" s="90"/>
      <c r="M10346" s="42"/>
      <c r="S10346" s="42"/>
      <c r="T10346" s="42"/>
      <c r="U10346" s="42"/>
      <c r="V10346" s="42"/>
      <c r="W10346" s="42"/>
      <c r="X10346" s="42"/>
      <c r="Y10346" s="42"/>
      <c r="Z10346" s="42"/>
    </row>
    <row r="10347">
      <c r="B10347" s="42"/>
      <c r="D10347" s="90"/>
      <c r="F10347" s="90"/>
      <c r="G10347" s="42"/>
      <c r="H10347" s="90"/>
      <c r="M10347" s="42"/>
      <c r="S10347" s="42"/>
      <c r="T10347" s="42"/>
      <c r="U10347" s="42"/>
      <c r="V10347" s="42"/>
      <c r="W10347" s="42"/>
      <c r="X10347" s="42"/>
      <c r="Y10347" s="42"/>
      <c r="Z10347" s="42"/>
    </row>
    <row r="10348">
      <c r="B10348" s="42"/>
      <c r="D10348" s="90"/>
      <c r="F10348" s="90"/>
      <c r="G10348" s="42"/>
      <c r="H10348" s="90"/>
      <c r="M10348" s="42"/>
      <c r="S10348" s="42"/>
      <c r="T10348" s="42"/>
      <c r="U10348" s="42"/>
      <c r="V10348" s="42"/>
      <c r="W10348" s="42"/>
      <c r="X10348" s="42"/>
      <c r="Y10348" s="42"/>
      <c r="Z10348" s="42"/>
    </row>
    <row r="10349">
      <c r="B10349" s="42"/>
      <c r="D10349" s="90"/>
      <c r="F10349" s="90"/>
      <c r="G10349" s="42"/>
      <c r="H10349" s="90"/>
      <c r="M10349" s="42"/>
      <c r="S10349" s="42"/>
      <c r="T10349" s="42"/>
      <c r="U10349" s="42"/>
      <c r="V10349" s="42"/>
      <c r="W10349" s="42"/>
      <c r="X10349" s="42"/>
      <c r="Y10349" s="42"/>
      <c r="Z10349" s="42"/>
    </row>
    <row r="10350">
      <c r="B10350" s="42"/>
      <c r="D10350" s="90"/>
      <c r="F10350" s="90"/>
      <c r="G10350" s="42"/>
      <c r="H10350" s="90"/>
      <c r="M10350" s="42"/>
      <c r="S10350" s="42"/>
      <c r="T10350" s="42"/>
      <c r="U10350" s="42"/>
      <c r="V10350" s="42"/>
      <c r="W10350" s="42"/>
      <c r="X10350" s="42"/>
      <c r="Y10350" s="42"/>
      <c r="Z10350" s="42"/>
    </row>
    <row r="10351">
      <c r="B10351" s="42"/>
      <c r="D10351" s="90"/>
      <c r="F10351" s="90"/>
      <c r="G10351" s="42"/>
      <c r="H10351" s="90"/>
      <c r="M10351" s="42"/>
      <c r="S10351" s="42"/>
      <c r="T10351" s="42"/>
      <c r="U10351" s="42"/>
      <c r="V10351" s="42"/>
      <c r="W10351" s="42"/>
      <c r="X10351" s="42"/>
      <c r="Y10351" s="42"/>
      <c r="Z10351" s="42"/>
    </row>
    <row r="10352">
      <c r="B10352" s="42"/>
      <c r="D10352" s="90"/>
      <c r="F10352" s="90"/>
      <c r="G10352" s="42"/>
      <c r="H10352" s="90"/>
      <c r="M10352" s="42"/>
      <c r="S10352" s="42"/>
      <c r="T10352" s="42"/>
      <c r="U10352" s="42"/>
      <c r="V10352" s="42"/>
      <c r="W10352" s="42"/>
      <c r="X10352" s="42"/>
      <c r="Y10352" s="42"/>
      <c r="Z10352" s="42"/>
    </row>
    <row r="10353">
      <c r="B10353" s="42"/>
      <c r="D10353" s="90"/>
      <c r="F10353" s="90"/>
      <c r="G10353" s="42"/>
      <c r="H10353" s="90"/>
      <c r="M10353" s="42"/>
      <c r="S10353" s="42"/>
      <c r="T10353" s="42"/>
      <c r="U10353" s="42"/>
      <c r="V10353" s="42"/>
      <c r="W10353" s="42"/>
      <c r="X10353" s="42"/>
      <c r="Y10353" s="42"/>
      <c r="Z10353" s="42"/>
    </row>
    <row r="10354">
      <c r="B10354" s="42"/>
      <c r="D10354" s="90"/>
      <c r="F10354" s="90"/>
      <c r="G10354" s="42"/>
      <c r="H10354" s="90"/>
      <c r="M10354" s="42"/>
      <c r="S10354" s="42"/>
      <c r="T10354" s="42"/>
      <c r="U10354" s="42"/>
      <c r="V10354" s="42"/>
      <c r="W10354" s="42"/>
      <c r="X10354" s="42"/>
      <c r="Y10354" s="42"/>
      <c r="Z10354" s="42"/>
    </row>
    <row r="10355">
      <c r="B10355" s="42"/>
      <c r="D10355" s="90"/>
      <c r="F10355" s="90"/>
      <c r="G10355" s="42"/>
      <c r="H10355" s="90"/>
      <c r="M10355" s="42"/>
      <c r="S10355" s="42"/>
      <c r="T10355" s="42"/>
      <c r="U10355" s="42"/>
      <c r="V10355" s="42"/>
      <c r="W10355" s="42"/>
      <c r="X10355" s="42"/>
      <c r="Y10355" s="42"/>
      <c r="Z10355" s="42"/>
    </row>
    <row r="10356">
      <c r="B10356" s="42"/>
      <c r="D10356" s="90"/>
      <c r="F10356" s="90"/>
      <c r="G10356" s="42"/>
      <c r="H10356" s="90"/>
      <c r="M10356" s="42"/>
      <c r="S10356" s="42"/>
      <c r="T10356" s="42"/>
      <c r="U10356" s="42"/>
      <c r="V10356" s="42"/>
      <c r="W10356" s="42"/>
      <c r="X10356" s="42"/>
      <c r="Y10356" s="42"/>
      <c r="Z10356" s="42"/>
    </row>
    <row r="10357">
      <c r="B10357" s="42"/>
      <c r="D10357" s="90"/>
      <c r="F10357" s="90"/>
      <c r="G10357" s="42"/>
      <c r="H10357" s="90"/>
      <c r="M10357" s="42"/>
      <c r="S10357" s="42"/>
      <c r="T10357" s="42"/>
      <c r="U10357" s="42"/>
      <c r="V10357" s="42"/>
      <c r="W10357" s="42"/>
      <c r="X10357" s="42"/>
      <c r="Y10357" s="42"/>
      <c r="Z10357" s="42"/>
    </row>
    <row r="10358">
      <c r="B10358" s="42"/>
      <c r="D10358" s="90"/>
      <c r="F10358" s="90"/>
      <c r="G10358" s="42"/>
      <c r="H10358" s="90"/>
      <c r="M10358" s="42"/>
      <c r="S10358" s="42"/>
      <c r="T10358" s="42"/>
      <c r="U10358" s="42"/>
      <c r="V10358" s="42"/>
      <c r="W10358" s="42"/>
      <c r="X10358" s="42"/>
      <c r="Y10358" s="42"/>
      <c r="Z10358" s="42"/>
    </row>
    <row r="10359">
      <c r="B10359" s="42"/>
      <c r="D10359" s="90"/>
      <c r="F10359" s="90"/>
      <c r="G10359" s="42"/>
      <c r="H10359" s="90"/>
      <c r="M10359" s="42"/>
      <c r="S10359" s="42"/>
      <c r="T10359" s="42"/>
      <c r="U10359" s="42"/>
      <c r="V10359" s="42"/>
      <c r="W10359" s="42"/>
      <c r="X10359" s="42"/>
      <c r="Y10359" s="42"/>
      <c r="Z10359" s="42"/>
    </row>
    <row r="10360">
      <c r="B10360" s="42"/>
      <c r="D10360" s="90"/>
      <c r="F10360" s="90"/>
      <c r="G10360" s="42"/>
      <c r="H10360" s="90"/>
      <c r="M10360" s="42"/>
      <c r="S10360" s="42"/>
      <c r="T10360" s="42"/>
      <c r="U10360" s="42"/>
      <c r="V10360" s="42"/>
      <c r="W10360" s="42"/>
      <c r="X10360" s="42"/>
      <c r="Y10360" s="42"/>
      <c r="Z10360" s="42"/>
    </row>
    <row r="10361">
      <c r="B10361" s="42"/>
      <c r="D10361" s="90"/>
      <c r="F10361" s="90"/>
      <c r="G10361" s="42"/>
      <c r="H10361" s="90"/>
      <c r="M10361" s="42"/>
      <c r="S10361" s="42"/>
      <c r="T10361" s="42"/>
      <c r="U10361" s="42"/>
      <c r="V10361" s="42"/>
      <c r="W10361" s="42"/>
      <c r="X10361" s="42"/>
      <c r="Y10361" s="42"/>
      <c r="Z10361" s="42"/>
    </row>
    <row r="10362">
      <c r="B10362" s="42"/>
      <c r="D10362" s="90"/>
      <c r="F10362" s="90"/>
      <c r="G10362" s="42"/>
      <c r="H10362" s="90"/>
      <c r="M10362" s="42"/>
      <c r="S10362" s="42"/>
      <c r="T10362" s="42"/>
      <c r="U10362" s="42"/>
      <c r="V10362" s="42"/>
      <c r="W10362" s="42"/>
      <c r="X10362" s="42"/>
      <c r="Y10362" s="42"/>
      <c r="Z10362" s="42"/>
    </row>
    <row r="10363">
      <c r="B10363" s="42"/>
      <c r="D10363" s="90"/>
      <c r="F10363" s="90"/>
      <c r="G10363" s="42"/>
      <c r="H10363" s="90"/>
      <c r="M10363" s="42"/>
      <c r="S10363" s="42"/>
      <c r="T10363" s="42"/>
      <c r="U10363" s="42"/>
      <c r="V10363" s="42"/>
      <c r="W10363" s="42"/>
      <c r="X10363" s="42"/>
      <c r="Y10363" s="42"/>
      <c r="Z10363" s="42"/>
    </row>
    <row r="10364">
      <c r="B10364" s="42"/>
      <c r="D10364" s="90"/>
      <c r="F10364" s="90"/>
      <c r="G10364" s="42"/>
      <c r="H10364" s="90"/>
      <c r="M10364" s="42"/>
      <c r="S10364" s="42"/>
      <c r="T10364" s="42"/>
      <c r="U10364" s="42"/>
      <c r="V10364" s="42"/>
      <c r="W10364" s="42"/>
      <c r="X10364" s="42"/>
      <c r="Y10364" s="42"/>
      <c r="Z10364" s="42"/>
    </row>
    <row r="10365">
      <c r="B10365" s="42"/>
      <c r="D10365" s="90"/>
      <c r="F10365" s="90"/>
      <c r="G10365" s="42"/>
      <c r="H10365" s="90"/>
      <c r="M10365" s="42"/>
      <c r="S10365" s="42"/>
      <c r="T10365" s="42"/>
      <c r="U10365" s="42"/>
      <c r="V10365" s="42"/>
      <c r="W10365" s="42"/>
      <c r="X10365" s="42"/>
      <c r="Y10365" s="42"/>
      <c r="Z10365" s="42"/>
    </row>
    <row r="10366">
      <c r="B10366" s="42"/>
      <c r="D10366" s="90"/>
      <c r="F10366" s="90"/>
      <c r="G10366" s="42"/>
      <c r="H10366" s="90"/>
      <c r="M10366" s="42"/>
      <c r="S10366" s="42"/>
      <c r="T10366" s="42"/>
      <c r="U10366" s="42"/>
      <c r="V10366" s="42"/>
      <c r="W10366" s="42"/>
      <c r="X10366" s="42"/>
      <c r="Y10366" s="42"/>
      <c r="Z10366" s="42"/>
    </row>
    <row r="10367">
      <c r="B10367" s="42"/>
      <c r="D10367" s="90"/>
      <c r="F10367" s="90"/>
      <c r="G10367" s="42"/>
      <c r="H10367" s="90"/>
      <c r="M10367" s="42"/>
      <c r="S10367" s="42"/>
      <c r="T10367" s="42"/>
      <c r="U10367" s="42"/>
      <c r="V10367" s="42"/>
      <c r="W10367" s="42"/>
      <c r="X10367" s="42"/>
      <c r="Y10367" s="42"/>
      <c r="Z10367" s="42"/>
    </row>
    <row r="10368">
      <c r="B10368" s="42"/>
      <c r="D10368" s="90"/>
      <c r="F10368" s="90"/>
      <c r="G10368" s="42"/>
      <c r="H10368" s="90"/>
      <c r="M10368" s="42"/>
      <c r="S10368" s="42"/>
      <c r="T10368" s="42"/>
      <c r="U10368" s="42"/>
      <c r="V10368" s="42"/>
      <c r="W10368" s="42"/>
      <c r="X10368" s="42"/>
      <c r="Y10368" s="42"/>
      <c r="Z10368" s="42"/>
    </row>
    <row r="10369">
      <c r="B10369" s="42"/>
      <c r="D10369" s="90"/>
      <c r="F10369" s="90"/>
      <c r="G10369" s="42"/>
      <c r="H10369" s="90"/>
      <c r="M10369" s="42"/>
      <c r="S10369" s="42"/>
      <c r="T10369" s="42"/>
      <c r="U10369" s="42"/>
      <c r="V10369" s="42"/>
      <c r="W10369" s="42"/>
      <c r="X10369" s="42"/>
      <c r="Y10369" s="42"/>
      <c r="Z10369" s="42"/>
    </row>
    <row r="10370">
      <c r="B10370" s="42"/>
      <c r="D10370" s="90"/>
      <c r="F10370" s="90"/>
      <c r="G10370" s="42"/>
      <c r="H10370" s="90"/>
      <c r="M10370" s="42"/>
      <c r="S10370" s="42"/>
      <c r="T10370" s="42"/>
      <c r="U10370" s="42"/>
      <c r="V10370" s="42"/>
      <c r="W10370" s="42"/>
      <c r="X10370" s="42"/>
      <c r="Y10370" s="42"/>
      <c r="Z10370" s="42"/>
    </row>
    <row r="10371">
      <c r="B10371" s="42"/>
      <c r="D10371" s="90"/>
      <c r="F10371" s="90"/>
      <c r="G10371" s="42"/>
      <c r="H10371" s="90"/>
      <c r="M10371" s="42"/>
      <c r="S10371" s="42"/>
      <c r="T10371" s="42"/>
      <c r="U10371" s="42"/>
      <c r="V10371" s="42"/>
      <c r="W10371" s="42"/>
      <c r="X10371" s="42"/>
      <c r="Y10371" s="42"/>
      <c r="Z10371" s="42"/>
    </row>
    <row r="10372">
      <c r="B10372" s="42"/>
      <c r="D10372" s="90"/>
      <c r="F10372" s="90"/>
      <c r="G10372" s="42"/>
      <c r="H10372" s="90"/>
      <c r="M10372" s="42"/>
      <c r="S10372" s="42"/>
      <c r="T10372" s="42"/>
      <c r="U10372" s="42"/>
      <c r="V10372" s="42"/>
      <c r="W10372" s="42"/>
      <c r="X10372" s="42"/>
      <c r="Y10372" s="42"/>
      <c r="Z10372" s="42"/>
    </row>
    <row r="10373">
      <c r="B10373" s="42"/>
      <c r="D10373" s="90"/>
      <c r="F10373" s="90"/>
      <c r="G10373" s="42"/>
      <c r="H10373" s="90"/>
      <c r="M10373" s="42"/>
      <c r="S10373" s="42"/>
      <c r="T10373" s="42"/>
      <c r="U10373" s="42"/>
      <c r="V10373" s="42"/>
      <c r="W10373" s="42"/>
      <c r="X10373" s="42"/>
      <c r="Y10373" s="42"/>
      <c r="Z10373" s="42"/>
    </row>
    <row r="10374">
      <c r="B10374" s="42"/>
      <c r="D10374" s="90"/>
      <c r="F10374" s="90"/>
      <c r="G10374" s="42"/>
      <c r="H10374" s="90"/>
      <c r="M10374" s="42"/>
      <c r="S10374" s="42"/>
      <c r="T10374" s="42"/>
      <c r="U10374" s="42"/>
      <c r="V10374" s="42"/>
      <c r="W10374" s="42"/>
      <c r="X10374" s="42"/>
      <c r="Y10374" s="42"/>
      <c r="Z10374" s="42"/>
    </row>
    <row r="10375">
      <c r="B10375" s="42"/>
      <c r="D10375" s="90"/>
      <c r="F10375" s="90"/>
      <c r="G10375" s="42"/>
      <c r="H10375" s="90"/>
      <c r="M10375" s="42"/>
      <c r="S10375" s="42"/>
      <c r="T10375" s="42"/>
      <c r="U10375" s="42"/>
      <c r="V10375" s="42"/>
      <c r="W10375" s="42"/>
      <c r="X10375" s="42"/>
      <c r="Y10375" s="42"/>
      <c r="Z10375" s="42"/>
    </row>
    <row r="10376">
      <c r="B10376" s="42"/>
      <c r="D10376" s="90"/>
      <c r="F10376" s="90"/>
      <c r="G10376" s="42"/>
      <c r="H10376" s="90"/>
      <c r="M10376" s="42"/>
      <c r="S10376" s="42"/>
      <c r="T10376" s="42"/>
      <c r="U10376" s="42"/>
      <c r="V10376" s="42"/>
      <c r="W10376" s="42"/>
      <c r="X10376" s="42"/>
      <c r="Y10376" s="42"/>
      <c r="Z10376" s="42"/>
    </row>
    <row r="10377">
      <c r="B10377" s="42"/>
      <c r="D10377" s="90"/>
      <c r="F10377" s="90"/>
      <c r="G10377" s="42"/>
      <c r="H10377" s="90"/>
      <c r="M10377" s="42"/>
      <c r="S10377" s="42"/>
      <c r="T10377" s="42"/>
      <c r="U10377" s="42"/>
      <c r="V10377" s="42"/>
      <c r="W10377" s="42"/>
      <c r="X10377" s="42"/>
      <c r="Y10377" s="42"/>
      <c r="Z10377" s="42"/>
    </row>
    <row r="10378">
      <c r="B10378" s="42"/>
      <c r="D10378" s="90"/>
      <c r="F10378" s="90"/>
      <c r="G10378" s="42"/>
      <c r="H10378" s="90"/>
      <c r="M10378" s="42"/>
      <c r="S10378" s="42"/>
      <c r="T10378" s="42"/>
      <c r="U10378" s="42"/>
      <c r="V10378" s="42"/>
      <c r="W10378" s="42"/>
      <c r="X10378" s="42"/>
      <c r="Y10378" s="42"/>
      <c r="Z10378" s="42"/>
    </row>
    <row r="10379">
      <c r="B10379" s="42"/>
      <c r="D10379" s="90"/>
      <c r="F10379" s="90"/>
      <c r="G10379" s="42"/>
      <c r="H10379" s="90"/>
      <c r="M10379" s="42"/>
      <c r="S10379" s="42"/>
      <c r="T10379" s="42"/>
      <c r="U10379" s="42"/>
      <c r="V10379" s="42"/>
      <c r="W10379" s="42"/>
      <c r="X10379" s="42"/>
      <c r="Y10379" s="42"/>
      <c r="Z10379" s="42"/>
    </row>
    <row r="10380">
      <c r="B10380" s="42"/>
      <c r="D10380" s="90"/>
      <c r="F10380" s="90"/>
      <c r="G10380" s="42"/>
      <c r="H10380" s="90"/>
      <c r="M10380" s="42"/>
      <c r="S10380" s="42"/>
      <c r="T10380" s="42"/>
      <c r="U10380" s="42"/>
      <c r="V10380" s="42"/>
      <c r="W10380" s="42"/>
      <c r="X10380" s="42"/>
      <c r="Y10380" s="42"/>
      <c r="Z10380" s="42"/>
    </row>
    <row r="10381">
      <c r="B10381" s="42"/>
      <c r="D10381" s="90"/>
      <c r="F10381" s="90"/>
      <c r="G10381" s="42"/>
      <c r="H10381" s="90"/>
      <c r="M10381" s="42"/>
      <c r="S10381" s="42"/>
      <c r="T10381" s="42"/>
      <c r="U10381" s="42"/>
      <c r="V10381" s="42"/>
      <c r="W10381" s="42"/>
      <c r="X10381" s="42"/>
      <c r="Y10381" s="42"/>
      <c r="Z10381" s="42"/>
    </row>
    <row r="10382">
      <c r="B10382" s="42"/>
      <c r="D10382" s="90"/>
      <c r="F10382" s="90"/>
      <c r="G10382" s="42"/>
      <c r="H10382" s="90"/>
      <c r="M10382" s="42"/>
      <c r="S10382" s="42"/>
      <c r="T10382" s="42"/>
      <c r="U10382" s="42"/>
      <c r="V10382" s="42"/>
      <c r="W10382" s="42"/>
      <c r="X10382" s="42"/>
      <c r="Y10382" s="42"/>
      <c r="Z10382" s="42"/>
    </row>
    <row r="10383">
      <c r="B10383" s="42"/>
      <c r="D10383" s="90"/>
      <c r="F10383" s="90"/>
      <c r="G10383" s="42"/>
      <c r="H10383" s="90"/>
      <c r="M10383" s="42"/>
      <c r="S10383" s="42"/>
      <c r="T10383" s="42"/>
      <c r="U10383" s="42"/>
      <c r="V10383" s="42"/>
      <c r="W10383" s="42"/>
      <c r="X10383" s="42"/>
      <c r="Y10383" s="42"/>
      <c r="Z10383" s="42"/>
    </row>
    <row r="10384">
      <c r="B10384" s="42"/>
      <c r="D10384" s="90"/>
      <c r="F10384" s="90"/>
      <c r="G10384" s="42"/>
      <c r="H10384" s="90"/>
      <c r="M10384" s="42"/>
      <c r="S10384" s="42"/>
      <c r="T10384" s="42"/>
      <c r="U10384" s="42"/>
      <c r="V10384" s="42"/>
      <c r="W10384" s="42"/>
      <c r="X10384" s="42"/>
      <c r="Y10384" s="42"/>
      <c r="Z10384" s="42"/>
    </row>
    <row r="10385">
      <c r="B10385" s="42"/>
      <c r="D10385" s="90"/>
      <c r="F10385" s="90"/>
      <c r="G10385" s="42"/>
      <c r="H10385" s="90"/>
      <c r="M10385" s="42"/>
      <c r="S10385" s="42"/>
      <c r="T10385" s="42"/>
      <c r="U10385" s="42"/>
      <c r="V10385" s="42"/>
      <c r="W10385" s="42"/>
      <c r="X10385" s="42"/>
      <c r="Y10385" s="42"/>
      <c r="Z10385" s="42"/>
    </row>
    <row r="10386">
      <c r="B10386" s="42"/>
      <c r="D10386" s="90"/>
      <c r="F10386" s="90"/>
      <c r="G10386" s="42"/>
      <c r="H10386" s="90"/>
      <c r="M10386" s="42"/>
      <c r="S10386" s="42"/>
      <c r="T10386" s="42"/>
      <c r="U10386" s="42"/>
      <c r="V10386" s="42"/>
      <c r="W10386" s="42"/>
      <c r="X10386" s="42"/>
      <c r="Y10386" s="42"/>
      <c r="Z10386" s="42"/>
    </row>
    <row r="10387">
      <c r="B10387" s="42"/>
      <c r="D10387" s="90"/>
      <c r="F10387" s="90"/>
      <c r="G10387" s="42"/>
      <c r="H10387" s="90"/>
      <c r="M10387" s="42"/>
      <c r="S10387" s="42"/>
      <c r="T10387" s="42"/>
      <c r="U10387" s="42"/>
      <c r="V10387" s="42"/>
      <c r="W10387" s="42"/>
      <c r="X10387" s="42"/>
      <c r="Y10387" s="42"/>
      <c r="Z10387" s="42"/>
    </row>
    <row r="10388">
      <c r="B10388" s="42"/>
      <c r="D10388" s="90"/>
      <c r="F10388" s="90"/>
      <c r="G10388" s="42"/>
      <c r="H10388" s="90"/>
      <c r="M10388" s="42"/>
      <c r="S10388" s="42"/>
      <c r="T10388" s="42"/>
      <c r="U10388" s="42"/>
      <c r="V10388" s="42"/>
      <c r="W10388" s="42"/>
      <c r="X10388" s="42"/>
      <c r="Y10388" s="42"/>
      <c r="Z10388" s="42"/>
    </row>
    <row r="10389">
      <c r="B10389" s="42"/>
      <c r="D10389" s="90"/>
      <c r="F10389" s="90"/>
      <c r="G10389" s="42"/>
      <c r="H10389" s="90"/>
      <c r="M10389" s="42"/>
      <c r="S10389" s="42"/>
      <c r="T10389" s="42"/>
      <c r="U10389" s="42"/>
      <c r="V10389" s="42"/>
      <c r="W10389" s="42"/>
      <c r="X10389" s="42"/>
      <c r="Y10389" s="42"/>
      <c r="Z10389" s="42"/>
    </row>
    <row r="10390">
      <c r="B10390" s="42"/>
      <c r="D10390" s="90"/>
      <c r="F10390" s="90"/>
      <c r="G10390" s="42"/>
      <c r="H10390" s="90"/>
      <c r="M10390" s="42"/>
      <c r="S10390" s="42"/>
      <c r="T10390" s="42"/>
      <c r="U10390" s="42"/>
      <c r="V10390" s="42"/>
      <c r="W10390" s="42"/>
      <c r="X10390" s="42"/>
      <c r="Y10390" s="42"/>
      <c r="Z10390" s="42"/>
    </row>
    <row r="10391">
      <c r="B10391" s="42"/>
      <c r="D10391" s="90"/>
      <c r="F10391" s="90"/>
      <c r="G10391" s="42"/>
      <c r="H10391" s="90"/>
      <c r="M10391" s="42"/>
      <c r="S10391" s="42"/>
      <c r="T10391" s="42"/>
      <c r="U10391" s="42"/>
      <c r="V10391" s="42"/>
      <c r="W10391" s="42"/>
      <c r="X10391" s="42"/>
      <c r="Y10391" s="42"/>
      <c r="Z10391" s="42"/>
    </row>
    <row r="10392">
      <c r="B10392" s="42"/>
      <c r="D10392" s="90"/>
      <c r="F10392" s="90"/>
      <c r="G10392" s="42"/>
      <c r="H10392" s="90"/>
      <c r="M10392" s="42"/>
      <c r="S10392" s="42"/>
      <c r="T10392" s="42"/>
      <c r="U10392" s="42"/>
      <c r="V10392" s="42"/>
      <c r="W10392" s="42"/>
      <c r="X10392" s="42"/>
      <c r="Y10392" s="42"/>
      <c r="Z10392" s="42"/>
    </row>
    <row r="10393">
      <c r="B10393" s="42"/>
      <c r="D10393" s="90"/>
      <c r="F10393" s="90"/>
      <c r="G10393" s="42"/>
      <c r="H10393" s="90"/>
      <c r="M10393" s="42"/>
      <c r="S10393" s="42"/>
      <c r="T10393" s="42"/>
      <c r="U10393" s="42"/>
      <c r="V10393" s="42"/>
      <c r="W10393" s="42"/>
      <c r="X10393" s="42"/>
      <c r="Y10393" s="42"/>
      <c r="Z10393" s="42"/>
    </row>
    <row r="10394">
      <c r="B10394" s="42"/>
      <c r="D10394" s="90"/>
      <c r="F10394" s="90"/>
      <c r="G10394" s="42"/>
      <c r="H10394" s="90"/>
      <c r="M10394" s="42"/>
      <c r="S10394" s="42"/>
      <c r="T10394" s="42"/>
      <c r="U10394" s="42"/>
      <c r="V10394" s="42"/>
      <c r="W10394" s="42"/>
      <c r="X10394" s="42"/>
      <c r="Y10394" s="42"/>
      <c r="Z10394" s="42"/>
    </row>
    <row r="10395">
      <c r="B10395" s="42"/>
      <c r="D10395" s="90"/>
      <c r="F10395" s="90"/>
      <c r="G10395" s="42"/>
      <c r="H10395" s="90"/>
      <c r="M10395" s="42"/>
      <c r="S10395" s="42"/>
      <c r="T10395" s="42"/>
      <c r="U10395" s="42"/>
      <c r="V10395" s="42"/>
      <c r="W10395" s="42"/>
      <c r="X10395" s="42"/>
      <c r="Y10395" s="42"/>
      <c r="Z10395" s="42"/>
    </row>
    <row r="10396">
      <c r="B10396" s="42"/>
      <c r="D10396" s="90"/>
      <c r="F10396" s="90"/>
      <c r="G10396" s="42"/>
      <c r="H10396" s="90"/>
      <c r="M10396" s="42"/>
      <c r="S10396" s="42"/>
      <c r="T10396" s="42"/>
      <c r="U10396" s="42"/>
      <c r="V10396" s="42"/>
      <c r="W10396" s="42"/>
      <c r="X10396" s="42"/>
      <c r="Y10396" s="42"/>
      <c r="Z10396" s="42"/>
    </row>
    <row r="10397">
      <c r="B10397" s="42"/>
      <c r="D10397" s="90"/>
      <c r="F10397" s="90"/>
      <c r="G10397" s="42"/>
      <c r="H10397" s="90"/>
      <c r="M10397" s="42"/>
      <c r="S10397" s="42"/>
      <c r="T10397" s="42"/>
      <c r="U10397" s="42"/>
      <c r="V10397" s="42"/>
      <c r="W10397" s="42"/>
      <c r="X10397" s="42"/>
      <c r="Y10397" s="42"/>
      <c r="Z10397" s="42"/>
    </row>
    <row r="10398">
      <c r="B10398" s="42"/>
      <c r="D10398" s="90"/>
      <c r="F10398" s="90"/>
      <c r="G10398" s="42"/>
      <c r="H10398" s="90"/>
      <c r="M10398" s="42"/>
      <c r="S10398" s="42"/>
      <c r="T10398" s="42"/>
      <c r="U10398" s="42"/>
      <c r="V10398" s="42"/>
      <c r="W10398" s="42"/>
      <c r="X10398" s="42"/>
      <c r="Y10398" s="42"/>
      <c r="Z10398" s="42"/>
    </row>
    <row r="10399">
      <c r="B10399" s="42"/>
      <c r="D10399" s="90"/>
      <c r="F10399" s="90"/>
      <c r="G10399" s="42"/>
      <c r="H10399" s="90"/>
      <c r="M10399" s="42"/>
      <c r="S10399" s="42"/>
      <c r="T10399" s="42"/>
      <c r="U10399" s="42"/>
      <c r="V10399" s="42"/>
      <c r="W10399" s="42"/>
      <c r="X10399" s="42"/>
      <c r="Y10399" s="42"/>
      <c r="Z10399" s="42"/>
    </row>
    <row r="10400">
      <c r="B10400" s="42"/>
      <c r="D10400" s="90"/>
      <c r="F10400" s="90"/>
      <c r="G10400" s="42"/>
      <c r="H10400" s="90"/>
      <c r="M10400" s="42"/>
      <c r="S10400" s="42"/>
      <c r="T10400" s="42"/>
      <c r="U10400" s="42"/>
      <c r="V10400" s="42"/>
      <c r="W10400" s="42"/>
      <c r="X10400" s="42"/>
      <c r="Y10400" s="42"/>
      <c r="Z10400" s="42"/>
    </row>
    <row r="10401">
      <c r="B10401" s="42"/>
      <c r="D10401" s="90"/>
      <c r="F10401" s="90"/>
      <c r="G10401" s="42"/>
      <c r="H10401" s="90"/>
      <c r="M10401" s="42"/>
      <c r="S10401" s="42"/>
      <c r="T10401" s="42"/>
      <c r="U10401" s="42"/>
      <c r="V10401" s="42"/>
      <c r="W10401" s="42"/>
      <c r="X10401" s="42"/>
      <c r="Y10401" s="42"/>
      <c r="Z10401" s="42"/>
    </row>
    <row r="10402">
      <c r="B10402" s="42"/>
      <c r="D10402" s="90"/>
      <c r="F10402" s="90"/>
      <c r="G10402" s="42"/>
      <c r="H10402" s="90"/>
      <c r="M10402" s="42"/>
      <c r="S10402" s="42"/>
      <c r="T10402" s="42"/>
      <c r="U10402" s="42"/>
      <c r="V10402" s="42"/>
      <c r="W10402" s="42"/>
      <c r="X10402" s="42"/>
      <c r="Y10402" s="42"/>
      <c r="Z10402" s="42"/>
    </row>
    <row r="10403">
      <c r="B10403" s="42"/>
      <c r="D10403" s="90"/>
      <c r="F10403" s="90"/>
      <c r="G10403" s="42"/>
      <c r="H10403" s="90"/>
      <c r="M10403" s="42"/>
      <c r="S10403" s="42"/>
      <c r="T10403" s="42"/>
      <c r="U10403" s="42"/>
      <c r="V10403" s="42"/>
      <c r="W10403" s="42"/>
      <c r="X10403" s="42"/>
      <c r="Y10403" s="42"/>
      <c r="Z10403" s="42"/>
    </row>
    <row r="10404">
      <c r="B10404" s="42"/>
      <c r="D10404" s="90"/>
      <c r="F10404" s="90"/>
      <c r="G10404" s="42"/>
      <c r="H10404" s="90"/>
      <c r="M10404" s="42"/>
      <c r="S10404" s="42"/>
      <c r="T10404" s="42"/>
      <c r="U10404" s="42"/>
      <c r="V10404" s="42"/>
      <c r="W10404" s="42"/>
      <c r="X10404" s="42"/>
      <c r="Y10404" s="42"/>
      <c r="Z10404" s="42"/>
    </row>
    <row r="10405">
      <c r="B10405" s="42"/>
      <c r="D10405" s="90"/>
      <c r="F10405" s="90"/>
      <c r="G10405" s="42"/>
      <c r="H10405" s="90"/>
      <c r="M10405" s="42"/>
      <c r="S10405" s="42"/>
      <c r="T10405" s="42"/>
      <c r="U10405" s="42"/>
      <c r="V10405" s="42"/>
      <c r="W10405" s="42"/>
      <c r="X10405" s="42"/>
      <c r="Y10405" s="42"/>
      <c r="Z10405" s="42"/>
    </row>
    <row r="10406">
      <c r="B10406" s="42"/>
      <c r="D10406" s="90"/>
      <c r="F10406" s="90"/>
      <c r="G10406" s="42"/>
      <c r="H10406" s="90"/>
      <c r="M10406" s="42"/>
      <c r="S10406" s="42"/>
      <c r="T10406" s="42"/>
      <c r="U10406" s="42"/>
      <c r="V10406" s="42"/>
      <c r="W10406" s="42"/>
      <c r="X10406" s="42"/>
      <c r="Y10406" s="42"/>
      <c r="Z10406" s="42"/>
    </row>
    <row r="10407">
      <c r="B10407" s="42"/>
      <c r="D10407" s="90"/>
      <c r="F10407" s="90"/>
      <c r="G10407" s="42"/>
      <c r="H10407" s="90"/>
      <c r="M10407" s="42"/>
      <c r="S10407" s="42"/>
      <c r="T10407" s="42"/>
      <c r="U10407" s="42"/>
      <c r="V10407" s="42"/>
      <c r="W10407" s="42"/>
      <c r="X10407" s="42"/>
      <c r="Y10407" s="42"/>
      <c r="Z10407" s="42"/>
    </row>
    <row r="10408">
      <c r="B10408" s="42"/>
      <c r="D10408" s="90"/>
      <c r="F10408" s="90"/>
      <c r="G10408" s="42"/>
      <c r="H10408" s="90"/>
      <c r="M10408" s="42"/>
      <c r="S10408" s="42"/>
      <c r="T10408" s="42"/>
      <c r="U10408" s="42"/>
      <c r="V10408" s="42"/>
      <c r="W10408" s="42"/>
      <c r="X10408" s="42"/>
      <c r="Y10408" s="42"/>
      <c r="Z10408" s="42"/>
    </row>
    <row r="10409">
      <c r="B10409" s="42"/>
      <c r="D10409" s="90"/>
      <c r="F10409" s="90"/>
      <c r="G10409" s="42"/>
      <c r="H10409" s="90"/>
      <c r="M10409" s="42"/>
      <c r="S10409" s="42"/>
      <c r="T10409" s="42"/>
      <c r="U10409" s="42"/>
      <c r="V10409" s="42"/>
      <c r="W10409" s="42"/>
      <c r="X10409" s="42"/>
      <c r="Y10409" s="42"/>
      <c r="Z10409" s="42"/>
    </row>
    <row r="10410">
      <c r="B10410" s="42"/>
      <c r="D10410" s="90"/>
      <c r="F10410" s="90"/>
      <c r="G10410" s="42"/>
      <c r="H10410" s="90"/>
      <c r="M10410" s="42"/>
      <c r="S10410" s="42"/>
      <c r="T10410" s="42"/>
      <c r="U10410" s="42"/>
      <c r="V10410" s="42"/>
      <c r="W10410" s="42"/>
      <c r="X10410" s="42"/>
      <c r="Y10410" s="42"/>
      <c r="Z10410" s="42"/>
    </row>
    <row r="10411">
      <c r="B10411" s="42"/>
      <c r="D10411" s="90"/>
      <c r="F10411" s="90"/>
      <c r="G10411" s="42"/>
      <c r="H10411" s="90"/>
      <c r="M10411" s="42"/>
      <c r="S10411" s="42"/>
      <c r="T10411" s="42"/>
      <c r="U10411" s="42"/>
      <c r="V10411" s="42"/>
      <c r="W10411" s="42"/>
      <c r="X10411" s="42"/>
      <c r="Y10411" s="42"/>
      <c r="Z10411" s="42"/>
    </row>
    <row r="10412">
      <c r="B10412" s="42"/>
      <c r="D10412" s="90"/>
      <c r="F10412" s="90"/>
      <c r="G10412" s="42"/>
      <c r="H10412" s="90"/>
      <c r="M10412" s="42"/>
      <c r="S10412" s="42"/>
      <c r="T10412" s="42"/>
      <c r="U10412" s="42"/>
      <c r="V10412" s="42"/>
      <c r="W10412" s="42"/>
      <c r="X10412" s="42"/>
      <c r="Y10412" s="42"/>
      <c r="Z10412" s="42"/>
    </row>
    <row r="10413">
      <c r="B10413" s="42"/>
      <c r="D10413" s="90"/>
      <c r="F10413" s="90"/>
      <c r="G10413" s="42"/>
      <c r="H10413" s="90"/>
      <c r="M10413" s="42"/>
      <c r="S10413" s="42"/>
      <c r="T10413" s="42"/>
      <c r="U10413" s="42"/>
      <c r="V10413" s="42"/>
      <c r="W10413" s="42"/>
      <c r="X10413" s="42"/>
      <c r="Y10413" s="42"/>
      <c r="Z10413" s="42"/>
    </row>
    <row r="10414">
      <c r="B10414" s="42"/>
      <c r="D10414" s="90"/>
      <c r="F10414" s="90"/>
      <c r="G10414" s="42"/>
      <c r="H10414" s="90"/>
      <c r="M10414" s="42"/>
      <c r="S10414" s="42"/>
      <c r="T10414" s="42"/>
      <c r="U10414" s="42"/>
      <c r="V10414" s="42"/>
      <c r="W10414" s="42"/>
      <c r="X10414" s="42"/>
      <c r="Y10414" s="42"/>
      <c r="Z10414" s="42"/>
    </row>
    <row r="10415">
      <c r="B10415" s="42"/>
      <c r="D10415" s="90"/>
      <c r="F10415" s="90"/>
      <c r="G10415" s="42"/>
      <c r="H10415" s="90"/>
      <c r="M10415" s="42"/>
      <c r="S10415" s="42"/>
      <c r="T10415" s="42"/>
      <c r="U10415" s="42"/>
      <c r="V10415" s="42"/>
      <c r="W10415" s="42"/>
      <c r="X10415" s="42"/>
      <c r="Y10415" s="42"/>
      <c r="Z10415" s="42"/>
    </row>
    <row r="10416">
      <c r="B10416" s="42"/>
      <c r="D10416" s="90"/>
      <c r="F10416" s="90"/>
      <c r="G10416" s="42"/>
      <c r="H10416" s="90"/>
      <c r="M10416" s="42"/>
      <c r="S10416" s="42"/>
      <c r="T10416" s="42"/>
      <c r="U10416" s="42"/>
      <c r="V10416" s="42"/>
      <c r="W10416" s="42"/>
      <c r="X10416" s="42"/>
      <c r="Y10416" s="42"/>
      <c r="Z10416" s="42"/>
    </row>
    <row r="10417">
      <c r="B10417" s="42"/>
      <c r="D10417" s="90"/>
      <c r="F10417" s="90"/>
      <c r="G10417" s="42"/>
      <c r="H10417" s="90"/>
      <c r="M10417" s="42"/>
      <c r="S10417" s="42"/>
      <c r="T10417" s="42"/>
      <c r="U10417" s="42"/>
      <c r="V10417" s="42"/>
      <c r="W10417" s="42"/>
      <c r="X10417" s="42"/>
      <c r="Y10417" s="42"/>
      <c r="Z10417" s="42"/>
    </row>
    <row r="10418">
      <c r="B10418" s="42"/>
      <c r="D10418" s="90"/>
      <c r="F10418" s="90"/>
      <c r="G10418" s="42"/>
      <c r="H10418" s="90"/>
      <c r="M10418" s="42"/>
      <c r="S10418" s="42"/>
      <c r="T10418" s="42"/>
      <c r="U10418" s="42"/>
      <c r="V10418" s="42"/>
      <c r="W10418" s="42"/>
      <c r="X10418" s="42"/>
      <c r="Y10418" s="42"/>
      <c r="Z10418" s="42"/>
    </row>
    <row r="10419">
      <c r="B10419" s="42"/>
      <c r="D10419" s="90"/>
      <c r="F10419" s="90"/>
      <c r="G10419" s="42"/>
      <c r="H10419" s="90"/>
      <c r="M10419" s="42"/>
      <c r="S10419" s="42"/>
      <c r="T10419" s="42"/>
      <c r="U10419" s="42"/>
      <c r="V10419" s="42"/>
      <c r="W10419" s="42"/>
      <c r="X10419" s="42"/>
      <c r="Y10419" s="42"/>
      <c r="Z10419" s="42"/>
    </row>
    <row r="10420">
      <c r="B10420" s="42"/>
      <c r="D10420" s="90"/>
      <c r="F10420" s="90"/>
      <c r="G10420" s="42"/>
      <c r="H10420" s="90"/>
      <c r="M10420" s="42"/>
      <c r="S10420" s="42"/>
      <c r="T10420" s="42"/>
      <c r="U10420" s="42"/>
      <c r="V10420" s="42"/>
      <c r="W10420" s="42"/>
      <c r="X10420" s="42"/>
      <c r="Y10420" s="42"/>
      <c r="Z10420" s="42"/>
    </row>
    <row r="10421">
      <c r="B10421" s="42"/>
      <c r="D10421" s="90"/>
      <c r="F10421" s="90"/>
      <c r="G10421" s="42"/>
      <c r="H10421" s="90"/>
      <c r="M10421" s="42"/>
      <c r="S10421" s="42"/>
      <c r="T10421" s="42"/>
      <c r="U10421" s="42"/>
      <c r="V10421" s="42"/>
      <c r="W10421" s="42"/>
      <c r="X10421" s="42"/>
      <c r="Y10421" s="42"/>
      <c r="Z10421" s="42"/>
    </row>
    <row r="10422">
      <c r="B10422" s="42"/>
      <c r="D10422" s="90"/>
      <c r="F10422" s="90"/>
      <c r="G10422" s="42"/>
      <c r="H10422" s="90"/>
      <c r="M10422" s="42"/>
      <c r="S10422" s="42"/>
      <c r="T10422" s="42"/>
      <c r="U10422" s="42"/>
      <c r="V10422" s="42"/>
      <c r="W10422" s="42"/>
      <c r="X10422" s="42"/>
      <c r="Y10422" s="42"/>
      <c r="Z10422" s="42"/>
    </row>
    <row r="10423">
      <c r="B10423" s="42"/>
      <c r="D10423" s="90"/>
      <c r="F10423" s="90"/>
      <c r="G10423" s="42"/>
      <c r="H10423" s="90"/>
      <c r="M10423" s="42"/>
      <c r="S10423" s="42"/>
      <c r="T10423" s="42"/>
      <c r="U10423" s="42"/>
      <c r="V10423" s="42"/>
      <c r="W10423" s="42"/>
      <c r="X10423" s="42"/>
      <c r="Y10423" s="42"/>
      <c r="Z10423" s="42"/>
    </row>
    <row r="10424">
      <c r="B10424" s="42"/>
      <c r="D10424" s="90"/>
      <c r="F10424" s="90"/>
      <c r="G10424" s="42"/>
      <c r="H10424" s="90"/>
      <c r="M10424" s="42"/>
      <c r="S10424" s="42"/>
      <c r="T10424" s="42"/>
      <c r="U10424" s="42"/>
      <c r="V10424" s="42"/>
      <c r="W10424" s="42"/>
      <c r="X10424" s="42"/>
      <c r="Y10424" s="42"/>
      <c r="Z10424" s="42"/>
    </row>
    <row r="10425">
      <c r="B10425" s="42"/>
      <c r="D10425" s="90"/>
      <c r="F10425" s="90"/>
      <c r="G10425" s="42"/>
      <c r="H10425" s="90"/>
      <c r="M10425" s="42"/>
      <c r="S10425" s="42"/>
      <c r="T10425" s="42"/>
      <c r="U10425" s="42"/>
      <c r="V10425" s="42"/>
      <c r="W10425" s="42"/>
      <c r="X10425" s="42"/>
      <c r="Y10425" s="42"/>
      <c r="Z10425" s="42"/>
    </row>
    <row r="10426">
      <c r="B10426" s="42"/>
      <c r="D10426" s="90"/>
      <c r="F10426" s="90"/>
      <c r="G10426" s="42"/>
      <c r="H10426" s="90"/>
      <c r="M10426" s="42"/>
      <c r="S10426" s="42"/>
      <c r="T10426" s="42"/>
      <c r="U10426" s="42"/>
      <c r="V10426" s="42"/>
      <c r="W10426" s="42"/>
      <c r="X10426" s="42"/>
      <c r="Y10426" s="42"/>
      <c r="Z10426" s="42"/>
    </row>
    <row r="10427">
      <c r="B10427" s="42"/>
      <c r="D10427" s="90"/>
      <c r="F10427" s="90"/>
      <c r="G10427" s="42"/>
      <c r="H10427" s="90"/>
      <c r="M10427" s="42"/>
      <c r="S10427" s="42"/>
      <c r="T10427" s="42"/>
      <c r="U10427" s="42"/>
      <c r="V10427" s="42"/>
      <c r="W10427" s="42"/>
      <c r="X10427" s="42"/>
      <c r="Y10427" s="42"/>
      <c r="Z10427" s="42"/>
    </row>
    <row r="10428">
      <c r="B10428" s="42"/>
      <c r="D10428" s="90"/>
      <c r="F10428" s="90"/>
      <c r="G10428" s="42"/>
      <c r="H10428" s="90"/>
      <c r="M10428" s="42"/>
      <c r="S10428" s="42"/>
      <c r="T10428" s="42"/>
      <c r="U10428" s="42"/>
      <c r="V10428" s="42"/>
      <c r="W10428" s="42"/>
      <c r="X10428" s="42"/>
      <c r="Y10428" s="42"/>
      <c r="Z10428" s="42"/>
    </row>
    <row r="10429">
      <c r="B10429" s="42"/>
      <c r="D10429" s="90"/>
      <c r="F10429" s="90"/>
      <c r="G10429" s="42"/>
      <c r="H10429" s="90"/>
      <c r="M10429" s="42"/>
      <c r="S10429" s="42"/>
      <c r="T10429" s="42"/>
      <c r="U10429" s="42"/>
      <c r="V10429" s="42"/>
      <c r="W10429" s="42"/>
      <c r="X10429" s="42"/>
      <c r="Y10429" s="42"/>
      <c r="Z10429" s="42"/>
    </row>
    <row r="10430">
      <c r="B10430" s="42"/>
      <c r="D10430" s="90"/>
      <c r="F10430" s="90"/>
      <c r="G10430" s="42"/>
      <c r="H10430" s="90"/>
      <c r="M10430" s="42"/>
      <c r="S10430" s="42"/>
      <c r="T10430" s="42"/>
      <c r="U10430" s="42"/>
      <c r="V10430" s="42"/>
      <c r="W10430" s="42"/>
      <c r="X10430" s="42"/>
      <c r="Y10430" s="42"/>
      <c r="Z10430" s="42"/>
    </row>
    <row r="10431">
      <c r="B10431" s="42"/>
      <c r="D10431" s="90"/>
      <c r="F10431" s="90"/>
      <c r="G10431" s="42"/>
      <c r="H10431" s="90"/>
      <c r="M10431" s="42"/>
      <c r="S10431" s="42"/>
      <c r="T10431" s="42"/>
      <c r="U10431" s="42"/>
      <c r="V10431" s="42"/>
      <c r="W10431" s="42"/>
      <c r="X10431" s="42"/>
      <c r="Y10431" s="42"/>
      <c r="Z10431" s="42"/>
    </row>
    <row r="10432">
      <c r="B10432" s="42"/>
      <c r="D10432" s="90"/>
      <c r="F10432" s="90"/>
      <c r="G10432" s="42"/>
      <c r="H10432" s="90"/>
      <c r="M10432" s="42"/>
      <c r="S10432" s="42"/>
      <c r="T10432" s="42"/>
      <c r="U10432" s="42"/>
      <c r="V10432" s="42"/>
      <c r="W10432" s="42"/>
      <c r="X10432" s="42"/>
      <c r="Y10432" s="42"/>
      <c r="Z10432" s="42"/>
    </row>
    <row r="10433">
      <c r="B10433" s="42"/>
      <c r="D10433" s="90"/>
      <c r="F10433" s="90"/>
      <c r="G10433" s="42"/>
      <c r="H10433" s="90"/>
      <c r="M10433" s="42"/>
      <c r="S10433" s="42"/>
      <c r="T10433" s="42"/>
      <c r="U10433" s="42"/>
      <c r="V10433" s="42"/>
      <c r="W10433" s="42"/>
      <c r="X10433" s="42"/>
      <c r="Y10433" s="42"/>
      <c r="Z10433" s="42"/>
    </row>
    <row r="10434">
      <c r="B10434" s="42"/>
      <c r="D10434" s="90"/>
      <c r="F10434" s="90"/>
      <c r="G10434" s="42"/>
      <c r="H10434" s="90"/>
      <c r="M10434" s="42"/>
      <c r="S10434" s="42"/>
      <c r="T10434" s="42"/>
      <c r="U10434" s="42"/>
      <c r="V10434" s="42"/>
      <c r="W10434" s="42"/>
      <c r="X10434" s="42"/>
      <c r="Y10434" s="42"/>
      <c r="Z10434" s="42"/>
    </row>
    <row r="10435">
      <c r="B10435" s="42"/>
      <c r="D10435" s="90"/>
      <c r="F10435" s="90"/>
      <c r="G10435" s="42"/>
      <c r="H10435" s="90"/>
      <c r="M10435" s="42"/>
      <c r="S10435" s="42"/>
      <c r="T10435" s="42"/>
      <c r="U10435" s="42"/>
      <c r="V10435" s="42"/>
      <c r="W10435" s="42"/>
      <c r="X10435" s="42"/>
      <c r="Y10435" s="42"/>
      <c r="Z10435" s="42"/>
    </row>
    <row r="10436">
      <c r="B10436" s="42"/>
      <c r="D10436" s="90"/>
      <c r="F10436" s="90"/>
      <c r="G10436" s="42"/>
      <c r="H10436" s="90"/>
      <c r="M10436" s="42"/>
      <c r="S10436" s="42"/>
      <c r="T10436" s="42"/>
      <c r="U10436" s="42"/>
      <c r="V10436" s="42"/>
      <c r="W10436" s="42"/>
      <c r="X10436" s="42"/>
      <c r="Y10436" s="42"/>
      <c r="Z10436" s="42"/>
    </row>
    <row r="10437">
      <c r="B10437" s="42"/>
      <c r="D10437" s="90"/>
      <c r="F10437" s="90"/>
      <c r="G10437" s="42"/>
      <c r="H10437" s="90"/>
      <c r="M10437" s="42"/>
      <c r="S10437" s="42"/>
      <c r="T10437" s="42"/>
      <c r="U10437" s="42"/>
      <c r="V10437" s="42"/>
      <c r="W10437" s="42"/>
      <c r="X10437" s="42"/>
      <c r="Y10437" s="42"/>
      <c r="Z10437" s="42"/>
    </row>
    <row r="10438">
      <c r="B10438" s="42"/>
      <c r="D10438" s="90"/>
      <c r="F10438" s="90"/>
      <c r="G10438" s="42"/>
      <c r="H10438" s="90"/>
      <c r="M10438" s="42"/>
      <c r="S10438" s="42"/>
      <c r="T10438" s="42"/>
      <c r="U10438" s="42"/>
      <c r="V10438" s="42"/>
      <c r="W10438" s="42"/>
      <c r="X10438" s="42"/>
      <c r="Y10438" s="42"/>
      <c r="Z10438" s="42"/>
    </row>
    <row r="10439">
      <c r="B10439" s="42"/>
      <c r="D10439" s="90"/>
      <c r="F10439" s="90"/>
      <c r="G10439" s="42"/>
      <c r="H10439" s="90"/>
      <c r="M10439" s="42"/>
      <c r="S10439" s="42"/>
      <c r="T10439" s="42"/>
      <c r="U10439" s="42"/>
      <c r="V10439" s="42"/>
      <c r="W10439" s="42"/>
      <c r="X10439" s="42"/>
      <c r="Y10439" s="42"/>
      <c r="Z10439" s="42"/>
    </row>
    <row r="10440">
      <c r="B10440" s="42"/>
      <c r="D10440" s="90"/>
      <c r="F10440" s="90"/>
      <c r="G10440" s="42"/>
      <c r="H10440" s="90"/>
      <c r="M10440" s="42"/>
      <c r="S10440" s="42"/>
      <c r="T10440" s="42"/>
      <c r="U10440" s="42"/>
      <c r="V10440" s="42"/>
      <c r="W10440" s="42"/>
      <c r="X10440" s="42"/>
      <c r="Y10440" s="42"/>
      <c r="Z10440" s="42"/>
    </row>
    <row r="10441">
      <c r="B10441" s="42"/>
      <c r="D10441" s="90"/>
      <c r="F10441" s="90"/>
      <c r="G10441" s="42"/>
      <c r="H10441" s="90"/>
      <c r="M10441" s="42"/>
      <c r="S10441" s="42"/>
      <c r="T10441" s="42"/>
      <c r="U10441" s="42"/>
      <c r="V10441" s="42"/>
      <c r="W10441" s="42"/>
      <c r="X10441" s="42"/>
      <c r="Y10441" s="42"/>
      <c r="Z10441" s="42"/>
    </row>
    <row r="10442">
      <c r="B10442" s="42"/>
      <c r="D10442" s="90"/>
      <c r="F10442" s="90"/>
      <c r="G10442" s="42"/>
      <c r="H10442" s="90"/>
      <c r="M10442" s="42"/>
      <c r="S10442" s="42"/>
      <c r="T10442" s="42"/>
      <c r="U10442" s="42"/>
      <c r="V10442" s="42"/>
      <c r="W10442" s="42"/>
      <c r="X10442" s="42"/>
      <c r="Y10442" s="42"/>
      <c r="Z10442" s="42"/>
    </row>
    <row r="10443">
      <c r="B10443" s="42"/>
      <c r="D10443" s="90"/>
      <c r="F10443" s="90"/>
      <c r="G10443" s="42"/>
      <c r="H10443" s="90"/>
      <c r="M10443" s="42"/>
      <c r="S10443" s="42"/>
      <c r="T10443" s="42"/>
      <c r="U10443" s="42"/>
      <c r="V10443" s="42"/>
      <c r="W10443" s="42"/>
      <c r="X10443" s="42"/>
      <c r="Y10443" s="42"/>
      <c r="Z10443" s="42"/>
    </row>
    <row r="10444">
      <c r="B10444" s="42"/>
      <c r="D10444" s="90"/>
      <c r="F10444" s="90"/>
      <c r="G10444" s="42"/>
      <c r="H10444" s="90"/>
      <c r="M10444" s="42"/>
      <c r="S10444" s="42"/>
      <c r="T10444" s="42"/>
      <c r="U10444" s="42"/>
      <c r="V10444" s="42"/>
      <c r="W10444" s="42"/>
      <c r="X10444" s="42"/>
      <c r="Y10444" s="42"/>
      <c r="Z10444" s="42"/>
    </row>
    <row r="10445">
      <c r="B10445" s="42"/>
      <c r="D10445" s="90"/>
      <c r="F10445" s="90"/>
      <c r="G10445" s="42"/>
      <c r="H10445" s="90"/>
      <c r="M10445" s="42"/>
      <c r="S10445" s="42"/>
      <c r="T10445" s="42"/>
      <c r="U10445" s="42"/>
      <c r="V10445" s="42"/>
      <c r="W10445" s="42"/>
      <c r="X10445" s="42"/>
      <c r="Y10445" s="42"/>
      <c r="Z10445" s="42"/>
    </row>
    <row r="10446">
      <c r="B10446" s="42"/>
      <c r="D10446" s="90"/>
      <c r="F10446" s="90"/>
      <c r="G10446" s="42"/>
      <c r="H10446" s="90"/>
      <c r="M10446" s="42"/>
      <c r="S10446" s="42"/>
      <c r="T10446" s="42"/>
      <c r="U10446" s="42"/>
      <c r="V10446" s="42"/>
      <c r="W10446" s="42"/>
      <c r="X10446" s="42"/>
      <c r="Y10446" s="42"/>
      <c r="Z10446" s="42"/>
    </row>
    <row r="10447">
      <c r="B10447" s="42"/>
      <c r="D10447" s="90"/>
      <c r="F10447" s="90"/>
      <c r="G10447" s="42"/>
      <c r="H10447" s="90"/>
      <c r="M10447" s="42"/>
      <c r="S10447" s="42"/>
      <c r="T10447" s="42"/>
      <c r="U10447" s="42"/>
      <c r="V10447" s="42"/>
      <c r="W10447" s="42"/>
      <c r="X10447" s="42"/>
      <c r="Y10447" s="42"/>
      <c r="Z10447" s="42"/>
    </row>
    <row r="10448">
      <c r="B10448" s="42"/>
      <c r="D10448" s="90"/>
      <c r="F10448" s="90"/>
      <c r="G10448" s="42"/>
      <c r="H10448" s="90"/>
      <c r="M10448" s="42"/>
      <c r="S10448" s="42"/>
      <c r="T10448" s="42"/>
      <c r="U10448" s="42"/>
      <c r="V10448" s="42"/>
      <c r="W10448" s="42"/>
      <c r="X10448" s="42"/>
      <c r="Y10448" s="42"/>
      <c r="Z10448" s="42"/>
    </row>
    <row r="10449">
      <c r="B10449" s="42"/>
      <c r="D10449" s="90"/>
      <c r="F10449" s="90"/>
      <c r="G10449" s="42"/>
      <c r="H10449" s="90"/>
      <c r="M10449" s="42"/>
      <c r="S10449" s="42"/>
      <c r="T10449" s="42"/>
      <c r="U10449" s="42"/>
      <c r="V10449" s="42"/>
      <c r="W10449" s="42"/>
      <c r="X10449" s="42"/>
      <c r="Y10449" s="42"/>
      <c r="Z10449" s="42"/>
    </row>
    <row r="10450">
      <c r="B10450" s="42"/>
      <c r="D10450" s="90"/>
      <c r="F10450" s="90"/>
      <c r="G10450" s="42"/>
      <c r="H10450" s="90"/>
      <c r="M10450" s="42"/>
      <c r="S10450" s="42"/>
      <c r="T10450" s="42"/>
      <c r="U10450" s="42"/>
      <c r="V10450" s="42"/>
      <c r="W10450" s="42"/>
      <c r="X10450" s="42"/>
      <c r="Y10450" s="42"/>
      <c r="Z10450" s="42"/>
    </row>
    <row r="10451">
      <c r="B10451" s="42"/>
      <c r="D10451" s="90"/>
      <c r="F10451" s="90"/>
      <c r="G10451" s="42"/>
      <c r="H10451" s="90"/>
      <c r="M10451" s="42"/>
      <c r="S10451" s="42"/>
      <c r="T10451" s="42"/>
      <c r="U10451" s="42"/>
      <c r="V10451" s="42"/>
      <c r="W10451" s="42"/>
      <c r="X10451" s="42"/>
      <c r="Y10451" s="42"/>
      <c r="Z10451" s="42"/>
    </row>
    <row r="10452">
      <c r="B10452" s="42"/>
      <c r="D10452" s="90"/>
      <c r="F10452" s="90"/>
      <c r="G10452" s="42"/>
      <c r="H10452" s="90"/>
      <c r="M10452" s="42"/>
      <c r="S10452" s="42"/>
      <c r="T10452" s="42"/>
      <c r="U10452" s="42"/>
      <c r="V10452" s="42"/>
      <c r="W10452" s="42"/>
      <c r="X10452" s="42"/>
      <c r="Y10452" s="42"/>
      <c r="Z10452" s="42"/>
    </row>
    <row r="10453">
      <c r="B10453" s="42"/>
      <c r="D10453" s="90"/>
      <c r="F10453" s="90"/>
      <c r="G10453" s="42"/>
      <c r="H10453" s="90"/>
      <c r="M10453" s="42"/>
      <c r="S10453" s="42"/>
      <c r="T10453" s="42"/>
      <c r="U10453" s="42"/>
      <c r="V10453" s="42"/>
      <c r="W10453" s="42"/>
      <c r="X10453" s="42"/>
      <c r="Y10453" s="42"/>
      <c r="Z10453" s="42"/>
    </row>
    <row r="10454">
      <c r="B10454" s="42"/>
      <c r="D10454" s="90"/>
      <c r="F10454" s="90"/>
      <c r="G10454" s="42"/>
      <c r="H10454" s="90"/>
      <c r="M10454" s="42"/>
      <c r="S10454" s="42"/>
      <c r="T10454" s="42"/>
      <c r="U10454" s="42"/>
      <c r="V10454" s="42"/>
      <c r="W10454" s="42"/>
      <c r="X10454" s="42"/>
      <c r="Y10454" s="42"/>
      <c r="Z10454" s="42"/>
    </row>
    <row r="10455">
      <c r="B10455" s="42"/>
      <c r="D10455" s="90"/>
      <c r="F10455" s="90"/>
      <c r="G10455" s="42"/>
      <c r="H10455" s="90"/>
      <c r="M10455" s="42"/>
      <c r="S10455" s="42"/>
      <c r="T10455" s="42"/>
      <c r="U10455" s="42"/>
      <c r="V10455" s="42"/>
      <c r="W10455" s="42"/>
      <c r="X10455" s="42"/>
      <c r="Y10455" s="42"/>
      <c r="Z10455" s="42"/>
    </row>
    <row r="10456">
      <c r="B10456" s="42"/>
      <c r="D10456" s="90"/>
      <c r="F10456" s="90"/>
      <c r="G10456" s="42"/>
      <c r="H10456" s="90"/>
      <c r="M10456" s="42"/>
      <c r="S10456" s="42"/>
      <c r="T10456" s="42"/>
      <c r="U10456" s="42"/>
      <c r="V10456" s="42"/>
      <c r="W10456" s="42"/>
      <c r="X10456" s="42"/>
      <c r="Y10456" s="42"/>
      <c r="Z10456" s="42"/>
    </row>
    <row r="10457">
      <c r="B10457" s="42"/>
      <c r="D10457" s="90"/>
      <c r="F10457" s="90"/>
      <c r="G10457" s="42"/>
      <c r="H10457" s="90"/>
      <c r="M10457" s="42"/>
      <c r="S10457" s="42"/>
      <c r="T10457" s="42"/>
      <c r="U10457" s="42"/>
      <c r="V10457" s="42"/>
      <c r="W10457" s="42"/>
      <c r="X10457" s="42"/>
      <c r="Y10457" s="42"/>
      <c r="Z10457" s="42"/>
    </row>
    <row r="10458">
      <c r="B10458" s="42"/>
      <c r="D10458" s="90"/>
      <c r="F10458" s="90"/>
      <c r="G10458" s="42"/>
      <c r="H10458" s="90"/>
      <c r="M10458" s="42"/>
      <c r="S10458" s="42"/>
      <c r="T10458" s="42"/>
      <c r="U10458" s="42"/>
      <c r="V10458" s="42"/>
      <c r="W10458" s="42"/>
      <c r="X10458" s="42"/>
      <c r="Y10458" s="42"/>
      <c r="Z10458" s="42"/>
    </row>
    <row r="10459">
      <c r="B10459" s="42"/>
      <c r="D10459" s="90"/>
      <c r="F10459" s="90"/>
      <c r="G10459" s="42"/>
      <c r="H10459" s="90"/>
      <c r="M10459" s="42"/>
      <c r="S10459" s="42"/>
      <c r="T10459" s="42"/>
      <c r="U10459" s="42"/>
      <c r="V10459" s="42"/>
      <c r="W10459" s="42"/>
      <c r="X10459" s="42"/>
      <c r="Y10459" s="42"/>
      <c r="Z10459" s="42"/>
    </row>
    <row r="10460">
      <c r="B10460" s="42"/>
      <c r="D10460" s="90"/>
      <c r="F10460" s="90"/>
      <c r="G10460" s="42"/>
      <c r="H10460" s="90"/>
      <c r="M10460" s="42"/>
      <c r="S10460" s="42"/>
      <c r="T10460" s="42"/>
      <c r="U10460" s="42"/>
      <c r="V10460" s="42"/>
      <c r="W10460" s="42"/>
      <c r="X10460" s="42"/>
      <c r="Y10460" s="42"/>
      <c r="Z10460" s="42"/>
    </row>
    <row r="10461">
      <c r="B10461" s="42"/>
      <c r="D10461" s="90"/>
      <c r="F10461" s="90"/>
      <c r="G10461" s="42"/>
      <c r="H10461" s="90"/>
      <c r="M10461" s="42"/>
      <c r="S10461" s="42"/>
      <c r="T10461" s="42"/>
      <c r="U10461" s="42"/>
      <c r="V10461" s="42"/>
      <c r="W10461" s="42"/>
      <c r="X10461" s="42"/>
      <c r="Y10461" s="42"/>
      <c r="Z10461" s="42"/>
    </row>
    <row r="10462">
      <c r="B10462" s="42"/>
      <c r="D10462" s="90"/>
      <c r="F10462" s="90"/>
      <c r="G10462" s="42"/>
      <c r="H10462" s="90"/>
      <c r="M10462" s="42"/>
      <c r="S10462" s="42"/>
      <c r="T10462" s="42"/>
      <c r="U10462" s="42"/>
      <c r="V10462" s="42"/>
      <c r="W10462" s="42"/>
      <c r="X10462" s="42"/>
      <c r="Y10462" s="42"/>
      <c r="Z10462" s="42"/>
    </row>
    <row r="10463">
      <c r="B10463" s="42"/>
      <c r="D10463" s="90"/>
      <c r="F10463" s="90"/>
      <c r="G10463" s="42"/>
      <c r="H10463" s="90"/>
      <c r="M10463" s="42"/>
      <c r="S10463" s="42"/>
      <c r="T10463" s="42"/>
      <c r="U10463" s="42"/>
      <c r="V10463" s="42"/>
      <c r="W10463" s="42"/>
      <c r="X10463" s="42"/>
      <c r="Y10463" s="42"/>
      <c r="Z10463" s="42"/>
    </row>
    <row r="10464">
      <c r="B10464" s="42"/>
      <c r="D10464" s="90"/>
      <c r="F10464" s="90"/>
      <c r="G10464" s="42"/>
      <c r="H10464" s="90"/>
      <c r="M10464" s="42"/>
      <c r="S10464" s="42"/>
      <c r="T10464" s="42"/>
      <c r="U10464" s="42"/>
      <c r="V10464" s="42"/>
      <c r="W10464" s="42"/>
      <c r="X10464" s="42"/>
      <c r="Y10464" s="42"/>
      <c r="Z10464" s="42"/>
    </row>
    <row r="10465">
      <c r="B10465" s="42"/>
      <c r="D10465" s="90"/>
      <c r="F10465" s="90"/>
      <c r="G10465" s="42"/>
      <c r="H10465" s="90"/>
      <c r="M10465" s="42"/>
      <c r="S10465" s="42"/>
      <c r="T10465" s="42"/>
      <c r="U10465" s="42"/>
      <c r="V10465" s="42"/>
      <c r="W10465" s="42"/>
      <c r="X10465" s="42"/>
      <c r="Y10465" s="42"/>
      <c r="Z10465" s="42"/>
    </row>
    <row r="10466">
      <c r="B10466" s="42"/>
      <c r="D10466" s="90"/>
      <c r="F10466" s="90"/>
      <c r="G10466" s="42"/>
      <c r="H10466" s="90"/>
      <c r="M10466" s="42"/>
      <c r="S10466" s="42"/>
      <c r="T10466" s="42"/>
      <c r="U10466" s="42"/>
      <c r="V10466" s="42"/>
      <c r="W10466" s="42"/>
      <c r="X10466" s="42"/>
      <c r="Y10466" s="42"/>
      <c r="Z10466" s="42"/>
    </row>
    <row r="10467">
      <c r="B10467" s="42"/>
      <c r="D10467" s="90"/>
      <c r="F10467" s="90"/>
      <c r="G10467" s="42"/>
      <c r="H10467" s="90"/>
      <c r="M10467" s="42"/>
      <c r="S10467" s="42"/>
      <c r="T10467" s="42"/>
      <c r="U10467" s="42"/>
      <c r="V10467" s="42"/>
      <c r="W10467" s="42"/>
      <c r="X10467" s="42"/>
      <c r="Y10467" s="42"/>
      <c r="Z10467" s="42"/>
    </row>
    <row r="10468">
      <c r="B10468" s="42"/>
      <c r="D10468" s="90"/>
      <c r="F10468" s="90"/>
      <c r="G10468" s="42"/>
      <c r="H10468" s="90"/>
      <c r="M10468" s="42"/>
      <c r="S10468" s="42"/>
      <c r="T10468" s="42"/>
      <c r="U10468" s="42"/>
      <c r="V10468" s="42"/>
      <c r="W10468" s="42"/>
      <c r="X10468" s="42"/>
      <c r="Y10468" s="42"/>
      <c r="Z10468" s="42"/>
    </row>
    <row r="10469">
      <c r="B10469" s="42"/>
      <c r="D10469" s="90"/>
      <c r="F10469" s="90"/>
      <c r="G10469" s="42"/>
      <c r="H10469" s="90"/>
      <c r="M10469" s="42"/>
      <c r="S10469" s="42"/>
      <c r="T10469" s="42"/>
      <c r="U10469" s="42"/>
      <c r="V10469" s="42"/>
      <c r="W10469" s="42"/>
      <c r="X10469" s="42"/>
      <c r="Y10469" s="42"/>
      <c r="Z10469" s="42"/>
    </row>
    <row r="10470">
      <c r="B10470" s="42"/>
      <c r="D10470" s="90"/>
      <c r="F10470" s="90"/>
      <c r="G10470" s="42"/>
      <c r="H10470" s="90"/>
      <c r="M10470" s="42"/>
      <c r="S10470" s="42"/>
      <c r="T10470" s="42"/>
      <c r="U10470" s="42"/>
      <c r="V10470" s="42"/>
      <c r="W10470" s="42"/>
      <c r="X10470" s="42"/>
      <c r="Y10470" s="42"/>
      <c r="Z10470" s="42"/>
    </row>
    <row r="10471">
      <c r="B10471" s="42"/>
      <c r="D10471" s="90"/>
      <c r="F10471" s="90"/>
      <c r="G10471" s="42"/>
      <c r="H10471" s="90"/>
      <c r="M10471" s="42"/>
      <c r="S10471" s="42"/>
      <c r="T10471" s="42"/>
      <c r="U10471" s="42"/>
      <c r="V10471" s="42"/>
      <c r="W10471" s="42"/>
      <c r="X10471" s="42"/>
      <c r="Y10471" s="42"/>
      <c r="Z10471" s="42"/>
    </row>
    <row r="10472">
      <c r="B10472" s="42"/>
      <c r="D10472" s="90"/>
      <c r="F10472" s="90"/>
      <c r="G10472" s="42"/>
      <c r="H10472" s="90"/>
      <c r="M10472" s="42"/>
      <c r="S10472" s="42"/>
      <c r="T10472" s="42"/>
      <c r="U10472" s="42"/>
      <c r="V10472" s="42"/>
      <c r="W10472" s="42"/>
      <c r="X10472" s="42"/>
      <c r="Y10472" s="42"/>
      <c r="Z10472" s="42"/>
    </row>
    <row r="10473">
      <c r="B10473" s="42"/>
      <c r="D10473" s="90"/>
      <c r="F10473" s="90"/>
      <c r="G10473" s="42"/>
      <c r="H10473" s="90"/>
      <c r="M10473" s="42"/>
      <c r="S10473" s="42"/>
      <c r="T10473" s="42"/>
      <c r="U10473" s="42"/>
      <c r="V10473" s="42"/>
      <c r="W10473" s="42"/>
      <c r="X10473" s="42"/>
      <c r="Y10473" s="42"/>
      <c r="Z10473" s="42"/>
    </row>
    <row r="10474">
      <c r="B10474" s="42"/>
      <c r="D10474" s="90"/>
      <c r="F10474" s="90"/>
      <c r="G10474" s="42"/>
      <c r="H10474" s="90"/>
      <c r="M10474" s="42"/>
      <c r="S10474" s="42"/>
      <c r="T10474" s="42"/>
      <c r="U10474" s="42"/>
      <c r="V10474" s="42"/>
      <c r="W10474" s="42"/>
      <c r="X10474" s="42"/>
      <c r="Y10474" s="42"/>
      <c r="Z10474" s="42"/>
    </row>
    <row r="10475">
      <c r="B10475" s="42"/>
      <c r="D10475" s="90"/>
      <c r="F10475" s="90"/>
      <c r="G10475" s="42"/>
      <c r="H10475" s="90"/>
      <c r="M10475" s="42"/>
      <c r="S10475" s="42"/>
      <c r="T10475" s="42"/>
      <c r="U10475" s="42"/>
      <c r="V10475" s="42"/>
      <c r="W10475" s="42"/>
      <c r="X10475" s="42"/>
      <c r="Y10475" s="42"/>
      <c r="Z10475" s="42"/>
    </row>
    <row r="10476">
      <c r="B10476" s="42"/>
      <c r="D10476" s="90"/>
      <c r="F10476" s="90"/>
      <c r="G10476" s="42"/>
      <c r="H10476" s="90"/>
      <c r="M10476" s="42"/>
      <c r="S10476" s="42"/>
      <c r="T10476" s="42"/>
      <c r="U10476" s="42"/>
      <c r="V10476" s="42"/>
      <c r="W10476" s="42"/>
      <c r="X10476" s="42"/>
      <c r="Y10476" s="42"/>
      <c r="Z10476" s="42"/>
    </row>
    <row r="10477">
      <c r="B10477" s="42"/>
      <c r="D10477" s="90"/>
      <c r="F10477" s="90"/>
      <c r="G10477" s="42"/>
      <c r="H10477" s="90"/>
      <c r="M10477" s="42"/>
      <c r="S10477" s="42"/>
      <c r="T10477" s="42"/>
      <c r="U10477" s="42"/>
      <c r="V10477" s="42"/>
      <c r="W10477" s="42"/>
      <c r="X10477" s="42"/>
      <c r="Y10477" s="42"/>
      <c r="Z10477" s="42"/>
    </row>
    <row r="10478">
      <c r="B10478" s="42"/>
      <c r="D10478" s="90"/>
      <c r="F10478" s="90"/>
      <c r="G10478" s="42"/>
      <c r="H10478" s="90"/>
      <c r="M10478" s="42"/>
      <c r="S10478" s="42"/>
      <c r="T10478" s="42"/>
      <c r="U10478" s="42"/>
      <c r="V10478" s="42"/>
      <c r="W10478" s="42"/>
      <c r="X10478" s="42"/>
      <c r="Y10478" s="42"/>
      <c r="Z10478" s="42"/>
    </row>
    <row r="10479">
      <c r="B10479" s="42"/>
      <c r="D10479" s="90"/>
      <c r="F10479" s="90"/>
      <c r="G10479" s="42"/>
      <c r="H10479" s="90"/>
      <c r="M10479" s="42"/>
      <c r="S10479" s="42"/>
      <c r="T10479" s="42"/>
      <c r="U10479" s="42"/>
      <c r="V10479" s="42"/>
      <c r="W10479" s="42"/>
      <c r="X10479" s="42"/>
      <c r="Y10479" s="42"/>
      <c r="Z10479" s="42"/>
    </row>
    <row r="10480">
      <c r="B10480" s="42"/>
      <c r="D10480" s="90"/>
      <c r="F10480" s="90"/>
      <c r="G10480" s="42"/>
      <c r="H10480" s="90"/>
      <c r="M10480" s="42"/>
      <c r="S10480" s="42"/>
      <c r="T10480" s="42"/>
      <c r="U10480" s="42"/>
      <c r="V10480" s="42"/>
      <c r="W10480" s="42"/>
      <c r="X10480" s="42"/>
      <c r="Y10480" s="42"/>
      <c r="Z10480" s="42"/>
    </row>
    <row r="10481">
      <c r="B10481" s="42"/>
      <c r="D10481" s="90"/>
      <c r="F10481" s="90"/>
      <c r="G10481" s="42"/>
      <c r="H10481" s="90"/>
      <c r="M10481" s="42"/>
      <c r="S10481" s="42"/>
      <c r="T10481" s="42"/>
      <c r="U10481" s="42"/>
      <c r="V10481" s="42"/>
      <c r="W10481" s="42"/>
      <c r="X10481" s="42"/>
      <c r="Y10481" s="42"/>
      <c r="Z10481" s="42"/>
    </row>
    <row r="10482">
      <c r="B10482" s="42"/>
      <c r="D10482" s="90"/>
      <c r="F10482" s="90"/>
      <c r="G10482" s="42"/>
      <c r="H10482" s="90"/>
      <c r="M10482" s="42"/>
      <c r="S10482" s="42"/>
      <c r="T10482" s="42"/>
      <c r="U10482" s="42"/>
      <c r="V10482" s="42"/>
      <c r="W10482" s="42"/>
      <c r="X10482" s="42"/>
      <c r="Y10482" s="42"/>
      <c r="Z10482" s="42"/>
    </row>
    <row r="10483">
      <c r="B10483" s="42"/>
      <c r="D10483" s="90"/>
      <c r="F10483" s="90"/>
      <c r="G10483" s="42"/>
      <c r="H10483" s="90"/>
      <c r="M10483" s="42"/>
      <c r="S10483" s="42"/>
      <c r="T10483" s="42"/>
      <c r="U10483" s="42"/>
      <c r="V10483" s="42"/>
      <c r="W10483" s="42"/>
      <c r="X10483" s="42"/>
      <c r="Y10483" s="42"/>
      <c r="Z10483" s="42"/>
    </row>
    <row r="10484">
      <c r="B10484" s="42"/>
      <c r="D10484" s="90"/>
      <c r="F10484" s="90"/>
      <c r="G10484" s="42"/>
      <c r="H10484" s="90"/>
      <c r="M10484" s="42"/>
      <c r="S10484" s="42"/>
      <c r="T10484" s="42"/>
      <c r="U10484" s="42"/>
      <c r="V10484" s="42"/>
      <c r="W10484" s="42"/>
      <c r="X10484" s="42"/>
      <c r="Y10484" s="42"/>
      <c r="Z10484" s="42"/>
    </row>
    <row r="10485">
      <c r="B10485" s="42"/>
      <c r="D10485" s="90"/>
      <c r="F10485" s="90"/>
      <c r="G10485" s="42"/>
      <c r="H10485" s="90"/>
      <c r="M10485" s="42"/>
      <c r="S10485" s="42"/>
      <c r="T10485" s="42"/>
      <c r="U10485" s="42"/>
      <c r="V10485" s="42"/>
      <c r="W10485" s="42"/>
      <c r="X10485" s="42"/>
      <c r="Y10485" s="42"/>
      <c r="Z10485" s="42"/>
    </row>
    <row r="10486">
      <c r="B10486" s="42"/>
      <c r="D10486" s="90"/>
      <c r="F10486" s="90"/>
      <c r="G10486" s="42"/>
      <c r="H10486" s="90"/>
      <c r="M10486" s="42"/>
      <c r="S10486" s="42"/>
      <c r="T10486" s="42"/>
      <c r="U10486" s="42"/>
      <c r="V10486" s="42"/>
      <c r="W10486" s="42"/>
      <c r="X10486" s="42"/>
      <c r="Y10486" s="42"/>
      <c r="Z10486" s="42"/>
    </row>
    <row r="10487">
      <c r="B10487" s="42"/>
      <c r="D10487" s="90"/>
      <c r="F10487" s="90"/>
      <c r="G10487" s="42"/>
      <c r="H10487" s="90"/>
      <c r="M10487" s="42"/>
      <c r="S10487" s="42"/>
      <c r="T10487" s="42"/>
      <c r="U10487" s="42"/>
      <c r="V10487" s="42"/>
      <c r="W10487" s="42"/>
      <c r="X10487" s="42"/>
      <c r="Y10487" s="42"/>
      <c r="Z10487" s="42"/>
    </row>
    <row r="10488">
      <c r="B10488" s="42"/>
      <c r="D10488" s="90"/>
      <c r="F10488" s="90"/>
      <c r="G10488" s="42"/>
      <c r="H10488" s="90"/>
      <c r="M10488" s="42"/>
      <c r="S10488" s="42"/>
      <c r="T10488" s="42"/>
      <c r="U10488" s="42"/>
      <c r="V10488" s="42"/>
      <c r="W10488" s="42"/>
      <c r="X10488" s="42"/>
      <c r="Y10488" s="42"/>
      <c r="Z10488" s="42"/>
    </row>
    <row r="10489">
      <c r="B10489" s="42"/>
      <c r="D10489" s="90"/>
      <c r="F10489" s="90"/>
      <c r="G10489" s="42"/>
      <c r="H10489" s="90"/>
      <c r="M10489" s="42"/>
      <c r="S10489" s="42"/>
      <c r="T10489" s="42"/>
      <c r="U10489" s="42"/>
      <c r="V10489" s="42"/>
      <c r="W10489" s="42"/>
      <c r="X10489" s="42"/>
      <c r="Y10489" s="42"/>
      <c r="Z10489" s="42"/>
    </row>
    <row r="10490">
      <c r="B10490" s="42"/>
      <c r="D10490" s="90"/>
      <c r="F10490" s="90"/>
      <c r="G10490" s="42"/>
      <c r="H10490" s="90"/>
      <c r="M10490" s="42"/>
      <c r="S10490" s="42"/>
      <c r="T10490" s="42"/>
      <c r="U10490" s="42"/>
      <c r="V10490" s="42"/>
      <c r="W10490" s="42"/>
      <c r="X10490" s="42"/>
      <c r="Y10490" s="42"/>
      <c r="Z10490" s="42"/>
    </row>
    <row r="10491">
      <c r="B10491" s="42"/>
      <c r="D10491" s="90"/>
      <c r="F10491" s="90"/>
      <c r="G10491" s="42"/>
      <c r="H10491" s="90"/>
      <c r="M10491" s="42"/>
      <c r="S10491" s="42"/>
      <c r="T10491" s="42"/>
      <c r="U10491" s="42"/>
      <c r="V10491" s="42"/>
      <c r="W10491" s="42"/>
      <c r="X10491" s="42"/>
      <c r="Y10491" s="42"/>
      <c r="Z10491" s="42"/>
    </row>
    <row r="10492">
      <c r="B10492" s="42"/>
      <c r="D10492" s="90"/>
      <c r="F10492" s="90"/>
      <c r="G10492" s="42"/>
      <c r="H10492" s="90"/>
      <c r="M10492" s="42"/>
      <c r="S10492" s="42"/>
      <c r="T10492" s="42"/>
      <c r="U10492" s="42"/>
      <c r="V10492" s="42"/>
      <c r="W10492" s="42"/>
      <c r="X10492" s="42"/>
      <c r="Y10492" s="42"/>
      <c r="Z10492" s="42"/>
    </row>
    <row r="10493">
      <c r="B10493" s="42"/>
      <c r="D10493" s="90"/>
      <c r="F10493" s="90"/>
      <c r="G10493" s="42"/>
      <c r="H10493" s="90"/>
      <c r="M10493" s="42"/>
      <c r="S10493" s="42"/>
      <c r="T10493" s="42"/>
      <c r="U10493" s="42"/>
      <c r="V10493" s="42"/>
      <c r="W10493" s="42"/>
      <c r="X10493" s="42"/>
      <c r="Y10493" s="42"/>
      <c r="Z10493" s="42"/>
    </row>
    <row r="10494">
      <c r="B10494" s="42"/>
      <c r="D10494" s="90"/>
      <c r="F10494" s="90"/>
      <c r="G10494" s="42"/>
      <c r="H10494" s="90"/>
      <c r="M10494" s="42"/>
      <c r="S10494" s="42"/>
      <c r="T10494" s="42"/>
      <c r="U10494" s="42"/>
      <c r="V10494" s="42"/>
      <c r="W10494" s="42"/>
      <c r="X10494" s="42"/>
      <c r="Y10494" s="42"/>
      <c r="Z10494" s="42"/>
    </row>
    <row r="10495">
      <c r="B10495" s="42"/>
      <c r="D10495" s="90"/>
      <c r="F10495" s="90"/>
      <c r="G10495" s="42"/>
      <c r="H10495" s="90"/>
      <c r="M10495" s="42"/>
      <c r="S10495" s="42"/>
      <c r="T10495" s="42"/>
      <c r="U10495" s="42"/>
      <c r="V10495" s="42"/>
      <c r="W10495" s="42"/>
      <c r="X10495" s="42"/>
      <c r="Y10495" s="42"/>
      <c r="Z10495" s="42"/>
    </row>
    <row r="10496">
      <c r="B10496" s="42"/>
      <c r="D10496" s="90"/>
      <c r="F10496" s="90"/>
      <c r="G10496" s="42"/>
      <c r="H10496" s="90"/>
      <c r="M10496" s="42"/>
      <c r="S10496" s="42"/>
      <c r="T10496" s="42"/>
      <c r="U10496" s="42"/>
      <c r="V10496" s="42"/>
      <c r="W10496" s="42"/>
      <c r="X10496" s="42"/>
      <c r="Y10496" s="42"/>
      <c r="Z10496" s="42"/>
    </row>
    <row r="10497">
      <c r="B10497" s="42"/>
      <c r="D10497" s="90"/>
      <c r="F10497" s="90"/>
      <c r="G10497" s="42"/>
      <c r="H10497" s="90"/>
      <c r="M10497" s="42"/>
      <c r="S10497" s="42"/>
      <c r="T10497" s="42"/>
      <c r="U10497" s="42"/>
      <c r="V10497" s="42"/>
      <c r="W10497" s="42"/>
      <c r="X10497" s="42"/>
      <c r="Y10497" s="42"/>
      <c r="Z10497" s="42"/>
    </row>
    <row r="10498">
      <c r="B10498" s="42"/>
      <c r="D10498" s="90"/>
      <c r="F10498" s="90"/>
      <c r="G10498" s="42"/>
      <c r="H10498" s="90"/>
      <c r="M10498" s="42"/>
      <c r="S10498" s="42"/>
      <c r="T10498" s="42"/>
      <c r="U10498" s="42"/>
      <c r="V10498" s="42"/>
      <c r="W10498" s="42"/>
      <c r="X10498" s="42"/>
      <c r="Y10498" s="42"/>
      <c r="Z10498" s="42"/>
    </row>
    <row r="10499">
      <c r="B10499" s="42"/>
      <c r="D10499" s="90"/>
      <c r="F10499" s="90"/>
      <c r="G10499" s="42"/>
      <c r="H10499" s="90"/>
      <c r="M10499" s="42"/>
      <c r="S10499" s="42"/>
      <c r="T10499" s="42"/>
      <c r="U10499" s="42"/>
      <c r="V10499" s="42"/>
      <c r="W10499" s="42"/>
      <c r="X10499" s="42"/>
      <c r="Y10499" s="42"/>
      <c r="Z10499" s="42"/>
    </row>
    <row r="10500">
      <c r="B10500" s="42"/>
      <c r="D10500" s="90"/>
      <c r="F10500" s="90"/>
      <c r="G10500" s="42"/>
      <c r="H10500" s="90"/>
      <c r="M10500" s="42"/>
      <c r="S10500" s="42"/>
      <c r="T10500" s="42"/>
      <c r="U10500" s="42"/>
      <c r="V10500" s="42"/>
      <c r="W10500" s="42"/>
      <c r="X10500" s="42"/>
      <c r="Y10500" s="42"/>
      <c r="Z10500" s="42"/>
    </row>
    <row r="10501">
      <c r="B10501" s="42"/>
      <c r="D10501" s="90"/>
      <c r="F10501" s="90"/>
      <c r="G10501" s="42"/>
      <c r="H10501" s="90"/>
      <c r="M10501" s="42"/>
      <c r="S10501" s="42"/>
      <c r="T10501" s="42"/>
      <c r="U10501" s="42"/>
      <c r="V10501" s="42"/>
      <c r="W10501" s="42"/>
      <c r="X10501" s="42"/>
      <c r="Y10501" s="42"/>
      <c r="Z10501" s="42"/>
    </row>
    <row r="10502">
      <c r="B10502" s="42"/>
      <c r="D10502" s="90"/>
      <c r="F10502" s="90"/>
      <c r="G10502" s="42"/>
      <c r="H10502" s="90"/>
      <c r="M10502" s="42"/>
      <c r="S10502" s="42"/>
      <c r="T10502" s="42"/>
      <c r="U10502" s="42"/>
      <c r="V10502" s="42"/>
      <c r="W10502" s="42"/>
      <c r="X10502" s="42"/>
      <c r="Y10502" s="42"/>
      <c r="Z10502" s="42"/>
    </row>
    <row r="10503">
      <c r="B10503" s="42"/>
      <c r="D10503" s="90"/>
      <c r="F10503" s="90"/>
      <c r="G10503" s="42"/>
      <c r="H10503" s="90"/>
      <c r="M10503" s="42"/>
      <c r="S10503" s="42"/>
      <c r="T10503" s="42"/>
      <c r="U10503" s="42"/>
      <c r="V10503" s="42"/>
      <c r="W10503" s="42"/>
      <c r="X10503" s="42"/>
      <c r="Y10503" s="42"/>
      <c r="Z10503" s="42"/>
    </row>
    <row r="10504">
      <c r="B10504" s="42"/>
      <c r="D10504" s="90"/>
      <c r="F10504" s="90"/>
      <c r="G10504" s="42"/>
      <c r="H10504" s="90"/>
      <c r="M10504" s="42"/>
      <c r="S10504" s="42"/>
      <c r="T10504" s="42"/>
      <c r="U10504" s="42"/>
      <c r="V10504" s="42"/>
      <c r="W10504" s="42"/>
      <c r="X10504" s="42"/>
      <c r="Y10504" s="42"/>
      <c r="Z10504" s="42"/>
    </row>
    <row r="10505">
      <c r="B10505" s="42"/>
      <c r="D10505" s="90"/>
      <c r="F10505" s="90"/>
      <c r="G10505" s="42"/>
      <c r="H10505" s="90"/>
      <c r="M10505" s="42"/>
      <c r="S10505" s="42"/>
      <c r="T10505" s="42"/>
      <c r="U10505" s="42"/>
      <c r="V10505" s="42"/>
      <c r="W10505" s="42"/>
      <c r="X10505" s="42"/>
      <c r="Y10505" s="42"/>
      <c r="Z10505" s="42"/>
    </row>
    <row r="10506">
      <c r="B10506" s="42"/>
      <c r="D10506" s="90"/>
      <c r="F10506" s="90"/>
      <c r="G10506" s="42"/>
      <c r="H10506" s="90"/>
      <c r="M10506" s="42"/>
      <c r="S10506" s="42"/>
      <c r="T10506" s="42"/>
      <c r="U10506" s="42"/>
      <c r="V10506" s="42"/>
      <c r="W10506" s="42"/>
      <c r="X10506" s="42"/>
      <c r="Y10506" s="42"/>
      <c r="Z10506" s="42"/>
    </row>
    <row r="10507">
      <c r="B10507" s="42"/>
      <c r="D10507" s="90"/>
      <c r="F10507" s="90"/>
      <c r="G10507" s="42"/>
      <c r="H10507" s="90"/>
      <c r="M10507" s="42"/>
      <c r="S10507" s="42"/>
      <c r="T10507" s="42"/>
      <c r="U10507" s="42"/>
      <c r="V10507" s="42"/>
      <c r="W10507" s="42"/>
      <c r="X10507" s="42"/>
      <c r="Y10507" s="42"/>
      <c r="Z10507" s="42"/>
    </row>
    <row r="10508">
      <c r="B10508" s="42"/>
      <c r="D10508" s="90"/>
      <c r="F10508" s="90"/>
      <c r="G10508" s="42"/>
      <c r="H10508" s="90"/>
      <c r="M10508" s="42"/>
      <c r="S10508" s="42"/>
      <c r="T10508" s="42"/>
      <c r="U10508" s="42"/>
      <c r="V10508" s="42"/>
      <c r="W10508" s="42"/>
      <c r="X10508" s="42"/>
      <c r="Y10508" s="42"/>
      <c r="Z10508" s="42"/>
    </row>
    <row r="10509">
      <c r="B10509" s="42"/>
      <c r="D10509" s="90"/>
      <c r="F10509" s="90"/>
      <c r="G10509" s="42"/>
      <c r="H10509" s="90"/>
      <c r="M10509" s="42"/>
      <c r="S10509" s="42"/>
      <c r="T10509" s="42"/>
      <c r="U10509" s="42"/>
      <c r="V10509" s="42"/>
      <c r="W10509" s="42"/>
      <c r="X10509" s="42"/>
      <c r="Y10509" s="42"/>
      <c r="Z10509" s="42"/>
    </row>
    <row r="10510">
      <c r="B10510" s="42"/>
      <c r="D10510" s="90"/>
      <c r="F10510" s="90"/>
      <c r="G10510" s="42"/>
      <c r="H10510" s="90"/>
      <c r="M10510" s="42"/>
      <c r="S10510" s="42"/>
      <c r="T10510" s="42"/>
      <c r="U10510" s="42"/>
      <c r="V10510" s="42"/>
      <c r="W10510" s="42"/>
      <c r="X10510" s="42"/>
      <c r="Y10510" s="42"/>
      <c r="Z10510" s="42"/>
    </row>
    <row r="10511">
      <c r="B10511" s="42"/>
      <c r="D10511" s="90"/>
      <c r="F10511" s="90"/>
      <c r="G10511" s="42"/>
      <c r="H10511" s="90"/>
      <c r="M10511" s="42"/>
      <c r="S10511" s="42"/>
      <c r="T10511" s="42"/>
      <c r="U10511" s="42"/>
      <c r="V10511" s="42"/>
      <c r="W10511" s="42"/>
      <c r="X10511" s="42"/>
      <c r="Y10511" s="42"/>
      <c r="Z10511" s="42"/>
    </row>
    <row r="10512">
      <c r="B10512" s="42"/>
      <c r="D10512" s="90"/>
      <c r="F10512" s="90"/>
      <c r="G10512" s="42"/>
      <c r="H10512" s="90"/>
      <c r="M10512" s="42"/>
      <c r="S10512" s="42"/>
      <c r="T10512" s="42"/>
      <c r="U10512" s="42"/>
      <c r="V10512" s="42"/>
      <c r="W10512" s="42"/>
      <c r="X10512" s="42"/>
      <c r="Y10512" s="42"/>
      <c r="Z10512" s="42"/>
    </row>
    <row r="10513">
      <c r="B10513" s="42"/>
      <c r="D10513" s="90"/>
      <c r="F10513" s="90"/>
      <c r="G10513" s="42"/>
      <c r="H10513" s="90"/>
      <c r="M10513" s="42"/>
      <c r="S10513" s="42"/>
      <c r="T10513" s="42"/>
      <c r="U10513" s="42"/>
      <c r="V10513" s="42"/>
      <c r="W10513" s="42"/>
      <c r="X10513" s="42"/>
      <c r="Y10513" s="42"/>
      <c r="Z10513" s="42"/>
    </row>
    <row r="10514">
      <c r="B10514" s="42"/>
      <c r="D10514" s="90"/>
      <c r="F10514" s="90"/>
      <c r="G10514" s="42"/>
      <c r="H10514" s="90"/>
      <c r="M10514" s="42"/>
      <c r="S10514" s="42"/>
      <c r="T10514" s="42"/>
      <c r="U10514" s="42"/>
      <c r="V10514" s="42"/>
      <c r="W10514" s="42"/>
      <c r="X10514" s="42"/>
      <c r="Y10514" s="42"/>
      <c r="Z10514" s="42"/>
    </row>
    <row r="10515">
      <c r="B10515" s="42"/>
      <c r="D10515" s="90"/>
      <c r="F10515" s="90"/>
      <c r="G10515" s="42"/>
      <c r="H10515" s="90"/>
      <c r="M10515" s="42"/>
      <c r="S10515" s="42"/>
      <c r="T10515" s="42"/>
      <c r="U10515" s="42"/>
      <c r="V10515" s="42"/>
      <c r="W10515" s="42"/>
      <c r="X10515" s="42"/>
      <c r="Y10515" s="42"/>
      <c r="Z10515" s="42"/>
    </row>
    <row r="10516">
      <c r="B10516" s="42"/>
      <c r="D10516" s="90"/>
      <c r="F10516" s="90"/>
      <c r="G10516" s="42"/>
      <c r="H10516" s="90"/>
      <c r="M10516" s="42"/>
      <c r="S10516" s="42"/>
      <c r="T10516" s="42"/>
      <c r="U10516" s="42"/>
      <c r="V10516" s="42"/>
      <c r="W10516" s="42"/>
      <c r="X10516" s="42"/>
      <c r="Y10516" s="42"/>
      <c r="Z10516" s="42"/>
    </row>
    <row r="10517">
      <c r="B10517" s="42"/>
      <c r="D10517" s="90"/>
      <c r="F10517" s="90"/>
      <c r="G10517" s="42"/>
      <c r="H10517" s="90"/>
      <c r="M10517" s="42"/>
      <c r="S10517" s="42"/>
      <c r="T10517" s="42"/>
      <c r="U10517" s="42"/>
      <c r="V10517" s="42"/>
      <c r="W10517" s="42"/>
      <c r="X10517" s="42"/>
      <c r="Y10517" s="42"/>
      <c r="Z10517" s="42"/>
    </row>
    <row r="10518">
      <c r="B10518" s="42"/>
      <c r="D10518" s="90"/>
      <c r="F10518" s="90"/>
      <c r="G10518" s="42"/>
      <c r="H10518" s="90"/>
      <c r="M10518" s="42"/>
      <c r="S10518" s="42"/>
      <c r="T10518" s="42"/>
      <c r="U10518" s="42"/>
      <c r="V10518" s="42"/>
      <c r="W10518" s="42"/>
      <c r="X10518" s="42"/>
      <c r="Y10518" s="42"/>
      <c r="Z10518" s="42"/>
    </row>
    <row r="10519">
      <c r="B10519" s="42"/>
      <c r="D10519" s="90"/>
      <c r="F10519" s="90"/>
      <c r="G10519" s="42"/>
      <c r="H10519" s="90"/>
      <c r="M10519" s="42"/>
      <c r="S10519" s="42"/>
      <c r="T10519" s="42"/>
      <c r="U10519" s="42"/>
      <c r="V10519" s="42"/>
      <c r="W10519" s="42"/>
      <c r="X10519" s="42"/>
      <c r="Y10519" s="42"/>
      <c r="Z10519" s="42"/>
    </row>
    <row r="10520">
      <c r="B10520" s="42"/>
      <c r="D10520" s="90"/>
      <c r="F10520" s="90"/>
      <c r="G10520" s="42"/>
      <c r="H10520" s="90"/>
      <c r="M10520" s="42"/>
      <c r="S10520" s="42"/>
      <c r="T10520" s="42"/>
      <c r="U10520" s="42"/>
      <c r="V10520" s="42"/>
      <c r="W10520" s="42"/>
      <c r="X10520" s="42"/>
      <c r="Y10520" s="42"/>
      <c r="Z10520" s="42"/>
    </row>
    <row r="10521">
      <c r="B10521" s="42"/>
      <c r="D10521" s="90"/>
      <c r="F10521" s="90"/>
      <c r="G10521" s="42"/>
      <c r="H10521" s="90"/>
      <c r="M10521" s="42"/>
      <c r="S10521" s="42"/>
      <c r="T10521" s="42"/>
      <c r="U10521" s="42"/>
      <c r="V10521" s="42"/>
      <c r="W10521" s="42"/>
      <c r="X10521" s="42"/>
      <c r="Y10521" s="42"/>
      <c r="Z10521" s="42"/>
    </row>
    <row r="10522">
      <c r="B10522" s="42"/>
      <c r="D10522" s="90"/>
      <c r="F10522" s="90"/>
      <c r="G10522" s="42"/>
      <c r="H10522" s="90"/>
      <c r="M10522" s="42"/>
      <c r="S10522" s="42"/>
      <c r="T10522" s="42"/>
      <c r="U10522" s="42"/>
      <c r="V10522" s="42"/>
      <c r="W10522" s="42"/>
      <c r="X10522" s="42"/>
      <c r="Y10522" s="42"/>
      <c r="Z10522" s="42"/>
    </row>
    <row r="10523">
      <c r="B10523" s="42"/>
      <c r="D10523" s="90"/>
      <c r="F10523" s="90"/>
      <c r="G10523" s="42"/>
      <c r="H10523" s="90"/>
      <c r="M10523" s="42"/>
      <c r="S10523" s="42"/>
      <c r="T10523" s="42"/>
      <c r="U10523" s="42"/>
      <c r="V10523" s="42"/>
      <c r="W10523" s="42"/>
      <c r="X10523" s="42"/>
      <c r="Y10523" s="42"/>
      <c r="Z10523" s="42"/>
    </row>
    <row r="10524">
      <c r="B10524" s="42"/>
      <c r="D10524" s="90"/>
      <c r="F10524" s="90"/>
      <c r="G10524" s="42"/>
      <c r="H10524" s="90"/>
      <c r="M10524" s="42"/>
      <c r="S10524" s="42"/>
      <c r="T10524" s="42"/>
      <c r="U10524" s="42"/>
      <c r="V10524" s="42"/>
      <c r="W10524" s="42"/>
      <c r="X10524" s="42"/>
      <c r="Y10524" s="42"/>
      <c r="Z10524" s="42"/>
    </row>
    <row r="10525">
      <c r="B10525" s="42"/>
      <c r="D10525" s="90"/>
      <c r="F10525" s="90"/>
      <c r="G10525" s="42"/>
      <c r="H10525" s="90"/>
      <c r="M10525" s="42"/>
      <c r="S10525" s="42"/>
      <c r="T10525" s="42"/>
      <c r="U10525" s="42"/>
      <c r="V10525" s="42"/>
      <c r="W10525" s="42"/>
      <c r="X10525" s="42"/>
      <c r="Y10525" s="42"/>
      <c r="Z10525" s="42"/>
    </row>
    <row r="10526">
      <c r="B10526" s="42"/>
      <c r="D10526" s="90"/>
      <c r="F10526" s="90"/>
      <c r="G10526" s="42"/>
      <c r="H10526" s="90"/>
      <c r="M10526" s="42"/>
      <c r="S10526" s="42"/>
      <c r="T10526" s="42"/>
      <c r="U10526" s="42"/>
      <c r="V10526" s="42"/>
      <c r="W10526" s="42"/>
      <c r="X10526" s="42"/>
      <c r="Y10526" s="42"/>
      <c r="Z10526" s="42"/>
    </row>
    <row r="10527">
      <c r="B10527" s="42"/>
      <c r="D10527" s="90"/>
      <c r="F10527" s="90"/>
      <c r="G10527" s="42"/>
      <c r="H10527" s="90"/>
      <c r="M10527" s="42"/>
      <c r="S10527" s="42"/>
      <c r="T10527" s="42"/>
      <c r="U10527" s="42"/>
      <c r="V10527" s="42"/>
      <c r="W10527" s="42"/>
      <c r="X10527" s="42"/>
      <c r="Y10527" s="42"/>
      <c r="Z10527" s="42"/>
    </row>
    <row r="10528">
      <c r="B10528" s="42"/>
      <c r="D10528" s="90"/>
      <c r="F10528" s="90"/>
      <c r="G10528" s="42"/>
      <c r="H10528" s="90"/>
      <c r="M10528" s="42"/>
      <c r="S10528" s="42"/>
      <c r="T10528" s="42"/>
      <c r="U10528" s="42"/>
      <c r="V10528" s="42"/>
      <c r="W10528" s="42"/>
      <c r="X10528" s="42"/>
      <c r="Y10528" s="42"/>
      <c r="Z10528" s="42"/>
    </row>
    <row r="10529">
      <c r="B10529" s="42"/>
      <c r="D10529" s="90"/>
      <c r="F10529" s="90"/>
      <c r="G10529" s="42"/>
      <c r="H10529" s="90"/>
      <c r="M10529" s="42"/>
      <c r="S10529" s="42"/>
      <c r="T10529" s="42"/>
      <c r="U10529" s="42"/>
      <c r="V10529" s="42"/>
      <c r="W10529" s="42"/>
      <c r="X10529" s="42"/>
      <c r="Y10529" s="42"/>
      <c r="Z10529" s="42"/>
    </row>
    <row r="10530">
      <c r="B10530" s="42"/>
      <c r="D10530" s="90"/>
      <c r="F10530" s="90"/>
      <c r="G10530" s="42"/>
      <c r="H10530" s="90"/>
      <c r="M10530" s="42"/>
      <c r="S10530" s="42"/>
      <c r="T10530" s="42"/>
      <c r="U10530" s="42"/>
      <c r="V10530" s="42"/>
      <c r="W10530" s="42"/>
      <c r="X10530" s="42"/>
      <c r="Y10530" s="42"/>
      <c r="Z10530" s="42"/>
    </row>
    <row r="10531">
      <c r="B10531" s="42"/>
      <c r="D10531" s="90"/>
      <c r="F10531" s="90"/>
      <c r="G10531" s="42"/>
      <c r="H10531" s="90"/>
      <c r="M10531" s="42"/>
      <c r="S10531" s="42"/>
      <c r="T10531" s="42"/>
      <c r="U10531" s="42"/>
      <c r="V10531" s="42"/>
      <c r="W10531" s="42"/>
      <c r="X10531" s="42"/>
      <c r="Y10531" s="42"/>
      <c r="Z10531" s="42"/>
    </row>
    <row r="10532">
      <c r="B10532" s="42"/>
      <c r="D10532" s="90"/>
      <c r="F10532" s="90"/>
      <c r="G10532" s="42"/>
      <c r="H10532" s="90"/>
      <c r="M10532" s="42"/>
      <c r="S10532" s="42"/>
      <c r="T10532" s="42"/>
      <c r="U10532" s="42"/>
      <c r="V10532" s="42"/>
      <c r="W10532" s="42"/>
      <c r="X10532" s="42"/>
      <c r="Y10532" s="42"/>
      <c r="Z10532" s="42"/>
    </row>
    <row r="10533">
      <c r="B10533" s="42"/>
      <c r="D10533" s="90"/>
      <c r="F10533" s="90"/>
      <c r="G10533" s="42"/>
      <c r="H10533" s="90"/>
      <c r="M10533" s="42"/>
      <c r="S10533" s="42"/>
      <c r="T10533" s="42"/>
      <c r="U10533" s="42"/>
      <c r="V10533" s="42"/>
      <c r="W10533" s="42"/>
      <c r="X10533" s="42"/>
      <c r="Y10533" s="42"/>
      <c r="Z10533" s="42"/>
    </row>
    <row r="10534">
      <c r="B10534" s="42"/>
      <c r="D10534" s="90"/>
      <c r="F10534" s="90"/>
      <c r="G10534" s="42"/>
      <c r="H10534" s="90"/>
      <c r="M10534" s="42"/>
      <c r="S10534" s="42"/>
      <c r="T10534" s="42"/>
      <c r="U10534" s="42"/>
      <c r="V10534" s="42"/>
      <c r="W10534" s="42"/>
      <c r="X10534" s="42"/>
      <c r="Y10534" s="42"/>
      <c r="Z10534" s="42"/>
    </row>
    <row r="10535">
      <c r="B10535" s="42"/>
      <c r="D10535" s="90"/>
      <c r="F10535" s="90"/>
      <c r="G10535" s="42"/>
      <c r="H10535" s="90"/>
      <c r="M10535" s="42"/>
      <c r="S10535" s="42"/>
      <c r="T10535" s="42"/>
      <c r="U10535" s="42"/>
      <c r="V10535" s="42"/>
      <c r="W10535" s="42"/>
      <c r="X10535" s="42"/>
      <c r="Y10535" s="42"/>
      <c r="Z10535" s="42"/>
    </row>
    <row r="10536">
      <c r="B10536" s="42"/>
      <c r="D10536" s="90"/>
      <c r="F10536" s="90"/>
      <c r="G10536" s="42"/>
      <c r="H10536" s="90"/>
      <c r="M10536" s="42"/>
      <c r="S10536" s="42"/>
      <c r="T10536" s="42"/>
      <c r="U10536" s="42"/>
      <c r="V10536" s="42"/>
      <c r="W10536" s="42"/>
      <c r="X10536" s="42"/>
      <c r="Y10536" s="42"/>
      <c r="Z10536" s="42"/>
    </row>
    <row r="10537">
      <c r="B10537" s="42"/>
      <c r="D10537" s="90"/>
      <c r="F10537" s="90"/>
      <c r="G10537" s="42"/>
      <c r="H10537" s="90"/>
      <c r="M10537" s="42"/>
      <c r="S10537" s="42"/>
      <c r="T10537" s="42"/>
      <c r="U10537" s="42"/>
      <c r="V10537" s="42"/>
      <c r="W10537" s="42"/>
      <c r="X10537" s="42"/>
      <c r="Y10537" s="42"/>
      <c r="Z10537" s="42"/>
    </row>
    <row r="10538">
      <c r="B10538" s="42"/>
      <c r="D10538" s="90"/>
      <c r="F10538" s="90"/>
      <c r="G10538" s="42"/>
      <c r="H10538" s="90"/>
      <c r="M10538" s="42"/>
      <c r="S10538" s="42"/>
      <c r="T10538" s="42"/>
      <c r="U10538" s="42"/>
      <c r="V10538" s="42"/>
      <c r="W10538" s="42"/>
      <c r="X10538" s="42"/>
      <c r="Y10538" s="42"/>
      <c r="Z10538" s="42"/>
    </row>
    <row r="10539">
      <c r="B10539" s="42"/>
      <c r="D10539" s="90"/>
      <c r="F10539" s="90"/>
      <c r="G10539" s="42"/>
      <c r="H10539" s="90"/>
      <c r="M10539" s="42"/>
      <c r="S10539" s="42"/>
      <c r="T10539" s="42"/>
      <c r="U10539" s="42"/>
      <c r="V10539" s="42"/>
      <c r="W10539" s="42"/>
      <c r="X10539" s="42"/>
      <c r="Y10539" s="42"/>
      <c r="Z10539" s="42"/>
    </row>
    <row r="10540">
      <c r="B10540" s="42"/>
      <c r="D10540" s="90"/>
      <c r="F10540" s="90"/>
      <c r="G10540" s="42"/>
      <c r="H10540" s="90"/>
      <c r="M10540" s="42"/>
      <c r="S10540" s="42"/>
      <c r="T10540" s="42"/>
      <c r="U10540" s="42"/>
      <c r="V10540" s="42"/>
      <c r="W10540" s="42"/>
      <c r="X10540" s="42"/>
      <c r="Y10540" s="42"/>
      <c r="Z10540" s="42"/>
    </row>
    <row r="10541">
      <c r="B10541" s="42"/>
      <c r="D10541" s="90"/>
      <c r="F10541" s="90"/>
      <c r="G10541" s="42"/>
      <c r="H10541" s="90"/>
      <c r="M10541" s="42"/>
      <c r="S10541" s="42"/>
      <c r="T10541" s="42"/>
      <c r="U10541" s="42"/>
      <c r="V10541" s="42"/>
      <c r="W10541" s="42"/>
      <c r="X10541" s="42"/>
      <c r="Y10541" s="42"/>
      <c r="Z10541" s="42"/>
    </row>
    <row r="10542">
      <c r="B10542" s="42"/>
      <c r="D10542" s="90"/>
      <c r="F10542" s="90"/>
      <c r="G10542" s="42"/>
      <c r="H10542" s="90"/>
      <c r="M10542" s="42"/>
      <c r="S10542" s="42"/>
      <c r="T10542" s="42"/>
      <c r="U10542" s="42"/>
      <c r="V10542" s="42"/>
      <c r="W10542" s="42"/>
      <c r="X10542" s="42"/>
      <c r="Y10542" s="42"/>
      <c r="Z10542" s="42"/>
    </row>
    <row r="10543">
      <c r="B10543" s="42"/>
      <c r="D10543" s="90"/>
      <c r="F10543" s="90"/>
      <c r="G10543" s="42"/>
      <c r="H10543" s="90"/>
      <c r="M10543" s="42"/>
      <c r="S10543" s="42"/>
      <c r="T10543" s="42"/>
      <c r="U10543" s="42"/>
      <c r="V10543" s="42"/>
      <c r="W10543" s="42"/>
      <c r="X10543" s="42"/>
      <c r="Y10543" s="42"/>
      <c r="Z10543" s="42"/>
    </row>
    <row r="10544">
      <c r="B10544" s="42"/>
      <c r="D10544" s="90"/>
      <c r="F10544" s="90"/>
      <c r="G10544" s="42"/>
      <c r="H10544" s="90"/>
      <c r="M10544" s="42"/>
      <c r="S10544" s="42"/>
      <c r="T10544" s="42"/>
      <c r="U10544" s="42"/>
      <c r="V10544" s="42"/>
      <c r="W10544" s="42"/>
      <c r="X10544" s="42"/>
      <c r="Y10544" s="42"/>
      <c r="Z10544" s="42"/>
    </row>
    <row r="10545">
      <c r="B10545" s="42"/>
      <c r="D10545" s="90"/>
      <c r="F10545" s="90"/>
      <c r="G10545" s="42"/>
      <c r="H10545" s="90"/>
      <c r="M10545" s="42"/>
      <c r="S10545" s="42"/>
      <c r="T10545" s="42"/>
      <c r="U10545" s="42"/>
      <c r="V10545" s="42"/>
      <c r="W10545" s="42"/>
      <c r="X10545" s="42"/>
      <c r="Y10545" s="42"/>
      <c r="Z10545" s="42"/>
    </row>
    <row r="10546">
      <c r="B10546" s="42"/>
      <c r="D10546" s="90"/>
      <c r="F10546" s="90"/>
      <c r="G10546" s="42"/>
      <c r="H10546" s="90"/>
      <c r="M10546" s="42"/>
      <c r="S10546" s="42"/>
      <c r="T10546" s="42"/>
      <c r="U10546" s="42"/>
      <c r="V10546" s="42"/>
      <c r="W10546" s="42"/>
      <c r="X10546" s="42"/>
      <c r="Y10546" s="42"/>
      <c r="Z10546" s="42"/>
    </row>
    <row r="10547">
      <c r="B10547" s="42"/>
      <c r="D10547" s="90"/>
      <c r="F10547" s="90"/>
      <c r="G10547" s="42"/>
      <c r="H10547" s="90"/>
      <c r="M10547" s="42"/>
      <c r="S10547" s="42"/>
      <c r="T10547" s="42"/>
      <c r="U10547" s="42"/>
      <c r="V10547" s="42"/>
      <c r="W10547" s="42"/>
      <c r="X10547" s="42"/>
      <c r="Y10547" s="42"/>
      <c r="Z10547" s="42"/>
    </row>
    <row r="10548">
      <c r="B10548" s="42"/>
      <c r="D10548" s="90"/>
      <c r="F10548" s="90"/>
      <c r="G10548" s="42"/>
      <c r="H10548" s="90"/>
      <c r="M10548" s="42"/>
      <c r="S10548" s="42"/>
      <c r="T10548" s="42"/>
      <c r="U10548" s="42"/>
      <c r="V10548" s="42"/>
      <c r="W10548" s="42"/>
      <c r="X10548" s="42"/>
      <c r="Y10548" s="42"/>
      <c r="Z10548" s="42"/>
    </row>
    <row r="10549">
      <c r="B10549" s="42"/>
      <c r="D10549" s="90"/>
      <c r="F10549" s="90"/>
      <c r="G10549" s="42"/>
      <c r="H10549" s="90"/>
      <c r="M10549" s="42"/>
      <c r="S10549" s="42"/>
      <c r="T10549" s="42"/>
      <c r="U10549" s="42"/>
      <c r="V10549" s="42"/>
      <c r="W10549" s="42"/>
      <c r="X10549" s="42"/>
      <c r="Y10549" s="42"/>
      <c r="Z10549" s="42"/>
    </row>
    <row r="10550">
      <c r="B10550" s="42"/>
      <c r="D10550" s="90"/>
      <c r="F10550" s="90"/>
      <c r="G10550" s="42"/>
      <c r="H10550" s="90"/>
      <c r="M10550" s="42"/>
      <c r="S10550" s="42"/>
      <c r="T10550" s="42"/>
      <c r="U10550" s="42"/>
      <c r="V10550" s="42"/>
      <c r="W10550" s="42"/>
      <c r="X10550" s="42"/>
      <c r="Y10550" s="42"/>
      <c r="Z10550" s="42"/>
    </row>
    <row r="10551">
      <c r="B10551" s="42"/>
      <c r="D10551" s="90"/>
      <c r="F10551" s="90"/>
      <c r="G10551" s="42"/>
      <c r="H10551" s="90"/>
      <c r="M10551" s="42"/>
      <c r="S10551" s="42"/>
      <c r="T10551" s="42"/>
      <c r="U10551" s="42"/>
      <c r="V10551" s="42"/>
      <c r="W10551" s="42"/>
      <c r="X10551" s="42"/>
      <c r="Y10551" s="42"/>
      <c r="Z10551" s="42"/>
    </row>
    <row r="10552">
      <c r="B10552" s="42"/>
      <c r="D10552" s="90"/>
      <c r="F10552" s="90"/>
      <c r="G10552" s="42"/>
      <c r="H10552" s="90"/>
      <c r="M10552" s="42"/>
      <c r="S10552" s="42"/>
      <c r="T10552" s="42"/>
      <c r="U10552" s="42"/>
      <c r="V10552" s="42"/>
      <c r="W10552" s="42"/>
      <c r="X10552" s="42"/>
      <c r="Y10552" s="42"/>
      <c r="Z10552" s="42"/>
    </row>
    <row r="10553">
      <c r="B10553" s="42"/>
      <c r="D10553" s="90"/>
      <c r="F10553" s="90"/>
      <c r="G10553" s="42"/>
      <c r="H10553" s="90"/>
      <c r="M10553" s="42"/>
      <c r="S10553" s="42"/>
      <c r="T10553" s="42"/>
      <c r="U10553" s="42"/>
      <c r="V10553" s="42"/>
      <c r="W10553" s="42"/>
      <c r="X10553" s="42"/>
      <c r="Y10553" s="42"/>
      <c r="Z10553" s="42"/>
    </row>
    <row r="10554">
      <c r="B10554" s="42"/>
      <c r="D10554" s="90"/>
      <c r="F10554" s="90"/>
      <c r="G10554" s="42"/>
      <c r="H10554" s="90"/>
      <c r="M10554" s="42"/>
      <c r="S10554" s="42"/>
      <c r="T10554" s="42"/>
      <c r="U10554" s="42"/>
      <c r="V10554" s="42"/>
      <c r="W10554" s="42"/>
      <c r="X10554" s="42"/>
      <c r="Y10554" s="42"/>
      <c r="Z10554" s="42"/>
    </row>
    <row r="10555">
      <c r="B10555" s="42"/>
      <c r="D10555" s="90"/>
      <c r="F10555" s="90"/>
      <c r="G10555" s="42"/>
      <c r="H10555" s="90"/>
      <c r="M10555" s="42"/>
      <c r="S10555" s="42"/>
      <c r="T10555" s="42"/>
      <c r="U10555" s="42"/>
      <c r="V10555" s="42"/>
      <c r="W10555" s="42"/>
      <c r="X10555" s="42"/>
      <c r="Y10555" s="42"/>
      <c r="Z10555" s="42"/>
    </row>
    <row r="10556">
      <c r="B10556" s="42"/>
      <c r="D10556" s="90"/>
      <c r="F10556" s="90"/>
      <c r="G10556" s="42"/>
      <c r="H10556" s="90"/>
      <c r="M10556" s="42"/>
      <c r="S10556" s="42"/>
      <c r="T10556" s="42"/>
      <c r="U10556" s="42"/>
      <c r="V10556" s="42"/>
      <c r="W10556" s="42"/>
      <c r="X10556" s="42"/>
      <c r="Y10556" s="42"/>
      <c r="Z10556" s="42"/>
    </row>
    <row r="10557">
      <c r="B10557" s="42"/>
      <c r="D10557" s="90"/>
      <c r="F10557" s="90"/>
      <c r="G10557" s="42"/>
      <c r="H10557" s="90"/>
      <c r="M10557" s="42"/>
      <c r="S10557" s="42"/>
      <c r="T10557" s="42"/>
      <c r="U10557" s="42"/>
      <c r="V10557" s="42"/>
      <c r="W10557" s="42"/>
      <c r="X10557" s="42"/>
      <c r="Y10557" s="42"/>
      <c r="Z10557" s="42"/>
    </row>
    <row r="10558">
      <c r="B10558" s="42"/>
      <c r="D10558" s="90"/>
      <c r="F10558" s="90"/>
      <c r="G10558" s="42"/>
      <c r="H10558" s="90"/>
      <c r="M10558" s="42"/>
      <c r="S10558" s="42"/>
      <c r="T10558" s="42"/>
      <c r="U10558" s="42"/>
      <c r="V10558" s="42"/>
      <c r="W10558" s="42"/>
      <c r="X10558" s="42"/>
      <c r="Y10558" s="42"/>
      <c r="Z10558" s="42"/>
    </row>
    <row r="10559">
      <c r="B10559" s="42"/>
      <c r="D10559" s="90"/>
      <c r="F10559" s="90"/>
      <c r="G10559" s="42"/>
      <c r="H10559" s="90"/>
      <c r="M10559" s="42"/>
      <c r="S10559" s="42"/>
      <c r="T10559" s="42"/>
      <c r="U10559" s="42"/>
      <c r="V10559" s="42"/>
      <c r="W10559" s="42"/>
      <c r="X10559" s="42"/>
      <c r="Y10559" s="42"/>
      <c r="Z10559" s="42"/>
    </row>
    <row r="10560">
      <c r="B10560" s="42"/>
      <c r="D10560" s="90"/>
      <c r="F10560" s="90"/>
      <c r="G10560" s="42"/>
      <c r="H10560" s="90"/>
      <c r="M10560" s="42"/>
      <c r="S10560" s="42"/>
      <c r="T10560" s="42"/>
      <c r="U10560" s="42"/>
      <c r="V10560" s="42"/>
      <c r="W10560" s="42"/>
      <c r="X10560" s="42"/>
      <c r="Y10560" s="42"/>
      <c r="Z10560" s="42"/>
    </row>
    <row r="10561">
      <c r="B10561" s="42"/>
      <c r="D10561" s="90"/>
      <c r="F10561" s="90"/>
      <c r="G10561" s="42"/>
      <c r="H10561" s="90"/>
      <c r="M10561" s="42"/>
      <c r="S10561" s="42"/>
      <c r="T10561" s="42"/>
      <c r="U10561" s="42"/>
      <c r="V10561" s="42"/>
      <c r="W10561" s="42"/>
      <c r="X10561" s="42"/>
      <c r="Y10561" s="42"/>
      <c r="Z10561" s="42"/>
    </row>
    <row r="10562">
      <c r="B10562" s="42"/>
      <c r="D10562" s="90"/>
      <c r="F10562" s="90"/>
      <c r="G10562" s="42"/>
      <c r="H10562" s="90"/>
      <c r="M10562" s="42"/>
      <c r="S10562" s="42"/>
      <c r="T10562" s="42"/>
      <c r="U10562" s="42"/>
      <c r="V10562" s="42"/>
      <c r="W10562" s="42"/>
      <c r="X10562" s="42"/>
      <c r="Y10562" s="42"/>
      <c r="Z10562" s="42"/>
    </row>
    <row r="10563">
      <c r="B10563" s="42"/>
      <c r="D10563" s="90"/>
      <c r="F10563" s="90"/>
      <c r="G10563" s="42"/>
      <c r="H10563" s="90"/>
      <c r="M10563" s="42"/>
      <c r="S10563" s="42"/>
      <c r="T10563" s="42"/>
      <c r="U10563" s="42"/>
      <c r="V10563" s="42"/>
      <c r="W10563" s="42"/>
      <c r="X10563" s="42"/>
      <c r="Y10563" s="42"/>
      <c r="Z10563" s="42"/>
    </row>
    <row r="10564">
      <c r="B10564" s="42"/>
      <c r="D10564" s="90"/>
      <c r="F10564" s="90"/>
      <c r="G10564" s="42"/>
      <c r="H10564" s="90"/>
      <c r="M10564" s="42"/>
      <c r="S10564" s="42"/>
      <c r="T10564" s="42"/>
      <c r="U10564" s="42"/>
      <c r="V10564" s="42"/>
      <c r="W10564" s="42"/>
      <c r="X10564" s="42"/>
      <c r="Y10564" s="42"/>
      <c r="Z10564" s="42"/>
    </row>
    <row r="10565">
      <c r="B10565" s="42"/>
      <c r="D10565" s="90"/>
      <c r="F10565" s="90"/>
      <c r="G10565" s="42"/>
      <c r="H10565" s="90"/>
      <c r="M10565" s="42"/>
      <c r="S10565" s="42"/>
      <c r="T10565" s="42"/>
      <c r="U10565" s="42"/>
      <c r="V10565" s="42"/>
      <c r="W10565" s="42"/>
      <c r="X10565" s="42"/>
      <c r="Y10565" s="42"/>
      <c r="Z10565" s="42"/>
    </row>
    <row r="10566">
      <c r="B10566" s="42"/>
      <c r="D10566" s="90"/>
      <c r="F10566" s="90"/>
      <c r="G10566" s="42"/>
      <c r="H10566" s="90"/>
      <c r="M10566" s="42"/>
      <c r="S10566" s="42"/>
      <c r="T10566" s="42"/>
      <c r="U10566" s="42"/>
      <c r="V10566" s="42"/>
      <c r="W10566" s="42"/>
      <c r="X10566" s="42"/>
      <c r="Y10566" s="42"/>
      <c r="Z10566" s="42"/>
    </row>
    <row r="10567">
      <c r="B10567" s="42"/>
      <c r="D10567" s="90"/>
      <c r="F10567" s="90"/>
      <c r="G10567" s="42"/>
      <c r="H10567" s="90"/>
      <c r="M10567" s="42"/>
      <c r="S10567" s="42"/>
      <c r="T10567" s="42"/>
      <c r="U10567" s="42"/>
      <c r="V10567" s="42"/>
      <c r="W10567" s="42"/>
      <c r="X10567" s="42"/>
      <c r="Y10567" s="42"/>
      <c r="Z10567" s="42"/>
    </row>
    <row r="10568">
      <c r="B10568" s="42"/>
      <c r="D10568" s="90"/>
      <c r="F10568" s="90"/>
      <c r="G10568" s="42"/>
      <c r="H10568" s="90"/>
      <c r="M10568" s="42"/>
      <c r="S10568" s="42"/>
      <c r="T10568" s="42"/>
      <c r="U10568" s="42"/>
      <c r="V10568" s="42"/>
      <c r="W10568" s="42"/>
      <c r="X10568" s="42"/>
      <c r="Y10568" s="42"/>
      <c r="Z10568" s="42"/>
    </row>
    <row r="10569">
      <c r="B10569" s="42"/>
      <c r="D10569" s="90"/>
      <c r="F10569" s="90"/>
      <c r="G10569" s="42"/>
      <c r="H10569" s="90"/>
      <c r="M10569" s="42"/>
      <c r="S10569" s="42"/>
      <c r="T10569" s="42"/>
      <c r="U10569" s="42"/>
      <c r="V10569" s="42"/>
      <c r="W10569" s="42"/>
      <c r="X10569" s="42"/>
      <c r="Y10569" s="42"/>
      <c r="Z10569" s="42"/>
    </row>
    <row r="10570">
      <c r="B10570" s="42"/>
      <c r="D10570" s="90"/>
      <c r="F10570" s="90"/>
      <c r="G10570" s="42"/>
      <c r="H10570" s="90"/>
      <c r="M10570" s="42"/>
      <c r="S10570" s="42"/>
      <c r="T10570" s="42"/>
      <c r="U10570" s="42"/>
      <c r="V10570" s="42"/>
      <c r="W10570" s="42"/>
      <c r="X10570" s="42"/>
      <c r="Y10570" s="42"/>
      <c r="Z10570" s="42"/>
    </row>
    <row r="10571">
      <c r="B10571" s="42"/>
      <c r="D10571" s="90"/>
      <c r="F10571" s="90"/>
      <c r="G10571" s="42"/>
      <c r="H10571" s="90"/>
      <c r="M10571" s="42"/>
      <c r="S10571" s="42"/>
      <c r="T10571" s="42"/>
      <c r="U10571" s="42"/>
      <c r="V10571" s="42"/>
      <c r="W10571" s="42"/>
      <c r="X10571" s="42"/>
      <c r="Y10571" s="42"/>
      <c r="Z10571" s="42"/>
    </row>
    <row r="10572">
      <c r="B10572" s="42"/>
      <c r="D10572" s="90"/>
      <c r="F10572" s="90"/>
      <c r="G10572" s="42"/>
      <c r="H10572" s="90"/>
      <c r="M10572" s="42"/>
      <c r="S10572" s="42"/>
      <c r="T10572" s="42"/>
      <c r="U10572" s="42"/>
      <c r="V10572" s="42"/>
      <c r="W10572" s="42"/>
      <c r="X10572" s="42"/>
      <c r="Y10572" s="42"/>
      <c r="Z10572" s="42"/>
    </row>
    <row r="10573">
      <c r="B10573" s="42"/>
      <c r="D10573" s="90"/>
      <c r="F10573" s="90"/>
      <c r="G10573" s="42"/>
      <c r="H10573" s="90"/>
      <c r="M10573" s="42"/>
      <c r="S10573" s="42"/>
      <c r="T10573" s="42"/>
      <c r="U10573" s="42"/>
      <c r="V10573" s="42"/>
      <c r="W10573" s="42"/>
      <c r="X10573" s="42"/>
      <c r="Y10573" s="42"/>
      <c r="Z10573" s="42"/>
    </row>
    <row r="10574">
      <c r="B10574" s="42"/>
      <c r="D10574" s="90"/>
      <c r="F10574" s="90"/>
      <c r="G10574" s="42"/>
      <c r="H10574" s="90"/>
      <c r="M10574" s="42"/>
      <c r="S10574" s="42"/>
      <c r="T10574" s="42"/>
      <c r="U10574" s="42"/>
      <c r="V10574" s="42"/>
      <c r="W10574" s="42"/>
      <c r="X10574" s="42"/>
      <c r="Y10574" s="42"/>
      <c r="Z10574" s="42"/>
    </row>
    <row r="10575">
      <c r="B10575" s="42"/>
      <c r="D10575" s="90"/>
      <c r="F10575" s="90"/>
      <c r="G10575" s="42"/>
      <c r="H10575" s="90"/>
      <c r="M10575" s="42"/>
      <c r="S10575" s="42"/>
      <c r="T10575" s="42"/>
      <c r="U10575" s="42"/>
      <c r="V10575" s="42"/>
      <c r="W10575" s="42"/>
      <c r="X10575" s="42"/>
      <c r="Y10575" s="42"/>
      <c r="Z10575" s="42"/>
    </row>
    <row r="10576">
      <c r="B10576" s="42"/>
      <c r="D10576" s="90"/>
      <c r="F10576" s="90"/>
      <c r="G10576" s="42"/>
      <c r="H10576" s="90"/>
      <c r="M10576" s="42"/>
      <c r="S10576" s="42"/>
      <c r="T10576" s="42"/>
      <c r="U10576" s="42"/>
      <c r="V10576" s="42"/>
      <c r="W10576" s="42"/>
      <c r="X10576" s="42"/>
      <c r="Y10576" s="42"/>
      <c r="Z10576" s="42"/>
    </row>
    <row r="10577">
      <c r="B10577" s="42"/>
      <c r="D10577" s="90"/>
      <c r="F10577" s="90"/>
      <c r="G10577" s="42"/>
      <c r="H10577" s="90"/>
      <c r="M10577" s="42"/>
      <c r="S10577" s="42"/>
      <c r="T10577" s="42"/>
      <c r="U10577" s="42"/>
      <c r="V10577" s="42"/>
      <c r="W10577" s="42"/>
      <c r="X10577" s="42"/>
      <c r="Y10577" s="42"/>
      <c r="Z10577" s="42"/>
    </row>
    <row r="10578">
      <c r="B10578" s="42"/>
      <c r="D10578" s="90"/>
      <c r="F10578" s="90"/>
      <c r="G10578" s="42"/>
      <c r="H10578" s="90"/>
      <c r="M10578" s="42"/>
      <c r="S10578" s="42"/>
      <c r="T10578" s="42"/>
      <c r="U10578" s="42"/>
      <c r="V10578" s="42"/>
      <c r="W10578" s="42"/>
      <c r="X10578" s="42"/>
      <c r="Y10578" s="42"/>
      <c r="Z10578" s="42"/>
    </row>
    <row r="10579">
      <c r="B10579" s="42"/>
      <c r="D10579" s="90"/>
      <c r="F10579" s="90"/>
      <c r="G10579" s="42"/>
      <c r="H10579" s="90"/>
      <c r="M10579" s="42"/>
      <c r="S10579" s="42"/>
      <c r="T10579" s="42"/>
      <c r="U10579" s="42"/>
      <c r="V10579" s="42"/>
      <c r="W10579" s="42"/>
      <c r="X10579" s="42"/>
      <c r="Y10579" s="42"/>
      <c r="Z10579" s="42"/>
    </row>
    <row r="10580">
      <c r="B10580" s="42"/>
      <c r="D10580" s="90"/>
      <c r="F10580" s="90"/>
      <c r="G10580" s="42"/>
      <c r="H10580" s="90"/>
      <c r="M10580" s="42"/>
      <c r="S10580" s="42"/>
      <c r="T10580" s="42"/>
      <c r="U10580" s="42"/>
      <c r="V10580" s="42"/>
      <c r="W10580" s="42"/>
      <c r="X10580" s="42"/>
      <c r="Y10580" s="42"/>
      <c r="Z10580" s="42"/>
    </row>
    <row r="10581">
      <c r="B10581" s="42"/>
      <c r="D10581" s="90"/>
      <c r="F10581" s="90"/>
      <c r="G10581" s="42"/>
      <c r="H10581" s="90"/>
      <c r="M10581" s="42"/>
      <c r="S10581" s="42"/>
      <c r="T10581" s="42"/>
      <c r="U10581" s="42"/>
      <c r="V10581" s="42"/>
      <c r="W10581" s="42"/>
      <c r="X10581" s="42"/>
      <c r="Y10581" s="42"/>
      <c r="Z10581" s="42"/>
    </row>
    <row r="10582">
      <c r="B10582" s="42"/>
      <c r="D10582" s="90"/>
      <c r="F10582" s="90"/>
      <c r="G10582" s="42"/>
      <c r="H10582" s="90"/>
      <c r="M10582" s="42"/>
      <c r="S10582" s="42"/>
      <c r="T10582" s="42"/>
      <c r="U10582" s="42"/>
      <c r="V10582" s="42"/>
      <c r="W10582" s="42"/>
      <c r="X10582" s="42"/>
      <c r="Y10582" s="42"/>
      <c r="Z10582" s="42"/>
    </row>
    <row r="10583">
      <c r="B10583" s="42"/>
      <c r="D10583" s="90"/>
      <c r="F10583" s="90"/>
      <c r="G10583" s="42"/>
      <c r="H10583" s="90"/>
      <c r="M10583" s="42"/>
      <c r="S10583" s="42"/>
      <c r="T10583" s="42"/>
      <c r="U10583" s="42"/>
      <c r="V10583" s="42"/>
      <c r="W10583" s="42"/>
      <c r="X10583" s="42"/>
      <c r="Y10583" s="42"/>
      <c r="Z10583" s="42"/>
    </row>
    <row r="10584">
      <c r="B10584" s="42"/>
      <c r="D10584" s="90"/>
      <c r="F10584" s="90"/>
      <c r="G10584" s="42"/>
      <c r="H10584" s="90"/>
      <c r="M10584" s="42"/>
      <c r="S10584" s="42"/>
      <c r="T10584" s="42"/>
      <c r="U10584" s="42"/>
      <c r="V10584" s="42"/>
      <c r="W10584" s="42"/>
      <c r="X10584" s="42"/>
      <c r="Y10584" s="42"/>
      <c r="Z10584" s="42"/>
    </row>
    <row r="10585">
      <c r="B10585" s="42"/>
      <c r="D10585" s="90"/>
      <c r="F10585" s="90"/>
      <c r="G10585" s="42"/>
      <c r="H10585" s="90"/>
      <c r="M10585" s="42"/>
      <c r="S10585" s="42"/>
      <c r="T10585" s="42"/>
      <c r="U10585" s="42"/>
      <c r="V10585" s="42"/>
      <c r="W10585" s="42"/>
      <c r="X10585" s="42"/>
      <c r="Y10585" s="42"/>
      <c r="Z10585" s="42"/>
    </row>
    <row r="10586">
      <c r="B10586" s="42"/>
      <c r="D10586" s="90"/>
      <c r="F10586" s="90"/>
      <c r="G10586" s="42"/>
      <c r="H10586" s="90"/>
      <c r="M10586" s="42"/>
      <c r="S10586" s="42"/>
      <c r="T10586" s="42"/>
      <c r="U10586" s="42"/>
      <c r="V10586" s="42"/>
      <c r="W10586" s="42"/>
      <c r="X10586" s="42"/>
      <c r="Y10586" s="42"/>
      <c r="Z10586" s="42"/>
    </row>
    <row r="10587">
      <c r="B10587" s="42"/>
      <c r="D10587" s="90"/>
      <c r="F10587" s="90"/>
      <c r="G10587" s="42"/>
      <c r="H10587" s="90"/>
      <c r="M10587" s="42"/>
      <c r="S10587" s="42"/>
      <c r="T10587" s="42"/>
      <c r="U10587" s="42"/>
      <c r="V10587" s="42"/>
      <c r="W10587" s="42"/>
      <c r="X10587" s="42"/>
      <c r="Y10587" s="42"/>
      <c r="Z10587" s="42"/>
    </row>
    <row r="10588">
      <c r="B10588" s="42"/>
      <c r="D10588" s="90"/>
      <c r="F10588" s="90"/>
      <c r="G10588" s="42"/>
      <c r="H10588" s="90"/>
      <c r="M10588" s="42"/>
      <c r="S10588" s="42"/>
      <c r="T10588" s="42"/>
      <c r="U10588" s="42"/>
      <c r="V10588" s="42"/>
      <c r="W10588" s="42"/>
      <c r="X10588" s="42"/>
      <c r="Y10588" s="42"/>
      <c r="Z10588" s="42"/>
    </row>
    <row r="10589">
      <c r="B10589" s="42"/>
      <c r="D10589" s="90"/>
      <c r="F10589" s="90"/>
      <c r="G10589" s="42"/>
      <c r="H10589" s="90"/>
      <c r="M10589" s="42"/>
      <c r="S10589" s="42"/>
      <c r="T10589" s="42"/>
      <c r="U10589" s="42"/>
      <c r="V10589" s="42"/>
      <c r="W10589" s="42"/>
      <c r="X10589" s="42"/>
      <c r="Y10589" s="42"/>
      <c r="Z10589" s="42"/>
    </row>
    <row r="10590">
      <c r="B10590" s="42"/>
      <c r="D10590" s="90"/>
      <c r="F10590" s="90"/>
      <c r="G10590" s="42"/>
      <c r="H10590" s="90"/>
      <c r="M10590" s="42"/>
      <c r="S10590" s="42"/>
      <c r="T10590" s="42"/>
      <c r="U10590" s="42"/>
      <c r="V10590" s="42"/>
      <c r="W10590" s="42"/>
      <c r="X10590" s="42"/>
      <c r="Y10590" s="42"/>
      <c r="Z10590" s="42"/>
    </row>
    <row r="10591">
      <c r="B10591" s="42"/>
      <c r="D10591" s="90"/>
      <c r="F10591" s="90"/>
      <c r="G10591" s="42"/>
      <c r="H10591" s="90"/>
      <c r="M10591" s="42"/>
      <c r="S10591" s="42"/>
      <c r="T10591" s="42"/>
      <c r="U10591" s="42"/>
      <c r="V10591" s="42"/>
      <c r="W10591" s="42"/>
      <c r="X10591" s="42"/>
      <c r="Y10591" s="42"/>
      <c r="Z10591" s="42"/>
    </row>
    <row r="10592">
      <c r="B10592" s="42"/>
      <c r="D10592" s="90"/>
      <c r="F10592" s="90"/>
      <c r="G10592" s="42"/>
      <c r="H10592" s="90"/>
      <c r="M10592" s="42"/>
      <c r="S10592" s="42"/>
      <c r="T10592" s="42"/>
      <c r="U10592" s="42"/>
      <c r="V10592" s="42"/>
      <c r="W10592" s="42"/>
      <c r="X10592" s="42"/>
      <c r="Y10592" s="42"/>
      <c r="Z10592" s="42"/>
    </row>
    <row r="10593">
      <c r="B10593" s="42"/>
      <c r="D10593" s="90"/>
      <c r="F10593" s="90"/>
      <c r="G10593" s="42"/>
      <c r="H10593" s="90"/>
      <c r="M10593" s="42"/>
      <c r="S10593" s="42"/>
      <c r="T10593" s="42"/>
      <c r="U10593" s="42"/>
      <c r="V10593" s="42"/>
      <c r="W10593" s="42"/>
      <c r="X10593" s="42"/>
      <c r="Y10593" s="42"/>
      <c r="Z10593" s="42"/>
    </row>
    <row r="10594">
      <c r="B10594" s="42"/>
      <c r="D10594" s="90"/>
      <c r="F10594" s="90"/>
      <c r="G10594" s="42"/>
      <c r="H10594" s="90"/>
      <c r="M10594" s="42"/>
      <c r="S10594" s="42"/>
      <c r="T10594" s="42"/>
      <c r="U10594" s="42"/>
      <c r="V10594" s="42"/>
      <c r="W10594" s="42"/>
      <c r="X10594" s="42"/>
      <c r="Y10594" s="42"/>
      <c r="Z10594" s="42"/>
    </row>
    <row r="10595">
      <c r="B10595" s="42"/>
      <c r="D10595" s="90"/>
      <c r="F10595" s="90"/>
      <c r="G10595" s="42"/>
      <c r="H10595" s="90"/>
      <c r="M10595" s="42"/>
      <c r="S10595" s="42"/>
      <c r="T10595" s="42"/>
      <c r="U10595" s="42"/>
      <c r="V10595" s="42"/>
      <c r="W10595" s="42"/>
      <c r="X10595" s="42"/>
      <c r="Y10595" s="42"/>
      <c r="Z10595" s="42"/>
    </row>
    <row r="10596">
      <c r="B10596" s="42"/>
      <c r="D10596" s="90"/>
      <c r="F10596" s="90"/>
      <c r="G10596" s="42"/>
      <c r="H10596" s="90"/>
      <c r="M10596" s="42"/>
      <c r="S10596" s="42"/>
      <c r="T10596" s="42"/>
      <c r="U10596" s="42"/>
      <c r="V10596" s="42"/>
      <c r="W10596" s="42"/>
      <c r="X10596" s="42"/>
      <c r="Y10596" s="42"/>
      <c r="Z10596" s="42"/>
    </row>
    <row r="10597">
      <c r="B10597" s="42"/>
      <c r="D10597" s="90"/>
      <c r="F10597" s="90"/>
      <c r="G10597" s="42"/>
      <c r="H10597" s="90"/>
      <c r="M10597" s="42"/>
      <c r="S10597" s="42"/>
      <c r="T10597" s="42"/>
      <c r="U10597" s="42"/>
      <c r="V10597" s="42"/>
      <c r="W10597" s="42"/>
      <c r="X10597" s="42"/>
      <c r="Y10597" s="42"/>
      <c r="Z10597" s="42"/>
    </row>
    <row r="10598">
      <c r="B10598" s="42"/>
      <c r="D10598" s="90"/>
      <c r="F10598" s="90"/>
      <c r="G10598" s="42"/>
      <c r="H10598" s="90"/>
      <c r="M10598" s="42"/>
      <c r="S10598" s="42"/>
      <c r="T10598" s="42"/>
      <c r="U10598" s="42"/>
      <c r="V10598" s="42"/>
      <c r="W10598" s="42"/>
      <c r="X10598" s="42"/>
      <c r="Y10598" s="42"/>
      <c r="Z10598" s="42"/>
    </row>
    <row r="10599">
      <c r="B10599" s="42"/>
      <c r="D10599" s="90"/>
      <c r="F10599" s="90"/>
      <c r="G10599" s="42"/>
      <c r="H10599" s="90"/>
      <c r="M10599" s="42"/>
      <c r="S10599" s="42"/>
      <c r="T10599" s="42"/>
      <c r="U10599" s="42"/>
      <c r="V10599" s="42"/>
      <c r="W10599" s="42"/>
      <c r="X10599" s="42"/>
      <c r="Y10599" s="42"/>
      <c r="Z10599" s="42"/>
    </row>
    <row r="10600">
      <c r="B10600" s="42"/>
      <c r="D10600" s="90"/>
      <c r="F10600" s="90"/>
      <c r="G10600" s="42"/>
      <c r="H10600" s="90"/>
      <c r="M10600" s="42"/>
      <c r="S10600" s="42"/>
      <c r="T10600" s="42"/>
      <c r="U10600" s="42"/>
      <c r="V10600" s="42"/>
      <c r="W10600" s="42"/>
      <c r="X10600" s="42"/>
      <c r="Y10600" s="42"/>
      <c r="Z10600" s="42"/>
    </row>
    <row r="10601">
      <c r="B10601" s="42"/>
      <c r="D10601" s="90"/>
      <c r="F10601" s="90"/>
      <c r="G10601" s="42"/>
      <c r="H10601" s="90"/>
      <c r="M10601" s="42"/>
      <c r="S10601" s="42"/>
      <c r="T10601" s="42"/>
      <c r="U10601" s="42"/>
      <c r="V10601" s="42"/>
      <c r="W10601" s="42"/>
      <c r="X10601" s="42"/>
      <c r="Y10601" s="42"/>
      <c r="Z10601" s="42"/>
    </row>
    <row r="10602">
      <c r="B10602" s="42"/>
      <c r="D10602" s="90"/>
      <c r="F10602" s="90"/>
      <c r="G10602" s="42"/>
      <c r="H10602" s="90"/>
      <c r="M10602" s="42"/>
      <c r="S10602" s="42"/>
      <c r="T10602" s="42"/>
      <c r="U10602" s="42"/>
      <c r="V10602" s="42"/>
      <c r="W10602" s="42"/>
      <c r="X10602" s="42"/>
      <c r="Y10602" s="42"/>
      <c r="Z10602" s="42"/>
    </row>
    <row r="10603">
      <c r="B10603" s="42"/>
      <c r="D10603" s="90"/>
      <c r="F10603" s="90"/>
      <c r="G10603" s="42"/>
      <c r="H10603" s="90"/>
      <c r="M10603" s="42"/>
      <c r="S10603" s="42"/>
      <c r="T10603" s="42"/>
      <c r="U10603" s="42"/>
      <c r="V10603" s="42"/>
      <c r="W10603" s="42"/>
      <c r="X10603" s="42"/>
      <c r="Y10603" s="42"/>
      <c r="Z10603" s="42"/>
    </row>
    <row r="10604">
      <c r="B10604" s="42"/>
      <c r="D10604" s="90"/>
      <c r="F10604" s="90"/>
      <c r="G10604" s="42"/>
      <c r="H10604" s="90"/>
      <c r="M10604" s="42"/>
      <c r="S10604" s="42"/>
      <c r="T10604" s="42"/>
      <c r="U10604" s="42"/>
      <c r="V10604" s="42"/>
      <c r="W10604" s="42"/>
      <c r="X10604" s="42"/>
      <c r="Y10604" s="42"/>
      <c r="Z10604" s="42"/>
    </row>
    <row r="10605">
      <c r="B10605" s="42"/>
      <c r="D10605" s="90"/>
      <c r="F10605" s="90"/>
      <c r="G10605" s="42"/>
      <c r="H10605" s="90"/>
      <c r="M10605" s="42"/>
      <c r="S10605" s="42"/>
      <c r="T10605" s="42"/>
      <c r="U10605" s="42"/>
      <c r="V10605" s="42"/>
      <c r="W10605" s="42"/>
      <c r="X10605" s="42"/>
      <c r="Y10605" s="42"/>
      <c r="Z10605" s="42"/>
    </row>
    <row r="10606">
      <c r="B10606" s="42"/>
      <c r="D10606" s="90"/>
      <c r="F10606" s="90"/>
      <c r="G10606" s="42"/>
      <c r="H10606" s="90"/>
      <c r="M10606" s="42"/>
      <c r="S10606" s="42"/>
      <c r="T10606" s="42"/>
      <c r="U10606" s="42"/>
      <c r="V10606" s="42"/>
      <c r="W10606" s="42"/>
      <c r="X10606" s="42"/>
      <c r="Y10606" s="42"/>
      <c r="Z10606" s="42"/>
    </row>
    <row r="10607">
      <c r="B10607" s="42"/>
      <c r="D10607" s="90"/>
      <c r="F10607" s="90"/>
      <c r="G10607" s="42"/>
      <c r="H10607" s="90"/>
      <c r="M10607" s="42"/>
      <c r="S10607" s="42"/>
      <c r="T10607" s="42"/>
      <c r="U10607" s="42"/>
      <c r="V10607" s="42"/>
      <c r="W10607" s="42"/>
      <c r="X10607" s="42"/>
      <c r="Y10607" s="42"/>
      <c r="Z10607" s="42"/>
    </row>
    <row r="10608">
      <c r="B10608" s="42"/>
      <c r="D10608" s="90"/>
      <c r="F10608" s="90"/>
      <c r="G10608" s="42"/>
      <c r="H10608" s="90"/>
      <c r="M10608" s="42"/>
      <c r="S10608" s="42"/>
      <c r="T10608" s="42"/>
      <c r="U10608" s="42"/>
      <c r="V10608" s="42"/>
      <c r="W10608" s="42"/>
      <c r="X10608" s="42"/>
      <c r="Y10608" s="42"/>
      <c r="Z10608" s="42"/>
    </row>
    <row r="10609">
      <c r="B10609" s="42"/>
      <c r="D10609" s="90"/>
      <c r="F10609" s="90"/>
      <c r="G10609" s="42"/>
      <c r="H10609" s="90"/>
      <c r="M10609" s="42"/>
      <c r="S10609" s="42"/>
      <c r="T10609" s="42"/>
      <c r="U10609" s="42"/>
      <c r="V10609" s="42"/>
      <c r="W10609" s="42"/>
      <c r="X10609" s="42"/>
      <c r="Y10609" s="42"/>
      <c r="Z10609" s="42"/>
    </row>
    <row r="10610">
      <c r="B10610" s="42"/>
      <c r="D10610" s="90"/>
      <c r="F10610" s="90"/>
      <c r="G10610" s="42"/>
      <c r="H10610" s="90"/>
      <c r="M10610" s="42"/>
      <c r="S10610" s="42"/>
      <c r="T10610" s="42"/>
      <c r="U10610" s="42"/>
      <c r="V10610" s="42"/>
      <c r="W10610" s="42"/>
      <c r="X10610" s="42"/>
      <c r="Y10610" s="42"/>
      <c r="Z10610" s="42"/>
    </row>
    <row r="10611">
      <c r="B10611" s="42"/>
      <c r="D10611" s="90"/>
      <c r="F10611" s="90"/>
      <c r="G10611" s="42"/>
      <c r="H10611" s="90"/>
      <c r="M10611" s="42"/>
      <c r="S10611" s="42"/>
      <c r="T10611" s="42"/>
      <c r="U10611" s="42"/>
      <c r="V10611" s="42"/>
      <c r="W10611" s="42"/>
      <c r="X10611" s="42"/>
      <c r="Y10611" s="42"/>
      <c r="Z10611" s="42"/>
    </row>
    <row r="10612">
      <c r="B10612" s="42"/>
      <c r="D10612" s="90"/>
      <c r="F10612" s="90"/>
      <c r="G10612" s="42"/>
      <c r="H10612" s="90"/>
      <c r="M10612" s="42"/>
      <c r="S10612" s="42"/>
      <c r="T10612" s="42"/>
      <c r="U10612" s="42"/>
      <c r="V10612" s="42"/>
      <c r="W10612" s="42"/>
      <c r="X10612" s="42"/>
      <c r="Y10612" s="42"/>
      <c r="Z10612" s="42"/>
    </row>
    <row r="10613">
      <c r="B10613" s="42"/>
      <c r="D10613" s="90"/>
      <c r="F10613" s="90"/>
      <c r="G10613" s="42"/>
      <c r="H10613" s="90"/>
      <c r="M10613" s="42"/>
      <c r="S10613" s="42"/>
      <c r="T10613" s="42"/>
      <c r="U10613" s="42"/>
      <c r="V10613" s="42"/>
      <c r="W10613" s="42"/>
      <c r="X10613" s="42"/>
      <c r="Y10613" s="42"/>
      <c r="Z10613" s="42"/>
    </row>
    <row r="10614">
      <c r="B10614" s="42"/>
      <c r="D10614" s="90"/>
      <c r="F10614" s="90"/>
      <c r="G10614" s="42"/>
      <c r="H10614" s="90"/>
      <c r="M10614" s="42"/>
      <c r="S10614" s="42"/>
      <c r="T10614" s="42"/>
      <c r="U10614" s="42"/>
      <c r="V10614" s="42"/>
      <c r="W10614" s="42"/>
      <c r="X10614" s="42"/>
      <c r="Y10614" s="42"/>
      <c r="Z10614" s="42"/>
    </row>
    <row r="10615">
      <c r="B10615" s="42"/>
      <c r="D10615" s="90"/>
      <c r="F10615" s="90"/>
      <c r="G10615" s="42"/>
      <c r="H10615" s="90"/>
      <c r="M10615" s="42"/>
      <c r="S10615" s="42"/>
      <c r="T10615" s="42"/>
      <c r="U10615" s="42"/>
      <c r="V10615" s="42"/>
      <c r="W10615" s="42"/>
      <c r="X10615" s="42"/>
      <c r="Y10615" s="42"/>
      <c r="Z10615" s="42"/>
    </row>
    <row r="10616">
      <c r="B10616" s="42"/>
      <c r="D10616" s="90"/>
      <c r="F10616" s="90"/>
      <c r="G10616" s="42"/>
      <c r="H10616" s="90"/>
      <c r="M10616" s="42"/>
      <c r="S10616" s="42"/>
      <c r="T10616" s="42"/>
      <c r="U10616" s="42"/>
      <c r="V10616" s="42"/>
      <c r="W10616" s="42"/>
      <c r="X10616" s="42"/>
      <c r="Y10616" s="42"/>
      <c r="Z10616" s="42"/>
    </row>
    <row r="10617">
      <c r="B10617" s="42"/>
      <c r="D10617" s="90"/>
      <c r="F10617" s="90"/>
      <c r="G10617" s="42"/>
      <c r="H10617" s="90"/>
      <c r="M10617" s="42"/>
      <c r="S10617" s="42"/>
      <c r="T10617" s="42"/>
      <c r="U10617" s="42"/>
      <c r="V10617" s="42"/>
      <c r="W10617" s="42"/>
      <c r="X10617" s="42"/>
      <c r="Y10617" s="42"/>
      <c r="Z10617" s="42"/>
    </row>
    <row r="10618">
      <c r="B10618" s="42"/>
      <c r="D10618" s="90"/>
      <c r="F10618" s="90"/>
      <c r="G10618" s="42"/>
      <c r="H10618" s="90"/>
      <c r="M10618" s="42"/>
      <c r="S10618" s="42"/>
      <c r="T10618" s="42"/>
      <c r="U10618" s="42"/>
      <c r="V10618" s="42"/>
      <c r="W10618" s="42"/>
      <c r="X10618" s="42"/>
      <c r="Y10618" s="42"/>
      <c r="Z10618" s="42"/>
    </row>
    <row r="10619">
      <c r="B10619" s="42"/>
      <c r="D10619" s="90"/>
      <c r="F10619" s="90"/>
      <c r="G10619" s="42"/>
      <c r="H10619" s="90"/>
      <c r="M10619" s="42"/>
      <c r="S10619" s="42"/>
      <c r="T10619" s="42"/>
      <c r="U10619" s="42"/>
      <c r="V10619" s="42"/>
      <c r="W10619" s="42"/>
      <c r="X10619" s="42"/>
      <c r="Y10619" s="42"/>
      <c r="Z10619" s="42"/>
    </row>
    <row r="10620">
      <c r="B10620" s="42"/>
      <c r="D10620" s="90"/>
      <c r="F10620" s="90"/>
      <c r="G10620" s="42"/>
      <c r="H10620" s="90"/>
      <c r="M10620" s="42"/>
      <c r="S10620" s="42"/>
      <c r="T10620" s="42"/>
      <c r="U10620" s="42"/>
      <c r="V10620" s="42"/>
      <c r="W10620" s="42"/>
      <c r="X10620" s="42"/>
      <c r="Y10620" s="42"/>
      <c r="Z10620" s="42"/>
    </row>
    <row r="10621">
      <c r="B10621" s="42"/>
      <c r="D10621" s="90"/>
      <c r="F10621" s="90"/>
      <c r="G10621" s="42"/>
      <c r="H10621" s="90"/>
      <c r="M10621" s="42"/>
      <c r="S10621" s="42"/>
      <c r="T10621" s="42"/>
      <c r="U10621" s="42"/>
      <c r="V10621" s="42"/>
      <c r="W10621" s="42"/>
      <c r="X10621" s="42"/>
      <c r="Y10621" s="42"/>
      <c r="Z10621" s="42"/>
    </row>
    <row r="10622">
      <c r="B10622" s="42"/>
      <c r="D10622" s="90"/>
      <c r="F10622" s="90"/>
      <c r="G10622" s="42"/>
      <c r="H10622" s="90"/>
      <c r="M10622" s="42"/>
      <c r="S10622" s="42"/>
      <c r="T10622" s="42"/>
      <c r="U10622" s="42"/>
      <c r="V10622" s="42"/>
      <c r="W10622" s="42"/>
      <c r="X10622" s="42"/>
      <c r="Y10622" s="42"/>
      <c r="Z10622" s="42"/>
    </row>
    <row r="10623">
      <c r="B10623" s="42"/>
      <c r="D10623" s="90"/>
      <c r="F10623" s="90"/>
      <c r="G10623" s="42"/>
      <c r="H10623" s="90"/>
      <c r="M10623" s="42"/>
      <c r="S10623" s="42"/>
      <c r="T10623" s="42"/>
      <c r="U10623" s="42"/>
      <c r="V10623" s="42"/>
      <c r="W10623" s="42"/>
      <c r="X10623" s="42"/>
      <c r="Y10623" s="42"/>
      <c r="Z10623" s="42"/>
    </row>
    <row r="10624">
      <c r="B10624" s="42"/>
      <c r="D10624" s="90"/>
      <c r="F10624" s="90"/>
      <c r="G10624" s="42"/>
      <c r="H10624" s="90"/>
      <c r="M10624" s="42"/>
      <c r="S10624" s="42"/>
      <c r="T10624" s="42"/>
      <c r="U10624" s="42"/>
      <c r="V10624" s="42"/>
      <c r="W10624" s="42"/>
      <c r="X10624" s="42"/>
      <c r="Y10624" s="42"/>
      <c r="Z10624" s="42"/>
    </row>
    <row r="10625">
      <c r="B10625" s="42"/>
      <c r="D10625" s="90"/>
      <c r="F10625" s="90"/>
      <c r="G10625" s="42"/>
      <c r="H10625" s="90"/>
      <c r="M10625" s="42"/>
      <c r="S10625" s="42"/>
      <c r="T10625" s="42"/>
      <c r="U10625" s="42"/>
      <c r="V10625" s="42"/>
      <c r="W10625" s="42"/>
      <c r="X10625" s="42"/>
      <c r="Y10625" s="42"/>
      <c r="Z10625" s="42"/>
    </row>
    <row r="10626">
      <c r="B10626" s="42"/>
      <c r="D10626" s="90"/>
      <c r="F10626" s="90"/>
      <c r="G10626" s="42"/>
      <c r="H10626" s="90"/>
      <c r="M10626" s="42"/>
      <c r="S10626" s="42"/>
      <c r="T10626" s="42"/>
      <c r="U10626" s="42"/>
      <c r="V10626" s="42"/>
      <c r="W10626" s="42"/>
      <c r="X10626" s="42"/>
      <c r="Y10626" s="42"/>
      <c r="Z10626" s="42"/>
    </row>
    <row r="10627">
      <c r="B10627" s="42"/>
      <c r="D10627" s="90"/>
      <c r="F10627" s="90"/>
      <c r="G10627" s="42"/>
      <c r="H10627" s="90"/>
      <c r="M10627" s="42"/>
      <c r="S10627" s="42"/>
      <c r="T10627" s="42"/>
      <c r="U10627" s="42"/>
      <c r="V10627" s="42"/>
      <c r="W10627" s="42"/>
      <c r="X10627" s="42"/>
      <c r="Y10627" s="42"/>
      <c r="Z10627" s="42"/>
    </row>
    <row r="10628">
      <c r="B10628" s="42"/>
      <c r="D10628" s="90"/>
      <c r="F10628" s="90"/>
      <c r="G10628" s="42"/>
      <c r="H10628" s="90"/>
      <c r="M10628" s="42"/>
      <c r="S10628" s="42"/>
      <c r="T10628" s="42"/>
      <c r="U10628" s="42"/>
      <c r="V10628" s="42"/>
      <c r="W10628" s="42"/>
      <c r="X10628" s="42"/>
      <c r="Y10628" s="42"/>
      <c r="Z10628" s="42"/>
    </row>
    <row r="10629">
      <c r="B10629" s="42"/>
      <c r="D10629" s="90"/>
      <c r="F10629" s="90"/>
      <c r="G10629" s="42"/>
      <c r="H10629" s="90"/>
      <c r="M10629" s="42"/>
      <c r="S10629" s="42"/>
      <c r="T10629" s="42"/>
      <c r="U10629" s="42"/>
      <c r="V10629" s="42"/>
      <c r="W10629" s="42"/>
      <c r="X10629" s="42"/>
      <c r="Y10629" s="42"/>
      <c r="Z10629" s="42"/>
    </row>
    <row r="10630">
      <c r="B10630" s="42"/>
      <c r="D10630" s="90"/>
      <c r="F10630" s="90"/>
      <c r="G10630" s="42"/>
      <c r="H10630" s="90"/>
      <c r="M10630" s="42"/>
      <c r="S10630" s="42"/>
      <c r="T10630" s="42"/>
      <c r="U10630" s="42"/>
      <c r="V10630" s="42"/>
      <c r="W10630" s="42"/>
      <c r="X10630" s="42"/>
      <c r="Y10630" s="42"/>
      <c r="Z10630" s="42"/>
    </row>
    <row r="10631">
      <c r="B10631" s="42"/>
      <c r="D10631" s="90"/>
      <c r="F10631" s="90"/>
      <c r="G10631" s="42"/>
      <c r="H10631" s="90"/>
      <c r="M10631" s="42"/>
      <c r="S10631" s="42"/>
      <c r="T10631" s="42"/>
      <c r="U10631" s="42"/>
      <c r="V10631" s="42"/>
      <c r="W10631" s="42"/>
      <c r="X10631" s="42"/>
      <c r="Y10631" s="42"/>
      <c r="Z10631" s="42"/>
    </row>
    <row r="10632">
      <c r="B10632" s="42"/>
      <c r="D10632" s="90"/>
      <c r="F10632" s="90"/>
      <c r="G10632" s="42"/>
      <c r="H10632" s="90"/>
      <c r="M10632" s="42"/>
      <c r="S10632" s="42"/>
      <c r="T10632" s="42"/>
      <c r="U10632" s="42"/>
      <c r="V10632" s="42"/>
      <c r="W10632" s="42"/>
      <c r="X10632" s="42"/>
      <c r="Y10632" s="42"/>
      <c r="Z10632" s="42"/>
    </row>
    <row r="10633">
      <c r="B10633" s="42"/>
      <c r="D10633" s="90"/>
      <c r="F10633" s="90"/>
      <c r="G10633" s="42"/>
      <c r="H10633" s="90"/>
      <c r="M10633" s="42"/>
      <c r="S10633" s="42"/>
      <c r="T10633" s="42"/>
      <c r="U10633" s="42"/>
      <c r="V10633" s="42"/>
      <c r="W10633" s="42"/>
      <c r="X10633" s="42"/>
      <c r="Y10633" s="42"/>
      <c r="Z10633" s="42"/>
    </row>
    <row r="10634">
      <c r="B10634" s="42"/>
      <c r="D10634" s="90"/>
      <c r="F10634" s="90"/>
      <c r="G10634" s="42"/>
      <c r="H10634" s="90"/>
      <c r="M10634" s="42"/>
      <c r="S10634" s="42"/>
      <c r="T10634" s="42"/>
      <c r="U10634" s="42"/>
      <c r="V10634" s="42"/>
      <c r="W10634" s="42"/>
      <c r="X10634" s="42"/>
      <c r="Y10634" s="42"/>
      <c r="Z10634" s="42"/>
    </row>
    <row r="10635">
      <c r="B10635" s="42"/>
      <c r="D10635" s="90"/>
      <c r="F10635" s="90"/>
      <c r="G10635" s="42"/>
      <c r="H10635" s="90"/>
      <c r="M10635" s="42"/>
      <c r="S10635" s="42"/>
      <c r="T10635" s="42"/>
      <c r="U10635" s="42"/>
      <c r="V10635" s="42"/>
      <c r="W10635" s="42"/>
      <c r="X10635" s="42"/>
      <c r="Y10635" s="42"/>
      <c r="Z10635" s="42"/>
    </row>
    <row r="10636">
      <c r="B10636" s="42"/>
      <c r="D10636" s="90"/>
      <c r="F10636" s="90"/>
      <c r="G10636" s="42"/>
      <c r="H10636" s="90"/>
      <c r="M10636" s="42"/>
      <c r="S10636" s="42"/>
      <c r="T10636" s="42"/>
      <c r="U10636" s="42"/>
      <c r="V10636" s="42"/>
      <c r="W10636" s="42"/>
      <c r="X10636" s="42"/>
      <c r="Y10636" s="42"/>
      <c r="Z10636" s="42"/>
    </row>
    <row r="10637">
      <c r="B10637" s="42"/>
      <c r="D10637" s="90"/>
      <c r="F10637" s="90"/>
      <c r="G10637" s="42"/>
      <c r="H10637" s="90"/>
      <c r="M10637" s="42"/>
      <c r="S10637" s="42"/>
      <c r="T10637" s="42"/>
      <c r="U10637" s="42"/>
      <c r="V10637" s="42"/>
      <c r="W10637" s="42"/>
      <c r="X10637" s="42"/>
      <c r="Y10637" s="42"/>
      <c r="Z10637" s="42"/>
    </row>
    <row r="10638">
      <c r="B10638" s="42"/>
      <c r="D10638" s="90"/>
      <c r="F10638" s="90"/>
      <c r="G10638" s="42"/>
      <c r="H10638" s="90"/>
      <c r="M10638" s="42"/>
      <c r="S10638" s="42"/>
      <c r="T10638" s="42"/>
      <c r="U10638" s="42"/>
      <c r="V10638" s="42"/>
      <c r="W10638" s="42"/>
      <c r="X10638" s="42"/>
      <c r="Y10638" s="42"/>
      <c r="Z10638" s="42"/>
    </row>
    <row r="10639">
      <c r="B10639" s="42"/>
      <c r="D10639" s="90"/>
      <c r="F10639" s="90"/>
      <c r="G10639" s="42"/>
      <c r="H10639" s="90"/>
      <c r="M10639" s="42"/>
      <c r="S10639" s="42"/>
      <c r="T10639" s="42"/>
      <c r="U10639" s="42"/>
      <c r="V10639" s="42"/>
      <c r="W10639" s="42"/>
      <c r="X10639" s="42"/>
      <c r="Y10639" s="42"/>
      <c r="Z10639" s="42"/>
    </row>
    <row r="10640">
      <c r="B10640" s="42"/>
      <c r="D10640" s="90"/>
      <c r="F10640" s="90"/>
      <c r="G10640" s="42"/>
      <c r="H10640" s="90"/>
      <c r="M10640" s="42"/>
      <c r="S10640" s="42"/>
      <c r="T10640" s="42"/>
      <c r="U10640" s="42"/>
      <c r="V10640" s="42"/>
      <c r="W10640" s="42"/>
      <c r="X10640" s="42"/>
      <c r="Y10640" s="42"/>
      <c r="Z10640" s="42"/>
    </row>
    <row r="10641">
      <c r="B10641" s="42"/>
      <c r="D10641" s="90"/>
      <c r="F10641" s="90"/>
      <c r="G10641" s="42"/>
      <c r="H10641" s="90"/>
      <c r="M10641" s="42"/>
      <c r="S10641" s="42"/>
      <c r="T10641" s="42"/>
      <c r="U10641" s="42"/>
      <c r="V10641" s="42"/>
      <c r="W10641" s="42"/>
      <c r="X10641" s="42"/>
      <c r="Y10641" s="42"/>
      <c r="Z10641" s="42"/>
    </row>
    <row r="10642">
      <c r="B10642" s="42"/>
      <c r="D10642" s="90"/>
      <c r="F10642" s="90"/>
      <c r="G10642" s="42"/>
      <c r="H10642" s="90"/>
      <c r="M10642" s="42"/>
      <c r="S10642" s="42"/>
      <c r="T10642" s="42"/>
      <c r="U10642" s="42"/>
      <c r="V10642" s="42"/>
      <c r="W10642" s="42"/>
      <c r="X10642" s="42"/>
      <c r="Y10642" s="42"/>
      <c r="Z10642" s="42"/>
    </row>
    <row r="10643">
      <c r="B10643" s="42"/>
      <c r="D10643" s="90"/>
      <c r="F10643" s="90"/>
      <c r="G10643" s="42"/>
      <c r="H10643" s="90"/>
      <c r="M10643" s="42"/>
      <c r="S10643" s="42"/>
      <c r="T10643" s="42"/>
      <c r="U10643" s="42"/>
      <c r="V10643" s="42"/>
      <c r="W10643" s="42"/>
      <c r="X10643" s="42"/>
      <c r="Y10643" s="42"/>
      <c r="Z10643" s="42"/>
    </row>
    <row r="10644">
      <c r="B10644" s="42"/>
      <c r="D10644" s="90"/>
      <c r="F10644" s="90"/>
      <c r="G10644" s="42"/>
      <c r="H10644" s="90"/>
      <c r="M10644" s="42"/>
      <c r="S10644" s="42"/>
      <c r="T10644" s="42"/>
      <c r="U10644" s="42"/>
      <c r="V10644" s="42"/>
      <c r="W10644" s="42"/>
      <c r="X10644" s="42"/>
      <c r="Y10644" s="42"/>
      <c r="Z10644" s="42"/>
    </row>
    <row r="10645">
      <c r="B10645" s="42"/>
      <c r="D10645" s="90"/>
      <c r="F10645" s="90"/>
      <c r="G10645" s="42"/>
      <c r="H10645" s="90"/>
      <c r="M10645" s="42"/>
      <c r="S10645" s="42"/>
      <c r="T10645" s="42"/>
      <c r="U10645" s="42"/>
      <c r="V10645" s="42"/>
      <c r="W10645" s="42"/>
      <c r="X10645" s="42"/>
      <c r="Y10645" s="42"/>
      <c r="Z10645" s="42"/>
    </row>
    <row r="10646">
      <c r="B10646" s="42"/>
      <c r="D10646" s="90"/>
      <c r="F10646" s="90"/>
      <c r="G10646" s="42"/>
      <c r="H10646" s="90"/>
      <c r="M10646" s="42"/>
      <c r="S10646" s="42"/>
      <c r="T10646" s="42"/>
      <c r="U10646" s="42"/>
      <c r="V10646" s="42"/>
      <c r="W10646" s="42"/>
      <c r="X10646" s="42"/>
      <c r="Y10646" s="42"/>
      <c r="Z10646" s="42"/>
    </row>
    <row r="10647">
      <c r="B10647" s="42"/>
      <c r="D10647" s="90"/>
      <c r="F10647" s="90"/>
      <c r="G10647" s="42"/>
      <c r="H10647" s="90"/>
      <c r="M10647" s="42"/>
      <c r="S10647" s="42"/>
      <c r="T10647" s="42"/>
      <c r="U10647" s="42"/>
      <c r="V10647" s="42"/>
      <c r="W10647" s="42"/>
      <c r="X10647" s="42"/>
      <c r="Y10647" s="42"/>
      <c r="Z10647" s="42"/>
    </row>
    <row r="10648">
      <c r="B10648" s="42"/>
      <c r="D10648" s="90"/>
      <c r="F10648" s="90"/>
      <c r="G10648" s="42"/>
      <c r="H10648" s="90"/>
      <c r="M10648" s="42"/>
      <c r="S10648" s="42"/>
      <c r="T10648" s="42"/>
      <c r="U10648" s="42"/>
      <c r="V10648" s="42"/>
      <c r="W10648" s="42"/>
      <c r="X10648" s="42"/>
      <c r="Y10648" s="42"/>
      <c r="Z10648" s="42"/>
    </row>
    <row r="10649">
      <c r="B10649" s="42"/>
      <c r="D10649" s="90"/>
      <c r="F10649" s="90"/>
      <c r="G10649" s="42"/>
      <c r="H10649" s="90"/>
      <c r="M10649" s="42"/>
      <c r="S10649" s="42"/>
      <c r="T10649" s="42"/>
      <c r="U10649" s="42"/>
      <c r="V10649" s="42"/>
      <c r="W10649" s="42"/>
      <c r="X10649" s="42"/>
      <c r="Y10649" s="42"/>
      <c r="Z10649" s="42"/>
    </row>
    <row r="10650">
      <c r="B10650" s="42"/>
      <c r="D10650" s="90"/>
      <c r="F10650" s="90"/>
      <c r="G10650" s="42"/>
      <c r="H10650" s="90"/>
      <c r="M10650" s="42"/>
      <c r="S10650" s="42"/>
      <c r="T10650" s="42"/>
      <c r="U10650" s="42"/>
      <c r="V10650" s="42"/>
      <c r="W10650" s="42"/>
      <c r="X10650" s="42"/>
      <c r="Y10650" s="42"/>
      <c r="Z10650" s="42"/>
    </row>
    <row r="10651">
      <c r="B10651" s="42"/>
      <c r="D10651" s="90"/>
      <c r="F10651" s="90"/>
      <c r="G10651" s="42"/>
      <c r="H10651" s="90"/>
      <c r="M10651" s="42"/>
      <c r="S10651" s="42"/>
      <c r="T10651" s="42"/>
      <c r="U10651" s="42"/>
      <c r="V10651" s="42"/>
      <c r="W10651" s="42"/>
      <c r="X10651" s="42"/>
      <c r="Y10651" s="42"/>
      <c r="Z10651" s="42"/>
    </row>
    <row r="10652">
      <c r="B10652" s="42"/>
      <c r="D10652" s="90"/>
      <c r="F10652" s="90"/>
      <c r="G10652" s="42"/>
      <c r="H10652" s="90"/>
      <c r="M10652" s="42"/>
      <c r="S10652" s="42"/>
      <c r="T10652" s="42"/>
      <c r="U10652" s="42"/>
      <c r="V10652" s="42"/>
      <c r="W10652" s="42"/>
      <c r="X10652" s="42"/>
      <c r="Y10652" s="42"/>
      <c r="Z10652" s="42"/>
    </row>
    <row r="10653">
      <c r="B10653" s="42"/>
      <c r="D10653" s="90"/>
      <c r="F10653" s="90"/>
      <c r="G10653" s="42"/>
      <c r="H10653" s="90"/>
      <c r="M10653" s="42"/>
      <c r="S10653" s="42"/>
      <c r="T10653" s="42"/>
      <c r="U10653" s="42"/>
      <c r="V10653" s="42"/>
      <c r="W10653" s="42"/>
      <c r="X10653" s="42"/>
      <c r="Y10653" s="42"/>
      <c r="Z10653" s="42"/>
    </row>
    <row r="10654">
      <c r="B10654" s="42"/>
      <c r="D10654" s="90"/>
      <c r="F10654" s="90"/>
      <c r="G10654" s="42"/>
      <c r="H10654" s="90"/>
      <c r="M10654" s="42"/>
      <c r="S10654" s="42"/>
      <c r="T10654" s="42"/>
      <c r="U10654" s="42"/>
      <c r="V10654" s="42"/>
      <c r="W10654" s="42"/>
      <c r="X10654" s="42"/>
      <c r="Y10654" s="42"/>
      <c r="Z10654" s="42"/>
    </row>
    <row r="10655">
      <c r="B10655" s="42"/>
      <c r="D10655" s="90"/>
      <c r="F10655" s="90"/>
      <c r="G10655" s="42"/>
      <c r="H10655" s="90"/>
      <c r="M10655" s="42"/>
      <c r="S10655" s="42"/>
      <c r="T10655" s="42"/>
      <c r="U10655" s="42"/>
      <c r="V10655" s="42"/>
      <c r="W10655" s="42"/>
      <c r="X10655" s="42"/>
      <c r="Y10655" s="42"/>
      <c r="Z10655" s="42"/>
    </row>
    <row r="10656">
      <c r="B10656" s="42"/>
      <c r="D10656" s="90"/>
      <c r="F10656" s="90"/>
      <c r="G10656" s="42"/>
      <c r="H10656" s="90"/>
      <c r="M10656" s="42"/>
      <c r="S10656" s="42"/>
      <c r="T10656" s="42"/>
      <c r="U10656" s="42"/>
      <c r="V10656" s="42"/>
      <c r="W10656" s="42"/>
      <c r="X10656" s="42"/>
      <c r="Y10656" s="42"/>
      <c r="Z10656" s="42"/>
    </row>
    <row r="10657">
      <c r="B10657" s="42"/>
      <c r="D10657" s="90"/>
      <c r="F10657" s="90"/>
      <c r="G10657" s="42"/>
      <c r="H10657" s="90"/>
      <c r="M10657" s="42"/>
      <c r="S10657" s="42"/>
      <c r="T10657" s="42"/>
      <c r="U10657" s="42"/>
      <c r="V10657" s="42"/>
      <c r="W10657" s="42"/>
      <c r="X10657" s="42"/>
      <c r="Y10657" s="42"/>
      <c r="Z10657" s="42"/>
    </row>
    <row r="10658">
      <c r="B10658" s="42"/>
      <c r="D10658" s="90"/>
      <c r="F10658" s="90"/>
      <c r="G10658" s="42"/>
      <c r="H10658" s="90"/>
      <c r="M10658" s="42"/>
      <c r="S10658" s="42"/>
      <c r="T10658" s="42"/>
      <c r="U10658" s="42"/>
      <c r="V10658" s="42"/>
      <c r="W10658" s="42"/>
      <c r="X10658" s="42"/>
      <c r="Y10658" s="42"/>
      <c r="Z10658" s="42"/>
    </row>
    <row r="10659">
      <c r="B10659" s="42"/>
      <c r="D10659" s="90"/>
      <c r="F10659" s="90"/>
      <c r="G10659" s="42"/>
      <c r="H10659" s="90"/>
      <c r="M10659" s="42"/>
      <c r="S10659" s="42"/>
      <c r="T10659" s="42"/>
      <c r="U10659" s="42"/>
      <c r="V10659" s="42"/>
      <c r="W10659" s="42"/>
      <c r="X10659" s="42"/>
      <c r="Y10659" s="42"/>
      <c r="Z10659" s="42"/>
    </row>
    <row r="10660">
      <c r="B10660" s="42"/>
      <c r="D10660" s="90"/>
      <c r="F10660" s="90"/>
      <c r="G10660" s="42"/>
      <c r="H10660" s="90"/>
      <c r="M10660" s="42"/>
      <c r="S10660" s="42"/>
      <c r="T10660" s="42"/>
      <c r="U10660" s="42"/>
      <c r="V10660" s="42"/>
      <c r="W10660" s="42"/>
      <c r="X10660" s="42"/>
      <c r="Y10660" s="42"/>
      <c r="Z10660" s="42"/>
    </row>
    <row r="10661">
      <c r="B10661" s="42"/>
      <c r="D10661" s="90"/>
      <c r="F10661" s="90"/>
      <c r="G10661" s="42"/>
      <c r="H10661" s="90"/>
      <c r="M10661" s="42"/>
      <c r="S10661" s="42"/>
      <c r="T10661" s="42"/>
      <c r="U10661" s="42"/>
      <c r="V10661" s="42"/>
      <c r="W10661" s="42"/>
      <c r="X10661" s="42"/>
      <c r="Y10661" s="42"/>
      <c r="Z10661" s="42"/>
    </row>
    <row r="10662">
      <c r="B10662" s="42"/>
      <c r="D10662" s="90"/>
      <c r="F10662" s="90"/>
      <c r="G10662" s="42"/>
      <c r="H10662" s="90"/>
      <c r="M10662" s="42"/>
      <c r="S10662" s="42"/>
      <c r="T10662" s="42"/>
      <c r="U10662" s="42"/>
      <c r="V10662" s="42"/>
      <c r="W10662" s="42"/>
      <c r="X10662" s="42"/>
      <c r="Y10662" s="42"/>
      <c r="Z10662" s="42"/>
    </row>
    <row r="10663">
      <c r="B10663" s="42"/>
      <c r="D10663" s="90"/>
      <c r="F10663" s="90"/>
      <c r="G10663" s="42"/>
      <c r="H10663" s="90"/>
      <c r="M10663" s="42"/>
      <c r="S10663" s="42"/>
      <c r="T10663" s="42"/>
      <c r="U10663" s="42"/>
      <c r="V10663" s="42"/>
      <c r="W10663" s="42"/>
      <c r="X10663" s="42"/>
      <c r="Y10663" s="42"/>
      <c r="Z10663" s="42"/>
    </row>
    <row r="10664">
      <c r="B10664" s="42"/>
      <c r="D10664" s="90"/>
      <c r="F10664" s="90"/>
      <c r="G10664" s="42"/>
      <c r="H10664" s="90"/>
      <c r="M10664" s="42"/>
      <c r="S10664" s="42"/>
      <c r="T10664" s="42"/>
      <c r="U10664" s="42"/>
      <c r="V10664" s="42"/>
      <c r="W10664" s="42"/>
      <c r="X10664" s="42"/>
      <c r="Y10664" s="42"/>
      <c r="Z10664" s="42"/>
    </row>
    <row r="10665">
      <c r="B10665" s="42"/>
      <c r="D10665" s="90"/>
      <c r="F10665" s="90"/>
      <c r="G10665" s="42"/>
      <c r="H10665" s="90"/>
      <c r="M10665" s="42"/>
      <c r="S10665" s="42"/>
      <c r="T10665" s="42"/>
      <c r="U10665" s="42"/>
      <c r="V10665" s="42"/>
      <c r="W10665" s="42"/>
      <c r="X10665" s="42"/>
      <c r="Y10665" s="42"/>
      <c r="Z10665" s="42"/>
    </row>
    <row r="10666">
      <c r="B10666" s="42"/>
      <c r="D10666" s="90"/>
      <c r="F10666" s="90"/>
      <c r="G10666" s="42"/>
      <c r="H10666" s="90"/>
      <c r="M10666" s="42"/>
      <c r="S10666" s="42"/>
      <c r="T10666" s="42"/>
      <c r="U10666" s="42"/>
      <c r="V10666" s="42"/>
      <c r="W10666" s="42"/>
      <c r="X10666" s="42"/>
      <c r="Y10666" s="42"/>
      <c r="Z10666" s="42"/>
    </row>
    <row r="10667">
      <c r="B10667" s="42"/>
      <c r="D10667" s="90"/>
      <c r="F10667" s="90"/>
      <c r="G10667" s="42"/>
      <c r="H10667" s="90"/>
      <c r="M10667" s="42"/>
      <c r="S10667" s="42"/>
      <c r="T10667" s="42"/>
      <c r="U10667" s="42"/>
      <c r="V10667" s="42"/>
      <c r="W10667" s="42"/>
      <c r="X10667" s="42"/>
      <c r="Y10667" s="42"/>
      <c r="Z10667" s="42"/>
    </row>
    <row r="10668">
      <c r="B10668" s="42"/>
      <c r="D10668" s="90"/>
      <c r="F10668" s="90"/>
      <c r="G10668" s="42"/>
      <c r="H10668" s="90"/>
      <c r="M10668" s="42"/>
      <c r="S10668" s="42"/>
      <c r="T10668" s="42"/>
      <c r="U10668" s="42"/>
      <c r="V10668" s="42"/>
      <c r="W10668" s="42"/>
      <c r="X10668" s="42"/>
      <c r="Y10668" s="42"/>
      <c r="Z10668" s="42"/>
    </row>
    <row r="10669">
      <c r="B10669" s="42"/>
      <c r="D10669" s="90"/>
      <c r="F10669" s="90"/>
      <c r="G10669" s="42"/>
      <c r="H10669" s="90"/>
      <c r="M10669" s="42"/>
      <c r="S10669" s="42"/>
      <c r="T10669" s="42"/>
      <c r="U10669" s="42"/>
      <c r="V10669" s="42"/>
      <c r="W10669" s="42"/>
      <c r="X10669" s="42"/>
      <c r="Y10669" s="42"/>
      <c r="Z10669" s="42"/>
    </row>
    <row r="10670">
      <c r="B10670" s="42"/>
      <c r="D10670" s="90"/>
      <c r="F10670" s="90"/>
      <c r="G10670" s="42"/>
      <c r="H10670" s="90"/>
      <c r="M10670" s="42"/>
      <c r="S10670" s="42"/>
      <c r="T10670" s="42"/>
      <c r="U10670" s="42"/>
      <c r="V10670" s="42"/>
      <c r="W10670" s="42"/>
      <c r="X10670" s="42"/>
      <c r="Y10670" s="42"/>
      <c r="Z10670" s="42"/>
    </row>
    <row r="10671">
      <c r="B10671" s="42"/>
      <c r="D10671" s="90"/>
      <c r="F10671" s="90"/>
      <c r="G10671" s="42"/>
      <c r="H10671" s="90"/>
      <c r="M10671" s="42"/>
      <c r="S10671" s="42"/>
      <c r="T10671" s="42"/>
      <c r="U10671" s="42"/>
      <c r="V10671" s="42"/>
      <c r="W10671" s="42"/>
      <c r="X10671" s="42"/>
      <c r="Y10671" s="42"/>
      <c r="Z10671" s="42"/>
    </row>
    <row r="10672">
      <c r="B10672" s="42"/>
      <c r="D10672" s="90"/>
      <c r="F10672" s="90"/>
      <c r="G10672" s="42"/>
      <c r="H10672" s="90"/>
      <c r="M10672" s="42"/>
      <c r="S10672" s="42"/>
      <c r="T10672" s="42"/>
      <c r="U10672" s="42"/>
      <c r="V10672" s="42"/>
      <c r="W10672" s="42"/>
      <c r="X10672" s="42"/>
      <c r="Y10672" s="42"/>
      <c r="Z10672" s="42"/>
    </row>
    <row r="10673">
      <c r="B10673" s="42"/>
      <c r="D10673" s="90"/>
      <c r="F10673" s="90"/>
      <c r="G10673" s="42"/>
      <c r="H10673" s="90"/>
      <c r="M10673" s="42"/>
      <c r="S10673" s="42"/>
      <c r="T10673" s="42"/>
      <c r="U10673" s="42"/>
      <c r="V10673" s="42"/>
      <c r="W10673" s="42"/>
      <c r="X10673" s="42"/>
      <c r="Y10673" s="42"/>
      <c r="Z10673" s="42"/>
    </row>
    <row r="10674">
      <c r="B10674" s="42"/>
      <c r="D10674" s="90"/>
      <c r="F10674" s="90"/>
      <c r="G10674" s="42"/>
      <c r="H10674" s="90"/>
      <c r="M10674" s="42"/>
      <c r="S10674" s="42"/>
      <c r="T10674" s="42"/>
      <c r="U10674" s="42"/>
      <c r="V10674" s="42"/>
      <c r="W10674" s="42"/>
      <c r="X10674" s="42"/>
      <c r="Y10674" s="42"/>
      <c r="Z10674" s="42"/>
    </row>
    <row r="10675">
      <c r="B10675" s="42"/>
      <c r="D10675" s="90"/>
      <c r="F10675" s="90"/>
      <c r="G10675" s="42"/>
      <c r="H10675" s="90"/>
      <c r="M10675" s="42"/>
      <c r="S10675" s="42"/>
      <c r="T10675" s="42"/>
      <c r="U10675" s="42"/>
      <c r="V10675" s="42"/>
      <c r="W10675" s="42"/>
      <c r="X10675" s="42"/>
      <c r="Y10675" s="42"/>
      <c r="Z10675" s="42"/>
    </row>
    <row r="10676">
      <c r="B10676" s="42"/>
      <c r="D10676" s="90"/>
      <c r="F10676" s="90"/>
      <c r="G10676" s="42"/>
      <c r="H10676" s="90"/>
      <c r="M10676" s="42"/>
      <c r="S10676" s="42"/>
      <c r="T10676" s="42"/>
      <c r="U10676" s="42"/>
      <c r="V10676" s="42"/>
      <c r="W10676" s="42"/>
      <c r="X10676" s="42"/>
      <c r="Y10676" s="42"/>
      <c r="Z10676" s="42"/>
    </row>
    <row r="10677">
      <c r="B10677" s="42"/>
      <c r="D10677" s="90"/>
      <c r="F10677" s="90"/>
      <c r="G10677" s="42"/>
      <c r="H10677" s="90"/>
      <c r="M10677" s="42"/>
      <c r="S10677" s="42"/>
      <c r="T10677" s="42"/>
      <c r="U10677" s="42"/>
      <c r="V10677" s="42"/>
      <c r="W10677" s="42"/>
      <c r="X10677" s="42"/>
      <c r="Y10677" s="42"/>
      <c r="Z10677" s="42"/>
    </row>
    <row r="10678">
      <c r="B10678" s="42"/>
      <c r="D10678" s="90"/>
      <c r="F10678" s="90"/>
      <c r="G10678" s="42"/>
      <c r="H10678" s="90"/>
      <c r="M10678" s="42"/>
      <c r="S10678" s="42"/>
      <c r="T10678" s="42"/>
      <c r="U10678" s="42"/>
      <c r="V10678" s="42"/>
      <c r="W10678" s="42"/>
      <c r="X10678" s="42"/>
      <c r="Y10678" s="42"/>
      <c r="Z10678" s="42"/>
    </row>
    <row r="10679">
      <c r="B10679" s="42"/>
      <c r="D10679" s="90"/>
      <c r="F10679" s="90"/>
      <c r="G10679" s="42"/>
      <c r="H10679" s="90"/>
      <c r="M10679" s="42"/>
      <c r="S10679" s="42"/>
      <c r="T10679" s="42"/>
      <c r="U10679" s="42"/>
      <c r="V10679" s="42"/>
      <c r="W10679" s="42"/>
      <c r="X10679" s="42"/>
      <c r="Y10679" s="42"/>
      <c r="Z10679" s="42"/>
    </row>
    <row r="10680">
      <c r="B10680" s="42"/>
      <c r="D10680" s="90"/>
      <c r="F10680" s="90"/>
      <c r="G10680" s="42"/>
      <c r="H10680" s="90"/>
      <c r="M10680" s="42"/>
      <c r="S10680" s="42"/>
      <c r="T10680" s="42"/>
      <c r="U10680" s="42"/>
      <c r="V10680" s="42"/>
      <c r="W10680" s="42"/>
      <c r="X10680" s="42"/>
      <c r="Y10680" s="42"/>
      <c r="Z10680" s="42"/>
    </row>
    <row r="10681">
      <c r="B10681" s="42"/>
      <c r="D10681" s="90"/>
      <c r="F10681" s="90"/>
      <c r="G10681" s="42"/>
      <c r="H10681" s="90"/>
      <c r="M10681" s="42"/>
      <c r="S10681" s="42"/>
      <c r="T10681" s="42"/>
      <c r="U10681" s="42"/>
      <c r="V10681" s="42"/>
      <c r="W10681" s="42"/>
      <c r="X10681" s="42"/>
      <c r="Y10681" s="42"/>
      <c r="Z10681" s="42"/>
    </row>
    <row r="10682">
      <c r="B10682" s="42"/>
      <c r="D10682" s="90"/>
      <c r="F10682" s="90"/>
      <c r="G10682" s="42"/>
      <c r="H10682" s="90"/>
      <c r="M10682" s="42"/>
      <c r="S10682" s="42"/>
      <c r="T10682" s="42"/>
      <c r="U10682" s="42"/>
      <c r="V10682" s="42"/>
      <c r="W10682" s="42"/>
      <c r="X10682" s="42"/>
      <c r="Y10682" s="42"/>
      <c r="Z10682" s="42"/>
    </row>
    <row r="10683">
      <c r="B10683" s="42"/>
      <c r="D10683" s="90"/>
      <c r="F10683" s="90"/>
      <c r="G10683" s="42"/>
      <c r="H10683" s="90"/>
      <c r="M10683" s="42"/>
      <c r="S10683" s="42"/>
      <c r="T10683" s="42"/>
      <c r="U10683" s="42"/>
      <c r="V10683" s="42"/>
      <c r="W10683" s="42"/>
      <c r="X10683" s="42"/>
      <c r="Y10683" s="42"/>
      <c r="Z10683" s="42"/>
    </row>
    <row r="10684">
      <c r="B10684" s="42"/>
      <c r="D10684" s="90"/>
      <c r="F10684" s="90"/>
      <c r="G10684" s="42"/>
      <c r="H10684" s="90"/>
      <c r="M10684" s="42"/>
      <c r="S10684" s="42"/>
      <c r="T10684" s="42"/>
      <c r="U10684" s="42"/>
      <c r="V10684" s="42"/>
      <c r="W10684" s="42"/>
      <c r="X10684" s="42"/>
      <c r="Y10684" s="42"/>
      <c r="Z10684" s="42"/>
    </row>
    <row r="10685">
      <c r="B10685" s="42"/>
      <c r="D10685" s="90"/>
      <c r="F10685" s="90"/>
      <c r="G10685" s="42"/>
      <c r="H10685" s="90"/>
      <c r="M10685" s="42"/>
      <c r="S10685" s="42"/>
      <c r="T10685" s="42"/>
      <c r="U10685" s="42"/>
      <c r="V10685" s="42"/>
      <c r="W10685" s="42"/>
      <c r="X10685" s="42"/>
      <c r="Y10685" s="42"/>
      <c r="Z10685" s="42"/>
    </row>
    <row r="10686">
      <c r="B10686" s="42"/>
      <c r="D10686" s="90"/>
      <c r="F10686" s="90"/>
      <c r="G10686" s="42"/>
      <c r="H10686" s="90"/>
      <c r="M10686" s="42"/>
      <c r="S10686" s="42"/>
      <c r="T10686" s="42"/>
      <c r="U10686" s="42"/>
      <c r="V10686" s="42"/>
      <c r="W10686" s="42"/>
      <c r="X10686" s="42"/>
      <c r="Y10686" s="42"/>
      <c r="Z10686" s="42"/>
    </row>
    <row r="10687">
      <c r="B10687" s="42"/>
      <c r="D10687" s="90"/>
      <c r="F10687" s="90"/>
      <c r="G10687" s="42"/>
      <c r="H10687" s="90"/>
      <c r="M10687" s="42"/>
      <c r="S10687" s="42"/>
      <c r="T10687" s="42"/>
      <c r="U10687" s="42"/>
      <c r="V10687" s="42"/>
      <c r="W10687" s="42"/>
      <c r="X10687" s="42"/>
      <c r="Y10687" s="42"/>
      <c r="Z10687" s="42"/>
    </row>
    <row r="10688">
      <c r="B10688" s="42"/>
      <c r="D10688" s="90"/>
      <c r="F10688" s="90"/>
      <c r="G10688" s="42"/>
      <c r="H10688" s="90"/>
      <c r="M10688" s="42"/>
      <c r="S10688" s="42"/>
      <c r="T10688" s="42"/>
      <c r="U10688" s="42"/>
      <c r="V10688" s="42"/>
      <c r="W10688" s="42"/>
      <c r="X10688" s="42"/>
      <c r="Y10688" s="42"/>
      <c r="Z10688" s="42"/>
    </row>
    <row r="10689">
      <c r="B10689" s="42"/>
      <c r="D10689" s="90"/>
      <c r="F10689" s="90"/>
      <c r="G10689" s="42"/>
      <c r="H10689" s="90"/>
      <c r="M10689" s="42"/>
      <c r="S10689" s="42"/>
      <c r="T10689" s="42"/>
      <c r="U10689" s="42"/>
      <c r="V10689" s="42"/>
      <c r="W10689" s="42"/>
      <c r="X10689" s="42"/>
      <c r="Y10689" s="42"/>
      <c r="Z10689" s="42"/>
    </row>
    <row r="10690">
      <c r="B10690" s="42"/>
      <c r="D10690" s="90"/>
      <c r="F10690" s="90"/>
      <c r="G10690" s="42"/>
      <c r="H10690" s="90"/>
      <c r="M10690" s="42"/>
      <c r="S10690" s="42"/>
      <c r="T10690" s="42"/>
      <c r="U10690" s="42"/>
      <c r="V10690" s="42"/>
      <c r="W10690" s="42"/>
      <c r="X10690" s="42"/>
      <c r="Y10690" s="42"/>
      <c r="Z10690" s="42"/>
    </row>
    <row r="10691">
      <c r="B10691" s="42"/>
      <c r="D10691" s="90"/>
      <c r="F10691" s="90"/>
      <c r="G10691" s="42"/>
      <c r="H10691" s="90"/>
      <c r="M10691" s="42"/>
      <c r="S10691" s="42"/>
      <c r="T10691" s="42"/>
      <c r="U10691" s="42"/>
      <c r="V10691" s="42"/>
      <c r="W10691" s="42"/>
      <c r="X10691" s="42"/>
      <c r="Y10691" s="42"/>
      <c r="Z10691" s="42"/>
    </row>
    <row r="10692">
      <c r="B10692" s="42"/>
      <c r="D10692" s="90"/>
      <c r="F10692" s="90"/>
      <c r="G10692" s="42"/>
      <c r="H10692" s="90"/>
      <c r="M10692" s="42"/>
      <c r="S10692" s="42"/>
      <c r="T10692" s="42"/>
      <c r="U10692" s="42"/>
      <c r="V10692" s="42"/>
      <c r="W10692" s="42"/>
      <c r="X10692" s="42"/>
      <c r="Y10692" s="42"/>
      <c r="Z10692" s="42"/>
    </row>
    <row r="10693">
      <c r="B10693" s="42"/>
      <c r="D10693" s="90"/>
      <c r="F10693" s="90"/>
      <c r="G10693" s="42"/>
      <c r="H10693" s="90"/>
      <c r="M10693" s="42"/>
      <c r="S10693" s="42"/>
      <c r="T10693" s="42"/>
      <c r="U10693" s="42"/>
      <c r="V10693" s="42"/>
      <c r="W10693" s="42"/>
      <c r="X10693" s="42"/>
      <c r="Y10693" s="42"/>
      <c r="Z10693" s="42"/>
    </row>
    <row r="10694">
      <c r="B10694" s="42"/>
      <c r="D10694" s="90"/>
      <c r="F10694" s="90"/>
      <c r="G10694" s="42"/>
      <c r="H10694" s="90"/>
      <c r="M10694" s="42"/>
      <c r="S10694" s="42"/>
      <c r="T10694" s="42"/>
      <c r="U10694" s="42"/>
      <c r="V10694" s="42"/>
      <c r="W10694" s="42"/>
      <c r="X10694" s="42"/>
      <c r="Y10694" s="42"/>
      <c r="Z10694" s="42"/>
    </row>
    <row r="10695">
      <c r="B10695" s="42"/>
      <c r="D10695" s="90"/>
      <c r="F10695" s="90"/>
      <c r="G10695" s="42"/>
      <c r="H10695" s="90"/>
      <c r="M10695" s="42"/>
      <c r="S10695" s="42"/>
      <c r="T10695" s="42"/>
      <c r="U10695" s="42"/>
      <c r="V10695" s="42"/>
      <c r="W10695" s="42"/>
      <c r="X10695" s="42"/>
      <c r="Y10695" s="42"/>
      <c r="Z10695" s="42"/>
    </row>
    <row r="10696">
      <c r="B10696" s="42"/>
      <c r="D10696" s="90"/>
      <c r="F10696" s="90"/>
      <c r="G10696" s="42"/>
      <c r="H10696" s="90"/>
      <c r="M10696" s="42"/>
      <c r="S10696" s="42"/>
      <c r="T10696" s="42"/>
      <c r="U10696" s="42"/>
      <c r="V10696" s="42"/>
      <c r="W10696" s="42"/>
      <c r="X10696" s="42"/>
      <c r="Y10696" s="42"/>
      <c r="Z10696" s="42"/>
    </row>
    <row r="10697">
      <c r="B10697" s="42"/>
      <c r="D10697" s="90"/>
      <c r="F10697" s="90"/>
      <c r="G10697" s="42"/>
      <c r="H10697" s="90"/>
      <c r="M10697" s="42"/>
      <c r="S10697" s="42"/>
      <c r="T10697" s="42"/>
      <c r="U10697" s="42"/>
      <c r="V10697" s="42"/>
      <c r="W10697" s="42"/>
      <c r="X10697" s="42"/>
      <c r="Y10697" s="42"/>
      <c r="Z10697" s="42"/>
    </row>
    <row r="10698">
      <c r="B10698" s="42"/>
      <c r="D10698" s="90"/>
      <c r="F10698" s="90"/>
      <c r="G10698" s="42"/>
      <c r="H10698" s="90"/>
      <c r="M10698" s="42"/>
      <c r="S10698" s="42"/>
      <c r="T10698" s="42"/>
      <c r="U10698" s="42"/>
      <c r="V10698" s="42"/>
      <c r="W10698" s="42"/>
      <c r="X10698" s="42"/>
      <c r="Y10698" s="42"/>
      <c r="Z10698" s="42"/>
    </row>
    <row r="10699">
      <c r="B10699" s="42"/>
      <c r="D10699" s="90"/>
      <c r="F10699" s="90"/>
      <c r="G10699" s="42"/>
      <c r="H10699" s="90"/>
      <c r="M10699" s="42"/>
      <c r="S10699" s="42"/>
      <c r="T10699" s="42"/>
      <c r="U10699" s="42"/>
      <c r="V10699" s="42"/>
      <c r="W10699" s="42"/>
      <c r="X10699" s="42"/>
      <c r="Y10699" s="42"/>
      <c r="Z10699" s="42"/>
    </row>
    <row r="10700">
      <c r="B10700" s="42"/>
      <c r="D10700" s="90"/>
      <c r="F10700" s="90"/>
      <c r="G10700" s="42"/>
      <c r="H10700" s="90"/>
      <c r="M10700" s="42"/>
      <c r="S10700" s="42"/>
      <c r="T10700" s="42"/>
      <c r="U10700" s="42"/>
      <c r="V10700" s="42"/>
      <c r="W10700" s="42"/>
      <c r="X10700" s="42"/>
      <c r="Y10700" s="42"/>
      <c r="Z10700" s="42"/>
    </row>
    <row r="10701">
      <c r="B10701" s="42"/>
      <c r="D10701" s="90"/>
      <c r="F10701" s="90"/>
      <c r="G10701" s="42"/>
      <c r="H10701" s="90"/>
      <c r="M10701" s="42"/>
      <c r="S10701" s="42"/>
      <c r="T10701" s="42"/>
      <c r="U10701" s="42"/>
      <c r="V10701" s="42"/>
      <c r="W10701" s="42"/>
      <c r="X10701" s="42"/>
      <c r="Y10701" s="42"/>
      <c r="Z10701" s="42"/>
    </row>
    <row r="10702">
      <c r="B10702" s="42"/>
      <c r="D10702" s="90"/>
      <c r="F10702" s="90"/>
      <c r="G10702" s="42"/>
      <c r="H10702" s="90"/>
      <c r="M10702" s="42"/>
      <c r="S10702" s="42"/>
      <c r="T10702" s="42"/>
      <c r="U10702" s="42"/>
      <c r="V10702" s="42"/>
      <c r="W10702" s="42"/>
      <c r="X10702" s="42"/>
      <c r="Y10702" s="42"/>
      <c r="Z10702" s="42"/>
    </row>
    <row r="10703">
      <c r="B10703" s="42"/>
      <c r="D10703" s="90"/>
      <c r="F10703" s="90"/>
      <c r="G10703" s="42"/>
      <c r="H10703" s="90"/>
      <c r="M10703" s="42"/>
      <c r="S10703" s="42"/>
      <c r="T10703" s="42"/>
      <c r="U10703" s="42"/>
      <c r="V10703" s="42"/>
      <c r="W10703" s="42"/>
      <c r="X10703" s="42"/>
      <c r="Y10703" s="42"/>
      <c r="Z10703" s="42"/>
    </row>
    <row r="10704">
      <c r="B10704" s="42"/>
      <c r="D10704" s="90"/>
      <c r="F10704" s="90"/>
      <c r="G10704" s="42"/>
      <c r="H10704" s="90"/>
      <c r="M10704" s="42"/>
      <c r="S10704" s="42"/>
      <c r="T10704" s="42"/>
      <c r="U10704" s="42"/>
      <c r="V10704" s="42"/>
      <c r="W10704" s="42"/>
      <c r="X10704" s="42"/>
      <c r="Y10704" s="42"/>
      <c r="Z10704" s="42"/>
    </row>
    <row r="10705">
      <c r="B10705" s="42"/>
      <c r="D10705" s="90"/>
      <c r="F10705" s="90"/>
      <c r="G10705" s="42"/>
      <c r="H10705" s="90"/>
      <c r="M10705" s="42"/>
      <c r="S10705" s="42"/>
      <c r="T10705" s="42"/>
      <c r="U10705" s="42"/>
      <c r="V10705" s="42"/>
      <c r="W10705" s="42"/>
      <c r="X10705" s="42"/>
      <c r="Y10705" s="42"/>
      <c r="Z10705" s="42"/>
    </row>
    <row r="10706">
      <c r="B10706" s="42"/>
      <c r="D10706" s="90"/>
      <c r="F10706" s="90"/>
      <c r="G10706" s="42"/>
      <c r="H10706" s="90"/>
      <c r="M10706" s="42"/>
      <c r="S10706" s="42"/>
      <c r="T10706" s="42"/>
      <c r="U10706" s="42"/>
      <c r="V10706" s="42"/>
      <c r="W10706" s="42"/>
      <c r="X10706" s="42"/>
      <c r="Y10706" s="42"/>
      <c r="Z10706" s="42"/>
    </row>
    <row r="10707">
      <c r="B10707" s="42"/>
      <c r="D10707" s="90"/>
      <c r="F10707" s="90"/>
      <c r="G10707" s="42"/>
      <c r="H10707" s="90"/>
      <c r="M10707" s="42"/>
      <c r="S10707" s="42"/>
      <c r="T10707" s="42"/>
      <c r="U10707" s="42"/>
      <c r="V10707" s="42"/>
      <c r="W10707" s="42"/>
      <c r="X10707" s="42"/>
      <c r="Y10707" s="42"/>
      <c r="Z10707" s="42"/>
    </row>
    <row r="10708">
      <c r="B10708" s="42"/>
      <c r="D10708" s="90"/>
      <c r="F10708" s="90"/>
      <c r="G10708" s="42"/>
      <c r="H10708" s="90"/>
      <c r="M10708" s="42"/>
      <c r="S10708" s="42"/>
      <c r="T10708" s="42"/>
      <c r="U10708" s="42"/>
      <c r="V10708" s="42"/>
      <c r="W10708" s="42"/>
      <c r="X10708" s="42"/>
      <c r="Y10708" s="42"/>
      <c r="Z10708" s="42"/>
    </row>
    <row r="10709">
      <c r="B10709" s="42"/>
      <c r="D10709" s="90"/>
      <c r="F10709" s="90"/>
      <c r="G10709" s="42"/>
      <c r="H10709" s="90"/>
      <c r="M10709" s="42"/>
      <c r="S10709" s="42"/>
      <c r="T10709" s="42"/>
      <c r="U10709" s="42"/>
      <c r="V10709" s="42"/>
      <c r="W10709" s="42"/>
      <c r="X10709" s="42"/>
      <c r="Y10709" s="42"/>
      <c r="Z10709" s="42"/>
    </row>
    <row r="10710">
      <c r="B10710" s="42"/>
      <c r="D10710" s="90"/>
      <c r="F10710" s="90"/>
      <c r="G10710" s="42"/>
      <c r="H10710" s="90"/>
      <c r="M10710" s="42"/>
      <c r="S10710" s="42"/>
      <c r="T10710" s="42"/>
      <c r="U10710" s="42"/>
      <c r="V10710" s="42"/>
      <c r="W10710" s="42"/>
      <c r="X10710" s="42"/>
      <c r="Y10710" s="42"/>
      <c r="Z10710" s="42"/>
    </row>
    <row r="10711">
      <c r="B10711" s="42"/>
      <c r="D10711" s="90"/>
      <c r="F10711" s="90"/>
      <c r="G10711" s="42"/>
      <c r="H10711" s="90"/>
      <c r="M10711" s="42"/>
      <c r="S10711" s="42"/>
      <c r="T10711" s="42"/>
      <c r="U10711" s="42"/>
      <c r="V10711" s="42"/>
      <c r="W10711" s="42"/>
      <c r="X10711" s="42"/>
      <c r="Y10711" s="42"/>
      <c r="Z10711" s="42"/>
    </row>
    <row r="10712">
      <c r="B10712" s="42"/>
      <c r="D10712" s="90"/>
      <c r="F10712" s="90"/>
      <c r="G10712" s="42"/>
      <c r="H10712" s="90"/>
      <c r="M10712" s="42"/>
      <c r="S10712" s="42"/>
      <c r="T10712" s="42"/>
      <c r="U10712" s="42"/>
      <c r="V10712" s="42"/>
      <c r="W10712" s="42"/>
      <c r="X10712" s="42"/>
      <c r="Y10712" s="42"/>
      <c r="Z10712" s="42"/>
    </row>
    <row r="10713">
      <c r="B10713" s="42"/>
      <c r="D10713" s="90"/>
      <c r="F10713" s="90"/>
      <c r="G10713" s="42"/>
      <c r="H10713" s="90"/>
      <c r="M10713" s="42"/>
      <c r="S10713" s="42"/>
      <c r="T10713" s="42"/>
      <c r="U10713" s="42"/>
      <c r="V10713" s="42"/>
      <c r="W10713" s="42"/>
      <c r="X10713" s="42"/>
      <c r="Y10713" s="42"/>
      <c r="Z10713" s="42"/>
    </row>
    <row r="10714">
      <c r="B10714" s="42"/>
      <c r="D10714" s="90"/>
      <c r="F10714" s="90"/>
      <c r="G10714" s="42"/>
      <c r="H10714" s="90"/>
      <c r="M10714" s="42"/>
      <c r="S10714" s="42"/>
      <c r="T10714" s="42"/>
      <c r="U10714" s="42"/>
      <c r="V10714" s="42"/>
      <c r="W10714" s="42"/>
      <c r="X10714" s="42"/>
      <c r="Y10714" s="42"/>
      <c r="Z10714" s="42"/>
    </row>
    <row r="10715">
      <c r="B10715" s="42"/>
      <c r="D10715" s="90"/>
      <c r="F10715" s="90"/>
      <c r="G10715" s="42"/>
      <c r="H10715" s="90"/>
      <c r="M10715" s="42"/>
      <c r="S10715" s="42"/>
      <c r="T10715" s="42"/>
      <c r="U10715" s="42"/>
      <c r="V10715" s="42"/>
      <c r="W10715" s="42"/>
      <c r="X10715" s="42"/>
      <c r="Y10715" s="42"/>
      <c r="Z10715" s="42"/>
    </row>
    <row r="10716">
      <c r="B10716" s="42"/>
      <c r="D10716" s="90"/>
      <c r="F10716" s="90"/>
      <c r="G10716" s="42"/>
      <c r="H10716" s="90"/>
      <c r="M10716" s="42"/>
      <c r="S10716" s="42"/>
      <c r="T10716" s="42"/>
      <c r="U10716" s="42"/>
      <c r="V10716" s="42"/>
      <c r="W10716" s="42"/>
      <c r="X10716" s="42"/>
      <c r="Y10716" s="42"/>
      <c r="Z10716" s="42"/>
    </row>
    <row r="10717">
      <c r="B10717" s="42"/>
      <c r="D10717" s="90"/>
      <c r="F10717" s="90"/>
      <c r="G10717" s="42"/>
      <c r="H10717" s="90"/>
      <c r="M10717" s="42"/>
      <c r="S10717" s="42"/>
      <c r="T10717" s="42"/>
      <c r="U10717" s="42"/>
      <c r="V10717" s="42"/>
      <c r="W10717" s="42"/>
      <c r="X10717" s="42"/>
      <c r="Y10717" s="42"/>
      <c r="Z10717" s="42"/>
    </row>
    <row r="10718">
      <c r="B10718" s="42"/>
      <c r="D10718" s="90"/>
      <c r="F10718" s="90"/>
      <c r="G10718" s="42"/>
      <c r="H10718" s="90"/>
      <c r="M10718" s="42"/>
      <c r="S10718" s="42"/>
      <c r="T10718" s="42"/>
      <c r="U10718" s="42"/>
      <c r="V10718" s="42"/>
      <c r="W10718" s="42"/>
      <c r="X10718" s="42"/>
      <c r="Y10718" s="42"/>
      <c r="Z10718" s="42"/>
    </row>
    <row r="10719">
      <c r="B10719" s="42"/>
      <c r="D10719" s="90"/>
      <c r="F10719" s="90"/>
      <c r="G10719" s="42"/>
      <c r="H10719" s="90"/>
      <c r="M10719" s="42"/>
      <c r="S10719" s="42"/>
      <c r="T10719" s="42"/>
      <c r="U10719" s="42"/>
      <c r="V10719" s="42"/>
      <c r="W10719" s="42"/>
      <c r="X10719" s="42"/>
      <c r="Y10719" s="42"/>
      <c r="Z10719" s="42"/>
    </row>
    <row r="10720">
      <c r="B10720" s="42"/>
      <c r="D10720" s="90"/>
      <c r="F10720" s="90"/>
      <c r="G10720" s="42"/>
      <c r="H10720" s="90"/>
      <c r="M10720" s="42"/>
      <c r="S10720" s="42"/>
      <c r="T10720" s="42"/>
      <c r="U10720" s="42"/>
      <c r="V10720" s="42"/>
      <c r="W10720" s="42"/>
      <c r="X10720" s="42"/>
      <c r="Y10720" s="42"/>
      <c r="Z10720" s="42"/>
    </row>
    <row r="10721">
      <c r="B10721" s="42"/>
      <c r="D10721" s="90"/>
      <c r="F10721" s="90"/>
      <c r="G10721" s="42"/>
      <c r="H10721" s="90"/>
      <c r="M10721" s="42"/>
      <c r="S10721" s="42"/>
      <c r="T10721" s="42"/>
      <c r="U10721" s="42"/>
      <c r="V10721" s="42"/>
      <c r="W10721" s="42"/>
      <c r="X10721" s="42"/>
      <c r="Y10721" s="42"/>
      <c r="Z10721" s="42"/>
    </row>
    <row r="10722">
      <c r="B10722" s="42"/>
      <c r="D10722" s="90"/>
      <c r="F10722" s="90"/>
      <c r="G10722" s="42"/>
      <c r="H10722" s="90"/>
      <c r="M10722" s="42"/>
      <c r="S10722" s="42"/>
      <c r="T10722" s="42"/>
      <c r="U10722" s="42"/>
      <c r="V10722" s="42"/>
      <c r="W10722" s="42"/>
      <c r="X10722" s="42"/>
      <c r="Y10722" s="42"/>
      <c r="Z10722" s="42"/>
    </row>
    <row r="10723">
      <c r="B10723" s="42"/>
      <c r="D10723" s="90"/>
      <c r="F10723" s="90"/>
      <c r="G10723" s="42"/>
      <c r="H10723" s="90"/>
      <c r="M10723" s="42"/>
      <c r="S10723" s="42"/>
      <c r="T10723" s="42"/>
      <c r="U10723" s="42"/>
      <c r="V10723" s="42"/>
      <c r="W10723" s="42"/>
      <c r="X10723" s="42"/>
      <c r="Y10723" s="42"/>
      <c r="Z10723" s="42"/>
    </row>
    <row r="10724">
      <c r="B10724" s="42"/>
      <c r="D10724" s="90"/>
      <c r="F10724" s="90"/>
      <c r="G10724" s="42"/>
      <c r="H10724" s="90"/>
      <c r="M10724" s="42"/>
      <c r="S10724" s="42"/>
      <c r="T10724" s="42"/>
      <c r="U10724" s="42"/>
      <c r="V10724" s="42"/>
      <c r="W10724" s="42"/>
      <c r="X10724" s="42"/>
      <c r="Y10724" s="42"/>
      <c r="Z10724" s="42"/>
    </row>
    <row r="10725">
      <c r="B10725" s="42"/>
      <c r="D10725" s="90"/>
      <c r="F10725" s="90"/>
      <c r="G10725" s="42"/>
      <c r="H10725" s="90"/>
      <c r="M10725" s="42"/>
      <c r="S10725" s="42"/>
      <c r="T10725" s="42"/>
      <c r="U10725" s="42"/>
      <c r="V10725" s="42"/>
      <c r="W10725" s="42"/>
      <c r="X10725" s="42"/>
      <c r="Y10725" s="42"/>
      <c r="Z10725" s="42"/>
    </row>
    <row r="10726">
      <c r="B10726" s="42"/>
      <c r="D10726" s="90"/>
      <c r="F10726" s="90"/>
      <c r="G10726" s="42"/>
      <c r="H10726" s="90"/>
      <c r="M10726" s="42"/>
      <c r="S10726" s="42"/>
      <c r="T10726" s="42"/>
      <c r="U10726" s="42"/>
      <c r="V10726" s="42"/>
      <c r="W10726" s="42"/>
      <c r="X10726" s="42"/>
      <c r="Y10726" s="42"/>
      <c r="Z10726" s="42"/>
    </row>
    <row r="10727">
      <c r="B10727" s="42"/>
      <c r="D10727" s="90"/>
      <c r="F10727" s="90"/>
      <c r="G10727" s="42"/>
      <c r="H10727" s="90"/>
      <c r="M10727" s="42"/>
      <c r="S10727" s="42"/>
      <c r="T10727" s="42"/>
      <c r="U10727" s="42"/>
      <c r="V10727" s="42"/>
      <c r="W10727" s="42"/>
      <c r="X10727" s="42"/>
      <c r="Y10727" s="42"/>
      <c r="Z10727" s="42"/>
    </row>
    <row r="10728">
      <c r="B10728" s="42"/>
      <c r="D10728" s="90"/>
      <c r="F10728" s="90"/>
      <c r="G10728" s="42"/>
      <c r="H10728" s="90"/>
      <c r="M10728" s="42"/>
      <c r="S10728" s="42"/>
      <c r="T10728" s="42"/>
      <c r="U10728" s="42"/>
      <c r="V10728" s="42"/>
      <c r="W10728" s="42"/>
      <c r="X10728" s="42"/>
      <c r="Y10728" s="42"/>
      <c r="Z10728" s="42"/>
    </row>
    <row r="10729">
      <c r="B10729" s="42"/>
      <c r="D10729" s="90"/>
      <c r="F10729" s="90"/>
      <c r="G10729" s="42"/>
      <c r="H10729" s="90"/>
      <c r="M10729" s="42"/>
      <c r="S10729" s="42"/>
      <c r="T10729" s="42"/>
      <c r="U10729" s="42"/>
      <c r="V10729" s="42"/>
      <c r="W10729" s="42"/>
      <c r="X10729" s="42"/>
      <c r="Y10729" s="42"/>
      <c r="Z10729" s="42"/>
    </row>
    <row r="10730">
      <c r="B10730" s="42"/>
      <c r="D10730" s="90"/>
      <c r="F10730" s="90"/>
      <c r="G10730" s="42"/>
      <c r="H10730" s="90"/>
      <c r="M10730" s="42"/>
      <c r="S10730" s="42"/>
      <c r="T10730" s="42"/>
      <c r="U10730" s="42"/>
      <c r="V10730" s="42"/>
      <c r="W10730" s="42"/>
      <c r="X10730" s="42"/>
      <c r="Y10730" s="42"/>
      <c r="Z10730" s="42"/>
    </row>
    <row r="10731">
      <c r="B10731" s="42"/>
      <c r="D10731" s="90"/>
      <c r="F10731" s="90"/>
      <c r="G10731" s="42"/>
      <c r="H10731" s="90"/>
      <c r="M10731" s="42"/>
      <c r="S10731" s="42"/>
      <c r="T10731" s="42"/>
      <c r="U10731" s="42"/>
      <c r="V10731" s="42"/>
      <c r="W10731" s="42"/>
      <c r="X10731" s="42"/>
      <c r="Y10731" s="42"/>
      <c r="Z10731" s="42"/>
    </row>
    <row r="10732">
      <c r="B10732" s="42"/>
      <c r="D10732" s="90"/>
      <c r="F10732" s="90"/>
      <c r="G10732" s="42"/>
      <c r="H10732" s="90"/>
      <c r="M10732" s="42"/>
      <c r="S10732" s="42"/>
      <c r="T10732" s="42"/>
      <c r="U10732" s="42"/>
      <c r="V10732" s="42"/>
      <c r="W10732" s="42"/>
      <c r="X10732" s="42"/>
      <c r="Y10732" s="42"/>
      <c r="Z10732" s="42"/>
    </row>
    <row r="10733">
      <c r="B10733" s="42"/>
      <c r="D10733" s="90"/>
      <c r="F10733" s="90"/>
      <c r="G10733" s="42"/>
      <c r="H10733" s="90"/>
      <c r="M10733" s="42"/>
      <c r="S10733" s="42"/>
      <c r="T10733" s="42"/>
      <c r="U10733" s="42"/>
      <c r="V10733" s="42"/>
      <c r="W10733" s="42"/>
      <c r="X10733" s="42"/>
      <c r="Y10733" s="42"/>
      <c r="Z10733" s="42"/>
    </row>
    <row r="10734">
      <c r="B10734" s="42"/>
      <c r="D10734" s="90"/>
      <c r="F10734" s="90"/>
      <c r="G10734" s="42"/>
      <c r="H10734" s="90"/>
      <c r="M10734" s="42"/>
      <c r="S10734" s="42"/>
      <c r="T10734" s="42"/>
      <c r="U10734" s="42"/>
      <c r="V10734" s="42"/>
      <c r="W10734" s="42"/>
      <c r="X10734" s="42"/>
      <c r="Y10734" s="42"/>
      <c r="Z10734" s="42"/>
    </row>
    <row r="10735">
      <c r="B10735" s="42"/>
      <c r="D10735" s="90"/>
      <c r="F10735" s="90"/>
      <c r="G10735" s="42"/>
      <c r="H10735" s="90"/>
      <c r="M10735" s="42"/>
      <c r="S10735" s="42"/>
      <c r="T10735" s="42"/>
      <c r="U10735" s="42"/>
      <c r="V10735" s="42"/>
      <c r="W10735" s="42"/>
      <c r="X10735" s="42"/>
      <c r="Y10735" s="42"/>
      <c r="Z10735" s="42"/>
    </row>
    <row r="10736">
      <c r="B10736" s="42"/>
      <c r="D10736" s="90"/>
      <c r="F10736" s="90"/>
      <c r="G10736" s="42"/>
      <c r="H10736" s="90"/>
      <c r="M10736" s="42"/>
      <c r="S10736" s="42"/>
      <c r="T10736" s="42"/>
      <c r="U10736" s="42"/>
      <c r="V10736" s="42"/>
      <c r="W10736" s="42"/>
      <c r="X10736" s="42"/>
      <c r="Y10736" s="42"/>
      <c r="Z10736" s="42"/>
    </row>
    <row r="10737">
      <c r="B10737" s="42"/>
      <c r="D10737" s="90"/>
      <c r="F10737" s="90"/>
      <c r="G10737" s="42"/>
      <c r="H10737" s="90"/>
      <c r="M10737" s="42"/>
      <c r="S10737" s="42"/>
      <c r="T10737" s="42"/>
      <c r="U10737" s="42"/>
      <c r="V10737" s="42"/>
      <c r="W10737" s="42"/>
      <c r="X10737" s="42"/>
      <c r="Y10737" s="42"/>
      <c r="Z10737" s="42"/>
    </row>
    <row r="10738">
      <c r="B10738" s="42"/>
      <c r="D10738" s="90"/>
      <c r="F10738" s="90"/>
      <c r="G10738" s="42"/>
      <c r="H10738" s="90"/>
      <c r="M10738" s="42"/>
      <c r="S10738" s="42"/>
      <c r="T10738" s="42"/>
      <c r="U10738" s="42"/>
      <c r="V10738" s="42"/>
      <c r="W10738" s="42"/>
      <c r="X10738" s="42"/>
      <c r="Y10738" s="42"/>
      <c r="Z10738" s="42"/>
    </row>
    <row r="10739">
      <c r="B10739" s="42"/>
      <c r="D10739" s="90"/>
      <c r="F10739" s="90"/>
      <c r="G10739" s="42"/>
      <c r="H10739" s="90"/>
      <c r="M10739" s="42"/>
      <c r="S10739" s="42"/>
      <c r="T10739" s="42"/>
      <c r="U10739" s="42"/>
      <c r="V10739" s="42"/>
      <c r="W10739" s="42"/>
      <c r="X10739" s="42"/>
      <c r="Y10739" s="42"/>
      <c r="Z10739" s="42"/>
    </row>
    <row r="10740">
      <c r="B10740" s="42"/>
      <c r="D10740" s="90"/>
      <c r="F10740" s="90"/>
      <c r="G10740" s="42"/>
      <c r="H10740" s="90"/>
      <c r="M10740" s="42"/>
      <c r="S10740" s="42"/>
      <c r="T10740" s="42"/>
      <c r="U10740" s="42"/>
      <c r="V10740" s="42"/>
      <c r="W10740" s="42"/>
      <c r="X10740" s="42"/>
      <c r="Y10740" s="42"/>
      <c r="Z10740" s="42"/>
    </row>
    <row r="10741">
      <c r="B10741" s="42"/>
      <c r="D10741" s="90"/>
      <c r="F10741" s="90"/>
      <c r="G10741" s="42"/>
      <c r="H10741" s="90"/>
      <c r="M10741" s="42"/>
      <c r="S10741" s="42"/>
      <c r="T10741" s="42"/>
      <c r="U10741" s="42"/>
      <c r="V10741" s="42"/>
      <c r="W10741" s="42"/>
      <c r="X10741" s="42"/>
      <c r="Y10741" s="42"/>
      <c r="Z10741" s="42"/>
    </row>
    <row r="10742">
      <c r="B10742" s="42"/>
      <c r="D10742" s="90"/>
      <c r="F10742" s="90"/>
      <c r="G10742" s="42"/>
      <c r="H10742" s="90"/>
      <c r="M10742" s="42"/>
      <c r="S10742" s="42"/>
      <c r="T10742" s="42"/>
      <c r="U10742" s="42"/>
      <c r="V10742" s="42"/>
      <c r="W10742" s="42"/>
      <c r="X10742" s="42"/>
      <c r="Y10742" s="42"/>
      <c r="Z10742" s="42"/>
    </row>
    <row r="10743">
      <c r="B10743" s="42"/>
      <c r="D10743" s="90"/>
      <c r="F10743" s="90"/>
      <c r="G10743" s="42"/>
      <c r="H10743" s="90"/>
      <c r="M10743" s="42"/>
      <c r="S10743" s="42"/>
      <c r="T10743" s="42"/>
      <c r="U10743" s="42"/>
      <c r="V10743" s="42"/>
      <c r="W10743" s="42"/>
      <c r="X10743" s="42"/>
      <c r="Y10743" s="42"/>
      <c r="Z10743" s="42"/>
    </row>
    <row r="10744">
      <c r="B10744" s="42"/>
      <c r="D10744" s="90"/>
      <c r="F10744" s="90"/>
      <c r="G10744" s="42"/>
      <c r="H10744" s="90"/>
      <c r="M10744" s="42"/>
      <c r="S10744" s="42"/>
      <c r="T10744" s="42"/>
      <c r="U10744" s="42"/>
      <c r="V10744" s="42"/>
      <c r="W10744" s="42"/>
      <c r="X10744" s="42"/>
      <c r="Y10744" s="42"/>
      <c r="Z10744" s="42"/>
    </row>
    <row r="10745">
      <c r="B10745" s="42"/>
      <c r="D10745" s="90"/>
      <c r="F10745" s="90"/>
      <c r="G10745" s="42"/>
      <c r="H10745" s="90"/>
      <c r="M10745" s="42"/>
      <c r="S10745" s="42"/>
      <c r="T10745" s="42"/>
      <c r="U10745" s="42"/>
      <c r="V10745" s="42"/>
      <c r="W10745" s="42"/>
      <c r="X10745" s="42"/>
      <c r="Y10745" s="42"/>
      <c r="Z10745" s="42"/>
    </row>
    <row r="10746">
      <c r="B10746" s="42"/>
      <c r="D10746" s="90"/>
      <c r="F10746" s="90"/>
      <c r="G10746" s="42"/>
      <c r="H10746" s="90"/>
      <c r="M10746" s="42"/>
      <c r="S10746" s="42"/>
      <c r="T10746" s="42"/>
      <c r="U10746" s="42"/>
      <c r="V10746" s="42"/>
      <c r="W10746" s="42"/>
      <c r="X10746" s="42"/>
      <c r="Y10746" s="42"/>
      <c r="Z10746" s="42"/>
    </row>
    <row r="10747">
      <c r="B10747" s="42"/>
      <c r="D10747" s="90"/>
      <c r="F10747" s="90"/>
      <c r="G10747" s="42"/>
      <c r="H10747" s="90"/>
      <c r="M10747" s="42"/>
      <c r="S10747" s="42"/>
      <c r="T10747" s="42"/>
      <c r="U10747" s="42"/>
      <c r="V10747" s="42"/>
      <c r="W10747" s="42"/>
      <c r="X10747" s="42"/>
      <c r="Y10747" s="42"/>
      <c r="Z10747" s="42"/>
    </row>
    <row r="10748">
      <c r="B10748" s="42"/>
      <c r="D10748" s="90"/>
      <c r="F10748" s="90"/>
      <c r="G10748" s="42"/>
      <c r="H10748" s="90"/>
      <c r="M10748" s="42"/>
      <c r="S10748" s="42"/>
      <c r="T10748" s="42"/>
      <c r="U10748" s="42"/>
      <c r="V10748" s="42"/>
      <c r="W10748" s="42"/>
      <c r="X10748" s="42"/>
      <c r="Y10748" s="42"/>
      <c r="Z10748" s="42"/>
    </row>
    <row r="10749">
      <c r="B10749" s="42"/>
      <c r="D10749" s="90"/>
      <c r="F10749" s="90"/>
      <c r="G10749" s="42"/>
      <c r="H10749" s="90"/>
      <c r="M10749" s="42"/>
      <c r="S10749" s="42"/>
      <c r="T10749" s="42"/>
      <c r="U10749" s="42"/>
      <c r="V10749" s="42"/>
      <c r="W10749" s="42"/>
      <c r="X10749" s="42"/>
      <c r="Y10749" s="42"/>
      <c r="Z10749" s="42"/>
    </row>
    <row r="10750">
      <c r="B10750" s="42"/>
      <c r="D10750" s="90"/>
      <c r="F10750" s="90"/>
      <c r="G10750" s="42"/>
      <c r="H10750" s="90"/>
      <c r="M10750" s="42"/>
      <c r="S10750" s="42"/>
      <c r="T10750" s="42"/>
      <c r="U10750" s="42"/>
      <c r="V10750" s="42"/>
      <c r="W10750" s="42"/>
      <c r="X10750" s="42"/>
      <c r="Y10750" s="42"/>
      <c r="Z10750" s="42"/>
    </row>
    <row r="10751">
      <c r="B10751" s="42"/>
      <c r="D10751" s="90"/>
      <c r="F10751" s="90"/>
      <c r="G10751" s="42"/>
      <c r="H10751" s="90"/>
      <c r="M10751" s="42"/>
      <c r="S10751" s="42"/>
      <c r="T10751" s="42"/>
      <c r="U10751" s="42"/>
      <c r="V10751" s="42"/>
      <c r="W10751" s="42"/>
      <c r="X10751" s="42"/>
      <c r="Y10751" s="42"/>
      <c r="Z10751" s="42"/>
    </row>
    <row r="10752">
      <c r="B10752" s="42"/>
      <c r="D10752" s="90"/>
      <c r="F10752" s="90"/>
      <c r="G10752" s="42"/>
      <c r="H10752" s="90"/>
      <c r="M10752" s="42"/>
      <c r="S10752" s="42"/>
      <c r="T10752" s="42"/>
      <c r="U10752" s="42"/>
      <c r="V10752" s="42"/>
      <c r="W10752" s="42"/>
      <c r="X10752" s="42"/>
      <c r="Y10752" s="42"/>
      <c r="Z10752" s="42"/>
    </row>
    <row r="10753">
      <c r="B10753" s="42"/>
      <c r="D10753" s="90"/>
      <c r="F10753" s="90"/>
      <c r="G10753" s="42"/>
      <c r="H10753" s="90"/>
      <c r="M10753" s="42"/>
      <c r="S10753" s="42"/>
      <c r="T10753" s="42"/>
      <c r="U10753" s="42"/>
      <c r="V10753" s="42"/>
      <c r="W10753" s="42"/>
      <c r="X10753" s="42"/>
      <c r="Y10753" s="42"/>
      <c r="Z10753" s="42"/>
    </row>
    <row r="10754">
      <c r="B10754" s="42"/>
      <c r="D10754" s="90"/>
      <c r="F10754" s="90"/>
      <c r="G10754" s="42"/>
      <c r="H10754" s="90"/>
      <c r="M10754" s="42"/>
      <c r="S10754" s="42"/>
      <c r="T10754" s="42"/>
      <c r="U10754" s="42"/>
      <c r="V10754" s="42"/>
      <c r="W10754" s="42"/>
      <c r="X10754" s="42"/>
      <c r="Y10754" s="42"/>
      <c r="Z10754" s="42"/>
    </row>
    <row r="10755">
      <c r="B10755" s="42"/>
      <c r="D10755" s="90"/>
      <c r="F10755" s="90"/>
      <c r="G10755" s="42"/>
      <c r="H10755" s="90"/>
      <c r="M10755" s="42"/>
      <c r="S10755" s="42"/>
      <c r="T10755" s="42"/>
      <c r="U10755" s="42"/>
      <c r="V10755" s="42"/>
      <c r="W10755" s="42"/>
      <c r="X10755" s="42"/>
      <c r="Y10755" s="42"/>
      <c r="Z10755" s="42"/>
    </row>
    <row r="10756">
      <c r="B10756" s="42"/>
      <c r="D10756" s="90"/>
      <c r="F10756" s="90"/>
      <c r="G10756" s="42"/>
      <c r="H10756" s="90"/>
      <c r="M10756" s="42"/>
      <c r="S10756" s="42"/>
      <c r="T10756" s="42"/>
      <c r="U10756" s="42"/>
      <c r="V10756" s="42"/>
      <c r="W10756" s="42"/>
      <c r="X10756" s="42"/>
      <c r="Y10756" s="42"/>
      <c r="Z10756" s="42"/>
    </row>
    <row r="10757">
      <c r="B10757" s="42"/>
      <c r="D10757" s="90"/>
      <c r="F10757" s="90"/>
      <c r="G10757" s="42"/>
      <c r="H10757" s="90"/>
      <c r="M10757" s="42"/>
      <c r="S10757" s="42"/>
      <c r="T10757" s="42"/>
      <c r="U10757" s="42"/>
      <c r="V10757" s="42"/>
      <c r="W10757" s="42"/>
      <c r="X10757" s="42"/>
      <c r="Y10757" s="42"/>
      <c r="Z10757" s="42"/>
    </row>
    <row r="10758">
      <c r="B10758" s="42"/>
      <c r="D10758" s="90"/>
      <c r="F10758" s="90"/>
      <c r="G10758" s="42"/>
      <c r="H10758" s="90"/>
      <c r="M10758" s="42"/>
      <c r="S10758" s="42"/>
      <c r="T10758" s="42"/>
      <c r="U10758" s="42"/>
      <c r="V10758" s="42"/>
      <c r="W10758" s="42"/>
      <c r="X10758" s="42"/>
      <c r="Y10758" s="42"/>
      <c r="Z10758" s="42"/>
    </row>
    <row r="10759">
      <c r="B10759" s="42"/>
      <c r="D10759" s="90"/>
      <c r="F10759" s="90"/>
      <c r="G10759" s="42"/>
      <c r="H10759" s="90"/>
      <c r="M10759" s="42"/>
      <c r="S10759" s="42"/>
      <c r="T10759" s="42"/>
      <c r="U10759" s="42"/>
      <c r="V10759" s="42"/>
      <c r="W10759" s="42"/>
      <c r="X10759" s="42"/>
      <c r="Y10759" s="42"/>
      <c r="Z10759" s="42"/>
    </row>
    <row r="10760">
      <c r="B10760" s="42"/>
      <c r="D10760" s="90"/>
      <c r="F10760" s="90"/>
      <c r="G10760" s="42"/>
      <c r="H10760" s="90"/>
      <c r="M10760" s="42"/>
      <c r="S10760" s="42"/>
      <c r="T10760" s="42"/>
      <c r="U10760" s="42"/>
      <c r="V10760" s="42"/>
      <c r="W10760" s="42"/>
      <c r="X10760" s="42"/>
      <c r="Y10760" s="42"/>
      <c r="Z10760" s="42"/>
    </row>
    <row r="10761">
      <c r="B10761" s="42"/>
      <c r="D10761" s="90"/>
      <c r="F10761" s="90"/>
      <c r="G10761" s="42"/>
      <c r="H10761" s="90"/>
      <c r="M10761" s="42"/>
      <c r="S10761" s="42"/>
      <c r="T10761" s="42"/>
      <c r="U10761" s="42"/>
      <c r="V10761" s="42"/>
      <c r="W10761" s="42"/>
      <c r="X10761" s="42"/>
      <c r="Y10761" s="42"/>
      <c r="Z10761" s="42"/>
    </row>
    <row r="10762">
      <c r="B10762" s="42"/>
      <c r="D10762" s="90"/>
      <c r="F10762" s="90"/>
      <c r="G10762" s="42"/>
      <c r="H10762" s="90"/>
      <c r="M10762" s="42"/>
      <c r="S10762" s="42"/>
      <c r="T10762" s="42"/>
      <c r="U10762" s="42"/>
      <c r="V10762" s="42"/>
      <c r="W10762" s="42"/>
      <c r="X10762" s="42"/>
      <c r="Y10762" s="42"/>
      <c r="Z10762" s="42"/>
    </row>
    <row r="10763">
      <c r="B10763" s="42"/>
      <c r="D10763" s="90"/>
      <c r="F10763" s="90"/>
      <c r="G10763" s="42"/>
      <c r="H10763" s="90"/>
      <c r="M10763" s="42"/>
      <c r="S10763" s="42"/>
      <c r="T10763" s="42"/>
      <c r="U10763" s="42"/>
      <c r="V10763" s="42"/>
      <c r="W10763" s="42"/>
      <c r="X10763" s="42"/>
      <c r="Y10763" s="42"/>
      <c r="Z10763" s="42"/>
    </row>
    <row r="10764">
      <c r="B10764" s="42"/>
      <c r="D10764" s="90"/>
      <c r="F10764" s="90"/>
      <c r="G10764" s="42"/>
      <c r="H10764" s="90"/>
      <c r="M10764" s="42"/>
      <c r="S10764" s="42"/>
      <c r="T10764" s="42"/>
      <c r="U10764" s="42"/>
      <c r="V10764" s="42"/>
      <c r="W10764" s="42"/>
      <c r="X10764" s="42"/>
      <c r="Y10764" s="42"/>
      <c r="Z10764" s="42"/>
    </row>
    <row r="10765">
      <c r="B10765" s="42"/>
      <c r="D10765" s="90"/>
      <c r="F10765" s="90"/>
      <c r="G10765" s="42"/>
      <c r="H10765" s="90"/>
      <c r="M10765" s="42"/>
      <c r="S10765" s="42"/>
      <c r="T10765" s="42"/>
      <c r="U10765" s="42"/>
      <c r="V10765" s="42"/>
      <c r="W10765" s="42"/>
      <c r="X10765" s="42"/>
      <c r="Y10765" s="42"/>
      <c r="Z10765" s="42"/>
    </row>
    <row r="10766">
      <c r="B10766" s="42"/>
      <c r="D10766" s="90"/>
      <c r="F10766" s="90"/>
      <c r="G10766" s="42"/>
      <c r="H10766" s="90"/>
      <c r="M10766" s="42"/>
      <c r="S10766" s="42"/>
      <c r="T10766" s="42"/>
      <c r="U10766" s="42"/>
      <c r="V10766" s="42"/>
      <c r="W10766" s="42"/>
      <c r="X10766" s="42"/>
      <c r="Y10766" s="42"/>
      <c r="Z10766" s="42"/>
    </row>
    <row r="10767">
      <c r="B10767" s="42"/>
      <c r="D10767" s="90"/>
      <c r="F10767" s="90"/>
      <c r="G10767" s="42"/>
      <c r="H10767" s="90"/>
      <c r="M10767" s="42"/>
      <c r="S10767" s="42"/>
      <c r="T10767" s="42"/>
      <c r="U10767" s="42"/>
      <c r="V10767" s="42"/>
      <c r="W10767" s="42"/>
      <c r="X10767" s="42"/>
      <c r="Y10767" s="42"/>
      <c r="Z10767" s="42"/>
    </row>
    <row r="10768">
      <c r="B10768" s="42"/>
      <c r="D10768" s="90"/>
      <c r="F10768" s="90"/>
      <c r="G10768" s="42"/>
      <c r="H10768" s="90"/>
      <c r="M10768" s="42"/>
      <c r="S10768" s="42"/>
      <c r="T10768" s="42"/>
      <c r="U10768" s="42"/>
      <c r="V10768" s="42"/>
      <c r="W10768" s="42"/>
      <c r="X10768" s="42"/>
      <c r="Y10768" s="42"/>
      <c r="Z10768" s="42"/>
    </row>
    <row r="10769">
      <c r="B10769" s="42"/>
      <c r="D10769" s="90"/>
      <c r="F10769" s="90"/>
      <c r="G10769" s="42"/>
      <c r="H10769" s="90"/>
      <c r="M10769" s="42"/>
      <c r="S10769" s="42"/>
      <c r="T10769" s="42"/>
      <c r="U10769" s="42"/>
      <c r="V10769" s="42"/>
      <c r="W10769" s="42"/>
      <c r="X10769" s="42"/>
      <c r="Y10769" s="42"/>
      <c r="Z10769" s="42"/>
    </row>
    <row r="10770">
      <c r="B10770" s="42"/>
      <c r="D10770" s="90"/>
      <c r="F10770" s="90"/>
      <c r="G10770" s="42"/>
      <c r="H10770" s="90"/>
      <c r="M10770" s="42"/>
      <c r="S10770" s="42"/>
      <c r="T10770" s="42"/>
      <c r="U10770" s="42"/>
      <c r="V10770" s="42"/>
      <c r="W10770" s="42"/>
      <c r="X10770" s="42"/>
      <c r="Y10770" s="42"/>
      <c r="Z10770" s="42"/>
    </row>
    <row r="10771">
      <c r="B10771" s="42"/>
      <c r="D10771" s="90"/>
      <c r="F10771" s="90"/>
      <c r="G10771" s="42"/>
      <c r="H10771" s="90"/>
      <c r="M10771" s="42"/>
      <c r="S10771" s="42"/>
      <c r="T10771" s="42"/>
      <c r="U10771" s="42"/>
      <c r="V10771" s="42"/>
      <c r="W10771" s="42"/>
      <c r="X10771" s="42"/>
      <c r="Y10771" s="42"/>
      <c r="Z10771" s="42"/>
    </row>
    <row r="10772">
      <c r="B10772" s="42"/>
      <c r="D10772" s="90"/>
      <c r="F10772" s="90"/>
      <c r="G10772" s="42"/>
      <c r="H10772" s="90"/>
      <c r="M10772" s="42"/>
      <c r="S10772" s="42"/>
      <c r="T10772" s="42"/>
      <c r="U10772" s="42"/>
      <c r="V10772" s="42"/>
      <c r="W10772" s="42"/>
      <c r="X10772" s="42"/>
      <c r="Y10772" s="42"/>
      <c r="Z10772" s="42"/>
    </row>
    <row r="10773">
      <c r="B10773" s="42"/>
      <c r="D10773" s="90"/>
      <c r="F10773" s="90"/>
      <c r="G10773" s="42"/>
      <c r="H10773" s="90"/>
      <c r="M10773" s="42"/>
      <c r="S10773" s="42"/>
      <c r="T10773" s="42"/>
      <c r="U10773" s="42"/>
      <c r="V10773" s="42"/>
      <c r="W10773" s="42"/>
      <c r="X10773" s="42"/>
      <c r="Y10773" s="42"/>
      <c r="Z10773" s="42"/>
    </row>
    <row r="10774">
      <c r="B10774" s="42"/>
      <c r="D10774" s="90"/>
      <c r="F10774" s="90"/>
      <c r="G10774" s="42"/>
      <c r="H10774" s="90"/>
      <c r="M10774" s="42"/>
      <c r="S10774" s="42"/>
      <c r="T10774" s="42"/>
      <c r="U10774" s="42"/>
      <c r="V10774" s="42"/>
      <c r="W10774" s="42"/>
      <c r="X10774" s="42"/>
      <c r="Y10774" s="42"/>
      <c r="Z10774" s="42"/>
    </row>
    <row r="10775">
      <c r="B10775" s="42"/>
      <c r="D10775" s="90"/>
      <c r="F10775" s="90"/>
      <c r="G10775" s="42"/>
      <c r="H10775" s="90"/>
      <c r="M10775" s="42"/>
      <c r="S10775" s="42"/>
      <c r="T10775" s="42"/>
      <c r="U10775" s="42"/>
      <c r="V10775" s="42"/>
      <c r="W10775" s="42"/>
      <c r="X10775" s="42"/>
      <c r="Y10775" s="42"/>
      <c r="Z10775" s="42"/>
    </row>
    <row r="10776">
      <c r="B10776" s="42"/>
      <c r="D10776" s="90"/>
      <c r="F10776" s="90"/>
      <c r="G10776" s="42"/>
      <c r="H10776" s="90"/>
      <c r="M10776" s="42"/>
      <c r="S10776" s="42"/>
      <c r="T10776" s="42"/>
      <c r="U10776" s="42"/>
      <c r="V10776" s="42"/>
      <c r="W10776" s="42"/>
      <c r="X10776" s="42"/>
      <c r="Y10776" s="42"/>
      <c r="Z10776" s="42"/>
    </row>
    <row r="10777">
      <c r="B10777" s="42"/>
      <c r="D10777" s="90"/>
      <c r="F10777" s="90"/>
      <c r="G10777" s="42"/>
      <c r="H10777" s="90"/>
      <c r="M10777" s="42"/>
      <c r="S10777" s="42"/>
      <c r="T10777" s="42"/>
      <c r="U10777" s="42"/>
      <c r="V10777" s="42"/>
      <c r="W10777" s="42"/>
      <c r="X10777" s="42"/>
      <c r="Y10777" s="42"/>
      <c r="Z10777" s="42"/>
    </row>
    <row r="10778">
      <c r="B10778" s="42"/>
      <c r="D10778" s="90"/>
      <c r="F10778" s="90"/>
      <c r="G10778" s="42"/>
      <c r="H10778" s="90"/>
      <c r="M10778" s="42"/>
      <c r="S10778" s="42"/>
      <c r="T10778" s="42"/>
      <c r="U10778" s="42"/>
      <c r="V10778" s="42"/>
      <c r="W10778" s="42"/>
      <c r="X10778" s="42"/>
      <c r="Y10778" s="42"/>
      <c r="Z10778" s="42"/>
    </row>
    <row r="10779">
      <c r="B10779" s="42"/>
      <c r="D10779" s="90"/>
      <c r="F10779" s="90"/>
      <c r="G10779" s="42"/>
      <c r="H10779" s="90"/>
      <c r="M10779" s="42"/>
      <c r="S10779" s="42"/>
      <c r="T10779" s="42"/>
      <c r="U10779" s="42"/>
      <c r="V10779" s="42"/>
      <c r="W10779" s="42"/>
      <c r="X10779" s="42"/>
      <c r="Y10779" s="42"/>
      <c r="Z10779" s="42"/>
    </row>
    <row r="10780">
      <c r="B10780" s="42"/>
      <c r="D10780" s="90"/>
      <c r="F10780" s="90"/>
      <c r="G10780" s="42"/>
      <c r="H10780" s="90"/>
      <c r="M10780" s="42"/>
      <c r="S10780" s="42"/>
      <c r="T10780" s="42"/>
      <c r="U10780" s="42"/>
      <c r="V10780" s="42"/>
      <c r="W10780" s="42"/>
      <c r="X10780" s="42"/>
      <c r="Y10780" s="42"/>
      <c r="Z10780" s="42"/>
    </row>
    <row r="10781">
      <c r="B10781" s="42"/>
      <c r="D10781" s="90"/>
      <c r="F10781" s="90"/>
      <c r="G10781" s="42"/>
      <c r="H10781" s="90"/>
      <c r="M10781" s="42"/>
      <c r="S10781" s="42"/>
      <c r="T10781" s="42"/>
      <c r="U10781" s="42"/>
      <c r="V10781" s="42"/>
      <c r="W10781" s="42"/>
      <c r="X10781" s="42"/>
      <c r="Y10781" s="42"/>
      <c r="Z10781" s="42"/>
    </row>
    <row r="10782">
      <c r="B10782" s="42"/>
      <c r="D10782" s="90"/>
      <c r="F10782" s="90"/>
      <c r="G10782" s="42"/>
      <c r="H10782" s="90"/>
      <c r="M10782" s="42"/>
      <c r="S10782" s="42"/>
      <c r="T10782" s="42"/>
      <c r="U10782" s="42"/>
      <c r="V10782" s="42"/>
      <c r="W10782" s="42"/>
      <c r="X10782" s="42"/>
      <c r="Y10782" s="42"/>
      <c r="Z10782" s="42"/>
    </row>
    <row r="10783">
      <c r="B10783" s="42"/>
      <c r="D10783" s="90"/>
      <c r="F10783" s="90"/>
      <c r="G10783" s="42"/>
      <c r="H10783" s="90"/>
      <c r="M10783" s="42"/>
      <c r="S10783" s="42"/>
      <c r="T10783" s="42"/>
      <c r="U10783" s="42"/>
      <c r="V10783" s="42"/>
      <c r="W10783" s="42"/>
      <c r="X10783" s="42"/>
      <c r="Y10783" s="42"/>
      <c r="Z10783" s="42"/>
    </row>
    <row r="10784">
      <c r="B10784" s="42"/>
      <c r="D10784" s="90"/>
      <c r="F10784" s="90"/>
      <c r="G10784" s="42"/>
      <c r="H10784" s="90"/>
      <c r="M10784" s="42"/>
      <c r="S10784" s="42"/>
      <c r="T10784" s="42"/>
      <c r="U10784" s="42"/>
      <c r="V10784" s="42"/>
      <c r="W10784" s="42"/>
      <c r="X10784" s="42"/>
      <c r="Y10784" s="42"/>
      <c r="Z10784" s="42"/>
    </row>
    <row r="10785">
      <c r="B10785" s="42"/>
      <c r="D10785" s="90"/>
      <c r="F10785" s="90"/>
      <c r="G10785" s="42"/>
      <c r="H10785" s="90"/>
      <c r="M10785" s="42"/>
      <c r="S10785" s="42"/>
      <c r="T10785" s="42"/>
      <c r="U10785" s="42"/>
      <c r="V10785" s="42"/>
      <c r="W10785" s="42"/>
      <c r="X10785" s="42"/>
      <c r="Y10785" s="42"/>
      <c r="Z10785" s="42"/>
    </row>
    <row r="10786">
      <c r="B10786" s="42"/>
      <c r="D10786" s="90"/>
      <c r="F10786" s="90"/>
      <c r="G10786" s="42"/>
      <c r="H10786" s="90"/>
      <c r="M10786" s="42"/>
      <c r="S10786" s="42"/>
      <c r="T10786" s="42"/>
      <c r="U10786" s="42"/>
      <c r="V10786" s="42"/>
      <c r="W10786" s="42"/>
      <c r="X10786" s="42"/>
      <c r="Y10786" s="42"/>
      <c r="Z10786" s="42"/>
    </row>
    <row r="10787">
      <c r="B10787" s="42"/>
      <c r="D10787" s="90"/>
      <c r="F10787" s="90"/>
      <c r="G10787" s="42"/>
      <c r="H10787" s="90"/>
      <c r="M10787" s="42"/>
      <c r="S10787" s="42"/>
      <c r="T10787" s="42"/>
      <c r="U10787" s="42"/>
      <c r="V10787" s="42"/>
      <c r="W10787" s="42"/>
      <c r="X10787" s="42"/>
      <c r="Y10787" s="42"/>
      <c r="Z10787" s="42"/>
    </row>
    <row r="10788">
      <c r="B10788" s="42"/>
      <c r="D10788" s="90"/>
      <c r="F10788" s="90"/>
      <c r="G10788" s="42"/>
      <c r="H10788" s="90"/>
      <c r="M10788" s="42"/>
      <c r="S10788" s="42"/>
      <c r="T10788" s="42"/>
      <c r="U10788" s="42"/>
      <c r="V10788" s="42"/>
      <c r="W10788" s="42"/>
      <c r="X10788" s="42"/>
      <c r="Y10788" s="42"/>
      <c r="Z10788" s="42"/>
    </row>
    <row r="10789">
      <c r="B10789" s="42"/>
      <c r="D10789" s="90"/>
      <c r="F10789" s="90"/>
      <c r="G10789" s="42"/>
      <c r="H10789" s="90"/>
      <c r="M10789" s="42"/>
      <c r="S10789" s="42"/>
      <c r="T10789" s="42"/>
      <c r="U10789" s="42"/>
      <c r="V10789" s="42"/>
      <c r="W10789" s="42"/>
      <c r="X10789" s="42"/>
      <c r="Y10789" s="42"/>
      <c r="Z10789" s="42"/>
    </row>
    <row r="10790">
      <c r="B10790" s="42"/>
      <c r="D10790" s="90"/>
      <c r="F10790" s="90"/>
      <c r="G10790" s="42"/>
      <c r="H10790" s="90"/>
      <c r="M10790" s="42"/>
      <c r="S10790" s="42"/>
      <c r="T10790" s="42"/>
      <c r="U10790" s="42"/>
      <c r="V10790" s="42"/>
      <c r="W10790" s="42"/>
      <c r="X10790" s="42"/>
      <c r="Y10790" s="42"/>
      <c r="Z10790" s="42"/>
    </row>
    <row r="10791">
      <c r="B10791" s="42"/>
      <c r="D10791" s="90"/>
      <c r="F10791" s="90"/>
      <c r="G10791" s="42"/>
      <c r="H10791" s="90"/>
      <c r="M10791" s="42"/>
      <c r="S10791" s="42"/>
      <c r="T10791" s="42"/>
      <c r="U10791" s="42"/>
      <c r="V10791" s="42"/>
      <c r="W10791" s="42"/>
      <c r="X10791" s="42"/>
      <c r="Y10791" s="42"/>
      <c r="Z10791" s="42"/>
    </row>
    <row r="10792">
      <c r="B10792" s="42"/>
      <c r="D10792" s="90"/>
      <c r="F10792" s="90"/>
      <c r="G10792" s="42"/>
      <c r="H10792" s="90"/>
      <c r="M10792" s="42"/>
      <c r="S10792" s="42"/>
      <c r="T10792" s="42"/>
      <c r="U10792" s="42"/>
      <c r="V10792" s="42"/>
      <c r="W10792" s="42"/>
      <c r="X10792" s="42"/>
      <c r="Y10792" s="42"/>
      <c r="Z10792" s="42"/>
    </row>
    <row r="10793">
      <c r="B10793" s="42"/>
      <c r="D10793" s="90"/>
      <c r="F10793" s="90"/>
      <c r="G10793" s="42"/>
      <c r="H10793" s="90"/>
      <c r="M10793" s="42"/>
      <c r="S10793" s="42"/>
      <c r="T10793" s="42"/>
      <c r="U10793" s="42"/>
      <c r="V10793" s="42"/>
      <c r="W10793" s="42"/>
      <c r="X10793" s="42"/>
      <c r="Y10793" s="42"/>
      <c r="Z10793" s="42"/>
    </row>
    <row r="10794">
      <c r="B10794" s="42"/>
      <c r="D10794" s="90"/>
      <c r="F10794" s="90"/>
      <c r="G10794" s="42"/>
      <c r="H10794" s="90"/>
      <c r="M10794" s="42"/>
      <c r="S10794" s="42"/>
      <c r="T10794" s="42"/>
      <c r="U10794" s="42"/>
      <c r="V10794" s="42"/>
      <c r="W10794" s="42"/>
      <c r="X10794" s="42"/>
      <c r="Y10794" s="42"/>
      <c r="Z10794" s="42"/>
    </row>
    <row r="10795">
      <c r="B10795" s="42"/>
      <c r="D10795" s="90"/>
      <c r="F10795" s="90"/>
      <c r="G10795" s="42"/>
      <c r="H10795" s="90"/>
      <c r="M10795" s="42"/>
      <c r="S10795" s="42"/>
      <c r="T10795" s="42"/>
      <c r="U10795" s="42"/>
      <c r="V10795" s="42"/>
      <c r="W10795" s="42"/>
      <c r="X10795" s="42"/>
      <c r="Y10795" s="42"/>
      <c r="Z10795" s="42"/>
    </row>
    <row r="10796">
      <c r="B10796" s="42"/>
      <c r="D10796" s="90"/>
      <c r="F10796" s="90"/>
      <c r="G10796" s="42"/>
      <c r="H10796" s="90"/>
      <c r="M10796" s="42"/>
      <c r="S10796" s="42"/>
      <c r="T10796" s="42"/>
      <c r="U10796" s="42"/>
      <c r="V10796" s="42"/>
      <c r="W10796" s="42"/>
      <c r="X10796" s="42"/>
      <c r="Y10796" s="42"/>
      <c r="Z10796" s="42"/>
    </row>
    <row r="10797">
      <c r="B10797" s="42"/>
      <c r="D10797" s="90"/>
      <c r="F10797" s="90"/>
      <c r="G10797" s="42"/>
      <c r="H10797" s="90"/>
      <c r="M10797" s="42"/>
      <c r="S10797" s="42"/>
      <c r="T10797" s="42"/>
      <c r="U10797" s="42"/>
      <c r="V10797" s="42"/>
      <c r="W10797" s="42"/>
      <c r="X10797" s="42"/>
      <c r="Y10797" s="42"/>
      <c r="Z10797" s="42"/>
    </row>
    <row r="10798">
      <c r="B10798" s="42"/>
      <c r="D10798" s="90"/>
      <c r="F10798" s="90"/>
      <c r="G10798" s="42"/>
      <c r="H10798" s="90"/>
      <c r="M10798" s="42"/>
      <c r="S10798" s="42"/>
      <c r="T10798" s="42"/>
      <c r="U10798" s="42"/>
      <c r="V10798" s="42"/>
      <c r="W10798" s="42"/>
      <c r="X10798" s="42"/>
      <c r="Y10798" s="42"/>
      <c r="Z10798" s="42"/>
    </row>
    <row r="10799">
      <c r="B10799" s="42"/>
      <c r="D10799" s="90"/>
      <c r="F10799" s="90"/>
      <c r="G10799" s="42"/>
      <c r="H10799" s="90"/>
      <c r="M10799" s="42"/>
      <c r="S10799" s="42"/>
      <c r="T10799" s="42"/>
      <c r="U10799" s="42"/>
      <c r="V10799" s="42"/>
      <c r="W10799" s="42"/>
      <c r="X10799" s="42"/>
      <c r="Y10799" s="42"/>
      <c r="Z10799" s="42"/>
    </row>
    <row r="10800">
      <c r="B10800" s="42"/>
      <c r="D10800" s="90"/>
      <c r="F10800" s="90"/>
      <c r="G10800" s="42"/>
      <c r="H10800" s="90"/>
      <c r="M10800" s="42"/>
      <c r="S10800" s="42"/>
      <c r="T10800" s="42"/>
      <c r="U10800" s="42"/>
      <c r="V10800" s="42"/>
      <c r="W10800" s="42"/>
      <c r="X10800" s="42"/>
      <c r="Y10800" s="42"/>
      <c r="Z10800" s="42"/>
    </row>
    <row r="10801">
      <c r="B10801" s="42"/>
      <c r="D10801" s="90"/>
      <c r="F10801" s="90"/>
      <c r="G10801" s="42"/>
      <c r="H10801" s="90"/>
      <c r="M10801" s="42"/>
      <c r="S10801" s="42"/>
      <c r="T10801" s="42"/>
      <c r="U10801" s="42"/>
      <c r="V10801" s="42"/>
      <c r="W10801" s="42"/>
      <c r="X10801" s="42"/>
      <c r="Y10801" s="42"/>
      <c r="Z10801" s="42"/>
    </row>
    <row r="10802">
      <c r="B10802" s="42"/>
      <c r="D10802" s="90"/>
      <c r="F10802" s="90"/>
      <c r="G10802" s="42"/>
      <c r="H10802" s="90"/>
      <c r="M10802" s="42"/>
      <c r="S10802" s="42"/>
      <c r="T10802" s="42"/>
      <c r="U10802" s="42"/>
      <c r="V10802" s="42"/>
      <c r="W10802" s="42"/>
      <c r="X10802" s="42"/>
      <c r="Y10802" s="42"/>
      <c r="Z10802" s="42"/>
    </row>
    <row r="10803">
      <c r="B10803" s="42"/>
      <c r="D10803" s="90"/>
      <c r="F10803" s="90"/>
      <c r="G10803" s="42"/>
      <c r="H10803" s="90"/>
      <c r="M10803" s="42"/>
      <c r="S10803" s="42"/>
      <c r="T10803" s="42"/>
      <c r="U10803" s="42"/>
      <c r="V10803" s="42"/>
      <c r="W10803" s="42"/>
      <c r="X10803" s="42"/>
      <c r="Y10803" s="42"/>
      <c r="Z10803" s="42"/>
    </row>
    <row r="10804">
      <c r="B10804" s="42"/>
      <c r="D10804" s="90"/>
      <c r="F10804" s="90"/>
      <c r="G10804" s="42"/>
      <c r="H10804" s="90"/>
      <c r="M10804" s="42"/>
      <c r="S10804" s="42"/>
      <c r="T10804" s="42"/>
      <c r="U10804" s="42"/>
      <c r="V10804" s="42"/>
      <c r="W10804" s="42"/>
      <c r="X10804" s="42"/>
      <c r="Y10804" s="42"/>
      <c r="Z10804" s="42"/>
    </row>
    <row r="10805">
      <c r="B10805" s="42"/>
      <c r="D10805" s="90"/>
      <c r="F10805" s="90"/>
      <c r="G10805" s="42"/>
      <c r="H10805" s="90"/>
      <c r="M10805" s="42"/>
      <c r="S10805" s="42"/>
      <c r="T10805" s="42"/>
      <c r="U10805" s="42"/>
      <c r="V10805" s="42"/>
      <c r="W10805" s="42"/>
      <c r="X10805" s="42"/>
      <c r="Y10805" s="42"/>
      <c r="Z10805" s="42"/>
    </row>
    <row r="10806">
      <c r="B10806" s="42"/>
      <c r="D10806" s="90"/>
      <c r="F10806" s="90"/>
      <c r="G10806" s="42"/>
      <c r="H10806" s="90"/>
      <c r="M10806" s="42"/>
      <c r="S10806" s="42"/>
      <c r="T10806" s="42"/>
      <c r="U10806" s="42"/>
      <c r="V10806" s="42"/>
      <c r="W10806" s="42"/>
      <c r="X10806" s="42"/>
      <c r="Y10806" s="42"/>
      <c r="Z10806" s="42"/>
    </row>
    <row r="10807">
      <c r="B10807" s="42"/>
      <c r="D10807" s="90"/>
      <c r="F10807" s="90"/>
      <c r="G10807" s="42"/>
      <c r="H10807" s="90"/>
      <c r="M10807" s="42"/>
      <c r="S10807" s="42"/>
      <c r="T10807" s="42"/>
      <c r="U10807" s="42"/>
      <c r="V10807" s="42"/>
      <c r="W10807" s="42"/>
      <c r="X10807" s="42"/>
      <c r="Y10807" s="42"/>
      <c r="Z10807" s="42"/>
    </row>
    <row r="10808">
      <c r="B10808" s="42"/>
      <c r="D10808" s="90"/>
      <c r="F10808" s="90"/>
      <c r="G10808" s="42"/>
      <c r="H10808" s="90"/>
      <c r="M10808" s="42"/>
      <c r="S10808" s="42"/>
      <c r="T10808" s="42"/>
      <c r="U10808" s="42"/>
      <c r="V10808" s="42"/>
      <c r="W10808" s="42"/>
      <c r="X10808" s="42"/>
      <c r="Y10808" s="42"/>
      <c r="Z10808" s="42"/>
    </row>
    <row r="10809">
      <c r="B10809" s="42"/>
      <c r="D10809" s="90"/>
      <c r="F10809" s="90"/>
      <c r="G10809" s="42"/>
      <c r="H10809" s="90"/>
      <c r="M10809" s="42"/>
      <c r="S10809" s="42"/>
      <c r="T10809" s="42"/>
      <c r="U10809" s="42"/>
      <c r="V10809" s="42"/>
      <c r="W10809" s="42"/>
      <c r="X10809" s="42"/>
      <c r="Y10809" s="42"/>
      <c r="Z10809" s="42"/>
    </row>
    <row r="10810">
      <c r="B10810" s="42"/>
      <c r="D10810" s="90"/>
      <c r="F10810" s="90"/>
      <c r="G10810" s="42"/>
      <c r="H10810" s="90"/>
      <c r="M10810" s="42"/>
      <c r="S10810" s="42"/>
      <c r="T10810" s="42"/>
      <c r="U10810" s="42"/>
      <c r="V10810" s="42"/>
      <c r="W10810" s="42"/>
      <c r="X10810" s="42"/>
      <c r="Y10810" s="42"/>
      <c r="Z10810" s="42"/>
    </row>
    <row r="10811">
      <c r="B10811" s="42"/>
      <c r="D10811" s="90"/>
      <c r="F10811" s="90"/>
      <c r="G10811" s="42"/>
      <c r="H10811" s="90"/>
      <c r="M10811" s="42"/>
      <c r="S10811" s="42"/>
      <c r="T10811" s="42"/>
      <c r="U10811" s="42"/>
      <c r="V10811" s="42"/>
      <c r="W10811" s="42"/>
      <c r="X10811" s="42"/>
      <c r="Y10811" s="42"/>
      <c r="Z10811" s="42"/>
    </row>
    <row r="10812">
      <c r="B10812" s="42"/>
      <c r="D10812" s="90"/>
      <c r="F10812" s="90"/>
      <c r="G10812" s="42"/>
      <c r="H10812" s="90"/>
      <c r="M10812" s="42"/>
      <c r="S10812" s="42"/>
      <c r="T10812" s="42"/>
      <c r="U10812" s="42"/>
      <c r="V10812" s="42"/>
      <c r="W10812" s="42"/>
      <c r="X10812" s="42"/>
      <c r="Y10812" s="42"/>
      <c r="Z10812" s="42"/>
    </row>
    <row r="10813">
      <c r="B10813" s="42"/>
      <c r="D10813" s="90"/>
      <c r="F10813" s="90"/>
      <c r="G10813" s="42"/>
      <c r="H10813" s="90"/>
      <c r="M10813" s="42"/>
      <c r="S10813" s="42"/>
      <c r="T10813" s="42"/>
      <c r="U10813" s="42"/>
      <c r="V10813" s="42"/>
      <c r="W10813" s="42"/>
      <c r="X10813" s="42"/>
      <c r="Y10813" s="42"/>
      <c r="Z10813" s="42"/>
    </row>
    <row r="10814">
      <c r="B10814" s="42"/>
      <c r="D10814" s="90"/>
      <c r="F10814" s="90"/>
      <c r="G10814" s="42"/>
      <c r="H10814" s="90"/>
      <c r="M10814" s="42"/>
      <c r="S10814" s="42"/>
      <c r="T10814" s="42"/>
      <c r="U10814" s="42"/>
      <c r="V10814" s="42"/>
      <c r="W10814" s="42"/>
      <c r="X10814" s="42"/>
      <c r="Y10814" s="42"/>
      <c r="Z10814" s="42"/>
    </row>
    <row r="10815">
      <c r="B10815" s="42"/>
      <c r="D10815" s="90"/>
      <c r="F10815" s="90"/>
      <c r="G10815" s="42"/>
      <c r="H10815" s="90"/>
      <c r="M10815" s="42"/>
      <c r="S10815" s="42"/>
      <c r="T10815" s="42"/>
      <c r="U10815" s="42"/>
      <c r="V10815" s="42"/>
      <c r="W10815" s="42"/>
      <c r="X10815" s="42"/>
      <c r="Y10815" s="42"/>
      <c r="Z10815" s="42"/>
    </row>
    <row r="10816">
      <c r="B10816" s="42"/>
      <c r="D10816" s="90"/>
      <c r="F10816" s="90"/>
      <c r="G10816" s="42"/>
      <c r="H10816" s="90"/>
      <c r="M10816" s="42"/>
      <c r="S10816" s="42"/>
      <c r="T10816" s="42"/>
      <c r="U10816" s="42"/>
      <c r="V10816" s="42"/>
      <c r="W10816" s="42"/>
      <c r="X10816" s="42"/>
      <c r="Y10816" s="42"/>
      <c r="Z10816" s="42"/>
    </row>
    <row r="10817">
      <c r="B10817" s="42"/>
      <c r="D10817" s="90"/>
      <c r="F10817" s="90"/>
      <c r="G10817" s="42"/>
      <c r="H10817" s="90"/>
      <c r="M10817" s="42"/>
      <c r="S10817" s="42"/>
      <c r="T10817" s="42"/>
      <c r="U10817" s="42"/>
      <c r="V10817" s="42"/>
      <c r="W10817" s="42"/>
      <c r="X10817" s="42"/>
      <c r="Y10817" s="42"/>
      <c r="Z10817" s="42"/>
    </row>
    <row r="10818">
      <c r="B10818" s="42"/>
      <c r="D10818" s="90"/>
      <c r="F10818" s="90"/>
      <c r="G10818" s="42"/>
      <c r="H10818" s="90"/>
      <c r="M10818" s="42"/>
      <c r="S10818" s="42"/>
      <c r="T10818" s="42"/>
      <c r="U10818" s="42"/>
      <c r="V10818" s="42"/>
      <c r="W10818" s="42"/>
      <c r="X10818" s="42"/>
      <c r="Y10818" s="42"/>
      <c r="Z10818" s="42"/>
    </row>
    <row r="10819">
      <c r="B10819" s="42"/>
      <c r="D10819" s="90"/>
      <c r="F10819" s="90"/>
      <c r="G10819" s="42"/>
      <c r="H10819" s="90"/>
      <c r="M10819" s="42"/>
      <c r="S10819" s="42"/>
      <c r="T10819" s="42"/>
      <c r="U10819" s="42"/>
      <c r="V10819" s="42"/>
      <c r="W10819" s="42"/>
      <c r="X10819" s="42"/>
      <c r="Y10819" s="42"/>
      <c r="Z10819" s="42"/>
    </row>
    <row r="10820">
      <c r="B10820" s="42"/>
      <c r="D10820" s="90"/>
      <c r="F10820" s="90"/>
      <c r="G10820" s="42"/>
      <c r="H10820" s="90"/>
      <c r="M10820" s="42"/>
      <c r="S10820" s="42"/>
      <c r="T10820" s="42"/>
      <c r="U10820" s="42"/>
      <c r="V10820" s="42"/>
      <c r="W10820" s="42"/>
      <c r="X10820" s="42"/>
      <c r="Y10820" s="42"/>
      <c r="Z10820" s="42"/>
    </row>
    <row r="10821">
      <c r="B10821" s="42"/>
      <c r="D10821" s="90"/>
      <c r="F10821" s="90"/>
      <c r="G10821" s="42"/>
      <c r="H10821" s="90"/>
      <c r="M10821" s="42"/>
      <c r="S10821" s="42"/>
      <c r="T10821" s="42"/>
      <c r="U10821" s="42"/>
      <c r="V10821" s="42"/>
      <c r="W10821" s="42"/>
      <c r="X10821" s="42"/>
      <c r="Y10821" s="42"/>
      <c r="Z10821" s="42"/>
    </row>
    <row r="10822">
      <c r="B10822" s="42"/>
      <c r="D10822" s="90"/>
      <c r="F10822" s="90"/>
      <c r="G10822" s="42"/>
      <c r="H10822" s="90"/>
      <c r="M10822" s="42"/>
      <c r="S10822" s="42"/>
      <c r="T10822" s="42"/>
      <c r="U10822" s="42"/>
      <c r="V10822" s="42"/>
      <c r="W10822" s="42"/>
      <c r="X10822" s="42"/>
      <c r="Y10822" s="42"/>
      <c r="Z10822" s="42"/>
    </row>
    <row r="10823">
      <c r="B10823" s="42"/>
      <c r="D10823" s="90"/>
      <c r="F10823" s="90"/>
      <c r="G10823" s="42"/>
      <c r="H10823" s="90"/>
      <c r="M10823" s="42"/>
      <c r="S10823" s="42"/>
      <c r="T10823" s="42"/>
      <c r="U10823" s="42"/>
      <c r="V10823" s="42"/>
      <c r="W10823" s="42"/>
      <c r="X10823" s="42"/>
      <c r="Y10823" s="42"/>
      <c r="Z10823" s="42"/>
    </row>
    <row r="10824">
      <c r="B10824" s="42"/>
      <c r="D10824" s="90"/>
      <c r="F10824" s="90"/>
      <c r="G10824" s="42"/>
      <c r="H10824" s="90"/>
      <c r="M10824" s="42"/>
      <c r="S10824" s="42"/>
      <c r="T10824" s="42"/>
      <c r="U10824" s="42"/>
      <c r="V10824" s="42"/>
      <c r="W10824" s="42"/>
      <c r="X10824" s="42"/>
      <c r="Y10824" s="42"/>
      <c r="Z10824" s="42"/>
    </row>
    <row r="10825">
      <c r="B10825" s="42"/>
      <c r="D10825" s="90"/>
      <c r="F10825" s="90"/>
      <c r="G10825" s="42"/>
      <c r="H10825" s="90"/>
      <c r="M10825" s="42"/>
      <c r="S10825" s="42"/>
      <c r="T10825" s="42"/>
      <c r="U10825" s="42"/>
      <c r="V10825" s="42"/>
      <c r="W10825" s="42"/>
      <c r="X10825" s="42"/>
      <c r="Y10825" s="42"/>
      <c r="Z10825" s="42"/>
    </row>
    <row r="10826">
      <c r="B10826" s="42"/>
      <c r="D10826" s="90"/>
      <c r="F10826" s="90"/>
      <c r="G10826" s="42"/>
      <c r="H10826" s="90"/>
      <c r="M10826" s="42"/>
      <c r="S10826" s="42"/>
      <c r="T10826" s="42"/>
      <c r="U10826" s="42"/>
      <c r="V10826" s="42"/>
      <c r="W10826" s="42"/>
      <c r="X10826" s="42"/>
      <c r="Y10826" s="42"/>
      <c r="Z10826" s="42"/>
    </row>
    <row r="10827">
      <c r="B10827" s="42"/>
      <c r="D10827" s="90"/>
      <c r="F10827" s="90"/>
      <c r="G10827" s="42"/>
      <c r="H10827" s="90"/>
      <c r="M10827" s="42"/>
      <c r="S10827" s="42"/>
      <c r="T10827" s="42"/>
      <c r="U10827" s="42"/>
      <c r="V10827" s="42"/>
      <c r="W10827" s="42"/>
      <c r="X10827" s="42"/>
      <c r="Y10827" s="42"/>
      <c r="Z10827" s="42"/>
    </row>
    <row r="10828">
      <c r="B10828" s="42"/>
      <c r="D10828" s="90"/>
      <c r="F10828" s="90"/>
      <c r="G10828" s="42"/>
      <c r="H10828" s="90"/>
      <c r="M10828" s="42"/>
      <c r="S10828" s="42"/>
      <c r="T10828" s="42"/>
      <c r="U10828" s="42"/>
      <c r="V10828" s="42"/>
      <c r="W10828" s="42"/>
      <c r="X10828" s="42"/>
      <c r="Y10828" s="42"/>
      <c r="Z10828" s="42"/>
    </row>
    <row r="10829">
      <c r="B10829" s="42"/>
      <c r="D10829" s="90"/>
      <c r="F10829" s="90"/>
      <c r="G10829" s="42"/>
      <c r="H10829" s="90"/>
      <c r="M10829" s="42"/>
      <c r="S10829" s="42"/>
      <c r="T10829" s="42"/>
      <c r="U10829" s="42"/>
      <c r="V10829" s="42"/>
      <c r="W10829" s="42"/>
      <c r="X10829" s="42"/>
      <c r="Y10829" s="42"/>
      <c r="Z10829" s="42"/>
    </row>
    <row r="10830">
      <c r="B10830" s="42"/>
      <c r="D10830" s="90"/>
      <c r="F10830" s="90"/>
      <c r="G10830" s="42"/>
      <c r="H10830" s="90"/>
      <c r="M10830" s="42"/>
      <c r="S10830" s="42"/>
      <c r="T10830" s="42"/>
      <c r="U10830" s="42"/>
      <c r="V10830" s="42"/>
      <c r="W10830" s="42"/>
      <c r="X10830" s="42"/>
      <c r="Y10830" s="42"/>
      <c r="Z10830" s="42"/>
    </row>
    <row r="10831">
      <c r="B10831" s="42"/>
      <c r="D10831" s="90"/>
      <c r="F10831" s="90"/>
      <c r="G10831" s="42"/>
      <c r="H10831" s="90"/>
      <c r="M10831" s="42"/>
      <c r="S10831" s="42"/>
      <c r="T10831" s="42"/>
      <c r="U10831" s="42"/>
      <c r="V10831" s="42"/>
      <c r="W10831" s="42"/>
      <c r="X10831" s="42"/>
      <c r="Y10831" s="42"/>
      <c r="Z10831" s="42"/>
    </row>
    <row r="10832">
      <c r="B10832" s="42"/>
      <c r="D10832" s="90"/>
      <c r="F10832" s="90"/>
      <c r="G10832" s="42"/>
      <c r="H10832" s="90"/>
      <c r="M10832" s="42"/>
      <c r="S10832" s="42"/>
      <c r="T10832" s="42"/>
      <c r="U10832" s="42"/>
      <c r="V10832" s="42"/>
      <c r="W10832" s="42"/>
      <c r="X10832" s="42"/>
      <c r="Y10832" s="42"/>
      <c r="Z10832" s="42"/>
    </row>
    <row r="10833">
      <c r="B10833" s="42"/>
      <c r="D10833" s="90"/>
      <c r="F10833" s="90"/>
      <c r="G10833" s="42"/>
      <c r="H10833" s="90"/>
      <c r="M10833" s="42"/>
      <c r="S10833" s="42"/>
      <c r="T10833" s="42"/>
      <c r="U10833" s="42"/>
      <c r="V10833" s="42"/>
      <c r="W10833" s="42"/>
      <c r="X10833" s="42"/>
      <c r="Y10833" s="42"/>
      <c r="Z10833" s="42"/>
    </row>
    <row r="10834">
      <c r="B10834" s="42"/>
      <c r="D10834" s="90"/>
      <c r="F10834" s="90"/>
      <c r="G10834" s="42"/>
      <c r="H10834" s="90"/>
      <c r="M10834" s="42"/>
      <c r="S10834" s="42"/>
      <c r="T10834" s="42"/>
      <c r="U10834" s="42"/>
      <c r="V10834" s="42"/>
      <c r="W10834" s="42"/>
      <c r="X10834" s="42"/>
      <c r="Y10834" s="42"/>
      <c r="Z10834" s="42"/>
    </row>
    <row r="10835">
      <c r="B10835" s="42"/>
      <c r="D10835" s="90"/>
      <c r="F10835" s="90"/>
      <c r="G10835" s="42"/>
      <c r="H10835" s="90"/>
      <c r="M10835" s="42"/>
      <c r="S10835" s="42"/>
      <c r="T10835" s="42"/>
      <c r="U10835" s="42"/>
      <c r="V10835" s="42"/>
      <c r="W10835" s="42"/>
      <c r="X10835" s="42"/>
      <c r="Y10835" s="42"/>
      <c r="Z10835" s="42"/>
    </row>
    <row r="10836">
      <c r="B10836" s="42"/>
      <c r="D10836" s="90"/>
      <c r="F10836" s="90"/>
      <c r="G10836" s="42"/>
      <c r="H10836" s="90"/>
      <c r="M10836" s="42"/>
      <c r="S10836" s="42"/>
      <c r="T10836" s="42"/>
      <c r="U10836" s="42"/>
      <c r="V10836" s="42"/>
      <c r="W10836" s="42"/>
      <c r="X10836" s="42"/>
      <c r="Y10836" s="42"/>
      <c r="Z10836" s="42"/>
    </row>
    <row r="10837">
      <c r="B10837" s="42"/>
      <c r="D10837" s="90"/>
      <c r="F10837" s="90"/>
      <c r="G10837" s="42"/>
      <c r="H10837" s="90"/>
      <c r="M10837" s="42"/>
      <c r="S10837" s="42"/>
      <c r="T10837" s="42"/>
      <c r="U10837" s="42"/>
      <c r="V10837" s="42"/>
      <c r="W10837" s="42"/>
      <c r="X10837" s="42"/>
      <c r="Y10837" s="42"/>
      <c r="Z10837" s="42"/>
    </row>
    <row r="10838">
      <c r="B10838" s="42"/>
      <c r="D10838" s="90"/>
      <c r="F10838" s="90"/>
      <c r="G10838" s="42"/>
      <c r="H10838" s="90"/>
      <c r="M10838" s="42"/>
      <c r="S10838" s="42"/>
      <c r="T10838" s="42"/>
      <c r="U10838" s="42"/>
      <c r="V10838" s="42"/>
      <c r="W10838" s="42"/>
      <c r="X10838" s="42"/>
      <c r="Y10838" s="42"/>
      <c r="Z10838" s="42"/>
    </row>
    <row r="10839">
      <c r="B10839" s="42"/>
      <c r="D10839" s="90"/>
      <c r="F10839" s="90"/>
      <c r="G10839" s="42"/>
      <c r="H10839" s="90"/>
      <c r="M10839" s="42"/>
      <c r="S10839" s="42"/>
      <c r="T10839" s="42"/>
      <c r="U10839" s="42"/>
      <c r="V10839" s="42"/>
      <c r="W10839" s="42"/>
      <c r="X10839" s="42"/>
      <c r="Y10839" s="42"/>
      <c r="Z10839" s="42"/>
    </row>
    <row r="10840">
      <c r="B10840" s="42"/>
      <c r="D10840" s="90"/>
      <c r="F10840" s="90"/>
      <c r="G10840" s="42"/>
      <c r="H10840" s="90"/>
      <c r="M10840" s="42"/>
      <c r="S10840" s="42"/>
      <c r="T10840" s="42"/>
      <c r="U10840" s="42"/>
      <c r="V10840" s="42"/>
      <c r="W10840" s="42"/>
      <c r="X10840" s="42"/>
      <c r="Y10840" s="42"/>
      <c r="Z10840" s="42"/>
    </row>
    <row r="10841">
      <c r="B10841" s="42"/>
      <c r="D10841" s="90"/>
      <c r="F10841" s="90"/>
      <c r="G10841" s="42"/>
      <c r="H10841" s="90"/>
      <c r="M10841" s="42"/>
      <c r="S10841" s="42"/>
      <c r="T10841" s="42"/>
      <c r="U10841" s="42"/>
      <c r="V10841" s="42"/>
      <c r="W10841" s="42"/>
      <c r="X10841" s="42"/>
      <c r="Y10841" s="42"/>
      <c r="Z10841" s="42"/>
    </row>
    <row r="10842">
      <c r="B10842" s="42"/>
      <c r="D10842" s="90"/>
      <c r="F10842" s="90"/>
      <c r="G10842" s="42"/>
      <c r="H10842" s="90"/>
      <c r="M10842" s="42"/>
      <c r="S10842" s="42"/>
      <c r="T10842" s="42"/>
      <c r="U10842" s="42"/>
      <c r="V10842" s="42"/>
      <c r="W10842" s="42"/>
      <c r="X10842" s="42"/>
      <c r="Y10842" s="42"/>
      <c r="Z10842" s="42"/>
    </row>
    <row r="10843">
      <c r="B10843" s="42"/>
      <c r="D10843" s="90"/>
      <c r="F10843" s="90"/>
      <c r="G10843" s="42"/>
      <c r="H10843" s="90"/>
      <c r="M10843" s="42"/>
      <c r="S10843" s="42"/>
      <c r="T10843" s="42"/>
      <c r="U10843" s="42"/>
      <c r="V10843" s="42"/>
      <c r="W10843" s="42"/>
      <c r="X10843" s="42"/>
      <c r="Y10843" s="42"/>
      <c r="Z10843" s="42"/>
    </row>
    <row r="10844">
      <c r="B10844" s="42"/>
      <c r="D10844" s="90"/>
      <c r="F10844" s="90"/>
      <c r="G10844" s="42"/>
      <c r="H10844" s="90"/>
      <c r="M10844" s="42"/>
      <c r="S10844" s="42"/>
      <c r="T10844" s="42"/>
      <c r="U10844" s="42"/>
      <c r="V10844" s="42"/>
      <c r="W10844" s="42"/>
      <c r="X10844" s="42"/>
      <c r="Y10844" s="42"/>
      <c r="Z10844" s="42"/>
    </row>
    <row r="10845">
      <c r="B10845" s="42"/>
      <c r="D10845" s="90"/>
      <c r="F10845" s="90"/>
      <c r="G10845" s="42"/>
      <c r="H10845" s="90"/>
      <c r="M10845" s="42"/>
      <c r="S10845" s="42"/>
      <c r="T10845" s="42"/>
      <c r="U10845" s="42"/>
      <c r="V10845" s="42"/>
      <c r="W10845" s="42"/>
      <c r="X10845" s="42"/>
      <c r="Y10845" s="42"/>
      <c r="Z10845" s="42"/>
    </row>
    <row r="10846">
      <c r="B10846" s="42"/>
      <c r="D10846" s="90"/>
      <c r="F10846" s="90"/>
      <c r="G10846" s="42"/>
      <c r="H10846" s="90"/>
      <c r="M10846" s="42"/>
      <c r="S10846" s="42"/>
      <c r="T10846" s="42"/>
      <c r="U10846" s="42"/>
      <c r="V10846" s="42"/>
      <c r="W10846" s="42"/>
      <c r="X10846" s="42"/>
      <c r="Y10846" s="42"/>
      <c r="Z10846" s="42"/>
    </row>
    <row r="10847">
      <c r="B10847" s="42"/>
      <c r="D10847" s="90"/>
      <c r="F10847" s="90"/>
      <c r="G10847" s="42"/>
      <c r="H10847" s="90"/>
      <c r="M10847" s="42"/>
      <c r="S10847" s="42"/>
      <c r="T10847" s="42"/>
      <c r="U10847" s="42"/>
      <c r="V10847" s="42"/>
      <c r="W10847" s="42"/>
      <c r="X10847" s="42"/>
      <c r="Y10847" s="42"/>
      <c r="Z10847" s="42"/>
    </row>
    <row r="10848">
      <c r="B10848" s="42"/>
      <c r="D10848" s="90"/>
      <c r="F10848" s="90"/>
      <c r="G10848" s="42"/>
      <c r="H10848" s="90"/>
      <c r="M10848" s="42"/>
      <c r="S10848" s="42"/>
      <c r="T10848" s="42"/>
      <c r="U10848" s="42"/>
      <c r="V10848" s="42"/>
      <c r="W10848" s="42"/>
      <c r="X10848" s="42"/>
      <c r="Y10848" s="42"/>
      <c r="Z10848" s="42"/>
    </row>
    <row r="10849">
      <c r="B10849" s="42"/>
      <c r="D10849" s="90"/>
      <c r="F10849" s="90"/>
      <c r="G10849" s="42"/>
      <c r="H10849" s="90"/>
      <c r="M10849" s="42"/>
      <c r="S10849" s="42"/>
      <c r="T10849" s="42"/>
      <c r="U10849" s="42"/>
      <c r="V10849" s="42"/>
      <c r="W10849" s="42"/>
      <c r="X10849" s="42"/>
      <c r="Y10849" s="42"/>
      <c r="Z10849" s="42"/>
    </row>
    <row r="10850">
      <c r="B10850" s="42"/>
      <c r="D10850" s="90"/>
      <c r="F10850" s="90"/>
      <c r="G10850" s="42"/>
      <c r="H10850" s="90"/>
      <c r="M10850" s="42"/>
      <c r="S10850" s="42"/>
      <c r="T10850" s="42"/>
      <c r="U10850" s="42"/>
      <c r="V10850" s="42"/>
      <c r="W10850" s="42"/>
      <c r="X10850" s="42"/>
      <c r="Y10850" s="42"/>
      <c r="Z10850" s="42"/>
    </row>
    <row r="10851">
      <c r="B10851" s="42"/>
      <c r="D10851" s="90"/>
      <c r="F10851" s="90"/>
      <c r="G10851" s="42"/>
      <c r="H10851" s="90"/>
      <c r="M10851" s="42"/>
      <c r="S10851" s="42"/>
      <c r="T10851" s="42"/>
      <c r="U10851" s="42"/>
      <c r="V10851" s="42"/>
      <c r="W10851" s="42"/>
      <c r="X10851" s="42"/>
      <c r="Y10851" s="42"/>
      <c r="Z10851" s="42"/>
    </row>
    <row r="10852">
      <c r="B10852" s="42"/>
      <c r="D10852" s="90"/>
      <c r="F10852" s="90"/>
      <c r="G10852" s="42"/>
      <c r="H10852" s="90"/>
      <c r="M10852" s="42"/>
      <c r="S10852" s="42"/>
      <c r="T10852" s="42"/>
      <c r="U10852" s="42"/>
      <c r="V10852" s="42"/>
      <c r="W10852" s="42"/>
      <c r="X10852" s="42"/>
      <c r="Y10852" s="42"/>
      <c r="Z10852" s="42"/>
    </row>
    <row r="10853">
      <c r="B10853" s="42"/>
      <c r="D10853" s="90"/>
      <c r="F10853" s="90"/>
      <c r="G10853" s="42"/>
      <c r="H10853" s="90"/>
      <c r="M10853" s="42"/>
      <c r="S10853" s="42"/>
      <c r="T10853" s="42"/>
      <c r="U10853" s="42"/>
      <c r="V10853" s="42"/>
      <c r="W10853" s="42"/>
      <c r="X10853" s="42"/>
      <c r="Y10853" s="42"/>
      <c r="Z10853" s="42"/>
    </row>
    <row r="10854">
      <c r="B10854" s="42"/>
      <c r="D10854" s="90"/>
      <c r="F10854" s="90"/>
      <c r="G10854" s="42"/>
      <c r="H10854" s="90"/>
      <c r="M10854" s="42"/>
      <c r="S10854" s="42"/>
      <c r="T10854" s="42"/>
      <c r="U10854" s="42"/>
      <c r="V10854" s="42"/>
      <c r="W10854" s="42"/>
      <c r="X10854" s="42"/>
      <c r="Y10854" s="42"/>
      <c r="Z10854" s="42"/>
    </row>
    <row r="10855">
      <c r="B10855" s="42"/>
      <c r="D10855" s="90"/>
      <c r="F10855" s="90"/>
      <c r="G10855" s="42"/>
      <c r="H10855" s="90"/>
      <c r="M10855" s="42"/>
      <c r="S10855" s="42"/>
      <c r="T10855" s="42"/>
      <c r="U10855" s="42"/>
      <c r="V10855" s="42"/>
      <c r="W10855" s="42"/>
      <c r="X10855" s="42"/>
      <c r="Y10855" s="42"/>
      <c r="Z10855" s="42"/>
    </row>
    <row r="10856">
      <c r="B10856" s="42"/>
      <c r="D10856" s="90"/>
      <c r="F10856" s="90"/>
      <c r="G10856" s="42"/>
      <c r="H10856" s="90"/>
      <c r="M10856" s="42"/>
      <c r="S10856" s="42"/>
      <c r="T10856" s="42"/>
      <c r="U10856" s="42"/>
      <c r="V10856" s="42"/>
      <c r="W10856" s="42"/>
      <c r="X10856" s="42"/>
      <c r="Y10856" s="42"/>
      <c r="Z10856" s="42"/>
    </row>
    <row r="10857">
      <c r="B10857" s="42"/>
      <c r="D10857" s="90"/>
      <c r="F10857" s="90"/>
      <c r="G10857" s="42"/>
      <c r="H10857" s="90"/>
      <c r="M10857" s="42"/>
      <c r="S10857" s="42"/>
      <c r="T10857" s="42"/>
      <c r="U10857" s="42"/>
      <c r="V10857" s="42"/>
      <c r="W10857" s="42"/>
      <c r="X10857" s="42"/>
      <c r="Y10857" s="42"/>
      <c r="Z10857" s="42"/>
    </row>
    <row r="10858">
      <c r="B10858" s="42"/>
      <c r="D10858" s="90"/>
      <c r="F10858" s="90"/>
      <c r="G10858" s="42"/>
      <c r="H10858" s="90"/>
      <c r="M10858" s="42"/>
      <c r="S10858" s="42"/>
      <c r="T10858" s="42"/>
      <c r="U10858" s="42"/>
      <c r="V10858" s="42"/>
      <c r="W10858" s="42"/>
      <c r="X10858" s="42"/>
      <c r="Y10858" s="42"/>
      <c r="Z10858" s="42"/>
    </row>
    <row r="10859">
      <c r="B10859" s="42"/>
      <c r="D10859" s="90"/>
      <c r="F10859" s="90"/>
      <c r="G10859" s="42"/>
      <c r="H10859" s="90"/>
      <c r="M10859" s="42"/>
      <c r="S10859" s="42"/>
      <c r="T10859" s="42"/>
      <c r="U10859" s="42"/>
      <c r="V10859" s="42"/>
      <c r="W10859" s="42"/>
      <c r="X10859" s="42"/>
      <c r="Y10859" s="42"/>
      <c r="Z10859" s="42"/>
    </row>
    <row r="10860">
      <c r="B10860" s="42"/>
      <c r="D10860" s="90"/>
      <c r="F10860" s="90"/>
      <c r="G10860" s="42"/>
      <c r="H10860" s="90"/>
      <c r="M10860" s="42"/>
      <c r="S10860" s="42"/>
      <c r="T10860" s="42"/>
      <c r="U10860" s="42"/>
      <c r="V10860" s="42"/>
      <c r="W10860" s="42"/>
      <c r="X10860" s="42"/>
      <c r="Y10860" s="42"/>
      <c r="Z10860" s="42"/>
    </row>
    <row r="10861">
      <c r="B10861" s="42"/>
      <c r="D10861" s="90"/>
      <c r="F10861" s="90"/>
      <c r="G10861" s="42"/>
      <c r="H10861" s="90"/>
      <c r="M10861" s="42"/>
      <c r="S10861" s="42"/>
      <c r="T10861" s="42"/>
      <c r="U10861" s="42"/>
      <c r="V10861" s="42"/>
      <c r="W10861" s="42"/>
      <c r="X10861" s="42"/>
      <c r="Y10861" s="42"/>
      <c r="Z10861" s="42"/>
    </row>
    <row r="10862">
      <c r="B10862" s="42"/>
      <c r="D10862" s="90"/>
      <c r="F10862" s="90"/>
      <c r="G10862" s="42"/>
      <c r="H10862" s="90"/>
      <c r="M10862" s="42"/>
      <c r="S10862" s="42"/>
      <c r="T10862" s="42"/>
      <c r="U10862" s="42"/>
      <c r="V10862" s="42"/>
      <c r="W10862" s="42"/>
      <c r="X10862" s="42"/>
      <c r="Y10862" s="42"/>
      <c r="Z10862" s="42"/>
    </row>
    <row r="10863">
      <c r="B10863" s="42"/>
      <c r="D10863" s="90"/>
      <c r="F10863" s="90"/>
      <c r="G10863" s="42"/>
      <c r="H10863" s="90"/>
      <c r="M10863" s="42"/>
      <c r="S10863" s="42"/>
      <c r="T10863" s="42"/>
      <c r="U10863" s="42"/>
      <c r="V10863" s="42"/>
      <c r="W10863" s="42"/>
      <c r="X10863" s="42"/>
      <c r="Y10863" s="42"/>
      <c r="Z10863" s="42"/>
    </row>
    <row r="10864">
      <c r="B10864" s="42"/>
      <c r="D10864" s="90"/>
      <c r="F10864" s="90"/>
      <c r="G10864" s="42"/>
      <c r="H10864" s="90"/>
      <c r="M10864" s="42"/>
      <c r="S10864" s="42"/>
      <c r="T10864" s="42"/>
      <c r="U10864" s="42"/>
      <c r="V10864" s="42"/>
      <c r="W10864" s="42"/>
      <c r="X10864" s="42"/>
      <c r="Y10864" s="42"/>
      <c r="Z10864" s="42"/>
    </row>
    <row r="10865">
      <c r="B10865" s="42"/>
      <c r="D10865" s="90"/>
      <c r="F10865" s="90"/>
      <c r="G10865" s="42"/>
      <c r="H10865" s="90"/>
      <c r="M10865" s="42"/>
      <c r="S10865" s="42"/>
      <c r="T10865" s="42"/>
      <c r="U10865" s="42"/>
      <c r="V10865" s="42"/>
      <c r="W10865" s="42"/>
      <c r="X10865" s="42"/>
      <c r="Y10865" s="42"/>
      <c r="Z10865" s="42"/>
    </row>
    <row r="10866">
      <c r="B10866" s="42"/>
      <c r="D10866" s="90"/>
      <c r="F10866" s="90"/>
      <c r="G10866" s="42"/>
      <c r="H10866" s="90"/>
      <c r="M10866" s="42"/>
      <c r="S10866" s="42"/>
      <c r="T10866" s="42"/>
      <c r="U10866" s="42"/>
      <c r="V10866" s="42"/>
      <c r="W10866" s="42"/>
      <c r="X10866" s="42"/>
      <c r="Y10866" s="42"/>
      <c r="Z10866" s="42"/>
    </row>
    <row r="10867">
      <c r="B10867" s="42"/>
      <c r="D10867" s="90"/>
      <c r="F10867" s="90"/>
      <c r="G10867" s="42"/>
      <c r="H10867" s="90"/>
      <c r="M10867" s="42"/>
      <c r="S10867" s="42"/>
      <c r="T10867" s="42"/>
      <c r="U10867" s="42"/>
      <c r="V10867" s="42"/>
      <c r="W10867" s="42"/>
      <c r="X10867" s="42"/>
      <c r="Y10867" s="42"/>
      <c r="Z10867" s="42"/>
    </row>
    <row r="10868">
      <c r="B10868" s="42"/>
      <c r="D10868" s="90"/>
      <c r="F10868" s="90"/>
      <c r="G10868" s="42"/>
      <c r="H10868" s="90"/>
      <c r="M10868" s="42"/>
      <c r="S10868" s="42"/>
      <c r="T10868" s="42"/>
      <c r="U10868" s="42"/>
      <c r="V10868" s="42"/>
      <c r="W10868" s="42"/>
      <c r="X10868" s="42"/>
      <c r="Y10868" s="42"/>
      <c r="Z10868" s="42"/>
    </row>
    <row r="10869">
      <c r="B10869" s="42"/>
      <c r="D10869" s="90"/>
      <c r="F10869" s="90"/>
      <c r="G10869" s="42"/>
      <c r="H10869" s="90"/>
      <c r="M10869" s="42"/>
      <c r="S10869" s="42"/>
      <c r="T10869" s="42"/>
      <c r="U10869" s="42"/>
      <c r="V10869" s="42"/>
      <c r="W10869" s="42"/>
      <c r="X10869" s="42"/>
      <c r="Y10869" s="42"/>
      <c r="Z10869" s="42"/>
    </row>
    <row r="10870">
      <c r="B10870" s="42"/>
      <c r="D10870" s="90"/>
      <c r="F10870" s="90"/>
      <c r="G10870" s="42"/>
      <c r="H10870" s="90"/>
      <c r="M10870" s="42"/>
      <c r="S10870" s="42"/>
      <c r="T10870" s="42"/>
      <c r="U10870" s="42"/>
      <c r="V10870" s="42"/>
      <c r="W10870" s="42"/>
      <c r="X10870" s="42"/>
      <c r="Y10870" s="42"/>
      <c r="Z10870" s="42"/>
    </row>
    <row r="10871">
      <c r="B10871" s="42"/>
      <c r="D10871" s="90"/>
      <c r="F10871" s="90"/>
      <c r="G10871" s="42"/>
      <c r="H10871" s="90"/>
      <c r="M10871" s="42"/>
      <c r="S10871" s="42"/>
      <c r="T10871" s="42"/>
      <c r="U10871" s="42"/>
      <c r="V10871" s="42"/>
      <c r="W10871" s="42"/>
      <c r="X10871" s="42"/>
      <c r="Y10871" s="42"/>
      <c r="Z10871" s="42"/>
    </row>
    <row r="10872">
      <c r="B10872" s="42"/>
      <c r="D10872" s="90"/>
      <c r="F10872" s="90"/>
      <c r="G10872" s="42"/>
      <c r="H10872" s="90"/>
      <c r="M10872" s="42"/>
      <c r="S10872" s="42"/>
      <c r="T10872" s="42"/>
      <c r="U10872" s="42"/>
      <c r="V10872" s="42"/>
      <c r="W10872" s="42"/>
      <c r="X10872" s="42"/>
      <c r="Y10872" s="42"/>
      <c r="Z10872" s="42"/>
    </row>
    <row r="10873">
      <c r="B10873" s="42"/>
      <c r="D10873" s="90"/>
      <c r="F10873" s="90"/>
      <c r="G10873" s="42"/>
      <c r="H10873" s="90"/>
      <c r="M10873" s="42"/>
      <c r="S10873" s="42"/>
      <c r="T10873" s="42"/>
      <c r="U10873" s="42"/>
      <c r="V10873" s="42"/>
      <c r="W10873" s="42"/>
      <c r="X10873" s="42"/>
      <c r="Y10873" s="42"/>
      <c r="Z10873" s="42"/>
    </row>
    <row r="10874">
      <c r="B10874" s="42"/>
      <c r="D10874" s="90"/>
      <c r="F10874" s="90"/>
      <c r="G10874" s="42"/>
      <c r="H10874" s="90"/>
      <c r="M10874" s="42"/>
      <c r="S10874" s="42"/>
      <c r="T10874" s="42"/>
      <c r="U10874" s="42"/>
      <c r="V10874" s="42"/>
      <c r="W10874" s="42"/>
      <c r="X10874" s="42"/>
      <c r="Y10874" s="42"/>
      <c r="Z10874" s="42"/>
    </row>
    <row r="10875">
      <c r="B10875" s="42"/>
      <c r="D10875" s="90"/>
      <c r="F10875" s="90"/>
      <c r="G10875" s="42"/>
      <c r="H10875" s="90"/>
      <c r="M10875" s="42"/>
      <c r="S10875" s="42"/>
      <c r="T10875" s="42"/>
      <c r="U10875" s="42"/>
      <c r="V10875" s="42"/>
      <c r="W10875" s="42"/>
      <c r="X10875" s="42"/>
      <c r="Y10875" s="42"/>
      <c r="Z10875" s="42"/>
    </row>
    <row r="10876">
      <c r="B10876" s="42"/>
      <c r="D10876" s="90"/>
      <c r="F10876" s="90"/>
      <c r="G10876" s="42"/>
      <c r="H10876" s="90"/>
      <c r="M10876" s="42"/>
      <c r="S10876" s="42"/>
      <c r="T10876" s="42"/>
      <c r="U10876" s="42"/>
      <c r="V10876" s="42"/>
      <c r="W10876" s="42"/>
      <c r="X10876" s="42"/>
      <c r="Y10876" s="42"/>
      <c r="Z10876" s="42"/>
    </row>
    <row r="10877">
      <c r="B10877" s="42"/>
      <c r="D10877" s="90"/>
      <c r="F10877" s="90"/>
      <c r="G10877" s="42"/>
      <c r="H10877" s="90"/>
      <c r="M10877" s="42"/>
      <c r="S10877" s="42"/>
      <c r="T10877" s="42"/>
      <c r="U10877" s="42"/>
      <c r="V10877" s="42"/>
      <c r="W10877" s="42"/>
      <c r="X10877" s="42"/>
      <c r="Y10877" s="42"/>
      <c r="Z10877" s="42"/>
    </row>
    <row r="10878">
      <c r="B10878" s="42"/>
      <c r="D10878" s="90"/>
      <c r="F10878" s="90"/>
      <c r="G10878" s="42"/>
      <c r="H10878" s="90"/>
      <c r="M10878" s="42"/>
      <c r="S10878" s="42"/>
      <c r="T10878" s="42"/>
      <c r="U10878" s="42"/>
      <c r="V10878" s="42"/>
      <c r="W10878" s="42"/>
      <c r="X10878" s="42"/>
      <c r="Y10878" s="42"/>
      <c r="Z10878" s="42"/>
    </row>
    <row r="10879">
      <c r="B10879" s="42"/>
      <c r="D10879" s="90"/>
      <c r="F10879" s="90"/>
      <c r="G10879" s="42"/>
      <c r="H10879" s="90"/>
      <c r="M10879" s="42"/>
      <c r="S10879" s="42"/>
      <c r="T10879" s="42"/>
      <c r="U10879" s="42"/>
      <c r="V10879" s="42"/>
      <c r="W10879" s="42"/>
      <c r="X10879" s="42"/>
      <c r="Y10879" s="42"/>
      <c r="Z10879" s="42"/>
    </row>
    <row r="10880">
      <c r="B10880" s="42"/>
      <c r="D10880" s="90"/>
      <c r="F10880" s="90"/>
      <c r="G10880" s="42"/>
      <c r="H10880" s="90"/>
      <c r="M10880" s="42"/>
      <c r="S10880" s="42"/>
      <c r="T10880" s="42"/>
      <c r="U10880" s="42"/>
      <c r="V10880" s="42"/>
      <c r="W10880" s="42"/>
      <c r="X10880" s="42"/>
      <c r="Y10880" s="42"/>
      <c r="Z10880" s="42"/>
    </row>
    <row r="10881">
      <c r="B10881" s="42"/>
      <c r="D10881" s="90"/>
      <c r="F10881" s="90"/>
      <c r="G10881" s="42"/>
      <c r="H10881" s="90"/>
      <c r="M10881" s="42"/>
      <c r="S10881" s="42"/>
      <c r="T10881" s="42"/>
      <c r="U10881" s="42"/>
      <c r="V10881" s="42"/>
      <c r="W10881" s="42"/>
      <c r="X10881" s="42"/>
      <c r="Y10881" s="42"/>
      <c r="Z10881" s="42"/>
    </row>
    <row r="10882">
      <c r="B10882" s="42"/>
      <c r="D10882" s="90"/>
      <c r="F10882" s="90"/>
      <c r="G10882" s="42"/>
      <c r="H10882" s="90"/>
      <c r="M10882" s="42"/>
      <c r="S10882" s="42"/>
      <c r="T10882" s="42"/>
      <c r="U10882" s="42"/>
      <c r="V10882" s="42"/>
      <c r="W10882" s="42"/>
      <c r="X10882" s="42"/>
      <c r="Y10882" s="42"/>
      <c r="Z10882" s="42"/>
    </row>
    <row r="10883">
      <c r="B10883" s="42"/>
      <c r="D10883" s="90"/>
      <c r="F10883" s="90"/>
      <c r="G10883" s="42"/>
      <c r="H10883" s="90"/>
      <c r="M10883" s="42"/>
      <c r="S10883" s="42"/>
      <c r="T10883" s="42"/>
      <c r="U10883" s="42"/>
      <c r="V10883" s="42"/>
      <c r="W10883" s="42"/>
      <c r="X10883" s="42"/>
      <c r="Y10883" s="42"/>
      <c r="Z10883" s="42"/>
    </row>
    <row r="10884">
      <c r="B10884" s="42"/>
      <c r="D10884" s="90"/>
      <c r="F10884" s="90"/>
      <c r="G10884" s="42"/>
      <c r="H10884" s="90"/>
      <c r="M10884" s="42"/>
      <c r="S10884" s="42"/>
      <c r="T10884" s="42"/>
      <c r="U10884" s="42"/>
      <c r="V10884" s="42"/>
      <c r="W10884" s="42"/>
      <c r="X10884" s="42"/>
      <c r="Y10884" s="42"/>
      <c r="Z10884" s="42"/>
    </row>
    <row r="10885">
      <c r="B10885" s="42"/>
      <c r="D10885" s="90"/>
      <c r="F10885" s="90"/>
      <c r="G10885" s="42"/>
      <c r="H10885" s="90"/>
      <c r="M10885" s="42"/>
      <c r="S10885" s="42"/>
      <c r="T10885" s="42"/>
      <c r="U10885" s="42"/>
      <c r="V10885" s="42"/>
      <c r="W10885" s="42"/>
      <c r="X10885" s="42"/>
      <c r="Y10885" s="42"/>
      <c r="Z10885" s="42"/>
    </row>
    <row r="10886">
      <c r="B10886" s="42"/>
      <c r="D10886" s="90"/>
      <c r="F10886" s="90"/>
      <c r="G10886" s="42"/>
      <c r="H10886" s="90"/>
      <c r="M10886" s="42"/>
      <c r="S10886" s="42"/>
      <c r="T10886" s="42"/>
      <c r="U10886" s="42"/>
      <c r="V10886" s="42"/>
      <c r="W10886" s="42"/>
      <c r="X10886" s="42"/>
      <c r="Y10886" s="42"/>
      <c r="Z10886" s="42"/>
    </row>
    <row r="10887">
      <c r="B10887" s="42"/>
      <c r="D10887" s="90"/>
      <c r="F10887" s="90"/>
      <c r="G10887" s="42"/>
      <c r="H10887" s="90"/>
      <c r="M10887" s="42"/>
      <c r="S10887" s="42"/>
      <c r="T10887" s="42"/>
      <c r="U10887" s="42"/>
      <c r="V10887" s="42"/>
      <c r="W10887" s="42"/>
      <c r="X10887" s="42"/>
      <c r="Y10887" s="42"/>
      <c r="Z10887" s="42"/>
    </row>
    <row r="10888">
      <c r="B10888" s="42"/>
      <c r="D10888" s="90"/>
      <c r="F10888" s="90"/>
      <c r="G10888" s="42"/>
      <c r="H10888" s="90"/>
      <c r="M10888" s="42"/>
      <c r="S10888" s="42"/>
      <c r="T10888" s="42"/>
      <c r="U10888" s="42"/>
      <c r="V10888" s="42"/>
      <c r="W10888" s="42"/>
      <c r="X10888" s="42"/>
      <c r="Y10888" s="42"/>
      <c r="Z10888" s="42"/>
    </row>
    <row r="10889">
      <c r="B10889" s="42"/>
      <c r="D10889" s="90"/>
      <c r="F10889" s="90"/>
      <c r="G10889" s="42"/>
      <c r="H10889" s="90"/>
      <c r="M10889" s="42"/>
      <c r="S10889" s="42"/>
      <c r="T10889" s="42"/>
      <c r="U10889" s="42"/>
      <c r="V10889" s="42"/>
      <c r="W10889" s="42"/>
      <c r="X10889" s="42"/>
      <c r="Y10889" s="42"/>
      <c r="Z10889" s="42"/>
    </row>
    <row r="10890">
      <c r="B10890" s="42"/>
      <c r="D10890" s="90"/>
      <c r="F10890" s="90"/>
      <c r="G10890" s="42"/>
      <c r="H10890" s="90"/>
      <c r="M10890" s="42"/>
      <c r="S10890" s="42"/>
      <c r="T10890" s="42"/>
      <c r="U10890" s="42"/>
      <c r="V10890" s="42"/>
      <c r="W10890" s="42"/>
      <c r="X10890" s="42"/>
      <c r="Y10890" s="42"/>
      <c r="Z10890" s="42"/>
    </row>
    <row r="10891">
      <c r="B10891" s="42"/>
      <c r="D10891" s="90"/>
      <c r="F10891" s="90"/>
      <c r="G10891" s="42"/>
      <c r="H10891" s="90"/>
      <c r="M10891" s="42"/>
      <c r="S10891" s="42"/>
      <c r="T10891" s="42"/>
      <c r="U10891" s="42"/>
      <c r="V10891" s="42"/>
      <c r="W10891" s="42"/>
      <c r="X10891" s="42"/>
      <c r="Y10891" s="42"/>
      <c r="Z10891" s="42"/>
    </row>
    <row r="10892">
      <c r="B10892" s="42"/>
      <c r="D10892" s="90"/>
      <c r="F10892" s="90"/>
      <c r="G10892" s="42"/>
      <c r="H10892" s="90"/>
      <c r="M10892" s="42"/>
      <c r="S10892" s="42"/>
      <c r="T10892" s="42"/>
      <c r="U10892" s="42"/>
      <c r="V10892" s="42"/>
      <c r="W10892" s="42"/>
      <c r="X10892" s="42"/>
      <c r="Y10892" s="42"/>
      <c r="Z10892" s="42"/>
    </row>
    <row r="10893">
      <c r="B10893" s="42"/>
      <c r="D10893" s="90"/>
      <c r="F10893" s="90"/>
      <c r="G10893" s="42"/>
      <c r="H10893" s="90"/>
      <c r="M10893" s="42"/>
      <c r="S10893" s="42"/>
      <c r="T10893" s="42"/>
      <c r="U10893" s="42"/>
      <c r="V10893" s="42"/>
      <c r="W10893" s="42"/>
      <c r="X10893" s="42"/>
      <c r="Y10893" s="42"/>
      <c r="Z10893" s="42"/>
    </row>
    <row r="10894">
      <c r="B10894" s="42"/>
      <c r="D10894" s="90"/>
      <c r="F10894" s="90"/>
      <c r="G10894" s="42"/>
      <c r="H10894" s="90"/>
      <c r="M10894" s="42"/>
      <c r="S10894" s="42"/>
      <c r="T10894" s="42"/>
      <c r="U10894" s="42"/>
      <c r="V10894" s="42"/>
      <c r="W10894" s="42"/>
      <c r="X10894" s="42"/>
      <c r="Y10894" s="42"/>
      <c r="Z10894" s="42"/>
    </row>
    <row r="10895">
      <c r="B10895" s="42"/>
      <c r="D10895" s="90"/>
      <c r="F10895" s="90"/>
      <c r="G10895" s="42"/>
      <c r="H10895" s="90"/>
      <c r="M10895" s="42"/>
      <c r="S10895" s="42"/>
      <c r="T10895" s="42"/>
      <c r="U10895" s="42"/>
      <c r="V10895" s="42"/>
      <c r="W10895" s="42"/>
      <c r="X10895" s="42"/>
      <c r="Y10895" s="42"/>
      <c r="Z10895" s="42"/>
    </row>
    <row r="10896">
      <c r="B10896" s="42"/>
      <c r="D10896" s="90"/>
      <c r="F10896" s="90"/>
      <c r="G10896" s="42"/>
      <c r="H10896" s="90"/>
      <c r="M10896" s="42"/>
      <c r="S10896" s="42"/>
      <c r="T10896" s="42"/>
      <c r="U10896" s="42"/>
      <c r="V10896" s="42"/>
      <c r="W10896" s="42"/>
      <c r="X10896" s="42"/>
      <c r="Y10896" s="42"/>
      <c r="Z10896" s="42"/>
    </row>
    <row r="10897">
      <c r="B10897" s="42"/>
      <c r="D10897" s="90"/>
      <c r="F10897" s="90"/>
      <c r="G10897" s="42"/>
      <c r="H10897" s="90"/>
      <c r="M10897" s="42"/>
      <c r="S10897" s="42"/>
      <c r="T10897" s="42"/>
      <c r="U10897" s="42"/>
      <c r="V10897" s="42"/>
      <c r="W10897" s="42"/>
      <c r="X10897" s="42"/>
      <c r="Y10897" s="42"/>
      <c r="Z10897" s="42"/>
    </row>
    <row r="10898">
      <c r="B10898" s="42"/>
      <c r="D10898" s="90"/>
      <c r="F10898" s="90"/>
      <c r="G10898" s="42"/>
      <c r="H10898" s="90"/>
      <c r="M10898" s="42"/>
      <c r="S10898" s="42"/>
      <c r="T10898" s="42"/>
      <c r="U10898" s="42"/>
      <c r="V10898" s="42"/>
      <c r="W10898" s="42"/>
      <c r="X10898" s="42"/>
      <c r="Y10898" s="42"/>
      <c r="Z10898" s="42"/>
    </row>
    <row r="10899">
      <c r="B10899" s="42"/>
      <c r="D10899" s="90"/>
      <c r="F10899" s="90"/>
      <c r="G10899" s="42"/>
      <c r="H10899" s="90"/>
      <c r="M10899" s="42"/>
      <c r="S10899" s="42"/>
      <c r="T10899" s="42"/>
      <c r="U10899" s="42"/>
      <c r="V10899" s="42"/>
      <c r="W10899" s="42"/>
      <c r="X10899" s="42"/>
      <c r="Y10899" s="42"/>
      <c r="Z10899" s="42"/>
    </row>
    <row r="10900">
      <c r="B10900" s="42"/>
      <c r="D10900" s="90"/>
      <c r="F10900" s="90"/>
      <c r="G10900" s="42"/>
      <c r="H10900" s="90"/>
      <c r="M10900" s="42"/>
      <c r="S10900" s="42"/>
      <c r="T10900" s="42"/>
      <c r="U10900" s="42"/>
      <c r="V10900" s="42"/>
      <c r="W10900" s="42"/>
      <c r="X10900" s="42"/>
      <c r="Y10900" s="42"/>
      <c r="Z10900" s="42"/>
    </row>
    <row r="10901">
      <c r="B10901" s="42"/>
      <c r="D10901" s="90"/>
      <c r="F10901" s="90"/>
      <c r="G10901" s="42"/>
      <c r="H10901" s="90"/>
      <c r="M10901" s="42"/>
      <c r="S10901" s="42"/>
      <c r="T10901" s="42"/>
      <c r="U10901" s="42"/>
      <c r="V10901" s="42"/>
      <c r="W10901" s="42"/>
      <c r="X10901" s="42"/>
      <c r="Y10901" s="42"/>
      <c r="Z10901" s="42"/>
    </row>
    <row r="10902">
      <c r="B10902" s="42"/>
      <c r="D10902" s="90"/>
      <c r="F10902" s="90"/>
      <c r="G10902" s="42"/>
      <c r="H10902" s="90"/>
      <c r="M10902" s="42"/>
      <c r="S10902" s="42"/>
      <c r="T10902" s="42"/>
      <c r="U10902" s="42"/>
      <c r="V10902" s="42"/>
      <c r="W10902" s="42"/>
      <c r="X10902" s="42"/>
      <c r="Y10902" s="42"/>
      <c r="Z10902" s="42"/>
    </row>
    <row r="10903">
      <c r="B10903" s="42"/>
      <c r="D10903" s="90"/>
      <c r="F10903" s="90"/>
      <c r="G10903" s="42"/>
      <c r="H10903" s="90"/>
      <c r="M10903" s="42"/>
      <c r="S10903" s="42"/>
      <c r="T10903" s="42"/>
      <c r="U10903" s="42"/>
      <c r="V10903" s="42"/>
      <c r="W10903" s="42"/>
      <c r="X10903" s="42"/>
      <c r="Y10903" s="42"/>
      <c r="Z10903" s="42"/>
    </row>
    <row r="10904">
      <c r="B10904" s="42"/>
      <c r="D10904" s="90"/>
      <c r="F10904" s="90"/>
      <c r="G10904" s="42"/>
      <c r="H10904" s="90"/>
      <c r="M10904" s="42"/>
      <c r="S10904" s="42"/>
      <c r="T10904" s="42"/>
      <c r="U10904" s="42"/>
      <c r="V10904" s="42"/>
      <c r="W10904" s="42"/>
      <c r="X10904" s="42"/>
      <c r="Y10904" s="42"/>
      <c r="Z10904" s="42"/>
    </row>
    <row r="10905">
      <c r="B10905" s="42"/>
      <c r="D10905" s="90"/>
      <c r="F10905" s="90"/>
      <c r="G10905" s="42"/>
      <c r="H10905" s="90"/>
      <c r="M10905" s="42"/>
      <c r="S10905" s="42"/>
      <c r="T10905" s="42"/>
      <c r="U10905" s="42"/>
      <c r="V10905" s="42"/>
      <c r="W10905" s="42"/>
      <c r="X10905" s="42"/>
      <c r="Y10905" s="42"/>
      <c r="Z10905" s="42"/>
    </row>
    <row r="10906">
      <c r="B10906" s="42"/>
      <c r="D10906" s="90"/>
      <c r="F10906" s="90"/>
      <c r="G10906" s="42"/>
      <c r="H10906" s="90"/>
      <c r="M10906" s="42"/>
      <c r="S10906" s="42"/>
      <c r="T10906" s="42"/>
      <c r="U10906" s="42"/>
      <c r="V10906" s="42"/>
      <c r="W10906" s="42"/>
      <c r="X10906" s="42"/>
      <c r="Y10906" s="42"/>
      <c r="Z10906" s="42"/>
    </row>
    <row r="10907">
      <c r="B10907" s="42"/>
      <c r="D10907" s="90"/>
      <c r="F10907" s="90"/>
      <c r="G10907" s="42"/>
      <c r="H10907" s="90"/>
      <c r="M10907" s="42"/>
      <c r="S10907" s="42"/>
      <c r="T10907" s="42"/>
      <c r="U10907" s="42"/>
      <c r="V10907" s="42"/>
      <c r="W10907" s="42"/>
      <c r="X10907" s="42"/>
      <c r="Y10907" s="42"/>
      <c r="Z10907" s="42"/>
    </row>
    <row r="10908">
      <c r="B10908" s="42"/>
      <c r="D10908" s="90"/>
      <c r="F10908" s="90"/>
      <c r="G10908" s="42"/>
      <c r="H10908" s="90"/>
      <c r="M10908" s="42"/>
      <c r="S10908" s="42"/>
      <c r="T10908" s="42"/>
      <c r="U10908" s="42"/>
      <c r="V10908" s="42"/>
      <c r="W10908" s="42"/>
      <c r="X10908" s="42"/>
      <c r="Y10908" s="42"/>
      <c r="Z10908" s="42"/>
    </row>
    <row r="10909">
      <c r="B10909" s="42"/>
      <c r="D10909" s="90"/>
      <c r="F10909" s="90"/>
      <c r="G10909" s="42"/>
      <c r="H10909" s="90"/>
      <c r="M10909" s="42"/>
      <c r="S10909" s="42"/>
      <c r="T10909" s="42"/>
      <c r="U10909" s="42"/>
      <c r="V10909" s="42"/>
      <c r="W10909" s="42"/>
      <c r="X10909" s="42"/>
      <c r="Y10909" s="42"/>
      <c r="Z10909" s="42"/>
    </row>
    <row r="10910">
      <c r="B10910" s="42"/>
      <c r="D10910" s="90"/>
      <c r="F10910" s="90"/>
      <c r="G10910" s="42"/>
      <c r="H10910" s="90"/>
      <c r="M10910" s="42"/>
      <c r="S10910" s="42"/>
      <c r="T10910" s="42"/>
      <c r="U10910" s="42"/>
      <c r="V10910" s="42"/>
      <c r="W10910" s="42"/>
      <c r="X10910" s="42"/>
      <c r="Y10910" s="42"/>
      <c r="Z10910" s="42"/>
    </row>
    <row r="10911">
      <c r="B10911" s="42"/>
      <c r="D10911" s="90"/>
      <c r="F10911" s="90"/>
      <c r="G10911" s="42"/>
      <c r="H10911" s="90"/>
      <c r="M10911" s="42"/>
      <c r="S10911" s="42"/>
      <c r="T10911" s="42"/>
      <c r="U10911" s="42"/>
      <c r="V10911" s="42"/>
      <c r="W10911" s="42"/>
      <c r="X10911" s="42"/>
      <c r="Y10911" s="42"/>
      <c r="Z10911" s="42"/>
    </row>
    <row r="10912">
      <c r="B10912" s="42"/>
      <c r="D10912" s="90"/>
      <c r="F10912" s="90"/>
      <c r="G10912" s="42"/>
      <c r="H10912" s="90"/>
      <c r="M10912" s="42"/>
      <c r="S10912" s="42"/>
      <c r="T10912" s="42"/>
      <c r="U10912" s="42"/>
      <c r="V10912" s="42"/>
      <c r="W10912" s="42"/>
      <c r="X10912" s="42"/>
      <c r="Y10912" s="42"/>
      <c r="Z10912" s="42"/>
    </row>
    <row r="10913">
      <c r="B10913" s="42"/>
      <c r="D10913" s="90"/>
      <c r="F10913" s="90"/>
      <c r="G10913" s="42"/>
      <c r="H10913" s="90"/>
      <c r="M10913" s="42"/>
      <c r="S10913" s="42"/>
      <c r="T10913" s="42"/>
      <c r="U10913" s="42"/>
      <c r="V10913" s="42"/>
      <c r="W10913" s="42"/>
      <c r="X10913" s="42"/>
      <c r="Y10913" s="42"/>
      <c r="Z10913" s="42"/>
    </row>
    <row r="10914">
      <c r="B10914" s="42"/>
      <c r="D10914" s="90"/>
      <c r="F10914" s="90"/>
      <c r="G10914" s="42"/>
      <c r="H10914" s="90"/>
      <c r="M10914" s="42"/>
      <c r="S10914" s="42"/>
      <c r="T10914" s="42"/>
      <c r="U10914" s="42"/>
      <c r="V10914" s="42"/>
      <c r="W10914" s="42"/>
      <c r="X10914" s="42"/>
      <c r="Y10914" s="42"/>
      <c r="Z10914" s="42"/>
    </row>
    <row r="10915">
      <c r="B10915" s="42"/>
      <c r="D10915" s="90"/>
      <c r="F10915" s="90"/>
      <c r="G10915" s="42"/>
      <c r="H10915" s="90"/>
      <c r="M10915" s="42"/>
      <c r="S10915" s="42"/>
      <c r="T10915" s="42"/>
      <c r="U10915" s="42"/>
      <c r="V10915" s="42"/>
      <c r="W10915" s="42"/>
      <c r="X10915" s="42"/>
      <c r="Y10915" s="42"/>
      <c r="Z10915" s="42"/>
    </row>
    <row r="10916">
      <c r="B10916" s="42"/>
      <c r="D10916" s="90"/>
      <c r="F10916" s="90"/>
      <c r="G10916" s="42"/>
      <c r="H10916" s="90"/>
      <c r="M10916" s="42"/>
      <c r="S10916" s="42"/>
      <c r="T10916" s="42"/>
      <c r="U10916" s="42"/>
      <c r="V10916" s="42"/>
      <c r="W10916" s="42"/>
      <c r="X10916" s="42"/>
      <c r="Y10916" s="42"/>
      <c r="Z10916" s="42"/>
    </row>
    <row r="10917">
      <c r="B10917" s="42"/>
      <c r="D10917" s="90"/>
      <c r="F10917" s="90"/>
      <c r="G10917" s="42"/>
      <c r="H10917" s="90"/>
      <c r="M10917" s="42"/>
      <c r="S10917" s="42"/>
      <c r="T10917" s="42"/>
      <c r="U10917" s="42"/>
      <c r="V10917" s="42"/>
      <c r="W10917" s="42"/>
      <c r="X10917" s="42"/>
      <c r="Y10917" s="42"/>
      <c r="Z10917" s="42"/>
    </row>
    <row r="10918">
      <c r="B10918" s="42"/>
      <c r="D10918" s="90"/>
      <c r="F10918" s="90"/>
      <c r="G10918" s="42"/>
      <c r="H10918" s="90"/>
      <c r="M10918" s="42"/>
      <c r="S10918" s="42"/>
      <c r="T10918" s="42"/>
      <c r="U10918" s="42"/>
      <c r="V10918" s="42"/>
      <c r="W10918" s="42"/>
      <c r="X10918" s="42"/>
      <c r="Y10918" s="42"/>
      <c r="Z10918" s="42"/>
    </row>
    <row r="10919">
      <c r="B10919" s="42"/>
      <c r="D10919" s="90"/>
      <c r="F10919" s="90"/>
      <c r="G10919" s="42"/>
      <c r="H10919" s="90"/>
      <c r="M10919" s="42"/>
      <c r="S10919" s="42"/>
      <c r="T10919" s="42"/>
      <c r="U10919" s="42"/>
      <c r="V10919" s="42"/>
      <c r="W10919" s="42"/>
      <c r="X10919" s="42"/>
      <c r="Y10919" s="42"/>
      <c r="Z10919" s="42"/>
    </row>
    <row r="10920">
      <c r="B10920" s="42"/>
      <c r="D10920" s="90"/>
      <c r="F10920" s="90"/>
      <c r="G10920" s="42"/>
      <c r="H10920" s="90"/>
      <c r="M10920" s="42"/>
      <c r="S10920" s="42"/>
      <c r="T10920" s="42"/>
      <c r="U10920" s="42"/>
      <c r="V10920" s="42"/>
      <c r="W10920" s="42"/>
      <c r="X10920" s="42"/>
      <c r="Y10920" s="42"/>
      <c r="Z10920" s="42"/>
    </row>
    <row r="10921">
      <c r="B10921" s="42"/>
      <c r="D10921" s="90"/>
      <c r="F10921" s="90"/>
      <c r="G10921" s="42"/>
      <c r="H10921" s="90"/>
      <c r="M10921" s="42"/>
      <c r="S10921" s="42"/>
      <c r="T10921" s="42"/>
      <c r="U10921" s="42"/>
      <c r="V10921" s="42"/>
      <c r="W10921" s="42"/>
      <c r="X10921" s="42"/>
      <c r="Y10921" s="42"/>
      <c r="Z10921" s="42"/>
    </row>
    <row r="10922">
      <c r="B10922" s="42"/>
      <c r="D10922" s="90"/>
      <c r="F10922" s="90"/>
      <c r="G10922" s="42"/>
      <c r="H10922" s="90"/>
      <c r="M10922" s="42"/>
      <c r="S10922" s="42"/>
      <c r="T10922" s="42"/>
      <c r="U10922" s="42"/>
      <c r="V10922" s="42"/>
      <c r="W10922" s="42"/>
      <c r="X10922" s="42"/>
      <c r="Y10922" s="42"/>
      <c r="Z10922" s="42"/>
    </row>
    <row r="10923">
      <c r="B10923" s="42"/>
      <c r="D10923" s="90"/>
      <c r="F10923" s="90"/>
      <c r="G10923" s="42"/>
      <c r="H10923" s="90"/>
      <c r="M10923" s="42"/>
      <c r="S10923" s="42"/>
      <c r="T10923" s="42"/>
      <c r="U10923" s="42"/>
      <c r="V10923" s="42"/>
      <c r="W10923" s="42"/>
      <c r="X10923" s="42"/>
      <c r="Y10923" s="42"/>
      <c r="Z10923" s="42"/>
    </row>
    <row r="10924">
      <c r="B10924" s="42"/>
      <c r="D10924" s="90"/>
      <c r="F10924" s="90"/>
      <c r="G10924" s="42"/>
      <c r="H10924" s="90"/>
      <c r="M10924" s="42"/>
      <c r="S10924" s="42"/>
      <c r="T10924" s="42"/>
      <c r="U10924" s="42"/>
      <c r="V10924" s="42"/>
      <c r="W10924" s="42"/>
      <c r="X10924" s="42"/>
      <c r="Y10924" s="42"/>
      <c r="Z10924" s="42"/>
    </row>
    <row r="10925">
      <c r="B10925" s="42"/>
      <c r="D10925" s="90"/>
      <c r="F10925" s="90"/>
      <c r="G10925" s="42"/>
      <c r="H10925" s="90"/>
      <c r="M10925" s="42"/>
      <c r="S10925" s="42"/>
      <c r="T10925" s="42"/>
      <c r="U10925" s="42"/>
      <c r="V10925" s="42"/>
      <c r="W10925" s="42"/>
      <c r="X10925" s="42"/>
      <c r="Y10925" s="42"/>
      <c r="Z10925" s="42"/>
    </row>
    <row r="10926">
      <c r="B10926" s="42"/>
      <c r="D10926" s="90"/>
      <c r="F10926" s="90"/>
      <c r="G10926" s="42"/>
      <c r="H10926" s="90"/>
      <c r="M10926" s="42"/>
      <c r="S10926" s="42"/>
      <c r="T10926" s="42"/>
      <c r="U10926" s="42"/>
      <c r="V10926" s="42"/>
      <c r="W10926" s="42"/>
      <c r="X10926" s="42"/>
      <c r="Y10926" s="42"/>
      <c r="Z10926" s="42"/>
    </row>
    <row r="10927">
      <c r="B10927" s="42"/>
      <c r="D10927" s="90"/>
      <c r="F10927" s="90"/>
      <c r="G10927" s="42"/>
      <c r="H10927" s="90"/>
      <c r="M10927" s="42"/>
      <c r="S10927" s="42"/>
      <c r="T10927" s="42"/>
      <c r="U10927" s="42"/>
      <c r="V10927" s="42"/>
      <c r="W10927" s="42"/>
      <c r="X10927" s="42"/>
      <c r="Y10927" s="42"/>
      <c r="Z10927" s="42"/>
    </row>
    <row r="10928">
      <c r="B10928" s="42"/>
      <c r="D10928" s="90"/>
      <c r="F10928" s="90"/>
      <c r="G10928" s="42"/>
      <c r="H10928" s="90"/>
      <c r="M10928" s="42"/>
      <c r="S10928" s="42"/>
      <c r="T10928" s="42"/>
      <c r="U10928" s="42"/>
      <c r="V10928" s="42"/>
      <c r="W10928" s="42"/>
      <c r="X10928" s="42"/>
      <c r="Y10928" s="42"/>
      <c r="Z10928" s="42"/>
    </row>
    <row r="10929">
      <c r="B10929" s="42"/>
      <c r="D10929" s="90"/>
      <c r="F10929" s="90"/>
      <c r="G10929" s="42"/>
      <c r="H10929" s="90"/>
      <c r="M10929" s="42"/>
      <c r="S10929" s="42"/>
      <c r="T10929" s="42"/>
      <c r="U10929" s="42"/>
      <c r="V10929" s="42"/>
      <c r="W10929" s="42"/>
      <c r="X10929" s="42"/>
      <c r="Y10929" s="42"/>
      <c r="Z10929" s="42"/>
    </row>
    <row r="10930">
      <c r="B10930" s="42"/>
      <c r="D10930" s="90"/>
      <c r="F10930" s="90"/>
      <c r="G10930" s="42"/>
      <c r="H10930" s="90"/>
      <c r="M10930" s="42"/>
      <c r="S10930" s="42"/>
      <c r="T10930" s="42"/>
      <c r="U10930" s="42"/>
      <c r="V10930" s="42"/>
      <c r="W10930" s="42"/>
      <c r="X10930" s="42"/>
      <c r="Y10930" s="42"/>
      <c r="Z10930" s="42"/>
    </row>
    <row r="10931">
      <c r="B10931" s="42"/>
      <c r="D10931" s="90"/>
      <c r="F10931" s="90"/>
      <c r="G10931" s="42"/>
      <c r="H10931" s="90"/>
      <c r="M10931" s="42"/>
      <c r="S10931" s="42"/>
      <c r="T10931" s="42"/>
      <c r="U10931" s="42"/>
      <c r="V10931" s="42"/>
      <c r="W10931" s="42"/>
      <c r="X10931" s="42"/>
      <c r="Y10931" s="42"/>
      <c r="Z10931" s="42"/>
    </row>
    <row r="10932">
      <c r="B10932" s="42"/>
      <c r="D10932" s="90"/>
      <c r="F10932" s="90"/>
      <c r="G10932" s="42"/>
      <c r="H10932" s="90"/>
      <c r="M10932" s="42"/>
      <c r="S10932" s="42"/>
      <c r="T10932" s="42"/>
      <c r="U10932" s="42"/>
      <c r="V10932" s="42"/>
      <c r="W10932" s="42"/>
      <c r="X10932" s="42"/>
      <c r="Y10932" s="42"/>
      <c r="Z10932" s="42"/>
    </row>
    <row r="10933">
      <c r="B10933" s="42"/>
      <c r="D10933" s="90"/>
      <c r="F10933" s="90"/>
      <c r="G10933" s="42"/>
      <c r="H10933" s="90"/>
      <c r="M10933" s="42"/>
      <c r="S10933" s="42"/>
      <c r="T10933" s="42"/>
      <c r="U10933" s="42"/>
      <c r="V10933" s="42"/>
      <c r="W10933" s="42"/>
      <c r="X10933" s="42"/>
      <c r="Y10933" s="42"/>
      <c r="Z10933" s="42"/>
    </row>
    <row r="10934">
      <c r="B10934" s="42"/>
      <c r="D10934" s="90"/>
      <c r="F10934" s="90"/>
      <c r="G10934" s="42"/>
      <c r="H10934" s="90"/>
      <c r="M10934" s="42"/>
      <c r="S10934" s="42"/>
      <c r="T10934" s="42"/>
      <c r="U10934" s="42"/>
      <c r="V10934" s="42"/>
      <c r="W10934" s="42"/>
      <c r="X10934" s="42"/>
      <c r="Y10934" s="42"/>
      <c r="Z10934" s="42"/>
    </row>
    <row r="10935">
      <c r="B10935" s="42"/>
      <c r="D10935" s="90"/>
      <c r="F10935" s="90"/>
      <c r="G10935" s="42"/>
      <c r="H10935" s="90"/>
      <c r="M10935" s="42"/>
      <c r="S10935" s="42"/>
      <c r="T10935" s="42"/>
      <c r="U10935" s="42"/>
      <c r="V10935" s="42"/>
      <c r="W10935" s="42"/>
      <c r="X10935" s="42"/>
      <c r="Y10935" s="42"/>
      <c r="Z10935" s="42"/>
    </row>
    <row r="10936">
      <c r="B10936" s="42"/>
      <c r="D10936" s="90"/>
      <c r="F10936" s="90"/>
      <c r="G10936" s="42"/>
      <c r="H10936" s="90"/>
      <c r="M10936" s="42"/>
      <c r="S10936" s="42"/>
      <c r="T10936" s="42"/>
      <c r="U10936" s="42"/>
      <c r="V10936" s="42"/>
      <c r="W10936" s="42"/>
      <c r="X10936" s="42"/>
      <c r="Y10936" s="42"/>
      <c r="Z10936" s="42"/>
    </row>
    <row r="10937">
      <c r="B10937" s="42"/>
      <c r="D10937" s="90"/>
      <c r="F10937" s="90"/>
      <c r="G10937" s="42"/>
      <c r="H10937" s="90"/>
      <c r="M10937" s="42"/>
      <c r="S10937" s="42"/>
      <c r="T10937" s="42"/>
      <c r="U10937" s="42"/>
      <c r="V10937" s="42"/>
      <c r="W10937" s="42"/>
      <c r="X10937" s="42"/>
      <c r="Y10937" s="42"/>
      <c r="Z10937" s="42"/>
    </row>
    <row r="10938">
      <c r="B10938" s="42"/>
      <c r="D10938" s="90"/>
      <c r="F10938" s="90"/>
      <c r="G10938" s="42"/>
      <c r="H10938" s="90"/>
      <c r="M10938" s="42"/>
      <c r="S10938" s="42"/>
      <c r="T10938" s="42"/>
      <c r="U10938" s="42"/>
      <c r="V10938" s="42"/>
      <c r="W10938" s="42"/>
      <c r="X10938" s="42"/>
      <c r="Y10938" s="42"/>
      <c r="Z10938" s="42"/>
    </row>
    <row r="10939">
      <c r="B10939" s="42"/>
      <c r="D10939" s="90"/>
      <c r="F10939" s="90"/>
      <c r="G10939" s="42"/>
      <c r="H10939" s="90"/>
      <c r="M10939" s="42"/>
      <c r="S10939" s="42"/>
      <c r="T10939" s="42"/>
      <c r="U10939" s="42"/>
      <c r="V10939" s="42"/>
      <c r="W10939" s="42"/>
      <c r="X10939" s="42"/>
      <c r="Y10939" s="42"/>
      <c r="Z10939" s="42"/>
    </row>
    <row r="10940">
      <c r="B10940" s="42"/>
      <c r="D10940" s="90"/>
      <c r="F10940" s="90"/>
      <c r="G10940" s="42"/>
      <c r="H10940" s="90"/>
      <c r="M10940" s="42"/>
      <c r="S10940" s="42"/>
      <c r="T10940" s="42"/>
      <c r="U10940" s="42"/>
      <c r="V10940" s="42"/>
      <c r="W10940" s="42"/>
      <c r="X10940" s="42"/>
      <c r="Y10940" s="42"/>
      <c r="Z10940" s="42"/>
    </row>
    <row r="10941">
      <c r="B10941" s="42"/>
      <c r="D10941" s="90"/>
      <c r="F10941" s="90"/>
      <c r="G10941" s="42"/>
      <c r="H10941" s="90"/>
      <c r="M10941" s="42"/>
      <c r="S10941" s="42"/>
      <c r="T10941" s="42"/>
      <c r="U10941" s="42"/>
      <c r="V10941" s="42"/>
      <c r="W10941" s="42"/>
      <c r="X10941" s="42"/>
      <c r="Y10941" s="42"/>
      <c r="Z10941" s="42"/>
    </row>
    <row r="10942">
      <c r="B10942" s="42"/>
      <c r="D10942" s="90"/>
      <c r="F10942" s="90"/>
      <c r="G10942" s="42"/>
      <c r="H10942" s="90"/>
      <c r="M10942" s="42"/>
      <c r="S10942" s="42"/>
      <c r="T10942" s="42"/>
      <c r="U10942" s="42"/>
      <c r="V10942" s="42"/>
      <c r="W10942" s="42"/>
      <c r="X10942" s="42"/>
      <c r="Y10942" s="42"/>
      <c r="Z10942" s="42"/>
    </row>
    <row r="10943">
      <c r="B10943" s="42"/>
      <c r="D10943" s="90"/>
      <c r="F10943" s="90"/>
      <c r="G10943" s="42"/>
      <c r="H10943" s="90"/>
      <c r="M10943" s="42"/>
      <c r="S10943" s="42"/>
      <c r="T10943" s="42"/>
      <c r="U10943" s="42"/>
      <c r="V10943" s="42"/>
      <c r="W10943" s="42"/>
      <c r="X10943" s="42"/>
      <c r="Y10943" s="42"/>
      <c r="Z10943" s="42"/>
    </row>
    <row r="10944">
      <c r="B10944" s="42"/>
      <c r="D10944" s="90"/>
      <c r="F10944" s="90"/>
      <c r="G10944" s="42"/>
      <c r="H10944" s="90"/>
      <c r="M10944" s="42"/>
      <c r="S10944" s="42"/>
      <c r="T10944" s="42"/>
      <c r="U10944" s="42"/>
      <c r="V10944" s="42"/>
      <c r="W10944" s="42"/>
      <c r="X10944" s="42"/>
      <c r="Y10944" s="42"/>
      <c r="Z10944" s="42"/>
    </row>
    <row r="10945">
      <c r="B10945" s="42"/>
      <c r="D10945" s="90"/>
      <c r="F10945" s="90"/>
      <c r="G10945" s="42"/>
      <c r="H10945" s="90"/>
      <c r="M10945" s="42"/>
      <c r="S10945" s="42"/>
      <c r="T10945" s="42"/>
      <c r="U10945" s="42"/>
      <c r="V10945" s="42"/>
      <c r="W10945" s="42"/>
      <c r="X10945" s="42"/>
      <c r="Y10945" s="42"/>
      <c r="Z10945" s="42"/>
    </row>
    <row r="10946">
      <c r="B10946" s="42"/>
      <c r="D10946" s="90"/>
      <c r="F10946" s="90"/>
      <c r="G10946" s="42"/>
      <c r="H10946" s="90"/>
      <c r="M10946" s="42"/>
      <c r="S10946" s="42"/>
      <c r="T10946" s="42"/>
      <c r="U10946" s="42"/>
      <c r="V10946" s="42"/>
      <c r="W10946" s="42"/>
      <c r="X10946" s="42"/>
      <c r="Y10946" s="42"/>
      <c r="Z10946" s="42"/>
    </row>
    <row r="10947">
      <c r="B10947" s="42"/>
      <c r="D10947" s="90"/>
      <c r="F10947" s="90"/>
      <c r="G10947" s="42"/>
      <c r="H10947" s="90"/>
      <c r="M10947" s="42"/>
      <c r="S10947" s="42"/>
      <c r="T10947" s="42"/>
      <c r="U10947" s="42"/>
      <c r="V10947" s="42"/>
      <c r="W10947" s="42"/>
      <c r="X10947" s="42"/>
      <c r="Y10947" s="42"/>
      <c r="Z10947" s="42"/>
    </row>
    <row r="10948">
      <c r="B10948" s="42"/>
      <c r="D10948" s="90"/>
      <c r="F10948" s="90"/>
      <c r="G10948" s="42"/>
      <c r="H10948" s="90"/>
      <c r="M10948" s="42"/>
      <c r="S10948" s="42"/>
      <c r="T10948" s="42"/>
      <c r="U10948" s="42"/>
      <c r="V10948" s="42"/>
      <c r="W10948" s="42"/>
      <c r="X10948" s="42"/>
      <c r="Y10948" s="42"/>
      <c r="Z10948" s="42"/>
    </row>
    <row r="10949">
      <c r="B10949" s="42"/>
      <c r="D10949" s="90"/>
      <c r="F10949" s="90"/>
      <c r="G10949" s="42"/>
      <c r="H10949" s="90"/>
      <c r="M10949" s="42"/>
      <c r="S10949" s="42"/>
      <c r="T10949" s="42"/>
      <c r="U10949" s="42"/>
      <c r="V10949" s="42"/>
      <c r="W10949" s="42"/>
      <c r="X10949" s="42"/>
      <c r="Y10949" s="42"/>
      <c r="Z10949" s="42"/>
    </row>
    <row r="10950">
      <c r="B10950" s="42"/>
      <c r="D10950" s="90"/>
      <c r="F10950" s="90"/>
      <c r="G10950" s="42"/>
      <c r="H10950" s="90"/>
      <c r="M10950" s="42"/>
      <c r="S10950" s="42"/>
      <c r="T10950" s="42"/>
      <c r="U10950" s="42"/>
      <c r="V10950" s="42"/>
      <c r="W10950" s="42"/>
      <c r="X10950" s="42"/>
      <c r="Y10950" s="42"/>
      <c r="Z10950" s="42"/>
    </row>
    <row r="10951">
      <c r="B10951" s="42"/>
      <c r="D10951" s="90"/>
      <c r="F10951" s="90"/>
      <c r="G10951" s="42"/>
      <c r="H10951" s="90"/>
      <c r="M10951" s="42"/>
      <c r="S10951" s="42"/>
      <c r="T10951" s="42"/>
      <c r="U10951" s="42"/>
      <c r="V10951" s="42"/>
      <c r="W10951" s="42"/>
      <c r="X10951" s="42"/>
      <c r="Y10951" s="42"/>
      <c r="Z10951" s="42"/>
    </row>
    <row r="10952">
      <c r="B10952" s="42"/>
      <c r="D10952" s="90"/>
      <c r="F10952" s="90"/>
      <c r="G10952" s="42"/>
      <c r="H10952" s="90"/>
      <c r="M10952" s="42"/>
      <c r="S10952" s="42"/>
      <c r="T10952" s="42"/>
      <c r="U10952" s="42"/>
      <c r="V10952" s="42"/>
      <c r="W10952" s="42"/>
      <c r="X10952" s="42"/>
      <c r="Y10952" s="42"/>
      <c r="Z10952" s="42"/>
    </row>
    <row r="10953">
      <c r="B10953" s="42"/>
      <c r="D10953" s="90"/>
      <c r="F10953" s="90"/>
      <c r="G10953" s="42"/>
      <c r="H10953" s="90"/>
      <c r="M10953" s="42"/>
      <c r="S10953" s="42"/>
      <c r="T10953" s="42"/>
      <c r="U10953" s="42"/>
      <c r="V10953" s="42"/>
      <c r="W10953" s="42"/>
      <c r="X10953" s="42"/>
      <c r="Y10953" s="42"/>
      <c r="Z10953" s="42"/>
    </row>
    <row r="10954">
      <c r="B10954" s="42"/>
      <c r="D10954" s="90"/>
      <c r="F10954" s="90"/>
      <c r="G10954" s="42"/>
      <c r="H10954" s="90"/>
      <c r="M10954" s="42"/>
      <c r="S10954" s="42"/>
      <c r="T10954" s="42"/>
      <c r="U10954" s="42"/>
      <c r="V10954" s="42"/>
      <c r="W10954" s="42"/>
      <c r="X10954" s="42"/>
      <c r="Y10954" s="42"/>
      <c r="Z10954" s="42"/>
    </row>
    <row r="10955">
      <c r="B10955" s="42"/>
      <c r="D10955" s="90"/>
      <c r="F10955" s="90"/>
      <c r="G10955" s="42"/>
      <c r="H10955" s="90"/>
      <c r="M10955" s="42"/>
      <c r="S10955" s="42"/>
      <c r="T10955" s="42"/>
      <c r="U10955" s="42"/>
      <c r="V10955" s="42"/>
      <c r="W10955" s="42"/>
      <c r="X10955" s="42"/>
      <c r="Y10955" s="42"/>
      <c r="Z10955" s="42"/>
    </row>
    <row r="10956">
      <c r="B10956" s="42"/>
      <c r="D10956" s="90"/>
      <c r="F10956" s="90"/>
      <c r="G10956" s="42"/>
      <c r="H10956" s="90"/>
      <c r="M10956" s="42"/>
      <c r="S10956" s="42"/>
      <c r="T10956" s="42"/>
      <c r="U10956" s="42"/>
      <c r="V10956" s="42"/>
      <c r="W10956" s="42"/>
      <c r="X10956" s="42"/>
      <c r="Y10956" s="42"/>
      <c r="Z10956" s="42"/>
    </row>
    <row r="10957">
      <c r="B10957" s="42"/>
      <c r="D10957" s="90"/>
      <c r="F10957" s="90"/>
      <c r="G10957" s="42"/>
      <c r="H10957" s="90"/>
      <c r="M10957" s="42"/>
      <c r="S10957" s="42"/>
      <c r="T10957" s="42"/>
      <c r="U10957" s="42"/>
      <c r="V10957" s="42"/>
      <c r="W10957" s="42"/>
      <c r="X10957" s="42"/>
      <c r="Y10957" s="42"/>
      <c r="Z10957" s="42"/>
    </row>
    <row r="10958">
      <c r="B10958" s="42"/>
      <c r="D10958" s="90"/>
      <c r="F10958" s="90"/>
      <c r="G10958" s="42"/>
      <c r="H10958" s="90"/>
      <c r="M10958" s="42"/>
      <c r="S10958" s="42"/>
      <c r="T10958" s="42"/>
      <c r="U10958" s="42"/>
      <c r="V10958" s="42"/>
      <c r="W10958" s="42"/>
      <c r="X10958" s="42"/>
      <c r="Y10958" s="42"/>
      <c r="Z10958" s="42"/>
    </row>
    <row r="10959">
      <c r="B10959" s="42"/>
      <c r="D10959" s="90"/>
      <c r="F10959" s="90"/>
      <c r="G10959" s="42"/>
      <c r="H10959" s="90"/>
      <c r="M10959" s="42"/>
      <c r="S10959" s="42"/>
      <c r="T10959" s="42"/>
      <c r="U10959" s="42"/>
      <c r="V10959" s="42"/>
      <c r="W10959" s="42"/>
      <c r="X10959" s="42"/>
      <c r="Y10959" s="42"/>
      <c r="Z10959" s="42"/>
    </row>
    <row r="10960">
      <c r="B10960" s="42"/>
      <c r="D10960" s="90"/>
      <c r="F10960" s="90"/>
      <c r="G10960" s="42"/>
      <c r="H10960" s="90"/>
      <c r="M10960" s="42"/>
      <c r="S10960" s="42"/>
      <c r="T10960" s="42"/>
      <c r="U10960" s="42"/>
      <c r="V10960" s="42"/>
      <c r="W10960" s="42"/>
      <c r="X10960" s="42"/>
      <c r="Y10960" s="42"/>
      <c r="Z10960" s="42"/>
    </row>
    <row r="10961">
      <c r="B10961" s="42"/>
      <c r="D10961" s="90"/>
      <c r="F10961" s="90"/>
      <c r="G10961" s="42"/>
      <c r="H10961" s="90"/>
      <c r="M10961" s="42"/>
      <c r="S10961" s="42"/>
      <c r="T10961" s="42"/>
      <c r="U10961" s="42"/>
      <c r="V10961" s="42"/>
      <c r="W10961" s="42"/>
      <c r="X10961" s="42"/>
      <c r="Y10961" s="42"/>
      <c r="Z10961" s="42"/>
    </row>
    <row r="10962">
      <c r="B10962" s="42"/>
      <c r="D10962" s="90"/>
      <c r="F10962" s="90"/>
      <c r="G10962" s="42"/>
      <c r="H10962" s="90"/>
      <c r="M10962" s="42"/>
      <c r="S10962" s="42"/>
      <c r="T10962" s="42"/>
      <c r="U10962" s="42"/>
      <c r="V10962" s="42"/>
      <c r="W10962" s="42"/>
      <c r="X10962" s="42"/>
      <c r="Y10962" s="42"/>
      <c r="Z10962" s="42"/>
    </row>
    <row r="10963">
      <c r="B10963" s="42"/>
      <c r="D10963" s="90"/>
      <c r="F10963" s="90"/>
      <c r="G10963" s="42"/>
      <c r="H10963" s="90"/>
      <c r="M10963" s="42"/>
      <c r="S10963" s="42"/>
      <c r="T10963" s="42"/>
      <c r="U10963" s="42"/>
      <c r="V10963" s="42"/>
      <c r="W10963" s="42"/>
      <c r="X10963" s="42"/>
      <c r="Y10963" s="42"/>
      <c r="Z10963" s="42"/>
    </row>
    <row r="10964">
      <c r="B10964" s="42"/>
      <c r="D10964" s="90"/>
      <c r="F10964" s="90"/>
      <c r="G10964" s="42"/>
      <c r="H10964" s="90"/>
      <c r="M10964" s="42"/>
      <c r="S10964" s="42"/>
      <c r="T10964" s="42"/>
      <c r="U10964" s="42"/>
      <c r="V10964" s="42"/>
      <c r="W10964" s="42"/>
      <c r="X10964" s="42"/>
      <c r="Y10964" s="42"/>
      <c r="Z10964" s="42"/>
    </row>
    <row r="10965">
      <c r="B10965" s="42"/>
      <c r="D10965" s="90"/>
      <c r="F10965" s="90"/>
      <c r="G10965" s="42"/>
      <c r="H10965" s="90"/>
      <c r="M10965" s="42"/>
      <c r="S10965" s="42"/>
      <c r="T10965" s="42"/>
      <c r="U10965" s="42"/>
      <c r="V10965" s="42"/>
      <c r="W10965" s="42"/>
      <c r="X10965" s="42"/>
      <c r="Y10965" s="42"/>
      <c r="Z10965" s="42"/>
    </row>
    <row r="10966">
      <c r="B10966" s="42"/>
      <c r="D10966" s="90"/>
      <c r="F10966" s="90"/>
      <c r="G10966" s="42"/>
      <c r="H10966" s="90"/>
      <c r="M10966" s="42"/>
      <c r="S10966" s="42"/>
      <c r="T10966" s="42"/>
      <c r="U10966" s="42"/>
      <c r="V10966" s="42"/>
      <c r="W10966" s="42"/>
      <c r="X10966" s="42"/>
      <c r="Y10966" s="42"/>
      <c r="Z10966" s="42"/>
    </row>
    <row r="10967">
      <c r="B10967" s="42"/>
      <c r="D10967" s="90"/>
      <c r="F10967" s="90"/>
      <c r="G10967" s="42"/>
      <c r="H10967" s="90"/>
      <c r="M10967" s="42"/>
      <c r="S10967" s="42"/>
      <c r="T10967" s="42"/>
      <c r="U10967" s="42"/>
      <c r="V10967" s="42"/>
      <c r="W10967" s="42"/>
      <c r="X10967" s="42"/>
      <c r="Y10967" s="42"/>
      <c r="Z10967" s="42"/>
    </row>
    <row r="10968">
      <c r="B10968" s="42"/>
      <c r="D10968" s="90"/>
      <c r="F10968" s="90"/>
      <c r="G10968" s="42"/>
      <c r="H10968" s="90"/>
      <c r="M10968" s="42"/>
      <c r="S10968" s="42"/>
      <c r="T10968" s="42"/>
      <c r="U10968" s="42"/>
      <c r="V10968" s="42"/>
      <c r="W10968" s="42"/>
      <c r="X10968" s="42"/>
      <c r="Y10968" s="42"/>
      <c r="Z10968" s="42"/>
    </row>
    <row r="10969">
      <c r="B10969" s="42"/>
      <c r="D10969" s="90"/>
      <c r="F10969" s="90"/>
      <c r="G10969" s="42"/>
      <c r="H10969" s="90"/>
      <c r="M10969" s="42"/>
      <c r="S10969" s="42"/>
      <c r="T10969" s="42"/>
      <c r="U10969" s="42"/>
      <c r="V10969" s="42"/>
      <c r="W10969" s="42"/>
      <c r="X10969" s="42"/>
      <c r="Y10969" s="42"/>
      <c r="Z10969" s="42"/>
    </row>
    <row r="10970">
      <c r="B10970" s="42"/>
      <c r="D10970" s="90"/>
      <c r="F10970" s="90"/>
      <c r="G10970" s="42"/>
      <c r="H10970" s="90"/>
      <c r="M10970" s="42"/>
      <c r="S10970" s="42"/>
      <c r="T10970" s="42"/>
      <c r="U10970" s="42"/>
      <c r="V10970" s="42"/>
      <c r="W10970" s="42"/>
      <c r="X10970" s="42"/>
      <c r="Y10970" s="42"/>
      <c r="Z10970" s="42"/>
    </row>
    <row r="10971">
      <c r="B10971" s="42"/>
      <c r="D10971" s="90"/>
      <c r="F10971" s="90"/>
      <c r="G10971" s="42"/>
      <c r="H10971" s="90"/>
      <c r="M10971" s="42"/>
      <c r="S10971" s="42"/>
      <c r="T10971" s="42"/>
      <c r="U10971" s="42"/>
      <c r="V10971" s="42"/>
      <c r="W10971" s="42"/>
      <c r="X10971" s="42"/>
      <c r="Y10971" s="42"/>
      <c r="Z10971" s="42"/>
    </row>
    <row r="10972">
      <c r="B10972" s="42"/>
      <c r="D10972" s="90"/>
      <c r="F10972" s="90"/>
      <c r="G10972" s="42"/>
      <c r="H10972" s="90"/>
      <c r="M10972" s="42"/>
      <c r="S10972" s="42"/>
      <c r="T10972" s="42"/>
      <c r="U10972" s="42"/>
      <c r="V10972" s="42"/>
      <c r="W10972" s="42"/>
      <c r="X10972" s="42"/>
      <c r="Y10972" s="42"/>
      <c r="Z10972" s="42"/>
    </row>
    <row r="10973">
      <c r="B10973" s="42"/>
      <c r="D10973" s="90"/>
      <c r="F10973" s="90"/>
      <c r="G10973" s="42"/>
      <c r="H10973" s="90"/>
      <c r="M10973" s="42"/>
      <c r="S10973" s="42"/>
      <c r="T10973" s="42"/>
      <c r="U10973" s="42"/>
      <c r="V10973" s="42"/>
      <c r="W10973" s="42"/>
      <c r="X10973" s="42"/>
      <c r="Y10973" s="42"/>
      <c r="Z10973" s="42"/>
    </row>
    <row r="10974">
      <c r="B10974" s="42"/>
      <c r="D10974" s="90"/>
      <c r="F10974" s="90"/>
      <c r="G10974" s="42"/>
      <c r="H10974" s="90"/>
      <c r="M10974" s="42"/>
      <c r="S10974" s="42"/>
      <c r="T10974" s="42"/>
      <c r="U10974" s="42"/>
      <c r="V10974" s="42"/>
      <c r="W10974" s="42"/>
      <c r="X10974" s="42"/>
      <c r="Y10974" s="42"/>
      <c r="Z10974" s="42"/>
    </row>
    <row r="10975">
      <c r="B10975" s="42"/>
      <c r="D10975" s="90"/>
      <c r="F10975" s="90"/>
      <c r="G10975" s="42"/>
      <c r="H10975" s="90"/>
      <c r="M10975" s="42"/>
      <c r="S10975" s="42"/>
      <c r="T10975" s="42"/>
      <c r="U10975" s="42"/>
      <c r="V10975" s="42"/>
      <c r="W10975" s="42"/>
      <c r="X10975" s="42"/>
      <c r="Y10975" s="42"/>
      <c r="Z10975" s="42"/>
    </row>
    <row r="10976">
      <c r="B10976" s="42"/>
      <c r="D10976" s="90"/>
      <c r="F10976" s="90"/>
      <c r="G10976" s="42"/>
      <c r="H10976" s="90"/>
      <c r="M10976" s="42"/>
      <c r="S10976" s="42"/>
      <c r="T10976" s="42"/>
      <c r="U10976" s="42"/>
      <c r="V10976" s="42"/>
      <c r="W10976" s="42"/>
      <c r="X10976" s="42"/>
      <c r="Y10976" s="42"/>
      <c r="Z10976" s="42"/>
    </row>
    <row r="10977">
      <c r="B10977" s="42"/>
      <c r="D10977" s="90"/>
      <c r="F10977" s="90"/>
      <c r="G10977" s="42"/>
      <c r="H10977" s="90"/>
      <c r="M10977" s="42"/>
      <c r="S10977" s="42"/>
      <c r="T10977" s="42"/>
      <c r="U10977" s="42"/>
      <c r="V10977" s="42"/>
      <c r="W10977" s="42"/>
      <c r="X10977" s="42"/>
      <c r="Y10977" s="42"/>
      <c r="Z10977" s="42"/>
    </row>
    <row r="10978">
      <c r="B10978" s="42"/>
      <c r="D10978" s="90"/>
      <c r="F10978" s="90"/>
      <c r="G10978" s="42"/>
      <c r="H10978" s="90"/>
      <c r="M10978" s="42"/>
      <c r="S10978" s="42"/>
      <c r="T10978" s="42"/>
      <c r="U10978" s="42"/>
      <c r="V10978" s="42"/>
      <c r="W10978" s="42"/>
      <c r="X10978" s="42"/>
      <c r="Y10978" s="42"/>
      <c r="Z10978" s="42"/>
    </row>
    <row r="10979">
      <c r="B10979" s="42"/>
      <c r="D10979" s="90"/>
      <c r="F10979" s="90"/>
      <c r="G10979" s="42"/>
      <c r="H10979" s="90"/>
      <c r="M10979" s="42"/>
      <c r="S10979" s="42"/>
      <c r="T10979" s="42"/>
      <c r="U10979" s="42"/>
      <c r="V10979" s="42"/>
      <c r="W10979" s="42"/>
      <c r="X10979" s="42"/>
      <c r="Y10979" s="42"/>
      <c r="Z10979" s="42"/>
    </row>
    <row r="10980">
      <c r="B10980" s="42"/>
      <c r="D10980" s="90"/>
      <c r="F10980" s="90"/>
      <c r="G10980" s="42"/>
      <c r="H10980" s="90"/>
      <c r="M10980" s="42"/>
      <c r="S10980" s="42"/>
      <c r="T10980" s="42"/>
      <c r="U10980" s="42"/>
      <c r="V10980" s="42"/>
      <c r="W10980" s="42"/>
      <c r="X10980" s="42"/>
      <c r="Y10980" s="42"/>
      <c r="Z10980" s="42"/>
    </row>
    <row r="10981">
      <c r="B10981" s="42"/>
      <c r="D10981" s="90"/>
      <c r="F10981" s="90"/>
      <c r="G10981" s="42"/>
      <c r="H10981" s="90"/>
      <c r="M10981" s="42"/>
      <c r="S10981" s="42"/>
      <c r="T10981" s="42"/>
      <c r="U10981" s="42"/>
      <c r="V10981" s="42"/>
      <c r="W10981" s="42"/>
      <c r="X10981" s="42"/>
      <c r="Y10981" s="42"/>
      <c r="Z10981" s="42"/>
    </row>
    <row r="10982">
      <c r="B10982" s="42"/>
      <c r="D10982" s="90"/>
      <c r="F10982" s="90"/>
      <c r="G10982" s="42"/>
      <c r="H10982" s="90"/>
      <c r="M10982" s="42"/>
      <c r="S10982" s="42"/>
      <c r="T10982" s="42"/>
      <c r="U10982" s="42"/>
      <c r="V10982" s="42"/>
      <c r="W10982" s="42"/>
      <c r="X10982" s="42"/>
      <c r="Y10982" s="42"/>
      <c r="Z10982" s="42"/>
    </row>
    <row r="10983">
      <c r="B10983" s="42"/>
      <c r="D10983" s="90"/>
      <c r="F10983" s="90"/>
      <c r="G10983" s="42"/>
      <c r="H10983" s="90"/>
      <c r="M10983" s="42"/>
      <c r="S10983" s="42"/>
      <c r="T10983" s="42"/>
      <c r="U10983" s="42"/>
      <c r="V10983" s="42"/>
      <c r="W10983" s="42"/>
      <c r="X10983" s="42"/>
      <c r="Y10983" s="42"/>
      <c r="Z10983" s="42"/>
    </row>
    <row r="10984">
      <c r="B10984" s="42"/>
      <c r="D10984" s="90"/>
      <c r="F10984" s="90"/>
      <c r="G10984" s="42"/>
      <c r="H10984" s="90"/>
      <c r="M10984" s="42"/>
      <c r="S10984" s="42"/>
      <c r="T10984" s="42"/>
      <c r="U10984" s="42"/>
      <c r="V10984" s="42"/>
      <c r="W10984" s="42"/>
      <c r="X10984" s="42"/>
      <c r="Y10984" s="42"/>
      <c r="Z10984" s="42"/>
    </row>
    <row r="10985">
      <c r="B10985" s="42"/>
      <c r="D10985" s="90"/>
      <c r="F10985" s="90"/>
      <c r="G10985" s="42"/>
      <c r="H10985" s="90"/>
      <c r="M10985" s="42"/>
      <c r="S10985" s="42"/>
      <c r="T10985" s="42"/>
      <c r="U10985" s="42"/>
      <c r="V10985" s="42"/>
      <c r="W10985" s="42"/>
      <c r="X10985" s="42"/>
      <c r="Y10985" s="42"/>
      <c r="Z10985" s="42"/>
    </row>
    <row r="10986">
      <c r="B10986" s="42"/>
      <c r="D10986" s="90"/>
      <c r="F10986" s="90"/>
      <c r="G10986" s="42"/>
      <c r="H10986" s="90"/>
      <c r="M10986" s="42"/>
      <c r="S10986" s="42"/>
      <c r="T10986" s="42"/>
      <c r="U10986" s="42"/>
      <c r="V10986" s="42"/>
      <c r="W10986" s="42"/>
      <c r="X10986" s="42"/>
      <c r="Y10986" s="42"/>
      <c r="Z10986" s="42"/>
    </row>
    <row r="10987">
      <c r="B10987" s="42"/>
      <c r="D10987" s="90"/>
      <c r="F10987" s="90"/>
      <c r="G10987" s="42"/>
      <c r="H10987" s="90"/>
      <c r="M10987" s="42"/>
      <c r="S10987" s="42"/>
      <c r="T10987" s="42"/>
      <c r="U10987" s="42"/>
      <c r="V10987" s="42"/>
      <c r="W10987" s="42"/>
      <c r="X10987" s="42"/>
      <c r="Y10987" s="42"/>
      <c r="Z10987" s="42"/>
    </row>
    <row r="10988">
      <c r="B10988" s="42"/>
      <c r="D10988" s="90"/>
      <c r="F10988" s="90"/>
      <c r="G10988" s="42"/>
      <c r="H10988" s="90"/>
      <c r="M10988" s="42"/>
      <c r="S10988" s="42"/>
      <c r="T10988" s="42"/>
      <c r="U10988" s="42"/>
      <c r="V10988" s="42"/>
      <c r="W10988" s="42"/>
      <c r="X10988" s="42"/>
      <c r="Y10988" s="42"/>
      <c r="Z10988" s="42"/>
    </row>
    <row r="10989">
      <c r="B10989" s="42"/>
      <c r="D10989" s="90"/>
      <c r="F10989" s="90"/>
      <c r="G10989" s="42"/>
      <c r="H10989" s="90"/>
      <c r="M10989" s="42"/>
      <c r="S10989" s="42"/>
      <c r="T10989" s="42"/>
      <c r="U10989" s="42"/>
      <c r="V10989" s="42"/>
      <c r="W10989" s="42"/>
      <c r="X10989" s="42"/>
      <c r="Y10989" s="42"/>
      <c r="Z10989" s="42"/>
    </row>
    <row r="10990">
      <c r="B10990" s="42"/>
      <c r="D10990" s="90"/>
      <c r="F10990" s="90"/>
      <c r="G10990" s="42"/>
      <c r="H10990" s="90"/>
      <c r="M10990" s="42"/>
      <c r="S10990" s="42"/>
      <c r="T10990" s="42"/>
      <c r="U10990" s="42"/>
      <c r="V10990" s="42"/>
      <c r="W10990" s="42"/>
      <c r="X10990" s="42"/>
      <c r="Y10990" s="42"/>
      <c r="Z10990" s="42"/>
    </row>
    <row r="10991">
      <c r="B10991" s="42"/>
      <c r="D10991" s="90"/>
      <c r="F10991" s="90"/>
      <c r="G10991" s="42"/>
      <c r="H10991" s="90"/>
      <c r="M10991" s="42"/>
      <c r="S10991" s="42"/>
      <c r="T10991" s="42"/>
      <c r="U10991" s="42"/>
      <c r="V10991" s="42"/>
      <c r="W10991" s="42"/>
      <c r="X10991" s="42"/>
      <c r="Y10991" s="42"/>
      <c r="Z10991" s="42"/>
    </row>
    <row r="10992">
      <c r="B10992" s="42"/>
      <c r="D10992" s="90"/>
      <c r="F10992" s="90"/>
      <c r="G10992" s="42"/>
      <c r="H10992" s="90"/>
      <c r="M10992" s="42"/>
      <c r="S10992" s="42"/>
      <c r="T10992" s="42"/>
      <c r="U10992" s="42"/>
      <c r="V10992" s="42"/>
      <c r="W10992" s="42"/>
      <c r="X10992" s="42"/>
      <c r="Y10992" s="42"/>
      <c r="Z10992" s="42"/>
    </row>
    <row r="10993">
      <c r="B10993" s="42"/>
      <c r="D10993" s="90"/>
      <c r="F10993" s="90"/>
      <c r="G10993" s="42"/>
      <c r="H10993" s="90"/>
      <c r="M10993" s="42"/>
      <c r="S10993" s="42"/>
      <c r="T10993" s="42"/>
      <c r="U10993" s="42"/>
      <c r="V10993" s="42"/>
      <c r="W10993" s="42"/>
      <c r="X10993" s="42"/>
      <c r="Y10993" s="42"/>
      <c r="Z10993" s="42"/>
    </row>
    <row r="10994">
      <c r="B10994" s="42"/>
      <c r="D10994" s="90"/>
      <c r="F10994" s="90"/>
      <c r="G10994" s="42"/>
      <c r="H10994" s="90"/>
      <c r="M10994" s="42"/>
      <c r="S10994" s="42"/>
      <c r="T10994" s="42"/>
      <c r="U10994" s="42"/>
      <c r="V10994" s="42"/>
      <c r="W10994" s="42"/>
      <c r="X10994" s="42"/>
      <c r="Y10994" s="42"/>
      <c r="Z10994" s="42"/>
    </row>
    <row r="10995">
      <c r="B10995" s="42"/>
      <c r="D10995" s="90"/>
      <c r="F10995" s="90"/>
      <c r="G10995" s="42"/>
      <c r="H10995" s="90"/>
      <c r="M10995" s="42"/>
      <c r="S10995" s="42"/>
      <c r="T10995" s="42"/>
      <c r="U10995" s="42"/>
      <c r="V10995" s="42"/>
      <c r="W10995" s="42"/>
      <c r="X10995" s="42"/>
      <c r="Y10995" s="42"/>
      <c r="Z10995" s="42"/>
    </row>
    <row r="10996">
      <c r="B10996" s="42"/>
      <c r="D10996" s="90"/>
      <c r="F10996" s="90"/>
      <c r="G10996" s="42"/>
      <c r="H10996" s="90"/>
      <c r="M10996" s="42"/>
      <c r="S10996" s="42"/>
      <c r="T10996" s="42"/>
      <c r="U10996" s="42"/>
      <c r="V10996" s="42"/>
      <c r="W10996" s="42"/>
      <c r="X10996" s="42"/>
      <c r="Y10996" s="42"/>
      <c r="Z10996" s="42"/>
    </row>
    <row r="10997">
      <c r="B10997" s="42"/>
      <c r="D10997" s="90"/>
      <c r="F10997" s="90"/>
      <c r="G10997" s="42"/>
      <c r="H10997" s="90"/>
      <c r="M10997" s="42"/>
      <c r="S10997" s="42"/>
      <c r="T10997" s="42"/>
      <c r="U10997" s="42"/>
      <c r="V10997" s="42"/>
      <c r="W10997" s="42"/>
      <c r="X10997" s="42"/>
      <c r="Y10997" s="42"/>
      <c r="Z10997" s="42"/>
    </row>
    <row r="10998">
      <c r="B10998" s="42"/>
      <c r="D10998" s="90"/>
      <c r="F10998" s="90"/>
      <c r="G10998" s="42"/>
      <c r="H10998" s="90"/>
      <c r="M10998" s="42"/>
      <c r="S10998" s="42"/>
      <c r="T10998" s="42"/>
      <c r="U10998" s="42"/>
      <c r="V10998" s="42"/>
      <c r="W10998" s="42"/>
      <c r="X10998" s="42"/>
      <c r="Y10998" s="42"/>
      <c r="Z10998" s="42"/>
    </row>
    <row r="10999">
      <c r="B10999" s="42"/>
      <c r="D10999" s="90"/>
      <c r="F10999" s="90"/>
      <c r="G10999" s="42"/>
      <c r="H10999" s="90"/>
      <c r="M10999" s="42"/>
      <c r="S10999" s="42"/>
      <c r="T10999" s="42"/>
      <c r="U10999" s="42"/>
      <c r="V10999" s="42"/>
      <c r="W10999" s="42"/>
      <c r="X10999" s="42"/>
      <c r="Y10999" s="42"/>
      <c r="Z10999" s="42"/>
    </row>
    <row r="11000">
      <c r="B11000" s="42"/>
      <c r="D11000" s="90"/>
      <c r="F11000" s="90"/>
      <c r="G11000" s="42"/>
      <c r="H11000" s="90"/>
      <c r="M11000" s="42"/>
      <c r="S11000" s="42"/>
      <c r="T11000" s="42"/>
      <c r="U11000" s="42"/>
      <c r="V11000" s="42"/>
      <c r="W11000" s="42"/>
      <c r="X11000" s="42"/>
      <c r="Y11000" s="42"/>
      <c r="Z11000" s="42"/>
    </row>
    <row r="11001">
      <c r="B11001" s="42"/>
      <c r="D11001" s="90"/>
      <c r="F11001" s="90"/>
      <c r="G11001" s="42"/>
      <c r="H11001" s="90"/>
      <c r="M11001" s="42"/>
      <c r="S11001" s="42"/>
      <c r="T11001" s="42"/>
      <c r="U11001" s="42"/>
      <c r="V11001" s="42"/>
      <c r="W11001" s="42"/>
      <c r="X11001" s="42"/>
      <c r="Y11001" s="42"/>
      <c r="Z11001" s="42"/>
    </row>
    <row r="11002">
      <c r="B11002" s="42"/>
      <c r="D11002" s="90"/>
      <c r="F11002" s="90"/>
      <c r="G11002" s="42"/>
      <c r="H11002" s="90"/>
      <c r="M11002" s="42"/>
      <c r="S11002" s="42"/>
      <c r="T11002" s="42"/>
      <c r="U11002" s="42"/>
      <c r="V11002" s="42"/>
      <c r="W11002" s="42"/>
      <c r="X11002" s="42"/>
      <c r="Y11002" s="42"/>
      <c r="Z11002" s="42"/>
    </row>
    <row r="11003">
      <c r="B11003" s="42"/>
      <c r="D11003" s="90"/>
      <c r="F11003" s="90"/>
      <c r="G11003" s="42"/>
      <c r="H11003" s="90"/>
      <c r="M11003" s="42"/>
      <c r="S11003" s="42"/>
      <c r="T11003" s="42"/>
      <c r="U11003" s="42"/>
      <c r="V11003" s="42"/>
      <c r="W11003" s="42"/>
      <c r="X11003" s="42"/>
      <c r="Y11003" s="42"/>
      <c r="Z11003" s="42"/>
    </row>
    <row r="11004">
      <c r="B11004" s="42"/>
      <c r="D11004" s="90"/>
      <c r="F11004" s="90"/>
      <c r="G11004" s="42"/>
      <c r="H11004" s="90"/>
      <c r="M11004" s="42"/>
      <c r="S11004" s="42"/>
      <c r="T11004" s="42"/>
      <c r="U11004" s="42"/>
      <c r="V11004" s="42"/>
      <c r="W11004" s="42"/>
      <c r="X11004" s="42"/>
      <c r="Y11004" s="42"/>
      <c r="Z11004" s="42"/>
    </row>
    <row r="11005">
      <c r="B11005" s="42"/>
      <c r="D11005" s="90"/>
      <c r="F11005" s="90"/>
      <c r="G11005" s="42"/>
      <c r="H11005" s="90"/>
      <c r="M11005" s="42"/>
      <c r="S11005" s="42"/>
      <c r="T11005" s="42"/>
      <c r="U11005" s="42"/>
      <c r="V11005" s="42"/>
      <c r="W11005" s="42"/>
      <c r="X11005" s="42"/>
      <c r="Y11005" s="42"/>
      <c r="Z11005" s="42"/>
    </row>
    <row r="11006">
      <c r="B11006" s="42"/>
      <c r="D11006" s="90"/>
      <c r="F11006" s="90"/>
      <c r="G11006" s="42"/>
      <c r="H11006" s="90"/>
      <c r="M11006" s="42"/>
      <c r="S11006" s="42"/>
      <c r="T11006" s="42"/>
      <c r="U11006" s="42"/>
      <c r="V11006" s="42"/>
      <c r="W11006" s="42"/>
      <c r="X11006" s="42"/>
      <c r="Y11006" s="42"/>
      <c r="Z11006" s="42"/>
    </row>
    <row r="11007">
      <c r="B11007" s="42"/>
      <c r="D11007" s="90"/>
      <c r="F11007" s="90"/>
      <c r="G11007" s="42"/>
      <c r="H11007" s="90"/>
      <c r="M11007" s="42"/>
      <c r="S11007" s="42"/>
      <c r="T11007" s="42"/>
      <c r="U11007" s="42"/>
      <c r="V11007" s="42"/>
      <c r="W11007" s="42"/>
      <c r="X11007" s="42"/>
      <c r="Y11007" s="42"/>
      <c r="Z11007" s="42"/>
    </row>
    <row r="11008">
      <c r="B11008" s="42"/>
      <c r="D11008" s="90"/>
      <c r="F11008" s="90"/>
      <c r="G11008" s="42"/>
      <c r="H11008" s="90"/>
      <c r="M11008" s="42"/>
      <c r="S11008" s="42"/>
      <c r="T11008" s="42"/>
      <c r="U11008" s="42"/>
      <c r="V11008" s="42"/>
      <c r="W11008" s="42"/>
      <c r="X11008" s="42"/>
      <c r="Y11008" s="42"/>
      <c r="Z11008" s="42"/>
    </row>
    <row r="11009">
      <c r="B11009" s="42"/>
      <c r="D11009" s="90"/>
      <c r="F11009" s="90"/>
      <c r="G11009" s="42"/>
      <c r="H11009" s="90"/>
      <c r="M11009" s="42"/>
      <c r="S11009" s="42"/>
      <c r="T11009" s="42"/>
      <c r="U11009" s="42"/>
      <c r="V11009" s="42"/>
      <c r="W11009" s="42"/>
      <c r="X11009" s="42"/>
      <c r="Y11009" s="42"/>
      <c r="Z11009" s="42"/>
    </row>
    <row r="11010">
      <c r="B11010" s="42"/>
      <c r="D11010" s="90"/>
      <c r="F11010" s="90"/>
      <c r="G11010" s="42"/>
      <c r="H11010" s="90"/>
      <c r="M11010" s="42"/>
      <c r="S11010" s="42"/>
      <c r="T11010" s="42"/>
      <c r="U11010" s="42"/>
      <c r="V11010" s="42"/>
      <c r="W11010" s="42"/>
      <c r="X11010" s="42"/>
      <c r="Y11010" s="42"/>
      <c r="Z11010" s="42"/>
    </row>
    <row r="11011">
      <c r="B11011" s="42"/>
      <c r="D11011" s="90"/>
      <c r="F11011" s="90"/>
      <c r="G11011" s="42"/>
      <c r="H11011" s="90"/>
      <c r="M11011" s="42"/>
      <c r="S11011" s="42"/>
      <c r="T11011" s="42"/>
      <c r="U11011" s="42"/>
      <c r="V11011" s="42"/>
      <c r="W11011" s="42"/>
      <c r="X11011" s="42"/>
      <c r="Y11011" s="42"/>
      <c r="Z11011" s="42"/>
    </row>
    <row r="11012">
      <c r="B11012" s="42"/>
      <c r="D11012" s="90"/>
      <c r="F11012" s="90"/>
      <c r="G11012" s="42"/>
      <c r="H11012" s="90"/>
      <c r="M11012" s="42"/>
      <c r="S11012" s="42"/>
      <c r="T11012" s="42"/>
      <c r="U11012" s="42"/>
      <c r="V11012" s="42"/>
      <c r="W11012" s="42"/>
      <c r="X11012" s="42"/>
      <c r="Y11012" s="42"/>
      <c r="Z11012" s="42"/>
    </row>
    <row r="11013">
      <c r="B11013" s="42"/>
      <c r="D11013" s="90"/>
      <c r="F11013" s="90"/>
      <c r="G11013" s="42"/>
      <c r="H11013" s="90"/>
      <c r="M11013" s="42"/>
      <c r="S11013" s="42"/>
      <c r="T11013" s="42"/>
      <c r="U11013" s="42"/>
      <c r="V11013" s="42"/>
      <c r="W11013" s="42"/>
      <c r="X11013" s="42"/>
      <c r="Y11013" s="42"/>
      <c r="Z11013" s="42"/>
    </row>
    <row r="11014">
      <c r="B11014" s="42"/>
      <c r="D11014" s="90"/>
      <c r="F11014" s="90"/>
      <c r="G11014" s="42"/>
      <c r="H11014" s="90"/>
      <c r="M11014" s="42"/>
      <c r="S11014" s="42"/>
      <c r="T11014" s="42"/>
      <c r="U11014" s="42"/>
      <c r="V11014" s="42"/>
      <c r="W11014" s="42"/>
      <c r="X11014" s="42"/>
      <c r="Y11014" s="42"/>
      <c r="Z11014" s="42"/>
    </row>
    <row r="11015">
      <c r="B11015" s="42"/>
      <c r="D11015" s="90"/>
      <c r="F11015" s="90"/>
      <c r="G11015" s="42"/>
      <c r="H11015" s="90"/>
      <c r="M11015" s="42"/>
      <c r="S11015" s="42"/>
      <c r="T11015" s="42"/>
      <c r="U11015" s="42"/>
      <c r="V11015" s="42"/>
      <c r="W11015" s="42"/>
      <c r="X11015" s="42"/>
      <c r="Y11015" s="42"/>
      <c r="Z11015" s="42"/>
    </row>
    <row r="11016">
      <c r="B11016" s="42"/>
      <c r="D11016" s="90"/>
      <c r="F11016" s="90"/>
      <c r="G11016" s="42"/>
      <c r="H11016" s="90"/>
      <c r="M11016" s="42"/>
      <c r="S11016" s="42"/>
      <c r="T11016" s="42"/>
      <c r="U11016" s="42"/>
      <c r="V11016" s="42"/>
      <c r="W11016" s="42"/>
      <c r="X11016" s="42"/>
      <c r="Y11016" s="42"/>
      <c r="Z11016" s="42"/>
    </row>
    <row r="11017">
      <c r="B11017" s="42"/>
      <c r="D11017" s="90"/>
      <c r="F11017" s="90"/>
      <c r="G11017" s="42"/>
      <c r="H11017" s="90"/>
      <c r="M11017" s="42"/>
      <c r="S11017" s="42"/>
      <c r="T11017" s="42"/>
      <c r="U11017" s="42"/>
      <c r="V11017" s="42"/>
      <c r="W11017" s="42"/>
      <c r="X11017" s="42"/>
      <c r="Y11017" s="42"/>
      <c r="Z11017" s="42"/>
    </row>
    <row r="11018">
      <c r="B11018" s="42"/>
      <c r="D11018" s="90"/>
      <c r="F11018" s="90"/>
      <c r="G11018" s="42"/>
      <c r="H11018" s="90"/>
      <c r="M11018" s="42"/>
      <c r="S11018" s="42"/>
      <c r="T11018" s="42"/>
      <c r="U11018" s="42"/>
      <c r="V11018" s="42"/>
      <c r="W11018" s="42"/>
      <c r="X11018" s="42"/>
      <c r="Y11018" s="42"/>
      <c r="Z11018" s="42"/>
    </row>
    <row r="11019">
      <c r="B11019" s="42"/>
      <c r="D11019" s="90"/>
      <c r="F11019" s="90"/>
      <c r="G11019" s="42"/>
      <c r="H11019" s="90"/>
      <c r="M11019" s="42"/>
      <c r="S11019" s="42"/>
      <c r="T11019" s="42"/>
      <c r="U11019" s="42"/>
      <c r="V11019" s="42"/>
      <c r="W11019" s="42"/>
      <c r="X11019" s="42"/>
      <c r="Y11019" s="42"/>
      <c r="Z11019" s="42"/>
    </row>
    <row r="11020">
      <c r="B11020" s="42"/>
      <c r="D11020" s="90"/>
      <c r="F11020" s="90"/>
      <c r="G11020" s="42"/>
      <c r="H11020" s="90"/>
      <c r="M11020" s="42"/>
      <c r="S11020" s="42"/>
      <c r="T11020" s="42"/>
      <c r="U11020" s="42"/>
      <c r="V11020" s="42"/>
      <c r="W11020" s="42"/>
      <c r="X11020" s="42"/>
      <c r="Y11020" s="42"/>
      <c r="Z11020" s="42"/>
    </row>
    <row r="11021">
      <c r="B11021" s="42"/>
      <c r="D11021" s="90"/>
      <c r="F11021" s="90"/>
      <c r="G11021" s="42"/>
      <c r="H11021" s="90"/>
      <c r="M11021" s="42"/>
      <c r="S11021" s="42"/>
      <c r="T11021" s="42"/>
      <c r="U11021" s="42"/>
      <c r="V11021" s="42"/>
      <c r="W11021" s="42"/>
      <c r="X11021" s="42"/>
      <c r="Y11021" s="42"/>
      <c r="Z11021" s="42"/>
    </row>
    <row r="11022">
      <c r="B11022" s="42"/>
      <c r="D11022" s="90"/>
      <c r="F11022" s="90"/>
      <c r="G11022" s="42"/>
      <c r="H11022" s="90"/>
      <c r="M11022" s="42"/>
      <c r="S11022" s="42"/>
      <c r="T11022" s="42"/>
      <c r="U11022" s="42"/>
      <c r="V11022" s="42"/>
      <c r="W11022" s="42"/>
      <c r="X11022" s="42"/>
      <c r="Y11022" s="42"/>
      <c r="Z11022" s="42"/>
    </row>
    <row r="11023">
      <c r="B11023" s="42"/>
      <c r="D11023" s="90"/>
      <c r="F11023" s="90"/>
      <c r="G11023" s="42"/>
      <c r="H11023" s="90"/>
      <c r="M11023" s="42"/>
      <c r="S11023" s="42"/>
      <c r="T11023" s="42"/>
      <c r="U11023" s="42"/>
      <c r="V11023" s="42"/>
      <c r="W11023" s="42"/>
      <c r="X11023" s="42"/>
      <c r="Y11023" s="42"/>
      <c r="Z11023" s="42"/>
    </row>
    <row r="11024">
      <c r="B11024" s="42"/>
      <c r="D11024" s="90"/>
      <c r="F11024" s="90"/>
      <c r="G11024" s="42"/>
      <c r="H11024" s="90"/>
      <c r="M11024" s="42"/>
      <c r="S11024" s="42"/>
      <c r="T11024" s="42"/>
      <c r="U11024" s="42"/>
      <c r="V11024" s="42"/>
      <c r="W11024" s="42"/>
      <c r="X11024" s="42"/>
      <c r="Y11024" s="42"/>
      <c r="Z11024" s="42"/>
    </row>
    <row r="11025">
      <c r="B11025" s="42"/>
      <c r="D11025" s="90"/>
      <c r="F11025" s="90"/>
      <c r="G11025" s="42"/>
      <c r="H11025" s="90"/>
      <c r="M11025" s="42"/>
      <c r="S11025" s="42"/>
      <c r="T11025" s="42"/>
      <c r="U11025" s="42"/>
      <c r="V11025" s="42"/>
      <c r="W11025" s="42"/>
      <c r="X11025" s="42"/>
      <c r="Y11025" s="42"/>
      <c r="Z11025" s="42"/>
    </row>
    <row r="11026">
      <c r="B11026" s="42"/>
      <c r="D11026" s="90"/>
      <c r="F11026" s="90"/>
      <c r="G11026" s="42"/>
      <c r="H11026" s="90"/>
      <c r="M11026" s="42"/>
      <c r="S11026" s="42"/>
      <c r="T11026" s="42"/>
      <c r="U11026" s="42"/>
      <c r="V11026" s="42"/>
      <c r="W11026" s="42"/>
      <c r="X11026" s="42"/>
      <c r="Y11026" s="42"/>
      <c r="Z11026" s="42"/>
    </row>
    <row r="11027">
      <c r="B11027" s="42"/>
      <c r="D11027" s="90"/>
      <c r="F11027" s="90"/>
      <c r="G11027" s="42"/>
      <c r="H11027" s="90"/>
      <c r="M11027" s="42"/>
      <c r="S11027" s="42"/>
      <c r="T11027" s="42"/>
      <c r="U11027" s="42"/>
      <c r="V11027" s="42"/>
      <c r="W11027" s="42"/>
      <c r="X11027" s="42"/>
      <c r="Y11027" s="42"/>
      <c r="Z11027" s="42"/>
    </row>
    <row r="11028">
      <c r="B11028" s="42"/>
      <c r="D11028" s="90"/>
      <c r="F11028" s="90"/>
      <c r="G11028" s="42"/>
      <c r="H11028" s="90"/>
      <c r="M11028" s="42"/>
      <c r="S11028" s="42"/>
      <c r="T11028" s="42"/>
      <c r="U11028" s="42"/>
      <c r="V11028" s="42"/>
      <c r="W11028" s="42"/>
      <c r="X11028" s="42"/>
      <c r="Y11028" s="42"/>
      <c r="Z11028" s="42"/>
    </row>
    <row r="11029">
      <c r="B11029" s="42"/>
      <c r="D11029" s="90"/>
      <c r="F11029" s="90"/>
      <c r="G11029" s="42"/>
      <c r="H11029" s="90"/>
      <c r="M11029" s="42"/>
      <c r="S11029" s="42"/>
      <c r="T11029" s="42"/>
      <c r="U11029" s="42"/>
      <c r="V11029" s="42"/>
      <c r="W11029" s="42"/>
      <c r="X11029" s="42"/>
      <c r="Y11029" s="42"/>
      <c r="Z11029" s="42"/>
    </row>
    <row r="11030">
      <c r="B11030" s="42"/>
      <c r="D11030" s="90"/>
      <c r="F11030" s="90"/>
      <c r="G11030" s="42"/>
      <c r="H11030" s="90"/>
      <c r="M11030" s="42"/>
      <c r="S11030" s="42"/>
      <c r="T11030" s="42"/>
      <c r="U11030" s="42"/>
      <c r="V11030" s="42"/>
      <c r="W11030" s="42"/>
      <c r="X11030" s="42"/>
      <c r="Y11030" s="42"/>
      <c r="Z11030" s="42"/>
    </row>
    <row r="11031">
      <c r="B11031" s="42"/>
      <c r="D11031" s="90"/>
      <c r="F11031" s="90"/>
      <c r="G11031" s="42"/>
      <c r="H11031" s="90"/>
      <c r="M11031" s="42"/>
      <c r="S11031" s="42"/>
      <c r="T11031" s="42"/>
      <c r="U11031" s="42"/>
      <c r="V11031" s="42"/>
      <c r="W11031" s="42"/>
      <c r="X11031" s="42"/>
      <c r="Y11031" s="42"/>
      <c r="Z11031" s="42"/>
    </row>
    <row r="11032">
      <c r="B11032" s="42"/>
      <c r="D11032" s="90"/>
      <c r="F11032" s="90"/>
      <c r="G11032" s="42"/>
      <c r="H11032" s="90"/>
      <c r="M11032" s="42"/>
      <c r="S11032" s="42"/>
      <c r="T11032" s="42"/>
      <c r="U11032" s="42"/>
      <c r="V11032" s="42"/>
      <c r="W11032" s="42"/>
      <c r="X11032" s="42"/>
      <c r="Y11032" s="42"/>
      <c r="Z11032" s="42"/>
    </row>
    <row r="11033">
      <c r="B11033" s="42"/>
      <c r="D11033" s="90"/>
      <c r="F11033" s="90"/>
      <c r="G11033" s="42"/>
      <c r="H11033" s="90"/>
      <c r="M11033" s="42"/>
      <c r="S11033" s="42"/>
      <c r="T11033" s="42"/>
      <c r="U11033" s="42"/>
      <c r="V11033" s="42"/>
      <c r="W11033" s="42"/>
      <c r="X11033" s="42"/>
      <c r="Y11033" s="42"/>
      <c r="Z11033" s="42"/>
    </row>
    <row r="11034">
      <c r="B11034" s="42"/>
      <c r="D11034" s="90"/>
      <c r="F11034" s="90"/>
      <c r="G11034" s="42"/>
      <c r="H11034" s="90"/>
      <c r="M11034" s="42"/>
      <c r="S11034" s="42"/>
      <c r="T11034" s="42"/>
      <c r="U11034" s="42"/>
      <c r="V11034" s="42"/>
      <c r="W11034" s="42"/>
      <c r="X11034" s="42"/>
      <c r="Y11034" s="42"/>
      <c r="Z11034" s="42"/>
    </row>
    <row r="11035">
      <c r="B11035" s="42"/>
      <c r="D11035" s="90"/>
      <c r="F11035" s="90"/>
      <c r="G11035" s="42"/>
      <c r="H11035" s="90"/>
      <c r="M11035" s="42"/>
      <c r="S11035" s="42"/>
      <c r="T11035" s="42"/>
      <c r="U11035" s="42"/>
      <c r="V11035" s="42"/>
      <c r="W11035" s="42"/>
      <c r="X11035" s="42"/>
      <c r="Y11035" s="42"/>
      <c r="Z11035" s="42"/>
    </row>
    <row r="11036">
      <c r="B11036" s="42"/>
      <c r="D11036" s="90"/>
      <c r="F11036" s="90"/>
      <c r="G11036" s="42"/>
      <c r="H11036" s="90"/>
      <c r="M11036" s="42"/>
      <c r="S11036" s="42"/>
      <c r="T11036" s="42"/>
      <c r="U11036" s="42"/>
      <c r="V11036" s="42"/>
      <c r="W11036" s="42"/>
      <c r="X11036" s="42"/>
      <c r="Y11036" s="42"/>
      <c r="Z11036" s="42"/>
    </row>
    <row r="11037">
      <c r="B11037" s="42"/>
      <c r="D11037" s="90"/>
      <c r="F11037" s="90"/>
      <c r="G11037" s="42"/>
      <c r="H11037" s="90"/>
      <c r="M11037" s="42"/>
      <c r="S11037" s="42"/>
      <c r="T11037" s="42"/>
      <c r="U11037" s="42"/>
      <c r="V11037" s="42"/>
      <c r="W11037" s="42"/>
      <c r="X11037" s="42"/>
      <c r="Y11037" s="42"/>
      <c r="Z11037" s="42"/>
    </row>
    <row r="11038">
      <c r="B11038" s="42"/>
      <c r="D11038" s="90"/>
      <c r="F11038" s="90"/>
      <c r="G11038" s="42"/>
      <c r="H11038" s="90"/>
      <c r="M11038" s="42"/>
      <c r="S11038" s="42"/>
      <c r="T11038" s="42"/>
      <c r="U11038" s="42"/>
      <c r="V11038" s="42"/>
      <c r="W11038" s="42"/>
      <c r="X11038" s="42"/>
      <c r="Y11038" s="42"/>
      <c r="Z11038" s="42"/>
    </row>
    <row r="11039">
      <c r="B11039" s="42"/>
      <c r="D11039" s="90"/>
      <c r="F11039" s="90"/>
      <c r="G11039" s="42"/>
      <c r="H11039" s="90"/>
      <c r="M11039" s="42"/>
      <c r="S11039" s="42"/>
      <c r="T11039" s="42"/>
      <c r="U11039" s="42"/>
      <c r="V11039" s="42"/>
      <c r="W11039" s="42"/>
      <c r="X11039" s="42"/>
      <c r="Y11039" s="42"/>
      <c r="Z11039" s="42"/>
    </row>
    <row r="11040">
      <c r="B11040" s="42"/>
      <c r="D11040" s="90"/>
      <c r="F11040" s="90"/>
      <c r="G11040" s="42"/>
      <c r="H11040" s="90"/>
      <c r="M11040" s="42"/>
      <c r="S11040" s="42"/>
      <c r="T11040" s="42"/>
      <c r="U11040" s="42"/>
      <c r="V11040" s="42"/>
      <c r="W11040" s="42"/>
      <c r="X11040" s="42"/>
      <c r="Y11040" s="42"/>
      <c r="Z11040" s="42"/>
    </row>
    <row r="11041">
      <c r="B11041" s="42"/>
      <c r="D11041" s="90"/>
      <c r="F11041" s="90"/>
      <c r="G11041" s="42"/>
      <c r="H11041" s="90"/>
      <c r="M11041" s="42"/>
      <c r="S11041" s="42"/>
      <c r="T11041" s="42"/>
      <c r="U11041" s="42"/>
      <c r="V11041" s="42"/>
      <c r="W11041" s="42"/>
      <c r="X11041" s="42"/>
      <c r="Y11041" s="42"/>
      <c r="Z11041" s="42"/>
    </row>
    <row r="11042">
      <c r="B11042" s="42"/>
      <c r="D11042" s="90"/>
      <c r="F11042" s="90"/>
      <c r="G11042" s="42"/>
      <c r="H11042" s="90"/>
      <c r="M11042" s="42"/>
      <c r="S11042" s="42"/>
      <c r="T11042" s="42"/>
      <c r="U11042" s="42"/>
      <c r="V11042" s="42"/>
      <c r="W11042" s="42"/>
      <c r="X11042" s="42"/>
      <c r="Y11042" s="42"/>
      <c r="Z11042" s="42"/>
    </row>
    <row r="11043">
      <c r="B11043" s="42"/>
      <c r="D11043" s="90"/>
      <c r="F11043" s="90"/>
      <c r="G11043" s="42"/>
      <c r="H11043" s="90"/>
      <c r="M11043" s="42"/>
      <c r="S11043" s="42"/>
      <c r="T11043" s="42"/>
      <c r="U11043" s="42"/>
      <c r="V11043" s="42"/>
      <c r="W11043" s="42"/>
      <c r="X11043" s="42"/>
      <c r="Y11043" s="42"/>
      <c r="Z11043" s="42"/>
    </row>
    <row r="11044">
      <c r="B11044" s="42"/>
      <c r="D11044" s="90"/>
      <c r="F11044" s="90"/>
      <c r="G11044" s="42"/>
      <c r="H11044" s="90"/>
      <c r="M11044" s="42"/>
      <c r="S11044" s="42"/>
      <c r="T11044" s="42"/>
      <c r="U11044" s="42"/>
      <c r="V11044" s="42"/>
      <c r="W11044" s="42"/>
      <c r="X11044" s="42"/>
      <c r="Y11044" s="42"/>
      <c r="Z11044" s="42"/>
    </row>
    <row r="11045">
      <c r="B11045" s="42"/>
      <c r="D11045" s="90"/>
      <c r="F11045" s="90"/>
      <c r="G11045" s="42"/>
      <c r="H11045" s="90"/>
      <c r="M11045" s="42"/>
      <c r="S11045" s="42"/>
      <c r="T11045" s="42"/>
      <c r="U11045" s="42"/>
      <c r="V11045" s="42"/>
      <c r="W11045" s="42"/>
      <c r="X11045" s="42"/>
      <c r="Y11045" s="42"/>
      <c r="Z11045" s="42"/>
    </row>
    <row r="11046">
      <c r="B11046" s="42"/>
      <c r="D11046" s="90"/>
      <c r="F11046" s="90"/>
      <c r="G11046" s="42"/>
      <c r="H11046" s="90"/>
      <c r="M11046" s="42"/>
      <c r="S11046" s="42"/>
      <c r="T11046" s="42"/>
      <c r="U11046" s="42"/>
      <c r="V11046" s="42"/>
      <c r="W11046" s="42"/>
      <c r="X11046" s="42"/>
      <c r="Y11046" s="42"/>
      <c r="Z11046" s="42"/>
    </row>
    <row r="11047">
      <c r="B11047" s="42"/>
      <c r="D11047" s="90"/>
      <c r="F11047" s="90"/>
      <c r="G11047" s="42"/>
      <c r="H11047" s="90"/>
      <c r="M11047" s="42"/>
      <c r="S11047" s="42"/>
      <c r="T11047" s="42"/>
      <c r="U11047" s="42"/>
      <c r="V11047" s="42"/>
      <c r="W11047" s="42"/>
      <c r="X11047" s="42"/>
      <c r="Y11047" s="42"/>
      <c r="Z11047" s="42"/>
    </row>
    <row r="11048">
      <c r="B11048" s="42"/>
      <c r="D11048" s="90"/>
      <c r="F11048" s="90"/>
      <c r="G11048" s="42"/>
      <c r="H11048" s="90"/>
      <c r="M11048" s="42"/>
      <c r="S11048" s="42"/>
      <c r="T11048" s="42"/>
      <c r="U11048" s="42"/>
      <c r="V11048" s="42"/>
      <c r="W11048" s="42"/>
      <c r="X11048" s="42"/>
      <c r="Y11048" s="42"/>
      <c r="Z11048" s="42"/>
    </row>
    <row r="11049">
      <c r="B11049" s="42"/>
      <c r="D11049" s="90"/>
      <c r="F11049" s="90"/>
      <c r="G11049" s="42"/>
      <c r="H11049" s="90"/>
      <c r="M11049" s="42"/>
      <c r="S11049" s="42"/>
      <c r="T11049" s="42"/>
      <c r="U11049" s="42"/>
      <c r="V11049" s="42"/>
      <c r="W11049" s="42"/>
      <c r="X11049" s="42"/>
      <c r="Y11049" s="42"/>
      <c r="Z11049" s="42"/>
    </row>
    <row r="11050">
      <c r="B11050" s="42"/>
      <c r="D11050" s="90"/>
      <c r="F11050" s="90"/>
      <c r="G11050" s="42"/>
      <c r="H11050" s="90"/>
      <c r="M11050" s="42"/>
      <c r="S11050" s="42"/>
      <c r="T11050" s="42"/>
      <c r="U11050" s="42"/>
      <c r="V11050" s="42"/>
      <c r="W11050" s="42"/>
      <c r="X11050" s="42"/>
      <c r="Y11050" s="42"/>
      <c r="Z11050" s="42"/>
    </row>
    <row r="11051">
      <c r="B11051" s="42"/>
      <c r="D11051" s="90"/>
      <c r="F11051" s="90"/>
      <c r="G11051" s="42"/>
      <c r="H11051" s="90"/>
      <c r="M11051" s="42"/>
      <c r="S11051" s="42"/>
      <c r="T11051" s="42"/>
      <c r="U11051" s="42"/>
      <c r="V11051" s="42"/>
      <c r="W11051" s="42"/>
      <c r="X11051" s="42"/>
      <c r="Y11051" s="42"/>
      <c r="Z11051" s="42"/>
    </row>
    <row r="11052">
      <c r="B11052" s="42"/>
      <c r="D11052" s="90"/>
      <c r="F11052" s="90"/>
      <c r="G11052" s="42"/>
      <c r="H11052" s="90"/>
      <c r="M11052" s="42"/>
      <c r="S11052" s="42"/>
      <c r="T11052" s="42"/>
      <c r="U11052" s="42"/>
      <c r="V11052" s="42"/>
      <c r="W11052" s="42"/>
      <c r="X11052" s="42"/>
      <c r="Y11052" s="42"/>
      <c r="Z11052" s="42"/>
    </row>
    <row r="11053">
      <c r="B11053" s="42"/>
      <c r="D11053" s="90"/>
      <c r="F11053" s="90"/>
      <c r="G11053" s="42"/>
      <c r="H11053" s="90"/>
      <c r="M11053" s="42"/>
      <c r="S11053" s="42"/>
      <c r="T11053" s="42"/>
      <c r="U11053" s="42"/>
      <c r="V11053" s="42"/>
      <c r="W11053" s="42"/>
      <c r="X11053" s="42"/>
      <c r="Y11053" s="42"/>
      <c r="Z11053" s="42"/>
    </row>
    <row r="11054">
      <c r="B11054" s="42"/>
      <c r="D11054" s="90"/>
      <c r="F11054" s="90"/>
      <c r="G11054" s="42"/>
      <c r="H11054" s="90"/>
      <c r="M11054" s="42"/>
      <c r="S11054" s="42"/>
      <c r="T11054" s="42"/>
      <c r="U11054" s="42"/>
      <c r="V11054" s="42"/>
      <c r="W11054" s="42"/>
      <c r="X11054" s="42"/>
      <c r="Y11054" s="42"/>
      <c r="Z11054" s="42"/>
    </row>
    <row r="11055">
      <c r="B11055" s="42"/>
      <c r="D11055" s="90"/>
      <c r="F11055" s="90"/>
      <c r="G11055" s="42"/>
      <c r="H11055" s="90"/>
      <c r="M11055" s="42"/>
      <c r="S11055" s="42"/>
      <c r="T11055" s="42"/>
      <c r="U11055" s="42"/>
      <c r="V11055" s="42"/>
      <c r="W11055" s="42"/>
      <c r="X11055" s="42"/>
      <c r="Y11055" s="42"/>
      <c r="Z11055" s="42"/>
    </row>
    <row r="11056">
      <c r="B11056" s="42"/>
      <c r="D11056" s="90"/>
      <c r="F11056" s="90"/>
      <c r="G11056" s="42"/>
      <c r="H11056" s="90"/>
      <c r="M11056" s="42"/>
      <c r="S11056" s="42"/>
      <c r="T11056" s="42"/>
      <c r="U11056" s="42"/>
      <c r="V11056" s="42"/>
      <c r="W11056" s="42"/>
      <c r="X11056" s="42"/>
      <c r="Y11056" s="42"/>
      <c r="Z11056" s="42"/>
    </row>
    <row r="11057">
      <c r="B11057" s="42"/>
      <c r="D11057" s="90"/>
      <c r="F11057" s="90"/>
      <c r="G11057" s="42"/>
      <c r="H11057" s="90"/>
      <c r="M11057" s="42"/>
      <c r="S11057" s="42"/>
      <c r="T11057" s="42"/>
      <c r="U11057" s="42"/>
      <c r="V11057" s="42"/>
      <c r="W11057" s="42"/>
      <c r="X11057" s="42"/>
      <c r="Y11057" s="42"/>
      <c r="Z11057" s="42"/>
    </row>
    <row r="11058">
      <c r="B11058" s="42"/>
      <c r="D11058" s="90"/>
      <c r="F11058" s="90"/>
      <c r="G11058" s="42"/>
      <c r="H11058" s="90"/>
      <c r="M11058" s="42"/>
      <c r="S11058" s="42"/>
      <c r="T11058" s="42"/>
      <c r="U11058" s="42"/>
      <c r="V11058" s="42"/>
      <c r="W11058" s="42"/>
      <c r="X11058" s="42"/>
      <c r="Y11058" s="42"/>
      <c r="Z11058" s="42"/>
    </row>
    <row r="11059">
      <c r="B11059" s="42"/>
      <c r="D11059" s="90"/>
      <c r="F11059" s="90"/>
      <c r="G11059" s="42"/>
      <c r="H11059" s="90"/>
      <c r="M11059" s="42"/>
      <c r="S11059" s="42"/>
      <c r="T11059" s="42"/>
      <c r="U11059" s="42"/>
      <c r="V11059" s="42"/>
      <c r="W11059" s="42"/>
      <c r="X11059" s="42"/>
      <c r="Y11059" s="42"/>
      <c r="Z11059" s="42"/>
    </row>
    <row r="11060">
      <c r="B11060" s="42"/>
      <c r="D11060" s="90"/>
      <c r="F11060" s="90"/>
      <c r="G11060" s="42"/>
      <c r="H11060" s="90"/>
      <c r="M11060" s="42"/>
      <c r="S11060" s="42"/>
      <c r="T11060" s="42"/>
      <c r="U11060" s="42"/>
      <c r="V11060" s="42"/>
      <c r="W11060" s="42"/>
      <c r="X11060" s="42"/>
      <c r="Y11060" s="42"/>
      <c r="Z11060" s="42"/>
    </row>
    <row r="11061">
      <c r="B11061" s="42"/>
      <c r="D11061" s="90"/>
      <c r="F11061" s="90"/>
      <c r="G11061" s="42"/>
      <c r="H11061" s="90"/>
      <c r="M11061" s="42"/>
      <c r="S11061" s="42"/>
      <c r="T11061" s="42"/>
      <c r="U11061" s="42"/>
      <c r="V11061" s="42"/>
      <c r="W11061" s="42"/>
      <c r="X11061" s="42"/>
      <c r="Y11061" s="42"/>
      <c r="Z11061" s="42"/>
    </row>
    <row r="11062">
      <c r="B11062" s="42"/>
      <c r="D11062" s="90"/>
      <c r="F11062" s="90"/>
      <c r="G11062" s="42"/>
      <c r="H11062" s="90"/>
      <c r="M11062" s="42"/>
      <c r="S11062" s="42"/>
      <c r="T11062" s="42"/>
      <c r="U11062" s="42"/>
      <c r="V11062" s="42"/>
      <c r="W11062" s="42"/>
      <c r="X11062" s="42"/>
      <c r="Y11062" s="42"/>
      <c r="Z11062" s="42"/>
    </row>
    <row r="11063">
      <c r="B11063" s="42"/>
      <c r="D11063" s="90"/>
      <c r="F11063" s="90"/>
      <c r="G11063" s="42"/>
      <c r="H11063" s="90"/>
      <c r="M11063" s="42"/>
      <c r="S11063" s="42"/>
      <c r="T11063" s="42"/>
      <c r="U11063" s="42"/>
      <c r="V11063" s="42"/>
      <c r="W11063" s="42"/>
      <c r="X11063" s="42"/>
      <c r="Y11063" s="42"/>
      <c r="Z11063" s="42"/>
    </row>
    <row r="11064">
      <c r="B11064" s="42"/>
      <c r="D11064" s="90"/>
      <c r="F11064" s="90"/>
      <c r="G11064" s="42"/>
      <c r="H11064" s="90"/>
      <c r="M11064" s="42"/>
      <c r="S11064" s="42"/>
      <c r="T11064" s="42"/>
      <c r="U11064" s="42"/>
      <c r="V11064" s="42"/>
      <c r="W11064" s="42"/>
      <c r="X11064" s="42"/>
      <c r="Y11064" s="42"/>
      <c r="Z11064" s="42"/>
    </row>
    <row r="11065">
      <c r="B11065" s="42"/>
      <c r="D11065" s="90"/>
      <c r="F11065" s="90"/>
      <c r="G11065" s="42"/>
      <c r="H11065" s="90"/>
      <c r="M11065" s="42"/>
      <c r="S11065" s="42"/>
      <c r="T11065" s="42"/>
      <c r="U11065" s="42"/>
      <c r="V11065" s="42"/>
      <c r="W11065" s="42"/>
      <c r="X11065" s="42"/>
      <c r="Y11065" s="42"/>
      <c r="Z11065" s="42"/>
    </row>
    <row r="11066">
      <c r="B11066" s="42"/>
      <c r="D11066" s="90"/>
      <c r="F11066" s="90"/>
      <c r="G11066" s="42"/>
      <c r="H11066" s="90"/>
      <c r="M11066" s="42"/>
      <c r="S11066" s="42"/>
      <c r="T11066" s="42"/>
      <c r="U11066" s="42"/>
      <c r="V11066" s="42"/>
      <c r="W11066" s="42"/>
      <c r="X11066" s="42"/>
      <c r="Y11066" s="42"/>
      <c r="Z11066" s="42"/>
    </row>
    <row r="11067">
      <c r="B11067" s="42"/>
      <c r="D11067" s="90"/>
      <c r="F11067" s="90"/>
      <c r="G11067" s="42"/>
      <c r="H11067" s="90"/>
      <c r="M11067" s="42"/>
      <c r="S11067" s="42"/>
      <c r="T11067" s="42"/>
      <c r="U11067" s="42"/>
      <c r="V11067" s="42"/>
      <c r="W11067" s="42"/>
      <c r="X11067" s="42"/>
      <c r="Y11067" s="42"/>
      <c r="Z11067" s="42"/>
    </row>
    <row r="11068">
      <c r="B11068" s="42"/>
      <c r="D11068" s="90"/>
      <c r="F11068" s="90"/>
      <c r="G11068" s="42"/>
      <c r="H11068" s="90"/>
      <c r="M11068" s="42"/>
      <c r="S11068" s="42"/>
      <c r="T11068" s="42"/>
      <c r="U11068" s="42"/>
      <c r="V11068" s="42"/>
      <c r="W11068" s="42"/>
      <c r="X11068" s="42"/>
      <c r="Y11068" s="42"/>
      <c r="Z11068" s="42"/>
    </row>
    <row r="11069">
      <c r="B11069" s="42"/>
      <c r="D11069" s="90"/>
      <c r="F11069" s="90"/>
      <c r="G11069" s="42"/>
      <c r="H11069" s="90"/>
      <c r="M11069" s="42"/>
      <c r="S11069" s="42"/>
      <c r="T11069" s="42"/>
      <c r="U11069" s="42"/>
      <c r="V11069" s="42"/>
      <c r="W11069" s="42"/>
      <c r="X11069" s="42"/>
      <c r="Y11069" s="42"/>
      <c r="Z11069" s="42"/>
    </row>
    <row r="11070">
      <c r="B11070" s="42"/>
      <c r="D11070" s="90"/>
      <c r="F11070" s="90"/>
      <c r="G11070" s="42"/>
      <c r="H11070" s="90"/>
      <c r="M11070" s="42"/>
      <c r="S11070" s="42"/>
      <c r="T11070" s="42"/>
      <c r="U11070" s="42"/>
      <c r="V11070" s="42"/>
      <c r="W11070" s="42"/>
      <c r="X11070" s="42"/>
      <c r="Y11070" s="42"/>
      <c r="Z11070" s="42"/>
    </row>
    <row r="11071">
      <c r="B11071" s="42"/>
      <c r="D11071" s="90"/>
      <c r="F11071" s="90"/>
      <c r="G11071" s="42"/>
      <c r="H11071" s="90"/>
      <c r="M11071" s="42"/>
      <c r="S11071" s="42"/>
      <c r="T11071" s="42"/>
      <c r="U11071" s="42"/>
      <c r="V11071" s="42"/>
      <c r="W11071" s="42"/>
      <c r="X11071" s="42"/>
      <c r="Y11071" s="42"/>
      <c r="Z11071" s="42"/>
    </row>
    <row r="11072">
      <c r="B11072" s="42"/>
      <c r="D11072" s="90"/>
      <c r="F11072" s="90"/>
      <c r="G11072" s="42"/>
      <c r="H11072" s="90"/>
      <c r="M11072" s="42"/>
      <c r="S11072" s="42"/>
      <c r="T11072" s="42"/>
      <c r="U11072" s="42"/>
      <c r="V11072" s="42"/>
      <c r="W11072" s="42"/>
      <c r="X11072" s="42"/>
      <c r="Y11072" s="42"/>
      <c r="Z11072" s="42"/>
    </row>
    <row r="11073">
      <c r="B11073" s="42"/>
      <c r="D11073" s="90"/>
      <c r="F11073" s="90"/>
      <c r="G11073" s="42"/>
      <c r="H11073" s="90"/>
      <c r="M11073" s="42"/>
      <c r="S11073" s="42"/>
      <c r="T11073" s="42"/>
      <c r="U11073" s="42"/>
      <c r="V11073" s="42"/>
      <c r="W11073" s="42"/>
      <c r="X11073" s="42"/>
      <c r="Y11073" s="42"/>
      <c r="Z11073" s="42"/>
    </row>
    <row r="11074">
      <c r="B11074" s="42"/>
      <c r="D11074" s="90"/>
      <c r="F11074" s="90"/>
      <c r="G11074" s="42"/>
      <c r="H11074" s="90"/>
      <c r="M11074" s="42"/>
      <c r="S11074" s="42"/>
      <c r="T11074" s="42"/>
      <c r="U11074" s="42"/>
      <c r="V11074" s="42"/>
      <c r="W11074" s="42"/>
      <c r="X11074" s="42"/>
      <c r="Y11074" s="42"/>
      <c r="Z11074" s="42"/>
    </row>
    <row r="11075">
      <c r="B11075" s="42"/>
      <c r="D11075" s="90"/>
      <c r="F11075" s="90"/>
      <c r="G11075" s="42"/>
      <c r="H11075" s="90"/>
      <c r="M11075" s="42"/>
      <c r="S11075" s="42"/>
      <c r="T11075" s="42"/>
      <c r="U11075" s="42"/>
      <c r="V11075" s="42"/>
      <c r="W11075" s="42"/>
      <c r="X11075" s="42"/>
      <c r="Y11075" s="42"/>
      <c r="Z11075" s="42"/>
    </row>
    <row r="11076">
      <c r="B11076" s="42"/>
      <c r="D11076" s="90"/>
      <c r="F11076" s="90"/>
      <c r="G11076" s="42"/>
      <c r="H11076" s="90"/>
      <c r="M11076" s="42"/>
      <c r="S11076" s="42"/>
      <c r="T11076" s="42"/>
      <c r="U11076" s="42"/>
      <c r="V11076" s="42"/>
      <c r="W11076" s="42"/>
      <c r="X11076" s="42"/>
      <c r="Y11076" s="42"/>
      <c r="Z11076" s="42"/>
    </row>
    <row r="11077">
      <c r="B11077" s="42"/>
      <c r="D11077" s="90"/>
      <c r="F11077" s="90"/>
      <c r="G11077" s="42"/>
      <c r="H11077" s="90"/>
      <c r="M11077" s="42"/>
      <c r="S11077" s="42"/>
      <c r="T11077" s="42"/>
      <c r="U11077" s="42"/>
      <c r="V11077" s="42"/>
      <c r="W11077" s="42"/>
      <c r="X11077" s="42"/>
      <c r="Y11077" s="42"/>
      <c r="Z11077" s="42"/>
    </row>
    <row r="11078">
      <c r="B11078" s="42"/>
      <c r="D11078" s="90"/>
      <c r="F11078" s="90"/>
      <c r="G11078" s="42"/>
      <c r="H11078" s="90"/>
      <c r="M11078" s="42"/>
      <c r="S11078" s="42"/>
      <c r="T11078" s="42"/>
      <c r="U11078" s="42"/>
      <c r="V11078" s="42"/>
      <c r="W11078" s="42"/>
      <c r="X11078" s="42"/>
      <c r="Y11078" s="42"/>
      <c r="Z11078" s="42"/>
    </row>
    <row r="11079">
      <c r="B11079" s="42"/>
      <c r="D11079" s="90"/>
      <c r="F11079" s="90"/>
      <c r="G11079" s="42"/>
      <c r="H11079" s="90"/>
      <c r="M11079" s="42"/>
      <c r="S11079" s="42"/>
      <c r="T11079" s="42"/>
      <c r="U11079" s="42"/>
      <c r="V11079" s="42"/>
      <c r="W11079" s="42"/>
      <c r="X11079" s="42"/>
      <c r="Y11079" s="42"/>
      <c r="Z11079" s="42"/>
    </row>
    <row r="11080">
      <c r="B11080" s="42"/>
      <c r="D11080" s="90"/>
      <c r="F11080" s="90"/>
      <c r="G11080" s="42"/>
      <c r="H11080" s="90"/>
      <c r="M11080" s="42"/>
      <c r="S11080" s="42"/>
      <c r="T11080" s="42"/>
      <c r="U11080" s="42"/>
      <c r="V11080" s="42"/>
      <c r="W11080" s="42"/>
      <c r="X11080" s="42"/>
      <c r="Y11080" s="42"/>
      <c r="Z11080" s="42"/>
    </row>
    <row r="11081">
      <c r="B11081" s="42"/>
      <c r="D11081" s="90"/>
      <c r="F11081" s="90"/>
      <c r="G11081" s="42"/>
      <c r="H11081" s="90"/>
      <c r="M11081" s="42"/>
      <c r="S11081" s="42"/>
      <c r="T11081" s="42"/>
      <c r="U11081" s="42"/>
      <c r="V11081" s="42"/>
      <c r="W11081" s="42"/>
      <c r="X11081" s="42"/>
      <c r="Y11081" s="42"/>
      <c r="Z11081" s="42"/>
    </row>
    <row r="11082">
      <c r="B11082" s="42"/>
      <c r="D11082" s="90"/>
      <c r="F11082" s="90"/>
      <c r="G11082" s="42"/>
      <c r="H11082" s="90"/>
      <c r="M11082" s="42"/>
      <c r="S11082" s="42"/>
      <c r="T11082" s="42"/>
      <c r="U11082" s="42"/>
      <c r="V11082" s="42"/>
      <c r="W11082" s="42"/>
      <c r="X11082" s="42"/>
      <c r="Y11082" s="42"/>
      <c r="Z11082" s="42"/>
    </row>
    <row r="11083">
      <c r="B11083" s="42"/>
      <c r="D11083" s="90"/>
      <c r="F11083" s="90"/>
      <c r="G11083" s="42"/>
      <c r="H11083" s="90"/>
      <c r="M11083" s="42"/>
      <c r="S11083" s="42"/>
      <c r="T11083" s="42"/>
      <c r="U11083" s="42"/>
      <c r="V11083" s="42"/>
      <c r="W11083" s="42"/>
      <c r="X11083" s="42"/>
      <c r="Y11083" s="42"/>
      <c r="Z11083" s="42"/>
    </row>
    <row r="11084">
      <c r="B11084" s="42"/>
      <c r="D11084" s="90"/>
      <c r="F11084" s="90"/>
      <c r="G11084" s="42"/>
      <c r="H11084" s="90"/>
      <c r="M11084" s="42"/>
      <c r="S11084" s="42"/>
      <c r="T11084" s="42"/>
      <c r="U11084" s="42"/>
      <c r="V11084" s="42"/>
      <c r="W11084" s="42"/>
      <c r="X11084" s="42"/>
      <c r="Y11084" s="42"/>
      <c r="Z11084" s="42"/>
    </row>
    <row r="11085">
      <c r="B11085" s="42"/>
      <c r="D11085" s="90"/>
      <c r="F11085" s="90"/>
      <c r="G11085" s="42"/>
      <c r="H11085" s="90"/>
      <c r="M11085" s="42"/>
      <c r="S11085" s="42"/>
      <c r="T11085" s="42"/>
      <c r="U11085" s="42"/>
      <c r="V11085" s="42"/>
      <c r="W11085" s="42"/>
      <c r="X11085" s="42"/>
      <c r="Y11085" s="42"/>
      <c r="Z11085" s="42"/>
    </row>
    <row r="11086">
      <c r="B11086" s="42"/>
      <c r="D11086" s="90"/>
      <c r="F11086" s="90"/>
      <c r="G11086" s="42"/>
      <c r="H11086" s="90"/>
      <c r="M11086" s="42"/>
      <c r="S11086" s="42"/>
      <c r="T11086" s="42"/>
      <c r="U11086" s="42"/>
      <c r="V11086" s="42"/>
      <c r="W11086" s="42"/>
      <c r="X11086" s="42"/>
      <c r="Y11086" s="42"/>
      <c r="Z11086" s="42"/>
    </row>
    <row r="11087">
      <c r="B11087" s="42"/>
      <c r="D11087" s="90"/>
      <c r="F11087" s="90"/>
      <c r="G11087" s="42"/>
      <c r="H11087" s="90"/>
      <c r="M11087" s="42"/>
      <c r="S11087" s="42"/>
      <c r="T11087" s="42"/>
      <c r="U11087" s="42"/>
      <c r="V11087" s="42"/>
      <c r="W11087" s="42"/>
      <c r="X11087" s="42"/>
      <c r="Y11087" s="42"/>
      <c r="Z11087" s="42"/>
    </row>
    <row r="11088">
      <c r="B11088" s="42"/>
      <c r="D11088" s="90"/>
      <c r="F11088" s="90"/>
      <c r="G11088" s="42"/>
      <c r="H11088" s="90"/>
      <c r="M11088" s="42"/>
      <c r="S11088" s="42"/>
      <c r="T11088" s="42"/>
      <c r="U11088" s="42"/>
      <c r="V11088" s="42"/>
      <c r="W11088" s="42"/>
      <c r="X11088" s="42"/>
      <c r="Y11088" s="42"/>
      <c r="Z11088" s="42"/>
    </row>
    <row r="11089">
      <c r="B11089" s="42"/>
      <c r="D11089" s="90"/>
      <c r="F11089" s="90"/>
      <c r="G11089" s="42"/>
      <c r="H11089" s="90"/>
      <c r="M11089" s="42"/>
      <c r="S11089" s="42"/>
      <c r="T11089" s="42"/>
      <c r="U11089" s="42"/>
      <c r="V11089" s="42"/>
      <c r="W11089" s="42"/>
      <c r="X11089" s="42"/>
      <c r="Y11089" s="42"/>
      <c r="Z11089" s="42"/>
    </row>
    <row r="11090">
      <c r="B11090" s="42"/>
      <c r="D11090" s="90"/>
      <c r="F11090" s="90"/>
      <c r="G11090" s="42"/>
      <c r="H11090" s="90"/>
      <c r="M11090" s="42"/>
      <c r="S11090" s="42"/>
      <c r="T11090" s="42"/>
      <c r="U11090" s="42"/>
      <c r="V11090" s="42"/>
      <c r="W11090" s="42"/>
      <c r="X11090" s="42"/>
      <c r="Y11090" s="42"/>
      <c r="Z11090" s="42"/>
    </row>
    <row r="11091">
      <c r="B11091" s="42"/>
      <c r="D11091" s="90"/>
      <c r="F11091" s="90"/>
      <c r="G11091" s="42"/>
      <c r="H11091" s="90"/>
      <c r="M11091" s="42"/>
      <c r="S11091" s="42"/>
      <c r="T11091" s="42"/>
      <c r="U11091" s="42"/>
      <c r="V11091" s="42"/>
      <c r="W11091" s="42"/>
      <c r="X11091" s="42"/>
      <c r="Y11091" s="42"/>
      <c r="Z11091" s="42"/>
    </row>
    <row r="11092">
      <c r="B11092" s="42"/>
      <c r="D11092" s="90"/>
      <c r="F11092" s="90"/>
      <c r="G11092" s="42"/>
      <c r="H11092" s="90"/>
      <c r="M11092" s="42"/>
      <c r="S11092" s="42"/>
      <c r="T11092" s="42"/>
      <c r="U11092" s="42"/>
      <c r="V11092" s="42"/>
      <c r="W11092" s="42"/>
      <c r="X11092" s="42"/>
      <c r="Y11092" s="42"/>
      <c r="Z11092" s="42"/>
    </row>
    <row r="11093">
      <c r="B11093" s="42"/>
      <c r="D11093" s="90"/>
      <c r="F11093" s="90"/>
      <c r="G11093" s="42"/>
      <c r="H11093" s="90"/>
      <c r="M11093" s="42"/>
      <c r="S11093" s="42"/>
      <c r="T11093" s="42"/>
      <c r="U11093" s="42"/>
      <c r="V11093" s="42"/>
      <c r="W11093" s="42"/>
      <c r="X11093" s="42"/>
      <c r="Y11093" s="42"/>
      <c r="Z11093" s="42"/>
    </row>
    <row r="11094">
      <c r="B11094" s="42"/>
      <c r="D11094" s="90"/>
      <c r="F11094" s="90"/>
      <c r="G11094" s="42"/>
      <c r="H11094" s="90"/>
      <c r="M11094" s="42"/>
      <c r="S11094" s="42"/>
      <c r="T11094" s="42"/>
      <c r="U11094" s="42"/>
      <c r="V11094" s="42"/>
      <c r="W11094" s="42"/>
      <c r="X11094" s="42"/>
      <c r="Y11094" s="42"/>
      <c r="Z11094" s="42"/>
    </row>
    <row r="11095">
      <c r="B11095" s="42"/>
      <c r="D11095" s="90"/>
      <c r="F11095" s="90"/>
      <c r="G11095" s="42"/>
      <c r="H11095" s="90"/>
      <c r="M11095" s="42"/>
      <c r="S11095" s="42"/>
      <c r="T11095" s="42"/>
      <c r="U11095" s="42"/>
      <c r="V11095" s="42"/>
      <c r="W11095" s="42"/>
      <c r="X11095" s="42"/>
      <c r="Y11095" s="42"/>
      <c r="Z11095" s="42"/>
    </row>
    <row r="11096">
      <c r="B11096" s="42"/>
      <c r="D11096" s="90"/>
      <c r="F11096" s="90"/>
      <c r="G11096" s="42"/>
      <c r="H11096" s="90"/>
      <c r="M11096" s="42"/>
      <c r="S11096" s="42"/>
      <c r="T11096" s="42"/>
      <c r="U11096" s="42"/>
      <c r="V11096" s="42"/>
      <c r="W11096" s="42"/>
      <c r="X11096" s="42"/>
      <c r="Y11096" s="42"/>
      <c r="Z11096" s="42"/>
    </row>
    <row r="11097">
      <c r="B11097" s="42"/>
      <c r="D11097" s="90"/>
      <c r="F11097" s="90"/>
      <c r="G11097" s="42"/>
      <c r="H11097" s="90"/>
      <c r="M11097" s="42"/>
      <c r="S11097" s="42"/>
      <c r="T11097" s="42"/>
      <c r="U11097" s="42"/>
      <c r="V11097" s="42"/>
      <c r="W11097" s="42"/>
      <c r="X11097" s="42"/>
      <c r="Y11097" s="42"/>
      <c r="Z11097" s="42"/>
    </row>
    <row r="11098">
      <c r="B11098" s="42"/>
      <c r="D11098" s="90"/>
      <c r="F11098" s="90"/>
      <c r="G11098" s="42"/>
      <c r="H11098" s="90"/>
      <c r="M11098" s="42"/>
      <c r="S11098" s="42"/>
      <c r="T11098" s="42"/>
      <c r="U11098" s="42"/>
      <c r="V11098" s="42"/>
      <c r="W11098" s="42"/>
      <c r="X11098" s="42"/>
      <c r="Y11098" s="42"/>
      <c r="Z11098" s="42"/>
    </row>
    <row r="11099">
      <c r="B11099" s="42"/>
      <c r="D11099" s="90"/>
      <c r="F11099" s="90"/>
      <c r="G11099" s="42"/>
      <c r="H11099" s="90"/>
      <c r="M11099" s="42"/>
      <c r="S11099" s="42"/>
      <c r="T11099" s="42"/>
      <c r="U11099" s="42"/>
      <c r="V11099" s="42"/>
      <c r="W11099" s="42"/>
      <c r="X11099" s="42"/>
      <c r="Y11099" s="42"/>
      <c r="Z11099" s="42"/>
    </row>
    <row r="11100">
      <c r="B11100" s="42"/>
      <c r="D11100" s="90"/>
      <c r="F11100" s="90"/>
      <c r="G11100" s="42"/>
      <c r="H11100" s="90"/>
      <c r="M11100" s="42"/>
      <c r="S11100" s="42"/>
      <c r="T11100" s="42"/>
      <c r="U11100" s="42"/>
      <c r="V11100" s="42"/>
      <c r="W11100" s="42"/>
      <c r="X11100" s="42"/>
      <c r="Y11100" s="42"/>
      <c r="Z11100" s="42"/>
    </row>
    <row r="11101">
      <c r="B11101" s="42"/>
      <c r="D11101" s="90"/>
      <c r="F11101" s="90"/>
      <c r="G11101" s="42"/>
      <c r="H11101" s="90"/>
      <c r="M11101" s="42"/>
      <c r="S11101" s="42"/>
      <c r="T11101" s="42"/>
      <c r="U11101" s="42"/>
      <c r="V11101" s="42"/>
      <c r="W11101" s="42"/>
      <c r="X11101" s="42"/>
      <c r="Y11101" s="42"/>
      <c r="Z11101" s="42"/>
    </row>
    <row r="11102">
      <c r="B11102" s="42"/>
      <c r="D11102" s="90"/>
      <c r="F11102" s="90"/>
      <c r="G11102" s="42"/>
      <c r="H11102" s="90"/>
      <c r="M11102" s="42"/>
      <c r="S11102" s="42"/>
      <c r="T11102" s="42"/>
      <c r="U11102" s="42"/>
      <c r="V11102" s="42"/>
      <c r="W11102" s="42"/>
      <c r="X11102" s="42"/>
      <c r="Y11102" s="42"/>
      <c r="Z11102" s="42"/>
    </row>
    <row r="11103">
      <c r="B11103" s="42"/>
      <c r="D11103" s="90"/>
      <c r="F11103" s="90"/>
      <c r="G11103" s="42"/>
      <c r="H11103" s="90"/>
      <c r="M11103" s="42"/>
      <c r="S11103" s="42"/>
      <c r="T11103" s="42"/>
      <c r="U11103" s="42"/>
      <c r="V11103" s="42"/>
      <c r="W11103" s="42"/>
      <c r="X11103" s="42"/>
      <c r="Y11103" s="42"/>
      <c r="Z11103" s="42"/>
    </row>
    <row r="11104">
      <c r="B11104" s="42"/>
      <c r="D11104" s="90"/>
      <c r="F11104" s="90"/>
      <c r="G11104" s="42"/>
      <c r="H11104" s="90"/>
      <c r="M11104" s="42"/>
      <c r="S11104" s="42"/>
      <c r="T11104" s="42"/>
      <c r="U11104" s="42"/>
      <c r="V11104" s="42"/>
      <c r="W11104" s="42"/>
      <c r="X11104" s="42"/>
      <c r="Y11104" s="42"/>
      <c r="Z11104" s="42"/>
    </row>
    <row r="11105">
      <c r="B11105" s="42"/>
      <c r="D11105" s="90"/>
      <c r="F11105" s="90"/>
      <c r="G11105" s="42"/>
      <c r="H11105" s="90"/>
      <c r="M11105" s="42"/>
      <c r="S11105" s="42"/>
      <c r="T11105" s="42"/>
      <c r="U11105" s="42"/>
      <c r="V11105" s="42"/>
      <c r="W11105" s="42"/>
      <c r="X11105" s="42"/>
      <c r="Y11105" s="42"/>
      <c r="Z11105" s="42"/>
    </row>
    <row r="11106">
      <c r="B11106" s="42"/>
      <c r="D11106" s="90"/>
      <c r="F11106" s="90"/>
      <c r="G11106" s="42"/>
      <c r="H11106" s="90"/>
      <c r="M11106" s="42"/>
      <c r="S11106" s="42"/>
      <c r="T11106" s="42"/>
      <c r="U11106" s="42"/>
      <c r="V11106" s="42"/>
      <c r="W11106" s="42"/>
      <c r="X11106" s="42"/>
      <c r="Y11106" s="42"/>
      <c r="Z11106" s="42"/>
    </row>
    <row r="11107">
      <c r="B11107" s="42"/>
      <c r="D11107" s="90"/>
      <c r="F11107" s="90"/>
      <c r="G11107" s="42"/>
      <c r="H11107" s="90"/>
      <c r="M11107" s="42"/>
      <c r="S11107" s="42"/>
      <c r="T11107" s="42"/>
      <c r="U11107" s="42"/>
      <c r="V11107" s="42"/>
      <c r="W11107" s="42"/>
      <c r="X11107" s="42"/>
      <c r="Y11107" s="42"/>
      <c r="Z11107" s="42"/>
    </row>
    <row r="11108">
      <c r="B11108" s="42"/>
      <c r="D11108" s="90"/>
      <c r="F11108" s="90"/>
      <c r="G11108" s="42"/>
      <c r="H11108" s="90"/>
      <c r="M11108" s="42"/>
      <c r="S11108" s="42"/>
      <c r="T11108" s="42"/>
      <c r="U11108" s="42"/>
      <c r="V11108" s="42"/>
      <c r="W11108" s="42"/>
      <c r="X11108" s="42"/>
      <c r="Y11108" s="42"/>
      <c r="Z11108" s="42"/>
    </row>
    <row r="11109">
      <c r="B11109" s="42"/>
      <c r="D11109" s="90"/>
      <c r="F11109" s="90"/>
      <c r="G11109" s="42"/>
      <c r="H11109" s="90"/>
      <c r="M11109" s="42"/>
      <c r="S11109" s="42"/>
      <c r="T11109" s="42"/>
      <c r="U11109" s="42"/>
      <c r="V11109" s="42"/>
      <c r="W11109" s="42"/>
      <c r="X11109" s="42"/>
      <c r="Y11109" s="42"/>
      <c r="Z11109" s="42"/>
    </row>
    <row r="11110">
      <c r="B11110" s="42"/>
      <c r="D11110" s="90"/>
      <c r="F11110" s="90"/>
      <c r="G11110" s="42"/>
      <c r="H11110" s="90"/>
      <c r="M11110" s="42"/>
      <c r="S11110" s="42"/>
      <c r="T11110" s="42"/>
      <c r="U11110" s="42"/>
      <c r="V11110" s="42"/>
      <c r="W11110" s="42"/>
      <c r="X11110" s="42"/>
      <c r="Y11110" s="42"/>
      <c r="Z11110" s="42"/>
    </row>
    <row r="11111">
      <c r="B11111" s="42"/>
      <c r="D11111" s="90"/>
      <c r="F11111" s="90"/>
      <c r="G11111" s="42"/>
      <c r="H11111" s="90"/>
      <c r="M11111" s="42"/>
      <c r="S11111" s="42"/>
      <c r="T11111" s="42"/>
      <c r="U11111" s="42"/>
      <c r="V11111" s="42"/>
      <c r="W11111" s="42"/>
      <c r="X11111" s="42"/>
      <c r="Y11111" s="42"/>
      <c r="Z11111" s="42"/>
    </row>
    <row r="11112">
      <c r="B11112" s="42"/>
      <c r="D11112" s="90"/>
      <c r="F11112" s="90"/>
      <c r="G11112" s="42"/>
      <c r="H11112" s="90"/>
      <c r="M11112" s="42"/>
      <c r="S11112" s="42"/>
      <c r="T11112" s="42"/>
      <c r="U11112" s="42"/>
      <c r="V11112" s="42"/>
      <c r="W11112" s="42"/>
      <c r="X11112" s="42"/>
      <c r="Y11112" s="42"/>
      <c r="Z11112" s="42"/>
    </row>
    <row r="11113">
      <c r="B11113" s="42"/>
      <c r="D11113" s="90"/>
      <c r="F11113" s="90"/>
      <c r="G11113" s="42"/>
      <c r="H11113" s="90"/>
      <c r="M11113" s="42"/>
      <c r="S11113" s="42"/>
      <c r="T11113" s="42"/>
      <c r="U11113" s="42"/>
      <c r="V11113" s="42"/>
      <c r="W11113" s="42"/>
      <c r="X11113" s="42"/>
      <c r="Y11113" s="42"/>
      <c r="Z11113" s="42"/>
    </row>
    <row r="11114">
      <c r="B11114" s="42"/>
      <c r="D11114" s="90"/>
      <c r="F11114" s="90"/>
      <c r="G11114" s="42"/>
      <c r="H11114" s="90"/>
      <c r="M11114" s="42"/>
      <c r="S11114" s="42"/>
      <c r="T11114" s="42"/>
      <c r="U11114" s="42"/>
      <c r="V11114" s="42"/>
      <c r="W11114" s="42"/>
      <c r="X11114" s="42"/>
      <c r="Y11114" s="42"/>
      <c r="Z11114" s="42"/>
    </row>
    <row r="11115">
      <c r="B11115" s="42"/>
      <c r="D11115" s="90"/>
      <c r="F11115" s="90"/>
      <c r="G11115" s="42"/>
      <c r="H11115" s="90"/>
      <c r="M11115" s="42"/>
      <c r="S11115" s="42"/>
      <c r="T11115" s="42"/>
      <c r="U11115" s="42"/>
      <c r="V11115" s="42"/>
      <c r="W11115" s="42"/>
      <c r="X11115" s="42"/>
      <c r="Y11115" s="42"/>
      <c r="Z11115" s="42"/>
    </row>
    <row r="11116">
      <c r="B11116" s="42"/>
      <c r="D11116" s="90"/>
      <c r="F11116" s="90"/>
      <c r="G11116" s="42"/>
      <c r="H11116" s="90"/>
      <c r="M11116" s="42"/>
      <c r="S11116" s="42"/>
      <c r="T11116" s="42"/>
      <c r="U11116" s="42"/>
      <c r="V11116" s="42"/>
      <c r="W11116" s="42"/>
      <c r="X11116" s="42"/>
      <c r="Y11116" s="42"/>
      <c r="Z11116" s="42"/>
    </row>
    <row r="11117">
      <c r="B11117" s="42"/>
      <c r="D11117" s="90"/>
      <c r="F11117" s="90"/>
      <c r="G11117" s="42"/>
      <c r="H11117" s="90"/>
      <c r="M11117" s="42"/>
      <c r="S11117" s="42"/>
      <c r="T11117" s="42"/>
      <c r="U11117" s="42"/>
      <c r="V11117" s="42"/>
      <c r="W11117" s="42"/>
      <c r="X11117" s="42"/>
      <c r="Y11117" s="42"/>
      <c r="Z11117" s="42"/>
    </row>
    <row r="11118">
      <c r="B11118" s="42"/>
      <c r="D11118" s="90"/>
      <c r="F11118" s="90"/>
      <c r="G11118" s="42"/>
      <c r="H11118" s="90"/>
      <c r="M11118" s="42"/>
      <c r="S11118" s="42"/>
      <c r="T11118" s="42"/>
      <c r="U11118" s="42"/>
      <c r="V11118" s="42"/>
      <c r="W11118" s="42"/>
      <c r="X11118" s="42"/>
      <c r="Y11118" s="42"/>
      <c r="Z11118" s="42"/>
    </row>
    <row r="11119">
      <c r="B11119" s="42"/>
      <c r="D11119" s="90"/>
      <c r="F11119" s="90"/>
      <c r="G11119" s="42"/>
      <c r="H11119" s="90"/>
      <c r="M11119" s="42"/>
      <c r="S11119" s="42"/>
      <c r="T11119" s="42"/>
      <c r="U11119" s="42"/>
      <c r="V11119" s="42"/>
      <c r="W11119" s="42"/>
      <c r="X11119" s="42"/>
      <c r="Y11119" s="42"/>
      <c r="Z11119" s="42"/>
    </row>
    <row r="11120">
      <c r="B11120" s="42"/>
      <c r="D11120" s="90"/>
      <c r="F11120" s="90"/>
      <c r="G11120" s="42"/>
      <c r="H11120" s="90"/>
      <c r="M11120" s="42"/>
      <c r="S11120" s="42"/>
      <c r="T11120" s="42"/>
      <c r="U11120" s="42"/>
      <c r="V11120" s="42"/>
      <c r="W11120" s="42"/>
      <c r="X11120" s="42"/>
      <c r="Y11120" s="42"/>
      <c r="Z11120" s="42"/>
    </row>
    <row r="11121">
      <c r="B11121" s="42"/>
      <c r="D11121" s="90"/>
      <c r="F11121" s="90"/>
      <c r="G11121" s="42"/>
      <c r="H11121" s="90"/>
      <c r="M11121" s="42"/>
      <c r="S11121" s="42"/>
      <c r="T11121" s="42"/>
      <c r="U11121" s="42"/>
      <c r="V11121" s="42"/>
      <c r="W11121" s="42"/>
      <c r="X11121" s="42"/>
      <c r="Y11121" s="42"/>
      <c r="Z11121" s="42"/>
    </row>
    <row r="11122">
      <c r="B11122" s="42"/>
      <c r="D11122" s="90"/>
      <c r="F11122" s="90"/>
      <c r="G11122" s="42"/>
      <c r="H11122" s="90"/>
      <c r="M11122" s="42"/>
      <c r="S11122" s="42"/>
      <c r="T11122" s="42"/>
      <c r="U11122" s="42"/>
      <c r="V11122" s="42"/>
      <c r="W11122" s="42"/>
      <c r="X11122" s="42"/>
      <c r="Y11122" s="42"/>
      <c r="Z11122" s="42"/>
    </row>
    <row r="11123">
      <c r="B11123" s="42"/>
      <c r="D11123" s="90"/>
      <c r="F11123" s="90"/>
      <c r="G11123" s="42"/>
      <c r="H11123" s="90"/>
      <c r="M11123" s="42"/>
      <c r="S11123" s="42"/>
      <c r="T11123" s="42"/>
      <c r="U11123" s="42"/>
      <c r="V11123" s="42"/>
      <c r="W11123" s="42"/>
      <c r="X11123" s="42"/>
      <c r="Y11123" s="42"/>
      <c r="Z11123" s="42"/>
    </row>
    <row r="11124">
      <c r="B11124" s="42"/>
      <c r="D11124" s="90"/>
      <c r="F11124" s="90"/>
      <c r="G11124" s="42"/>
      <c r="H11124" s="90"/>
      <c r="M11124" s="42"/>
      <c r="S11124" s="42"/>
      <c r="T11124" s="42"/>
      <c r="U11124" s="42"/>
      <c r="V11124" s="42"/>
      <c r="W11124" s="42"/>
      <c r="X11124" s="42"/>
      <c r="Y11124" s="42"/>
      <c r="Z11124" s="42"/>
    </row>
    <row r="11125">
      <c r="B11125" s="42"/>
      <c r="D11125" s="90"/>
      <c r="F11125" s="90"/>
      <c r="G11125" s="42"/>
      <c r="H11125" s="90"/>
      <c r="M11125" s="42"/>
      <c r="S11125" s="42"/>
      <c r="T11125" s="42"/>
      <c r="U11125" s="42"/>
      <c r="V11125" s="42"/>
      <c r="W11125" s="42"/>
      <c r="X11125" s="42"/>
      <c r="Y11125" s="42"/>
      <c r="Z11125" s="42"/>
    </row>
    <row r="11126">
      <c r="B11126" s="42"/>
      <c r="D11126" s="90"/>
      <c r="F11126" s="90"/>
      <c r="G11126" s="42"/>
      <c r="H11126" s="90"/>
      <c r="M11126" s="42"/>
      <c r="S11126" s="42"/>
      <c r="T11126" s="42"/>
      <c r="U11126" s="42"/>
      <c r="V11126" s="42"/>
      <c r="W11126" s="42"/>
      <c r="X11126" s="42"/>
      <c r="Y11126" s="42"/>
      <c r="Z11126" s="42"/>
    </row>
    <row r="11127">
      <c r="B11127" s="42"/>
      <c r="D11127" s="90"/>
      <c r="F11127" s="90"/>
      <c r="G11127" s="42"/>
      <c r="H11127" s="90"/>
      <c r="M11127" s="42"/>
      <c r="S11127" s="42"/>
      <c r="T11127" s="42"/>
      <c r="U11127" s="42"/>
      <c r="V11127" s="42"/>
      <c r="W11127" s="42"/>
      <c r="X11127" s="42"/>
      <c r="Y11127" s="42"/>
      <c r="Z11127" s="42"/>
    </row>
    <row r="11128">
      <c r="B11128" s="42"/>
      <c r="D11128" s="90"/>
      <c r="F11128" s="90"/>
      <c r="G11128" s="42"/>
      <c r="H11128" s="90"/>
      <c r="M11128" s="42"/>
      <c r="S11128" s="42"/>
      <c r="T11128" s="42"/>
      <c r="U11128" s="42"/>
      <c r="V11128" s="42"/>
      <c r="W11128" s="42"/>
      <c r="X11128" s="42"/>
      <c r="Y11128" s="42"/>
      <c r="Z11128" s="42"/>
    </row>
    <row r="11129">
      <c r="B11129" s="42"/>
      <c r="D11129" s="90"/>
      <c r="F11129" s="90"/>
      <c r="G11129" s="42"/>
      <c r="H11129" s="90"/>
      <c r="M11129" s="42"/>
      <c r="S11129" s="42"/>
      <c r="T11129" s="42"/>
      <c r="U11129" s="42"/>
      <c r="V11129" s="42"/>
      <c r="W11129" s="42"/>
      <c r="X11129" s="42"/>
      <c r="Y11129" s="42"/>
      <c r="Z11129" s="42"/>
    </row>
    <row r="11130">
      <c r="B11130" s="42"/>
      <c r="D11130" s="90"/>
      <c r="F11130" s="90"/>
      <c r="G11130" s="42"/>
      <c r="H11130" s="90"/>
      <c r="M11130" s="42"/>
      <c r="S11130" s="42"/>
      <c r="T11130" s="42"/>
      <c r="U11130" s="42"/>
      <c r="V11130" s="42"/>
      <c r="W11130" s="42"/>
      <c r="X11130" s="42"/>
      <c r="Y11130" s="42"/>
      <c r="Z11130" s="42"/>
    </row>
    <row r="11131">
      <c r="B11131" s="42"/>
      <c r="D11131" s="90"/>
      <c r="F11131" s="90"/>
      <c r="G11131" s="42"/>
      <c r="H11131" s="90"/>
      <c r="M11131" s="42"/>
      <c r="S11131" s="42"/>
      <c r="T11131" s="42"/>
      <c r="U11131" s="42"/>
      <c r="V11131" s="42"/>
      <c r="W11131" s="42"/>
      <c r="X11131" s="42"/>
      <c r="Y11131" s="42"/>
      <c r="Z11131" s="42"/>
    </row>
    <row r="11132">
      <c r="B11132" s="42"/>
      <c r="D11132" s="90"/>
      <c r="F11132" s="90"/>
      <c r="G11132" s="42"/>
      <c r="H11132" s="90"/>
      <c r="M11132" s="42"/>
      <c r="S11132" s="42"/>
      <c r="T11132" s="42"/>
      <c r="U11132" s="42"/>
      <c r="V11132" s="42"/>
      <c r="W11132" s="42"/>
      <c r="X11132" s="42"/>
      <c r="Y11132" s="42"/>
      <c r="Z11132" s="42"/>
    </row>
    <row r="11133">
      <c r="B11133" s="42"/>
      <c r="D11133" s="90"/>
      <c r="F11133" s="90"/>
      <c r="G11133" s="42"/>
      <c r="H11133" s="90"/>
      <c r="M11133" s="42"/>
      <c r="S11133" s="42"/>
      <c r="T11133" s="42"/>
      <c r="U11133" s="42"/>
      <c r="V11133" s="42"/>
      <c r="W11133" s="42"/>
      <c r="X11133" s="42"/>
      <c r="Y11133" s="42"/>
      <c r="Z11133" s="42"/>
    </row>
    <row r="11134">
      <c r="B11134" s="42"/>
      <c r="D11134" s="90"/>
      <c r="F11134" s="90"/>
      <c r="G11134" s="42"/>
      <c r="H11134" s="90"/>
      <c r="M11134" s="42"/>
      <c r="S11134" s="42"/>
      <c r="T11134" s="42"/>
      <c r="U11134" s="42"/>
      <c r="V11134" s="42"/>
      <c r="W11134" s="42"/>
      <c r="X11134" s="42"/>
      <c r="Y11134" s="42"/>
      <c r="Z11134" s="42"/>
    </row>
    <row r="11135">
      <c r="B11135" s="42"/>
      <c r="D11135" s="90"/>
      <c r="F11135" s="90"/>
      <c r="G11135" s="42"/>
      <c r="H11135" s="90"/>
      <c r="M11135" s="42"/>
      <c r="S11135" s="42"/>
      <c r="T11135" s="42"/>
      <c r="U11135" s="42"/>
      <c r="V11135" s="42"/>
      <c r="W11135" s="42"/>
      <c r="X11135" s="42"/>
      <c r="Y11135" s="42"/>
      <c r="Z11135" s="42"/>
    </row>
    <row r="11136">
      <c r="B11136" s="42"/>
      <c r="D11136" s="90"/>
      <c r="F11136" s="90"/>
      <c r="G11136" s="42"/>
      <c r="H11136" s="90"/>
      <c r="M11136" s="42"/>
      <c r="S11136" s="42"/>
      <c r="T11136" s="42"/>
      <c r="U11136" s="42"/>
      <c r="V11136" s="42"/>
      <c r="W11136" s="42"/>
      <c r="X11136" s="42"/>
      <c r="Y11136" s="42"/>
      <c r="Z11136" s="42"/>
    </row>
    <row r="11137">
      <c r="B11137" s="42"/>
      <c r="D11137" s="90"/>
      <c r="F11137" s="90"/>
      <c r="G11137" s="42"/>
      <c r="H11137" s="90"/>
      <c r="M11137" s="42"/>
      <c r="S11137" s="42"/>
      <c r="T11137" s="42"/>
      <c r="U11137" s="42"/>
      <c r="V11137" s="42"/>
      <c r="W11137" s="42"/>
      <c r="X11137" s="42"/>
      <c r="Y11137" s="42"/>
      <c r="Z11137" s="42"/>
    </row>
    <row r="11138">
      <c r="B11138" s="42"/>
      <c r="D11138" s="90"/>
      <c r="F11138" s="90"/>
      <c r="G11138" s="42"/>
      <c r="H11138" s="90"/>
      <c r="M11138" s="42"/>
      <c r="S11138" s="42"/>
      <c r="T11138" s="42"/>
      <c r="U11138" s="42"/>
      <c r="V11138" s="42"/>
      <c r="W11138" s="42"/>
      <c r="X11138" s="42"/>
      <c r="Y11138" s="42"/>
      <c r="Z11138" s="42"/>
    </row>
    <row r="11139">
      <c r="B11139" s="42"/>
      <c r="D11139" s="90"/>
      <c r="F11139" s="90"/>
      <c r="G11139" s="42"/>
      <c r="H11139" s="90"/>
      <c r="M11139" s="42"/>
      <c r="S11139" s="42"/>
      <c r="T11139" s="42"/>
      <c r="U11139" s="42"/>
      <c r="V11139" s="42"/>
      <c r="W11139" s="42"/>
      <c r="X11139" s="42"/>
      <c r="Y11139" s="42"/>
      <c r="Z11139" s="42"/>
    </row>
    <row r="11140">
      <c r="B11140" s="42"/>
      <c r="D11140" s="90"/>
      <c r="F11140" s="90"/>
      <c r="G11140" s="42"/>
      <c r="H11140" s="90"/>
      <c r="M11140" s="42"/>
      <c r="S11140" s="42"/>
      <c r="T11140" s="42"/>
      <c r="U11140" s="42"/>
      <c r="V11140" s="42"/>
      <c r="W11140" s="42"/>
      <c r="X11140" s="42"/>
      <c r="Y11140" s="42"/>
      <c r="Z11140" s="42"/>
    </row>
    <row r="11141">
      <c r="B11141" s="42"/>
      <c r="D11141" s="90"/>
      <c r="F11141" s="90"/>
      <c r="G11141" s="42"/>
      <c r="H11141" s="90"/>
      <c r="M11141" s="42"/>
      <c r="S11141" s="42"/>
      <c r="T11141" s="42"/>
      <c r="U11141" s="42"/>
      <c r="V11141" s="42"/>
      <c r="W11141" s="42"/>
      <c r="X11141" s="42"/>
      <c r="Y11141" s="42"/>
      <c r="Z11141" s="42"/>
    </row>
    <row r="11142">
      <c r="B11142" s="42"/>
      <c r="D11142" s="90"/>
      <c r="F11142" s="90"/>
      <c r="G11142" s="42"/>
      <c r="H11142" s="90"/>
      <c r="M11142" s="42"/>
      <c r="S11142" s="42"/>
      <c r="T11142" s="42"/>
      <c r="U11142" s="42"/>
      <c r="V11142" s="42"/>
      <c r="W11142" s="42"/>
      <c r="X11142" s="42"/>
      <c r="Y11142" s="42"/>
      <c r="Z11142" s="42"/>
    </row>
    <row r="11143">
      <c r="B11143" s="42"/>
      <c r="D11143" s="90"/>
      <c r="F11143" s="90"/>
      <c r="G11143" s="42"/>
      <c r="H11143" s="90"/>
      <c r="M11143" s="42"/>
      <c r="S11143" s="42"/>
      <c r="T11143" s="42"/>
      <c r="U11143" s="42"/>
      <c r="V11143" s="42"/>
      <c r="W11143" s="42"/>
      <c r="X11143" s="42"/>
      <c r="Y11143" s="42"/>
      <c r="Z11143" s="42"/>
    </row>
    <row r="11144">
      <c r="B11144" s="42"/>
      <c r="D11144" s="90"/>
      <c r="F11144" s="90"/>
      <c r="G11144" s="42"/>
      <c r="H11144" s="90"/>
      <c r="M11144" s="42"/>
      <c r="S11144" s="42"/>
      <c r="T11144" s="42"/>
      <c r="U11144" s="42"/>
      <c r="V11144" s="42"/>
      <c r="W11144" s="42"/>
      <c r="X11144" s="42"/>
      <c r="Y11144" s="42"/>
      <c r="Z11144" s="42"/>
    </row>
    <row r="11145">
      <c r="B11145" s="42"/>
      <c r="D11145" s="90"/>
      <c r="F11145" s="90"/>
      <c r="G11145" s="42"/>
      <c r="H11145" s="90"/>
      <c r="M11145" s="42"/>
      <c r="S11145" s="42"/>
      <c r="T11145" s="42"/>
      <c r="U11145" s="42"/>
      <c r="V11145" s="42"/>
      <c r="W11145" s="42"/>
      <c r="X11145" s="42"/>
      <c r="Y11145" s="42"/>
      <c r="Z11145" s="42"/>
    </row>
    <row r="11146">
      <c r="B11146" s="42"/>
      <c r="D11146" s="90"/>
      <c r="F11146" s="90"/>
      <c r="G11146" s="42"/>
      <c r="H11146" s="90"/>
      <c r="M11146" s="42"/>
      <c r="S11146" s="42"/>
      <c r="T11146" s="42"/>
      <c r="U11146" s="42"/>
      <c r="V11146" s="42"/>
      <c r="W11146" s="42"/>
      <c r="X11146" s="42"/>
      <c r="Y11146" s="42"/>
      <c r="Z11146" s="42"/>
    </row>
    <row r="11147">
      <c r="B11147" s="42"/>
      <c r="D11147" s="90"/>
      <c r="F11147" s="90"/>
      <c r="G11147" s="42"/>
      <c r="H11147" s="90"/>
      <c r="M11147" s="42"/>
      <c r="S11147" s="42"/>
      <c r="T11147" s="42"/>
      <c r="U11147" s="42"/>
      <c r="V11147" s="42"/>
      <c r="W11147" s="42"/>
      <c r="X11147" s="42"/>
      <c r="Y11147" s="42"/>
      <c r="Z11147" s="42"/>
    </row>
    <row r="11148">
      <c r="B11148" s="42"/>
      <c r="D11148" s="90"/>
      <c r="F11148" s="90"/>
      <c r="G11148" s="42"/>
      <c r="H11148" s="90"/>
      <c r="M11148" s="42"/>
      <c r="S11148" s="42"/>
      <c r="T11148" s="42"/>
      <c r="U11148" s="42"/>
      <c r="V11148" s="42"/>
      <c r="W11148" s="42"/>
      <c r="X11148" s="42"/>
      <c r="Y11148" s="42"/>
      <c r="Z11148" s="42"/>
    </row>
    <row r="11149">
      <c r="B11149" s="42"/>
      <c r="D11149" s="90"/>
      <c r="F11149" s="90"/>
      <c r="G11149" s="42"/>
      <c r="H11149" s="90"/>
      <c r="M11149" s="42"/>
      <c r="S11149" s="42"/>
      <c r="T11149" s="42"/>
      <c r="U11149" s="42"/>
      <c r="V11149" s="42"/>
      <c r="W11149" s="42"/>
      <c r="X11149" s="42"/>
      <c r="Y11149" s="42"/>
      <c r="Z11149" s="42"/>
    </row>
    <row r="11150">
      <c r="B11150" s="42"/>
      <c r="D11150" s="90"/>
      <c r="F11150" s="90"/>
      <c r="G11150" s="42"/>
      <c r="H11150" s="90"/>
      <c r="M11150" s="42"/>
      <c r="S11150" s="42"/>
      <c r="T11150" s="42"/>
      <c r="U11150" s="42"/>
      <c r="V11150" s="42"/>
      <c r="W11150" s="42"/>
      <c r="X11150" s="42"/>
      <c r="Y11150" s="42"/>
      <c r="Z11150" s="42"/>
    </row>
    <row r="11151">
      <c r="B11151" s="42"/>
      <c r="D11151" s="90"/>
      <c r="F11151" s="90"/>
      <c r="G11151" s="42"/>
      <c r="H11151" s="90"/>
      <c r="M11151" s="42"/>
      <c r="S11151" s="42"/>
      <c r="T11151" s="42"/>
      <c r="U11151" s="42"/>
      <c r="V11151" s="42"/>
      <c r="W11151" s="42"/>
      <c r="X11151" s="42"/>
      <c r="Y11151" s="42"/>
      <c r="Z11151" s="42"/>
    </row>
    <row r="11152">
      <c r="B11152" s="42"/>
      <c r="D11152" s="90"/>
      <c r="F11152" s="90"/>
      <c r="G11152" s="42"/>
      <c r="H11152" s="90"/>
      <c r="M11152" s="42"/>
      <c r="S11152" s="42"/>
      <c r="T11152" s="42"/>
      <c r="U11152" s="42"/>
      <c r="V11152" s="42"/>
      <c r="W11152" s="42"/>
      <c r="X11152" s="42"/>
      <c r="Y11152" s="42"/>
      <c r="Z11152" s="42"/>
    </row>
    <row r="11153">
      <c r="B11153" s="42"/>
      <c r="D11153" s="90"/>
      <c r="F11153" s="90"/>
      <c r="G11153" s="42"/>
      <c r="H11153" s="90"/>
      <c r="M11153" s="42"/>
      <c r="S11153" s="42"/>
      <c r="T11153" s="42"/>
      <c r="U11153" s="42"/>
      <c r="V11153" s="42"/>
      <c r="W11153" s="42"/>
      <c r="X11153" s="42"/>
      <c r="Y11153" s="42"/>
      <c r="Z11153" s="42"/>
    </row>
    <row r="11154">
      <c r="B11154" s="42"/>
      <c r="D11154" s="90"/>
      <c r="F11154" s="90"/>
      <c r="G11154" s="42"/>
      <c r="H11154" s="90"/>
      <c r="M11154" s="42"/>
      <c r="S11154" s="42"/>
      <c r="T11154" s="42"/>
      <c r="U11154" s="42"/>
      <c r="V11154" s="42"/>
      <c r="W11154" s="42"/>
      <c r="X11154" s="42"/>
      <c r="Y11154" s="42"/>
      <c r="Z11154" s="42"/>
    </row>
    <row r="11155">
      <c r="B11155" s="42"/>
      <c r="D11155" s="90"/>
      <c r="F11155" s="90"/>
      <c r="G11155" s="42"/>
      <c r="H11155" s="90"/>
      <c r="M11155" s="42"/>
      <c r="S11155" s="42"/>
      <c r="T11155" s="42"/>
      <c r="U11155" s="42"/>
      <c r="V11155" s="42"/>
      <c r="W11155" s="42"/>
      <c r="X11155" s="42"/>
      <c r="Y11155" s="42"/>
      <c r="Z11155" s="42"/>
    </row>
    <row r="11156">
      <c r="B11156" s="42"/>
      <c r="D11156" s="90"/>
      <c r="F11156" s="90"/>
      <c r="G11156" s="42"/>
      <c r="H11156" s="90"/>
      <c r="M11156" s="42"/>
      <c r="S11156" s="42"/>
      <c r="T11156" s="42"/>
      <c r="U11156" s="42"/>
      <c r="V11156" s="42"/>
      <c r="W11156" s="42"/>
      <c r="X11156" s="42"/>
      <c r="Y11156" s="42"/>
      <c r="Z11156" s="42"/>
    </row>
    <row r="11157">
      <c r="B11157" s="42"/>
      <c r="D11157" s="90"/>
      <c r="F11157" s="90"/>
      <c r="G11157" s="42"/>
      <c r="H11157" s="90"/>
      <c r="M11157" s="42"/>
      <c r="S11157" s="42"/>
      <c r="T11157" s="42"/>
      <c r="U11157" s="42"/>
      <c r="V11157" s="42"/>
      <c r="W11157" s="42"/>
      <c r="X11157" s="42"/>
      <c r="Y11157" s="42"/>
      <c r="Z11157" s="42"/>
    </row>
    <row r="11158">
      <c r="B11158" s="42"/>
      <c r="D11158" s="90"/>
      <c r="F11158" s="90"/>
      <c r="G11158" s="42"/>
      <c r="H11158" s="90"/>
      <c r="M11158" s="42"/>
      <c r="S11158" s="42"/>
      <c r="T11158" s="42"/>
      <c r="U11158" s="42"/>
      <c r="V11158" s="42"/>
      <c r="W11158" s="42"/>
      <c r="X11158" s="42"/>
      <c r="Y11158" s="42"/>
      <c r="Z11158" s="42"/>
    </row>
    <row r="11159">
      <c r="B11159" s="42"/>
      <c r="D11159" s="90"/>
      <c r="F11159" s="90"/>
      <c r="G11159" s="42"/>
      <c r="H11159" s="90"/>
      <c r="M11159" s="42"/>
      <c r="S11159" s="42"/>
      <c r="T11159" s="42"/>
      <c r="U11159" s="42"/>
      <c r="V11159" s="42"/>
      <c r="W11159" s="42"/>
      <c r="X11159" s="42"/>
      <c r="Y11159" s="42"/>
      <c r="Z11159" s="42"/>
    </row>
    <row r="11160">
      <c r="B11160" s="42"/>
      <c r="D11160" s="90"/>
      <c r="F11160" s="90"/>
      <c r="G11160" s="42"/>
      <c r="H11160" s="90"/>
      <c r="M11160" s="42"/>
      <c r="S11160" s="42"/>
      <c r="T11160" s="42"/>
      <c r="U11160" s="42"/>
      <c r="V11160" s="42"/>
      <c r="W11160" s="42"/>
      <c r="X11160" s="42"/>
      <c r="Y11160" s="42"/>
      <c r="Z11160" s="42"/>
    </row>
    <row r="11161">
      <c r="B11161" s="42"/>
      <c r="D11161" s="90"/>
      <c r="F11161" s="90"/>
      <c r="G11161" s="42"/>
      <c r="H11161" s="90"/>
      <c r="M11161" s="42"/>
      <c r="S11161" s="42"/>
      <c r="T11161" s="42"/>
      <c r="U11161" s="42"/>
      <c r="V11161" s="42"/>
      <c r="W11161" s="42"/>
      <c r="X11161" s="42"/>
      <c r="Y11161" s="42"/>
      <c r="Z11161" s="42"/>
    </row>
    <row r="11162">
      <c r="B11162" s="42"/>
      <c r="D11162" s="90"/>
      <c r="F11162" s="90"/>
      <c r="G11162" s="42"/>
      <c r="H11162" s="90"/>
      <c r="M11162" s="42"/>
      <c r="S11162" s="42"/>
      <c r="T11162" s="42"/>
      <c r="U11162" s="42"/>
      <c r="V11162" s="42"/>
      <c r="W11162" s="42"/>
      <c r="X11162" s="42"/>
      <c r="Y11162" s="42"/>
      <c r="Z11162" s="42"/>
    </row>
    <row r="11163">
      <c r="B11163" s="42"/>
      <c r="D11163" s="90"/>
      <c r="F11163" s="90"/>
      <c r="G11163" s="42"/>
      <c r="H11163" s="90"/>
      <c r="M11163" s="42"/>
      <c r="S11163" s="42"/>
      <c r="T11163" s="42"/>
      <c r="U11163" s="42"/>
      <c r="V11163" s="42"/>
      <c r="W11163" s="42"/>
      <c r="X11163" s="42"/>
      <c r="Y11163" s="42"/>
      <c r="Z11163" s="42"/>
    </row>
    <row r="11164">
      <c r="B11164" s="42"/>
      <c r="D11164" s="90"/>
      <c r="F11164" s="90"/>
      <c r="G11164" s="42"/>
      <c r="H11164" s="90"/>
      <c r="M11164" s="42"/>
      <c r="S11164" s="42"/>
      <c r="T11164" s="42"/>
      <c r="U11164" s="42"/>
      <c r="V11164" s="42"/>
      <c r="W11164" s="42"/>
      <c r="X11164" s="42"/>
      <c r="Y11164" s="42"/>
      <c r="Z11164" s="42"/>
    </row>
    <row r="11165">
      <c r="B11165" s="42"/>
      <c r="D11165" s="90"/>
      <c r="F11165" s="90"/>
      <c r="G11165" s="42"/>
      <c r="H11165" s="90"/>
      <c r="M11165" s="42"/>
      <c r="S11165" s="42"/>
      <c r="T11165" s="42"/>
      <c r="U11165" s="42"/>
      <c r="V11165" s="42"/>
      <c r="W11165" s="42"/>
      <c r="X11165" s="42"/>
      <c r="Y11165" s="42"/>
      <c r="Z11165" s="42"/>
    </row>
    <row r="11166">
      <c r="B11166" s="42"/>
      <c r="D11166" s="90"/>
      <c r="F11166" s="90"/>
      <c r="G11166" s="42"/>
      <c r="H11166" s="90"/>
      <c r="M11166" s="42"/>
      <c r="S11166" s="42"/>
      <c r="T11166" s="42"/>
      <c r="U11166" s="42"/>
      <c r="V11166" s="42"/>
      <c r="W11166" s="42"/>
      <c r="X11166" s="42"/>
      <c r="Y11166" s="42"/>
      <c r="Z11166" s="42"/>
    </row>
    <row r="11167">
      <c r="B11167" s="42"/>
      <c r="D11167" s="90"/>
      <c r="F11167" s="90"/>
      <c r="G11167" s="42"/>
      <c r="H11167" s="90"/>
      <c r="M11167" s="42"/>
      <c r="S11167" s="42"/>
      <c r="T11167" s="42"/>
      <c r="U11167" s="42"/>
      <c r="V11167" s="42"/>
      <c r="W11167" s="42"/>
      <c r="X11167" s="42"/>
      <c r="Y11167" s="42"/>
      <c r="Z11167" s="42"/>
    </row>
    <row r="11168">
      <c r="B11168" s="42"/>
      <c r="D11168" s="90"/>
      <c r="F11168" s="90"/>
      <c r="G11168" s="42"/>
      <c r="H11168" s="90"/>
      <c r="M11168" s="42"/>
      <c r="S11168" s="42"/>
      <c r="T11168" s="42"/>
      <c r="U11168" s="42"/>
      <c r="V11168" s="42"/>
      <c r="W11168" s="42"/>
      <c r="X11168" s="42"/>
      <c r="Y11168" s="42"/>
      <c r="Z11168" s="42"/>
    </row>
    <row r="11169">
      <c r="B11169" s="42"/>
      <c r="D11169" s="90"/>
      <c r="F11169" s="90"/>
      <c r="G11169" s="42"/>
      <c r="H11169" s="90"/>
      <c r="M11169" s="42"/>
      <c r="S11169" s="42"/>
      <c r="T11169" s="42"/>
      <c r="U11169" s="42"/>
      <c r="V11169" s="42"/>
      <c r="W11169" s="42"/>
      <c r="X11169" s="42"/>
      <c r="Y11169" s="42"/>
      <c r="Z11169" s="42"/>
    </row>
    <row r="11170">
      <c r="B11170" s="42"/>
      <c r="D11170" s="90"/>
      <c r="F11170" s="90"/>
      <c r="G11170" s="42"/>
      <c r="H11170" s="90"/>
      <c r="M11170" s="42"/>
      <c r="S11170" s="42"/>
      <c r="T11170" s="42"/>
      <c r="U11170" s="42"/>
      <c r="V11170" s="42"/>
      <c r="W11170" s="42"/>
      <c r="X11170" s="42"/>
      <c r="Y11170" s="42"/>
      <c r="Z11170" s="42"/>
    </row>
    <row r="11171">
      <c r="B11171" s="42"/>
      <c r="D11171" s="90"/>
      <c r="F11171" s="90"/>
      <c r="G11171" s="42"/>
      <c r="H11171" s="90"/>
      <c r="M11171" s="42"/>
      <c r="S11171" s="42"/>
      <c r="T11171" s="42"/>
      <c r="U11171" s="42"/>
      <c r="V11171" s="42"/>
      <c r="W11171" s="42"/>
      <c r="X11171" s="42"/>
      <c r="Y11171" s="42"/>
      <c r="Z11171" s="42"/>
    </row>
    <row r="11172">
      <c r="B11172" s="42"/>
      <c r="D11172" s="90"/>
      <c r="F11172" s="90"/>
      <c r="G11172" s="42"/>
      <c r="H11172" s="90"/>
      <c r="M11172" s="42"/>
      <c r="S11172" s="42"/>
      <c r="T11172" s="42"/>
      <c r="U11172" s="42"/>
      <c r="V11172" s="42"/>
      <c r="W11172" s="42"/>
      <c r="X11172" s="42"/>
      <c r="Y11172" s="42"/>
      <c r="Z11172" s="42"/>
    </row>
    <row r="11173">
      <c r="B11173" s="42"/>
      <c r="D11173" s="90"/>
      <c r="F11173" s="90"/>
      <c r="G11173" s="42"/>
      <c r="H11173" s="90"/>
      <c r="M11173" s="42"/>
      <c r="S11173" s="42"/>
      <c r="T11173" s="42"/>
      <c r="U11173" s="42"/>
      <c r="V11173" s="42"/>
      <c r="W11173" s="42"/>
      <c r="X11173" s="42"/>
      <c r="Y11173" s="42"/>
      <c r="Z11173" s="42"/>
    </row>
    <row r="11174">
      <c r="B11174" s="42"/>
      <c r="D11174" s="90"/>
      <c r="F11174" s="90"/>
      <c r="G11174" s="42"/>
      <c r="H11174" s="90"/>
      <c r="M11174" s="42"/>
      <c r="S11174" s="42"/>
      <c r="T11174" s="42"/>
      <c r="U11174" s="42"/>
      <c r="V11174" s="42"/>
      <c r="W11174" s="42"/>
      <c r="X11174" s="42"/>
      <c r="Y11174" s="42"/>
      <c r="Z11174" s="42"/>
    </row>
    <row r="11175">
      <c r="B11175" s="42"/>
      <c r="D11175" s="90"/>
      <c r="F11175" s="90"/>
      <c r="G11175" s="42"/>
      <c r="H11175" s="90"/>
      <c r="M11175" s="42"/>
      <c r="S11175" s="42"/>
      <c r="T11175" s="42"/>
      <c r="U11175" s="42"/>
      <c r="V11175" s="42"/>
      <c r="W11175" s="42"/>
      <c r="X11175" s="42"/>
      <c r="Y11175" s="42"/>
      <c r="Z11175" s="42"/>
    </row>
    <row r="11176">
      <c r="B11176" s="42"/>
      <c r="D11176" s="90"/>
      <c r="F11176" s="90"/>
      <c r="G11176" s="42"/>
      <c r="H11176" s="90"/>
      <c r="M11176" s="42"/>
      <c r="S11176" s="42"/>
      <c r="T11176" s="42"/>
      <c r="U11176" s="42"/>
      <c r="V11176" s="42"/>
      <c r="W11176" s="42"/>
      <c r="X11176" s="42"/>
      <c r="Y11176" s="42"/>
      <c r="Z11176" s="42"/>
    </row>
    <row r="11177">
      <c r="B11177" s="42"/>
      <c r="D11177" s="90"/>
      <c r="F11177" s="90"/>
      <c r="G11177" s="42"/>
      <c r="H11177" s="90"/>
      <c r="M11177" s="42"/>
      <c r="S11177" s="42"/>
      <c r="T11177" s="42"/>
      <c r="U11177" s="42"/>
      <c r="V11177" s="42"/>
      <c r="W11177" s="42"/>
      <c r="X11177" s="42"/>
      <c r="Y11177" s="42"/>
      <c r="Z11177" s="42"/>
    </row>
    <row r="11178">
      <c r="B11178" s="42"/>
      <c r="D11178" s="90"/>
      <c r="F11178" s="90"/>
      <c r="G11178" s="42"/>
      <c r="H11178" s="90"/>
      <c r="M11178" s="42"/>
      <c r="S11178" s="42"/>
      <c r="T11178" s="42"/>
      <c r="U11178" s="42"/>
      <c r="V11178" s="42"/>
      <c r="W11178" s="42"/>
      <c r="X11178" s="42"/>
      <c r="Y11178" s="42"/>
      <c r="Z11178" s="42"/>
    </row>
    <row r="11179">
      <c r="B11179" s="42"/>
      <c r="D11179" s="90"/>
      <c r="F11179" s="90"/>
      <c r="G11179" s="42"/>
      <c r="H11179" s="90"/>
      <c r="M11179" s="42"/>
      <c r="S11179" s="42"/>
      <c r="T11179" s="42"/>
      <c r="U11179" s="42"/>
      <c r="V11179" s="42"/>
      <c r="W11179" s="42"/>
      <c r="X11179" s="42"/>
      <c r="Y11179" s="42"/>
      <c r="Z11179" s="42"/>
    </row>
    <row r="11180">
      <c r="B11180" s="42"/>
      <c r="D11180" s="90"/>
      <c r="F11180" s="90"/>
      <c r="G11180" s="42"/>
      <c r="H11180" s="90"/>
      <c r="M11180" s="42"/>
      <c r="S11180" s="42"/>
      <c r="T11180" s="42"/>
      <c r="U11180" s="42"/>
      <c r="V11180" s="42"/>
      <c r="W11180" s="42"/>
      <c r="X11180" s="42"/>
      <c r="Y11180" s="42"/>
      <c r="Z11180" s="42"/>
    </row>
    <row r="11181">
      <c r="B11181" s="42"/>
      <c r="D11181" s="90"/>
      <c r="F11181" s="90"/>
      <c r="G11181" s="42"/>
      <c r="H11181" s="90"/>
      <c r="M11181" s="42"/>
      <c r="S11181" s="42"/>
      <c r="T11181" s="42"/>
      <c r="U11181" s="42"/>
      <c r="V11181" s="42"/>
      <c r="W11181" s="42"/>
      <c r="X11181" s="42"/>
      <c r="Y11181" s="42"/>
      <c r="Z11181" s="42"/>
    </row>
    <row r="11182">
      <c r="B11182" s="42"/>
      <c r="D11182" s="90"/>
      <c r="F11182" s="90"/>
      <c r="G11182" s="42"/>
      <c r="H11182" s="90"/>
      <c r="M11182" s="42"/>
      <c r="S11182" s="42"/>
      <c r="T11182" s="42"/>
      <c r="U11182" s="42"/>
      <c r="V11182" s="42"/>
      <c r="W11182" s="42"/>
      <c r="X11182" s="42"/>
      <c r="Y11182" s="42"/>
      <c r="Z11182" s="42"/>
    </row>
    <row r="11183">
      <c r="B11183" s="42"/>
      <c r="D11183" s="90"/>
      <c r="F11183" s="90"/>
      <c r="G11183" s="42"/>
      <c r="H11183" s="90"/>
      <c r="M11183" s="42"/>
      <c r="S11183" s="42"/>
      <c r="T11183" s="42"/>
      <c r="U11183" s="42"/>
      <c r="V11183" s="42"/>
      <c r="W11183" s="42"/>
      <c r="X11183" s="42"/>
      <c r="Y11183" s="42"/>
      <c r="Z11183" s="42"/>
    </row>
    <row r="11184">
      <c r="B11184" s="42"/>
      <c r="D11184" s="90"/>
      <c r="F11184" s="90"/>
      <c r="G11184" s="42"/>
      <c r="H11184" s="90"/>
      <c r="M11184" s="42"/>
      <c r="S11184" s="42"/>
      <c r="T11184" s="42"/>
      <c r="U11184" s="42"/>
      <c r="V11184" s="42"/>
      <c r="W11184" s="42"/>
      <c r="X11184" s="42"/>
      <c r="Y11184" s="42"/>
      <c r="Z11184" s="42"/>
    </row>
    <row r="11185">
      <c r="B11185" s="42"/>
      <c r="D11185" s="90"/>
      <c r="F11185" s="90"/>
      <c r="G11185" s="42"/>
      <c r="H11185" s="90"/>
      <c r="M11185" s="42"/>
      <c r="S11185" s="42"/>
      <c r="T11185" s="42"/>
      <c r="U11185" s="42"/>
      <c r="V11185" s="42"/>
      <c r="W11185" s="42"/>
      <c r="X11185" s="42"/>
      <c r="Y11185" s="42"/>
      <c r="Z11185" s="42"/>
    </row>
    <row r="11186">
      <c r="B11186" s="42"/>
      <c r="D11186" s="90"/>
      <c r="F11186" s="90"/>
      <c r="G11186" s="42"/>
      <c r="H11186" s="90"/>
      <c r="M11186" s="42"/>
      <c r="S11186" s="42"/>
      <c r="T11186" s="42"/>
      <c r="U11186" s="42"/>
      <c r="V11186" s="42"/>
      <c r="W11186" s="42"/>
      <c r="X11186" s="42"/>
      <c r="Y11186" s="42"/>
      <c r="Z11186" s="42"/>
    </row>
    <row r="11187">
      <c r="B11187" s="42"/>
      <c r="D11187" s="90"/>
      <c r="F11187" s="90"/>
      <c r="G11187" s="42"/>
      <c r="H11187" s="90"/>
      <c r="M11187" s="42"/>
      <c r="S11187" s="42"/>
      <c r="T11187" s="42"/>
      <c r="U11187" s="42"/>
      <c r="V11187" s="42"/>
      <c r="W11187" s="42"/>
      <c r="X11187" s="42"/>
      <c r="Y11187" s="42"/>
      <c r="Z11187" s="42"/>
    </row>
    <row r="11188">
      <c r="B11188" s="42"/>
      <c r="D11188" s="90"/>
      <c r="F11188" s="90"/>
      <c r="G11188" s="42"/>
      <c r="H11188" s="90"/>
      <c r="M11188" s="42"/>
      <c r="S11188" s="42"/>
      <c r="T11188" s="42"/>
      <c r="U11188" s="42"/>
      <c r="V11188" s="42"/>
      <c r="W11188" s="42"/>
      <c r="X11188" s="42"/>
      <c r="Y11188" s="42"/>
      <c r="Z11188" s="42"/>
    </row>
    <row r="11189">
      <c r="B11189" s="42"/>
      <c r="D11189" s="90"/>
      <c r="F11189" s="90"/>
      <c r="G11189" s="42"/>
      <c r="H11189" s="90"/>
      <c r="M11189" s="42"/>
      <c r="S11189" s="42"/>
      <c r="T11189" s="42"/>
      <c r="U11189" s="42"/>
      <c r="V11189" s="42"/>
      <c r="W11189" s="42"/>
      <c r="X11189" s="42"/>
      <c r="Y11189" s="42"/>
      <c r="Z11189" s="42"/>
    </row>
    <row r="11190">
      <c r="B11190" s="42"/>
      <c r="D11190" s="90"/>
      <c r="F11190" s="90"/>
      <c r="G11190" s="42"/>
      <c r="H11190" s="90"/>
      <c r="M11190" s="42"/>
      <c r="S11190" s="42"/>
      <c r="T11190" s="42"/>
      <c r="U11190" s="42"/>
      <c r="V11190" s="42"/>
      <c r="W11190" s="42"/>
      <c r="X11190" s="42"/>
      <c r="Y11190" s="42"/>
      <c r="Z11190" s="42"/>
    </row>
    <row r="11191">
      <c r="B11191" s="42"/>
      <c r="D11191" s="90"/>
      <c r="F11191" s="90"/>
      <c r="G11191" s="42"/>
      <c r="H11191" s="90"/>
      <c r="M11191" s="42"/>
      <c r="S11191" s="42"/>
      <c r="T11191" s="42"/>
      <c r="U11191" s="42"/>
      <c r="V11191" s="42"/>
      <c r="W11191" s="42"/>
      <c r="X11191" s="42"/>
      <c r="Y11191" s="42"/>
      <c r="Z11191" s="42"/>
    </row>
    <row r="11192">
      <c r="B11192" s="42"/>
      <c r="D11192" s="90"/>
      <c r="F11192" s="90"/>
      <c r="G11192" s="42"/>
      <c r="H11192" s="90"/>
      <c r="M11192" s="42"/>
      <c r="S11192" s="42"/>
      <c r="T11192" s="42"/>
      <c r="U11192" s="42"/>
      <c r="V11192" s="42"/>
      <c r="W11192" s="42"/>
      <c r="X11192" s="42"/>
      <c r="Y11192" s="42"/>
      <c r="Z11192" s="42"/>
    </row>
    <row r="11193">
      <c r="B11193" s="42"/>
      <c r="D11193" s="90"/>
      <c r="F11193" s="90"/>
      <c r="G11193" s="42"/>
      <c r="H11193" s="90"/>
      <c r="M11193" s="42"/>
      <c r="S11193" s="42"/>
      <c r="T11193" s="42"/>
      <c r="U11193" s="42"/>
      <c r="V11193" s="42"/>
      <c r="W11193" s="42"/>
      <c r="X11193" s="42"/>
      <c r="Y11193" s="42"/>
      <c r="Z11193" s="42"/>
    </row>
    <row r="11194">
      <c r="B11194" s="42"/>
      <c r="D11194" s="90"/>
      <c r="F11194" s="90"/>
      <c r="G11194" s="42"/>
      <c r="H11194" s="90"/>
      <c r="M11194" s="42"/>
      <c r="S11194" s="42"/>
      <c r="T11194" s="42"/>
      <c r="U11194" s="42"/>
      <c r="V11194" s="42"/>
      <c r="W11194" s="42"/>
      <c r="X11194" s="42"/>
      <c r="Y11194" s="42"/>
      <c r="Z11194" s="42"/>
    </row>
    <row r="11195">
      <c r="B11195" s="42"/>
      <c r="D11195" s="90"/>
      <c r="F11195" s="90"/>
      <c r="G11195" s="42"/>
      <c r="H11195" s="90"/>
      <c r="M11195" s="42"/>
      <c r="S11195" s="42"/>
      <c r="T11195" s="42"/>
      <c r="U11195" s="42"/>
      <c r="V11195" s="42"/>
      <c r="W11195" s="42"/>
      <c r="X11195" s="42"/>
      <c r="Y11195" s="42"/>
      <c r="Z11195" s="42"/>
    </row>
    <row r="11196">
      <c r="B11196" s="42"/>
      <c r="D11196" s="90"/>
      <c r="F11196" s="90"/>
      <c r="G11196" s="42"/>
      <c r="H11196" s="90"/>
      <c r="M11196" s="42"/>
      <c r="S11196" s="42"/>
      <c r="T11196" s="42"/>
      <c r="U11196" s="42"/>
      <c r="V11196" s="42"/>
      <c r="W11196" s="42"/>
      <c r="X11196" s="42"/>
      <c r="Y11196" s="42"/>
      <c r="Z11196" s="42"/>
    </row>
    <row r="11197">
      <c r="B11197" s="42"/>
      <c r="D11197" s="90"/>
      <c r="F11197" s="90"/>
      <c r="G11197" s="42"/>
      <c r="H11197" s="90"/>
      <c r="M11197" s="42"/>
      <c r="S11197" s="42"/>
      <c r="T11197" s="42"/>
      <c r="U11197" s="42"/>
      <c r="V11197" s="42"/>
      <c r="W11197" s="42"/>
      <c r="X11197" s="42"/>
      <c r="Y11197" s="42"/>
      <c r="Z11197" s="42"/>
    </row>
    <row r="11198">
      <c r="B11198" s="42"/>
      <c r="D11198" s="90"/>
      <c r="F11198" s="90"/>
      <c r="G11198" s="42"/>
      <c r="H11198" s="90"/>
      <c r="M11198" s="42"/>
      <c r="S11198" s="42"/>
      <c r="T11198" s="42"/>
      <c r="U11198" s="42"/>
      <c r="V11198" s="42"/>
      <c r="W11198" s="42"/>
      <c r="X11198" s="42"/>
      <c r="Y11198" s="42"/>
      <c r="Z11198" s="42"/>
    </row>
    <row r="11199">
      <c r="B11199" s="42"/>
      <c r="D11199" s="90"/>
      <c r="F11199" s="90"/>
      <c r="G11199" s="42"/>
      <c r="H11199" s="90"/>
      <c r="M11199" s="42"/>
      <c r="S11199" s="42"/>
      <c r="T11199" s="42"/>
      <c r="U11199" s="42"/>
      <c r="V11199" s="42"/>
      <c r="W11199" s="42"/>
      <c r="X11199" s="42"/>
      <c r="Y11199" s="42"/>
      <c r="Z11199" s="42"/>
    </row>
    <row r="11200">
      <c r="B11200" s="42"/>
      <c r="D11200" s="90"/>
      <c r="F11200" s="90"/>
      <c r="G11200" s="42"/>
      <c r="H11200" s="90"/>
      <c r="M11200" s="42"/>
      <c r="S11200" s="42"/>
      <c r="T11200" s="42"/>
      <c r="U11200" s="42"/>
      <c r="V11200" s="42"/>
      <c r="W11200" s="42"/>
      <c r="X11200" s="42"/>
      <c r="Y11200" s="42"/>
      <c r="Z11200" s="42"/>
    </row>
    <row r="11201">
      <c r="B11201" s="42"/>
      <c r="D11201" s="90"/>
      <c r="F11201" s="90"/>
      <c r="G11201" s="42"/>
      <c r="H11201" s="90"/>
      <c r="M11201" s="42"/>
      <c r="S11201" s="42"/>
      <c r="T11201" s="42"/>
      <c r="U11201" s="42"/>
      <c r="V11201" s="42"/>
      <c r="W11201" s="42"/>
      <c r="X11201" s="42"/>
      <c r="Y11201" s="42"/>
      <c r="Z11201" s="42"/>
    </row>
    <row r="11202">
      <c r="B11202" s="42"/>
      <c r="D11202" s="90"/>
      <c r="F11202" s="90"/>
      <c r="G11202" s="42"/>
      <c r="H11202" s="90"/>
      <c r="M11202" s="42"/>
      <c r="S11202" s="42"/>
      <c r="T11202" s="42"/>
      <c r="U11202" s="42"/>
      <c r="V11202" s="42"/>
      <c r="W11202" s="42"/>
      <c r="X11202" s="42"/>
      <c r="Y11202" s="42"/>
      <c r="Z11202" s="42"/>
    </row>
    <row r="11203">
      <c r="B11203" s="42"/>
      <c r="D11203" s="90"/>
      <c r="F11203" s="90"/>
      <c r="G11203" s="42"/>
      <c r="H11203" s="90"/>
      <c r="M11203" s="42"/>
      <c r="S11203" s="42"/>
      <c r="T11203" s="42"/>
      <c r="U11203" s="42"/>
      <c r="V11203" s="42"/>
      <c r="W11203" s="42"/>
      <c r="X11203" s="42"/>
      <c r="Y11203" s="42"/>
      <c r="Z11203" s="42"/>
    </row>
    <row r="11204">
      <c r="B11204" s="42"/>
      <c r="D11204" s="90"/>
      <c r="F11204" s="90"/>
      <c r="G11204" s="42"/>
      <c r="H11204" s="90"/>
      <c r="M11204" s="42"/>
      <c r="S11204" s="42"/>
      <c r="T11204" s="42"/>
      <c r="U11204" s="42"/>
      <c r="V11204" s="42"/>
      <c r="W11204" s="42"/>
      <c r="X11204" s="42"/>
      <c r="Y11204" s="42"/>
      <c r="Z11204" s="42"/>
    </row>
    <row r="11205">
      <c r="B11205" s="42"/>
      <c r="D11205" s="90"/>
      <c r="F11205" s="90"/>
      <c r="G11205" s="42"/>
      <c r="H11205" s="90"/>
      <c r="M11205" s="42"/>
      <c r="S11205" s="42"/>
      <c r="T11205" s="42"/>
      <c r="U11205" s="42"/>
      <c r="V11205" s="42"/>
      <c r="W11205" s="42"/>
      <c r="X11205" s="42"/>
      <c r="Y11205" s="42"/>
      <c r="Z11205" s="42"/>
    </row>
    <row r="11206">
      <c r="B11206" s="42"/>
      <c r="D11206" s="90"/>
      <c r="F11206" s="90"/>
      <c r="G11206" s="42"/>
      <c r="H11206" s="90"/>
      <c r="M11206" s="42"/>
      <c r="S11206" s="42"/>
      <c r="T11206" s="42"/>
      <c r="U11206" s="42"/>
      <c r="V11206" s="42"/>
      <c r="W11206" s="42"/>
      <c r="X11206" s="42"/>
      <c r="Y11206" s="42"/>
      <c r="Z11206" s="42"/>
    </row>
    <row r="11207">
      <c r="B11207" s="42"/>
      <c r="D11207" s="90"/>
      <c r="F11207" s="90"/>
      <c r="G11207" s="42"/>
      <c r="H11207" s="90"/>
      <c r="M11207" s="42"/>
      <c r="S11207" s="42"/>
      <c r="T11207" s="42"/>
      <c r="U11207" s="42"/>
      <c r="V11207" s="42"/>
      <c r="W11207" s="42"/>
      <c r="X11207" s="42"/>
      <c r="Y11207" s="42"/>
      <c r="Z11207" s="42"/>
    </row>
    <row r="11208">
      <c r="B11208" s="42"/>
      <c r="D11208" s="90"/>
      <c r="F11208" s="90"/>
      <c r="G11208" s="42"/>
      <c r="H11208" s="90"/>
      <c r="M11208" s="42"/>
      <c r="S11208" s="42"/>
      <c r="T11208" s="42"/>
      <c r="U11208" s="42"/>
      <c r="V11208" s="42"/>
      <c r="W11208" s="42"/>
      <c r="X11208" s="42"/>
      <c r="Y11208" s="42"/>
      <c r="Z11208" s="42"/>
    </row>
    <row r="11209">
      <c r="B11209" s="42"/>
      <c r="D11209" s="90"/>
      <c r="F11209" s="90"/>
      <c r="G11209" s="42"/>
      <c r="H11209" s="90"/>
      <c r="M11209" s="42"/>
      <c r="S11209" s="42"/>
      <c r="T11209" s="42"/>
      <c r="U11209" s="42"/>
      <c r="V11209" s="42"/>
      <c r="W11209" s="42"/>
      <c r="X11209" s="42"/>
      <c r="Y11209" s="42"/>
      <c r="Z11209" s="42"/>
    </row>
    <row r="11210">
      <c r="B11210" s="42"/>
      <c r="D11210" s="90"/>
      <c r="F11210" s="90"/>
      <c r="G11210" s="42"/>
      <c r="H11210" s="90"/>
      <c r="M11210" s="42"/>
      <c r="S11210" s="42"/>
      <c r="T11210" s="42"/>
      <c r="U11210" s="42"/>
      <c r="V11210" s="42"/>
      <c r="W11210" s="42"/>
      <c r="X11210" s="42"/>
      <c r="Y11210" s="42"/>
      <c r="Z11210" s="42"/>
    </row>
    <row r="11211">
      <c r="B11211" s="42"/>
      <c r="D11211" s="90"/>
      <c r="F11211" s="90"/>
      <c r="G11211" s="42"/>
      <c r="H11211" s="90"/>
      <c r="M11211" s="42"/>
      <c r="S11211" s="42"/>
      <c r="T11211" s="42"/>
      <c r="U11211" s="42"/>
      <c r="V11211" s="42"/>
      <c r="W11211" s="42"/>
      <c r="X11211" s="42"/>
      <c r="Y11211" s="42"/>
      <c r="Z11211" s="42"/>
    </row>
    <row r="11212">
      <c r="B11212" s="42"/>
      <c r="D11212" s="90"/>
      <c r="F11212" s="90"/>
      <c r="G11212" s="42"/>
      <c r="H11212" s="90"/>
      <c r="M11212" s="42"/>
      <c r="S11212" s="42"/>
      <c r="T11212" s="42"/>
      <c r="U11212" s="42"/>
      <c r="V11212" s="42"/>
      <c r="W11212" s="42"/>
      <c r="X11212" s="42"/>
      <c r="Y11212" s="42"/>
      <c r="Z11212" s="42"/>
    </row>
    <row r="11213">
      <c r="B11213" s="42"/>
      <c r="D11213" s="90"/>
      <c r="F11213" s="90"/>
      <c r="G11213" s="42"/>
      <c r="H11213" s="90"/>
      <c r="M11213" s="42"/>
      <c r="S11213" s="42"/>
      <c r="T11213" s="42"/>
      <c r="U11213" s="42"/>
      <c r="V11213" s="42"/>
      <c r="W11213" s="42"/>
      <c r="X11213" s="42"/>
      <c r="Y11213" s="42"/>
      <c r="Z11213" s="42"/>
    </row>
    <row r="11214">
      <c r="B11214" s="42"/>
      <c r="D11214" s="90"/>
      <c r="F11214" s="90"/>
      <c r="G11214" s="42"/>
      <c r="H11214" s="90"/>
      <c r="M11214" s="42"/>
      <c r="S11214" s="42"/>
      <c r="T11214" s="42"/>
      <c r="U11214" s="42"/>
      <c r="V11214" s="42"/>
      <c r="W11214" s="42"/>
      <c r="X11214" s="42"/>
      <c r="Y11214" s="42"/>
      <c r="Z11214" s="42"/>
    </row>
    <row r="11215">
      <c r="B11215" s="42"/>
      <c r="D11215" s="90"/>
      <c r="F11215" s="90"/>
      <c r="G11215" s="42"/>
      <c r="H11215" s="90"/>
      <c r="M11215" s="42"/>
      <c r="S11215" s="42"/>
      <c r="T11215" s="42"/>
      <c r="U11215" s="42"/>
      <c r="V11215" s="42"/>
      <c r="W11215" s="42"/>
      <c r="X11215" s="42"/>
      <c r="Y11215" s="42"/>
      <c r="Z11215" s="42"/>
    </row>
    <row r="11216">
      <c r="B11216" s="42"/>
      <c r="D11216" s="90"/>
      <c r="F11216" s="90"/>
      <c r="G11216" s="42"/>
      <c r="H11216" s="90"/>
      <c r="M11216" s="42"/>
      <c r="S11216" s="42"/>
      <c r="T11216" s="42"/>
      <c r="U11216" s="42"/>
      <c r="V11216" s="42"/>
      <c r="W11216" s="42"/>
      <c r="X11216" s="42"/>
      <c r="Y11216" s="42"/>
      <c r="Z11216" s="42"/>
    </row>
    <row r="11217">
      <c r="B11217" s="42"/>
      <c r="D11217" s="90"/>
      <c r="F11217" s="90"/>
      <c r="G11217" s="42"/>
      <c r="H11217" s="90"/>
      <c r="M11217" s="42"/>
      <c r="S11217" s="42"/>
      <c r="T11217" s="42"/>
      <c r="U11217" s="42"/>
      <c r="V11217" s="42"/>
      <c r="W11217" s="42"/>
      <c r="X11217" s="42"/>
      <c r="Y11217" s="42"/>
      <c r="Z11217" s="42"/>
    </row>
    <row r="11218">
      <c r="B11218" s="42"/>
      <c r="D11218" s="90"/>
      <c r="F11218" s="90"/>
      <c r="G11218" s="42"/>
      <c r="H11218" s="90"/>
      <c r="M11218" s="42"/>
      <c r="S11218" s="42"/>
      <c r="T11218" s="42"/>
      <c r="U11218" s="42"/>
      <c r="V11218" s="42"/>
      <c r="W11218" s="42"/>
      <c r="X11218" s="42"/>
      <c r="Y11218" s="42"/>
      <c r="Z11218" s="42"/>
    </row>
    <row r="11219">
      <c r="B11219" s="42"/>
      <c r="D11219" s="90"/>
      <c r="F11219" s="90"/>
      <c r="G11219" s="42"/>
      <c r="H11219" s="90"/>
      <c r="M11219" s="42"/>
      <c r="S11219" s="42"/>
      <c r="T11219" s="42"/>
      <c r="U11219" s="42"/>
      <c r="V11219" s="42"/>
      <c r="W11219" s="42"/>
      <c r="X11219" s="42"/>
      <c r="Y11219" s="42"/>
      <c r="Z11219" s="42"/>
    </row>
    <row r="11220">
      <c r="B11220" s="42"/>
      <c r="D11220" s="90"/>
      <c r="F11220" s="90"/>
      <c r="G11220" s="42"/>
      <c r="H11220" s="90"/>
      <c r="M11220" s="42"/>
      <c r="S11220" s="42"/>
      <c r="T11220" s="42"/>
      <c r="U11220" s="42"/>
      <c r="V11220" s="42"/>
      <c r="W11220" s="42"/>
      <c r="X11220" s="42"/>
      <c r="Y11220" s="42"/>
      <c r="Z11220" s="42"/>
    </row>
    <row r="11221">
      <c r="B11221" s="42"/>
      <c r="D11221" s="90"/>
      <c r="F11221" s="90"/>
      <c r="G11221" s="42"/>
      <c r="H11221" s="90"/>
      <c r="M11221" s="42"/>
      <c r="S11221" s="42"/>
      <c r="T11221" s="42"/>
      <c r="U11221" s="42"/>
      <c r="V11221" s="42"/>
      <c r="W11221" s="42"/>
      <c r="X11221" s="42"/>
      <c r="Y11221" s="42"/>
      <c r="Z11221" s="42"/>
    </row>
    <row r="11222">
      <c r="B11222" s="42"/>
      <c r="D11222" s="90"/>
      <c r="F11222" s="90"/>
      <c r="G11222" s="42"/>
      <c r="H11222" s="90"/>
      <c r="M11222" s="42"/>
      <c r="S11222" s="42"/>
      <c r="T11222" s="42"/>
      <c r="U11222" s="42"/>
      <c r="V11222" s="42"/>
      <c r="W11222" s="42"/>
      <c r="X11222" s="42"/>
      <c r="Y11222" s="42"/>
      <c r="Z11222" s="42"/>
    </row>
    <row r="11223">
      <c r="B11223" s="42"/>
      <c r="D11223" s="90"/>
      <c r="F11223" s="90"/>
      <c r="G11223" s="42"/>
      <c r="H11223" s="90"/>
      <c r="M11223" s="42"/>
      <c r="S11223" s="42"/>
      <c r="T11223" s="42"/>
      <c r="U11223" s="42"/>
      <c r="V11223" s="42"/>
      <c r="W11223" s="42"/>
      <c r="X11223" s="42"/>
      <c r="Y11223" s="42"/>
      <c r="Z11223" s="42"/>
    </row>
    <row r="11224">
      <c r="B11224" s="42"/>
      <c r="D11224" s="90"/>
      <c r="F11224" s="90"/>
      <c r="G11224" s="42"/>
      <c r="H11224" s="90"/>
      <c r="M11224" s="42"/>
      <c r="S11224" s="42"/>
      <c r="T11224" s="42"/>
      <c r="U11224" s="42"/>
      <c r="V11224" s="42"/>
      <c r="W11224" s="42"/>
      <c r="X11224" s="42"/>
      <c r="Y11224" s="42"/>
      <c r="Z11224" s="42"/>
    </row>
    <row r="11225">
      <c r="B11225" s="42"/>
      <c r="D11225" s="90"/>
      <c r="F11225" s="90"/>
      <c r="G11225" s="42"/>
      <c r="H11225" s="90"/>
      <c r="M11225" s="42"/>
      <c r="S11225" s="42"/>
      <c r="T11225" s="42"/>
      <c r="U11225" s="42"/>
      <c r="V11225" s="42"/>
      <c r="W11225" s="42"/>
      <c r="X11225" s="42"/>
      <c r="Y11225" s="42"/>
      <c r="Z11225" s="42"/>
    </row>
    <row r="11226">
      <c r="B11226" s="42"/>
      <c r="D11226" s="90"/>
      <c r="F11226" s="90"/>
      <c r="G11226" s="42"/>
      <c r="H11226" s="90"/>
      <c r="M11226" s="42"/>
      <c r="S11226" s="42"/>
      <c r="T11226" s="42"/>
      <c r="U11226" s="42"/>
      <c r="V11226" s="42"/>
      <c r="W11226" s="42"/>
      <c r="X11226" s="42"/>
      <c r="Y11226" s="42"/>
      <c r="Z11226" s="42"/>
    </row>
    <row r="11227">
      <c r="B11227" s="42"/>
      <c r="D11227" s="90"/>
      <c r="F11227" s="90"/>
      <c r="G11227" s="42"/>
      <c r="H11227" s="90"/>
      <c r="M11227" s="42"/>
      <c r="S11227" s="42"/>
      <c r="T11227" s="42"/>
      <c r="U11227" s="42"/>
      <c r="V11227" s="42"/>
      <c r="W11227" s="42"/>
      <c r="X11227" s="42"/>
      <c r="Y11227" s="42"/>
      <c r="Z11227" s="42"/>
    </row>
    <row r="11228">
      <c r="B11228" s="42"/>
      <c r="D11228" s="90"/>
      <c r="F11228" s="90"/>
      <c r="G11228" s="42"/>
      <c r="H11228" s="90"/>
      <c r="M11228" s="42"/>
      <c r="S11228" s="42"/>
      <c r="T11228" s="42"/>
      <c r="U11228" s="42"/>
      <c r="V11228" s="42"/>
      <c r="W11228" s="42"/>
      <c r="X11228" s="42"/>
      <c r="Y11228" s="42"/>
      <c r="Z11228" s="42"/>
    </row>
    <row r="11229">
      <c r="B11229" s="42"/>
      <c r="D11229" s="90"/>
      <c r="F11229" s="90"/>
      <c r="G11229" s="42"/>
      <c r="H11229" s="90"/>
      <c r="M11229" s="42"/>
      <c r="S11229" s="42"/>
      <c r="T11229" s="42"/>
      <c r="U11229" s="42"/>
      <c r="V11229" s="42"/>
      <c r="W11229" s="42"/>
      <c r="X11229" s="42"/>
      <c r="Y11229" s="42"/>
      <c r="Z11229" s="42"/>
    </row>
    <row r="11230">
      <c r="B11230" s="42"/>
      <c r="D11230" s="90"/>
      <c r="F11230" s="90"/>
      <c r="G11230" s="42"/>
      <c r="H11230" s="90"/>
      <c r="M11230" s="42"/>
      <c r="S11230" s="42"/>
      <c r="T11230" s="42"/>
      <c r="U11230" s="42"/>
      <c r="V11230" s="42"/>
      <c r="W11230" s="42"/>
      <c r="X11230" s="42"/>
      <c r="Y11230" s="42"/>
      <c r="Z11230" s="42"/>
    </row>
    <row r="11231">
      <c r="B11231" s="42"/>
      <c r="D11231" s="90"/>
      <c r="F11231" s="90"/>
      <c r="G11231" s="42"/>
      <c r="H11231" s="90"/>
      <c r="M11231" s="42"/>
      <c r="S11231" s="42"/>
      <c r="T11231" s="42"/>
      <c r="U11231" s="42"/>
      <c r="V11231" s="42"/>
      <c r="W11231" s="42"/>
      <c r="X11231" s="42"/>
      <c r="Y11231" s="42"/>
      <c r="Z11231" s="42"/>
    </row>
    <row r="11232">
      <c r="B11232" s="42"/>
      <c r="D11232" s="90"/>
      <c r="F11232" s="90"/>
      <c r="G11232" s="42"/>
      <c r="H11232" s="90"/>
      <c r="M11232" s="42"/>
      <c r="S11232" s="42"/>
      <c r="T11232" s="42"/>
      <c r="U11232" s="42"/>
      <c r="V11232" s="42"/>
      <c r="W11232" s="42"/>
      <c r="X11232" s="42"/>
      <c r="Y11232" s="42"/>
      <c r="Z11232" s="42"/>
    </row>
    <row r="11233">
      <c r="B11233" s="42"/>
      <c r="D11233" s="90"/>
      <c r="F11233" s="90"/>
      <c r="G11233" s="42"/>
      <c r="H11233" s="90"/>
      <c r="M11233" s="42"/>
      <c r="S11233" s="42"/>
      <c r="T11233" s="42"/>
      <c r="U11233" s="42"/>
      <c r="V11233" s="42"/>
      <c r="W11233" s="42"/>
      <c r="X11233" s="42"/>
      <c r="Y11233" s="42"/>
      <c r="Z11233" s="42"/>
    </row>
    <row r="11234">
      <c r="B11234" s="42"/>
      <c r="D11234" s="90"/>
      <c r="F11234" s="90"/>
      <c r="G11234" s="42"/>
      <c r="H11234" s="90"/>
      <c r="M11234" s="42"/>
      <c r="S11234" s="42"/>
      <c r="T11234" s="42"/>
      <c r="U11234" s="42"/>
      <c r="V11234" s="42"/>
      <c r="W11234" s="42"/>
      <c r="X11234" s="42"/>
      <c r="Y11234" s="42"/>
      <c r="Z11234" s="42"/>
    </row>
    <row r="11235">
      <c r="B11235" s="42"/>
      <c r="D11235" s="90"/>
      <c r="F11235" s="90"/>
      <c r="G11235" s="42"/>
      <c r="H11235" s="90"/>
      <c r="M11235" s="42"/>
      <c r="S11235" s="42"/>
      <c r="T11235" s="42"/>
      <c r="U11235" s="42"/>
      <c r="V11235" s="42"/>
      <c r="W11235" s="42"/>
      <c r="X11235" s="42"/>
      <c r="Y11235" s="42"/>
      <c r="Z11235" s="42"/>
    </row>
    <row r="11236">
      <c r="B11236" s="42"/>
      <c r="D11236" s="90"/>
      <c r="F11236" s="90"/>
      <c r="G11236" s="42"/>
      <c r="H11236" s="90"/>
      <c r="M11236" s="42"/>
      <c r="S11236" s="42"/>
      <c r="T11236" s="42"/>
      <c r="U11236" s="42"/>
      <c r="V11236" s="42"/>
      <c r="W11236" s="42"/>
      <c r="X11236" s="42"/>
      <c r="Y11236" s="42"/>
      <c r="Z11236" s="42"/>
    </row>
    <row r="11237">
      <c r="B11237" s="42"/>
      <c r="D11237" s="90"/>
      <c r="F11237" s="90"/>
      <c r="G11237" s="42"/>
      <c r="H11237" s="90"/>
      <c r="M11237" s="42"/>
      <c r="S11237" s="42"/>
      <c r="T11237" s="42"/>
      <c r="U11237" s="42"/>
      <c r="V11237" s="42"/>
      <c r="W11237" s="42"/>
      <c r="X11237" s="42"/>
      <c r="Y11237" s="42"/>
      <c r="Z11237" s="42"/>
    </row>
    <row r="11238">
      <c r="B11238" s="42"/>
      <c r="D11238" s="90"/>
      <c r="F11238" s="90"/>
      <c r="G11238" s="42"/>
      <c r="H11238" s="90"/>
      <c r="M11238" s="42"/>
      <c r="S11238" s="42"/>
      <c r="T11238" s="42"/>
      <c r="U11238" s="42"/>
      <c r="V11238" s="42"/>
      <c r="W11238" s="42"/>
      <c r="X11238" s="42"/>
      <c r="Y11238" s="42"/>
      <c r="Z11238" s="42"/>
    </row>
    <row r="11239">
      <c r="B11239" s="42"/>
      <c r="D11239" s="90"/>
      <c r="F11239" s="90"/>
      <c r="G11239" s="42"/>
      <c r="H11239" s="90"/>
      <c r="M11239" s="42"/>
      <c r="S11239" s="42"/>
      <c r="T11239" s="42"/>
      <c r="U11239" s="42"/>
      <c r="V11239" s="42"/>
      <c r="W11239" s="42"/>
      <c r="X11239" s="42"/>
      <c r="Y11239" s="42"/>
      <c r="Z11239" s="42"/>
    </row>
    <row r="11240">
      <c r="B11240" s="42"/>
      <c r="D11240" s="90"/>
      <c r="F11240" s="90"/>
      <c r="G11240" s="42"/>
      <c r="H11240" s="90"/>
      <c r="M11240" s="42"/>
      <c r="S11240" s="42"/>
      <c r="T11240" s="42"/>
      <c r="U11240" s="42"/>
      <c r="V11240" s="42"/>
      <c r="W11240" s="42"/>
      <c r="X11240" s="42"/>
      <c r="Y11240" s="42"/>
      <c r="Z11240" s="42"/>
    </row>
    <row r="11241">
      <c r="B11241" s="42"/>
      <c r="D11241" s="90"/>
      <c r="F11241" s="90"/>
      <c r="G11241" s="42"/>
      <c r="H11241" s="90"/>
      <c r="M11241" s="42"/>
      <c r="S11241" s="42"/>
      <c r="T11241" s="42"/>
      <c r="U11241" s="42"/>
      <c r="V11241" s="42"/>
      <c r="W11241" s="42"/>
      <c r="X11241" s="42"/>
      <c r="Y11241" s="42"/>
      <c r="Z11241" s="42"/>
    </row>
    <row r="11242">
      <c r="B11242" s="42"/>
      <c r="D11242" s="90"/>
      <c r="F11242" s="90"/>
      <c r="G11242" s="42"/>
      <c r="H11242" s="90"/>
      <c r="M11242" s="42"/>
      <c r="S11242" s="42"/>
      <c r="T11242" s="42"/>
      <c r="U11242" s="42"/>
      <c r="V11242" s="42"/>
      <c r="W11242" s="42"/>
      <c r="X11242" s="42"/>
      <c r="Y11242" s="42"/>
      <c r="Z11242" s="42"/>
    </row>
    <row r="11243">
      <c r="B11243" s="42"/>
      <c r="D11243" s="90"/>
      <c r="F11243" s="90"/>
      <c r="G11243" s="42"/>
      <c r="H11243" s="90"/>
      <c r="M11243" s="42"/>
      <c r="S11243" s="42"/>
      <c r="T11243" s="42"/>
      <c r="U11243" s="42"/>
      <c r="V11243" s="42"/>
      <c r="W11243" s="42"/>
      <c r="X11243" s="42"/>
      <c r="Y11243" s="42"/>
      <c r="Z11243" s="42"/>
    </row>
    <row r="11244">
      <c r="B11244" s="42"/>
      <c r="D11244" s="90"/>
      <c r="F11244" s="90"/>
      <c r="G11244" s="42"/>
      <c r="H11244" s="90"/>
      <c r="M11244" s="42"/>
      <c r="S11244" s="42"/>
      <c r="T11244" s="42"/>
      <c r="U11244" s="42"/>
      <c r="V11244" s="42"/>
      <c r="W11244" s="42"/>
      <c r="X11244" s="42"/>
      <c r="Y11244" s="42"/>
      <c r="Z11244" s="42"/>
    </row>
    <row r="11245">
      <c r="B11245" s="42"/>
      <c r="D11245" s="90"/>
      <c r="F11245" s="90"/>
      <c r="G11245" s="42"/>
      <c r="H11245" s="90"/>
      <c r="M11245" s="42"/>
      <c r="S11245" s="42"/>
      <c r="T11245" s="42"/>
      <c r="U11245" s="42"/>
      <c r="V11245" s="42"/>
      <c r="W11245" s="42"/>
      <c r="X11245" s="42"/>
      <c r="Y11245" s="42"/>
      <c r="Z11245" s="42"/>
    </row>
    <row r="11246">
      <c r="B11246" s="42"/>
      <c r="D11246" s="90"/>
      <c r="F11246" s="90"/>
      <c r="G11246" s="42"/>
      <c r="H11246" s="90"/>
      <c r="M11246" s="42"/>
      <c r="S11246" s="42"/>
      <c r="T11246" s="42"/>
      <c r="U11246" s="42"/>
      <c r="V11246" s="42"/>
      <c r="W11246" s="42"/>
      <c r="X11246" s="42"/>
      <c r="Y11246" s="42"/>
      <c r="Z11246" s="42"/>
    </row>
    <row r="11247">
      <c r="B11247" s="42"/>
      <c r="D11247" s="90"/>
      <c r="F11247" s="90"/>
      <c r="G11247" s="42"/>
      <c r="H11247" s="90"/>
      <c r="M11247" s="42"/>
      <c r="S11247" s="42"/>
      <c r="T11247" s="42"/>
      <c r="U11247" s="42"/>
      <c r="V11247" s="42"/>
      <c r="W11247" s="42"/>
      <c r="X11247" s="42"/>
      <c r="Y11247" s="42"/>
      <c r="Z11247" s="42"/>
    </row>
    <row r="11248">
      <c r="B11248" s="42"/>
      <c r="D11248" s="90"/>
      <c r="F11248" s="90"/>
      <c r="G11248" s="42"/>
      <c r="H11248" s="90"/>
      <c r="M11248" s="42"/>
      <c r="S11248" s="42"/>
      <c r="T11248" s="42"/>
      <c r="U11248" s="42"/>
      <c r="V11248" s="42"/>
      <c r="W11248" s="42"/>
      <c r="X11248" s="42"/>
      <c r="Y11248" s="42"/>
      <c r="Z11248" s="42"/>
    </row>
    <row r="11249">
      <c r="B11249" s="42"/>
      <c r="D11249" s="90"/>
      <c r="F11249" s="90"/>
      <c r="G11249" s="42"/>
      <c r="H11249" s="90"/>
      <c r="M11249" s="42"/>
      <c r="S11249" s="42"/>
      <c r="T11249" s="42"/>
      <c r="U11249" s="42"/>
      <c r="V11249" s="42"/>
      <c r="W11249" s="42"/>
      <c r="X11249" s="42"/>
      <c r="Y11249" s="42"/>
      <c r="Z11249" s="42"/>
    </row>
    <row r="11250">
      <c r="B11250" s="42"/>
      <c r="D11250" s="90"/>
      <c r="F11250" s="90"/>
      <c r="G11250" s="42"/>
      <c r="H11250" s="90"/>
      <c r="M11250" s="42"/>
      <c r="S11250" s="42"/>
      <c r="T11250" s="42"/>
      <c r="U11250" s="42"/>
      <c r="V11250" s="42"/>
      <c r="W11250" s="42"/>
      <c r="X11250" s="42"/>
      <c r="Y11250" s="42"/>
      <c r="Z11250" s="42"/>
    </row>
    <row r="11251">
      <c r="B11251" s="42"/>
      <c r="D11251" s="90"/>
      <c r="F11251" s="90"/>
      <c r="G11251" s="42"/>
      <c r="H11251" s="90"/>
      <c r="M11251" s="42"/>
      <c r="S11251" s="42"/>
      <c r="T11251" s="42"/>
      <c r="U11251" s="42"/>
      <c r="V11251" s="42"/>
      <c r="W11251" s="42"/>
      <c r="X11251" s="42"/>
      <c r="Y11251" s="42"/>
      <c r="Z11251" s="42"/>
    </row>
    <row r="11252">
      <c r="B11252" s="42"/>
      <c r="D11252" s="90"/>
      <c r="F11252" s="90"/>
      <c r="G11252" s="42"/>
      <c r="H11252" s="90"/>
      <c r="M11252" s="42"/>
      <c r="S11252" s="42"/>
      <c r="T11252" s="42"/>
      <c r="U11252" s="42"/>
      <c r="V11252" s="42"/>
      <c r="W11252" s="42"/>
      <c r="X11252" s="42"/>
      <c r="Y11252" s="42"/>
      <c r="Z11252" s="42"/>
    </row>
    <row r="11253">
      <c r="B11253" s="42"/>
      <c r="D11253" s="90"/>
      <c r="F11253" s="90"/>
      <c r="G11253" s="42"/>
      <c r="H11253" s="90"/>
      <c r="M11253" s="42"/>
      <c r="S11253" s="42"/>
      <c r="T11253" s="42"/>
      <c r="U11253" s="42"/>
      <c r="V11253" s="42"/>
      <c r="W11253" s="42"/>
      <c r="X11253" s="42"/>
      <c r="Y11253" s="42"/>
      <c r="Z11253" s="42"/>
    </row>
    <row r="11254">
      <c r="B11254" s="42"/>
      <c r="D11254" s="90"/>
      <c r="F11254" s="90"/>
      <c r="G11254" s="42"/>
      <c r="H11254" s="90"/>
      <c r="M11254" s="42"/>
      <c r="S11254" s="42"/>
      <c r="T11254" s="42"/>
      <c r="U11254" s="42"/>
      <c r="V11254" s="42"/>
      <c r="W11254" s="42"/>
      <c r="X11254" s="42"/>
      <c r="Y11254" s="42"/>
      <c r="Z11254" s="42"/>
    </row>
    <row r="11255">
      <c r="B11255" s="42"/>
      <c r="D11255" s="90"/>
      <c r="F11255" s="90"/>
      <c r="G11255" s="42"/>
      <c r="H11255" s="90"/>
      <c r="M11255" s="42"/>
      <c r="S11255" s="42"/>
      <c r="T11255" s="42"/>
      <c r="U11255" s="42"/>
      <c r="V11255" s="42"/>
      <c r="W11255" s="42"/>
      <c r="X11255" s="42"/>
      <c r="Y11255" s="42"/>
      <c r="Z11255" s="42"/>
    </row>
    <row r="11256">
      <c r="B11256" s="42"/>
      <c r="D11256" s="90"/>
      <c r="F11256" s="90"/>
      <c r="G11256" s="42"/>
      <c r="H11256" s="90"/>
      <c r="M11256" s="42"/>
      <c r="S11256" s="42"/>
      <c r="T11256" s="42"/>
      <c r="U11256" s="42"/>
      <c r="V11256" s="42"/>
      <c r="W11256" s="42"/>
      <c r="X11256" s="42"/>
      <c r="Y11256" s="42"/>
      <c r="Z11256" s="42"/>
    </row>
    <row r="11257">
      <c r="B11257" s="42"/>
      <c r="D11257" s="90"/>
      <c r="F11257" s="90"/>
      <c r="G11257" s="42"/>
      <c r="H11257" s="90"/>
      <c r="M11257" s="42"/>
      <c r="S11257" s="42"/>
      <c r="T11257" s="42"/>
      <c r="U11257" s="42"/>
      <c r="V11257" s="42"/>
      <c r="W11257" s="42"/>
      <c r="X11257" s="42"/>
      <c r="Y11257" s="42"/>
      <c r="Z11257" s="42"/>
    </row>
    <row r="11258">
      <c r="B11258" s="42"/>
      <c r="D11258" s="90"/>
      <c r="F11258" s="90"/>
      <c r="G11258" s="42"/>
      <c r="H11258" s="90"/>
      <c r="M11258" s="42"/>
      <c r="S11258" s="42"/>
      <c r="T11258" s="42"/>
      <c r="U11258" s="42"/>
      <c r="V11258" s="42"/>
      <c r="W11258" s="42"/>
      <c r="X11258" s="42"/>
      <c r="Y11258" s="42"/>
      <c r="Z11258" s="42"/>
    </row>
    <row r="11259">
      <c r="B11259" s="42"/>
      <c r="D11259" s="90"/>
      <c r="F11259" s="90"/>
      <c r="G11259" s="42"/>
      <c r="H11259" s="90"/>
      <c r="M11259" s="42"/>
      <c r="S11259" s="42"/>
      <c r="T11259" s="42"/>
      <c r="U11259" s="42"/>
      <c r="V11259" s="42"/>
      <c r="W11259" s="42"/>
      <c r="X11259" s="42"/>
      <c r="Y11259" s="42"/>
      <c r="Z11259" s="42"/>
    </row>
    <row r="11260">
      <c r="B11260" s="42"/>
      <c r="D11260" s="90"/>
      <c r="F11260" s="90"/>
      <c r="G11260" s="42"/>
      <c r="H11260" s="90"/>
      <c r="M11260" s="42"/>
      <c r="S11260" s="42"/>
      <c r="T11260" s="42"/>
      <c r="U11260" s="42"/>
      <c r="V11260" s="42"/>
      <c r="W11260" s="42"/>
      <c r="X11260" s="42"/>
      <c r="Y11260" s="42"/>
      <c r="Z11260" s="42"/>
    </row>
    <row r="11261">
      <c r="B11261" s="42"/>
      <c r="D11261" s="90"/>
      <c r="F11261" s="90"/>
      <c r="G11261" s="42"/>
      <c r="H11261" s="90"/>
      <c r="M11261" s="42"/>
      <c r="S11261" s="42"/>
      <c r="T11261" s="42"/>
      <c r="U11261" s="42"/>
      <c r="V11261" s="42"/>
      <c r="W11261" s="42"/>
      <c r="X11261" s="42"/>
      <c r="Y11261" s="42"/>
      <c r="Z11261" s="42"/>
    </row>
    <row r="11262">
      <c r="B11262" s="42"/>
      <c r="D11262" s="90"/>
      <c r="F11262" s="90"/>
      <c r="G11262" s="42"/>
      <c r="H11262" s="90"/>
      <c r="M11262" s="42"/>
      <c r="S11262" s="42"/>
      <c r="T11262" s="42"/>
      <c r="U11262" s="42"/>
      <c r="V11262" s="42"/>
      <c r="W11262" s="42"/>
      <c r="X11262" s="42"/>
      <c r="Y11262" s="42"/>
      <c r="Z11262" s="42"/>
    </row>
    <row r="11263">
      <c r="B11263" s="42"/>
      <c r="D11263" s="90"/>
      <c r="F11263" s="90"/>
      <c r="G11263" s="42"/>
      <c r="H11263" s="90"/>
      <c r="M11263" s="42"/>
      <c r="S11263" s="42"/>
      <c r="T11263" s="42"/>
      <c r="U11263" s="42"/>
      <c r="V11263" s="42"/>
      <c r="W11263" s="42"/>
      <c r="X11263" s="42"/>
      <c r="Y11263" s="42"/>
      <c r="Z11263" s="42"/>
    </row>
    <row r="11264">
      <c r="B11264" s="42"/>
      <c r="D11264" s="90"/>
      <c r="F11264" s="90"/>
      <c r="G11264" s="42"/>
      <c r="H11264" s="90"/>
      <c r="M11264" s="42"/>
      <c r="S11264" s="42"/>
      <c r="T11264" s="42"/>
      <c r="U11264" s="42"/>
      <c r="V11264" s="42"/>
      <c r="W11264" s="42"/>
      <c r="X11264" s="42"/>
      <c r="Y11264" s="42"/>
      <c r="Z11264" s="42"/>
    </row>
    <row r="11265">
      <c r="B11265" s="42"/>
      <c r="D11265" s="90"/>
      <c r="F11265" s="90"/>
      <c r="G11265" s="42"/>
      <c r="H11265" s="90"/>
      <c r="M11265" s="42"/>
      <c r="S11265" s="42"/>
      <c r="T11265" s="42"/>
      <c r="U11265" s="42"/>
      <c r="V11265" s="42"/>
      <c r="W11265" s="42"/>
      <c r="X11265" s="42"/>
      <c r="Y11265" s="42"/>
      <c r="Z11265" s="42"/>
    </row>
    <row r="11266">
      <c r="B11266" s="42"/>
      <c r="D11266" s="90"/>
      <c r="F11266" s="90"/>
      <c r="G11266" s="42"/>
      <c r="H11266" s="90"/>
      <c r="M11266" s="42"/>
      <c r="S11266" s="42"/>
      <c r="T11266" s="42"/>
      <c r="U11266" s="42"/>
      <c r="V11266" s="42"/>
      <c r="W11266" s="42"/>
      <c r="X11266" s="42"/>
      <c r="Y11266" s="42"/>
      <c r="Z11266" s="42"/>
    </row>
    <row r="11267">
      <c r="B11267" s="42"/>
      <c r="D11267" s="90"/>
      <c r="F11267" s="90"/>
      <c r="G11267" s="42"/>
      <c r="H11267" s="90"/>
      <c r="M11267" s="42"/>
      <c r="S11267" s="42"/>
      <c r="T11267" s="42"/>
      <c r="U11267" s="42"/>
      <c r="V11267" s="42"/>
      <c r="W11267" s="42"/>
      <c r="X11267" s="42"/>
      <c r="Y11267" s="42"/>
      <c r="Z11267" s="42"/>
    </row>
    <row r="11268">
      <c r="B11268" s="42"/>
      <c r="D11268" s="90"/>
      <c r="F11268" s="90"/>
      <c r="G11268" s="42"/>
      <c r="H11268" s="90"/>
      <c r="M11268" s="42"/>
      <c r="S11268" s="42"/>
      <c r="T11268" s="42"/>
      <c r="U11268" s="42"/>
      <c r="V11268" s="42"/>
      <c r="W11268" s="42"/>
      <c r="X11268" s="42"/>
      <c r="Y11268" s="42"/>
      <c r="Z11268" s="42"/>
    </row>
    <row r="11269">
      <c r="B11269" s="42"/>
      <c r="D11269" s="90"/>
      <c r="F11269" s="90"/>
      <c r="G11269" s="42"/>
      <c r="H11269" s="90"/>
      <c r="M11269" s="42"/>
      <c r="S11269" s="42"/>
      <c r="T11269" s="42"/>
      <c r="U11269" s="42"/>
      <c r="V11269" s="42"/>
      <c r="W11269" s="42"/>
      <c r="X11269" s="42"/>
      <c r="Y11269" s="42"/>
      <c r="Z11269" s="42"/>
    </row>
    <row r="11270">
      <c r="B11270" s="42"/>
      <c r="D11270" s="90"/>
      <c r="F11270" s="90"/>
      <c r="G11270" s="42"/>
      <c r="H11270" s="90"/>
      <c r="M11270" s="42"/>
      <c r="S11270" s="42"/>
      <c r="T11270" s="42"/>
      <c r="U11270" s="42"/>
      <c r="V11270" s="42"/>
      <c r="W11270" s="42"/>
      <c r="X11270" s="42"/>
      <c r="Y11270" s="42"/>
      <c r="Z11270" s="42"/>
    </row>
    <row r="11271">
      <c r="B11271" s="42"/>
      <c r="D11271" s="90"/>
      <c r="F11271" s="90"/>
      <c r="G11271" s="42"/>
      <c r="H11271" s="90"/>
      <c r="M11271" s="42"/>
      <c r="S11271" s="42"/>
      <c r="T11271" s="42"/>
      <c r="U11271" s="42"/>
      <c r="V11271" s="42"/>
      <c r="W11271" s="42"/>
      <c r="X11271" s="42"/>
      <c r="Y11271" s="42"/>
      <c r="Z11271" s="42"/>
    </row>
    <row r="11272">
      <c r="B11272" s="42"/>
      <c r="D11272" s="90"/>
      <c r="F11272" s="90"/>
      <c r="G11272" s="42"/>
      <c r="H11272" s="90"/>
      <c r="M11272" s="42"/>
      <c r="S11272" s="42"/>
      <c r="T11272" s="42"/>
      <c r="U11272" s="42"/>
      <c r="V11272" s="42"/>
      <c r="W11272" s="42"/>
      <c r="X11272" s="42"/>
      <c r="Y11272" s="42"/>
      <c r="Z11272" s="42"/>
    </row>
    <row r="11273">
      <c r="B11273" s="42"/>
      <c r="D11273" s="90"/>
      <c r="F11273" s="90"/>
      <c r="G11273" s="42"/>
      <c r="H11273" s="90"/>
      <c r="M11273" s="42"/>
      <c r="S11273" s="42"/>
      <c r="T11273" s="42"/>
      <c r="U11273" s="42"/>
      <c r="V11273" s="42"/>
      <c r="W11273" s="42"/>
      <c r="X11273" s="42"/>
      <c r="Y11273" s="42"/>
      <c r="Z11273" s="42"/>
    </row>
    <row r="11274">
      <c r="B11274" s="42"/>
      <c r="D11274" s="90"/>
      <c r="F11274" s="90"/>
      <c r="G11274" s="42"/>
      <c r="H11274" s="90"/>
      <c r="M11274" s="42"/>
      <c r="S11274" s="42"/>
      <c r="T11274" s="42"/>
      <c r="U11274" s="42"/>
      <c r="V11274" s="42"/>
      <c r="W11274" s="42"/>
      <c r="X11274" s="42"/>
      <c r="Y11274" s="42"/>
      <c r="Z11274" s="42"/>
    </row>
    <row r="11275">
      <c r="B11275" s="42"/>
      <c r="D11275" s="90"/>
      <c r="F11275" s="90"/>
      <c r="G11275" s="42"/>
      <c r="H11275" s="90"/>
      <c r="M11275" s="42"/>
      <c r="S11275" s="42"/>
      <c r="T11275" s="42"/>
      <c r="U11275" s="42"/>
      <c r="V11275" s="42"/>
      <c r="W11275" s="42"/>
      <c r="X11275" s="42"/>
      <c r="Y11275" s="42"/>
      <c r="Z11275" s="42"/>
    </row>
    <row r="11276">
      <c r="B11276" s="42"/>
      <c r="D11276" s="90"/>
      <c r="F11276" s="90"/>
      <c r="G11276" s="42"/>
      <c r="H11276" s="90"/>
      <c r="M11276" s="42"/>
      <c r="S11276" s="42"/>
      <c r="T11276" s="42"/>
      <c r="U11276" s="42"/>
      <c r="V11276" s="42"/>
      <c r="W11276" s="42"/>
      <c r="X11276" s="42"/>
      <c r="Y11276" s="42"/>
      <c r="Z11276" s="42"/>
    </row>
    <row r="11277">
      <c r="B11277" s="42"/>
      <c r="D11277" s="90"/>
      <c r="F11277" s="90"/>
      <c r="G11277" s="42"/>
      <c r="H11277" s="90"/>
      <c r="M11277" s="42"/>
      <c r="S11277" s="42"/>
      <c r="T11277" s="42"/>
      <c r="U11277" s="42"/>
      <c r="V11277" s="42"/>
      <c r="W11277" s="42"/>
      <c r="X11277" s="42"/>
      <c r="Y11277" s="42"/>
      <c r="Z11277" s="42"/>
    </row>
    <row r="11278">
      <c r="B11278" s="42"/>
      <c r="D11278" s="90"/>
      <c r="F11278" s="90"/>
      <c r="G11278" s="42"/>
      <c r="H11278" s="90"/>
      <c r="M11278" s="42"/>
      <c r="S11278" s="42"/>
      <c r="T11278" s="42"/>
      <c r="U11278" s="42"/>
      <c r="V11278" s="42"/>
      <c r="W11278" s="42"/>
      <c r="X11278" s="42"/>
      <c r="Y11278" s="42"/>
      <c r="Z11278" s="42"/>
    </row>
    <row r="11279">
      <c r="B11279" s="42"/>
      <c r="D11279" s="90"/>
      <c r="F11279" s="90"/>
      <c r="G11279" s="42"/>
      <c r="H11279" s="90"/>
      <c r="M11279" s="42"/>
      <c r="S11279" s="42"/>
      <c r="T11279" s="42"/>
      <c r="U11279" s="42"/>
      <c r="V11279" s="42"/>
      <c r="W11279" s="42"/>
      <c r="X11279" s="42"/>
      <c r="Y11279" s="42"/>
      <c r="Z11279" s="42"/>
    </row>
    <row r="11280">
      <c r="B11280" s="42"/>
      <c r="D11280" s="90"/>
      <c r="F11280" s="90"/>
      <c r="G11280" s="42"/>
      <c r="H11280" s="90"/>
      <c r="M11280" s="42"/>
      <c r="S11280" s="42"/>
      <c r="T11280" s="42"/>
      <c r="U11280" s="42"/>
      <c r="V11280" s="42"/>
      <c r="W11280" s="42"/>
      <c r="X11280" s="42"/>
      <c r="Y11280" s="42"/>
      <c r="Z11280" s="42"/>
    </row>
    <row r="11281">
      <c r="B11281" s="42"/>
      <c r="D11281" s="90"/>
      <c r="F11281" s="90"/>
      <c r="G11281" s="42"/>
      <c r="H11281" s="90"/>
      <c r="M11281" s="42"/>
      <c r="S11281" s="42"/>
      <c r="T11281" s="42"/>
      <c r="U11281" s="42"/>
      <c r="V11281" s="42"/>
      <c r="W11281" s="42"/>
      <c r="X11281" s="42"/>
      <c r="Y11281" s="42"/>
      <c r="Z11281" s="42"/>
    </row>
    <row r="11282">
      <c r="B11282" s="42"/>
      <c r="D11282" s="90"/>
      <c r="F11282" s="90"/>
      <c r="G11282" s="42"/>
      <c r="H11282" s="90"/>
      <c r="M11282" s="42"/>
      <c r="S11282" s="42"/>
      <c r="T11282" s="42"/>
      <c r="U11282" s="42"/>
      <c r="V11282" s="42"/>
      <c r="W11282" s="42"/>
      <c r="X11282" s="42"/>
      <c r="Y11282" s="42"/>
      <c r="Z11282" s="42"/>
    </row>
    <row r="11283">
      <c r="B11283" s="42"/>
      <c r="D11283" s="90"/>
      <c r="F11283" s="90"/>
      <c r="G11283" s="42"/>
      <c r="H11283" s="90"/>
      <c r="M11283" s="42"/>
      <c r="S11283" s="42"/>
      <c r="T11283" s="42"/>
      <c r="U11283" s="42"/>
      <c r="V11283" s="42"/>
      <c r="W11283" s="42"/>
      <c r="X11283" s="42"/>
      <c r="Y11283" s="42"/>
      <c r="Z11283" s="42"/>
    </row>
    <row r="11284">
      <c r="B11284" s="42"/>
      <c r="D11284" s="90"/>
      <c r="F11284" s="90"/>
      <c r="G11284" s="42"/>
      <c r="H11284" s="90"/>
      <c r="M11284" s="42"/>
      <c r="S11284" s="42"/>
      <c r="T11284" s="42"/>
      <c r="U11284" s="42"/>
      <c r="V11284" s="42"/>
      <c r="W11284" s="42"/>
      <c r="X11284" s="42"/>
      <c r="Y11284" s="42"/>
      <c r="Z11284" s="42"/>
    </row>
    <row r="11285">
      <c r="B11285" s="42"/>
      <c r="D11285" s="90"/>
      <c r="F11285" s="90"/>
      <c r="G11285" s="42"/>
      <c r="H11285" s="90"/>
      <c r="M11285" s="42"/>
      <c r="S11285" s="42"/>
      <c r="T11285" s="42"/>
      <c r="U11285" s="42"/>
      <c r="V11285" s="42"/>
      <c r="W11285" s="42"/>
      <c r="X11285" s="42"/>
      <c r="Y11285" s="42"/>
      <c r="Z11285" s="42"/>
    </row>
    <row r="11286">
      <c r="B11286" s="42"/>
      <c r="D11286" s="90"/>
      <c r="F11286" s="90"/>
      <c r="G11286" s="42"/>
      <c r="H11286" s="90"/>
      <c r="M11286" s="42"/>
      <c r="S11286" s="42"/>
      <c r="T11286" s="42"/>
      <c r="U11286" s="42"/>
      <c r="V11286" s="42"/>
      <c r="W11286" s="42"/>
      <c r="X11286" s="42"/>
      <c r="Y11286" s="42"/>
      <c r="Z11286" s="42"/>
    </row>
    <row r="11287">
      <c r="B11287" s="42"/>
      <c r="D11287" s="90"/>
      <c r="F11287" s="90"/>
      <c r="G11287" s="42"/>
      <c r="H11287" s="90"/>
      <c r="M11287" s="42"/>
      <c r="S11287" s="42"/>
      <c r="T11287" s="42"/>
      <c r="U11287" s="42"/>
      <c r="V11287" s="42"/>
      <c r="W11287" s="42"/>
      <c r="X11287" s="42"/>
      <c r="Y11287" s="42"/>
      <c r="Z11287" s="42"/>
    </row>
    <row r="11288">
      <c r="B11288" s="42"/>
      <c r="D11288" s="90"/>
      <c r="F11288" s="90"/>
      <c r="G11288" s="42"/>
      <c r="H11288" s="90"/>
      <c r="M11288" s="42"/>
      <c r="S11288" s="42"/>
      <c r="T11288" s="42"/>
      <c r="U11288" s="42"/>
      <c r="V11288" s="42"/>
      <c r="W11288" s="42"/>
      <c r="X11288" s="42"/>
      <c r="Y11288" s="42"/>
      <c r="Z11288" s="42"/>
    </row>
    <row r="11289">
      <c r="B11289" s="42"/>
      <c r="D11289" s="90"/>
      <c r="F11289" s="90"/>
      <c r="G11289" s="42"/>
      <c r="H11289" s="90"/>
      <c r="M11289" s="42"/>
      <c r="S11289" s="42"/>
      <c r="T11289" s="42"/>
      <c r="U11289" s="42"/>
      <c r="V11289" s="42"/>
      <c r="W11289" s="42"/>
      <c r="X11289" s="42"/>
      <c r="Y11289" s="42"/>
      <c r="Z11289" s="42"/>
    </row>
    <row r="11290">
      <c r="B11290" s="42"/>
      <c r="D11290" s="90"/>
      <c r="F11290" s="90"/>
      <c r="G11290" s="42"/>
      <c r="H11290" s="90"/>
      <c r="M11290" s="42"/>
      <c r="S11290" s="42"/>
      <c r="T11290" s="42"/>
      <c r="U11290" s="42"/>
      <c r="V11290" s="42"/>
      <c r="W11290" s="42"/>
      <c r="X11290" s="42"/>
      <c r="Y11290" s="42"/>
      <c r="Z11290" s="42"/>
    </row>
    <row r="11291">
      <c r="B11291" s="42"/>
      <c r="D11291" s="90"/>
      <c r="F11291" s="90"/>
      <c r="G11291" s="42"/>
      <c r="H11291" s="90"/>
      <c r="M11291" s="42"/>
      <c r="S11291" s="42"/>
      <c r="T11291" s="42"/>
      <c r="U11291" s="42"/>
      <c r="V11291" s="42"/>
      <c r="W11291" s="42"/>
      <c r="X11291" s="42"/>
      <c r="Y11291" s="42"/>
      <c r="Z11291" s="42"/>
    </row>
    <row r="11292">
      <c r="B11292" s="42"/>
      <c r="D11292" s="90"/>
      <c r="F11292" s="90"/>
      <c r="G11292" s="42"/>
      <c r="H11292" s="90"/>
      <c r="M11292" s="42"/>
      <c r="S11292" s="42"/>
      <c r="T11292" s="42"/>
      <c r="U11292" s="42"/>
      <c r="V11292" s="42"/>
      <c r="W11292" s="42"/>
      <c r="X11292" s="42"/>
      <c r="Y11292" s="42"/>
      <c r="Z11292" s="42"/>
    </row>
    <row r="11293">
      <c r="B11293" s="42"/>
      <c r="D11293" s="90"/>
      <c r="F11293" s="90"/>
      <c r="G11293" s="42"/>
      <c r="H11293" s="90"/>
      <c r="M11293" s="42"/>
      <c r="S11293" s="42"/>
      <c r="T11293" s="42"/>
      <c r="U11293" s="42"/>
      <c r="V11293" s="42"/>
      <c r="W11293" s="42"/>
      <c r="X11293" s="42"/>
      <c r="Y11293" s="42"/>
      <c r="Z11293" s="42"/>
    </row>
    <row r="11294">
      <c r="B11294" s="42"/>
      <c r="D11294" s="90"/>
      <c r="F11294" s="90"/>
      <c r="G11294" s="42"/>
      <c r="H11294" s="90"/>
      <c r="M11294" s="42"/>
      <c r="S11294" s="42"/>
      <c r="T11294" s="42"/>
      <c r="U11294" s="42"/>
      <c r="V11294" s="42"/>
      <c r="W11294" s="42"/>
      <c r="X11294" s="42"/>
      <c r="Y11294" s="42"/>
      <c r="Z11294" s="42"/>
    </row>
    <row r="11295">
      <c r="B11295" s="42"/>
      <c r="D11295" s="90"/>
      <c r="F11295" s="90"/>
      <c r="G11295" s="42"/>
      <c r="H11295" s="90"/>
      <c r="M11295" s="42"/>
      <c r="S11295" s="42"/>
      <c r="T11295" s="42"/>
      <c r="U11295" s="42"/>
      <c r="V11295" s="42"/>
      <c r="W11295" s="42"/>
      <c r="X11295" s="42"/>
      <c r="Y11295" s="42"/>
      <c r="Z11295" s="42"/>
    </row>
    <row r="11296">
      <c r="B11296" s="42"/>
      <c r="D11296" s="90"/>
      <c r="F11296" s="90"/>
      <c r="G11296" s="42"/>
      <c r="H11296" s="90"/>
      <c r="M11296" s="42"/>
      <c r="S11296" s="42"/>
      <c r="T11296" s="42"/>
      <c r="U11296" s="42"/>
      <c r="V11296" s="42"/>
      <c r="W11296" s="42"/>
      <c r="X11296" s="42"/>
      <c r="Y11296" s="42"/>
      <c r="Z11296" s="42"/>
    </row>
    <row r="11297">
      <c r="B11297" s="42"/>
      <c r="D11297" s="90"/>
      <c r="F11297" s="90"/>
      <c r="G11297" s="42"/>
      <c r="H11297" s="90"/>
      <c r="M11297" s="42"/>
      <c r="S11297" s="42"/>
      <c r="T11297" s="42"/>
      <c r="U11297" s="42"/>
      <c r="V11297" s="42"/>
      <c r="W11297" s="42"/>
      <c r="X11297" s="42"/>
      <c r="Y11297" s="42"/>
      <c r="Z11297" s="42"/>
    </row>
    <row r="11298">
      <c r="B11298" s="42"/>
      <c r="D11298" s="90"/>
      <c r="F11298" s="90"/>
      <c r="G11298" s="42"/>
      <c r="H11298" s="90"/>
      <c r="M11298" s="42"/>
      <c r="S11298" s="42"/>
      <c r="T11298" s="42"/>
      <c r="U11298" s="42"/>
      <c r="V11298" s="42"/>
      <c r="W11298" s="42"/>
      <c r="X11298" s="42"/>
      <c r="Y11298" s="42"/>
      <c r="Z11298" s="42"/>
    </row>
    <row r="11299">
      <c r="B11299" s="42"/>
      <c r="D11299" s="90"/>
      <c r="F11299" s="90"/>
      <c r="G11299" s="42"/>
      <c r="H11299" s="90"/>
      <c r="M11299" s="42"/>
      <c r="S11299" s="42"/>
      <c r="T11299" s="42"/>
      <c r="U11299" s="42"/>
      <c r="V11299" s="42"/>
      <c r="W11299" s="42"/>
      <c r="X11299" s="42"/>
      <c r="Y11299" s="42"/>
      <c r="Z11299" s="42"/>
    </row>
    <row r="11300">
      <c r="B11300" s="42"/>
      <c r="D11300" s="90"/>
      <c r="F11300" s="90"/>
      <c r="G11300" s="42"/>
      <c r="H11300" s="90"/>
      <c r="M11300" s="42"/>
      <c r="S11300" s="42"/>
      <c r="T11300" s="42"/>
      <c r="U11300" s="42"/>
      <c r="V11300" s="42"/>
      <c r="W11300" s="42"/>
      <c r="X11300" s="42"/>
      <c r="Y11300" s="42"/>
      <c r="Z11300" s="42"/>
    </row>
    <row r="11301">
      <c r="B11301" s="42"/>
      <c r="D11301" s="90"/>
      <c r="F11301" s="90"/>
      <c r="G11301" s="42"/>
      <c r="H11301" s="90"/>
      <c r="M11301" s="42"/>
      <c r="S11301" s="42"/>
      <c r="T11301" s="42"/>
      <c r="U11301" s="42"/>
      <c r="V11301" s="42"/>
      <c r="W11301" s="42"/>
      <c r="X11301" s="42"/>
      <c r="Y11301" s="42"/>
      <c r="Z11301" s="42"/>
    </row>
    <row r="11302">
      <c r="B11302" s="42"/>
      <c r="D11302" s="90"/>
      <c r="F11302" s="90"/>
      <c r="G11302" s="42"/>
      <c r="H11302" s="90"/>
      <c r="M11302" s="42"/>
      <c r="S11302" s="42"/>
      <c r="T11302" s="42"/>
      <c r="U11302" s="42"/>
      <c r="V11302" s="42"/>
      <c r="W11302" s="42"/>
      <c r="X11302" s="42"/>
      <c r="Y11302" s="42"/>
      <c r="Z11302" s="42"/>
    </row>
    <row r="11303">
      <c r="B11303" s="42"/>
      <c r="D11303" s="90"/>
      <c r="F11303" s="90"/>
      <c r="G11303" s="42"/>
      <c r="H11303" s="90"/>
      <c r="M11303" s="42"/>
      <c r="S11303" s="42"/>
      <c r="T11303" s="42"/>
      <c r="U11303" s="42"/>
      <c r="V11303" s="42"/>
      <c r="W11303" s="42"/>
      <c r="X11303" s="42"/>
      <c r="Y11303" s="42"/>
      <c r="Z11303" s="42"/>
    </row>
    <row r="11304">
      <c r="B11304" s="42"/>
      <c r="D11304" s="90"/>
      <c r="F11304" s="90"/>
      <c r="G11304" s="42"/>
      <c r="H11304" s="90"/>
      <c r="M11304" s="42"/>
      <c r="S11304" s="42"/>
      <c r="T11304" s="42"/>
      <c r="U11304" s="42"/>
      <c r="V11304" s="42"/>
      <c r="W11304" s="42"/>
      <c r="X11304" s="42"/>
      <c r="Y11304" s="42"/>
      <c r="Z11304" s="42"/>
    </row>
    <row r="11305">
      <c r="B11305" s="42"/>
      <c r="D11305" s="90"/>
      <c r="F11305" s="90"/>
      <c r="G11305" s="42"/>
      <c r="H11305" s="90"/>
      <c r="M11305" s="42"/>
      <c r="S11305" s="42"/>
      <c r="T11305" s="42"/>
      <c r="U11305" s="42"/>
      <c r="V11305" s="42"/>
      <c r="W11305" s="42"/>
      <c r="X11305" s="42"/>
      <c r="Y11305" s="42"/>
      <c r="Z11305" s="42"/>
    </row>
    <row r="11306">
      <c r="B11306" s="42"/>
      <c r="D11306" s="90"/>
      <c r="F11306" s="90"/>
      <c r="G11306" s="42"/>
      <c r="H11306" s="90"/>
      <c r="M11306" s="42"/>
      <c r="S11306" s="42"/>
      <c r="T11306" s="42"/>
      <c r="U11306" s="42"/>
      <c r="V11306" s="42"/>
      <c r="W11306" s="42"/>
      <c r="X11306" s="42"/>
      <c r="Y11306" s="42"/>
      <c r="Z11306" s="42"/>
    </row>
    <row r="11307">
      <c r="B11307" s="42"/>
      <c r="D11307" s="90"/>
      <c r="F11307" s="90"/>
      <c r="G11307" s="42"/>
      <c r="H11307" s="90"/>
      <c r="M11307" s="42"/>
      <c r="S11307" s="42"/>
      <c r="T11307" s="42"/>
      <c r="U11307" s="42"/>
      <c r="V11307" s="42"/>
      <c r="W11307" s="42"/>
      <c r="X11307" s="42"/>
      <c r="Y11307" s="42"/>
      <c r="Z11307" s="42"/>
    </row>
    <row r="11308">
      <c r="B11308" s="42"/>
      <c r="D11308" s="90"/>
      <c r="F11308" s="90"/>
      <c r="G11308" s="42"/>
      <c r="H11308" s="90"/>
      <c r="M11308" s="42"/>
      <c r="S11308" s="42"/>
      <c r="T11308" s="42"/>
      <c r="U11308" s="42"/>
      <c r="V11308" s="42"/>
      <c r="W11308" s="42"/>
      <c r="X11308" s="42"/>
      <c r="Y11308" s="42"/>
      <c r="Z11308" s="42"/>
    </row>
    <row r="11309">
      <c r="B11309" s="42"/>
      <c r="D11309" s="90"/>
      <c r="F11309" s="90"/>
      <c r="G11309" s="42"/>
      <c r="H11309" s="90"/>
      <c r="M11309" s="42"/>
      <c r="S11309" s="42"/>
      <c r="T11309" s="42"/>
      <c r="U11309" s="42"/>
      <c r="V11309" s="42"/>
      <c r="W11309" s="42"/>
      <c r="X11309" s="42"/>
      <c r="Y11309" s="42"/>
      <c r="Z11309" s="42"/>
    </row>
    <row r="11310">
      <c r="B11310" s="42"/>
      <c r="D11310" s="90"/>
      <c r="F11310" s="90"/>
      <c r="G11310" s="42"/>
      <c r="H11310" s="90"/>
      <c r="M11310" s="42"/>
      <c r="S11310" s="42"/>
      <c r="T11310" s="42"/>
      <c r="U11310" s="42"/>
      <c r="V11310" s="42"/>
      <c r="W11310" s="42"/>
      <c r="X11310" s="42"/>
      <c r="Y11310" s="42"/>
      <c r="Z11310" s="42"/>
    </row>
    <row r="11311">
      <c r="B11311" s="42"/>
      <c r="D11311" s="90"/>
      <c r="F11311" s="90"/>
      <c r="G11311" s="42"/>
      <c r="H11311" s="90"/>
      <c r="M11311" s="42"/>
      <c r="S11311" s="42"/>
      <c r="T11311" s="42"/>
      <c r="U11311" s="42"/>
      <c r="V11311" s="42"/>
      <c r="W11311" s="42"/>
      <c r="X11311" s="42"/>
      <c r="Y11311" s="42"/>
      <c r="Z11311" s="42"/>
    </row>
    <row r="11312">
      <c r="B11312" s="42"/>
      <c r="D11312" s="90"/>
      <c r="F11312" s="90"/>
      <c r="G11312" s="42"/>
      <c r="H11312" s="90"/>
      <c r="M11312" s="42"/>
      <c r="S11312" s="42"/>
      <c r="T11312" s="42"/>
      <c r="U11312" s="42"/>
      <c r="V11312" s="42"/>
      <c r="W11312" s="42"/>
      <c r="X11312" s="42"/>
      <c r="Y11312" s="42"/>
      <c r="Z11312" s="42"/>
    </row>
    <row r="11313">
      <c r="B11313" s="42"/>
      <c r="D11313" s="90"/>
      <c r="F11313" s="90"/>
      <c r="G11313" s="42"/>
      <c r="H11313" s="90"/>
      <c r="M11313" s="42"/>
      <c r="S11313" s="42"/>
      <c r="T11313" s="42"/>
      <c r="U11313" s="42"/>
      <c r="V11313" s="42"/>
      <c r="W11313" s="42"/>
      <c r="X11313" s="42"/>
      <c r="Y11313" s="42"/>
      <c r="Z11313" s="42"/>
    </row>
    <row r="11314">
      <c r="B11314" s="42"/>
      <c r="D11314" s="90"/>
      <c r="F11314" s="90"/>
      <c r="G11314" s="42"/>
      <c r="H11314" s="90"/>
      <c r="M11314" s="42"/>
      <c r="S11314" s="42"/>
      <c r="T11314" s="42"/>
      <c r="U11314" s="42"/>
      <c r="V11314" s="42"/>
      <c r="W11314" s="42"/>
      <c r="X11314" s="42"/>
      <c r="Y11314" s="42"/>
      <c r="Z11314" s="42"/>
    </row>
    <row r="11315">
      <c r="B11315" s="42"/>
      <c r="D11315" s="90"/>
      <c r="F11315" s="90"/>
      <c r="G11315" s="42"/>
      <c r="H11315" s="90"/>
      <c r="M11315" s="42"/>
      <c r="S11315" s="42"/>
      <c r="T11315" s="42"/>
      <c r="U11315" s="42"/>
      <c r="V11315" s="42"/>
      <c r="W11315" s="42"/>
      <c r="X11315" s="42"/>
      <c r="Y11315" s="42"/>
      <c r="Z11315" s="42"/>
    </row>
    <row r="11316">
      <c r="B11316" s="42"/>
      <c r="D11316" s="90"/>
      <c r="F11316" s="90"/>
      <c r="G11316" s="42"/>
      <c r="H11316" s="90"/>
      <c r="M11316" s="42"/>
      <c r="S11316" s="42"/>
      <c r="T11316" s="42"/>
      <c r="U11316" s="42"/>
      <c r="V11316" s="42"/>
      <c r="W11316" s="42"/>
      <c r="X11316" s="42"/>
      <c r="Y11316" s="42"/>
      <c r="Z11316" s="42"/>
    </row>
    <row r="11317">
      <c r="B11317" s="42"/>
      <c r="D11317" s="90"/>
      <c r="F11317" s="90"/>
      <c r="G11317" s="42"/>
      <c r="H11317" s="90"/>
      <c r="M11317" s="42"/>
      <c r="S11317" s="42"/>
      <c r="T11317" s="42"/>
      <c r="U11317" s="42"/>
      <c r="V11317" s="42"/>
      <c r="W11317" s="42"/>
      <c r="X11317" s="42"/>
      <c r="Y11317" s="42"/>
      <c r="Z11317" s="42"/>
    </row>
    <row r="11318">
      <c r="B11318" s="42"/>
      <c r="D11318" s="90"/>
      <c r="F11318" s="90"/>
      <c r="G11318" s="42"/>
      <c r="H11318" s="90"/>
      <c r="M11318" s="42"/>
      <c r="S11318" s="42"/>
      <c r="T11318" s="42"/>
      <c r="U11318" s="42"/>
      <c r="V11318" s="42"/>
      <c r="W11318" s="42"/>
      <c r="X11318" s="42"/>
      <c r="Y11318" s="42"/>
      <c r="Z11318" s="42"/>
    </row>
    <row r="11319">
      <c r="B11319" s="42"/>
      <c r="D11319" s="90"/>
      <c r="F11319" s="90"/>
      <c r="G11319" s="42"/>
      <c r="H11319" s="90"/>
      <c r="M11319" s="42"/>
      <c r="S11319" s="42"/>
      <c r="T11319" s="42"/>
      <c r="U11319" s="42"/>
      <c r="V11319" s="42"/>
      <c r="W11319" s="42"/>
      <c r="X11319" s="42"/>
      <c r="Y11319" s="42"/>
      <c r="Z11319" s="42"/>
    </row>
    <row r="11320">
      <c r="B11320" s="42"/>
      <c r="D11320" s="90"/>
      <c r="F11320" s="90"/>
      <c r="G11320" s="42"/>
      <c r="H11320" s="90"/>
      <c r="M11320" s="42"/>
      <c r="S11320" s="42"/>
      <c r="T11320" s="42"/>
      <c r="U11320" s="42"/>
      <c r="V11320" s="42"/>
      <c r="W11320" s="42"/>
      <c r="X11320" s="42"/>
      <c r="Y11320" s="42"/>
      <c r="Z11320" s="42"/>
    </row>
    <row r="11321">
      <c r="B11321" s="42"/>
      <c r="D11321" s="90"/>
      <c r="F11321" s="90"/>
      <c r="G11321" s="42"/>
      <c r="H11321" s="90"/>
      <c r="M11321" s="42"/>
      <c r="S11321" s="42"/>
      <c r="T11321" s="42"/>
      <c r="U11321" s="42"/>
      <c r="V11321" s="42"/>
      <c r="W11321" s="42"/>
      <c r="X11321" s="42"/>
      <c r="Y11321" s="42"/>
      <c r="Z11321" s="42"/>
    </row>
    <row r="11322">
      <c r="B11322" s="42"/>
      <c r="D11322" s="90"/>
      <c r="F11322" s="90"/>
      <c r="G11322" s="42"/>
      <c r="H11322" s="90"/>
      <c r="M11322" s="42"/>
      <c r="S11322" s="42"/>
      <c r="T11322" s="42"/>
      <c r="U11322" s="42"/>
      <c r="V11322" s="42"/>
      <c r="W11322" s="42"/>
      <c r="X11322" s="42"/>
      <c r="Y11322" s="42"/>
      <c r="Z11322" s="42"/>
    </row>
    <row r="11323">
      <c r="B11323" s="42"/>
      <c r="D11323" s="90"/>
      <c r="F11323" s="90"/>
      <c r="G11323" s="42"/>
      <c r="H11323" s="90"/>
      <c r="M11323" s="42"/>
      <c r="S11323" s="42"/>
      <c r="T11323" s="42"/>
      <c r="U11323" s="42"/>
      <c r="V11323" s="42"/>
      <c r="W11323" s="42"/>
      <c r="X11323" s="42"/>
      <c r="Y11323" s="42"/>
      <c r="Z11323" s="42"/>
    </row>
    <row r="11324">
      <c r="B11324" s="42"/>
      <c r="D11324" s="90"/>
      <c r="F11324" s="90"/>
      <c r="G11324" s="42"/>
      <c r="H11324" s="90"/>
      <c r="M11324" s="42"/>
      <c r="S11324" s="42"/>
      <c r="T11324" s="42"/>
      <c r="U11324" s="42"/>
      <c r="V11324" s="42"/>
      <c r="W11324" s="42"/>
      <c r="X11324" s="42"/>
      <c r="Y11324" s="42"/>
      <c r="Z11324" s="42"/>
    </row>
    <row r="11325">
      <c r="B11325" s="42"/>
      <c r="D11325" s="90"/>
      <c r="F11325" s="90"/>
      <c r="G11325" s="42"/>
      <c r="H11325" s="90"/>
      <c r="M11325" s="42"/>
      <c r="S11325" s="42"/>
      <c r="T11325" s="42"/>
      <c r="U11325" s="42"/>
      <c r="V11325" s="42"/>
      <c r="W11325" s="42"/>
      <c r="X11325" s="42"/>
      <c r="Y11325" s="42"/>
      <c r="Z11325" s="42"/>
    </row>
    <row r="11326">
      <c r="B11326" s="42"/>
      <c r="D11326" s="90"/>
      <c r="F11326" s="90"/>
      <c r="G11326" s="42"/>
      <c r="H11326" s="90"/>
      <c r="M11326" s="42"/>
      <c r="S11326" s="42"/>
      <c r="T11326" s="42"/>
      <c r="U11326" s="42"/>
      <c r="V11326" s="42"/>
      <c r="W11326" s="42"/>
      <c r="X11326" s="42"/>
      <c r="Y11326" s="42"/>
      <c r="Z11326" s="42"/>
    </row>
    <row r="11327">
      <c r="B11327" s="42"/>
      <c r="D11327" s="90"/>
      <c r="F11327" s="90"/>
      <c r="G11327" s="42"/>
      <c r="H11327" s="90"/>
      <c r="M11327" s="42"/>
      <c r="S11327" s="42"/>
      <c r="T11327" s="42"/>
      <c r="U11327" s="42"/>
      <c r="V11327" s="42"/>
      <c r="W11327" s="42"/>
      <c r="X11327" s="42"/>
      <c r="Y11327" s="42"/>
      <c r="Z11327" s="42"/>
    </row>
    <row r="11328">
      <c r="B11328" s="42"/>
      <c r="D11328" s="90"/>
      <c r="F11328" s="90"/>
      <c r="G11328" s="42"/>
      <c r="H11328" s="90"/>
      <c r="M11328" s="42"/>
      <c r="S11328" s="42"/>
      <c r="T11328" s="42"/>
      <c r="U11328" s="42"/>
      <c r="V11328" s="42"/>
      <c r="W11328" s="42"/>
      <c r="X11328" s="42"/>
      <c r="Y11328" s="42"/>
      <c r="Z11328" s="42"/>
    </row>
    <row r="11329">
      <c r="B11329" s="42"/>
      <c r="D11329" s="90"/>
      <c r="F11329" s="90"/>
      <c r="G11329" s="42"/>
      <c r="H11329" s="90"/>
      <c r="M11329" s="42"/>
      <c r="S11329" s="42"/>
      <c r="T11329" s="42"/>
      <c r="U11329" s="42"/>
      <c r="V11329" s="42"/>
      <c r="W11329" s="42"/>
      <c r="X11329" s="42"/>
      <c r="Y11329" s="42"/>
      <c r="Z11329" s="42"/>
    </row>
    <row r="11330">
      <c r="B11330" s="42"/>
      <c r="D11330" s="90"/>
      <c r="F11330" s="90"/>
      <c r="G11330" s="42"/>
      <c r="H11330" s="90"/>
      <c r="M11330" s="42"/>
      <c r="S11330" s="42"/>
      <c r="T11330" s="42"/>
      <c r="U11330" s="42"/>
      <c r="V11330" s="42"/>
      <c r="W11330" s="42"/>
      <c r="X11330" s="42"/>
      <c r="Y11330" s="42"/>
      <c r="Z11330" s="42"/>
    </row>
    <row r="11331">
      <c r="B11331" s="42"/>
      <c r="D11331" s="90"/>
      <c r="F11331" s="90"/>
      <c r="G11331" s="42"/>
      <c r="H11331" s="90"/>
      <c r="M11331" s="42"/>
      <c r="S11331" s="42"/>
      <c r="T11331" s="42"/>
      <c r="U11331" s="42"/>
      <c r="V11331" s="42"/>
      <c r="W11331" s="42"/>
      <c r="X11331" s="42"/>
      <c r="Y11331" s="42"/>
      <c r="Z11331" s="42"/>
    </row>
    <row r="11332">
      <c r="B11332" s="42"/>
      <c r="D11332" s="90"/>
      <c r="F11332" s="90"/>
      <c r="G11332" s="42"/>
      <c r="H11332" s="90"/>
      <c r="M11332" s="42"/>
      <c r="S11332" s="42"/>
      <c r="T11332" s="42"/>
      <c r="U11332" s="42"/>
      <c r="V11332" s="42"/>
      <c r="W11332" s="42"/>
      <c r="X11332" s="42"/>
      <c r="Y11332" s="42"/>
      <c r="Z11332" s="42"/>
    </row>
    <row r="11333">
      <c r="B11333" s="42"/>
      <c r="D11333" s="90"/>
      <c r="F11333" s="90"/>
      <c r="G11333" s="42"/>
      <c r="H11333" s="90"/>
      <c r="M11333" s="42"/>
      <c r="S11333" s="42"/>
      <c r="T11333" s="42"/>
      <c r="U11333" s="42"/>
      <c r="V11333" s="42"/>
      <c r="W11333" s="42"/>
      <c r="X11333" s="42"/>
      <c r="Y11333" s="42"/>
      <c r="Z11333" s="42"/>
    </row>
    <row r="11334">
      <c r="B11334" s="42"/>
      <c r="D11334" s="90"/>
      <c r="F11334" s="90"/>
      <c r="G11334" s="42"/>
      <c r="H11334" s="90"/>
      <c r="M11334" s="42"/>
      <c r="S11334" s="42"/>
      <c r="T11334" s="42"/>
      <c r="U11334" s="42"/>
      <c r="V11334" s="42"/>
      <c r="W11334" s="42"/>
      <c r="X11334" s="42"/>
      <c r="Y11334" s="42"/>
      <c r="Z11334" s="42"/>
    </row>
    <row r="11335">
      <c r="B11335" s="42"/>
      <c r="D11335" s="90"/>
      <c r="F11335" s="90"/>
      <c r="G11335" s="42"/>
      <c r="H11335" s="90"/>
      <c r="M11335" s="42"/>
      <c r="S11335" s="42"/>
      <c r="T11335" s="42"/>
      <c r="U11335" s="42"/>
      <c r="V11335" s="42"/>
      <c r="W11335" s="42"/>
      <c r="X11335" s="42"/>
      <c r="Y11335" s="42"/>
      <c r="Z11335" s="42"/>
    </row>
    <row r="11336">
      <c r="B11336" s="42"/>
      <c r="D11336" s="90"/>
      <c r="F11336" s="90"/>
      <c r="G11336" s="42"/>
      <c r="H11336" s="90"/>
      <c r="M11336" s="42"/>
      <c r="S11336" s="42"/>
      <c r="T11336" s="42"/>
      <c r="U11336" s="42"/>
      <c r="V11336" s="42"/>
      <c r="W11336" s="42"/>
      <c r="X11336" s="42"/>
      <c r="Y11336" s="42"/>
      <c r="Z11336" s="42"/>
    </row>
    <row r="11337">
      <c r="B11337" s="42"/>
      <c r="D11337" s="90"/>
      <c r="F11337" s="90"/>
      <c r="G11337" s="42"/>
      <c r="H11337" s="90"/>
      <c r="M11337" s="42"/>
      <c r="S11337" s="42"/>
      <c r="T11337" s="42"/>
      <c r="U11337" s="42"/>
      <c r="V11337" s="42"/>
      <c r="W11337" s="42"/>
      <c r="X11337" s="42"/>
      <c r="Y11337" s="42"/>
      <c r="Z11337" s="42"/>
    </row>
    <row r="11338">
      <c r="B11338" s="42"/>
      <c r="D11338" s="90"/>
      <c r="F11338" s="90"/>
      <c r="G11338" s="42"/>
      <c r="H11338" s="90"/>
      <c r="M11338" s="42"/>
      <c r="S11338" s="42"/>
      <c r="T11338" s="42"/>
      <c r="U11338" s="42"/>
      <c r="V11338" s="42"/>
      <c r="W11338" s="42"/>
      <c r="X11338" s="42"/>
      <c r="Y11338" s="42"/>
      <c r="Z11338" s="42"/>
    </row>
    <row r="11339">
      <c r="B11339" s="42"/>
      <c r="D11339" s="90"/>
      <c r="F11339" s="90"/>
      <c r="G11339" s="42"/>
      <c r="H11339" s="90"/>
      <c r="M11339" s="42"/>
      <c r="S11339" s="42"/>
      <c r="T11339" s="42"/>
      <c r="U11339" s="42"/>
      <c r="V11339" s="42"/>
      <c r="W11339" s="42"/>
      <c r="X11339" s="42"/>
      <c r="Y11339" s="42"/>
      <c r="Z11339" s="42"/>
    </row>
    <row r="11340">
      <c r="B11340" s="42"/>
      <c r="D11340" s="90"/>
      <c r="F11340" s="90"/>
      <c r="G11340" s="42"/>
      <c r="H11340" s="90"/>
      <c r="M11340" s="42"/>
      <c r="S11340" s="42"/>
      <c r="T11340" s="42"/>
      <c r="U11340" s="42"/>
      <c r="V11340" s="42"/>
      <c r="W11340" s="42"/>
      <c r="X11340" s="42"/>
      <c r="Y11340" s="42"/>
      <c r="Z11340" s="42"/>
    </row>
    <row r="11341">
      <c r="B11341" s="42"/>
      <c r="D11341" s="90"/>
      <c r="F11341" s="90"/>
      <c r="G11341" s="42"/>
      <c r="H11341" s="90"/>
      <c r="M11341" s="42"/>
      <c r="S11341" s="42"/>
      <c r="T11341" s="42"/>
      <c r="U11341" s="42"/>
      <c r="V11341" s="42"/>
      <c r="W11341" s="42"/>
      <c r="X11341" s="42"/>
      <c r="Y11341" s="42"/>
      <c r="Z11341" s="42"/>
    </row>
    <row r="11342">
      <c r="B11342" s="42"/>
      <c r="D11342" s="90"/>
      <c r="F11342" s="90"/>
      <c r="G11342" s="42"/>
      <c r="H11342" s="90"/>
      <c r="M11342" s="42"/>
      <c r="S11342" s="42"/>
      <c r="T11342" s="42"/>
      <c r="U11342" s="42"/>
      <c r="V11342" s="42"/>
      <c r="W11342" s="42"/>
      <c r="X11342" s="42"/>
      <c r="Y11342" s="42"/>
      <c r="Z11342" s="42"/>
    </row>
    <row r="11343">
      <c r="B11343" s="42"/>
      <c r="D11343" s="90"/>
      <c r="F11343" s="90"/>
      <c r="G11343" s="42"/>
      <c r="H11343" s="90"/>
      <c r="M11343" s="42"/>
      <c r="S11343" s="42"/>
      <c r="T11343" s="42"/>
      <c r="U11343" s="42"/>
      <c r="V11343" s="42"/>
      <c r="W11343" s="42"/>
      <c r="X11343" s="42"/>
      <c r="Y11343" s="42"/>
      <c r="Z11343" s="42"/>
    </row>
    <row r="11344">
      <c r="B11344" s="42"/>
      <c r="D11344" s="90"/>
      <c r="F11344" s="90"/>
      <c r="G11344" s="42"/>
      <c r="H11344" s="90"/>
      <c r="M11344" s="42"/>
      <c r="S11344" s="42"/>
      <c r="T11344" s="42"/>
      <c r="U11344" s="42"/>
      <c r="V11344" s="42"/>
      <c r="W11344" s="42"/>
      <c r="X11344" s="42"/>
      <c r="Y11344" s="42"/>
      <c r="Z11344" s="42"/>
    </row>
    <row r="11345">
      <c r="B11345" s="42"/>
      <c r="D11345" s="90"/>
      <c r="F11345" s="90"/>
      <c r="G11345" s="42"/>
      <c r="H11345" s="90"/>
      <c r="M11345" s="42"/>
      <c r="S11345" s="42"/>
      <c r="T11345" s="42"/>
      <c r="U11345" s="42"/>
      <c r="V11345" s="42"/>
      <c r="W11345" s="42"/>
      <c r="X11345" s="42"/>
      <c r="Y11345" s="42"/>
      <c r="Z11345" s="42"/>
    </row>
    <row r="11346">
      <c r="B11346" s="42"/>
      <c r="D11346" s="90"/>
      <c r="F11346" s="90"/>
      <c r="G11346" s="42"/>
      <c r="H11346" s="90"/>
      <c r="M11346" s="42"/>
      <c r="S11346" s="42"/>
      <c r="T11346" s="42"/>
      <c r="U11346" s="42"/>
      <c r="V11346" s="42"/>
      <c r="W11346" s="42"/>
      <c r="X11346" s="42"/>
      <c r="Y11346" s="42"/>
      <c r="Z11346" s="42"/>
    </row>
    <row r="11347">
      <c r="B11347" s="42"/>
      <c r="D11347" s="90"/>
      <c r="F11347" s="90"/>
      <c r="G11347" s="42"/>
      <c r="H11347" s="90"/>
      <c r="M11347" s="42"/>
      <c r="S11347" s="42"/>
      <c r="T11347" s="42"/>
      <c r="U11347" s="42"/>
      <c r="V11347" s="42"/>
      <c r="W11347" s="42"/>
      <c r="X11347" s="42"/>
      <c r="Y11347" s="42"/>
      <c r="Z11347" s="42"/>
    </row>
    <row r="11348">
      <c r="B11348" s="42"/>
      <c r="D11348" s="90"/>
      <c r="F11348" s="90"/>
      <c r="G11348" s="42"/>
      <c r="H11348" s="90"/>
      <c r="M11348" s="42"/>
      <c r="S11348" s="42"/>
      <c r="T11348" s="42"/>
      <c r="U11348" s="42"/>
      <c r="V11348" s="42"/>
      <c r="W11348" s="42"/>
      <c r="X11348" s="42"/>
      <c r="Y11348" s="42"/>
      <c r="Z11348" s="42"/>
    </row>
    <row r="11349">
      <c r="B11349" s="42"/>
      <c r="D11349" s="90"/>
      <c r="F11349" s="90"/>
      <c r="G11349" s="42"/>
      <c r="H11349" s="90"/>
      <c r="M11349" s="42"/>
      <c r="S11349" s="42"/>
      <c r="T11349" s="42"/>
      <c r="U11349" s="42"/>
      <c r="V11349" s="42"/>
      <c r="W11349" s="42"/>
      <c r="X11349" s="42"/>
      <c r="Y11349" s="42"/>
      <c r="Z11349" s="42"/>
    </row>
    <row r="11350">
      <c r="B11350" s="42"/>
      <c r="D11350" s="90"/>
      <c r="F11350" s="90"/>
      <c r="G11350" s="42"/>
      <c r="H11350" s="90"/>
      <c r="M11350" s="42"/>
      <c r="S11350" s="42"/>
      <c r="T11350" s="42"/>
      <c r="U11350" s="42"/>
      <c r="V11350" s="42"/>
      <c r="W11350" s="42"/>
      <c r="X11350" s="42"/>
      <c r="Y11350" s="42"/>
      <c r="Z11350" s="42"/>
    </row>
    <row r="11351">
      <c r="B11351" s="42"/>
      <c r="D11351" s="90"/>
      <c r="F11351" s="90"/>
      <c r="G11351" s="42"/>
      <c r="H11351" s="90"/>
      <c r="M11351" s="42"/>
      <c r="S11351" s="42"/>
      <c r="T11351" s="42"/>
      <c r="U11351" s="42"/>
      <c r="V11351" s="42"/>
      <c r="W11351" s="42"/>
      <c r="X11351" s="42"/>
      <c r="Y11351" s="42"/>
      <c r="Z11351" s="42"/>
    </row>
    <row r="11352">
      <c r="B11352" s="42"/>
      <c r="D11352" s="90"/>
      <c r="F11352" s="90"/>
      <c r="G11352" s="42"/>
      <c r="H11352" s="90"/>
      <c r="M11352" s="42"/>
      <c r="S11352" s="42"/>
      <c r="T11352" s="42"/>
      <c r="U11352" s="42"/>
      <c r="V11352" s="42"/>
      <c r="W11352" s="42"/>
      <c r="X11352" s="42"/>
      <c r="Y11352" s="42"/>
      <c r="Z11352" s="42"/>
    </row>
    <row r="11353">
      <c r="B11353" s="42"/>
      <c r="D11353" s="90"/>
      <c r="F11353" s="90"/>
      <c r="G11353" s="42"/>
      <c r="H11353" s="90"/>
      <c r="M11353" s="42"/>
      <c r="S11353" s="42"/>
      <c r="T11353" s="42"/>
      <c r="U11353" s="42"/>
      <c r="V11353" s="42"/>
      <c r="W11353" s="42"/>
      <c r="X11353" s="42"/>
      <c r="Y11353" s="42"/>
      <c r="Z11353" s="42"/>
    </row>
    <row r="11354">
      <c r="B11354" s="42"/>
      <c r="D11354" s="90"/>
      <c r="F11354" s="90"/>
      <c r="G11354" s="42"/>
      <c r="H11354" s="90"/>
      <c r="M11354" s="42"/>
      <c r="S11354" s="42"/>
      <c r="T11354" s="42"/>
      <c r="U11354" s="42"/>
      <c r="V11354" s="42"/>
      <c r="W11354" s="42"/>
      <c r="X11354" s="42"/>
      <c r="Y11354" s="42"/>
      <c r="Z11354" s="42"/>
    </row>
    <row r="11355">
      <c r="B11355" s="42"/>
      <c r="D11355" s="90"/>
      <c r="F11355" s="90"/>
      <c r="G11355" s="42"/>
      <c r="H11355" s="90"/>
      <c r="M11355" s="42"/>
      <c r="S11355" s="42"/>
      <c r="T11355" s="42"/>
      <c r="U11355" s="42"/>
      <c r="V11355" s="42"/>
      <c r="W11355" s="42"/>
      <c r="X11355" s="42"/>
      <c r="Y11355" s="42"/>
      <c r="Z11355" s="42"/>
    </row>
    <row r="11356">
      <c r="B11356" s="42"/>
      <c r="D11356" s="90"/>
      <c r="F11356" s="90"/>
      <c r="G11356" s="42"/>
      <c r="H11356" s="90"/>
      <c r="M11356" s="42"/>
      <c r="S11356" s="42"/>
      <c r="T11356" s="42"/>
      <c r="U11356" s="42"/>
      <c r="V11356" s="42"/>
      <c r="W11356" s="42"/>
      <c r="X11356" s="42"/>
      <c r="Y11356" s="42"/>
      <c r="Z11356" s="42"/>
    </row>
    <row r="11357">
      <c r="B11357" s="42"/>
      <c r="D11357" s="90"/>
      <c r="F11357" s="90"/>
      <c r="G11357" s="42"/>
      <c r="H11357" s="90"/>
      <c r="M11357" s="42"/>
      <c r="S11357" s="42"/>
      <c r="T11357" s="42"/>
      <c r="U11357" s="42"/>
      <c r="V11357" s="42"/>
      <c r="W11357" s="42"/>
      <c r="X11357" s="42"/>
      <c r="Y11357" s="42"/>
      <c r="Z11357" s="42"/>
    </row>
    <row r="11358">
      <c r="B11358" s="42"/>
      <c r="D11358" s="90"/>
      <c r="F11358" s="90"/>
      <c r="G11358" s="42"/>
      <c r="H11358" s="90"/>
      <c r="M11358" s="42"/>
      <c r="S11358" s="42"/>
      <c r="T11358" s="42"/>
      <c r="U11358" s="42"/>
      <c r="V11358" s="42"/>
      <c r="W11358" s="42"/>
      <c r="X11358" s="42"/>
      <c r="Y11358" s="42"/>
      <c r="Z11358" s="42"/>
    </row>
    <row r="11359">
      <c r="B11359" s="42"/>
      <c r="D11359" s="90"/>
      <c r="F11359" s="90"/>
      <c r="G11359" s="42"/>
      <c r="H11359" s="90"/>
      <c r="M11359" s="42"/>
      <c r="S11359" s="42"/>
      <c r="T11359" s="42"/>
      <c r="U11359" s="42"/>
      <c r="V11359" s="42"/>
      <c r="W11359" s="42"/>
      <c r="X11359" s="42"/>
      <c r="Y11359" s="42"/>
      <c r="Z11359" s="42"/>
    </row>
    <row r="11360">
      <c r="B11360" s="42"/>
      <c r="D11360" s="90"/>
      <c r="F11360" s="90"/>
      <c r="G11360" s="42"/>
      <c r="H11360" s="90"/>
      <c r="M11360" s="42"/>
      <c r="S11360" s="42"/>
      <c r="T11360" s="42"/>
      <c r="U11360" s="42"/>
      <c r="V11360" s="42"/>
      <c r="W11360" s="42"/>
      <c r="X11360" s="42"/>
      <c r="Y11360" s="42"/>
      <c r="Z11360" s="42"/>
    </row>
    <row r="11361">
      <c r="B11361" s="42"/>
      <c r="D11361" s="90"/>
      <c r="F11361" s="90"/>
      <c r="G11361" s="42"/>
      <c r="H11361" s="90"/>
      <c r="M11361" s="42"/>
      <c r="S11361" s="42"/>
      <c r="T11361" s="42"/>
      <c r="U11361" s="42"/>
      <c r="V11361" s="42"/>
      <c r="W11361" s="42"/>
      <c r="X11361" s="42"/>
      <c r="Y11361" s="42"/>
      <c r="Z11361" s="42"/>
    </row>
    <row r="11362">
      <c r="B11362" s="42"/>
      <c r="D11362" s="90"/>
      <c r="F11362" s="90"/>
      <c r="G11362" s="42"/>
      <c r="H11362" s="90"/>
      <c r="M11362" s="42"/>
      <c r="S11362" s="42"/>
      <c r="T11362" s="42"/>
      <c r="U11362" s="42"/>
      <c r="V11362" s="42"/>
      <c r="W11362" s="42"/>
      <c r="X11362" s="42"/>
      <c r="Y11362" s="42"/>
      <c r="Z11362" s="42"/>
    </row>
    <row r="11363">
      <c r="B11363" s="42"/>
      <c r="D11363" s="90"/>
      <c r="F11363" s="90"/>
      <c r="G11363" s="42"/>
      <c r="H11363" s="90"/>
      <c r="M11363" s="42"/>
      <c r="S11363" s="42"/>
      <c r="T11363" s="42"/>
      <c r="U11363" s="42"/>
      <c r="V11363" s="42"/>
      <c r="W11363" s="42"/>
      <c r="X11363" s="42"/>
      <c r="Y11363" s="42"/>
      <c r="Z11363" s="42"/>
    </row>
    <row r="11364">
      <c r="B11364" s="42"/>
      <c r="D11364" s="90"/>
      <c r="F11364" s="90"/>
      <c r="G11364" s="42"/>
      <c r="H11364" s="90"/>
      <c r="M11364" s="42"/>
      <c r="S11364" s="42"/>
      <c r="T11364" s="42"/>
      <c r="U11364" s="42"/>
      <c r="V11364" s="42"/>
      <c r="W11364" s="42"/>
      <c r="X11364" s="42"/>
      <c r="Y11364" s="42"/>
      <c r="Z11364" s="42"/>
    </row>
    <row r="11365">
      <c r="B11365" s="42"/>
      <c r="D11365" s="90"/>
      <c r="F11365" s="90"/>
      <c r="G11365" s="42"/>
      <c r="H11365" s="90"/>
      <c r="M11365" s="42"/>
      <c r="S11365" s="42"/>
      <c r="T11365" s="42"/>
      <c r="U11365" s="42"/>
      <c r="V11365" s="42"/>
      <c r="W11365" s="42"/>
      <c r="X11365" s="42"/>
      <c r="Y11365" s="42"/>
      <c r="Z11365" s="42"/>
    </row>
    <row r="11366">
      <c r="B11366" s="42"/>
      <c r="D11366" s="90"/>
      <c r="F11366" s="90"/>
      <c r="G11366" s="42"/>
      <c r="H11366" s="90"/>
      <c r="M11366" s="42"/>
      <c r="S11366" s="42"/>
      <c r="T11366" s="42"/>
      <c r="U11366" s="42"/>
      <c r="V11366" s="42"/>
      <c r="W11366" s="42"/>
      <c r="X11366" s="42"/>
      <c r="Y11366" s="42"/>
      <c r="Z11366" s="42"/>
    </row>
    <row r="11367">
      <c r="B11367" s="42"/>
      <c r="D11367" s="90"/>
      <c r="F11367" s="90"/>
      <c r="G11367" s="42"/>
      <c r="H11367" s="90"/>
      <c r="M11367" s="42"/>
      <c r="S11367" s="42"/>
      <c r="T11367" s="42"/>
      <c r="U11367" s="42"/>
      <c r="V11367" s="42"/>
      <c r="W11367" s="42"/>
      <c r="X11367" s="42"/>
      <c r="Y11367" s="42"/>
      <c r="Z11367" s="42"/>
    </row>
    <row r="11368">
      <c r="B11368" s="42"/>
      <c r="D11368" s="90"/>
      <c r="F11368" s="90"/>
      <c r="G11368" s="42"/>
      <c r="H11368" s="90"/>
      <c r="M11368" s="42"/>
      <c r="S11368" s="42"/>
      <c r="T11368" s="42"/>
      <c r="U11368" s="42"/>
      <c r="V11368" s="42"/>
      <c r="W11368" s="42"/>
      <c r="X11368" s="42"/>
      <c r="Y11368" s="42"/>
      <c r="Z11368" s="42"/>
    </row>
    <row r="11369">
      <c r="B11369" s="42"/>
      <c r="D11369" s="90"/>
      <c r="F11369" s="90"/>
      <c r="G11369" s="42"/>
      <c r="H11369" s="90"/>
      <c r="M11369" s="42"/>
      <c r="S11369" s="42"/>
      <c r="T11369" s="42"/>
      <c r="U11369" s="42"/>
      <c r="V11369" s="42"/>
      <c r="W11369" s="42"/>
      <c r="X11369" s="42"/>
      <c r="Y11369" s="42"/>
      <c r="Z11369" s="42"/>
    </row>
    <row r="11370">
      <c r="B11370" s="42"/>
      <c r="D11370" s="90"/>
      <c r="F11370" s="90"/>
      <c r="G11370" s="42"/>
      <c r="H11370" s="90"/>
      <c r="M11370" s="42"/>
      <c r="S11370" s="42"/>
      <c r="T11370" s="42"/>
      <c r="U11370" s="42"/>
      <c r="V11370" s="42"/>
      <c r="W11370" s="42"/>
      <c r="X11370" s="42"/>
      <c r="Y11370" s="42"/>
      <c r="Z11370" s="42"/>
    </row>
    <row r="11371">
      <c r="B11371" s="42"/>
      <c r="D11371" s="90"/>
      <c r="F11371" s="90"/>
      <c r="G11371" s="42"/>
      <c r="H11371" s="90"/>
      <c r="M11371" s="42"/>
      <c r="S11371" s="42"/>
      <c r="T11371" s="42"/>
      <c r="U11371" s="42"/>
      <c r="V11371" s="42"/>
      <c r="W11371" s="42"/>
      <c r="X11371" s="42"/>
      <c r="Y11371" s="42"/>
      <c r="Z11371" s="42"/>
    </row>
    <row r="11372">
      <c r="B11372" s="42"/>
      <c r="D11372" s="90"/>
      <c r="F11372" s="90"/>
      <c r="G11372" s="42"/>
      <c r="H11372" s="90"/>
      <c r="M11372" s="42"/>
      <c r="S11372" s="42"/>
      <c r="T11372" s="42"/>
      <c r="U11372" s="42"/>
      <c r="V11372" s="42"/>
      <c r="W11372" s="42"/>
      <c r="X11372" s="42"/>
      <c r="Y11372" s="42"/>
      <c r="Z11372" s="42"/>
    </row>
    <row r="11373">
      <c r="B11373" s="42"/>
      <c r="D11373" s="90"/>
      <c r="F11373" s="90"/>
      <c r="G11373" s="42"/>
      <c r="H11373" s="90"/>
      <c r="M11373" s="42"/>
      <c r="S11373" s="42"/>
      <c r="T11373" s="42"/>
      <c r="U11373" s="42"/>
      <c r="V11373" s="42"/>
      <c r="W11373" s="42"/>
      <c r="X11373" s="42"/>
      <c r="Y11373" s="42"/>
      <c r="Z11373" s="42"/>
    </row>
    <row r="11374">
      <c r="B11374" s="42"/>
      <c r="D11374" s="90"/>
      <c r="F11374" s="90"/>
      <c r="G11374" s="42"/>
      <c r="H11374" s="90"/>
      <c r="M11374" s="42"/>
      <c r="S11374" s="42"/>
      <c r="T11374" s="42"/>
      <c r="U11374" s="42"/>
      <c r="V11374" s="42"/>
      <c r="W11374" s="42"/>
      <c r="X11374" s="42"/>
      <c r="Y11374" s="42"/>
      <c r="Z11374" s="42"/>
    </row>
    <row r="11375">
      <c r="B11375" s="42"/>
      <c r="D11375" s="90"/>
      <c r="F11375" s="90"/>
      <c r="G11375" s="42"/>
      <c r="H11375" s="90"/>
      <c r="M11375" s="42"/>
      <c r="S11375" s="42"/>
      <c r="T11375" s="42"/>
      <c r="U11375" s="42"/>
      <c r="V11375" s="42"/>
      <c r="W11375" s="42"/>
      <c r="X11375" s="42"/>
      <c r="Y11375" s="42"/>
      <c r="Z11375" s="42"/>
    </row>
    <row r="11376">
      <c r="B11376" s="42"/>
      <c r="D11376" s="90"/>
      <c r="F11376" s="90"/>
      <c r="G11376" s="42"/>
      <c r="H11376" s="90"/>
      <c r="M11376" s="42"/>
      <c r="S11376" s="42"/>
      <c r="T11376" s="42"/>
      <c r="U11376" s="42"/>
      <c r="V11376" s="42"/>
      <c r="W11376" s="42"/>
      <c r="X11376" s="42"/>
      <c r="Y11376" s="42"/>
      <c r="Z11376" s="42"/>
    </row>
    <row r="11377">
      <c r="B11377" s="42"/>
      <c r="D11377" s="90"/>
      <c r="F11377" s="90"/>
      <c r="G11377" s="42"/>
      <c r="H11377" s="90"/>
      <c r="M11377" s="42"/>
      <c r="S11377" s="42"/>
      <c r="T11377" s="42"/>
      <c r="U11377" s="42"/>
      <c r="V11377" s="42"/>
      <c r="W11377" s="42"/>
      <c r="X11377" s="42"/>
      <c r="Y11377" s="42"/>
      <c r="Z11377" s="42"/>
    </row>
    <row r="11378">
      <c r="B11378" s="42"/>
      <c r="D11378" s="90"/>
      <c r="F11378" s="90"/>
      <c r="G11378" s="42"/>
      <c r="H11378" s="90"/>
      <c r="M11378" s="42"/>
      <c r="S11378" s="42"/>
      <c r="T11378" s="42"/>
      <c r="U11378" s="42"/>
      <c r="V11378" s="42"/>
      <c r="W11378" s="42"/>
      <c r="X11378" s="42"/>
      <c r="Y11378" s="42"/>
      <c r="Z11378" s="42"/>
    </row>
    <row r="11379">
      <c r="B11379" s="42"/>
      <c r="D11379" s="90"/>
      <c r="F11379" s="90"/>
      <c r="G11379" s="42"/>
      <c r="H11379" s="90"/>
      <c r="M11379" s="42"/>
      <c r="S11379" s="42"/>
      <c r="T11379" s="42"/>
      <c r="U11379" s="42"/>
      <c r="V11379" s="42"/>
      <c r="W11379" s="42"/>
      <c r="X11379" s="42"/>
      <c r="Y11379" s="42"/>
      <c r="Z11379" s="42"/>
    </row>
    <row r="11380">
      <c r="B11380" s="42"/>
      <c r="D11380" s="90"/>
      <c r="F11380" s="90"/>
      <c r="G11380" s="42"/>
      <c r="H11380" s="90"/>
      <c r="M11380" s="42"/>
      <c r="S11380" s="42"/>
      <c r="T11380" s="42"/>
      <c r="U11380" s="42"/>
      <c r="V11380" s="42"/>
      <c r="W11380" s="42"/>
      <c r="X11380" s="42"/>
      <c r="Y11380" s="42"/>
      <c r="Z11380" s="42"/>
    </row>
    <row r="11381">
      <c r="B11381" s="42"/>
      <c r="D11381" s="90"/>
      <c r="F11381" s="90"/>
      <c r="G11381" s="42"/>
      <c r="H11381" s="90"/>
      <c r="M11381" s="42"/>
      <c r="S11381" s="42"/>
      <c r="T11381" s="42"/>
      <c r="U11381" s="42"/>
      <c r="V11381" s="42"/>
      <c r="W11381" s="42"/>
      <c r="X11381" s="42"/>
      <c r="Y11381" s="42"/>
      <c r="Z11381" s="42"/>
    </row>
    <row r="11382">
      <c r="B11382" s="42"/>
      <c r="D11382" s="90"/>
      <c r="F11382" s="90"/>
      <c r="G11382" s="42"/>
      <c r="H11382" s="90"/>
      <c r="M11382" s="42"/>
      <c r="S11382" s="42"/>
      <c r="T11382" s="42"/>
      <c r="U11382" s="42"/>
      <c r="V11382" s="42"/>
      <c r="W11382" s="42"/>
      <c r="X11382" s="42"/>
      <c r="Y11382" s="42"/>
      <c r="Z11382" s="42"/>
    </row>
    <row r="11383">
      <c r="B11383" s="42"/>
      <c r="D11383" s="90"/>
      <c r="F11383" s="90"/>
      <c r="G11383" s="42"/>
      <c r="H11383" s="90"/>
      <c r="M11383" s="42"/>
      <c r="S11383" s="42"/>
      <c r="T11383" s="42"/>
      <c r="U11383" s="42"/>
      <c r="V11383" s="42"/>
      <c r="W11383" s="42"/>
      <c r="X11383" s="42"/>
      <c r="Y11383" s="42"/>
      <c r="Z11383" s="42"/>
    </row>
    <row r="11384">
      <c r="B11384" s="42"/>
      <c r="D11384" s="90"/>
      <c r="F11384" s="90"/>
      <c r="G11384" s="42"/>
      <c r="H11384" s="90"/>
      <c r="M11384" s="42"/>
      <c r="S11384" s="42"/>
      <c r="T11384" s="42"/>
      <c r="U11384" s="42"/>
      <c r="V11384" s="42"/>
      <c r="W11384" s="42"/>
      <c r="X11384" s="42"/>
      <c r="Y11384" s="42"/>
      <c r="Z11384" s="42"/>
    </row>
    <row r="11385">
      <c r="B11385" s="42"/>
      <c r="D11385" s="90"/>
      <c r="F11385" s="90"/>
      <c r="G11385" s="42"/>
      <c r="H11385" s="90"/>
      <c r="M11385" s="42"/>
      <c r="S11385" s="42"/>
      <c r="T11385" s="42"/>
      <c r="U11385" s="42"/>
      <c r="V11385" s="42"/>
      <c r="W11385" s="42"/>
      <c r="X11385" s="42"/>
      <c r="Y11385" s="42"/>
      <c r="Z11385" s="42"/>
    </row>
    <row r="11386">
      <c r="B11386" s="42"/>
      <c r="D11386" s="90"/>
      <c r="F11386" s="90"/>
      <c r="G11386" s="42"/>
      <c r="H11386" s="90"/>
      <c r="M11386" s="42"/>
      <c r="S11386" s="42"/>
      <c r="T11386" s="42"/>
      <c r="U11386" s="42"/>
      <c r="V11386" s="42"/>
      <c r="W11386" s="42"/>
      <c r="X11386" s="42"/>
      <c r="Y11386" s="42"/>
      <c r="Z11386" s="42"/>
    </row>
    <row r="11387">
      <c r="B11387" s="42"/>
      <c r="D11387" s="90"/>
      <c r="F11387" s="90"/>
      <c r="G11387" s="42"/>
      <c r="H11387" s="90"/>
      <c r="M11387" s="42"/>
      <c r="S11387" s="42"/>
      <c r="T11387" s="42"/>
      <c r="U11387" s="42"/>
      <c r="V11387" s="42"/>
      <c r="W11387" s="42"/>
      <c r="X11387" s="42"/>
      <c r="Y11387" s="42"/>
      <c r="Z11387" s="42"/>
    </row>
    <row r="11388">
      <c r="B11388" s="42"/>
      <c r="D11388" s="90"/>
      <c r="F11388" s="90"/>
      <c r="G11388" s="42"/>
      <c r="H11388" s="90"/>
      <c r="M11388" s="42"/>
      <c r="S11388" s="42"/>
      <c r="T11388" s="42"/>
      <c r="U11388" s="42"/>
      <c r="V11388" s="42"/>
      <c r="W11388" s="42"/>
      <c r="X11388" s="42"/>
      <c r="Y11388" s="42"/>
      <c r="Z11388" s="42"/>
    </row>
    <row r="11389">
      <c r="B11389" s="42"/>
      <c r="D11389" s="90"/>
      <c r="F11389" s="90"/>
      <c r="G11389" s="42"/>
      <c r="H11389" s="90"/>
      <c r="M11389" s="42"/>
      <c r="S11389" s="42"/>
      <c r="T11389" s="42"/>
      <c r="U11389" s="42"/>
      <c r="V11389" s="42"/>
      <c r="W11389" s="42"/>
      <c r="X11389" s="42"/>
      <c r="Y11389" s="42"/>
      <c r="Z11389" s="42"/>
    </row>
    <row r="11390">
      <c r="B11390" s="42"/>
      <c r="D11390" s="90"/>
      <c r="F11390" s="90"/>
      <c r="G11390" s="42"/>
      <c r="H11390" s="90"/>
      <c r="M11390" s="42"/>
      <c r="S11390" s="42"/>
      <c r="T11390" s="42"/>
      <c r="U11390" s="42"/>
      <c r="V11390" s="42"/>
      <c r="W11390" s="42"/>
      <c r="X11390" s="42"/>
      <c r="Y11390" s="42"/>
      <c r="Z11390" s="42"/>
    </row>
    <row r="11391">
      <c r="B11391" s="42"/>
      <c r="D11391" s="90"/>
      <c r="F11391" s="90"/>
      <c r="G11391" s="42"/>
      <c r="H11391" s="90"/>
      <c r="M11391" s="42"/>
      <c r="S11391" s="42"/>
      <c r="T11391" s="42"/>
      <c r="U11391" s="42"/>
      <c r="V11391" s="42"/>
      <c r="W11391" s="42"/>
      <c r="X11391" s="42"/>
      <c r="Y11391" s="42"/>
      <c r="Z11391" s="42"/>
    </row>
    <row r="11392">
      <c r="B11392" s="42"/>
      <c r="D11392" s="90"/>
      <c r="F11392" s="90"/>
      <c r="G11392" s="42"/>
      <c r="H11392" s="90"/>
      <c r="M11392" s="42"/>
      <c r="S11392" s="42"/>
      <c r="T11392" s="42"/>
      <c r="U11392" s="42"/>
      <c r="V11392" s="42"/>
      <c r="W11392" s="42"/>
      <c r="X11392" s="42"/>
      <c r="Y11392" s="42"/>
      <c r="Z11392" s="42"/>
    </row>
    <row r="11393">
      <c r="B11393" s="42"/>
      <c r="D11393" s="90"/>
      <c r="F11393" s="90"/>
      <c r="G11393" s="42"/>
      <c r="H11393" s="90"/>
      <c r="M11393" s="42"/>
      <c r="S11393" s="42"/>
      <c r="T11393" s="42"/>
      <c r="U11393" s="42"/>
      <c r="V11393" s="42"/>
      <c r="W11393" s="42"/>
      <c r="X11393" s="42"/>
      <c r="Y11393" s="42"/>
      <c r="Z11393" s="42"/>
    </row>
    <row r="11394">
      <c r="B11394" s="42"/>
      <c r="D11394" s="90"/>
      <c r="F11394" s="90"/>
      <c r="G11394" s="42"/>
      <c r="H11394" s="90"/>
      <c r="M11394" s="42"/>
      <c r="S11394" s="42"/>
      <c r="T11394" s="42"/>
      <c r="U11394" s="42"/>
      <c r="V11394" s="42"/>
      <c r="W11394" s="42"/>
      <c r="X11394" s="42"/>
      <c r="Y11394" s="42"/>
      <c r="Z11394" s="42"/>
    </row>
    <row r="11395">
      <c r="B11395" s="42"/>
      <c r="D11395" s="90"/>
      <c r="F11395" s="90"/>
      <c r="G11395" s="42"/>
      <c r="H11395" s="90"/>
      <c r="M11395" s="42"/>
      <c r="S11395" s="42"/>
      <c r="T11395" s="42"/>
      <c r="U11395" s="42"/>
      <c r="V11395" s="42"/>
      <c r="W11395" s="42"/>
      <c r="X11395" s="42"/>
      <c r="Y11395" s="42"/>
      <c r="Z11395" s="42"/>
    </row>
    <row r="11396">
      <c r="B11396" s="42"/>
      <c r="D11396" s="90"/>
      <c r="F11396" s="90"/>
      <c r="G11396" s="42"/>
      <c r="H11396" s="90"/>
      <c r="M11396" s="42"/>
      <c r="S11396" s="42"/>
      <c r="T11396" s="42"/>
      <c r="U11396" s="42"/>
      <c r="V11396" s="42"/>
      <c r="W11396" s="42"/>
      <c r="X11396" s="42"/>
      <c r="Y11396" s="42"/>
      <c r="Z11396" s="42"/>
    </row>
    <row r="11397">
      <c r="B11397" s="42"/>
      <c r="D11397" s="90"/>
      <c r="F11397" s="90"/>
      <c r="G11397" s="42"/>
      <c r="H11397" s="90"/>
      <c r="M11397" s="42"/>
      <c r="S11397" s="42"/>
      <c r="T11397" s="42"/>
      <c r="U11397" s="42"/>
      <c r="V11397" s="42"/>
      <c r="W11397" s="42"/>
      <c r="X11397" s="42"/>
      <c r="Y11397" s="42"/>
      <c r="Z11397" s="42"/>
    </row>
    <row r="11398">
      <c r="B11398" s="42"/>
      <c r="D11398" s="90"/>
      <c r="F11398" s="90"/>
      <c r="G11398" s="42"/>
      <c r="H11398" s="90"/>
      <c r="M11398" s="42"/>
      <c r="S11398" s="42"/>
      <c r="T11398" s="42"/>
      <c r="U11398" s="42"/>
      <c r="V11398" s="42"/>
      <c r="W11398" s="42"/>
      <c r="X11398" s="42"/>
      <c r="Y11398" s="42"/>
      <c r="Z11398" s="42"/>
    </row>
    <row r="11399">
      <c r="B11399" s="42"/>
      <c r="D11399" s="90"/>
      <c r="F11399" s="90"/>
      <c r="G11399" s="42"/>
      <c r="H11399" s="90"/>
      <c r="M11399" s="42"/>
      <c r="S11399" s="42"/>
      <c r="T11399" s="42"/>
      <c r="U11399" s="42"/>
      <c r="V11399" s="42"/>
      <c r="W11399" s="42"/>
      <c r="X11399" s="42"/>
      <c r="Y11399" s="42"/>
      <c r="Z11399" s="42"/>
    </row>
    <row r="11400">
      <c r="B11400" s="42"/>
      <c r="D11400" s="90"/>
      <c r="F11400" s="90"/>
      <c r="G11400" s="42"/>
      <c r="H11400" s="90"/>
      <c r="M11400" s="42"/>
      <c r="S11400" s="42"/>
      <c r="T11400" s="42"/>
      <c r="U11400" s="42"/>
      <c r="V11400" s="42"/>
      <c r="W11400" s="42"/>
      <c r="X11400" s="42"/>
      <c r="Y11400" s="42"/>
      <c r="Z11400" s="42"/>
    </row>
    <row r="11401">
      <c r="B11401" s="42"/>
      <c r="D11401" s="90"/>
      <c r="F11401" s="90"/>
      <c r="G11401" s="42"/>
      <c r="H11401" s="90"/>
      <c r="M11401" s="42"/>
      <c r="S11401" s="42"/>
      <c r="T11401" s="42"/>
      <c r="U11401" s="42"/>
      <c r="V11401" s="42"/>
      <c r="W11401" s="42"/>
      <c r="X11401" s="42"/>
      <c r="Y11401" s="42"/>
      <c r="Z11401" s="42"/>
    </row>
    <row r="11402">
      <c r="B11402" s="42"/>
      <c r="D11402" s="90"/>
      <c r="F11402" s="90"/>
      <c r="G11402" s="42"/>
      <c r="H11402" s="90"/>
      <c r="M11402" s="42"/>
      <c r="S11402" s="42"/>
      <c r="T11402" s="42"/>
      <c r="U11402" s="42"/>
      <c r="V11402" s="42"/>
      <c r="W11402" s="42"/>
      <c r="X11402" s="42"/>
      <c r="Y11402" s="42"/>
      <c r="Z11402" s="42"/>
    </row>
    <row r="11403">
      <c r="B11403" s="42"/>
      <c r="D11403" s="90"/>
      <c r="F11403" s="90"/>
      <c r="G11403" s="42"/>
      <c r="H11403" s="90"/>
      <c r="M11403" s="42"/>
      <c r="S11403" s="42"/>
      <c r="T11403" s="42"/>
      <c r="U11403" s="42"/>
      <c r="V11403" s="42"/>
      <c r="W11403" s="42"/>
      <c r="X11403" s="42"/>
      <c r="Y11403" s="42"/>
      <c r="Z11403" s="42"/>
    </row>
    <row r="11404">
      <c r="B11404" s="42"/>
      <c r="D11404" s="90"/>
      <c r="F11404" s="90"/>
      <c r="G11404" s="42"/>
      <c r="H11404" s="90"/>
      <c r="M11404" s="42"/>
      <c r="S11404" s="42"/>
      <c r="T11404" s="42"/>
      <c r="U11404" s="42"/>
      <c r="V11404" s="42"/>
      <c r="W11404" s="42"/>
      <c r="X11404" s="42"/>
      <c r="Y11404" s="42"/>
      <c r="Z11404" s="42"/>
    </row>
    <row r="11405">
      <c r="B11405" s="42"/>
      <c r="D11405" s="90"/>
      <c r="F11405" s="90"/>
      <c r="G11405" s="42"/>
      <c r="H11405" s="90"/>
      <c r="M11405" s="42"/>
      <c r="S11405" s="42"/>
      <c r="T11405" s="42"/>
      <c r="U11405" s="42"/>
      <c r="V11405" s="42"/>
      <c r="W11405" s="42"/>
      <c r="X11405" s="42"/>
      <c r="Y11405" s="42"/>
      <c r="Z11405" s="42"/>
    </row>
    <row r="11406">
      <c r="B11406" s="42"/>
      <c r="D11406" s="90"/>
      <c r="F11406" s="90"/>
      <c r="G11406" s="42"/>
      <c r="H11406" s="90"/>
      <c r="M11406" s="42"/>
      <c r="S11406" s="42"/>
      <c r="T11406" s="42"/>
      <c r="U11406" s="42"/>
      <c r="V11406" s="42"/>
      <c r="W11406" s="42"/>
      <c r="X11406" s="42"/>
      <c r="Y11406" s="42"/>
      <c r="Z11406" s="42"/>
    </row>
    <row r="11407">
      <c r="B11407" s="42"/>
      <c r="D11407" s="90"/>
      <c r="F11407" s="90"/>
      <c r="G11407" s="42"/>
      <c r="H11407" s="90"/>
      <c r="M11407" s="42"/>
      <c r="S11407" s="42"/>
      <c r="T11407" s="42"/>
      <c r="U11407" s="42"/>
      <c r="V11407" s="42"/>
      <c r="W11407" s="42"/>
      <c r="X11407" s="42"/>
      <c r="Y11407" s="42"/>
      <c r="Z11407" s="42"/>
    </row>
    <row r="11408">
      <c r="B11408" s="42"/>
      <c r="D11408" s="90"/>
      <c r="F11408" s="90"/>
      <c r="G11408" s="42"/>
      <c r="H11408" s="90"/>
      <c r="M11408" s="42"/>
      <c r="S11408" s="42"/>
      <c r="T11408" s="42"/>
      <c r="U11408" s="42"/>
      <c r="V11408" s="42"/>
      <c r="W11408" s="42"/>
      <c r="X11408" s="42"/>
      <c r="Y11408" s="42"/>
      <c r="Z11408" s="42"/>
    </row>
    <row r="11409">
      <c r="B11409" s="42"/>
      <c r="D11409" s="90"/>
      <c r="F11409" s="90"/>
      <c r="G11409" s="42"/>
      <c r="H11409" s="90"/>
      <c r="M11409" s="42"/>
      <c r="S11409" s="42"/>
      <c r="T11409" s="42"/>
      <c r="U11409" s="42"/>
      <c r="V11409" s="42"/>
      <c r="W11409" s="42"/>
      <c r="X11409" s="42"/>
      <c r="Y11409" s="42"/>
      <c r="Z11409" s="42"/>
    </row>
    <row r="11410">
      <c r="B11410" s="42"/>
      <c r="D11410" s="90"/>
      <c r="F11410" s="90"/>
      <c r="G11410" s="42"/>
      <c r="H11410" s="90"/>
      <c r="M11410" s="42"/>
      <c r="S11410" s="42"/>
      <c r="T11410" s="42"/>
      <c r="U11410" s="42"/>
      <c r="V11410" s="42"/>
      <c r="W11410" s="42"/>
      <c r="X11410" s="42"/>
      <c r="Y11410" s="42"/>
      <c r="Z11410" s="42"/>
    </row>
    <row r="11411">
      <c r="B11411" s="42"/>
      <c r="D11411" s="90"/>
      <c r="F11411" s="90"/>
      <c r="G11411" s="42"/>
      <c r="H11411" s="90"/>
      <c r="M11411" s="42"/>
      <c r="S11411" s="42"/>
      <c r="T11411" s="42"/>
      <c r="U11411" s="42"/>
      <c r="V11411" s="42"/>
      <c r="W11411" s="42"/>
      <c r="X11411" s="42"/>
      <c r="Y11411" s="42"/>
      <c r="Z11411" s="42"/>
    </row>
    <row r="11412">
      <c r="B11412" s="42"/>
      <c r="D11412" s="90"/>
      <c r="F11412" s="90"/>
      <c r="G11412" s="42"/>
      <c r="H11412" s="90"/>
      <c r="M11412" s="42"/>
      <c r="S11412" s="42"/>
      <c r="T11412" s="42"/>
      <c r="U11412" s="42"/>
      <c r="V11412" s="42"/>
      <c r="W11412" s="42"/>
      <c r="X11412" s="42"/>
      <c r="Y11412" s="42"/>
      <c r="Z11412" s="42"/>
    </row>
    <row r="11413">
      <c r="B11413" s="42"/>
      <c r="D11413" s="90"/>
      <c r="F11413" s="90"/>
      <c r="G11413" s="42"/>
      <c r="H11413" s="90"/>
      <c r="M11413" s="42"/>
      <c r="S11413" s="42"/>
      <c r="T11413" s="42"/>
      <c r="U11413" s="42"/>
      <c r="V11413" s="42"/>
      <c r="W11413" s="42"/>
      <c r="X11413" s="42"/>
      <c r="Y11413" s="42"/>
      <c r="Z11413" s="42"/>
    </row>
    <row r="11414">
      <c r="B11414" s="42"/>
      <c r="D11414" s="90"/>
      <c r="F11414" s="90"/>
      <c r="G11414" s="42"/>
      <c r="H11414" s="90"/>
      <c r="M11414" s="42"/>
      <c r="S11414" s="42"/>
      <c r="T11414" s="42"/>
      <c r="U11414" s="42"/>
      <c r="V11414" s="42"/>
      <c r="W11414" s="42"/>
      <c r="X11414" s="42"/>
      <c r="Y11414" s="42"/>
      <c r="Z11414" s="42"/>
    </row>
    <row r="11415">
      <c r="B11415" s="42"/>
      <c r="D11415" s="90"/>
      <c r="F11415" s="90"/>
      <c r="G11415" s="42"/>
      <c r="H11415" s="90"/>
      <c r="M11415" s="42"/>
      <c r="S11415" s="42"/>
      <c r="T11415" s="42"/>
      <c r="U11415" s="42"/>
      <c r="V11415" s="42"/>
      <c r="W11415" s="42"/>
      <c r="X11415" s="42"/>
      <c r="Y11415" s="42"/>
      <c r="Z11415" s="42"/>
    </row>
    <row r="11416">
      <c r="B11416" s="42"/>
      <c r="D11416" s="90"/>
      <c r="F11416" s="90"/>
      <c r="G11416" s="42"/>
      <c r="H11416" s="90"/>
      <c r="M11416" s="42"/>
      <c r="S11416" s="42"/>
      <c r="T11416" s="42"/>
      <c r="U11416" s="42"/>
      <c r="V11416" s="42"/>
      <c r="W11416" s="42"/>
      <c r="X11416" s="42"/>
      <c r="Y11416" s="42"/>
      <c r="Z11416" s="42"/>
    </row>
    <row r="11417">
      <c r="B11417" s="42"/>
      <c r="D11417" s="90"/>
      <c r="F11417" s="90"/>
      <c r="G11417" s="42"/>
      <c r="H11417" s="90"/>
      <c r="M11417" s="42"/>
      <c r="S11417" s="42"/>
      <c r="T11417" s="42"/>
      <c r="U11417" s="42"/>
      <c r="V11417" s="42"/>
      <c r="W11417" s="42"/>
      <c r="X11417" s="42"/>
      <c r="Y11417" s="42"/>
      <c r="Z11417" s="42"/>
    </row>
    <row r="11418">
      <c r="B11418" s="42"/>
      <c r="D11418" s="90"/>
      <c r="F11418" s="90"/>
      <c r="G11418" s="42"/>
      <c r="H11418" s="90"/>
      <c r="M11418" s="42"/>
      <c r="S11418" s="42"/>
      <c r="T11418" s="42"/>
      <c r="U11418" s="42"/>
      <c r="V11418" s="42"/>
      <c r="W11418" s="42"/>
      <c r="X11418" s="42"/>
      <c r="Y11418" s="42"/>
      <c r="Z11418" s="42"/>
    </row>
    <row r="11419">
      <c r="B11419" s="42"/>
      <c r="D11419" s="90"/>
      <c r="F11419" s="90"/>
      <c r="G11419" s="42"/>
      <c r="H11419" s="90"/>
      <c r="M11419" s="42"/>
      <c r="S11419" s="42"/>
      <c r="T11419" s="42"/>
      <c r="U11419" s="42"/>
      <c r="V11419" s="42"/>
      <c r="W11419" s="42"/>
      <c r="X11419" s="42"/>
      <c r="Y11419" s="42"/>
      <c r="Z11419" s="42"/>
    </row>
    <row r="11420">
      <c r="B11420" s="42"/>
      <c r="D11420" s="90"/>
      <c r="F11420" s="90"/>
      <c r="G11420" s="42"/>
      <c r="H11420" s="90"/>
      <c r="M11420" s="42"/>
      <c r="S11420" s="42"/>
      <c r="T11420" s="42"/>
      <c r="U11420" s="42"/>
      <c r="V11420" s="42"/>
      <c r="W11420" s="42"/>
      <c r="X11420" s="42"/>
      <c r="Y11420" s="42"/>
      <c r="Z11420" s="42"/>
    </row>
    <row r="11421">
      <c r="B11421" s="42"/>
      <c r="D11421" s="90"/>
      <c r="F11421" s="90"/>
      <c r="G11421" s="42"/>
      <c r="H11421" s="90"/>
      <c r="M11421" s="42"/>
      <c r="S11421" s="42"/>
      <c r="T11421" s="42"/>
      <c r="U11421" s="42"/>
      <c r="V11421" s="42"/>
      <c r="W11421" s="42"/>
      <c r="X11421" s="42"/>
      <c r="Y11421" s="42"/>
      <c r="Z11421" s="42"/>
    </row>
    <row r="11422">
      <c r="B11422" s="42"/>
      <c r="D11422" s="90"/>
      <c r="F11422" s="90"/>
      <c r="G11422" s="42"/>
      <c r="H11422" s="90"/>
      <c r="M11422" s="42"/>
      <c r="S11422" s="42"/>
      <c r="T11422" s="42"/>
      <c r="U11422" s="42"/>
      <c r="V11422" s="42"/>
      <c r="W11422" s="42"/>
      <c r="X11422" s="42"/>
      <c r="Y11422" s="42"/>
      <c r="Z11422" s="42"/>
    </row>
    <row r="11423">
      <c r="B11423" s="42"/>
      <c r="D11423" s="90"/>
      <c r="F11423" s="90"/>
      <c r="G11423" s="42"/>
      <c r="H11423" s="90"/>
      <c r="M11423" s="42"/>
      <c r="S11423" s="42"/>
      <c r="T11423" s="42"/>
      <c r="U11423" s="42"/>
      <c r="V11423" s="42"/>
      <c r="W11423" s="42"/>
      <c r="X11423" s="42"/>
      <c r="Y11423" s="42"/>
      <c r="Z11423" s="42"/>
    </row>
    <row r="11424">
      <c r="B11424" s="42"/>
      <c r="D11424" s="90"/>
      <c r="F11424" s="90"/>
      <c r="G11424" s="42"/>
      <c r="H11424" s="90"/>
      <c r="M11424" s="42"/>
      <c r="S11424" s="42"/>
      <c r="T11424" s="42"/>
      <c r="U11424" s="42"/>
      <c r="V11424" s="42"/>
      <c r="W11424" s="42"/>
      <c r="X11424" s="42"/>
      <c r="Y11424" s="42"/>
      <c r="Z11424" s="42"/>
    </row>
    <row r="11425">
      <c r="B11425" s="42"/>
      <c r="D11425" s="90"/>
      <c r="F11425" s="90"/>
      <c r="G11425" s="42"/>
      <c r="H11425" s="90"/>
      <c r="M11425" s="42"/>
      <c r="S11425" s="42"/>
      <c r="T11425" s="42"/>
      <c r="U11425" s="42"/>
      <c r="V11425" s="42"/>
      <c r="W11425" s="42"/>
      <c r="X11425" s="42"/>
      <c r="Y11425" s="42"/>
      <c r="Z11425" s="42"/>
    </row>
    <row r="11426">
      <c r="B11426" s="42"/>
      <c r="D11426" s="90"/>
      <c r="F11426" s="90"/>
      <c r="G11426" s="42"/>
      <c r="H11426" s="90"/>
      <c r="M11426" s="42"/>
      <c r="S11426" s="42"/>
      <c r="T11426" s="42"/>
      <c r="U11426" s="42"/>
      <c r="V11426" s="42"/>
      <c r="W11426" s="42"/>
      <c r="X11426" s="42"/>
      <c r="Y11426" s="42"/>
      <c r="Z11426" s="42"/>
    </row>
    <row r="11427">
      <c r="B11427" s="42"/>
      <c r="D11427" s="90"/>
      <c r="F11427" s="90"/>
      <c r="G11427" s="42"/>
      <c r="H11427" s="90"/>
      <c r="M11427" s="42"/>
      <c r="S11427" s="42"/>
      <c r="T11427" s="42"/>
      <c r="U11427" s="42"/>
      <c r="V11427" s="42"/>
      <c r="W11427" s="42"/>
      <c r="X11427" s="42"/>
      <c r="Y11427" s="42"/>
      <c r="Z11427" s="42"/>
    </row>
    <row r="11428">
      <c r="B11428" s="42"/>
      <c r="D11428" s="90"/>
      <c r="F11428" s="90"/>
      <c r="G11428" s="42"/>
      <c r="H11428" s="90"/>
      <c r="M11428" s="42"/>
      <c r="S11428" s="42"/>
      <c r="T11428" s="42"/>
      <c r="U11428" s="42"/>
      <c r="V11428" s="42"/>
      <c r="W11428" s="42"/>
      <c r="X11428" s="42"/>
      <c r="Y11428" s="42"/>
      <c r="Z11428" s="42"/>
    </row>
    <row r="11429">
      <c r="B11429" s="42"/>
      <c r="D11429" s="90"/>
      <c r="F11429" s="90"/>
      <c r="G11429" s="42"/>
      <c r="H11429" s="90"/>
      <c r="M11429" s="42"/>
      <c r="S11429" s="42"/>
      <c r="T11429" s="42"/>
      <c r="U11429" s="42"/>
      <c r="V11429" s="42"/>
      <c r="W11429" s="42"/>
      <c r="X11429" s="42"/>
      <c r="Y11429" s="42"/>
      <c r="Z11429" s="42"/>
    </row>
    <row r="11430">
      <c r="B11430" s="42"/>
      <c r="D11430" s="90"/>
      <c r="F11430" s="90"/>
      <c r="G11430" s="42"/>
      <c r="H11430" s="90"/>
      <c r="M11430" s="42"/>
      <c r="S11430" s="42"/>
      <c r="T11430" s="42"/>
      <c r="U11430" s="42"/>
      <c r="V11430" s="42"/>
      <c r="W11430" s="42"/>
      <c r="X11430" s="42"/>
      <c r="Y11430" s="42"/>
      <c r="Z11430" s="42"/>
    </row>
    <row r="11431">
      <c r="B11431" s="42"/>
      <c r="D11431" s="90"/>
      <c r="F11431" s="90"/>
      <c r="G11431" s="42"/>
      <c r="H11431" s="90"/>
      <c r="M11431" s="42"/>
      <c r="S11431" s="42"/>
      <c r="T11431" s="42"/>
      <c r="U11431" s="42"/>
      <c r="V11431" s="42"/>
      <c r="W11431" s="42"/>
      <c r="X11431" s="42"/>
      <c r="Y11431" s="42"/>
      <c r="Z11431" s="42"/>
    </row>
    <row r="11432">
      <c r="B11432" s="42"/>
      <c r="D11432" s="90"/>
      <c r="F11432" s="90"/>
      <c r="G11432" s="42"/>
      <c r="H11432" s="90"/>
      <c r="M11432" s="42"/>
      <c r="S11432" s="42"/>
      <c r="T11432" s="42"/>
      <c r="U11432" s="42"/>
      <c r="V11432" s="42"/>
      <c r="W11432" s="42"/>
      <c r="X11432" s="42"/>
      <c r="Y11432" s="42"/>
      <c r="Z11432" s="42"/>
    </row>
    <row r="11433">
      <c r="B11433" s="42"/>
      <c r="D11433" s="90"/>
      <c r="F11433" s="90"/>
      <c r="G11433" s="42"/>
      <c r="H11433" s="90"/>
      <c r="M11433" s="42"/>
      <c r="S11433" s="42"/>
      <c r="T11433" s="42"/>
      <c r="U11433" s="42"/>
      <c r="V11433" s="42"/>
      <c r="W11433" s="42"/>
      <c r="X11433" s="42"/>
      <c r="Y11433" s="42"/>
      <c r="Z11433" s="42"/>
    </row>
    <row r="11434">
      <c r="B11434" s="42"/>
      <c r="D11434" s="90"/>
      <c r="F11434" s="90"/>
      <c r="G11434" s="42"/>
      <c r="H11434" s="90"/>
      <c r="M11434" s="42"/>
      <c r="S11434" s="42"/>
      <c r="T11434" s="42"/>
      <c r="U11434" s="42"/>
      <c r="V11434" s="42"/>
      <c r="W11434" s="42"/>
      <c r="X11434" s="42"/>
      <c r="Y11434" s="42"/>
      <c r="Z11434" s="42"/>
    </row>
    <row r="11435">
      <c r="B11435" s="42"/>
      <c r="D11435" s="90"/>
      <c r="F11435" s="90"/>
      <c r="G11435" s="42"/>
      <c r="H11435" s="90"/>
      <c r="M11435" s="42"/>
      <c r="S11435" s="42"/>
      <c r="T11435" s="42"/>
      <c r="U11435" s="42"/>
      <c r="V11435" s="42"/>
      <c r="W11435" s="42"/>
      <c r="X11435" s="42"/>
      <c r="Y11435" s="42"/>
      <c r="Z11435" s="42"/>
    </row>
    <row r="11436">
      <c r="B11436" s="42"/>
      <c r="D11436" s="90"/>
      <c r="F11436" s="90"/>
      <c r="G11436" s="42"/>
      <c r="H11436" s="90"/>
      <c r="M11436" s="42"/>
      <c r="S11436" s="42"/>
      <c r="T11436" s="42"/>
      <c r="U11436" s="42"/>
      <c r="V11436" s="42"/>
      <c r="W11436" s="42"/>
      <c r="X11436" s="42"/>
      <c r="Y11436" s="42"/>
      <c r="Z11436" s="42"/>
    </row>
    <row r="11437">
      <c r="B11437" s="42"/>
      <c r="D11437" s="90"/>
      <c r="F11437" s="90"/>
      <c r="G11437" s="42"/>
      <c r="H11437" s="90"/>
      <c r="M11437" s="42"/>
      <c r="S11437" s="42"/>
      <c r="T11437" s="42"/>
      <c r="U11437" s="42"/>
      <c r="V11437" s="42"/>
      <c r="W11437" s="42"/>
      <c r="X11437" s="42"/>
      <c r="Y11437" s="42"/>
      <c r="Z11437" s="42"/>
    </row>
    <row r="11438">
      <c r="B11438" s="42"/>
      <c r="D11438" s="90"/>
      <c r="F11438" s="90"/>
      <c r="G11438" s="42"/>
      <c r="H11438" s="90"/>
      <c r="M11438" s="42"/>
      <c r="S11438" s="42"/>
      <c r="T11438" s="42"/>
      <c r="U11438" s="42"/>
      <c r="V11438" s="42"/>
      <c r="W11438" s="42"/>
      <c r="X11438" s="42"/>
      <c r="Y11438" s="42"/>
      <c r="Z11438" s="42"/>
    </row>
    <row r="11439">
      <c r="B11439" s="42"/>
      <c r="D11439" s="90"/>
      <c r="F11439" s="90"/>
      <c r="G11439" s="42"/>
      <c r="H11439" s="90"/>
      <c r="M11439" s="42"/>
      <c r="S11439" s="42"/>
      <c r="T11439" s="42"/>
      <c r="U11439" s="42"/>
      <c r="V11439" s="42"/>
      <c r="W11439" s="42"/>
      <c r="X11439" s="42"/>
      <c r="Y11439" s="42"/>
      <c r="Z11439" s="42"/>
    </row>
    <row r="11440">
      <c r="B11440" s="42"/>
      <c r="D11440" s="90"/>
      <c r="F11440" s="90"/>
      <c r="G11440" s="42"/>
      <c r="H11440" s="90"/>
      <c r="M11440" s="42"/>
      <c r="S11440" s="42"/>
      <c r="T11440" s="42"/>
      <c r="U11440" s="42"/>
      <c r="V11440" s="42"/>
      <c r="W11440" s="42"/>
      <c r="X11440" s="42"/>
      <c r="Y11440" s="42"/>
      <c r="Z11440" s="42"/>
    </row>
    <row r="11441">
      <c r="B11441" s="42"/>
      <c r="D11441" s="90"/>
      <c r="F11441" s="90"/>
      <c r="G11441" s="42"/>
      <c r="H11441" s="90"/>
      <c r="M11441" s="42"/>
      <c r="S11441" s="42"/>
      <c r="T11441" s="42"/>
      <c r="U11441" s="42"/>
      <c r="V11441" s="42"/>
      <c r="W11441" s="42"/>
      <c r="X11441" s="42"/>
      <c r="Y11441" s="42"/>
      <c r="Z11441" s="42"/>
    </row>
    <row r="11442">
      <c r="B11442" s="42"/>
      <c r="D11442" s="90"/>
      <c r="F11442" s="90"/>
      <c r="G11442" s="42"/>
      <c r="H11442" s="90"/>
      <c r="M11442" s="42"/>
      <c r="S11442" s="42"/>
      <c r="T11442" s="42"/>
      <c r="U11442" s="42"/>
      <c r="V11442" s="42"/>
      <c r="W11442" s="42"/>
      <c r="X11442" s="42"/>
      <c r="Y11442" s="42"/>
      <c r="Z11442" s="42"/>
    </row>
    <row r="11443">
      <c r="B11443" s="42"/>
      <c r="D11443" s="90"/>
      <c r="F11443" s="90"/>
      <c r="G11443" s="42"/>
      <c r="H11443" s="90"/>
      <c r="M11443" s="42"/>
      <c r="S11443" s="42"/>
      <c r="T11443" s="42"/>
      <c r="U11443" s="42"/>
      <c r="V11443" s="42"/>
      <c r="W11443" s="42"/>
      <c r="X11443" s="42"/>
      <c r="Y11443" s="42"/>
      <c r="Z11443" s="42"/>
    </row>
    <row r="11444">
      <c r="B11444" s="42"/>
      <c r="D11444" s="90"/>
      <c r="F11444" s="90"/>
      <c r="G11444" s="42"/>
      <c r="H11444" s="90"/>
      <c r="M11444" s="42"/>
      <c r="S11444" s="42"/>
      <c r="T11444" s="42"/>
      <c r="U11444" s="42"/>
      <c r="V11444" s="42"/>
      <c r="W11444" s="42"/>
      <c r="X11444" s="42"/>
      <c r="Y11444" s="42"/>
      <c r="Z11444" s="42"/>
    </row>
    <row r="11445">
      <c r="B11445" s="42"/>
      <c r="D11445" s="90"/>
      <c r="F11445" s="90"/>
      <c r="G11445" s="42"/>
      <c r="H11445" s="90"/>
      <c r="M11445" s="42"/>
      <c r="S11445" s="42"/>
      <c r="T11445" s="42"/>
      <c r="U11445" s="42"/>
      <c r="V11445" s="42"/>
      <c r="W11445" s="42"/>
      <c r="X11445" s="42"/>
      <c r="Y11445" s="42"/>
      <c r="Z11445" s="42"/>
    </row>
    <row r="11446">
      <c r="B11446" s="42"/>
      <c r="D11446" s="90"/>
      <c r="F11446" s="90"/>
      <c r="G11446" s="42"/>
      <c r="H11446" s="90"/>
      <c r="M11446" s="42"/>
      <c r="S11446" s="42"/>
      <c r="T11446" s="42"/>
      <c r="U11446" s="42"/>
      <c r="V11446" s="42"/>
      <c r="W11446" s="42"/>
      <c r="X11446" s="42"/>
      <c r="Y11446" s="42"/>
      <c r="Z11446" s="42"/>
    </row>
    <row r="11447">
      <c r="B11447" s="42"/>
      <c r="D11447" s="90"/>
      <c r="F11447" s="90"/>
      <c r="G11447" s="42"/>
      <c r="H11447" s="90"/>
      <c r="M11447" s="42"/>
      <c r="S11447" s="42"/>
      <c r="T11447" s="42"/>
      <c r="U11447" s="42"/>
      <c r="V11447" s="42"/>
      <c r="W11447" s="42"/>
      <c r="X11447" s="42"/>
      <c r="Y11447" s="42"/>
      <c r="Z11447" s="42"/>
    </row>
    <row r="11448">
      <c r="B11448" s="42"/>
      <c r="D11448" s="90"/>
      <c r="F11448" s="90"/>
      <c r="G11448" s="42"/>
      <c r="H11448" s="90"/>
      <c r="M11448" s="42"/>
      <c r="S11448" s="42"/>
      <c r="T11448" s="42"/>
      <c r="U11448" s="42"/>
      <c r="V11448" s="42"/>
      <c r="W11448" s="42"/>
      <c r="X11448" s="42"/>
      <c r="Y11448" s="42"/>
      <c r="Z11448" s="42"/>
    </row>
    <row r="11449">
      <c r="B11449" s="42"/>
      <c r="D11449" s="90"/>
      <c r="F11449" s="90"/>
      <c r="G11449" s="42"/>
      <c r="H11449" s="90"/>
      <c r="M11449" s="42"/>
      <c r="S11449" s="42"/>
      <c r="T11449" s="42"/>
      <c r="U11449" s="42"/>
      <c r="V11449" s="42"/>
      <c r="W11449" s="42"/>
      <c r="X11449" s="42"/>
      <c r="Y11449" s="42"/>
      <c r="Z11449" s="42"/>
    </row>
    <row r="11450">
      <c r="B11450" s="42"/>
      <c r="D11450" s="90"/>
      <c r="F11450" s="90"/>
      <c r="G11450" s="42"/>
      <c r="H11450" s="90"/>
      <c r="M11450" s="42"/>
      <c r="S11450" s="42"/>
      <c r="T11450" s="42"/>
      <c r="U11450" s="42"/>
      <c r="V11450" s="42"/>
      <c r="W11450" s="42"/>
      <c r="X11450" s="42"/>
      <c r="Y11450" s="42"/>
      <c r="Z11450" s="42"/>
    </row>
    <row r="11451">
      <c r="B11451" s="42"/>
      <c r="D11451" s="90"/>
      <c r="F11451" s="90"/>
      <c r="G11451" s="42"/>
      <c r="H11451" s="90"/>
      <c r="M11451" s="42"/>
      <c r="S11451" s="42"/>
      <c r="T11451" s="42"/>
      <c r="U11451" s="42"/>
      <c r="V11451" s="42"/>
      <c r="W11451" s="42"/>
      <c r="X11451" s="42"/>
      <c r="Y11451" s="42"/>
      <c r="Z11451" s="42"/>
    </row>
    <row r="11452">
      <c r="B11452" s="42"/>
      <c r="D11452" s="90"/>
      <c r="F11452" s="90"/>
      <c r="G11452" s="42"/>
      <c r="H11452" s="90"/>
      <c r="M11452" s="42"/>
      <c r="S11452" s="42"/>
      <c r="T11452" s="42"/>
      <c r="U11452" s="42"/>
      <c r="V11452" s="42"/>
      <c r="W11452" s="42"/>
      <c r="X11452" s="42"/>
      <c r="Y11452" s="42"/>
      <c r="Z11452" s="42"/>
    </row>
    <row r="11453">
      <c r="B11453" s="42"/>
      <c r="D11453" s="90"/>
      <c r="F11453" s="90"/>
      <c r="G11453" s="42"/>
      <c r="H11453" s="90"/>
      <c r="M11453" s="42"/>
      <c r="S11453" s="42"/>
      <c r="T11453" s="42"/>
      <c r="U11453" s="42"/>
      <c r="V11453" s="42"/>
      <c r="W11453" s="42"/>
      <c r="X11453" s="42"/>
      <c r="Y11453" s="42"/>
      <c r="Z11453" s="42"/>
    </row>
    <row r="11454">
      <c r="B11454" s="42"/>
      <c r="D11454" s="90"/>
      <c r="F11454" s="90"/>
      <c r="G11454" s="42"/>
      <c r="H11454" s="90"/>
      <c r="M11454" s="42"/>
      <c r="S11454" s="42"/>
      <c r="T11454" s="42"/>
      <c r="U11454" s="42"/>
      <c r="V11454" s="42"/>
      <c r="W11454" s="42"/>
      <c r="X11454" s="42"/>
      <c r="Y11454" s="42"/>
      <c r="Z11454" s="42"/>
    </row>
    <row r="11455">
      <c r="B11455" s="42"/>
      <c r="D11455" s="90"/>
      <c r="F11455" s="90"/>
      <c r="G11455" s="42"/>
      <c r="H11455" s="90"/>
      <c r="M11455" s="42"/>
      <c r="S11455" s="42"/>
      <c r="T11455" s="42"/>
      <c r="U11455" s="42"/>
      <c r="V11455" s="42"/>
      <c r="W11455" s="42"/>
      <c r="X11455" s="42"/>
      <c r="Y11455" s="42"/>
      <c r="Z11455" s="42"/>
    </row>
    <row r="11456">
      <c r="B11456" s="42"/>
      <c r="D11456" s="90"/>
      <c r="F11456" s="90"/>
      <c r="G11456" s="42"/>
      <c r="H11456" s="90"/>
      <c r="M11456" s="42"/>
      <c r="S11456" s="42"/>
      <c r="T11456" s="42"/>
      <c r="U11456" s="42"/>
      <c r="V11456" s="42"/>
      <c r="W11456" s="42"/>
      <c r="X11456" s="42"/>
      <c r="Y11456" s="42"/>
      <c r="Z11456" s="42"/>
    </row>
    <row r="11457">
      <c r="B11457" s="42"/>
      <c r="D11457" s="90"/>
      <c r="F11457" s="90"/>
      <c r="G11457" s="42"/>
      <c r="H11457" s="90"/>
      <c r="M11457" s="42"/>
      <c r="S11457" s="42"/>
      <c r="T11457" s="42"/>
      <c r="U11457" s="42"/>
      <c r="V11457" s="42"/>
      <c r="W11457" s="42"/>
      <c r="X11457" s="42"/>
      <c r="Y11457" s="42"/>
      <c r="Z11457" s="42"/>
    </row>
    <row r="11458">
      <c r="B11458" s="42"/>
      <c r="D11458" s="90"/>
      <c r="F11458" s="90"/>
      <c r="G11458" s="42"/>
      <c r="H11458" s="90"/>
      <c r="M11458" s="42"/>
      <c r="S11458" s="42"/>
      <c r="T11458" s="42"/>
      <c r="U11458" s="42"/>
      <c r="V11458" s="42"/>
      <c r="W11458" s="42"/>
      <c r="X11458" s="42"/>
      <c r="Y11458" s="42"/>
      <c r="Z11458" s="42"/>
    </row>
    <row r="11459">
      <c r="B11459" s="42"/>
      <c r="D11459" s="90"/>
      <c r="F11459" s="90"/>
      <c r="G11459" s="42"/>
      <c r="H11459" s="90"/>
      <c r="M11459" s="42"/>
      <c r="S11459" s="42"/>
      <c r="T11459" s="42"/>
      <c r="U11459" s="42"/>
      <c r="V11459" s="42"/>
      <c r="W11459" s="42"/>
      <c r="X11459" s="42"/>
      <c r="Y11459" s="42"/>
      <c r="Z11459" s="42"/>
    </row>
    <row r="11460">
      <c r="B11460" s="42"/>
      <c r="D11460" s="90"/>
      <c r="F11460" s="90"/>
      <c r="G11460" s="42"/>
      <c r="H11460" s="90"/>
      <c r="M11460" s="42"/>
      <c r="S11460" s="42"/>
      <c r="T11460" s="42"/>
      <c r="U11460" s="42"/>
      <c r="V11460" s="42"/>
      <c r="W11460" s="42"/>
      <c r="X11460" s="42"/>
      <c r="Y11460" s="42"/>
      <c r="Z11460" s="42"/>
    </row>
    <row r="11461">
      <c r="B11461" s="42"/>
      <c r="D11461" s="90"/>
      <c r="F11461" s="90"/>
      <c r="G11461" s="42"/>
      <c r="H11461" s="90"/>
      <c r="M11461" s="42"/>
      <c r="S11461" s="42"/>
      <c r="T11461" s="42"/>
      <c r="U11461" s="42"/>
      <c r="V11461" s="42"/>
      <c r="W11461" s="42"/>
      <c r="X11461" s="42"/>
      <c r="Y11461" s="42"/>
      <c r="Z11461" s="42"/>
    </row>
    <row r="11462">
      <c r="B11462" s="42"/>
      <c r="D11462" s="90"/>
      <c r="F11462" s="90"/>
      <c r="G11462" s="42"/>
      <c r="H11462" s="90"/>
      <c r="M11462" s="42"/>
      <c r="S11462" s="42"/>
      <c r="T11462" s="42"/>
      <c r="U11462" s="42"/>
      <c r="V11462" s="42"/>
      <c r="W11462" s="42"/>
      <c r="X11462" s="42"/>
      <c r="Y11462" s="42"/>
      <c r="Z11462" s="42"/>
    </row>
    <row r="11463">
      <c r="B11463" s="42"/>
      <c r="D11463" s="90"/>
      <c r="F11463" s="90"/>
      <c r="G11463" s="42"/>
      <c r="H11463" s="90"/>
      <c r="M11463" s="42"/>
      <c r="S11463" s="42"/>
      <c r="T11463" s="42"/>
      <c r="U11463" s="42"/>
      <c r="V11463" s="42"/>
      <c r="W11463" s="42"/>
      <c r="X11463" s="42"/>
      <c r="Y11463" s="42"/>
      <c r="Z11463" s="42"/>
    </row>
    <row r="11464">
      <c r="B11464" s="42"/>
      <c r="D11464" s="90"/>
      <c r="F11464" s="90"/>
      <c r="G11464" s="42"/>
      <c r="H11464" s="90"/>
      <c r="M11464" s="42"/>
      <c r="S11464" s="42"/>
      <c r="T11464" s="42"/>
      <c r="U11464" s="42"/>
      <c r="V11464" s="42"/>
      <c r="W11464" s="42"/>
      <c r="X11464" s="42"/>
      <c r="Y11464" s="42"/>
      <c r="Z11464" s="42"/>
    </row>
    <row r="11465">
      <c r="B11465" s="42"/>
      <c r="D11465" s="90"/>
      <c r="F11465" s="90"/>
      <c r="G11465" s="42"/>
      <c r="H11465" s="90"/>
      <c r="M11465" s="42"/>
      <c r="S11465" s="42"/>
      <c r="T11465" s="42"/>
      <c r="U11465" s="42"/>
      <c r="V11465" s="42"/>
      <c r="W11465" s="42"/>
      <c r="X11465" s="42"/>
      <c r="Y11465" s="42"/>
      <c r="Z11465" s="42"/>
    </row>
    <row r="11466">
      <c r="B11466" s="42"/>
      <c r="D11466" s="90"/>
      <c r="F11466" s="90"/>
      <c r="G11466" s="42"/>
      <c r="H11466" s="90"/>
      <c r="M11466" s="42"/>
      <c r="S11466" s="42"/>
      <c r="T11466" s="42"/>
      <c r="U11466" s="42"/>
      <c r="V11466" s="42"/>
      <c r="W11466" s="42"/>
      <c r="X11466" s="42"/>
      <c r="Y11466" s="42"/>
      <c r="Z11466" s="42"/>
    </row>
    <row r="11467">
      <c r="B11467" s="42"/>
      <c r="D11467" s="90"/>
      <c r="F11467" s="90"/>
      <c r="G11467" s="42"/>
      <c r="H11467" s="90"/>
      <c r="M11467" s="42"/>
      <c r="S11467" s="42"/>
      <c r="T11467" s="42"/>
      <c r="U11467" s="42"/>
      <c r="V11467" s="42"/>
      <c r="W11467" s="42"/>
      <c r="X11467" s="42"/>
      <c r="Y11467" s="42"/>
      <c r="Z11467" s="42"/>
    </row>
    <row r="11468">
      <c r="B11468" s="42"/>
      <c r="D11468" s="90"/>
      <c r="F11468" s="90"/>
      <c r="G11468" s="42"/>
      <c r="H11468" s="90"/>
      <c r="M11468" s="42"/>
      <c r="S11468" s="42"/>
      <c r="T11468" s="42"/>
      <c r="U11468" s="42"/>
      <c r="V11468" s="42"/>
      <c r="W11468" s="42"/>
      <c r="X11468" s="42"/>
      <c r="Y11468" s="42"/>
      <c r="Z11468" s="42"/>
    </row>
    <row r="11469">
      <c r="B11469" s="42"/>
      <c r="D11469" s="90"/>
      <c r="F11469" s="90"/>
      <c r="G11469" s="42"/>
      <c r="H11469" s="90"/>
      <c r="M11469" s="42"/>
      <c r="S11469" s="42"/>
      <c r="T11469" s="42"/>
      <c r="U11469" s="42"/>
      <c r="V11469" s="42"/>
      <c r="W11469" s="42"/>
      <c r="X11469" s="42"/>
      <c r="Y11469" s="42"/>
      <c r="Z11469" s="42"/>
    </row>
    <row r="11470">
      <c r="B11470" s="42"/>
      <c r="D11470" s="90"/>
      <c r="F11470" s="90"/>
      <c r="G11470" s="42"/>
      <c r="H11470" s="90"/>
      <c r="M11470" s="42"/>
      <c r="S11470" s="42"/>
      <c r="T11470" s="42"/>
      <c r="U11470" s="42"/>
      <c r="V11470" s="42"/>
      <c r="W11470" s="42"/>
      <c r="X11470" s="42"/>
      <c r="Y11470" s="42"/>
      <c r="Z11470" s="42"/>
    </row>
    <row r="11471">
      <c r="B11471" s="42"/>
      <c r="D11471" s="90"/>
      <c r="F11471" s="90"/>
      <c r="G11471" s="42"/>
      <c r="H11471" s="90"/>
      <c r="M11471" s="42"/>
      <c r="S11471" s="42"/>
      <c r="T11471" s="42"/>
      <c r="U11471" s="42"/>
      <c r="V11471" s="42"/>
      <c r="W11471" s="42"/>
      <c r="X11471" s="42"/>
      <c r="Y11471" s="42"/>
      <c r="Z11471" s="42"/>
    </row>
    <row r="11472">
      <c r="B11472" s="42"/>
      <c r="D11472" s="90"/>
      <c r="F11472" s="90"/>
      <c r="G11472" s="42"/>
      <c r="H11472" s="90"/>
      <c r="M11472" s="42"/>
      <c r="S11472" s="42"/>
      <c r="T11472" s="42"/>
      <c r="U11472" s="42"/>
      <c r="V11472" s="42"/>
      <c r="W11472" s="42"/>
      <c r="X11472" s="42"/>
      <c r="Y11472" s="42"/>
      <c r="Z11472" s="42"/>
    </row>
    <row r="11473">
      <c r="B11473" s="42"/>
      <c r="D11473" s="90"/>
      <c r="F11473" s="90"/>
      <c r="G11473" s="42"/>
      <c r="H11473" s="90"/>
      <c r="M11473" s="42"/>
      <c r="S11473" s="42"/>
      <c r="T11473" s="42"/>
      <c r="U11473" s="42"/>
      <c r="V11473" s="42"/>
      <c r="W11473" s="42"/>
      <c r="X11473" s="42"/>
      <c r="Y11473" s="42"/>
      <c r="Z11473" s="42"/>
    </row>
    <row r="11474">
      <c r="B11474" s="42"/>
      <c r="D11474" s="90"/>
      <c r="F11474" s="90"/>
      <c r="G11474" s="42"/>
      <c r="H11474" s="90"/>
      <c r="M11474" s="42"/>
      <c r="S11474" s="42"/>
      <c r="T11474" s="42"/>
      <c r="U11474" s="42"/>
      <c r="V11474" s="42"/>
      <c r="W11474" s="42"/>
      <c r="X11474" s="42"/>
      <c r="Y11474" s="42"/>
      <c r="Z11474" s="42"/>
    </row>
    <row r="11475">
      <c r="B11475" s="42"/>
      <c r="D11475" s="90"/>
      <c r="F11475" s="90"/>
      <c r="G11475" s="42"/>
      <c r="H11475" s="90"/>
      <c r="M11475" s="42"/>
      <c r="S11475" s="42"/>
      <c r="T11475" s="42"/>
      <c r="U11475" s="42"/>
      <c r="V11475" s="42"/>
      <c r="W11475" s="42"/>
      <c r="X11475" s="42"/>
      <c r="Y11475" s="42"/>
      <c r="Z11475" s="42"/>
    </row>
    <row r="11476">
      <c r="B11476" s="42"/>
      <c r="D11476" s="90"/>
      <c r="F11476" s="90"/>
      <c r="G11476" s="42"/>
      <c r="H11476" s="90"/>
      <c r="M11476" s="42"/>
      <c r="S11476" s="42"/>
      <c r="T11476" s="42"/>
      <c r="U11476" s="42"/>
      <c r="V11476" s="42"/>
      <c r="W11476" s="42"/>
      <c r="X11476" s="42"/>
      <c r="Y11476" s="42"/>
      <c r="Z11476" s="42"/>
    </row>
    <row r="11477">
      <c r="B11477" s="42"/>
      <c r="D11477" s="90"/>
      <c r="F11477" s="90"/>
      <c r="G11477" s="42"/>
      <c r="H11477" s="90"/>
      <c r="M11477" s="42"/>
      <c r="S11477" s="42"/>
      <c r="T11477" s="42"/>
      <c r="U11477" s="42"/>
      <c r="V11477" s="42"/>
      <c r="W11477" s="42"/>
      <c r="X11477" s="42"/>
      <c r="Y11477" s="42"/>
      <c r="Z11477" s="42"/>
    </row>
    <row r="11478">
      <c r="B11478" s="42"/>
      <c r="D11478" s="90"/>
      <c r="F11478" s="90"/>
      <c r="G11478" s="42"/>
      <c r="H11478" s="90"/>
      <c r="M11478" s="42"/>
      <c r="S11478" s="42"/>
      <c r="T11478" s="42"/>
      <c r="U11478" s="42"/>
      <c r="V11478" s="42"/>
      <c r="W11478" s="42"/>
      <c r="X11478" s="42"/>
      <c r="Y11478" s="42"/>
      <c r="Z11478" s="42"/>
    </row>
    <row r="11479">
      <c r="B11479" s="42"/>
      <c r="D11479" s="90"/>
      <c r="F11479" s="90"/>
      <c r="G11479" s="42"/>
      <c r="H11479" s="90"/>
      <c r="M11479" s="42"/>
      <c r="S11479" s="42"/>
      <c r="T11479" s="42"/>
      <c r="U11479" s="42"/>
      <c r="V11479" s="42"/>
      <c r="W11479" s="42"/>
      <c r="X11479" s="42"/>
      <c r="Y11479" s="42"/>
      <c r="Z11479" s="42"/>
    </row>
    <row r="11480">
      <c r="B11480" s="42"/>
      <c r="D11480" s="90"/>
      <c r="F11480" s="90"/>
      <c r="G11480" s="42"/>
      <c r="H11480" s="90"/>
      <c r="M11480" s="42"/>
      <c r="S11480" s="42"/>
      <c r="T11480" s="42"/>
      <c r="U11480" s="42"/>
      <c r="V11480" s="42"/>
      <c r="W11480" s="42"/>
      <c r="X11480" s="42"/>
      <c r="Y11480" s="42"/>
      <c r="Z11480" s="42"/>
    </row>
    <row r="11481">
      <c r="B11481" s="42"/>
      <c r="D11481" s="90"/>
      <c r="F11481" s="90"/>
      <c r="G11481" s="42"/>
      <c r="H11481" s="90"/>
      <c r="M11481" s="42"/>
      <c r="S11481" s="42"/>
      <c r="T11481" s="42"/>
      <c r="U11481" s="42"/>
      <c r="V11481" s="42"/>
      <c r="W11481" s="42"/>
      <c r="X11481" s="42"/>
      <c r="Y11481" s="42"/>
      <c r="Z11481" s="42"/>
    </row>
    <row r="11482">
      <c r="B11482" s="42"/>
      <c r="D11482" s="90"/>
      <c r="F11482" s="90"/>
      <c r="G11482" s="42"/>
      <c r="H11482" s="90"/>
      <c r="M11482" s="42"/>
      <c r="S11482" s="42"/>
      <c r="T11482" s="42"/>
      <c r="U11482" s="42"/>
      <c r="V11482" s="42"/>
      <c r="W11482" s="42"/>
      <c r="X11482" s="42"/>
      <c r="Y11482" s="42"/>
      <c r="Z11482" s="42"/>
    </row>
    <row r="11483">
      <c r="B11483" s="42"/>
      <c r="D11483" s="90"/>
      <c r="F11483" s="90"/>
      <c r="G11483" s="42"/>
      <c r="H11483" s="90"/>
      <c r="M11483" s="42"/>
      <c r="S11483" s="42"/>
      <c r="T11483" s="42"/>
      <c r="U11483" s="42"/>
      <c r="V11483" s="42"/>
      <c r="W11483" s="42"/>
      <c r="X11483" s="42"/>
      <c r="Y11483" s="42"/>
      <c r="Z11483" s="42"/>
    </row>
    <row r="11484">
      <c r="B11484" s="42"/>
      <c r="D11484" s="90"/>
      <c r="F11484" s="90"/>
      <c r="G11484" s="42"/>
      <c r="H11484" s="90"/>
      <c r="M11484" s="42"/>
      <c r="S11484" s="42"/>
      <c r="T11484" s="42"/>
      <c r="U11484" s="42"/>
      <c r="V11484" s="42"/>
      <c r="W11484" s="42"/>
      <c r="X11484" s="42"/>
      <c r="Y11484" s="42"/>
      <c r="Z11484" s="42"/>
    </row>
    <row r="11485">
      <c r="B11485" s="42"/>
      <c r="D11485" s="90"/>
      <c r="F11485" s="90"/>
      <c r="G11485" s="42"/>
      <c r="H11485" s="90"/>
      <c r="M11485" s="42"/>
      <c r="S11485" s="42"/>
      <c r="T11485" s="42"/>
      <c r="U11485" s="42"/>
      <c r="V11485" s="42"/>
      <c r="W11485" s="42"/>
      <c r="X11485" s="42"/>
      <c r="Y11485" s="42"/>
      <c r="Z11485" s="42"/>
    </row>
    <row r="11486">
      <c r="B11486" s="42"/>
      <c r="D11486" s="90"/>
      <c r="F11486" s="90"/>
      <c r="G11486" s="42"/>
      <c r="H11486" s="90"/>
      <c r="M11486" s="42"/>
      <c r="S11486" s="42"/>
      <c r="T11486" s="42"/>
      <c r="U11486" s="42"/>
      <c r="V11486" s="42"/>
      <c r="W11486" s="42"/>
      <c r="X11486" s="42"/>
      <c r="Y11486" s="42"/>
      <c r="Z11486" s="42"/>
    </row>
    <row r="11487">
      <c r="B11487" s="42"/>
      <c r="D11487" s="90"/>
      <c r="F11487" s="90"/>
      <c r="G11487" s="42"/>
      <c r="H11487" s="90"/>
      <c r="M11487" s="42"/>
      <c r="S11487" s="42"/>
      <c r="T11487" s="42"/>
      <c r="U11487" s="42"/>
      <c r="V11487" s="42"/>
      <c r="W11487" s="42"/>
      <c r="X11487" s="42"/>
      <c r="Y11487" s="42"/>
      <c r="Z11487" s="42"/>
    </row>
    <row r="11488">
      <c r="B11488" s="42"/>
      <c r="D11488" s="90"/>
      <c r="F11488" s="90"/>
      <c r="G11488" s="42"/>
      <c r="H11488" s="90"/>
      <c r="M11488" s="42"/>
      <c r="S11488" s="42"/>
      <c r="T11488" s="42"/>
      <c r="U11488" s="42"/>
      <c r="V11488" s="42"/>
      <c r="W11488" s="42"/>
      <c r="X11488" s="42"/>
      <c r="Y11488" s="42"/>
      <c r="Z11488" s="42"/>
    </row>
    <row r="11489">
      <c r="B11489" s="42"/>
      <c r="D11489" s="90"/>
      <c r="F11489" s="90"/>
      <c r="G11489" s="42"/>
      <c r="H11489" s="90"/>
      <c r="M11489" s="42"/>
      <c r="S11489" s="42"/>
      <c r="T11489" s="42"/>
      <c r="U11489" s="42"/>
      <c r="V11489" s="42"/>
      <c r="W11489" s="42"/>
      <c r="X11489" s="42"/>
      <c r="Y11489" s="42"/>
      <c r="Z11489" s="42"/>
    </row>
    <row r="11490">
      <c r="B11490" s="42"/>
      <c r="D11490" s="90"/>
      <c r="F11490" s="90"/>
      <c r="G11490" s="42"/>
      <c r="H11490" s="90"/>
      <c r="M11490" s="42"/>
      <c r="S11490" s="42"/>
      <c r="T11490" s="42"/>
      <c r="U11490" s="42"/>
      <c r="V11490" s="42"/>
      <c r="W11490" s="42"/>
      <c r="X11490" s="42"/>
      <c r="Y11490" s="42"/>
      <c r="Z11490" s="42"/>
    </row>
    <row r="11491">
      <c r="B11491" s="42"/>
      <c r="D11491" s="90"/>
      <c r="F11491" s="90"/>
      <c r="G11491" s="42"/>
      <c r="H11491" s="90"/>
      <c r="M11491" s="42"/>
      <c r="S11491" s="42"/>
      <c r="T11491" s="42"/>
      <c r="U11491" s="42"/>
      <c r="V11491" s="42"/>
      <c r="W11491" s="42"/>
      <c r="X11491" s="42"/>
      <c r="Y11491" s="42"/>
      <c r="Z11491" s="42"/>
    </row>
    <row r="11492">
      <c r="B11492" s="42"/>
      <c r="D11492" s="90"/>
      <c r="F11492" s="90"/>
      <c r="G11492" s="42"/>
      <c r="H11492" s="90"/>
      <c r="M11492" s="42"/>
      <c r="S11492" s="42"/>
      <c r="T11492" s="42"/>
      <c r="U11492" s="42"/>
      <c r="V11492" s="42"/>
      <c r="W11492" s="42"/>
      <c r="X11492" s="42"/>
      <c r="Y11492" s="42"/>
      <c r="Z11492" s="42"/>
    </row>
    <row r="11493">
      <c r="B11493" s="42"/>
      <c r="D11493" s="90"/>
      <c r="F11493" s="90"/>
      <c r="G11493" s="42"/>
      <c r="H11493" s="90"/>
      <c r="M11493" s="42"/>
      <c r="S11493" s="42"/>
      <c r="T11493" s="42"/>
      <c r="U11493" s="42"/>
      <c r="V11493" s="42"/>
      <c r="W11493" s="42"/>
      <c r="X11493" s="42"/>
      <c r="Y11493" s="42"/>
      <c r="Z11493" s="42"/>
    </row>
    <row r="11494">
      <c r="B11494" s="42"/>
      <c r="D11494" s="90"/>
      <c r="F11494" s="90"/>
      <c r="G11494" s="42"/>
      <c r="H11494" s="90"/>
      <c r="M11494" s="42"/>
      <c r="S11494" s="42"/>
      <c r="T11494" s="42"/>
      <c r="U11494" s="42"/>
      <c r="V11494" s="42"/>
      <c r="W11494" s="42"/>
      <c r="X11494" s="42"/>
      <c r="Y11494" s="42"/>
      <c r="Z11494" s="42"/>
    </row>
    <row r="11495">
      <c r="B11495" s="42"/>
      <c r="D11495" s="90"/>
      <c r="F11495" s="90"/>
      <c r="G11495" s="42"/>
      <c r="H11495" s="90"/>
      <c r="M11495" s="42"/>
      <c r="S11495" s="42"/>
      <c r="T11495" s="42"/>
      <c r="U11495" s="42"/>
      <c r="V11495" s="42"/>
      <c r="W11495" s="42"/>
      <c r="X11495" s="42"/>
      <c r="Y11495" s="42"/>
      <c r="Z11495" s="42"/>
    </row>
    <row r="11496">
      <c r="B11496" s="42"/>
      <c r="D11496" s="90"/>
      <c r="F11496" s="90"/>
      <c r="G11496" s="42"/>
      <c r="H11496" s="90"/>
      <c r="M11496" s="42"/>
      <c r="S11496" s="42"/>
      <c r="T11496" s="42"/>
      <c r="U11496" s="42"/>
      <c r="V11496" s="42"/>
      <c r="W11496" s="42"/>
      <c r="X11496" s="42"/>
      <c r="Y11496" s="42"/>
      <c r="Z11496" s="42"/>
    </row>
    <row r="11497">
      <c r="B11497" s="42"/>
      <c r="D11497" s="90"/>
      <c r="F11497" s="90"/>
      <c r="G11497" s="42"/>
      <c r="H11497" s="90"/>
      <c r="M11497" s="42"/>
      <c r="S11497" s="42"/>
      <c r="T11497" s="42"/>
      <c r="U11497" s="42"/>
      <c r="V11497" s="42"/>
      <c r="W11497" s="42"/>
      <c r="X11497" s="42"/>
      <c r="Y11497" s="42"/>
      <c r="Z11497" s="42"/>
    </row>
    <row r="11498">
      <c r="B11498" s="42"/>
      <c r="D11498" s="90"/>
      <c r="F11498" s="90"/>
      <c r="G11498" s="42"/>
      <c r="H11498" s="90"/>
      <c r="M11498" s="42"/>
      <c r="S11498" s="42"/>
      <c r="T11498" s="42"/>
      <c r="U11498" s="42"/>
      <c r="V11498" s="42"/>
      <c r="W11498" s="42"/>
      <c r="X11498" s="42"/>
      <c r="Y11498" s="42"/>
      <c r="Z11498" s="42"/>
    </row>
    <row r="11499">
      <c r="B11499" s="42"/>
      <c r="D11499" s="90"/>
      <c r="F11499" s="90"/>
      <c r="G11499" s="42"/>
      <c r="H11499" s="90"/>
      <c r="M11499" s="42"/>
      <c r="S11499" s="42"/>
      <c r="T11499" s="42"/>
      <c r="U11499" s="42"/>
      <c r="V11499" s="42"/>
      <c r="W11499" s="42"/>
      <c r="X11499" s="42"/>
      <c r="Y11499" s="42"/>
      <c r="Z11499" s="42"/>
    </row>
    <row r="11500">
      <c r="B11500" s="42"/>
      <c r="D11500" s="90"/>
      <c r="F11500" s="90"/>
      <c r="G11500" s="42"/>
      <c r="H11500" s="90"/>
      <c r="M11500" s="42"/>
      <c r="S11500" s="42"/>
      <c r="T11500" s="42"/>
      <c r="U11500" s="42"/>
      <c r="V11500" s="42"/>
      <c r="W11500" s="42"/>
      <c r="X11500" s="42"/>
      <c r="Y11500" s="42"/>
      <c r="Z11500" s="42"/>
    </row>
    <row r="11501">
      <c r="B11501" s="42"/>
      <c r="D11501" s="90"/>
      <c r="F11501" s="90"/>
      <c r="G11501" s="42"/>
      <c r="H11501" s="90"/>
      <c r="M11501" s="42"/>
      <c r="S11501" s="42"/>
      <c r="T11501" s="42"/>
      <c r="U11501" s="42"/>
      <c r="V11501" s="42"/>
      <c r="W11501" s="42"/>
      <c r="X11501" s="42"/>
      <c r="Y11501" s="42"/>
      <c r="Z11501" s="42"/>
    </row>
    <row r="11502">
      <c r="B11502" s="42"/>
      <c r="D11502" s="90"/>
      <c r="F11502" s="90"/>
      <c r="G11502" s="42"/>
      <c r="H11502" s="90"/>
      <c r="M11502" s="42"/>
      <c r="S11502" s="42"/>
      <c r="T11502" s="42"/>
      <c r="U11502" s="42"/>
      <c r="V11502" s="42"/>
      <c r="W11502" s="42"/>
      <c r="X11502" s="42"/>
      <c r="Y11502" s="42"/>
      <c r="Z11502" s="42"/>
    </row>
    <row r="11503">
      <c r="B11503" s="42"/>
      <c r="D11503" s="90"/>
      <c r="F11503" s="90"/>
      <c r="G11503" s="42"/>
      <c r="H11503" s="90"/>
      <c r="M11503" s="42"/>
      <c r="S11503" s="42"/>
      <c r="T11503" s="42"/>
      <c r="U11503" s="42"/>
      <c r="V11503" s="42"/>
      <c r="W11503" s="42"/>
      <c r="X11503" s="42"/>
      <c r="Y11503" s="42"/>
      <c r="Z11503" s="42"/>
    </row>
    <row r="11504">
      <c r="B11504" s="42"/>
      <c r="D11504" s="90"/>
      <c r="F11504" s="90"/>
      <c r="G11504" s="42"/>
      <c r="H11504" s="90"/>
      <c r="M11504" s="42"/>
      <c r="S11504" s="42"/>
      <c r="T11504" s="42"/>
      <c r="U11504" s="42"/>
      <c r="V11504" s="42"/>
      <c r="W11504" s="42"/>
      <c r="X11504" s="42"/>
      <c r="Y11504" s="42"/>
      <c r="Z11504" s="42"/>
    </row>
    <row r="11505">
      <c r="B11505" s="42"/>
      <c r="D11505" s="90"/>
      <c r="F11505" s="90"/>
      <c r="G11505" s="42"/>
      <c r="H11505" s="90"/>
      <c r="M11505" s="42"/>
      <c r="S11505" s="42"/>
      <c r="T11505" s="42"/>
      <c r="U11505" s="42"/>
      <c r="V11505" s="42"/>
      <c r="W11505" s="42"/>
      <c r="X11505" s="42"/>
      <c r="Y11505" s="42"/>
      <c r="Z11505" s="42"/>
    </row>
    <row r="11506">
      <c r="B11506" s="42"/>
      <c r="D11506" s="90"/>
      <c r="F11506" s="90"/>
      <c r="G11506" s="42"/>
      <c r="H11506" s="90"/>
      <c r="M11506" s="42"/>
      <c r="S11506" s="42"/>
      <c r="T11506" s="42"/>
      <c r="U11506" s="42"/>
      <c r="V11506" s="42"/>
      <c r="W11506" s="42"/>
      <c r="X11506" s="42"/>
      <c r="Y11506" s="42"/>
      <c r="Z11506" s="42"/>
    </row>
    <row r="11507">
      <c r="B11507" s="42"/>
      <c r="D11507" s="90"/>
      <c r="F11507" s="90"/>
      <c r="G11507" s="42"/>
      <c r="H11507" s="90"/>
      <c r="M11507" s="42"/>
      <c r="S11507" s="42"/>
      <c r="T11507" s="42"/>
      <c r="U11507" s="42"/>
      <c r="V11507" s="42"/>
      <c r="W11507" s="42"/>
      <c r="X11507" s="42"/>
      <c r="Y11507" s="42"/>
      <c r="Z11507" s="42"/>
    </row>
    <row r="11508">
      <c r="B11508" s="42"/>
      <c r="D11508" s="90"/>
      <c r="F11508" s="90"/>
      <c r="G11508" s="42"/>
      <c r="H11508" s="90"/>
      <c r="M11508" s="42"/>
      <c r="S11508" s="42"/>
      <c r="T11508" s="42"/>
      <c r="U11508" s="42"/>
      <c r="V11508" s="42"/>
      <c r="W11508" s="42"/>
      <c r="X11508" s="42"/>
      <c r="Y11508" s="42"/>
      <c r="Z11508" s="42"/>
    </row>
    <row r="11509">
      <c r="B11509" s="42"/>
      <c r="D11509" s="90"/>
      <c r="F11509" s="90"/>
      <c r="G11509" s="42"/>
      <c r="H11509" s="90"/>
      <c r="M11509" s="42"/>
      <c r="S11509" s="42"/>
      <c r="T11509" s="42"/>
      <c r="U11509" s="42"/>
      <c r="V11509" s="42"/>
      <c r="W11509" s="42"/>
      <c r="X11509" s="42"/>
      <c r="Y11509" s="42"/>
      <c r="Z11509" s="42"/>
    </row>
    <row r="11510">
      <c r="B11510" s="42"/>
      <c r="D11510" s="90"/>
      <c r="F11510" s="90"/>
      <c r="G11510" s="42"/>
      <c r="H11510" s="90"/>
      <c r="M11510" s="42"/>
      <c r="S11510" s="42"/>
      <c r="T11510" s="42"/>
      <c r="U11510" s="42"/>
      <c r="V11510" s="42"/>
      <c r="W11510" s="42"/>
      <c r="X11510" s="42"/>
      <c r="Y11510" s="42"/>
      <c r="Z11510" s="42"/>
    </row>
    <row r="11511">
      <c r="B11511" s="42"/>
      <c r="D11511" s="90"/>
      <c r="F11511" s="90"/>
      <c r="G11511" s="42"/>
      <c r="H11511" s="90"/>
      <c r="M11511" s="42"/>
      <c r="S11511" s="42"/>
      <c r="T11511" s="42"/>
      <c r="U11511" s="42"/>
      <c r="V11511" s="42"/>
      <c r="W11511" s="42"/>
      <c r="X11511" s="42"/>
      <c r="Y11511" s="42"/>
      <c r="Z11511" s="42"/>
    </row>
    <row r="11512">
      <c r="B11512" s="42"/>
      <c r="D11512" s="90"/>
      <c r="F11512" s="90"/>
      <c r="G11512" s="42"/>
      <c r="H11512" s="90"/>
      <c r="M11512" s="42"/>
      <c r="S11512" s="42"/>
      <c r="T11512" s="42"/>
      <c r="U11512" s="42"/>
      <c r="V11512" s="42"/>
      <c r="W11512" s="42"/>
      <c r="X11512" s="42"/>
      <c r="Y11512" s="42"/>
      <c r="Z11512" s="42"/>
    </row>
    <row r="11513">
      <c r="B11513" s="42"/>
      <c r="D11513" s="90"/>
      <c r="F11513" s="90"/>
      <c r="G11513" s="42"/>
      <c r="H11513" s="90"/>
      <c r="M11513" s="42"/>
      <c r="S11513" s="42"/>
      <c r="T11513" s="42"/>
      <c r="U11513" s="42"/>
      <c r="V11513" s="42"/>
      <c r="W11513" s="42"/>
      <c r="X11513" s="42"/>
      <c r="Y11513" s="42"/>
      <c r="Z11513" s="42"/>
    </row>
    <row r="11514">
      <c r="B11514" s="42"/>
      <c r="D11514" s="90"/>
      <c r="F11514" s="90"/>
      <c r="G11514" s="42"/>
      <c r="H11514" s="90"/>
      <c r="M11514" s="42"/>
      <c r="S11514" s="42"/>
      <c r="T11514" s="42"/>
      <c r="U11514" s="42"/>
      <c r="V11514" s="42"/>
      <c r="W11514" s="42"/>
      <c r="X11514" s="42"/>
      <c r="Y11514" s="42"/>
      <c r="Z11514" s="42"/>
    </row>
    <row r="11515">
      <c r="B11515" s="42"/>
      <c r="D11515" s="90"/>
      <c r="F11515" s="90"/>
      <c r="G11515" s="42"/>
      <c r="H11515" s="90"/>
      <c r="M11515" s="42"/>
      <c r="S11515" s="42"/>
      <c r="T11515" s="42"/>
      <c r="U11515" s="42"/>
      <c r="V11515" s="42"/>
      <c r="W11515" s="42"/>
      <c r="X11515" s="42"/>
      <c r="Y11515" s="42"/>
      <c r="Z11515" s="42"/>
    </row>
    <row r="11516">
      <c r="B11516" s="42"/>
      <c r="D11516" s="90"/>
      <c r="F11516" s="90"/>
      <c r="G11516" s="42"/>
      <c r="H11516" s="90"/>
      <c r="M11516" s="42"/>
      <c r="S11516" s="42"/>
      <c r="T11516" s="42"/>
      <c r="U11516" s="42"/>
      <c r="V11516" s="42"/>
      <c r="W11516" s="42"/>
      <c r="X11516" s="42"/>
      <c r="Y11516" s="42"/>
      <c r="Z11516" s="42"/>
    </row>
    <row r="11517">
      <c r="B11517" s="42"/>
      <c r="D11517" s="90"/>
      <c r="F11517" s="90"/>
      <c r="G11517" s="42"/>
      <c r="H11517" s="90"/>
      <c r="M11517" s="42"/>
      <c r="S11517" s="42"/>
      <c r="T11517" s="42"/>
      <c r="U11517" s="42"/>
      <c r="V11517" s="42"/>
      <c r="W11517" s="42"/>
      <c r="X11517" s="42"/>
      <c r="Y11517" s="42"/>
      <c r="Z11517" s="42"/>
    </row>
    <row r="11518">
      <c r="B11518" s="42"/>
      <c r="D11518" s="90"/>
      <c r="F11518" s="90"/>
      <c r="G11518" s="42"/>
      <c r="H11518" s="90"/>
      <c r="M11518" s="42"/>
      <c r="S11518" s="42"/>
      <c r="T11518" s="42"/>
      <c r="U11518" s="42"/>
      <c r="V11518" s="42"/>
      <c r="W11518" s="42"/>
      <c r="X11518" s="42"/>
      <c r="Y11518" s="42"/>
      <c r="Z11518" s="42"/>
    </row>
    <row r="11519">
      <c r="B11519" s="42"/>
      <c r="D11519" s="90"/>
      <c r="F11519" s="90"/>
      <c r="G11519" s="42"/>
      <c r="H11519" s="90"/>
      <c r="M11519" s="42"/>
      <c r="S11519" s="42"/>
      <c r="T11519" s="42"/>
      <c r="U11519" s="42"/>
      <c r="V11519" s="42"/>
      <c r="W11519" s="42"/>
      <c r="X11519" s="42"/>
      <c r="Y11519" s="42"/>
      <c r="Z11519" s="42"/>
    </row>
    <row r="11520">
      <c r="B11520" s="42"/>
      <c r="D11520" s="90"/>
      <c r="F11520" s="90"/>
      <c r="G11520" s="42"/>
      <c r="H11520" s="90"/>
      <c r="M11520" s="42"/>
      <c r="S11520" s="42"/>
      <c r="T11520" s="42"/>
      <c r="U11520" s="42"/>
      <c r="V11520" s="42"/>
      <c r="W11520" s="42"/>
      <c r="X11520" s="42"/>
      <c r="Y11520" s="42"/>
      <c r="Z11520" s="42"/>
    </row>
    <row r="11521">
      <c r="B11521" s="42"/>
      <c r="D11521" s="90"/>
      <c r="F11521" s="90"/>
      <c r="G11521" s="42"/>
      <c r="H11521" s="90"/>
      <c r="M11521" s="42"/>
      <c r="S11521" s="42"/>
      <c r="T11521" s="42"/>
      <c r="U11521" s="42"/>
      <c r="V11521" s="42"/>
      <c r="W11521" s="42"/>
      <c r="X11521" s="42"/>
      <c r="Y11521" s="42"/>
      <c r="Z11521" s="42"/>
    </row>
    <row r="11522">
      <c r="B11522" s="42"/>
      <c r="D11522" s="90"/>
      <c r="F11522" s="90"/>
      <c r="G11522" s="42"/>
      <c r="H11522" s="90"/>
      <c r="M11522" s="42"/>
      <c r="S11522" s="42"/>
      <c r="T11522" s="42"/>
      <c r="U11522" s="42"/>
      <c r="V11522" s="42"/>
      <c r="W11522" s="42"/>
      <c r="X11522" s="42"/>
      <c r="Y11522" s="42"/>
      <c r="Z11522" s="42"/>
    </row>
    <row r="11523">
      <c r="B11523" s="42"/>
      <c r="D11523" s="90"/>
      <c r="F11523" s="90"/>
      <c r="G11523" s="42"/>
      <c r="H11523" s="90"/>
      <c r="M11523" s="42"/>
      <c r="S11523" s="42"/>
      <c r="T11523" s="42"/>
      <c r="U11523" s="42"/>
      <c r="V11523" s="42"/>
      <c r="W11523" s="42"/>
      <c r="X11523" s="42"/>
      <c r="Y11523" s="42"/>
      <c r="Z11523" s="42"/>
    </row>
    <row r="11524">
      <c r="B11524" s="42"/>
      <c r="D11524" s="90"/>
      <c r="F11524" s="90"/>
      <c r="G11524" s="42"/>
      <c r="H11524" s="90"/>
      <c r="M11524" s="42"/>
      <c r="S11524" s="42"/>
      <c r="T11524" s="42"/>
      <c r="U11524" s="42"/>
      <c r="V11524" s="42"/>
      <c r="W11524" s="42"/>
      <c r="X11524" s="42"/>
      <c r="Y11524" s="42"/>
      <c r="Z11524" s="42"/>
    </row>
    <row r="11525">
      <c r="B11525" s="42"/>
      <c r="D11525" s="90"/>
      <c r="F11525" s="90"/>
      <c r="G11525" s="42"/>
      <c r="H11525" s="90"/>
      <c r="M11525" s="42"/>
      <c r="S11525" s="42"/>
      <c r="T11525" s="42"/>
      <c r="U11525" s="42"/>
      <c r="V11525" s="42"/>
      <c r="W11525" s="42"/>
      <c r="X11525" s="42"/>
      <c r="Y11525" s="42"/>
      <c r="Z11525" s="42"/>
    </row>
    <row r="11526">
      <c r="B11526" s="42"/>
      <c r="D11526" s="90"/>
      <c r="F11526" s="90"/>
      <c r="G11526" s="42"/>
      <c r="H11526" s="90"/>
      <c r="M11526" s="42"/>
      <c r="S11526" s="42"/>
      <c r="T11526" s="42"/>
      <c r="U11526" s="42"/>
      <c r="V11526" s="42"/>
      <c r="W11526" s="42"/>
      <c r="X11526" s="42"/>
      <c r="Y11526" s="42"/>
      <c r="Z11526" s="42"/>
    </row>
    <row r="11527">
      <c r="B11527" s="42"/>
      <c r="D11527" s="90"/>
      <c r="F11527" s="90"/>
      <c r="G11527" s="42"/>
      <c r="H11527" s="90"/>
      <c r="M11527" s="42"/>
      <c r="S11527" s="42"/>
      <c r="T11527" s="42"/>
      <c r="U11527" s="42"/>
      <c r="V11527" s="42"/>
      <c r="W11527" s="42"/>
      <c r="X11527" s="42"/>
      <c r="Y11527" s="42"/>
      <c r="Z11527" s="42"/>
    </row>
    <row r="11528">
      <c r="B11528" s="42"/>
      <c r="D11528" s="90"/>
      <c r="F11528" s="90"/>
      <c r="G11528" s="42"/>
      <c r="H11528" s="90"/>
      <c r="M11528" s="42"/>
      <c r="S11528" s="42"/>
      <c r="T11528" s="42"/>
      <c r="U11528" s="42"/>
      <c r="V11528" s="42"/>
      <c r="W11528" s="42"/>
      <c r="X11528" s="42"/>
      <c r="Y11528" s="42"/>
      <c r="Z11528" s="42"/>
    </row>
    <row r="11529">
      <c r="B11529" s="42"/>
      <c r="D11529" s="90"/>
      <c r="F11529" s="90"/>
      <c r="G11529" s="42"/>
      <c r="H11529" s="90"/>
      <c r="M11529" s="42"/>
      <c r="S11529" s="42"/>
      <c r="T11529" s="42"/>
      <c r="U11529" s="42"/>
      <c r="V11529" s="42"/>
      <c r="W11529" s="42"/>
      <c r="X11529" s="42"/>
      <c r="Y11529" s="42"/>
      <c r="Z11529" s="42"/>
    </row>
    <row r="11530">
      <c r="B11530" s="42"/>
      <c r="D11530" s="90"/>
      <c r="F11530" s="90"/>
      <c r="G11530" s="42"/>
      <c r="H11530" s="90"/>
      <c r="M11530" s="42"/>
      <c r="S11530" s="42"/>
      <c r="T11530" s="42"/>
      <c r="U11530" s="42"/>
      <c r="V11530" s="42"/>
      <c r="W11530" s="42"/>
      <c r="X11530" s="42"/>
      <c r="Y11530" s="42"/>
      <c r="Z11530" s="42"/>
    </row>
    <row r="11531">
      <c r="B11531" s="42"/>
      <c r="D11531" s="90"/>
      <c r="F11531" s="90"/>
      <c r="G11531" s="42"/>
      <c r="H11531" s="90"/>
      <c r="M11531" s="42"/>
      <c r="S11531" s="42"/>
      <c r="T11531" s="42"/>
      <c r="U11531" s="42"/>
      <c r="V11531" s="42"/>
      <c r="W11531" s="42"/>
      <c r="X11531" s="42"/>
      <c r="Y11531" s="42"/>
      <c r="Z11531" s="42"/>
    </row>
    <row r="11532">
      <c r="B11532" s="42"/>
      <c r="D11532" s="90"/>
      <c r="F11532" s="90"/>
      <c r="G11532" s="42"/>
      <c r="H11532" s="90"/>
      <c r="M11532" s="42"/>
      <c r="S11532" s="42"/>
      <c r="T11532" s="42"/>
      <c r="U11532" s="42"/>
      <c r="V11532" s="42"/>
      <c r="W11532" s="42"/>
      <c r="X11532" s="42"/>
      <c r="Y11532" s="42"/>
      <c r="Z11532" s="42"/>
    </row>
    <row r="11533">
      <c r="B11533" s="42"/>
      <c r="D11533" s="90"/>
      <c r="F11533" s="90"/>
      <c r="G11533" s="42"/>
      <c r="H11533" s="90"/>
      <c r="M11533" s="42"/>
      <c r="S11533" s="42"/>
      <c r="T11533" s="42"/>
      <c r="U11533" s="42"/>
      <c r="V11533" s="42"/>
      <c r="W11533" s="42"/>
      <c r="X11533" s="42"/>
      <c r="Y11533" s="42"/>
      <c r="Z11533" s="42"/>
    </row>
    <row r="11534">
      <c r="B11534" s="42"/>
      <c r="D11534" s="90"/>
      <c r="F11534" s="90"/>
      <c r="G11534" s="42"/>
      <c r="H11534" s="90"/>
      <c r="M11534" s="42"/>
      <c r="S11534" s="42"/>
      <c r="T11534" s="42"/>
      <c r="U11534" s="42"/>
      <c r="V11534" s="42"/>
      <c r="W11534" s="42"/>
      <c r="X11534" s="42"/>
      <c r="Y11534" s="42"/>
      <c r="Z11534" s="42"/>
    </row>
    <row r="11535">
      <c r="B11535" s="42"/>
      <c r="D11535" s="90"/>
      <c r="F11535" s="90"/>
      <c r="G11535" s="42"/>
      <c r="H11535" s="90"/>
      <c r="M11535" s="42"/>
      <c r="S11535" s="42"/>
      <c r="T11535" s="42"/>
      <c r="U11535" s="42"/>
      <c r="V11535" s="42"/>
      <c r="W11535" s="42"/>
      <c r="X11535" s="42"/>
      <c r="Y11535" s="42"/>
      <c r="Z11535" s="42"/>
    </row>
    <row r="11536">
      <c r="B11536" s="42"/>
      <c r="D11536" s="90"/>
      <c r="F11536" s="90"/>
      <c r="G11536" s="42"/>
      <c r="H11536" s="90"/>
      <c r="M11536" s="42"/>
      <c r="S11536" s="42"/>
      <c r="T11536" s="42"/>
      <c r="U11536" s="42"/>
      <c r="V11536" s="42"/>
      <c r="W11536" s="42"/>
      <c r="X11536" s="42"/>
      <c r="Y11536" s="42"/>
      <c r="Z11536" s="42"/>
    </row>
    <row r="11537">
      <c r="B11537" s="42"/>
      <c r="D11537" s="90"/>
      <c r="F11537" s="90"/>
      <c r="G11537" s="42"/>
      <c r="H11537" s="90"/>
      <c r="M11537" s="42"/>
      <c r="S11537" s="42"/>
      <c r="T11537" s="42"/>
      <c r="U11537" s="42"/>
      <c r="V11537" s="42"/>
      <c r="W11537" s="42"/>
      <c r="X11537" s="42"/>
      <c r="Y11537" s="42"/>
      <c r="Z11537" s="42"/>
    </row>
    <row r="11538">
      <c r="B11538" s="42"/>
      <c r="D11538" s="90"/>
      <c r="F11538" s="90"/>
      <c r="G11538" s="42"/>
      <c r="H11538" s="90"/>
      <c r="M11538" s="42"/>
      <c r="S11538" s="42"/>
      <c r="T11538" s="42"/>
      <c r="U11538" s="42"/>
      <c r="V11538" s="42"/>
      <c r="W11538" s="42"/>
      <c r="X11538" s="42"/>
      <c r="Y11538" s="42"/>
      <c r="Z11538" s="42"/>
    </row>
    <row r="11539">
      <c r="B11539" s="42"/>
      <c r="D11539" s="90"/>
      <c r="F11539" s="90"/>
      <c r="G11539" s="42"/>
      <c r="H11539" s="90"/>
      <c r="M11539" s="42"/>
      <c r="S11539" s="42"/>
      <c r="T11539" s="42"/>
      <c r="U11539" s="42"/>
      <c r="V11539" s="42"/>
      <c r="W11539" s="42"/>
      <c r="X11539" s="42"/>
      <c r="Y11539" s="42"/>
      <c r="Z11539" s="42"/>
    </row>
    <row r="11540">
      <c r="B11540" s="42"/>
      <c r="D11540" s="90"/>
      <c r="F11540" s="90"/>
      <c r="G11540" s="42"/>
      <c r="H11540" s="90"/>
      <c r="M11540" s="42"/>
      <c r="S11540" s="42"/>
      <c r="T11540" s="42"/>
      <c r="U11540" s="42"/>
      <c r="V11540" s="42"/>
      <c r="W11540" s="42"/>
      <c r="X11540" s="42"/>
      <c r="Y11540" s="42"/>
      <c r="Z11540" s="42"/>
    </row>
    <row r="11541">
      <c r="B11541" s="42"/>
      <c r="D11541" s="90"/>
      <c r="F11541" s="90"/>
      <c r="G11541" s="42"/>
      <c r="H11541" s="90"/>
      <c r="M11541" s="42"/>
      <c r="S11541" s="42"/>
      <c r="T11541" s="42"/>
      <c r="U11541" s="42"/>
      <c r="V11541" s="42"/>
      <c r="W11541" s="42"/>
      <c r="X11541" s="42"/>
      <c r="Y11541" s="42"/>
      <c r="Z11541" s="42"/>
    </row>
    <row r="11542">
      <c r="B11542" s="42"/>
      <c r="D11542" s="90"/>
      <c r="F11542" s="90"/>
      <c r="G11542" s="42"/>
      <c r="H11542" s="90"/>
      <c r="M11542" s="42"/>
      <c r="S11542" s="42"/>
      <c r="T11542" s="42"/>
      <c r="U11542" s="42"/>
      <c r="V11542" s="42"/>
      <c r="W11542" s="42"/>
      <c r="X11542" s="42"/>
      <c r="Y11542" s="42"/>
      <c r="Z11542" s="42"/>
    </row>
    <row r="11543">
      <c r="B11543" s="42"/>
      <c r="D11543" s="90"/>
      <c r="F11543" s="90"/>
      <c r="G11543" s="42"/>
      <c r="H11543" s="90"/>
      <c r="M11543" s="42"/>
      <c r="S11543" s="42"/>
      <c r="T11543" s="42"/>
      <c r="U11543" s="42"/>
      <c r="V11543" s="42"/>
      <c r="W11543" s="42"/>
      <c r="X11543" s="42"/>
      <c r="Y11543" s="42"/>
      <c r="Z11543" s="42"/>
    </row>
    <row r="11544">
      <c r="B11544" s="42"/>
      <c r="D11544" s="90"/>
      <c r="F11544" s="90"/>
      <c r="G11544" s="42"/>
      <c r="H11544" s="90"/>
      <c r="M11544" s="42"/>
      <c r="S11544" s="42"/>
      <c r="T11544" s="42"/>
      <c r="U11544" s="42"/>
      <c r="V11544" s="42"/>
      <c r="W11544" s="42"/>
      <c r="X11544" s="42"/>
      <c r="Y11544" s="42"/>
      <c r="Z11544" s="42"/>
    </row>
    <row r="11545">
      <c r="B11545" s="42"/>
      <c r="D11545" s="90"/>
      <c r="F11545" s="90"/>
      <c r="G11545" s="42"/>
      <c r="H11545" s="90"/>
      <c r="M11545" s="42"/>
      <c r="S11545" s="42"/>
      <c r="T11545" s="42"/>
      <c r="U11545" s="42"/>
      <c r="V11545" s="42"/>
      <c r="W11545" s="42"/>
      <c r="X11545" s="42"/>
      <c r="Y11545" s="42"/>
      <c r="Z11545" s="42"/>
    </row>
    <row r="11546">
      <c r="B11546" s="42"/>
      <c r="D11546" s="90"/>
      <c r="F11546" s="90"/>
      <c r="G11546" s="42"/>
      <c r="H11546" s="90"/>
      <c r="M11546" s="42"/>
      <c r="S11546" s="42"/>
      <c r="T11546" s="42"/>
      <c r="U11546" s="42"/>
      <c r="V11546" s="42"/>
      <c r="W11546" s="42"/>
      <c r="X11546" s="42"/>
      <c r="Y11546" s="42"/>
      <c r="Z11546" s="42"/>
    </row>
    <row r="11547">
      <c r="B11547" s="42"/>
      <c r="D11547" s="90"/>
      <c r="F11547" s="90"/>
      <c r="G11547" s="42"/>
      <c r="H11547" s="90"/>
      <c r="M11547" s="42"/>
      <c r="S11547" s="42"/>
      <c r="T11547" s="42"/>
      <c r="U11547" s="42"/>
      <c r="V11547" s="42"/>
      <c r="W11547" s="42"/>
      <c r="X11547" s="42"/>
      <c r="Y11547" s="42"/>
      <c r="Z11547" s="42"/>
    </row>
    <row r="11548">
      <c r="B11548" s="42"/>
      <c r="D11548" s="90"/>
      <c r="F11548" s="90"/>
      <c r="G11548" s="42"/>
      <c r="H11548" s="90"/>
      <c r="M11548" s="42"/>
      <c r="S11548" s="42"/>
      <c r="T11548" s="42"/>
      <c r="U11548" s="42"/>
      <c r="V11548" s="42"/>
      <c r="W11548" s="42"/>
      <c r="X11548" s="42"/>
      <c r="Y11548" s="42"/>
      <c r="Z11548" s="42"/>
    </row>
    <row r="11549">
      <c r="B11549" s="42"/>
      <c r="D11549" s="90"/>
      <c r="F11549" s="90"/>
      <c r="G11549" s="42"/>
      <c r="H11549" s="90"/>
      <c r="M11549" s="42"/>
      <c r="S11549" s="42"/>
      <c r="T11549" s="42"/>
      <c r="U11549" s="42"/>
      <c r="V11549" s="42"/>
      <c r="W11549" s="42"/>
      <c r="X11549" s="42"/>
      <c r="Y11549" s="42"/>
      <c r="Z11549" s="42"/>
    </row>
    <row r="11550">
      <c r="B11550" s="42"/>
      <c r="D11550" s="90"/>
      <c r="F11550" s="90"/>
      <c r="G11550" s="42"/>
      <c r="H11550" s="90"/>
      <c r="M11550" s="42"/>
      <c r="S11550" s="42"/>
      <c r="T11550" s="42"/>
      <c r="U11550" s="42"/>
      <c r="V11550" s="42"/>
      <c r="W11550" s="42"/>
      <c r="X11550" s="42"/>
      <c r="Y11550" s="42"/>
      <c r="Z11550" s="42"/>
    </row>
    <row r="11551">
      <c r="B11551" s="42"/>
      <c r="D11551" s="90"/>
      <c r="F11551" s="90"/>
      <c r="G11551" s="42"/>
      <c r="H11551" s="90"/>
      <c r="M11551" s="42"/>
      <c r="S11551" s="42"/>
      <c r="T11551" s="42"/>
      <c r="U11551" s="42"/>
      <c r="V11551" s="42"/>
      <c r="W11551" s="42"/>
      <c r="X11551" s="42"/>
      <c r="Y11551" s="42"/>
      <c r="Z11551" s="42"/>
    </row>
    <row r="11552">
      <c r="B11552" s="42"/>
      <c r="D11552" s="90"/>
      <c r="F11552" s="90"/>
      <c r="G11552" s="42"/>
      <c r="H11552" s="90"/>
      <c r="M11552" s="42"/>
      <c r="S11552" s="42"/>
      <c r="T11552" s="42"/>
      <c r="U11552" s="42"/>
      <c r="V11552" s="42"/>
      <c r="W11552" s="42"/>
      <c r="X11552" s="42"/>
      <c r="Y11552" s="42"/>
      <c r="Z11552" s="42"/>
    </row>
    <row r="11553">
      <c r="B11553" s="42"/>
      <c r="D11553" s="90"/>
      <c r="F11553" s="90"/>
      <c r="G11553" s="42"/>
      <c r="H11553" s="90"/>
      <c r="M11553" s="42"/>
      <c r="S11553" s="42"/>
      <c r="T11553" s="42"/>
      <c r="U11553" s="42"/>
      <c r="V11553" s="42"/>
      <c r="W11553" s="42"/>
      <c r="X11553" s="42"/>
      <c r="Y11553" s="42"/>
      <c r="Z11553" s="42"/>
    </row>
    <row r="11554">
      <c r="B11554" s="42"/>
      <c r="D11554" s="90"/>
      <c r="F11554" s="90"/>
      <c r="G11554" s="42"/>
      <c r="H11554" s="90"/>
      <c r="M11554" s="42"/>
      <c r="S11554" s="42"/>
      <c r="T11554" s="42"/>
      <c r="U11554" s="42"/>
      <c r="V11554" s="42"/>
      <c r="W11554" s="42"/>
      <c r="X11554" s="42"/>
      <c r="Y11554" s="42"/>
      <c r="Z11554" s="42"/>
    </row>
    <row r="11555">
      <c r="B11555" s="42"/>
      <c r="D11555" s="90"/>
      <c r="F11555" s="90"/>
      <c r="G11555" s="42"/>
      <c r="H11555" s="90"/>
      <c r="M11555" s="42"/>
      <c r="S11555" s="42"/>
      <c r="T11555" s="42"/>
      <c r="U11555" s="42"/>
      <c r="V11555" s="42"/>
      <c r="W11555" s="42"/>
      <c r="X11555" s="42"/>
      <c r="Y11555" s="42"/>
      <c r="Z11555" s="42"/>
    </row>
    <row r="11556">
      <c r="B11556" s="42"/>
      <c r="D11556" s="90"/>
      <c r="F11556" s="90"/>
      <c r="G11556" s="42"/>
      <c r="H11556" s="90"/>
      <c r="M11556" s="42"/>
      <c r="S11556" s="42"/>
      <c r="T11556" s="42"/>
      <c r="U11556" s="42"/>
      <c r="V11556" s="42"/>
      <c r="W11556" s="42"/>
      <c r="X11556" s="42"/>
      <c r="Y11556" s="42"/>
      <c r="Z11556" s="42"/>
    </row>
    <row r="11557">
      <c r="B11557" s="42"/>
      <c r="D11557" s="90"/>
      <c r="F11557" s="90"/>
      <c r="G11557" s="42"/>
      <c r="H11557" s="90"/>
      <c r="M11557" s="42"/>
      <c r="S11557" s="42"/>
      <c r="T11557" s="42"/>
      <c r="U11557" s="42"/>
      <c r="V11557" s="42"/>
      <c r="W11557" s="42"/>
      <c r="X11557" s="42"/>
      <c r="Y11557" s="42"/>
      <c r="Z11557" s="42"/>
    </row>
    <row r="11558">
      <c r="B11558" s="42"/>
      <c r="D11558" s="90"/>
      <c r="F11558" s="90"/>
      <c r="G11558" s="42"/>
      <c r="H11558" s="90"/>
      <c r="M11558" s="42"/>
      <c r="S11558" s="42"/>
      <c r="T11558" s="42"/>
      <c r="U11558" s="42"/>
      <c r="V11558" s="42"/>
      <c r="W11558" s="42"/>
      <c r="X11558" s="42"/>
      <c r="Y11558" s="42"/>
      <c r="Z11558" s="42"/>
    </row>
    <row r="11559">
      <c r="B11559" s="42"/>
      <c r="D11559" s="90"/>
      <c r="F11559" s="90"/>
      <c r="G11559" s="42"/>
      <c r="H11559" s="90"/>
      <c r="M11559" s="42"/>
      <c r="S11559" s="42"/>
      <c r="T11559" s="42"/>
      <c r="U11559" s="42"/>
      <c r="V11559" s="42"/>
      <c r="W11559" s="42"/>
      <c r="X11559" s="42"/>
      <c r="Y11559" s="42"/>
      <c r="Z11559" s="42"/>
    </row>
    <row r="11560">
      <c r="B11560" s="42"/>
      <c r="D11560" s="90"/>
      <c r="F11560" s="90"/>
      <c r="G11560" s="42"/>
      <c r="H11560" s="90"/>
      <c r="M11560" s="42"/>
      <c r="S11560" s="42"/>
      <c r="T11560" s="42"/>
      <c r="U11560" s="42"/>
      <c r="V11560" s="42"/>
      <c r="W11560" s="42"/>
      <c r="X11560" s="42"/>
      <c r="Y11560" s="42"/>
      <c r="Z11560" s="42"/>
    </row>
    <row r="11561">
      <c r="B11561" s="42"/>
      <c r="D11561" s="90"/>
      <c r="F11561" s="90"/>
      <c r="G11561" s="42"/>
      <c r="H11561" s="90"/>
      <c r="M11561" s="42"/>
      <c r="S11561" s="42"/>
      <c r="T11561" s="42"/>
      <c r="U11561" s="42"/>
      <c r="V11561" s="42"/>
      <c r="W11561" s="42"/>
      <c r="X11561" s="42"/>
      <c r="Y11561" s="42"/>
      <c r="Z11561" s="42"/>
    </row>
    <row r="11562">
      <c r="B11562" s="42"/>
      <c r="D11562" s="90"/>
      <c r="F11562" s="90"/>
      <c r="G11562" s="42"/>
      <c r="H11562" s="90"/>
      <c r="M11562" s="42"/>
      <c r="S11562" s="42"/>
      <c r="T11562" s="42"/>
      <c r="U11562" s="42"/>
      <c r="V11562" s="42"/>
      <c r="W11562" s="42"/>
      <c r="X11562" s="42"/>
      <c r="Y11562" s="42"/>
      <c r="Z11562" s="42"/>
    </row>
    <row r="11563">
      <c r="B11563" s="42"/>
      <c r="D11563" s="90"/>
      <c r="F11563" s="90"/>
      <c r="G11563" s="42"/>
      <c r="H11563" s="90"/>
      <c r="M11563" s="42"/>
      <c r="S11563" s="42"/>
      <c r="T11563" s="42"/>
      <c r="U11563" s="42"/>
      <c r="V11563" s="42"/>
      <c r="W11563" s="42"/>
      <c r="X11563" s="42"/>
      <c r="Y11563" s="42"/>
      <c r="Z11563" s="42"/>
    </row>
    <row r="11564">
      <c r="B11564" s="42"/>
      <c r="D11564" s="90"/>
      <c r="F11564" s="90"/>
      <c r="G11564" s="42"/>
      <c r="H11564" s="90"/>
      <c r="M11564" s="42"/>
      <c r="S11564" s="42"/>
      <c r="T11564" s="42"/>
      <c r="U11564" s="42"/>
      <c r="V11564" s="42"/>
      <c r="W11564" s="42"/>
      <c r="X11564" s="42"/>
      <c r="Y11564" s="42"/>
      <c r="Z11564" s="42"/>
    </row>
    <row r="11565">
      <c r="B11565" s="42"/>
      <c r="D11565" s="90"/>
      <c r="F11565" s="90"/>
      <c r="G11565" s="42"/>
      <c r="H11565" s="90"/>
      <c r="M11565" s="42"/>
      <c r="S11565" s="42"/>
      <c r="T11565" s="42"/>
      <c r="U11565" s="42"/>
      <c r="V11565" s="42"/>
      <c r="W11565" s="42"/>
      <c r="X11565" s="42"/>
      <c r="Y11565" s="42"/>
      <c r="Z11565" s="42"/>
    </row>
    <row r="11566">
      <c r="B11566" s="42"/>
      <c r="D11566" s="90"/>
      <c r="F11566" s="90"/>
      <c r="G11566" s="42"/>
      <c r="H11566" s="90"/>
      <c r="M11566" s="42"/>
      <c r="S11566" s="42"/>
      <c r="T11566" s="42"/>
      <c r="U11566" s="42"/>
      <c r="V11566" s="42"/>
      <c r="W11566" s="42"/>
      <c r="X11566" s="42"/>
      <c r="Y11566" s="42"/>
      <c r="Z11566" s="42"/>
    </row>
    <row r="11567">
      <c r="B11567" s="42"/>
      <c r="D11567" s="90"/>
      <c r="F11567" s="90"/>
      <c r="G11567" s="42"/>
      <c r="H11567" s="90"/>
      <c r="M11567" s="42"/>
      <c r="S11567" s="42"/>
      <c r="T11567" s="42"/>
      <c r="U11567" s="42"/>
      <c r="V11567" s="42"/>
      <c r="W11567" s="42"/>
      <c r="X11567" s="42"/>
      <c r="Y11567" s="42"/>
      <c r="Z11567" s="42"/>
    </row>
    <row r="11568">
      <c r="B11568" s="42"/>
      <c r="D11568" s="90"/>
      <c r="F11568" s="90"/>
      <c r="G11568" s="42"/>
      <c r="H11568" s="90"/>
      <c r="M11568" s="42"/>
      <c r="S11568" s="42"/>
      <c r="T11568" s="42"/>
      <c r="U11568" s="42"/>
      <c r="V11568" s="42"/>
      <c r="W11568" s="42"/>
      <c r="X11568" s="42"/>
      <c r="Y11568" s="42"/>
      <c r="Z11568" s="42"/>
    </row>
    <row r="11569">
      <c r="B11569" s="42"/>
      <c r="D11569" s="90"/>
      <c r="F11569" s="90"/>
      <c r="G11569" s="42"/>
      <c r="H11569" s="90"/>
      <c r="M11569" s="42"/>
      <c r="S11569" s="42"/>
      <c r="T11569" s="42"/>
      <c r="U11569" s="42"/>
      <c r="V11569" s="42"/>
      <c r="W11569" s="42"/>
      <c r="X11569" s="42"/>
      <c r="Y11569" s="42"/>
      <c r="Z11569" s="42"/>
    </row>
    <row r="11570">
      <c r="B11570" s="42"/>
      <c r="D11570" s="90"/>
      <c r="F11570" s="90"/>
      <c r="G11570" s="42"/>
      <c r="H11570" s="90"/>
      <c r="M11570" s="42"/>
      <c r="S11570" s="42"/>
      <c r="T11570" s="42"/>
      <c r="U11570" s="42"/>
      <c r="V11570" s="42"/>
      <c r="W11570" s="42"/>
      <c r="X11570" s="42"/>
      <c r="Y11570" s="42"/>
      <c r="Z11570" s="42"/>
    </row>
    <row r="11571">
      <c r="B11571" s="42"/>
      <c r="D11571" s="90"/>
      <c r="F11571" s="90"/>
      <c r="G11571" s="42"/>
      <c r="H11571" s="90"/>
      <c r="M11571" s="42"/>
      <c r="S11571" s="42"/>
      <c r="T11571" s="42"/>
      <c r="U11571" s="42"/>
      <c r="V11571" s="42"/>
      <c r="W11571" s="42"/>
      <c r="X11571" s="42"/>
      <c r="Y11571" s="42"/>
      <c r="Z11571" s="42"/>
    </row>
    <row r="11572">
      <c r="B11572" s="42"/>
      <c r="D11572" s="90"/>
      <c r="F11572" s="90"/>
      <c r="G11572" s="42"/>
      <c r="H11572" s="90"/>
      <c r="M11572" s="42"/>
      <c r="S11572" s="42"/>
      <c r="T11572" s="42"/>
      <c r="U11572" s="42"/>
      <c r="V11572" s="42"/>
      <c r="W11572" s="42"/>
      <c r="X11572" s="42"/>
      <c r="Y11572" s="42"/>
      <c r="Z11572" s="42"/>
    </row>
    <row r="11573">
      <c r="B11573" s="42"/>
      <c r="D11573" s="90"/>
      <c r="F11573" s="90"/>
      <c r="G11573" s="42"/>
      <c r="H11573" s="90"/>
      <c r="M11573" s="42"/>
      <c r="S11573" s="42"/>
      <c r="T11573" s="42"/>
      <c r="U11573" s="42"/>
      <c r="V11573" s="42"/>
      <c r="W11573" s="42"/>
      <c r="X11573" s="42"/>
      <c r="Y11573" s="42"/>
      <c r="Z11573" s="42"/>
    </row>
    <row r="11574">
      <c r="B11574" s="42"/>
      <c r="D11574" s="90"/>
      <c r="F11574" s="90"/>
      <c r="G11574" s="42"/>
      <c r="H11574" s="90"/>
      <c r="M11574" s="42"/>
      <c r="S11574" s="42"/>
      <c r="T11574" s="42"/>
      <c r="U11574" s="42"/>
      <c r="V11574" s="42"/>
      <c r="W11574" s="42"/>
      <c r="X11574" s="42"/>
      <c r="Y11574" s="42"/>
      <c r="Z11574" s="42"/>
    </row>
    <row r="11575">
      <c r="B11575" s="42"/>
      <c r="D11575" s="90"/>
      <c r="F11575" s="90"/>
      <c r="G11575" s="42"/>
      <c r="H11575" s="90"/>
      <c r="M11575" s="42"/>
      <c r="S11575" s="42"/>
      <c r="T11575" s="42"/>
      <c r="U11575" s="42"/>
      <c r="V11575" s="42"/>
      <c r="W11575" s="42"/>
      <c r="X11575" s="42"/>
      <c r="Y11575" s="42"/>
      <c r="Z11575" s="42"/>
    </row>
    <row r="11576">
      <c r="B11576" s="42"/>
      <c r="D11576" s="90"/>
      <c r="F11576" s="90"/>
      <c r="G11576" s="42"/>
      <c r="H11576" s="90"/>
      <c r="M11576" s="42"/>
      <c r="S11576" s="42"/>
      <c r="T11576" s="42"/>
      <c r="U11576" s="42"/>
      <c r="V11576" s="42"/>
      <c r="W11576" s="42"/>
      <c r="X11576" s="42"/>
      <c r="Y11576" s="42"/>
      <c r="Z11576" s="42"/>
    </row>
    <row r="11577">
      <c r="B11577" s="42"/>
      <c r="D11577" s="90"/>
      <c r="F11577" s="90"/>
      <c r="G11577" s="42"/>
      <c r="H11577" s="90"/>
      <c r="M11577" s="42"/>
      <c r="S11577" s="42"/>
      <c r="T11577" s="42"/>
      <c r="U11577" s="42"/>
      <c r="V11577" s="42"/>
      <c r="W11577" s="42"/>
      <c r="X11577" s="42"/>
      <c r="Y11577" s="42"/>
      <c r="Z11577" s="42"/>
    </row>
    <row r="11578">
      <c r="B11578" s="42"/>
      <c r="D11578" s="90"/>
      <c r="F11578" s="90"/>
      <c r="G11578" s="42"/>
      <c r="H11578" s="90"/>
      <c r="M11578" s="42"/>
      <c r="S11578" s="42"/>
      <c r="T11578" s="42"/>
      <c r="U11578" s="42"/>
      <c r="V11578" s="42"/>
      <c r="W11578" s="42"/>
      <c r="X11578" s="42"/>
      <c r="Y11578" s="42"/>
      <c r="Z11578" s="42"/>
    </row>
    <row r="11579">
      <c r="B11579" s="42"/>
      <c r="D11579" s="90"/>
      <c r="F11579" s="90"/>
      <c r="G11579" s="42"/>
      <c r="H11579" s="90"/>
      <c r="M11579" s="42"/>
      <c r="S11579" s="42"/>
      <c r="T11579" s="42"/>
      <c r="U11579" s="42"/>
      <c r="V11579" s="42"/>
      <c r="W11579" s="42"/>
      <c r="X11579" s="42"/>
      <c r="Y11579" s="42"/>
      <c r="Z11579" s="42"/>
    </row>
    <row r="11580">
      <c r="B11580" s="42"/>
      <c r="D11580" s="90"/>
      <c r="F11580" s="90"/>
      <c r="G11580" s="42"/>
      <c r="H11580" s="90"/>
      <c r="M11580" s="42"/>
      <c r="S11580" s="42"/>
      <c r="T11580" s="42"/>
      <c r="U11580" s="42"/>
      <c r="V11580" s="42"/>
      <c r="W11580" s="42"/>
      <c r="X11580" s="42"/>
      <c r="Y11580" s="42"/>
      <c r="Z11580" s="42"/>
    </row>
    <row r="11581">
      <c r="B11581" s="42"/>
      <c r="D11581" s="90"/>
      <c r="F11581" s="90"/>
      <c r="G11581" s="42"/>
      <c r="H11581" s="90"/>
      <c r="M11581" s="42"/>
      <c r="S11581" s="42"/>
      <c r="T11581" s="42"/>
      <c r="U11581" s="42"/>
      <c r="V11581" s="42"/>
      <c r="W11581" s="42"/>
      <c r="X11581" s="42"/>
      <c r="Y11581" s="42"/>
      <c r="Z11581" s="42"/>
    </row>
    <row r="11582">
      <c r="B11582" s="42"/>
      <c r="D11582" s="90"/>
      <c r="F11582" s="90"/>
      <c r="G11582" s="42"/>
      <c r="H11582" s="90"/>
      <c r="M11582" s="42"/>
      <c r="S11582" s="42"/>
      <c r="T11582" s="42"/>
      <c r="U11582" s="42"/>
      <c r="V11582" s="42"/>
      <c r="W11582" s="42"/>
      <c r="X11582" s="42"/>
      <c r="Y11582" s="42"/>
      <c r="Z11582" s="42"/>
    </row>
    <row r="11583">
      <c r="B11583" s="42"/>
      <c r="D11583" s="90"/>
      <c r="F11583" s="90"/>
      <c r="G11583" s="42"/>
      <c r="H11583" s="90"/>
      <c r="M11583" s="42"/>
      <c r="S11583" s="42"/>
      <c r="T11583" s="42"/>
      <c r="U11583" s="42"/>
      <c r="V11583" s="42"/>
      <c r="W11583" s="42"/>
      <c r="X11583" s="42"/>
      <c r="Y11583" s="42"/>
      <c r="Z11583" s="42"/>
    </row>
    <row r="11584">
      <c r="B11584" s="42"/>
      <c r="D11584" s="90"/>
      <c r="F11584" s="90"/>
      <c r="G11584" s="42"/>
      <c r="H11584" s="90"/>
      <c r="M11584" s="42"/>
      <c r="S11584" s="42"/>
      <c r="T11584" s="42"/>
      <c r="U11584" s="42"/>
      <c r="V11584" s="42"/>
      <c r="W11584" s="42"/>
      <c r="X11584" s="42"/>
      <c r="Y11584" s="42"/>
      <c r="Z11584" s="42"/>
    </row>
    <row r="11585">
      <c r="B11585" s="42"/>
      <c r="D11585" s="90"/>
      <c r="F11585" s="90"/>
      <c r="G11585" s="42"/>
      <c r="H11585" s="90"/>
      <c r="M11585" s="42"/>
      <c r="S11585" s="42"/>
      <c r="T11585" s="42"/>
      <c r="U11585" s="42"/>
      <c r="V11585" s="42"/>
      <c r="W11585" s="42"/>
      <c r="X11585" s="42"/>
      <c r="Y11585" s="42"/>
      <c r="Z11585" s="42"/>
    </row>
    <row r="11586">
      <c r="B11586" s="42"/>
      <c r="D11586" s="90"/>
      <c r="F11586" s="90"/>
      <c r="G11586" s="42"/>
      <c r="H11586" s="90"/>
      <c r="M11586" s="42"/>
      <c r="S11586" s="42"/>
      <c r="T11586" s="42"/>
      <c r="U11586" s="42"/>
      <c r="V11586" s="42"/>
      <c r="W11586" s="42"/>
      <c r="X11586" s="42"/>
      <c r="Y11586" s="42"/>
      <c r="Z11586" s="42"/>
    </row>
    <row r="11587">
      <c r="B11587" s="42"/>
      <c r="D11587" s="90"/>
      <c r="F11587" s="90"/>
      <c r="G11587" s="42"/>
      <c r="H11587" s="90"/>
      <c r="M11587" s="42"/>
      <c r="S11587" s="42"/>
      <c r="T11587" s="42"/>
      <c r="U11587" s="42"/>
      <c r="V11587" s="42"/>
      <c r="W11587" s="42"/>
      <c r="X11587" s="42"/>
      <c r="Y11587" s="42"/>
      <c r="Z11587" s="42"/>
    </row>
    <row r="11588">
      <c r="B11588" s="42"/>
      <c r="D11588" s="90"/>
      <c r="F11588" s="90"/>
      <c r="G11588" s="42"/>
      <c r="H11588" s="90"/>
      <c r="M11588" s="42"/>
      <c r="S11588" s="42"/>
      <c r="T11588" s="42"/>
      <c r="U11588" s="42"/>
      <c r="V11588" s="42"/>
      <c r="W11588" s="42"/>
      <c r="X11588" s="42"/>
      <c r="Y11588" s="42"/>
      <c r="Z11588" s="42"/>
    </row>
    <row r="11589">
      <c r="B11589" s="42"/>
      <c r="D11589" s="90"/>
      <c r="F11589" s="90"/>
      <c r="G11589" s="42"/>
      <c r="H11589" s="90"/>
      <c r="M11589" s="42"/>
      <c r="S11589" s="42"/>
      <c r="T11589" s="42"/>
      <c r="U11589" s="42"/>
      <c r="V11589" s="42"/>
      <c r="W11589" s="42"/>
      <c r="X11589" s="42"/>
      <c r="Y11589" s="42"/>
      <c r="Z11589" s="42"/>
    </row>
    <row r="11590">
      <c r="B11590" s="42"/>
      <c r="D11590" s="90"/>
      <c r="F11590" s="90"/>
      <c r="G11590" s="42"/>
      <c r="H11590" s="90"/>
      <c r="M11590" s="42"/>
      <c r="S11590" s="42"/>
      <c r="T11590" s="42"/>
      <c r="U11590" s="42"/>
      <c r="V11590" s="42"/>
      <c r="W11590" s="42"/>
      <c r="X11590" s="42"/>
      <c r="Y11590" s="42"/>
      <c r="Z11590" s="42"/>
    </row>
    <row r="11591">
      <c r="B11591" s="42"/>
      <c r="D11591" s="90"/>
      <c r="F11591" s="90"/>
      <c r="G11591" s="42"/>
      <c r="H11591" s="90"/>
      <c r="M11591" s="42"/>
      <c r="S11591" s="42"/>
      <c r="T11591" s="42"/>
      <c r="U11591" s="42"/>
      <c r="V11591" s="42"/>
      <c r="W11591" s="42"/>
      <c r="X11591" s="42"/>
      <c r="Y11591" s="42"/>
      <c r="Z11591" s="42"/>
    </row>
    <row r="11592">
      <c r="B11592" s="42"/>
      <c r="D11592" s="90"/>
      <c r="F11592" s="90"/>
      <c r="G11592" s="42"/>
      <c r="H11592" s="90"/>
      <c r="M11592" s="42"/>
      <c r="S11592" s="42"/>
      <c r="T11592" s="42"/>
      <c r="U11592" s="42"/>
      <c r="V11592" s="42"/>
      <c r="W11592" s="42"/>
      <c r="X11592" s="42"/>
      <c r="Y11592" s="42"/>
      <c r="Z11592" s="42"/>
    </row>
    <row r="11593">
      <c r="B11593" s="42"/>
      <c r="D11593" s="90"/>
      <c r="F11593" s="90"/>
      <c r="G11593" s="42"/>
      <c r="H11593" s="90"/>
      <c r="M11593" s="42"/>
      <c r="S11593" s="42"/>
      <c r="T11593" s="42"/>
      <c r="U11593" s="42"/>
      <c r="V11593" s="42"/>
      <c r="W11593" s="42"/>
      <c r="X11593" s="42"/>
      <c r="Y11593" s="42"/>
      <c r="Z11593" s="42"/>
    </row>
    <row r="11594">
      <c r="B11594" s="42"/>
      <c r="D11594" s="90"/>
      <c r="F11594" s="90"/>
      <c r="G11594" s="42"/>
      <c r="H11594" s="90"/>
      <c r="M11594" s="42"/>
      <c r="S11594" s="42"/>
      <c r="T11594" s="42"/>
      <c r="U11594" s="42"/>
      <c r="V11594" s="42"/>
      <c r="W11594" s="42"/>
      <c r="X11594" s="42"/>
      <c r="Y11594" s="42"/>
      <c r="Z11594" s="42"/>
    </row>
    <row r="11595">
      <c r="B11595" s="42"/>
      <c r="D11595" s="90"/>
      <c r="F11595" s="90"/>
      <c r="G11595" s="42"/>
      <c r="H11595" s="90"/>
      <c r="M11595" s="42"/>
      <c r="S11595" s="42"/>
      <c r="T11595" s="42"/>
      <c r="U11595" s="42"/>
      <c r="V11595" s="42"/>
      <c r="W11595" s="42"/>
      <c r="X11595" s="42"/>
      <c r="Y11595" s="42"/>
      <c r="Z11595" s="42"/>
    </row>
    <row r="11596">
      <c r="B11596" s="42"/>
      <c r="D11596" s="90"/>
      <c r="F11596" s="90"/>
      <c r="G11596" s="42"/>
      <c r="H11596" s="90"/>
      <c r="M11596" s="42"/>
      <c r="S11596" s="42"/>
      <c r="T11596" s="42"/>
      <c r="U11596" s="42"/>
      <c r="V11596" s="42"/>
      <c r="W11596" s="42"/>
      <c r="X11596" s="42"/>
      <c r="Y11596" s="42"/>
      <c r="Z11596" s="42"/>
    </row>
    <row r="11597">
      <c r="B11597" s="42"/>
      <c r="D11597" s="90"/>
      <c r="F11597" s="90"/>
      <c r="G11597" s="42"/>
      <c r="H11597" s="90"/>
      <c r="M11597" s="42"/>
      <c r="S11597" s="42"/>
      <c r="T11597" s="42"/>
      <c r="U11597" s="42"/>
      <c r="V11597" s="42"/>
      <c r="W11597" s="42"/>
      <c r="X11597" s="42"/>
      <c r="Y11597" s="42"/>
      <c r="Z11597" s="42"/>
    </row>
    <row r="11598">
      <c r="B11598" s="42"/>
      <c r="D11598" s="90"/>
      <c r="F11598" s="90"/>
      <c r="G11598" s="42"/>
      <c r="H11598" s="90"/>
      <c r="M11598" s="42"/>
      <c r="S11598" s="42"/>
      <c r="T11598" s="42"/>
      <c r="U11598" s="42"/>
      <c r="V11598" s="42"/>
      <c r="W11598" s="42"/>
      <c r="X11598" s="42"/>
      <c r="Y11598" s="42"/>
      <c r="Z11598" s="42"/>
    </row>
    <row r="11599">
      <c r="B11599" s="42"/>
      <c r="D11599" s="90"/>
      <c r="F11599" s="90"/>
      <c r="G11599" s="42"/>
      <c r="H11599" s="90"/>
      <c r="M11599" s="42"/>
      <c r="S11599" s="42"/>
      <c r="T11599" s="42"/>
      <c r="U11599" s="42"/>
      <c r="V11599" s="42"/>
      <c r="W11599" s="42"/>
      <c r="X11599" s="42"/>
      <c r="Y11599" s="42"/>
      <c r="Z11599" s="42"/>
    </row>
    <row r="11600">
      <c r="B11600" s="42"/>
      <c r="D11600" s="90"/>
      <c r="F11600" s="90"/>
      <c r="G11600" s="42"/>
      <c r="H11600" s="90"/>
      <c r="M11600" s="42"/>
      <c r="S11600" s="42"/>
      <c r="T11600" s="42"/>
      <c r="U11600" s="42"/>
      <c r="V11600" s="42"/>
      <c r="W11600" s="42"/>
      <c r="X11600" s="42"/>
      <c r="Y11600" s="42"/>
      <c r="Z11600" s="42"/>
    </row>
    <row r="11601">
      <c r="B11601" s="42"/>
      <c r="D11601" s="90"/>
      <c r="F11601" s="90"/>
      <c r="G11601" s="42"/>
      <c r="H11601" s="90"/>
      <c r="M11601" s="42"/>
      <c r="S11601" s="42"/>
      <c r="T11601" s="42"/>
      <c r="U11601" s="42"/>
      <c r="V11601" s="42"/>
      <c r="W11601" s="42"/>
      <c r="X11601" s="42"/>
      <c r="Y11601" s="42"/>
      <c r="Z11601" s="42"/>
    </row>
    <row r="11602">
      <c r="B11602" s="42"/>
      <c r="D11602" s="90"/>
      <c r="F11602" s="90"/>
      <c r="G11602" s="42"/>
      <c r="H11602" s="90"/>
      <c r="M11602" s="42"/>
      <c r="S11602" s="42"/>
      <c r="T11602" s="42"/>
      <c r="U11602" s="42"/>
      <c r="V11602" s="42"/>
      <c r="W11602" s="42"/>
      <c r="X11602" s="42"/>
      <c r="Y11602" s="42"/>
      <c r="Z11602" s="42"/>
    </row>
    <row r="11603">
      <c r="B11603" s="42"/>
      <c r="D11603" s="90"/>
      <c r="F11603" s="90"/>
      <c r="G11603" s="42"/>
      <c r="H11603" s="90"/>
      <c r="M11603" s="42"/>
      <c r="S11603" s="42"/>
      <c r="T11603" s="42"/>
      <c r="U11603" s="42"/>
      <c r="V11603" s="42"/>
      <c r="W11603" s="42"/>
      <c r="X11603" s="42"/>
      <c r="Y11603" s="42"/>
      <c r="Z11603" s="42"/>
    </row>
    <row r="11604">
      <c r="B11604" s="42"/>
      <c r="D11604" s="90"/>
      <c r="F11604" s="90"/>
      <c r="G11604" s="42"/>
      <c r="H11604" s="90"/>
      <c r="M11604" s="42"/>
      <c r="S11604" s="42"/>
      <c r="T11604" s="42"/>
      <c r="U11604" s="42"/>
      <c r="V11604" s="42"/>
      <c r="W11604" s="42"/>
      <c r="X11604" s="42"/>
      <c r="Y11604" s="42"/>
      <c r="Z11604" s="42"/>
    </row>
    <row r="11605">
      <c r="B11605" s="42"/>
      <c r="D11605" s="90"/>
      <c r="F11605" s="90"/>
      <c r="G11605" s="42"/>
      <c r="H11605" s="90"/>
      <c r="M11605" s="42"/>
      <c r="S11605" s="42"/>
      <c r="T11605" s="42"/>
      <c r="U11605" s="42"/>
      <c r="V11605" s="42"/>
      <c r="W11605" s="42"/>
      <c r="X11605" s="42"/>
      <c r="Y11605" s="42"/>
      <c r="Z11605" s="42"/>
    </row>
    <row r="11606">
      <c r="B11606" s="42"/>
      <c r="D11606" s="90"/>
      <c r="F11606" s="90"/>
      <c r="G11606" s="42"/>
      <c r="H11606" s="90"/>
      <c r="M11606" s="42"/>
      <c r="S11606" s="42"/>
      <c r="T11606" s="42"/>
      <c r="U11606" s="42"/>
      <c r="V11606" s="42"/>
      <c r="W11606" s="42"/>
      <c r="X11606" s="42"/>
      <c r="Y11606" s="42"/>
      <c r="Z11606" s="42"/>
    </row>
    <row r="11607">
      <c r="B11607" s="42"/>
      <c r="D11607" s="90"/>
      <c r="F11607" s="90"/>
      <c r="G11607" s="42"/>
      <c r="H11607" s="90"/>
      <c r="M11607" s="42"/>
      <c r="S11607" s="42"/>
      <c r="T11607" s="42"/>
      <c r="U11607" s="42"/>
      <c r="V11607" s="42"/>
      <c r="W11607" s="42"/>
      <c r="X11607" s="42"/>
      <c r="Y11607" s="42"/>
      <c r="Z11607" s="42"/>
    </row>
    <row r="11608">
      <c r="B11608" s="42"/>
      <c r="D11608" s="90"/>
      <c r="F11608" s="90"/>
      <c r="G11608" s="42"/>
      <c r="H11608" s="90"/>
      <c r="M11608" s="42"/>
      <c r="S11608" s="42"/>
      <c r="T11608" s="42"/>
      <c r="U11608" s="42"/>
      <c r="V11608" s="42"/>
      <c r="W11608" s="42"/>
      <c r="X11608" s="42"/>
      <c r="Y11608" s="42"/>
      <c r="Z11608" s="42"/>
    </row>
    <row r="11609">
      <c r="B11609" s="42"/>
      <c r="D11609" s="90"/>
      <c r="F11609" s="90"/>
      <c r="G11609" s="42"/>
      <c r="H11609" s="90"/>
      <c r="M11609" s="42"/>
      <c r="S11609" s="42"/>
      <c r="T11609" s="42"/>
      <c r="U11609" s="42"/>
      <c r="V11609" s="42"/>
      <c r="W11609" s="42"/>
      <c r="X11609" s="42"/>
      <c r="Y11609" s="42"/>
      <c r="Z11609" s="42"/>
    </row>
    <row r="11610">
      <c r="B11610" s="42"/>
      <c r="D11610" s="90"/>
      <c r="F11610" s="90"/>
      <c r="G11610" s="42"/>
      <c r="H11610" s="90"/>
      <c r="M11610" s="42"/>
      <c r="S11610" s="42"/>
      <c r="T11610" s="42"/>
      <c r="U11610" s="42"/>
      <c r="V11610" s="42"/>
      <c r="W11610" s="42"/>
      <c r="X11610" s="42"/>
      <c r="Y11610" s="42"/>
      <c r="Z11610" s="42"/>
    </row>
    <row r="11611">
      <c r="B11611" s="42"/>
      <c r="D11611" s="90"/>
      <c r="F11611" s="90"/>
      <c r="G11611" s="42"/>
      <c r="H11611" s="90"/>
      <c r="M11611" s="42"/>
      <c r="S11611" s="42"/>
      <c r="T11611" s="42"/>
      <c r="U11611" s="42"/>
      <c r="V11611" s="42"/>
      <c r="W11611" s="42"/>
      <c r="X11611" s="42"/>
      <c r="Y11611" s="42"/>
      <c r="Z11611" s="42"/>
    </row>
    <row r="11612">
      <c r="B11612" s="42"/>
      <c r="D11612" s="90"/>
      <c r="F11612" s="90"/>
      <c r="G11612" s="42"/>
      <c r="H11612" s="90"/>
      <c r="M11612" s="42"/>
      <c r="S11612" s="42"/>
      <c r="T11612" s="42"/>
      <c r="U11612" s="42"/>
      <c r="V11612" s="42"/>
      <c r="W11612" s="42"/>
      <c r="X11612" s="42"/>
      <c r="Y11612" s="42"/>
      <c r="Z11612" s="42"/>
    </row>
    <row r="11613">
      <c r="B11613" s="42"/>
      <c r="D11613" s="90"/>
      <c r="F11613" s="90"/>
      <c r="G11613" s="42"/>
      <c r="H11613" s="90"/>
      <c r="M11613" s="42"/>
      <c r="S11613" s="42"/>
      <c r="T11613" s="42"/>
      <c r="U11613" s="42"/>
      <c r="V11613" s="42"/>
      <c r="W11613" s="42"/>
      <c r="X11613" s="42"/>
      <c r="Y11613" s="42"/>
      <c r="Z11613" s="42"/>
    </row>
    <row r="11614">
      <c r="B11614" s="42"/>
      <c r="D11614" s="90"/>
      <c r="F11614" s="90"/>
      <c r="G11614" s="42"/>
      <c r="H11614" s="90"/>
      <c r="M11614" s="42"/>
      <c r="S11614" s="42"/>
      <c r="T11614" s="42"/>
      <c r="U11614" s="42"/>
      <c r="V11614" s="42"/>
      <c r="W11614" s="42"/>
      <c r="X11614" s="42"/>
      <c r="Y11614" s="42"/>
      <c r="Z11614" s="42"/>
    </row>
    <row r="11615">
      <c r="B11615" s="42"/>
      <c r="D11615" s="90"/>
      <c r="F11615" s="90"/>
      <c r="G11615" s="42"/>
      <c r="H11615" s="90"/>
      <c r="M11615" s="42"/>
      <c r="S11615" s="42"/>
      <c r="T11615" s="42"/>
      <c r="U11615" s="42"/>
      <c r="V11615" s="42"/>
      <c r="W11615" s="42"/>
      <c r="X11615" s="42"/>
      <c r="Y11615" s="42"/>
      <c r="Z11615" s="42"/>
    </row>
    <row r="11616">
      <c r="B11616" s="42"/>
      <c r="D11616" s="90"/>
      <c r="F11616" s="90"/>
      <c r="G11616" s="42"/>
      <c r="H11616" s="90"/>
      <c r="M11616" s="42"/>
      <c r="S11616" s="42"/>
      <c r="T11616" s="42"/>
      <c r="U11616" s="42"/>
      <c r="V11616" s="42"/>
      <c r="W11616" s="42"/>
      <c r="X11616" s="42"/>
      <c r="Y11616" s="42"/>
      <c r="Z11616" s="42"/>
    </row>
    <row r="11617">
      <c r="B11617" s="42"/>
      <c r="D11617" s="90"/>
      <c r="F11617" s="90"/>
      <c r="G11617" s="42"/>
      <c r="H11617" s="90"/>
      <c r="M11617" s="42"/>
      <c r="S11617" s="42"/>
      <c r="T11617" s="42"/>
      <c r="U11617" s="42"/>
      <c r="V11617" s="42"/>
      <c r="W11617" s="42"/>
      <c r="X11617" s="42"/>
      <c r="Y11617" s="42"/>
      <c r="Z11617" s="42"/>
    </row>
    <row r="11618">
      <c r="B11618" s="42"/>
      <c r="D11618" s="90"/>
      <c r="F11618" s="90"/>
      <c r="G11618" s="42"/>
      <c r="H11618" s="90"/>
      <c r="M11618" s="42"/>
      <c r="S11618" s="42"/>
      <c r="T11618" s="42"/>
      <c r="U11618" s="42"/>
      <c r="V11618" s="42"/>
      <c r="W11618" s="42"/>
      <c r="X11618" s="42"/>
      <c r="Y11618" s="42"/>
      <c r="Z11618" s="42"/>
    </row>
    <row r="11619">
      <c r="B11619" s="42"/>
      <c r="D11619" s="90"/>
      <c r="F11619" s="90"/>
      <c r="G11619" s="42"/>
      <c r="H11619" s="90"/>
      <c r="M11619" s="42"/>
      <c r="S11619" s="42"/>
      <c r="T11619" s="42"/>
      <c r="U11619" s="42"/>
      <c r="V11619" s="42"/>
      <c r="W11619" s="42"/>
      <c r="X11619" s="42"/>
      <c r="Y11619" s="42"/>
      <c r="Z11619" s="42"/>
    </row>
    <row r="11620">
      <c r="B11620" s="42"/>
      <c r="D11620" s="90"/>
      <c r="F11620" s="90"/>
      <c r="G11620" s="42"/>
      <c r="H11620" s="90"/>
      <c r="M11620" s="42"/>
      <c r="S11620" s="42"/>
      <c r="T11620" s="42"/>
      <c r="U11620" s="42"/>
      <c r="V11620" s="42"/>
      <c r="W11620" s="42"/>
      <c r="X11620" s="42"/>
      <c r="Y11620" s="42"/>
      <c r="Z11620" s="42"/>
    </row>
    <row r="11621">
      <c r="B11621" s="42"/>
      <c r="D11621" s="90"/>
      <c r="F11621" s="90"/>
      <c r="G11621" s="42"/>
      <c r="H11621" s="90"/>
      <c r="M11621" s="42"/>
      <c r="S11621" s="42"/>
      <c r="T11621" s="42"/>
      <c r="U11621" s="42"/>
      <c r="V11621" s="42"/>
      <c r="W11621" s="42"/>
      <c r="X11621" s="42"/>
      <c r="Y11621" s="42"/>
      <c r="Z11621" s="42"/>
    </row>
    <row r="11622">
      <c r="B11622" s="42"/>
      <c r="D11622" s="90"/>
      <c r="F11622" s="90"/>
      <c r="G11622" s="42"/>
      <c r="H11622" s="90"/>
      <c r="M11622" s="42"/>
      <c r="S11622" s="42"/>
      <c r="T11622" s="42"/>
      <c r="U11622" s="42"/>
      <c r="V11622" s="42"/>
      <c r="W11622" s="42"/>
      <c r="X11622" s="42"/>
      <c r="Y11622" s="42"/>
      <c r="Z11622" s="42"/>
    </row>
    <row r="11623">
      <c r="B11623" s="42"/>
      <c r="D11623" s="90"/>
      <c r="F11623" s="90"/>
      <c r="G11623" s="42"/>
      <c r="H11623" s="90"/>
      <c r="M11623" s="42"/>
      <c r="S11623" s="42"/>
      <c r="T11623" s="42"/>
      <c r="U11623" s="42"/>
      <c r="V11623" s="42"/>
      <c r="W11623" s="42"/>
      <c r="X11623" s="42"/>
      <c r="Y11623" s="42"/>
      <c r="Z11623" s="42"/>
    </row>
    <row r="11624">
      <c r="B11624" s="42"/>
      <c r="D11624" s="90"/>
      <c r="F11624" s="90"/>
      <c r="G11624" s="42"/>
      <c r="H11624" s="90"/>
      <c r="M11624" s="42"/>
      <c r="S11624" s="42"/>
      <c r="T11624" s="42"/>
      <c r="U11624" s="42"/>
      <c r="V11624" s="42"/>
      <c r="W11624" s="42"/>
      <c r="X11624" s="42"/>
      <c r="Y11624" s="42"/>
      <c r="Z11624" s="42"/>
    </row>
    <row r="11625">
      <c r="B11625" s="42"/>
      <c r="D11625" s="90"/>
      <c r="F11625" s="90"/>
      <c r="G11625" s="42"/>
      <c r="H11625" s="90"/>
      <c r="M11625" s="42"/>
      <c r="S11625" s="42"/>
      <c r="T11625" s="42"/>
      <c r="U11625" s="42"/>
      <c r="V11625" s="42"/>
      <c r="W11625" s="42"/>
      <c r="X11625" s="42"/>
      <c r="Y11625" s="42"/>
      <c r="Z11625" s="42"/>
    </row>
    <row r="11626">
      <c r="B11626" s="42"/>
      <c r="D11626" s="90"/>
      <c r="F11626" s="90"/>
      <c r="G11626" s="42"/>
      <c r="H11626" s="90"/>
      <c r="M11626" s="42"/>
      <c r="S11626" s="42"/>
      <c r="T11626" s="42"/>
      <c r="U11626" s="42"/>
      <c r="V11626" s="42"/>
      <c r="W11626" s="42"/>
      <c r="X11626" s="42"/>
      <c r="Y11626" s="42"/>
      <c r="Z11626" s="42"/>
    </row>
    <row r="11627">
      <c r="B11627" s="42"/>
      <c r="D11627" s="90"/>
      <c r="F11627" s="90"/>
      <c r="G11627" s="42"/>
      <c r="H11627" s="90"/>
      <c r="M11627" s="42"/>
      <c r="S11627" s="42"/>
      <c r="T11627" s="42"/>
      <c r="U11627" s="42"/>
      <c r="V11627" s="42"/>
      <c r="W11627" s="42"/>
      <c r="X11627" s="42"/>
      <c r="Y11627" s="42"/>
      <c r="Z11627" s="42"/>
    </row>
    <row r="11628">
      <c r="B11628" s="42"/>
      <c r="D11628" s="90"/>
      <c r="F11628" s="90"/>
      <c r="G11628" s="42"/>
      <c r="H11628" s="90"/>
      <c r="M11628" s="42"/>
      <c r="S11628" s="42"/>
      <c r="T11628" s="42"/>
      <c r="U11628" s="42"/>
      <c r="V11628" s="42"/>
      <c r="W11628" s="42"/>
      <c r="X11628" s="42"/>
      <c r="Y11628" s="42"/>
      <c r="Z11628" s="42"/>
    </row>
    <row r="11629">
      <c r="B11629" s="42"/>
      <c r="D11629" s="90"/>
      <c r="F11629" s="90"/>
      <c r="G11629" s="42"/>
      <c r="H11629" s="90"/>
      <c r="M11629" s="42"/>
      <c r="S11629" s="42"/>
      <c r="T11629" s="42"/>
      <c r="U11629" s="42"/>
      <c r="V11629" s="42"/>
      <c r="W11629" s="42"/>
      <c r="X11629" s="42"/>
      <c r="Y11629" s="42"/>
      <c r="Z11629" s="42"/>
    </row>
    <row r="11630">
      <c r="B11630" s="42"/>
      <c r="D11630" s="90"/>
      <c r="F11630" s="90"/>
      <c r="G11630" s="42"/>
      <c r="H11630" s="90"/>
      <c r="M11630" s="42"/>
      <c r="S11630" s="42"/>
      <c r="T11630" s="42"/>
      <c r="U11630" s="42"/>
      <c r="V11630" s="42"/>
      <c r="W11630" s="42"/>
      <c r="X11630" s="42"/>
      <c r="Y11630" s="42"/>
      <c r="Z11630" s="42"/>
    </row>
    <row r="11631">
      <c r="B11631" s="42"/>
      <c r="D11631" s="90"/>
      <c r="F11631" s="90"/>
      <c r="G11631" s="42"/>
      <c r="H11631" s="90"/>
      <c r="M11631" s="42"/>
      <c r="S11631" s="42"/>
      <c r="T11631" s="42"/>
      <c r="U11631" s="42"/>
      <c r="V11631" s="42"/>
      <c r="W11631" s="42"/>
      <c r="X11631" s="42"/>
      <c r="Y11631" s="42"/>
      <c r="Z11631" s="42"/>
    </row>
    <row r="11632">
      <c r="B11632" s="42"/>
      <c r="D11632" s="90"/>
      <c r="F11632" s="90"/>
      <c r="G11632" s="42"/>
      <c r="H11632" s="90"/>
      <c r="M11632" s="42"/>
      <c r="S11632" s="42"/>
      <c r="T11632" s="42"/>
      <c r="U11632" s="42"/>
      <c r="V11632" s="42"/>
      <c r="W11632" s="42"/>
      <c r="X11632" s="42"/>
      <c r="Y11632" s="42"/>
      <c r="Z11632" s="42"/>
    </row>
    <row r="11633">
      <c r="B11633" s="42"/>
      <c r="D11633" s="90"/>
      <c r="F11633" s="90"/>
      <c r="G11633" s="42"/>
      <c r="H11633" s="90"/>
      <c r="M11633" s="42"/>
      <c r="S11633" s="42"/>
      <c r="T11633" s="42"/>
      <c r="U11633" s="42"/>
      <c r="V11633" s="42"/>
      <c r="W11633" s="42"/>
      <c r="X11633" s="42"/>
      <c r="Y11633" s="42"/>
      <c r="Z11633" s="42"/>
    </row>
    <row r="11634">
      <c r="B11634" s="42"/>
      <c r="D11634" s="90"/>
      <c r="F11634" s="90"/>
      <c r="G11634" s="42"/>
      <c r="H11634" s="90"/>
      <c r="M11634" s="42"/>
      <c r="S11634" s="42"/>
      <c r="T11634" s="42"/>
      <c r="U11634" s="42"/>
      <c r="V11634" s="42"/>
      <c r="W11634" s="42"/>
      <c r="X11634" s="42"/>
      <c r="Y11634" s="42"/>
      <c r="Z11634" s="42"/>
    </row>
    <row r="11635">
      <c r="B11635" s="42"/>
      <c r="D11635" s="90"/>
      <c r="F11635" s="90"/>
      <c r="G11635" s="42"/>
      <c r="H11635" s="90"/>
      <c r="M11635" s="42"/>
      <c r="S11635" s="42"/>
      <c r="T11635" s="42"/>
      <c r="U11635" s="42"/>
      <c r="V11635" s="42"/>
      <c r="W11635" s="42"/>
      <c r="X11635" s="42"/>
      <c r="Y11635" s="42"/>
      <c r="Z11635" s="42"/>
    </row>
    <row r="11636">
      <c r="B11636" s="42"/>
      <c r="D11636" s="90"/>
      <c r="F11636" s="90"/>
      <c r="G11636" s="42"/>
      <c r="H11636" s="90"/>
      <c r="M11636" s="42"/>
      <c r="S11636" s="42"/>
      <c r="T11636" s="42"/>
      <c r="U11636" s="42"/>
      <c r="V11636" s="42"/>
      <c r="W11636" s="42"/>
      <c r="X11636" s="42"/>
      <c r="Y11636" s="42"/>
      <c r="Z11636" s="42"/>
    </row>
    <row r="11637">
      <c r="B11637" s="42"/>
      <c r="D11637" s="90"/>
      <c r="F11637" s="90"/>
      <c r="G11637" s="42"/>
      <c r="H11637" s="90"/>
      <c r="M11637" s="42"/>
      <c r="S11637" s="42"/>
      <c r="T11637" s="42"/>
      <c r="U11637" s="42"/>
      <c r="V11637" s="42"/>
      <c r="W11637" s="42"/>
      <c r="X11637" s="42"/>
      <c r="Y11637" s="42"/>
      <c r="Z11637" s="42"/>
    </row>
    <row r="11638">
      <c r="B11638" s="42"/>
      <c r="D11638" s="90"/>
      <c r="F11638" s="90"/>
      <c r="G11638" s="42"/>
      <c r="H11638" s="90"/>
      <c r="M11638" s="42"/>
      <c r="S11638" s="42"/>
      <c r="T11638" s="42"/>
      <c r="U11638" s="42"/>
      <c r="V11638" s="42"/>
      <c r="W11638" s="42"/>
      <c r="X11638" s="42"/>
      <c r="Y11638" s="42"/>
      <c r="Z11638" s="42"/>
    </row>
    <row r="11639">
      <c r="B11639" s="42"/>
      <c r="D11639" s="90"/>
      <c r="F11639" s="90"/>
      <c r="G11639" s="42"/>
      <c r="H11639" s="90"/>
      <c r="M11639" s="42"/>
      <c r="S11639" s="42"/>
      <c r="T11639" s="42"/>
      <c r="U11639" s="42"/>
      <c r="V11639" s="42"/>
      <c r="W11639" s="42"/>
      <c r="X11639" s="42"/>
      <c r="Y11639" s="42"/>
      <c r="Z11639" s="42"/>
    </row>
    <row r="11640">
      <c r="B11640" s="42"/>
      <c r="D11640" s="90"/>
      <c r="F11640" s="90"/>
      <c r="G11640" s="42"/>
      <c r="H11640" s="90"/>
      <c r="M11640" s="42"/>
      <c r="S11640" s="42"/>
      <c r="T11640" s="42"/>
      <c r="U11640" s="42"/>
      <c r="V11640" s="42"/>
      <c r="W11640" s="42"/>
      <c r="X11640" s="42"/>
      <c r="Y11640" s="42"/>
      <c r="Z11640" s="42"/>
    </row>
    <row r="11641">
      <c r="B11641" s="42"/>
      <c r="D11641" s="90"/>
      <c r="F11641" s="90"/>
      <c r="G11641" s="42"/>
      <c r="H11641" s="90"/>
      <c r="M11641" s="42"/>
      <c r="S11641" s="42"/>
      <c r="T11641" s="42"/>
      <c r="U11641" s="42"/>
      <c r="V11641" s="42"/>
      <c r="W11641" s="42"/>
      <c r="X11641" s="42"/>
      <c r="Y11641" s="42"/>
      <c r="Z11641" s="42"/>
    </row>
    <row r="11642">
      <c r="B11642" s="42"/>
      <c r="D11642" s="90"/>
      <c r="F11642" s="90"/>
      <c r="G11642" s="42"/>
      <c r="H11642" s="90"/>
      <c r="M11642" s="42"/>
      <c r="S11642" s="42"/>
      <c r="T11642" s="42"/>
      <c r="U11642" s="42"/>
      <c r="V11642" s="42"/>
      <c r="W11642" s="42"/>
      <c r="X11642" s="42"/>
      <c r="Y11642" s="42"/>
      <c r="Z11642" s="42"/>
    </row>
    <row r="11643">
      <c r="B11643" s="42"/>
      <c r="D11643" s="90"/>
      <c r="F11643" s="90"/>
      <c r="G11643" s="42"/>
      <c r="H11643" s="90"/>
      <c r="M11643" s="42"/>
      <c r="S11643" s="42"/>
      <c r="T11643" s="42"/>
      <c r="U11643" s="42"/>
      <c r="V11643" s="42"/>
      <c r="W11643" s="42"/>
      <c r="X11643" s="42"/>
      <c r="Y11643" s="42"/>
      <c r="Z11643" s="42"/>
    </row>
    <row r="11644">
      <c r="B11644" s="42"/>
      <c r="D11644" s="90"/>
      <c r="F11644" s="90"/>
      <c r="G11644" s="42"/>
      <c r="H11644" s="90"/>
      <c r="M11644" s="42"/>
      <c r="S11644" s="42"/>
      <c r="T11644" s="42"/>
      <c r="U11644" s="42"/>
      <c r="V11644" s="42"/>
      <c r="W11644" s="42"/>
      <c r="X11644" s="42"/>
      <c r="Y11644" s="42"/>
      <c r="Z11644" s="42"/>
    </row>
    <row r="11645">
      <c r="B11645" s="42"/>
      <c r="D11645" s="90"/>
      <c r="F11645" s="90"/>
      <c r="G11645" s="42"/>
      <c r="H11645" s="90"/>
      <c r="M11645" s="42"/>
      <c r="S11645" s="42"/>
      <c r="T11645" s="42"/>
      <c r="U11645" s="42"/>
      <c r="V11645" s="42"/>
      <c r="W11645" s="42"/>
      <c r="X11645" s="42"/>
      <c r="Y11645" s="42"/>
      <c r="Z11645" s="42"/>
    </row>
    <row r="11646">
      <c r="B11646" s="42"/>
      <c r="D11646" s="90"/>
      <c r="F11646" s="90"/>
      <c r="G11646" s="42"/>
      <c r="H11646" s="90"/>
      <c r="M11646" s="42"/>
      <c r="S11646" s="42"/>
      <c r="T11646" s="42"/>
      <c r="U11646" s="42"/>
      <c r="V11646" s="42"/>
      <c r="W11646" s="42"/>
      <c r="X11646" s="42"/>
      <c r="Y11646" s="42"/>
      <c r="Z11646" s="42"/>
    </row>
    <row r="11647">
      <c r="B11647" s="42"/>
      <c r="D11647" s="90"/>
      <c r="F11647" s="90"/>
      <c r="G11647" s="42"/>
      <c r="H11647" s="90"/>
      <c r="M11647" s="42"/>
      <c r="S11647" s="42"/>
      <c r="T11647" s="42"/>
      <c r="U11647" s="42"/>
      <c r="V11647" s="42"/>
      <c r="W11647" s="42"/>
      <c r="X11647" s="42"/>
      <c r="Y11647" s="42"/>
      <c r="Z11647" s="42"/>
    </row>
    <row r="11648">
      <c r="B11648" s="42"/>
      <c r="D11648" s="90"/>
      <c r="F11648" s="90"/>
      <c r="G11648" s="42"/>
      <c r="H11648" s="90"/>
      <c r="M11648" s="42"/>
      <c r="S11648" s="42"/>
      <c r="T11648" s="42"/>
      <c r="U11648" s="42"/>
      <c r="V11648" s="42"/>
      <c r="W11648" s="42"/>
      <c r="X11648" s="42"/>
      <c r="Y11648" s="42"/>
      <c r="Z11648" s="42"/>
    </row>
    <row r="11649">
      <c r="B11649" s="42"/>
      <c r="D11649" s="90"/>
      <c r="F11649" s="90"/>
      <c r="G11649" s="42"/>
      <c r="H11649" s="90"/>
      <c r="M11649" s="42"/>
      <c r="S11649" s="42"/>
      <c r="T11649" s="42"/>
      <c r="U11649" s="42"/>
      <c r="V11649" s="42"/>
      <c r="W11649" s="42"/>
      <c r="X11649" s="42"/>
      <c r="Y11649" s="42"/>
      <c r="Z11649" s="42"/>
    </row>
    <row r="11650">
      <c r="B11650" s="42"/>
      <c r="D11650" s="90"/>
      <c r="F11650" s="90"/>
      <c r="G11650" s="42"/>
      <c r="H11650" s="90"/>
      <c r="M11650" s="42"/>
      <c r="S11650" s="42"/>
      <c r="T11650" s="42"/>
      <c r="U11650" s="42"/>
      <c r="V11650" s="42"/>
      <c r="W11650" s="42"/>
      <c r="X11650" s="42"/>
      <c r="Y11650" s="42"/>
      <c r="Z11650" s="42"/>
    </row>
    <row r="11651">
      <c r="B11651" s="42"/>
      <c r="D11651" s="90"/>
      <c r="F11651" s="90"/>
      <c r="G11651" s="42"/>
      <c r="H11651" s="90"/>
      <c r="M11651" s="42"/>
      <c r="S11651" s="42"/>
      <c r="T11651" s="42"/>
      <c r="U11651" s="42"/>
      <c r="V11651" s="42"/>
      <c r="W11651" s="42"/>
      <c r="X11651" s="42"/>
      <c r="Y11651" s="42"/>
      <c r="Z11651" s="42"/>
    </row>
    <row r="11652">
      <c r="B11652" s="42"/>
      <c r="D11652" s="90"/>
      <c r="F11652" s="90"/>
      <c r="G11652" s="42"/>
      <c r="H11652" s="90"/>
      <c r="M11652" s="42"/>
      <c r="S11652" s="42"/>
      <c r="T11652" s="42"/>
      <c r="U11652" s="42"/>
      <c r="V11652" s="42"/>
      <c r="W11652" s="42"/>
      <c r="X11652" s="42"/>
      <c r="Y11652" s="42"/>
      <c r="Z11652" s="42"/>
    </row>
    <row r="11653">
      <c r="B11653" s="42"/>
      <c r="D11653" s="90"/>
      <c r="F11653" s="90"/>
      <c r="G11653" s="42"/>
      <c r="H11653" s="90"/>
      <c r="M11653" s="42"/>
      <c r="S11653" s="42"/>
      <c r="T11653" s="42"/>
      <c r="U11653" s="42"/>
      <c r="V11653" s="42"/>
      <c r="W11653" s="42"/>
      <c r="X11653" s="42"/>
      <c r="Y11653" s="42"/>
      <c r="Z11653" s="42"/>
    </row>
    <row r="11654">
      <c r="B11654" s="42"/>
      <c r="D11654" s="90"/>
      <c r="F11654" s="90"/>
      <c r="G11654" s="42"/>
      <c r="H11654" s="90"/>
      <c r="M11654" s="42"/>
      <c r="S11654" s="42"/>
      <c r="T11654" s="42"/>
      <c r="U11654" s="42"/>
      <c r="V11654" s="42"/>
      <c r="W11654" s="42"/>
      <c r="X11654" s="42"/>
      <c r="Y11654" s="42"/>
      <c r="Z11654" s="42"/>
    </row>
    <row r="11655">
      <c r="B11655" s="42"/>
      <c r="D11655" s="90"/>
      <c r="F11655" s="90"/>
      <c r="G11655" s="42"/>
      <c r="H11655" s="90"/>
      <c r="M11655" s="42"/>
      <c r="S11655" s="42"/>
      <c r="T11655" s="42"/>
      <c r="U11655" s="42"/>
      <c r="V11655" s="42"/>
      <c r="W11655" s="42"/>
      <c r="X11655" s="42"/>
      <c r="Y11655" s="42"/>
      <c r="Z11655" s="42"/>
    </row>
    <row r="11656">
      <c r="B11656" s="42"/>
      <c r="D11656" s="90"/>
      <c r="F11656" s="90"/>
      <c r="G11656" s="42"/>
      <c r="H11656" s="90"/>
      <c r="M11656" s="42"/>
      <c r="S11656" s="42"/>
      <c r="T11656" s="42"/>
      <c r="U11656" s="42"/>
      <c r="V11656" s="42"/>
      <c r="W11656" s="42"/>
      <c r="X11656" s="42"/>
      <c r="Y11656" s="42"/>
      <c r="Z11656" s="42"/>
    </row>
    <row r="11657">
      <c r="B11657" s="42"/>
      <c r="D11657" s="90"/>
      <c r="F11657" s="90"/>
      <c r="G11657" s="42"/>
      <c r="H11657" s="90"/>
      <c r="M11657" s="42"/>
      <c r="S11657" s="42"/>
      <c r="T11657" s="42"/>
      <c r="U11657" s="42"/>
      <c r="V11657" s="42"/>
      <c r="W11657" s="42"/>
      <c r="X11657" s="42"/>
      <c r="Y11657" s="42"/>
      <c r="Z11657" s="42"/>
    </row>
    <row r="11658">
      <c r="B11658" s="42"/>
      <c r="D11658" s="90"/>
      <c r="F11658" s="90"/>
      <c r="G11658" s="42"/>
      <c r="H11658" s="90"/>
      <c r="M11658" s="42"/>
      <c r="S11658" s="42"/>
      <c r="T11658" s="42"/>
      <c r="U11658" s="42"/>
      <c r="V11658" s="42"/>
      <c r="W11658" s="42"/>
      <c r="X11658" s="42"/>
      <c r="Y11658" s="42"/>
      <c r="Z11658" s="42"/>
    </row>
    <row r="11659">
      <c r="B11659" s="42"/>
      <c r="D11659" s="90"/>
      <c r="F11659" s="90"/>
      <c r="G11659" s="42"/>
      <c r="H11659" s="90"/>
      <c r="M11659" s="42"/>
      <c r="S11659" s="42"/>
      <c r="T11659" s="42"/>
      <c r="U11659" s="42"/>
      <c r="V11659" s="42"/>
      <c r="W11659" s="42"/>
      <c r="X11659" s="42"/>
      <c r="Y11659" s="42"/>
      <c r="Z11659" s="42"/>
    </row>
    <row r="11660">
      <c r="B11660" s="42"/>
      <c r="D11660" s="90"/>
      <c r="F11660" s="90"/>
      <c r="G11660" s="42"/>
      <c r="H11660" s="90"/>
      <c r="M11660" s="42"/>
      <c r="S11660" s="42"/>
      <c r="T11660" s="42"/>
      <c r="U11660" s="42"/>
      <c r="V11660" s="42"/>
      <c r="W11660" s="42"/>
      <c r="X11660" s="42"/>
      <c r="Y11660" s="42"/>
      <c r="Z11660" s="42"/>
    </row>
    <row r="11661">
      <c r="B11661" s="42"/>
      <c r="D11661" s="90"/>
      <c r="F11661" s="90"/>
      <c r="G11661" s="42"/>
      <c r="H11661" s="90"/>
      <c r="M11661" s="42"/>
      <c r="S11661" s="42"/>
      <c r="T11661" s="42"/>
      <c r="U11661" s="42"/>
      <c r="V11661" s="42"/>
      <c r="W11661" s="42"/>
      <c r="X11661" s="42"/>
      <c r="Y11661" s="42"/>
      <c r="Z11661" s="42"/>
    </row>
    <row r="11662">
      <c r="B11662" s="42"/>
      <c r="D11662" s="90"/>
      <c r="F11662" s="90"/>
      <c r="G11662" s="42"/>
      <c r="H11662" s="90"/>
      <c r="M11662" s="42"/>
      <c r="S11662" s="42"/>
      <c r="T11662" s="42"/>
      <c r="U11662" s="42"/>
      <c r="V11662" s="42"/>
      <c r="W11662" s="42"/>
      <c r="X11662" s="42"/>
      <c r="Y11662" s="42"/>
      <c r="Z11662" s="42"/>
    </row>
    <row r="11663">
      <c r="B11663" s="42"/>
      <c r="D11663" s="90"/>
      <c r="F11663" s="90"/>
      <c r="G11663" s="42"/>
      <c r="H11663" s="90"/>
      <c r="M11663" s="42"/>
      <c r="S11663" s="42"/>
      <c r="T11663" s="42"/>
      <c r="U11663" s="42"/>
      <c r="V11663" s="42"/>
      <c r="W11663" s="42"/>
      <c r="X11663" s="42"/>
      <c r="Y11663" s="42"/>
      <c r="Z11663" s="42"/>
    </row>
    <row r="11664">
      <c r="B11664" s="42"/>
      <c r="D11664" s="90"/>
      <c r="F11664" s="90"/>
      <c r="G11664" s="42"/>
      <c r="H11664" s="90"/>
      <c r="M11664" s="42"/>
      <c r="S11664" s="42"/>
      <c r="T11664" s="42"/>
      <c r="U11664" s="42"/>
      <c r="V11664" s="42"/>
      <c r="W11664" s="42"/>
      <c r="X11664" s="42"/>
      <c r="Y11664" s="42"/>
      <c r="Z11664" s="42"/>
    </row>
    <row r="11665">
      <c r="B11665" s="42"/>
      <c r="D11665" s="90"/>
      <c r="F11665" s="90"/>
      <c r="G11665" s="42"/>
      <c r="H11665" s="90"/>
      <c r="M11665" s="42"/>
      <c r="S11665" s="42"/>
      <c r="T11665" s="42"/>
      <c r="U11665" s="42"/>
      <c r="V11665" s="42"/>
      <c r="W11665" s="42"/>
      <c r="X11665" s="42"/>
      <c r="Y11665" s="42"/>
      <c r="Z11665" s="42"/>
    </row>
    <row r="11666">
      <c r="B11666" s="42"/>
      <c r="D11666" s="90"/>
      <c r="F11666" s="90"/>
      <c r="G11666" s="42"/>
      <c r="H11666" s="90"/>
      <c r="M11666" s="42"/>
      <c r="S11666" s="42"/>
      <c r="T11666" s="42"/>
      <c r="U11666" s="42"/>
      <c r="V11666" s="42"/>
      <c r="W11666" s="42"/>
      <c r="X11666" s="42"/>
      <c r="Y11666" s="42"/>
      <c r="Z11666" s="42"/>
    </row>
    <row r="11667">
      <c r="B11667" s="42"/>
      <c r="D11667" s="90"/>
      <c r="F11667" s="90"/>
      <c r="G11667" s="42"/>
      <c r="H11667" s="90"/>
      <c r="M11667" s="42"/>
      <c r="S11667" s="42"/>
      <c r="T11667" s="42"/>
      <c r="U11667" s="42"/>
      <c r="V11667" s="42"/>
      <c r="W11667" s="42"/>
      <c r="X11667" s="42"/>
      <c r="Y11667" s="42"/>
      <c r="Z11667" s="42"/>
    </row>
    <row r="11668">
      <c r="B11668" s="42"/>
      <c r="D11668" s="90"/>
      <c r="F11668" s="90"/>
      <c r="G11668" s="42"/>
      <c r="H11668" s="90"/>
      <c r="M11668" s="42"/>
      <c r="S11668" s="42"/>
      <c r="T11668" s="42"/>
      <c r="U11668" s="42"/>
      <c r="V11668" s="42"/>
      <c r="W11668" s="42"/>
      <c r="X11668" s="42"/>
      <c r="Y11668" s="42"/>
      <c r="Z11668" s="42"/>
    </row>
    <row r="11669">
      <c r="B11669" s="42"/>
      <c r="D11669" s="90"/>
      <c r="F11669" s="90"/>
      <c r="G11669" s="42"/>
      <c r="H11669" s="90"/>
      <c r="M11669" s="42"/>
      <c r="S11669" s="42"/>
      <c r="T11669" s="42"/>
      <c r="U11669" s="42"/>
      <c r="V11669" s="42"/>
      <c r="W11669" s="42"/>
      <c r="X11669" s="42"/>
      <c r="Y11669" s="42"/>
      <c r="Z11669" s="42"/>
    </row>
    <row r="11670">
      <c r="B11670" s="42"/>
      <c r="D11670" s="90"/>
      <c r="F11670" s="90"/>
      <c r="G11670" s="42"/>
      <c r="H11670" s="90"/>
      <c r="M11670" s="42"/>
      <c r="S11670" s="42"/>
      <c r="T11670" s="42"/>
      <c r="U11670" s="42"/>
      <c r="V11670" s="42"/>
      <c r="W11670" s="42"/>
      <c r="X11670" s="42"/>
      <c r="Y11670" s="42"/>
      <c r="Z11670" s="42"/>
    </row>
    <row r="11671">
      <c r="B11671" s="42"/>
      <c r="D11671" s="90"/>
      <c r="F11671" s="90"/>
      <c r="G11671" s="42"/>
      <c r="H11671" s="90"/>
      <c r="M11671" s="42"/>
      <c r="S11671" s="42"/>
      <c r="T11671" s="42"/>
      <c r="U11671" s="42"/>
      <c r="V11671" s="42"/>
      <c r="W11671" s="42"/>
      <c r="X11671" s="42"/>
      <c r="Y11671" s="42"/>
      <c r="Z11671" s="42"/>
    </row>
    <row r="11672">
      <c r="B11672" s="42"/>
      <c r="D11672" s="90"/>
      <c r="F11672" s="90"/>
      <c r="G11672" s="42"/>
      <c r="H11672" s="90"/>
      <c r="M11672" s="42"/>
      <c r="S11672" s="42"/>
      <c r="T11672" s="42"/>
      <c r="U11672" s="42"/>
      <c r="V11672" s="42"/>
      <c r="W11672" s="42"/>
      <c r="X11672" s="42"/>
      <c r="Y11672" s="42"/>
      <c r="Z11672" s="42"/>
    </row>
    <row r="11673">
      <c r="B11673" s="42"/>
      <c r="D11673" s="90"/>
      <c r="F11673" s="90"/>
      <c r="G11673" s="42"/>
      <c r="H11673" s="90"/>
      <c r="M11673" s="42"/>
      <c r="S11673" s="42"/>
      <c r="T11673" s="42"/>
      <c r="U11673" s="42"/>
      <c r="V11673" s="42"/>
      <c r="W11673" s="42"/>
      <c r="X11673" s="42"/>
      <c r="Y11673" s="42"/>
      <c r="Z11673" s="42"/>
    </row>
    <row r="11674">
      <c r="B11674" s="42"/>
      <c r="D11674" s="90"/>
      <c r="F11674" s="90"/>
      <c r="G11674" s="42"/>
      <c r="H11674" s="90"/>
      <c r="M11674" s="42"/>
      <c r="S11674" s="42"/>
      <c r="T11674" s="42"/>
      <c r="U11674" s="42"/>
      <c r="V11674" s="42"/>
      <c r="W11674" s="42"/>
      <c r="X11674" s="42"/>
      <c r="Y11674" s="42"/>
      <c r="Z11674" s="42"/>
    </row>
    <row r="11675">
      <c r="B11675" s="42"/>
      <c r="D11675" s="90"/>
      <c r="F11675" s="90"/>
      <c r="G11675" s="42"/>
      <c r="H11675" s="90"/>
      <c r="M11675" s="42"/>
      <c r="S11675" s="42"/>
      <c r="T11675" s="42"/>
      <c r="U11675" s="42"/>
      <c r="V11675" s="42"/>
      <c r="W11675" s="42"/>
      <c r="X11675" s="42"/>
      <c r="Y11675" s="42"/>
      <c r="Z11675" s="42"/>
    </row>
    <row r="11676">
      <c r="B11676" s="42"/>
      <c r="D11676" s="90"/>
      <c r="F11676" s="90"/>
      <c r="G11676" s="42"/>
      <c r="H11676" s="90"/>
      <c r="M11676" s="42"/>
      <c r="S11676" s="42"/>
      <c r="T11676" s="42"/>
      <c r="U11676" s="42"/>
      <c r="V11676" s="42"/>
      <c r="W11676" s="42"/>
      <c r="X11676" s="42"/>
      <c r="Y11676" s="42"/>
      <c r="Z11676" s="42"/>
    </row>
    <row r="11677">
      <c r="B11677" s="42"/>
      <c r="D11677" s="90"/>
      <c r="F11677" s="90"/>
      <c r="G11677" s="42"/>
      <c r="H11677" s="90"/>
      <c r="M11677" s="42"/>
      <c r="S11677" s="42"/>
      <c r="T11677" s="42"/>
      <c r="U11677" s="42"/>
      <c r="V11677" s="42"/>
      <c r="W11677" s="42"/>
      <c r="X11677" s="42"/>
      <c r="Y11677" s="42"/>
      <c r="Z11677" s="42"/>
    </row>
    <row r="11678">
      <c r="B11678" s="42"/>
      <c r="D11678" s="90"/>
      <c r="F11678" s="90"/>
      <c r="G11678" s="42"/>
      <c r="H11678" s="90"/>
      <c r="M11678" s="42"/>
      <c r="S11678" s="42"/>
      <c r="T11678" s="42"/>
      <c r="U11678" s="42"/>
      <c r="V11678" s="42"/>
      <c r="W11678" s="42"/>
      <c r="X11678" s="42"/>
      <c r="Y11678" s="42"/>
      <c r="Z11678" s="42"/>
    </row>
    <row r="11679">
      <c r="B11679" s="42"/>
      <c r="D11679" s="90"/>
      <c r="F11679" s="90"/>
      <c r="G11679" s="42"/>
      <c r="H11679" s="90"/>
      <c r="M11679" s="42"/>
      <c r="S11679" s="42"/>
      <c r="T11679" s="42"/>
      <c r="U11679" s="42"/>
      <c r="V11679" s="42"/>
      <c r="W11679" s="42"/>
      <c r="X11679" s="42"/>
      <c r="Y11679" s="42"/>
      <c r="Z11679" s="42"/>
    </row>
    <row r="11680">
      <c r="B11680" s="42"/>
      <c r="D11680" s="90"/>
      <c r="F11680" s="90"/>
      <c r="G11680" s="42"/>
      <c r="H11680" s="90"/>
      <c r="M11680" s="42"/>
      <c r="S11680" s="42"/>
      <c r="T11680" s="42"/>
      <c r="U11680" s="42"/>
      <c r="V11680" s="42"/>
      <c r="W11680" s="42"/>
      <c r="X11680" s="42"/>
      <c r="Y11680" s="42"/>
      <c r="Z11680" s="42"/>
    </row>
    <row r="11681">
      <c r="B11681" s="42"/>
      <c r="D11681" s="90"/>
      <c r="F11681" s="90"/>
      <c r="G11681" s="42"/>
      <c r="H11681" s="90"/>
      <c r="M11681" s="42"/>
      <c r="S11681" s="42"/>
      <c r="T11681" s="42"/>
      <c r="U11681" s="42"/>
      <c r="V11681" s="42"/>
      <c r="W11681" s="42"/>
      <c r="X11681" s="42"/>
      <c r="Y11681" s="42"/>
      <c r="Z11681" s="42"/>
    </row>
    <row r="11682">
      <c r="B11682" s="42"/>
      <c r="D11682" s="90"/>
      <c r="F11682" s="90"/>
      <c r="G11682" s="42"/>
      <c r="H11682" s="90"/>
      <c r="M11682" s="42"/>
      <c r="S11682" s="42"/>
      <c r="T11682" s="42"/>
      <c r="U11682" s="42"/>
      <c r="V11682" s="42"/>
      <c r="W11682" s="42"/>
      <c r="X11682" s="42"/>
      <c r="Y11682" s="42"/>
      <c r="Z11682" s="42"/>
    </row>
    <row r="11683">
      <c r="B11683" s="42"/>
      <c r="D11683" s="90"/>
      <c r="F11683" s="90"/>
      <c r="G11683" s="42"/>
      <c r="H11683" s="90"/>
      <c r="M11683" s="42"/>
      <c r="S11683" s="42"/>
      <c r="T11683" s="42"/>
      <c r="U11683" s="42"/>
      <c r="V11683" s="42"/>
      <c r="W11683" s="42"/>
      <c r="X11683" s="42"/>
      <c r="Y11683" s="42"/>
      <c r="Z11683" s="42"/>
    </row>
    <row r="11684">
      <c r="B11684" s="42"/>
      <c r="D11684" s="90"/>
      <c r="F11684" s="90"/>
      <c r="G11684" s="42"/>
      <c r="H11684" s="90"/>
      <c r="M11684" s="42"/>
      <c r="S11684" s="42"/>
      <c r="T11684" s="42"/>
      <c r="U11684" s="42"/>
      <c r="V11684" s="42"/>
      <c r="W11684" s="42"/>
      <c r="X11684" s="42"/>
      <c r="Y11684" s="42"/>
      <c r="Z11684" s="42"/>
    </row>
    <row r="11685">
      <c r="B11685" s="42"/>
      <c r="D11685" s="90"/>
      <c r="F11685" s="90"/>
      <c r="G11685" s="42"/>
      <c r="H11685" s="90"/>
      <c r="M11685" s="42"/>
      <c r="S11685" s="42"/>
      <c r="T11685" s="42"/>
      <c r="U11685" s="42"/>
      <c r="V11685" s="42"/>
      <c r="W11685" s="42"/>
      <c r="X11685" s="42"/>
      <c r="Y11685" s="42"/>
      <c r="Z11685" s="42"/>
    </row>
    <row r="11686">
      <c r="B11686" s="42"/>
      <c r="D11686" s="90"/>
      <c r="F11686" s="90"/>
      <c r="G11686" s="42"/>
      <c r="H11686" s="90"/>
      <c r="M11686" s="42"/>
      <c r="S11686" s="42"/>
      <c r="T11686" s="42"/>
      <c r="U11686" s="42"/>
      <c r="V11686" s="42"/>
      <c r="W11686" s="42"/>
      <c r="X11686" s="42"/>
      <c r="Y11686" s="42"/>
      <c r="Z11686" s="42"/>
    </row>
    <row r="11687">
      <c r="B11687" s="42"/>
      <c r="D11687" s="90"/>
      <c r="F11687" s="90"/>
      <c r="G11687" s="42"/>
      <c r="H11687" s="90"/>
      <c r="M11687" s="42"/>
      <c r="S11687" s="42"/>
      <c r="T11687" s="42"/>
      <c r="U11687" s="42"/>
      <c r="V11687" s="42"/>
      <c r="W11687" s="42"/>
      <c r="X11687" s="42"/>
      <c r="Y11687" s="42"/>
      <c r="Z11687" s="42"/>
    </row>
    <row r="11688">
      <c r="B11688" s="42"/>
      <c r="D11688" s="90"/>
      <c r="F11688" s="90"/>
      <c r="G11688" s="42"/>
      <c r="H11688" s="90"/>
      <c r="M11688" s="42"/>
      <c r="S11688" s="42"/>
      <c r="T11688" s="42"/>
      <c r="U11688" s="42"/>
      <c r="V11688" s="42"/>
      <c r="W11688" s="42"/>
      <c r="X11688" s="42"/>
      <c r="Y11688" s="42"/>
      <c r="Z11688" s="42"/>
    </row>
    <row r="11689">
      <c r="B11689" s="42"/>
      <c r="D11689" s="90"/>
      <c r="F11689" s="90"/>
      <c r="G11689" s="42"/>
      <c r="H11689" s="90"/>
      <c r="M11689" s="42"/>
      <c r="S11689" s="42"/>
      <c r="T11689" s="42"/>
      <c r="U11689" s="42"/>
      <c r="V11689" s="42"/>
      <c r="W11689" s="42"/>
      <c r="X11689" s="42"/>
      <c r="Y11689" s="42"/>
      <c r="Z11689" s="42"/>
    </row>
    <row r="11690">
      <c r="B11690" s="42"/>
      <c r="D11690" s="90"/>
      <c r="F11690" s="90"/>
      <c r="G11690" s="42"/>
      <c r="H11690" s="90"/>
      <c r="M11690" s="42"/>
      <c r="S11690" s="42"/>
      <c r="T11690" s="42"/>
      <c r="U11690" s="42"/>
      <c r="V11690" s="42"/>
      <c r="W11690" s="42"/>
      <c r="X11690" s="42"/>
      <c r="Y11690" s="42"/>
      <c r="Z11690" s="42"/>
    </row>
    <row r="11691">
      <c r="B11691" s="42"/>
      <c r="D11691" s="90"/>
      <c r="F11691" s="90"/>
      <c r="G11691" s="42"/>
      <c r="H11691" s="90"/>
      <c r="M11691" s="42"/>
      <c r="S11691" s="42"/>
      <c r="T11691" s="42"/>
      <c r="U11691" s="42"/>
      <c r="V11691" s="42"/>
      <c r="W11691" s="42"/>
      <c r="X11691" s="42"/>
      <c r="Y11691" s="42"/>
      <c r="Z11691" s="42"/>
    </row>
    <row r="11692">
      <c r="B11692" s="42"/>
      <c r="D11692" s="90"/>
      <c r="F11692" s="90"/>
      <c r="G11692" s="42"/>
      <c r="H11692" s="90"/>
      <c r="M11692" s="42"/>
      <c r="S11692" s="42"/>
      <c r="T11692" s="42"/>
      <c r="U11692" s="42"/>
      <c r="V11692" s="42"/>
      <c r="W11692" s="42"/>
      <c r="X11692" s="42"/>
      <c r="Y11692" s="42"/>
      <c r="Z11692" s="42"/>
    </row>
    <row r="11693">
      <c r="B11693" s="42"/>
      <c r="D11693" s="90"/>
      <c r="F11693" s="90"/>
      <c r="G11693" s="42"/>
      <c r="H11693" s="90"/>
      <c r="M11693" s="42"/>
      <c r="S11693" s="42"/>
      <c r="T11693" s="42"/>
      <c r="U11693" s="42"/>
      <c r="V11693" s="42"/>
      <c r="W11693" s="42"/>
      <c r="X11693" s="42"/>
      <c r="Y11693" s="42"/>
      <c r="Z11693" s="42"/>
    </row>
    <row r="11694">
      <c r="B11694" s="42"/>
      <c r="D11694" s="90"/>
      <c r="F11694" s="90"/>
      <c r="G11694" s="42"/>
      <c r="H11694" s="90"/>
      <c r="M11694" s="42"/>
      <c r="S11694" s="42"/>
      <c r="T11694" s="42"/>
      <c r="U11694" s="42"/>
      <c r="V11694" s="42"/>
      <c r="W11694" s="42"/>
      <c r="X11694" s="42"/>
      <c r="Y11694" s="42"/>
      <c r="Z11694" s="42"/>
    </row>
    <row r="11695">
      <c r="B11695" s="42"/>
      <c r="D11695" s="90"/>
      <c r="F11695" s="90"/>
      <c r="G11695" s="42"/>
      <c r="H11695" s="90"/>
      <c r="M11695" s="42"/>
      <c r="S11695" s="42"/>
      <c r="T11695" s="42"/>
      <c r="U11695" s="42"/>
      <c r="V11695" s="42"/>
      <c r="W11695" s="42"/>
      <c r="X11695" s="42"/>
      <c r="Y11695" s="42"/>
      <c r="Z11695" s="42"/>
    </row>
    <row r="11696">
      <c r="B11696" s="42"/>
      <c r="D11696" s="90"/>
      <c r="F11696" s="90"/>
      <c r="G11696" s="42"/>
      <c r="H11696" s="90"/>
      <c r="M11696" s="42"/>
      <c r="S11696" s="42"/>
      <c r="T11696" s="42"/>
      <c r="U11696" s="42"/>
      <c r="V11696" s="42"/>
      <c r="W11696" s="42"/>
      <c r="X11696" s="42"/>
      <c r="Y11696" s="42"/>
      <c r="Z11696" s="42"/>
    </row>
    <row r="11697">
      <c r="B11697" s="42"/>
      <c r="D11697" s="90"/>
      <c r="F11697" s="90"/>
      <c r="G11697" s="42"/>
      <c r="H11697" s="90"/>
      <c r="M11697" s="42"/>
      <c r="S11697" s="42"/>
      <c r="T11697" s="42"/>
      <c r="U11697" s="42"/>
      <c r="V11697" s="42"/>
      <c r="W11697" s="42"/>
      <c r="X11697" s="42"/>
      <c r="Y11697" s="42"/>
      <c r="Z11697" s="42"/>
    </row>
    <row r="11698">
      <c r="B11698" s="42"/>
      <c r="D11698" s="90"/>
      <c r="F11698" s="90"/>
      <c r="G11698" s="42"/>
      <c r="H11698" s="90"/>
      <c r="M11698" s="42"/>
      <c r="S11698" s="42"/>
      <c r="T11698" s="42"/>
      <c r="U11698" s="42"/>
      <c r="V11698" s="42"/>
      <c r="W11698" s="42"/>
      <c r="X11698" s="42"/>
      <c r="Y11698" s="42"/>
      <c r="Z11698" s="42"/>
    </row>
    <row r="11699">
      <c r="B11699" s="42"/>
      <c r="D11699" s="90"/>
      <c r="F11699" s="90"/>
      <c r="G11699" s="42"/>
      <c r="H11699" s="90"/>
      <c r="M11699" s="42"/>
      <c r="S11699" s="42"/>
      <c r="T11699" s="42"/>
      <c r="U11699" s="42"/>
      <c r="V11699" s="42"/>
      <c r="W11699" s="42"/>
      <c r="X11699" s="42"/>
      <c r="Y11699" s="42"/>
      <c r="Z11699" s="42"/>
    </row>
    <row r="11700">
      <c r="B11700" s="42"/>
      <c r="D11700" s="90"/>
      <c r="F11700" s="90"/>
      <c r="G11700" s="42"/>
      <c r="H11700" s="90"/>
      <c r="M11700" s="42"/>
      <c r="S11700" s="42"/>
      <c r="T11700" s="42"/>
      <c r="U11700" s="42"/>
      <c r="V11700" s="42"/>
      <c r="W11700" s="42"/>
      <c r="X11700" s="42"/>
      <c r="Y11700" s="42"/>
      <c r="Z11700" s="42"/>
    </row>
    <row r="11701">
      <c r="B11701" s="42"/>
      <c r="D11701" s="90"/>
      <c r="F11701" s="90"/>
      <c r="G11701" s="42"/>
      <c r="H11701" s="90"/>
      <c r="M11701" s="42"/>
      <c r="S11701" s="42"/>
      <c r="T11701" s="42"/>
      <c r="U11701" s="42"/>
      <c r="V11701" s="42"/>
      <c r="W11701" s="42"/>
      <c r="X11701" s="42"/>
      <c r="Y11701" s="42"/>
      <c r="Z11701" s="42"/>
    </row>
    <row r="11702">
      <c r="B11702" s="42"/>
      <c r="D11702" s="90"/>
      <c r="F11702" s="90"/>
      <c r="G11702" s="42"/>
      <c r="H11702" s="90"/>
      <c r="M11702" s="42"/>
      <c r="S11702" s="42"/>
      <c r="T11702" s="42"/>
      <c r="U11702" s="42"/>
      <c r="V11702" s="42"/>
      <c r="W11702" s="42"/>
      <c r="X11702" s="42"/>
      <c r="Y11702" s="42"/>
      <c r="Z11702" s="42"/>
    </row>
    <row r="11703">
      <c r="B11703" s="42"/>
      <c r="D11703" s="90"/>
      <c r="F11703" s="90"/>
      <c r="G11703" s="42"/>
      <c r="H11703" s="90"/>
      <c r="M11703" s="42"/>
      <c r="S11703" s="42"/>
      <c r="T11703" s="42"/>
      <c r="U11703" s="42"/>
      <c r="V11703" s="42"/>
      <c r="W11703" s="42"/>
      <c r="X11703" s="42"/>
      <c r="Y11703" s="42"/>
      <c r="Z11703" s="42"/>
    </row>
    <row r="11704">
      <c r="B11704" s="42"/>
      <c r="D11704" s="90"/>
      <c r="F11704" s="90"/>
      <c r="G11704" s="42"/>
      <c r="H11704" s="90"/>
      <c r="M11704" s="42"/>
      <c r="S11704" s="42"/>
      <c r="T11704" s="42"/>
      <c r="U11704" s="42"/>
      <c r="V11704" s="42"/>
      <c r="W11704" s="42"/>
      <c r="X11704" s="42"/>
      <c r="Y11704" s="42"/>
      <c r="Z11704" s="42"/>
    </row>
    <row r="11705">
      <c r="B11705" s="42"/>
      <c r="D11705" s="90"/>
      <c r="F11705" s="90"/>
      <c r="G11705" s="42"/>
      <c r="H11705" s="90"/>
      <c r="M11705" s="42"/>
      <c r="S11705" s="42"/>
      <c r="T11705" s="42"/>
      <c r="U11705" s="42"/>
      <c r="V11705" s="42"/>
      <c r="W11705" s="42"/>
      <c r="X11705" s="42"/>
      <c r="Y11705" s="42"/>
      <c r="Z11705" s="42"/>
    </row>
    <row r="11706">
      <c r="B11706" s="42"/>
      <c r="D11706" s="90"/>
      <c r="F11706" s="90"/>
      <c r="G11706" s="42"/>
      <c r="H11706" s="90"/>
      <c r="M11706" s="42"/>
      <c r="S11706" s="42"/>
      <c r="T11706" s="42"/>
      <c r="U11706" s="42"/>
      <c r="V11706" s="42"/>
      <c r="W11706" s="42"/>
      <c r="X11706" s="42"/>
      <c r="Y11706" s="42"/>
      <c r="Z11706" s="42"/>
    </row>
    <row r="11707">
      <c r="B11707" s="42"/>
      <c r="D11707" s="90"/>
      <c r="F11707" s="90"/>
      <c r="G11707" s="42"/>
      <c r="H11707" s="90"/>
      <c r="M11707" s="42"/>
      <c r="S11707" s="42"/>
      <c r="T11707" s="42"/>
      <c r="U11707" s="42"/>
      <c r="V11707" s="42"/>
      <c r="W11707" s="42"/>
      <c r="X11707" s="42"/>
      <c r="Y11707" s="42"/>
      <c r="Z11707" s="42"/>
    </row>
    <row r="11708">
      <c r="B11708" s="42"/>
      <c r="D11708" s="90"/>
      <c r="F11708" s="90"/>
      <c r="G11708" s="42"/>
      <c r="H11708" s="90"/>
      <c r="M11708" s="42"/>
      <c r="S11708" s="42"/>
      <c r="T11708" s="42"/>
      <c r="U11708" s="42"/>
      <c r="V11708" s="42"/>
      <c r="W11708" s="42"/>
      <c r="X11708" s="42"/>
      <c r="Y11708" s="42"/>
      <c r="Z11708" s="42"/>
    </row>
    <row r="11709">
      <c r="B11709" s="42"/>
      <c r="D11709" s="90"/>
      <c r="F11709" s="90"/>
      <c r="G11709" s="42"/>
      <c r="H11709" s="90"/>
      <c r="M11709" s="42"/>
      <c r="S11709" s="42"/>
      <c r="T11709" s="42"/>
      <c r="U11709" s="42"/>
      <c r="V11709" s="42"/>
      <c r="W11709" s="42"/>
      <c r="X11709" s="42"/>
      <c r="Y11709" s="42"/>
      <c r="Z11709" s="42"/>
    </row>
    <row r="11710">
      <c r="B11710" s="42"/>
      <c r="D11710" s="90"/>
      <c r="F11710" s="90"/>
      <c r="G11710" s="42"/>
      <c r="H11710" s="90"/>
      <c r="M11710" s="42"/>
      <c r="S11710" s="42"/>
      <c r="T11710" s="42"/>
      <c r="U11710" s="42"/>
      <c r="V11710" s="42"/>
      <c r="W11710" s="42"/>
      <c r="X11710" s="42"/>
      <c r="Y11710" s="42"/>
      <c r="Z11710" s="42"/>
    </row>
    <row r="11711">
      <c r="B11711" s="42"/>
      <c r="D11711" s="90"/>
      <c r="F11711" s="90"/>
      <c r="G11711" s="42"/>
      <c r="H11711" s="90"/>
      <c r="M11711" s="42"/>
      <c r="S11711" s="42"/>
      <c r="T11711" s="42"/>
      <c r="U11711" s="42"/>
      <c r="V11711" s="42"/>
      <c r="W11711" s="42"/>
      <c r="X11711" s="42"/>
      <c r="Y11711" s="42"/>
      <c r="Z11711" s="42"/>
    </row>
    <row r="11712">
      <c r="B11712" s="42"/>
      <c r="D11712" s="90"/>
      <c r="F11712" s="90"/>
      <c r="G11712" s="42"/>
      <c r="H11712" s="90"/>
      <c r="M11712" s="42"/>
      <c r="S11712" s="42"/>
      <c r="T11712" s="42"/>
      <c r="U11712" s="42"/>
      <c r="V11712" s="42"/>
      <c r="W11712" s="42"/>
      <c r="X11712" s="42"/>
      <c r="Y11712" s="42"/>
      <c r="Z11712" s="42"/>
    </row>
    <row r="11713">
      <c r="B11713" s="42"/>
      <c r="D11713" s="90"/>
      <c r="F11713" s="90"/>
      <c r="G11713" s="42"/>
      <c r="H11713" s="90"/>
      <c r="M11713" s="42"/>
      <c r="S11713" s="42"/>
      <c r="T11713" s="42"/>
      <c r="U11713" s="42"/>
      <c r="V11713" s="42"/>
      <c r="W11713" s="42"/>
      <c r="X11713" s="42"/>
      <c r="Y11713" s="42"/>
      <c r="Z11713" s="42"/>
    </row>
    <row r="11714">
      <c r="B11714" s="42"/>
      <c r="D11714" s="90"/>
      <c r="F11714" s="90"/>
      <c r="G11714" s="42"/>
      <c r="H11714" s="90"/>
      <c r="M11714" s="42"/>
      <c r="S11714" s="42"/>
      <c r="T11714" s="42"/>
      <c r="U11714" s="42"/>
      <c r="V11714" s="42"/>
      <c r="W11714" s="42"/>
      <c r="X11714" s="42"/>
      <c r="Y11714" s="42"/>
      <c r="Z11714" s="42"/>
    </row>
    <row r="11715">
      <c r="B11715" s="42"/>
      <c r="D11715" s="90"/>
      <c r="F11715" s="90"/>
      <c r="G11715" s="42"/>
      <c r="H11715" s="90"/>
      <c r="M11715" s="42"/>
      <c r="S11715" s="42"/>
      <c r="T11715" s="42"/>
      <c r="U11715" s="42"/>
      <c r="V11715" s="42"/>
      <c r="W11715" s="42"/>
      <c r="X11715" s="42"/>
      <c r="Y11715" s="42"/>
      <c r="Z11715" s="42"/>
    </row>
    <row r="11716">
      <c r="B11716" s="42"/>
      <c r="D11716" s="90"/>
      <c r="F11716" s="90"/>
      <c r="G11716" s="42"/>
      <c r="H11716" s="90"/>
      <c r="M11716" s="42"/>
      <c r="S11716" s="42"/>
      <c r="T11716" s="42"/>
      <c r="U11716" s="42"/>
      <c r="V11716" s="42"/>
      <c r="W11716" s="42"/>
      <c r="X11716" s="42"/>
      <c r="Y11716" s="42"/>
      <c r="Z11716" s="42"/>
    </row>
    <row r="11717">
      <c r="B11717" s="42"/>
      <c r="D11717" s="90"/>
      <c r="F11717" s="90"/>
      <c r="G11717" s="42"/>
      <c r="H11717" s="90"/>
      <c r="M11717" s="42"/>
      <c r="S11717" s="42"/>
      <c r="T11717" s="42"/>
      <c r="U11717" s="42"/>
      <c r="V11717" s="42"/>
      <c r="W11717" s="42"/>
      <c r="X11717" s="42"/>
      <c r="Y11717" s="42"/>
      <c r="Z11717" s="42"/>
    </row>
    <row r="11718">
      <c r="B11718" s="42"/>
      <c r="D11718" s="90"/>
      <c r="F11718" s="90"/>
      <c r="G11718" s="42"/>
      <c r="H11718" s="90"/>
      <c r="M11718" s="42"/>
      <c r="S11718" s="42"/>
      <c r="T11718" s="42"/>
      <c r="U11718" s="42"/>
      <c r="V11718" s="42"/>
      <c r="W11718" s="42"/>
      <c r="X11718" s="42"/>
      <c r="Y11718" s="42"/>
      <c r="Z11718" s="42"/>
    </row>
    <row r="11719">
      <c r="B11719" s="42"/>
      <c r="D11719" s="90"/>
      <c r="F11719" s="90"/>
      <c r="G11719" s="42"/>
      <c r="H11719" s="90"/>
      <c r="M11719" s="42"/>
      <c r="S11719" s="42"/>
      <c r="T11719" s="42"/>
      <c r="U11719" s="42"/>
      <c r="V11719" s="42"/>
      <c r="W11719" s="42"/>
      <c r="X11719" s="42"/>
      <c r="Y11719" s="42"/>
      <c r="Z11719" s="42"/>
    </row>
    <row r="11720">
      <c r="B11720" s="42"/>
      <c r="D11720" s="90"/>
      <c r="F11720" s="90"/>
      <c r="G11720" s="42"/>
      <c r="H11720" s="90"/>
      <c r="M11720" s="42"/>
      <c r="S11720" s="42"/>
      <c r="T11720" s="42"/>
      <c r="U11720" s="42"/>
      <c r="V11720" s="42"/>
      <c r="W11720" s="42"/>
      <c r="X11720" s="42"/>
      <c r="Y11720" s="42"/>
      <c r="Z11720" s="42"/>
    </row>
    <row r="11721">
      <c r="B11721" s="42"/>
      <c r="D11721" s="90"/>
      <c r="F11721" s="90"/>
      <c r="G11721" s="42"/>
      <c r="H11721" s="90"/>
      <c r="M11721" s="42"/>
      <c r="S11721" s="42"/>
      <c r="T11721" s="42"/>
      <c r="U11721" s="42"/>
      <c r="V11721" s="42"/>
      <c r="W11721" s="42"/>
      <c r="X11721" s="42"/>
      <c r="Y11721" s="42"/>
      <c r="Z11721" s="42"/>
    </row>
    <row r="11722">
      <c r="B11722" s="42"/>
      <c r="D11722" s="90"/>
      <c r="F11722" s="90"/>
      <c r="G11722" s="42"/>
      <c r="H11722" s="90"/>
      <c r="M11722" s="42"/>
      <c r="S11722" s="42"/>
      <c r="T11722" s="42"/>
      <c r="U11722" s="42"/>
      <c r="V11722" s="42"/>
      <c r="W11722" s="42"/>
      <c r="X11722" s="42"/>
      <c r="Y11722" s="42"/>
      <c r="Z11722" s="42"/>
    </row>
    <row r="11723">
      <c r="B11723" s="42"/>
      <c r="D11723" s="90"/>
      <c r="F11723" s="90"/>
      <c r="G11723" s="42"/>
      <c r="H11723" s="90"/>
      <c r="M11723" s="42"/>
      <c r="S11723" s="42"/>
      <c r="T11723" s="42"/>
      <c r="U11723" s="42"/>
      <c r="V11723" s="42"/>
      <c r="W11723" s="42"/>
      <c r="X11723" s="42"/>
      <c r="Y11723" s="42"/>
      <c r="Z11723" s="42"/>
    </row>
    <row r="11724">
      <c r="B11724" s="42"/>
      <c r="D11724" s="90"/>
      <c r="F11724" s="90"/>
      <c r="G11724" s="42"/>
      <c r="H11724" s="90"/>
      <c r="M11724" s="42"/>
      <c r="S11724" s="42"/>
      <c r="T11724" s="42"/>
      <c r="U11724" s="42"/>
      <c r="V11724" s="42"/>
      <c r="W11724" s="42"/>
      <c r="X11724" s="42"/>
      <c r="Y11724" s="42"/>
      <c r="Z11724" s="42"/>
    </row>
    <row r="11725">
      <c r="B11725" s="42"/>
      <c r="D11725" s="90"/>
      <c r="F11725" s="90"/>
      <c r="G11725" s="42"/>
      <c r="H11725" s="90"/>
      <c r="M11725" s="42"/>
      <c r="S11725" s="42"/>
      <c r="T11725" s="42"/>
      <c r="U11725" s="42"/>
      <c r="V11725" s="42"/>
      <c r="W11725" s="42"/>
      <c r="X11725" s="42"/>
      <c r="Y11725" s="42"/>
      <c r="Z11725" s="42"/>
    </row>
    <row r="11726">
      <c r="B11726" s="42"/>
      <c r="D11726" s="90"/>
      <c r="F11726" s="90"/>
      <c r="G11726" s="42"/>
      <c r="H11726" s="90"/>
      <c r="M11726" s="42"/>
      <c r="S11726" s="42"/>
      <c r="T11726" s="42"/>
      <c r="U11726" s="42"/>
      <c r="V11726" s="42"/>
      <c r="W11726" s="42"/>
      <c r="X11726" s="42"/>
      <c r="Y11726" s="42"/>
      <c r="Z11726" s="42"/>
    </row>
    <row r="11727">
      <c r="B11727" s="42"/>
      <c r="D11727" s="90"/>
      <c r="F11727" s="90"/>
      <c r="G11727" s="42"/>
      <c r="H11727" s="90"/>
      <c r="M11727" s="42"/>
      <c r="S11727" s="42"/>
      <c r="T11727" s="42"/>
      <c r="U11727" s="42"/>
      <c r="V11727" s="42"/>
      <c r="W11727" s="42"/>
      <c r="X11727" s="42"/>
      <c r="Y11727" s="42"/>
      <c r="Z11727" s="42"/>
    </row>
    <row r="11728">
      <c r="B11728" s="42"/>
      <c r="D11728" s="90"/>
      <c r="F11728" s="90"/>
      <c r="G11728" s="42"/>
      <c r="H11728" s="90"/>
      <c r="M11728" s="42"/>
      <c r="S11728" s="42"/>
      <c r="T11728" s="42"/>
      <c r="U11728" s="42"/>
      <c r="V11728" s="42"/>
      <c r="W11728" s="42"/>
      <c r="X11728" s="42"/>
      <c r="Y11728" s="42"/>
      <c r="Z11728" s="42"/>
    </row>
    <row r="11729">
      <c r="B11729" s="42"/>
      <c r="D11729" s="90"/>
      <c r="F11729" s="90"/>
      <c r="G11729" s="42"/>
      <c r="H11729" s="90"/>
      <c r="M11729" s="42"/>
      <c r="S11729" s="42"/>
      <c r="T11729" s="42"/>
      <c r="U11729" s="42"/>
      <c r="V11729" s="42"/>
      <c r="W11729" s="42"/>
      <c r="X11729" s="42"/>
      <c r="Y11729" s="42"/>
      <c r="Z11729" s="42"/>
    </row>
    <row r="11730">
      <c r="B11730" s="42"/>
      <c r="D11730" s="90"/>
      <c r="F11730" s="90"/>
      <c r="G11730" s="42"/>
      <c r="H11730" s="90"/>
      <c r="M11730" s="42"/>
      <c r="S11730" s="42"/>
      <c r="T11730" s="42"/>
      <c r="U11730" s="42"/>
      <c r="V11730" s="42"/>
      <c r="W11730" s="42"/>
      <c r="X11730" s="42"/>
      <c r="Y11730" s="42"/>
      <c r="Z11730" s="42"/>
    </row>
    <row r="11731">
      <c r="B11731" s="42"/>
      <c r="D11731" s="90"/>
      <c r="F11731" s="90"/>
      <c r="G11731" s="42"/>
      <c r="H11731" s="90"/>
      <c r="M11731" s="42"/>
      <c r="S11731" s="42"/>
      <c r="T11731" s="42"/>
      <c r="U11731" s="42"/>
      <c r="V11731" s="42"/>
      <c r="W11731" s="42"/>
      <c r="X11731" s="42"/>
      <c r="Y11731" s="42"/>
      <c r="Z11731" s="42"/>
    </row>
    <row r="11732">
      <c r="B11732" s="42"/>
      <c r="D11732" s="90"/>
      <c r="F11732" s="90"/>
      <c r="G11732" s="42"/>
      <c r="H11732" s="90"/>
      <c r="M11732" s="42"/>
      <c r="S11732" s="42"/>
      <c r="T11732" s="42"/>
      <c r="U11732" s="42"/>
      <c r="V11732" s="42"/>
      <c r="W11732" s="42"/>
      <c r="X11732" s="42"/>
      <c r="Y11732" s="42"/>
      <c r="Z11732" s="42"/>
    </row>
    <row r="11733">
      <c r="B11733" s="42"/>
      <c r="D11733" s="90"/>
      <c r="F11733" s="90"/>
      <c r="G11733" s="42"/>
      <c r="H11733" s="90"/>
      <c r="M11733" s="42"/>
      <c r="S11733" s="42"/>
      <c r="T11733" s="42"/>
      <c r="U11733" s="42"/>
      <c r="V11733" s="42"/>
      <c r="W11733" s="42"/>
      <c r="X11733" s="42"/>
      <c r="Y11733" s="42"/>
      <c r="Z11733" s="42"/>
    </row>
    <row r="11734">
      <c r="B11734" s="42"/>
      <c r="D11734" s="90"/>
      <c r="F11734" s="90"/>
      <c r="G11734" s="42"/>
      <c r="H11734" s="90"/>
      <c r="M11734" s="42"/>
      <c r="S11734" s="42"/>
      <c r="T11734" s="42"/>
      <c r="U11734" s="42"/>
      <c r="V11734" s="42"/>
      <c r="W11734" s="42"/>
      <c r="X11734" s="42"/>
      <c r="Y11734" s="42"/>
      <c r="Z11734" s="42"/>
    </row>
    <row r="11735">
      <c r="B11735" s="42"/>
      <c r="D11735" s="90"/>
      <c r="F11735" s="90"/>
      <c r="G11735" s="42"/>
      <c r="H11735" s="90"/>
      <c r="M11735" s="42"/>
      <c r="S11735" s="42"/>
      <c r="T11735" s="42"/>
      <c r="U11735" s="42"/>
      <c r="V11735" s="42"/>
      <c r="W11735" s="42"/>
      <c r="X11735" s="42"/>
      <c r="Y11735" s="42"/>
      <c r="Z11735" s="42"/>
    </row>
    <row r="11736">
      <c r="B11736" s="42"/>
      <c r="D11736" s="90"/>
      <c r="F11736" s="90"/>
      <c r="G11736" s="42"/>
      <c r="H11736" s="90"/>
      <c r="M11736" s="42"/>
      <c r="S11736" s="42"/>
      <c r="T11736" s="42"/>
      <c r="U11736" s="42"/>
      <c r="V11736" s="42"/>
      <c r="W11736" s="42"/>
      <c r="X11736" s="42"/>
      <c r="Y11736" s="42"/>
      <c r="Z11736" s="42"/>
    </row>
    <row r="11737">
      <c r="B11737" s="42"/>
      <c r="D11737" s="90"/>
      <c r="F11737" s="90"/>
      <c r="G11737" s="42"/>
      <c r="H11737" s="90"/>
      <c r="M11737" s="42"/>
      <c r="S11737" s="42"/>
      <c r="T11737" s="42"/>
      <c r="U11737" s="42"/>
      <c r="V11737" s="42"/>
      <c r="W11737" s="42"/>
      <c r="X11737" s="42"/>
      <c r="Y11737" s="42"/>
      <c r="Z11737" s="42"/>
    </row>
    <row r="11738">
      <c r="B11738" s="42"/>
      <c r="D11738" s="90"/>
      <c r="F11738" s="90"/>
      <c r="G11738" s="42"/>
      <c r="H11738" s="90"/>
      <c r="M11738" s="42"/>
      <c r="S11738" s="42"/>
      <c r="T11738" s="42"/>
      <c r="U11738" s="42"/>
      <c r="V11738" s="42"/>
      <c r="W11738" s="42"/>
      <c r="X11738" s="42"/>
      <c r="Y11738" s="42"/>
      <c r="Z11738" s="42"/>
    </row>
    <row r="11739">
      <c r="B11739" s="42"/>
      <c r="D11739" s="90"/>
      <c r="F11739" s="90"/>
      <c r="G11739" s="42"/>
      <c r="H11739" s="90"/>
      <c r="M11739" s="42"/>
      <c r="S11739" s="42"/>
      <c r="T11739" s="42"/>
      <c r="U11739" s="42"/>
      <c r="V11739" s="42"/>
      <c r="W11739" s="42"/>
      <c r="X11739" s="42"/>
      <c r="Y11739" s="42"/>
      <c r="Z11739" s="42"/>
    </row>
    <row r="11740">
      <c r="B11740" s="42"/>
      <c r="D11740" s="90"/>
      <c r="F11740" s="90"/>
      <c r="G11740" s="42"/>
      <c r="H11740" s="90"/>
      <c r="M11740" s="42"/>
      <c r="S11740" s="42"/>
      <c r="T11740" s="42"/>
      <c r="U11740" s="42"/>
      <c r="V11740" s="42"/>
      <c r="W11740" s="42"/>
      <c r="X11740" s="42"/>
      <c r="Y11740" s="42"/>
      <c r="Z11740" s="42"/>
    </row>
    <row r="11741">
      <c r="B11741" s="42"/>
      <c r="D11741" s="90"/>
      <c r="F11741" s="90"/>
      <c r="G11741" s="42"/>
      <c r="H11741" s="90"/>
      <c r="M11741" s="42"/>
      <c r="S11741" s="42"/>
      <c r="T11741" s="42"/>
      <c r="U11741" s="42"/>
      <c r="V11741" s="42"/>
      <c r="W11741" s="42"/>
      <c r="X11741" s="42"/>
      <c r="Y11741" s="42"/>
      <c r="Z11741" s="42"/>
    </row>
    <row r="11742">
      <c r="B11742" s="42"/>
      <c r="D11742" s="90"/>
      <c r="F11742" s="90"/>
      <c r="G11742" s="42"/>
      <c r="H11742" s="90"/>
      <c r="M11742" s="42"/>
      <c r="S11742" s="42"/>
      <c r="T11742" s="42"/>
      <c r="U11742" s="42"/>
      <c r="V11742" s="42"/>
      <c r="W11742" s="42"/>
      <c r="X11742" s="42"/>
      <c r="Y11742" s="42"/>
      <c r="Z11742" s="42"/>
    </row>
    <row r="11743">
      <c r="B11743" s="42"/>
      <c r="D11743" s="90"/>
      <c r="F11743" s="90"/>
      <c r="G11743" s="42"/>
      <c r="H11743" s="90"/>
      <c r="M11743" s="42"/>
      <c r="S11743" s="42"/>
      <c r="T11743" s="42"/>
      <c r="U11743" s="42"/>
      <c r="V11743" s="42"/>
      <c r="W11743" s="42"/>
      <c r="X11743" s="42"/>
      <c r="Y11743" s="42"/>
      <c r="Z11743" s="42"/>
    </row>
    <row r="11744">
      <c r="B11744" s="42"/>
      <c r="D11744" s="90"/>
      <c r="F11744" s="90"/>
      <c r="G11744" s="42"/>
      <c r="H11744" s="90"/>
      <c r="M11744" s="42"/>
      <c r="S11744" s="42"/>
      <c r="T11744" s="42"/>
      <c r="U11744" s="42"/>
      <c r="V11744" s="42"/>
      <c r="W11744" s="42"/>
      <c r="X11744" s="42"/>
      <c r="Y11744" s="42"/>
      <c r="Z11744" s="42"/>
    </row>
    <row r="11745">
      <c r="B11745" s="42"/>
      <c r="D11745" s="90"/>
      <c r="F11745" s="90"/>
      <c r="G11745" s="42"/>
      <c r="H11745" s="90"/>
      <c r="M11745" s="42"/>
      <c r="S11745" s="42"/>
      <c r="T11745" s="42"/>
      <c r="U11745" s="42"/>
      <c r="V11745" s="42"/>
      <c r="W11745" s="42"/>
      <c r="X11745" s="42"/>
      <c r="Y11745" s="42"/>
      <c r="Z11745" s="42"/>
    </row>
    <row r="11746">
      <c r="B11746" s="42"/>
      <c r="D11746" s="90"/>
      <c r="F11746" s="90"/>
      <c r="G11746" s="42"/>
      <c r="H11746" s="90"/>
      <c r="M11746" s="42"/>
      <c r="S11746" s="42"/>
      <c r="T11746" s="42"/>
      <c r="U11746" s="42"/>
      <c r="V11746" s="42"/>
      <c r="W11746" s="42"/>
      <c r="X11746" s="42"/>
      <c r="Y11746" s="42"/>
      <c r="Z11746" s="42"/>
    </row>
    <row r="11747">
      <c r="B11747" s="42"/>
      <c r="D11747" s="90"/>
      <c r="F11747" s="90"/>
      <c r="G11747" s="42"/>
      <c r="H11747" s="90"/>
      <c r="M11747" s="42"/>
      <c r="S11747" s="42"/>
      <c r="T11747" s="42"/>
      <c r="U11747" s="42"/>
      <c r="V11747" s="42"/>
      <c r="W11747" s="42"/>
      <c r="X11747" s="42"/>
      <c r="Y11747" s="42"/>
      <c r="Z11747" s="42"/>
    </row>
    <row r="11748">
      <c r="B11748" s="42"/>
      <c r="D11748" s="90"/>
      <c r="F11748" s="90"/>
      <c r="G11748" s="42"/>
      <c r="H11748" s="90"/>
      <c r="M11748" s="42"/>
      <c r="S11748" s="42"/>
      <c r="T11748" s="42"/>
      <c r="U11748" s="42"/>
      <c r="V11748" s="42"/>
      <c r="W11748" s="42"/>
      <c r="X11748" s="42"/>
      <c r="Y11748" s="42"/>
      <c r="Z11748" s="42"/>
    </row>
    <row r="11749">
      <c r="B11749" s="42"/>
      <c r="D11749" s="90"/>
      <c r="F11749" s="90"/>
      <c r="G11749" s="42"/>
      <c r="H11749" s="90"/>
      <c r="M11749" s="42"/>
      <c r="S11749" s="42"/>
      <c r="T11749" s="42"/>
      <c r="U11749" s="42"/>
      <c r="V11749" s="42"/>
      <c r="W11749" s="42"/>
      <c r="X11749" s="42"/>
      <c r="Y11749" s="42"/>
      <c r="Z11749" s="42"/>
    </row>
    <row r="11750">
      <c r="B11750" s="42"/>
      <c r="D11750" s="90"/>
      <c r="F11750" s="90"/>
      <c r="G11750" s="42"/>
      <c r="H11750" s="90"/>
      <c r="M11750" s="42"/>
      <c r="S11750" s="42"/>
      <c r="T11750" s="42"/>
      <c r="U11750" s="42"/>
      <c r="V11750" s="42"/>
      <c r="W11750" s="42"/>
      <c r="X11750" s="42"/>
      <c r="Y11750" s="42"/>
      <c r="Z11750" s="42"/>
    </row>
    <row r="11751">
      <c r="B11751" s="42"/>
      <c r="D11751" s="90"/>
      <c r="F11751" s="90"/>
      <c r="G11751" s="42"/>
      <c r="H11751" s="90"/>
      <c r="M11751" s="42"/>
      <c r="S11751" s="42"/>
      <c r="T11751" s="42"/>
      <c r="U11751" s="42"/>
      <c r="V11751" s="42"/>
      <c r="W11751" s="42"/>
      <c r="X11751" s="42"/>
      <c r="Y11751" s="42"/>
      <c r="Z11751" s="42"/>
    </row>
    <row r="11752">
      <c r="B11752" s="42"/>
      <c r="D11752" s="90"/>
      <c r="F11752" s="90"/>
      <c r="G11752" s="42"/>
      <c r="H11752" s="90"/>
      <c r="M11752" s="42"/>
      <c r="S11752" s="42"/>
      <c r="T11752" s="42"/>
      <c r="U11752" s="42"/>
      <c r="V11752" s="42"/>
      <c r="W11752" s="42"/>
      <c r="X11752" s="42"/>
      <c r="Y11752" s="42"/>
      <c r="Z11752" s="42"/>
    </row>
    <row r="11753">
      <c r="B11753" s="42"/>
      <c r="D11753" s="90"/>
      <c r="F11753" s="90"/>
      <c r="G11753" s="42"/>
      <c r="H11753" s="90"/>
      <c r="M11753" s="42"/>
      <c r="S11753" s="42"/>
      <c r="T11753" s="42"/>
      <c r="U11753" s="42"/>
      <c r="V11753" s="42"/>
      <c r="W11753" s="42"/>
      <c r="X11753" s="42"/>
      <c r="Y11753" s="42"/>
      <c r="Z11753" s="42"/>
    </row>
    <row r="11754">
      <c r="B11754" s="42"/>
      <c r="D11754" s="90"/>
      <c r="F11754" s="90"/>
      <c r="G11754" s="42"/>
      <c r="H11754" s="90"/>
      <c r="M11754" s="42"/>
      <c r="S11754" s="42"/>
      <c r="T11754" s="42"/>
      <c r="U11754" s="42"/>
      <c r="V11754" s="42"/>
      <c r="W11754" s="42"/>
      <c r="X11754" s="42"/>
      <c r="Y11754" s="42"/>
      <c r="Z11754" s="42"/>
    </row>
    <row r="11755">
      <c r="B11755" s="42"/>
      <c r="D11755" s="90"/>
      <c r="F11755" s="90"/>
      <c r="G11755" s="42"/>
      <c r="H11755" s="90"/>
      <c r="M11755" s="42"/>
      <c r="S11755" s="42"/>
      <c r="T11755" s="42"/>
      <c r="U11755" s="42"/>
      <c r="V11755" s="42"/>
      <c r="W11755" s="42"/>
      <c r="X11755" s="42"/>
      <c r="Y11755" s="42"/>
      <c r="Z11755" s="42"/>
    </row>
    <row r="11756">
      <c r="B11756" s="42"/>
      <c r="D11756" s="90"/>
      <c r="F11756" s="90"/>
      <c r="G11756" s="42"/>
      <c r="H11756" s="90"/>
      <c r="M11756" s="42"/>
      <c r="S11756" s="42"/>
      <c r="T11756" s="42"/>
      <c r="U11756" s="42"/>
      <c r="V11756" s="42"/>
      <c r="W11756" s="42"/>
      <c r="X11756" s="42"/>
      <c r="Y11756" s="42"/>
      <c r="Z11756" s="42"/>
    </row>
    <row r="11757">
      <c r="B11757" s="42"/>
      <c r="D11757" s="90"/>
      <c r="F11757" s="90"/>
      <c r="G11757" s="42"/>
      <c r="H11757" s="90"/>
      <c r="M11757" s="42"/>
      <c r="S11757" s="42"/>
      <c r="T11757" s="42"/>
      <c r="U11757" s="42"/>
      <c r="V11757" s="42"/>
      <c r="W11757" s="42"/>
      <c r="X11757" s="42"/>
      <c r="Y11757" s="42"/>
      <c r="Z11757" s="42"/>
    </row>
    <row r="11758">
      <c r="B11758" s="42"/>
      <c r="D11758" s="90"/>
      <c r="F11758" s="90"/>
      <c r="G11758" s="42"/>
      <c r="H11758" s="90"/>
      <c r="M11758" s="42"/>
      <c r="S11758" s="42"/>
      <c r="T11758" s="42"/>
      <c r="U11758" s="42"/>
      <c r="V11758" s="42"/>
      <c r="W11758" s="42"/>
      <c r="X11758" s="42"/>
      <c r="Y11758" s="42"/>
      <c r="Z11758" s="42"/>
    </row>
    <row r="11759">
      <c r="B11759" s="42"/>
      <c r="D11759" s="90"/>
      <c r="F11759" s="90"/>
      <c r="G11759" s="42"/>
      <c r="H11759" s="90"/>
      <c r="M11759" s="42"/>
      <c r="S11759" s="42"/>
      <c r="T11759" s="42"/>
      <c r="U11759" s="42"/>
      <c r="V11759" s="42"/>
      <c r="W11759" s="42"/>
      <c r="X11759" s="42"/>
      <c r="Y11759" s="42"/>
      <c r="Z11759" s="42"/>
    </row>
    <row r="11760">
      <c r="B11760" s="42"/>
      <c r="D11760" s="90"/>
      <c r="F11760" s="90"/>
      <c r="G11760" s="42"/>
      <c r="H11760" s="90"/>
      <c r="M11760" s="42"/>
      <c r="S11760" s="42"/>
      <c r="T11760" s="42"/>
      <c r="U11760" s="42"/>
      <c r="V11760" s="42"/>
      <c r="W11760" s="42"/>
      <c r="X11760" s="42"/>
      <c r="Y11760" s="42"/>
      <c r="Z11760" s="42"/>
    </row>
    <row r="11761">
      <c r="B11761" s="42"/>
      <c r="D11761" s="90"/>
      <c r="F11761" s="90"/>
      <c r="G11761" s="42"/>
      <c r="H11761" s="90"/>
      <c r="M11761" s="42"/>
      <c r="S11761" s="42"/>
      <c r="T11761" s="42"/>
      <c r="U11761" s="42"/>
      <c r="V11761" s="42"/>
      <c r="W11761" s="42"/>
      <c r="X11761" s="42"/>
      <c r="Y11761" s="42"/>
      <c r="Z11761" s="42"/>
    </row>
    <row r="11762">
      <c r="B11762" s="42"/>
      <c r="D11762" s="90"/>
      <c r="F11762" s="90"/>
      <c r="G11762" s="42"/>
      <c r="H11762" s="90"/>
      <c r="M11762" s="42"/>
      <c r="S11762" s="42"/>
      <c r="T11762" s="42"/>
      <c r="U11762" s="42"/>
      <c r="V11762" s="42"/>
      <c r="W11762" s="42"/>
      <c r="X11762" s="42"/>
      <c r="Y11762" s="42"/>
      <c r="Z11762" s="42"/>
    </row>
    <row r="11763">
      <c r="B11763" s="42"/>
      <c r="D11763" s="90"/>
      <c r="F11763" s="90"/>
      <c r="G11763" s="42"/>
      <c r="H11763" s="90"/>
      <c r="M11763" s="42"/>
      <c r="S11763" s="42"/>
      <c r="T11763" s="42"/>
      <c r="U11763" s="42"/>
      <c r="V11763" s="42"/>
      <c r="W11763" s="42"/>
      <c r="X11763" s="42"/>
      <c r="Y11763" s="42"/>
      <c r="Z11763" s="42"/>
    </row>
    <row r="11764">
      <c r="B11764" s="42"/>
      <c r="D11764" s="90"/>
      <c r="F11764" s="90"/>
      <c r="G11764" s="42"/>
      <c r="H11764" s="90"/>
      <c r="M11764" s="42"/>
      <c r="S11764" s="42"/>
      <c r="T11764" s="42"/>
      <c r="U11764" s="42"/>
      <c r="V11764" s="42"/>
      <c r="W11764" s="42"/>
      <c r="X11764" s="42"/>
      <c r="Y11764" s="42"/>
      <c r="Z11764" s="42"/>
    </row>
    <row r="11765">
      <c r="B11765" s="42"/>
      <c r="D11765" s="90"/>
      <c r="F11765" s="90"/>
      <c r="G11765" s="42"/>
      <c r="H11765" s="90"/>
      <c r="M11765" s="42"/>
      <c r="S11765" s="42"/>
      <c r="T11765" s="42"/>
      <c r="U11765" s="42"/>
      <c r="V11765" s="42"/>
      <c r="W11765" s="42"/>
      <c r="X11765" s="42"/>
      <c r="Y11765" s="42"/>
      <c r="Z11765" s="42"/>
    </row>
    <row r="11766">
      <c r="B11766" s="42"/>
      <c r="D11766" s="90"/>
      <c r="F11766" s="90"/>
      <c r="G11766" s="42"/>
      <c r="H11766" s="90"/>
      <c r="M11766" s="42"/>
      <c r="S11766" s="42"/>
      <c r="T11766" s="42"/>
      <c r="U11766" s="42"/>
      <c r="V11766" s="42"/>
      <c r="W11766" s="42"/>
      <c r="X11766" s="42"/>
      <c r="Y11766" s="42"/>
      <c r="Z11766" s="42"/>
    </row>
    <row r="11767">
      <c r="B11767" s="42"/>
      <c r="D11767" s="90"/>
      <c r="F11767" s="90"/>
      <c r="G11767" s="42"/>
      <c r="H11767" s="90"/>
      <c r="M11767" s="42"/>
      <c r="S11767" s="42"/>
      <c r="T11767" s="42"/>
      <c r="U11767" s="42"/>
      <c r="V11767" s="42"/>
      <c r="W11767" s="42"/>
      <c r="X11767" s="42"/>
      <c r="Y11767" s="42"/>
      <c r="Z11767" s="42"/>
    </row>
    <row r="11768">
      <c r="B11768" s="42"/>
      <c r="D11768" s="90"/>
      <c r="F11768" s="90"/>
      <c r="G11768" s="42"/>
      <c r="H11768" s="90"/>
      <c r="M11768" s="42"/>
      <c r="S11768" s="42"/>
      <c r="T11768" s="42"/>
      <c r="U11768" s="42"/>
      <c r="V11768" s="42"/>
      <c r="W11768" s="42"/>
      <c r="X11768" s="42"/>
      <c r="Y11768" s="42"/>
      <c r="Z11768" s="42"/>
    </row>
    <row r="11769">
      <c r="B11769" s="42"/>
      <c r="D11769" s="90"/>
      <c r="F11769" s="90"/>
      <c r="G11769" s="42"/>
      <c r="H11769" s="90"/>
      <c r="M11769" s="42"/>
      <c r="S11769" s="42"/>
      <c r="T11769" s="42"/>
      <c r="U11769" s="42"/>
      <c r="V11769" s="42"/>
      <c r="W11769" s="42"/>
      <c r="X11769" s="42"/>
      <c r="Y11769" s="42"/>
      <c r="Z11769" s="42"/>
    </row>
    <row r="11770">
      <c r="B11770" s="42"/>
      <c r="D11770" s="90"/>
      <c r="F11770" s="90"/>
      <c r="G11770" s="42"/>
      <c r="H11770" s="90"/>
      <c r="M11770" s="42"/>
      <c r="S11770" s="42"/>
      <c r="T11770" s="42"/>
      <c r="U11770" s="42"/>
      <c r="V11770" s="42"/>
      <c r="W11770" s="42"/>
      <c r="X11770" s="42"/>
      <c r="Y11770" s="42"/>
      <c r="Z11770" s="42"/>
    </row>
    <row r="11771">
      <c r="B11771" s="42"/>
      <c r="D11771" s="90"/>
      <c r="F11771" s="90"/>
      <c r="G11771" s="42"/>
      <c r="H11771" s="90"/>
      <c r="M11771" s="42"/>
      <c r="S11771" s="42"/>
      <c r="T11771" s="42"/>
      <c r="U11771" s="42"/>
      <c r="V11771" s="42"/>
      <c r="W11771" s="42"/>
      <c r="X11771" s="42"/>
      <c r="Y11771" s="42"/>
      <c r="Z11771" s="42"/>
    </row>
    <row r="11772">
      <c r="B11772" s="42"/>
      <c r="D11772" s="90"/>
      <c r="F11772" s="90"/>
      <c r="G11772" s="42"/>
      <c r="H11772" s="90"/>
      <c r="M11772" s="42"/>
      <c r="S11772" s="42"/>
      <c r="T11772" s="42"/>
      <c r="U11772" s="42"/>
      <c r="V11772" s="42"/>
      <c r="W11772" s="42"/>
      <c r="X11772" s="42"/>
      <c r="Y11772" s="42"/>
      <c r="Z11772" s="42"/>
    </row>
    <row r="11773">
      <c r="B11773" s="42"/>
      <c r="D11773" s="90"/>
      <c r="F11773" s="90"/>
      <c r="G11773" s="42"/>
      <c r="H11773" s="90"/>
      <c r="M11773" s="42"/>
      <c r="S11773" s="42"/>
      <c r="T11773" s="42"/>
      <c r="U11773" s="42"/>
      <c r="V11773" s="42"/>
      <c r="W11773" s="42"/>
      <c r="X11773" s="42"/>
      <c r="Y11773" s="42"/>
      <c r="Z11773" s="42"/>
    </row>
    <row r="11774">
      <c r="B11774" s="42"/>
      <c r="D11774" s="90"/>
      <c r="F11774" s="90"/>
      <c r="G11774" s="42"/>
      <c r="H11774" s="90"/>
      <c r="M11774" s="42"/>
      <c r="S11774" s="42"/>
      <c r="T11774" s="42"/>
      <c r="U11774" s="42"/>
      <c r="V11774" s="42"/>
      <c r="W11774" s="42"/>
      <c r="X11774" s="42"/>
      <c r="Y11774" s="42"/>
      <c r="Z11774" s="42"/>
    </row>
    <row r="11775">
      <c r="B11775" s="42"/>
      <c r="D11775" s="90"/>
      <c r="F11775" s="90"/>
      <c r="G11775" s="42"/>
      <c r="H11775" s="90"/>
      <c r="M11775" s="42"/>
      <c r="S11775" s="42"/>
      <c r="T11775" s="42"/>
      <c r="U11775" s="42"/>
      <c r="V11775" s="42"/>
      <c r="W11775" s="42"/>
      <c r="X11775" s="42"/>
      <c r="Y11775" s="42"/>
      <c r="Z11775" s="42"/>
    </row>
    <row r="11776">
      <c r="B11776" s="42"/>
      <c r="D11776" s="90"/>
      <c r="F11776" s="90"/>
      <c r="G11776" s="42"/>
      <c r="H11776" s="90"/>
      <c r="M11776" s="42"/>
      <c r="S11776" s="42"/>
      <c r="T11776" s="42"/>
      <c r="U11776" s="42"/>
      <c r="V11776" s="42"/>
      <c r="W11776" s="42"/>
      <c r="X11776" s="42"/>
      <c r="Y11776" s="42"/>
      <c r="Z11776" s="42"/>
    </row>
    <row r="11777">
      <c r="B11777" s="42"/>
      <c r="D11777" s="90"/>
      <c r="F11777" s="90"/>
      <c r="G11777" s="42"/>
      <c r="H11777" s="90"/>
      <c r="M11777" s="42"/>
      <c r="S11777" s="42"/>
      <c r="T11777" s="42"/>
      <c r="U11777" s="42"/>
      <c r="V11777" s="42"/>
      <c r="W11777" s="42"/>
      <c r="X11777" s="42"/>
      <c r="Y11777" s="42"/>
      <c r="Z11777" s="42"/>
    </row>
    <row r="11778">
      <c r="B11778" s="42"/>
      <c r="D11778" s="90"/>
      <c r="F11778" s="90"/>
      <c r="G11778" s="42"/>
      <c r="H11778" s="90"/>
      <c r="M11778" s="42"/>
      <c r="S11778" s="42"/>
      <c r="T11778" s="42"/>
      <c r="U11778" s="42"/>
      <c r="V11778" s="42"/>
      <c r="W11778" s="42"/>
      <c r="X11778" s="42"/>
      <c r="Y11778" s="42"/>
      <c r="Z11778" s="42"/>
    </row>
    <row r="11779">
      <c r="B11779" s="42"/>
      <c r="D11779" s="90"/>
      <c r="F11779" s="90"/>
      <c r="G11779" s="42"/>
      <c r="H11779" s="90"/>
      <c r="M11779" s="42"/>
      <c r="S11779" s="42"/>
      <c r="T11779" s="42"/>
      <c r="U11779" s="42"/>
      <c r="V11779" s="42"/>
      <c r="W11779" s="42"/>
      <c r="X11779" s="42"/>
      <c r="Y11779" s="42"/>
      <c r="Z11779" s="42"/>
    </row>
    <row r="11780">
      <c r="B11780" s="42"/>
      <c r="D11780" s="90"/>
      <c r="F11780" s="90"/>
      <c r="G11780" s="42"/>
      <c r="H11780" s="90"/>
      <c r="M11780" s="42"/>
      <c r="S11780" s="42"/>
      <c r="T11780" s="42"/>
      <c r="U11780" s="42"/>
      <c r="V11780" s="42"/>
      <c r="W11780" s="42"/>
      <c r="X11780" s="42"/>
      <c r="Y11780" s="42"/>
      <c r="Z11780" s="42"/>
    </row>
    <row r="11781">
      <c r="B11781" s="42"/>
      <c r="D11781" s="90"/>
      <c r="F11781" s="90"/>
      <c r="G11781" s="42"/>
      <c r="H11781" s="90"/>
      <c r="M11781" s="42"/>
      <c r="S11781" s="42"/>
      <c r="T11781" s="42"/>
      <c r="U11781" s="42"/>
      <c r="V11781" s="42"/>
      <c r="W11781" s="42"/>
      <c r="X11781" s="42"/>
      <c r="Y11781" s="42"/>
      <c r="Z11781" s="42"/>
    </row>
    <row r="11782">
      <c r="B11782" s="42"/>
      <c r="D11782" s="90"/>
      <c r="F11782" s="90"/>
      <c r="G11782" s="42"/>
      <c r="H11782" s="90"/>
      <c r="M11782" s="42"/>
      <c r="S11782" s="42"/>
      <c r="T11782" s="42"/>
      <c r="U11782" s="42"/>
      <c r="V11782" s="42"/>
      <c r="W11782" s="42"/>
      <c r="X11782" s="42"/>
      <c r="Y11782" s="42"/>
      <c r="Z11782" s="42"/>
    </row>
    <row r="11783">
      <c r="B11783" s="42"/>
      <c r="D11783" s="90"/>
      <c r="F11783" s="90"/>
      <c r="G11783" s="42"/>
      <c r="H11783" s="90"/>
      <c r="M11783" s="42"/>
      <c r="S11783" s="42"/>
      <c r="T11783" s="42"/>
      <c r="U11783" s="42"/>
      <c r="V11783" s="42"/>
      <c r="W11783" s="42"/>
      <c r="X11783" s="42"/>
      <c r="Y11783" s="42"/>
      <c r="Z11783" s="42"/>
    </row>
    <row r="11784">
      <c r="B11784" s="42"/>
      <c r="D11784" s="90"/>
      <c r="F11784" s="90"/>
      <c r="G11784" s="42"/>
      <c r="H11784" s="90"/>
      <c r="M11784" s="42"/>
      <c r="S11784" s="42"/>
      <c r="T11784" s="42"/>
      <c r="U11784" s="42"/>
      <c r="V11784" s="42"/>
      <c r="W11784" s="42"/>
      <c r="X11784" s="42"/>
      <c r="Y11784" s="42"/>
      <c r="Z11784" s="42"/>
    </row>
    <row r="11785">
      <c r="B11785" s="42"/>
      <c r="D11785" s="90"/>
      <c r="F11785" s="90"/>
      <c r="G11785" s="42"/>
      <c r="H11785" s="90"/>
      <c r="M11785" s="42"/>
      <c r="S11785" s="42"/>
      <c r="T11785" s="42"/>
      <c r="U11785" s="42"/>
      <c r="V11785" s="42"/>
      <c r="W11785" s="42"/>
      <c r="X11785" s="42"/>
      <c r="Y11785" s="42"/>
      <c r="Z11785" s="42"/>
    </row>
    <row r="11786">
      <c r="B11786" s="42"/>
      <c r="D11786" s="90"/>
      <c r="F11786" s="90"/>
      <c r="G11786" s="42"/>
      <c r="H11786" s="90"/>
      <c r="M11786" s="42"/>
      <c r="S11786" s="42"/>
      <c r="T11786" s="42"/>
      <c r="U11786" s="42"/>
      <c r="V11786" s="42"/>
      <c r="W11786" s="42"/>
      <c r="X11786" s="42"/>
      <c r="Y11786" s="42"/>
      <c r="Z11786" s="42"/>
    </row>
    <row r="11787">
      <c r="B11787" s="42"/>
      <c r="D11787" s="90"/>
      <c r="F11787" s="90"/>
      <c r="G11787" s="42"/>
      <c r="H11787" s="90"/>
      <c r="M11787" s="42"/>
      <c r="S11787" s="42"/>
      <c r="T11787" s="42"/>
      <c r="U11787" s="42"/>
      <c r="V11787" s="42"/>
      <c r="W11787" s="42"/>
      <c r="X11787" s="42"/>
      <c r="Y11787" s="42"/>
      <c r="Z11787" s="42"/>
    </row>
    <row r="11788">
      <c r="B11788" s="42"/>
      <c r="D11788" s="90"/>
      <c r="F11788" s="90"/>
      <c r="G11788" s="42"/>
      <c r="H11788" s="90"/>
      <c r="M11788" s="42"/>
      <c r="S11788" s="42"/>
      <c r="T11788" s="42"/>
      <c r="U11788" s="42"/>
      <c r="V11788" s="42"/>
      <c r="W11788" s="42"/>
      <c r="X11788" s="42"/>
      <c r="Y11788" s="42"/>
      <c r="Z11788" s="42"/>
    </row>
    <row r="11789">
      <c r="B11789" s="42"/>
      <c r="D11789" s="90"/>
      <c r="F11789" s="90"/>
      <c r="G11789" s="42"/>
      <c r="H11789" s="90"/>
      <c r="M11789" s="42"/>
      <c r="S11789" s="42"/>
      <c r="T11789" s="42"/>
      <c r="U11789" s="42"/>
      <c r="V11789" s="42"/>
      <c r="W11789" s="42"/>
      <c r="X11789" s="42"/>
      <c r="Y11789" s="42"/>
      <c r="Z11789" s="42"/>
    </row>
    <row r="11790">
      <c r="B11790" s="42"/>
      <c r="D11790" s="90"/>
      <c r="F11790" s="90"/>
      <c r="G11790" s="42"/>
      <c r="H11790" s="90"/>
      <c r="M11790" s="42"/>
      <c r="S11790" s="42"/>
      <c r="T11790" s="42"/>
      <c r="U11790" s="42"/>
      <c r="V11790" s="42"/>
      <c r="W11790" s="42"/>
      <c r="X11790" s="42"/>
      <c r="Y11790" s="42"/>
      <c r="Z11790" s="42"/>
    </row>
    <row r="11791">
      <c r="B11791" s="42"/>
      <c r="D11791" s="90"/>
      <c r="F11791" s="90"/>
      <c r="G11791" s="42"/>
      <c r="H11791" s="90"/>
      <c r="M11791" s="42"/>
      <c r="S11791" s="42"/>
      <c r="T11791" s="42"/>
      <c r="U11791" s="42"/>
      <c r="V11791" s="42"/>
      <c r="W11791" s="42"/>
      <c r="X11791" s="42"/>
      <c r="Y11791" s="42"/>
      <c r="Z11791" s="42"/>
    </row>
    <row r="11792">
      <c r="B11792" s="42"/>
      <c r="D11792" s="90"/>
      <c r="F11792" s="90"/>
      <c r="G11792" s="42"/>
      <c r="H11792" s="90"/>
      <c r="M11792" s="42"/>
      <c r="S11792" s="42"/>
      <c r="T11792" s="42"/>
      <c r="U11792" s="42"/>
      <c r="V11792" s="42"/>
      <c r="W11792" s="42"/>
      <c r="X11792" s="42"/>
      <c r="Y11792" s="42"/>
      <c r="Z11792" s="42"/>
    </row>
    <row r="11793">
      <c r="B11793" s="42"/>
      <c r="D11793" s="90"/>
      <c r="F11793" s="90"/>
      <c r="G11793" s="42"/>
      <c r="H11793" s="90"/>
      <c r="M11793" s="42"/>
      <c r="S11793" s="42"/>
      <c r="T11793" s="42"/>
      <c r="U11793" s="42"/>
      <c r="V11793" s="42"/>
      <c r="W11793" s="42"/>
      <c r="X11793" s="42"/>
      <c r="Y11793" s="42"/>
      <c r="Z11793" s="42"/>
    </row>
    <row r="11794">
      <c r="B11794" s="42"/>
      <c r="D11794" s="90"/>
      <c r="F11794" s="90"/>
      <c r="G11794" s="42"/>
      <c r="H11794" s="90"/>
      <c r="M11794" s="42"/>
      <c r="S11794" s="42"/>
      <c r="T11794" s="42"/>
      <c r="U11794" s="42"/>
      <c r="V11794" s="42"/>
      <c r="W11794" s="42"/>
      <c r="X11794" s="42"/>
      <c r="Y11794" s="42"/>
      <c r="Z11794" s="42"/>
    </row>
    <row r="11795">
      <c r="B11795" s="42"/>
      <c r="D11795" s="90"/>
      <c r="F11795" s="90"/>
      <c r="G11795" s="42"/>
      <c r="H11795" s="90"/>
      <c r="M11795" s="42"/>
      <c r="S11795" s="42"/>
      <c r="T11795" s="42"/>
      <c r="U11795" s="42"/>
      <c r="V11795" s="42"/>
      <c r="W11795" s="42"/>
      <c r="X11795" s="42"/>
      <c r="Y11795" s="42"/>
      <c r="Z11795" s="42"/>
    </row>
    <row r="11796">
      <c r="B11796" s="42"/>
      <c r="D11796" s="90"/>
      <c r="F11796" s="90"/>
      <c r="G11796" s="42"/>
      <c r="H11796" s="90"/>
      <c r="M11796" s="42"/>
      <c r="S11796" s="42"/>
      <c r="T11796" s="42"/>
      <c r="U11796" s="42"/>
      <c r="V11796" s="42"/>
      <c r="W11796" s="42"/>
      <c r="X11796" s="42"/>
      <c r="Y11796" s="42"/>
      <c r="Z11796" s="42"/>
    </row>
    <row r="11797">
      <c r="B11797" s="42"/>
      <c r="D11797" s="90"/>
      <c r="F11797" s="90"/>
      <c r="G11797" s="42"/>
      <c r="H11797" s="90"/>
      <c r="M11797" s="42"/>
      <c r="S11797" s="42"/>
      <c r="T11797" s="42"/>
      <c r="U11797" s="42"/>
      <c r="V11797" s="42"/>
      <c r="W11797" s="42"/>
      <c r="X11797" s="42"/>
      <c r="Y11797" s="42"/>
      <c r="Z11797" s="42"/>
    </row>
    <row r="11798">
      <c r="B11798" s="42"/>
      <c r="D11798" s="90"/>
      <c r="F11798" s="90"/>
      <c r="G11798" s="42"/>
      <c r="H11798" s="90"/>
      <c r="M11798" s="42"/>
      <c r="S11798" s="42"/>
      <c r="T11798" s="42"/>
      <c r="U11798" s="42"/>
      <c r="V11798" s="42"/>
      <c r="W11798" s="42"/>
      <c r="X11798" s="42"/>
      <c r="Y11798" s="42"/>
      <c r="Z11798" s="42"/>
    </row>
    <row r="11799">
      <c r="B11799" s="42"/>
      <c r="D11799" s="90"/>
      <c r="F11799" s="90"/>
      <c r="G11799" s="42"/>
      <c r="H11799" s="90"/>
      <c r="M11799" s="42"/>
      <c r="S11799" s="42"/>
      <c r="T11799" s="42"/>
      <c r="U11799" s="42"/>
      <c r="V11799" s="42"/>
      <c r="W11799" s="42"/>
      <c r="X11799" s="42"/>
      <c r="Y11799" s="42"/>
      <c r="Z11799" s="42"/>
    </row>
    <row r="11800">
      <c r="B11800" s="42"/>
      <c r="D11800" s="90"/>
      <c r="F11800" s="90"/>
      <c r="G11800" s="42"/>
      <c r="H11800" s="90"/>
      <c r="M11800" s="42"/>
      <c r="S11800" s="42"/>
      <c r="T11800" s="42"/>
      <c r="U11800" s="42"/>
      <c r="V11800" s="42"/>
      <c r="W11800" s="42"/>
      <c r="X11800" s="42"/>
      <c r="Y11800" s="42"/>
      <c r="Z11800" s="42"/>
    </row>
    <row r="11801">
      <c r="B11801" s="42"/>
      <c r="D11801" s="90"/>
      <c r="F11801" s="90"/>
      <c r="G11801" s="42"/>
      <c r="H11801" s="90"/>
      <c r="M11801" s="42"/>
      <c r="S11801" s="42"/>
      <c r="T11801" s="42"/>
      <c r="U11801" s="42"/>
      <c r="V11801" s="42"/>
      <c r="W11801" s="42"/>
      <c r="X11801" s="42"/>
      <c r="Y11801" s="42"/>
      <c r="Z11801" s="42"/>
    </row>
    <row r="11802">
      <c r="B11802" s="42"/>
      <c r="D11802" s="90"/>
      <c r="F11802" s="90"/>
      <c r="G11802" s="42"/>
      <c r="H11802" s="90"/>
      <c r="M11802" s="42"/>
      <c r="S11802" s="42"/>
      <c r="T11802" s="42"/>
      <c r="U11802" s="42"/>
      <c r="V11802" s="42"/>
      <c r="W11802" s="42"/>
      <c r="X11802" s="42"/>
      <c r="Y11802" s="42"/>
      <c r="Z11802" s="42"/>
    </row>
    <row r="11803">
      <c r="B11803" s="42"/>
      <c r="D11803" s="90"/>
      <c r="F11803" s="90"/>
      <c r="G11803" s="42"/>
      <c r="H11803" s="90"/>
      <c r="M11803" s="42"/>
      <c r="S11803" s="42"/>
      <c r="T11803" s="42"/>
      <c r="U11803" s="42"/>
      <c r="V11803" s="42"/>
      <c r="W11803" s="42"/>
      <c r="X11803" s="42"/>
      <c r="Y11803" s="42"/>
      <c r="Z11803" s="42"/>
    </row>
    <row r="11804">
      <c r="B11804" s="42"/>
      <c r="D11804" s="90"/>
      <c r="F11804" s="90"/>
      <c r="G11804" s="42"/>
      <c r="H11804" s="90"/>
      <c r="M11804" s="42"/>
      <c r="S11804" s="42"/>
      <c r="T11804" s="42"/>
      <c r="U11804" s="42"/>
      <c r="V11804" s="42"/>
      <c r="W11804" s="42"/>
      <c r="X11804" s="42"/>
      <c r="Y11804" s="42"/>
      <c r="Z11804" s="42"/>
    </row>
    <row r="11805">
      <c r="B11805" s="42"/>
      <c r="D11805" s="90"/>
      <c r="F11805" s="90"/>
      <c r="G11805" s="42"/>
      <c r="H11805" s="90"/>
      <c r="M11805" s="42"/>
      <c r="S11805" s="42"/>
      <c r="T11805" s="42"/>
      <c r="U11805" s="42"/>
      <c r="V11805" s="42"/>
      <c r="W11805" s="42"/>
      <c r="X11805" s="42"/>
      <c r="Y11805" s="42"/>
      <c r="Z11805" s="42"/>
    </row>
    <row r="11806">
      <c r="B11806" s="42"/>
      <c r="D11806" s="90"/>
      <c r="F11806" s="90"/>
      <c r="G11806" s="42"/>
      <c r="H11806" s="90"/>
      <c r="M11806" s="42"/>
      <c r="S11806" s="42"/>
      <c r="T11806" s="42"/>
      <c r="U11806" s="42"/>
      <c r="V11806" s="42"/>
      <c r="W11806" s="42"/>
      <c r="X11806" s="42"/>
      <c r="Y11806" s="42"/>
      <c r="Z11806" s="42"/>
    </row>
    <row r="11807">
      <c r="B11807" s="42"/>
      <c r="D11807" s="90"/>
      <c r="F11807" s="90"/>
      <c r="G11807" s="42"/>
      <c r="H11807" s="90"/>
      <c r="M11807" s="42"/>
      <c r="S11807" s="42"/>
      <c r="T11807" s="42"/>
      <c r="U11807" s="42"/>
      <c r="V11807" s="42"/>
      <c r="W11807" s="42"/>
      <c r="X11807" s="42"/>
      <c r="Y11807" s="42"/>
      <c r="Z11807" s="42"/>
    </row>
    <row r="11808">
      <c r="B11808" s="42"/>
      <c r="D11808" s="90"/>
      <c r="F11808" s="90"/>
      <c r="G11808" s="42"/>
      <c r="H11808" s="90"/>
      <c r="M11808" s="42"/>
      <c r="S11808" s="42"/>
      <c r="T11808" s="42"/>
      <c r="U11808" s="42"/>
      <c r="V11808" s="42"/>
      <c r="W11808" s="42"/>
      <c r="X11808" s="42"/>
      <c r="Y11808" s="42"/>
      <c r="Z11808" s="42"/>
    </row>
    <row r="11809">
      <c r="B11809" s="42"/>
      <c r="D11809" s="90"/>
      <c r="F11809" s="90"/>
      <c r="G11809" s="42"/>
      <c r="H11809" s="90"/>
      <c r="M11809" s="42"/>
      <c r="S11809" s="42"/>
      <c r="T11809" s="42"/>
      <c r="U11809" s="42"/>
      <c r="V11809" s="42"/>
      <c r="W11809" s="42"/>
      <c r="X11809" s="42"/>
      <c r="Y11809" s="42"/>
      <c r="Z11809" s="42"/>
    </row>
    <row r="11810">
      <c r="B11810" s="42"/>
      <c r="D11810" s="90"/>
      <c r="F11810" s="90"/>
      <c r="G11810" s="42"/>
      <c r="H11810" s="90"/>
      <c r="M11810" s="42"/>
      <c r="S11810" s="42"/>
      <c r="T11810" s="42"/>
      <c r="U11810" s="42"/>
      <c r="V11810" s="42"/>
      <c r="W11810" s="42"/>
      <c r="X11810" s="42"/>
      <c r="Y11810" s="42"/>
      <c r="Z11810" s="42"/>
    </row>
    <row r="11811">
      <c r="B11811" s="42"/>
      <c r="D11811" s="90"/>
      <c r="F11811" s="90"/>
      <c r="G11811" s="42"/>
      <c r="H11811" s="90"/>
      <c r="M11811" s="42"/>
      <c r="S11811" s="42"/>
      <c r="T11811" s="42"/>
      <c r="U11811" s="42"/>
      <c r="V11811" s="42"/>
      <c r="W11811" s="42"/>
      <c r="X11811" s="42"/>
      <c r="Y11811" s="42"/>
      <c r="Z11811" s="42"/>
    </row>
    <row r="11812">
      <c r="B11812" s="42"/>
      <c r="D11812" s="90"/>
      <c r="F11812" s="90"/>
      <c r="G11812" s="42"/>
      <c r="H11812" s="90"/>
      <c r="M11812" s="42"/>
      <c r="S11812" s="42"/>
      <c r="T11812" s="42"/>
      <c r="U11812" s="42"/>
      <c r="V11812" s="42"/>
      <c r="W11812" s="42"/>
      <c r="X11812" s="42"/>
      <c r="Y11812" s="42"/>
      <c r="Z11812" s="42"/>
    </row>
    <row r="11813">
      <c r="B11813" s="42"/>
      <c r="D11813" s="90"/>
      <c r="F11813" s="90"/>
      <c r="G11813" s="42"/>
      <c r="H11813" s="90"/>
      <c r="M11813" s="42"/>
      <c r="S11813" s="42"/>
      <c r="T11813" s="42"/>
      <c r="U11813" s="42"/>
      <c r="V11813" s="42"/>
      <c r="W11813" s="42"/>
      <c r="X11813" s="42"/>
      <c r="Y11813" s="42"/>
      <c r="Z11813" s="42"/>
    </row>
    <row r="11814">
      <c r="B11814" s="42"/>
      <c r="D11814" s="90"/>
      <c r="F11814" s="90"/>
      <c r="G11814" s="42"/>
      <c r="H11814" s="90"/>
      <c r="M11814" s="42"/>
      <c r="S11814" s="42"/>
      <c r="T11814" s="42"/>
      <c r="U11814" s="42"/>
      <c r="V11814" s="42"/>
      <c r="W11814" s="42"/>
      <c r="X11814" s="42"/>
      <c r="Y11814" s="42"/>
      <c r="Z11814" s="42"/>
    </row>
    <row r="11815">
      <c r="B11815" s="42"/>
      <c r="D11815" s="90"/>
      <c r="F11815" s="90"/>
      <c r="G11815" s="42"/>
      <c r="H11815" s="90"/>
      <c r="M11815" s="42"/>
      <c r="S11815" s="42"/>
      <c r="T11815" s="42"/>
      <c r="U11815" s="42"/>
      <c r="V11815" s="42"/>
      <c r="W11815" s="42"/>
      <c r="X11815" s="42"/>
      <c r="Y11815" s="42"/>
      <c r="Z11815" s="42"/>
    </row>
    <row r="11816">
      <c r="B11816" s="42"/>
      <c r="D11816" s="90"/>
      <c r="F11816" s="90"/>
      <c r="G11816" s="42"/>
      <c r="H11816" s="90"/>
      <c r="M11816" s="42"/>
      <c r="S11816" s="42"/>
      <c r="T11816" s="42"/>
      <c r="U11816" s="42"/>
      <c r="V11816" s="42"/>
      <c r="W11816" s="42"/>
      <c r="X11816" s="42"/>
      <c r="Y11816" s="42"/>
      <c r="Z11816" s="42"/>
    </row>
    <row r="11817">
      <c r="B11817" s="42"/>
      <c r="D11817" s="90"/>
      <c r="F11817" s="90"/>
      <c r="G11817" s="42"/>
      <c r="H11817" s="90"/>
      <c r="M11817" s="42"/>
      <c r="S11817" s="42"/>
      <c r="T11817" s="42"/>
      <c r="U11817" s="42"/>
      <c r="V11817" s="42"/>
      <c r="W11817" s="42"/>
      <c r="X11817" s="42"/>
      <c r="Y11817" s="42"/>
      <c r="Z11817" s="42"/>
    </row>
    <row r="11818">
      <c r="B11818" s="42"/>
      <c r="D11818" s="90"/>
      <c r="F11818" s="90"/>
      <c r="G11818" s="42"/>
      <c r="H11818" s="90"/>
      <c r="M11818" s="42"/>
      <c r="S11818" s="42"/>
      <c r="T11818" s="42"/>
      <c r="U11818" s="42"/>
      <c r="V11818" s="42"/>
      <c r="W11818" s="42"/>
      <c r="X11818" s="42"/>
      <c r="Y11818" s="42"/>
      <c r="Z11818" s="42"/>
    </row>
    <row r="11819">
      <c r="B11819" s="42"/>
      <c r="D11819" s="90"/>
      <c r="F11819" s="90"/>
      <c r="G11819" s="42"/>
      <c r="H11819" s="90"/>
      <c r="M11819" s="42"/>
      <c r="S11819" s="42"/>
      <c r="T11819" s="42"/>
      <c r="U11819" s="42"/>
      <c r="V11819" s="42"/>
      <c r="W11819" s="42"/>
      <c r="X11819" s="42"/>
      <c r="Y11819" s="42"/>
      <c r="Z11819" s="42"/>
    </row>
    <row r="11820">
      <c r="B11820" s="42"/>
      <c r="D11820" s="90"/>
      <c r="F11820" s="90"/>
      <c r="G11820" s="42"/>
      <c r="H11820" s="90"/>
      <c r="M11820" s="42"/>
      <c r="S11820" s="42"/>
      <c r="T11820" s="42"/>
      <c r="U11820" s="42"/>
      <c r="V11820" s="42"/>
      <c r="W11820" s="42"/>
      <c r="X11820" s="42"/>
      <c r="Y11820" s="42"/>
      <c r="Z11820" s="42"/>
    </row>
    <row r="11821">
      <c r="B11821" s="42"/>
      <c r="D11821" s="90"/>
      <c r="F11821" s="90"/>
      <c r="G11821" s="42"/>
      <c r="H11821" s="90"/>
      <c r="M11821" s="42"/>
      <c r="S11821" s="42"/>
      <c r="T11821" s="42"/>
      <c r="U11821" s="42"/>
      <c r="V11821" s="42"/>
      <c r="W11821" s="42"/>
      <c r="X11821" s="42"/>
      <c r="Y11821" s="42"/>
      <c r="Z11821" s="42"/>
    </row>
    <row r="11822">
      <c r="B11822" s="42"/>
      <c r="D11822" s="90"/>
      <c r="F11822" s="90"/>
      <c r="G11822" s="42"/>
      <c r="H11822" s="90"/>
      <c r="M11822" s="42"/>
      <c r="S11822" s="42"/>
      <c r="T11822" s="42"/>
      <c r="U11822" s="42"/>
      <c r="V11822" s="42"/>
      <c r="W11822" s="42"/>
      <c r="X11822" s="42"/>
      <c r="Y11822" s="42"/>
      <c r="Z11822" s="42"/>
    </row>
    <row r="11823">
      <c r="B11823" s="42"/>
      <c r="D11823" s="90"/>
      <c r="F11823" s="90"/>
      <c r="G11823" s="42"/>
      <c r="H11823" s="90"/>
      <c r="M11823" s="42"/>
      <c r="S11823" s="42"/>
      <c r="T11823" s="42"/>
      <c r="U11823" s="42"/>
      <c r="V11823" s="42"/>
      <c r="W11823" s="42"/>
      <c r="X11823" s="42"/>
      <c r="Y11823" s="42"/>
      <c r="Z11823" s="42"/>
    </row>
    <row r="11824">
      <c r="B11824" s="42"/>
      <c r="D11824" s="90"/>
      <c r="F11824" s="90"/>
      <c r="G11824" s="42"/>
      <c r="H11824" s="90"/>
      <c r="M11824" s="42"/>
      <c r="S11824" s="42"/>
      <c r="T11824" s="42"/>
      <c r="U11824" s="42"/>
      <c r="V11824" s="42"/>
      <c r="W11824" s="42"/>
      <c r="X11824" s="42"/>
      <c r="Y11824" s="42"/>
      <c r="Z11824" s="42"/>
    </row>
    <row r="11825">
      <c r="B11825" s="42"/>
      <c r="D11825" s="90"/>
      <c r="F11825" s="90"/>
      <c r="G11825" s="42"/>
      <c r="H11825" s="90"/>
      <c r="M11825" s="42"/>
      <c r="S11825" s="42"/>
      <c r="T11825" s="42"/>
      <c r="U11825" s="42"/>
      <c r="V11825" s="42"/>
      <c r="W11825" s="42"/>
      <c r="X11825" s="42"/>
      <c r="Y11825" s="42"/>
      <c r="Z11825" s="42"/>
    </row>
    <row r="11826">
      <c r="B11826" s="42"/>
      <c r="D11826" s="90"/>
      <c r="F11826" s="90"/>
      <c r="G11826" s="42"/>
      <c r="H11826" s="90"/>
      <c r="M11826" s="42"/>
      <c r="S11826" s="42"/>
      <c r="T11826" s="42"/>
      <c r="U11826" s="42"/>
      <c r="V11826" s="42"/>
      <c r="W11826" s="42"/>
      <c r="X11826" s="42"/>
      <c r="Y11826" s="42"/>
      <c r="Z11826" s="42"/>
    </row>
    <row r="11827">
      <c r="B11827" s="42"/>
      <c r="D11827" s="90"/>
      <c r="F11827" s="90"/>
      <c r="G11827" s="42"/>
      <c r="H11827" s="90"/>
      <c r="M11827" s="42"/>
      <c r="S11827" s="42"/>
      <c r="T11827" s="42"/>
      <c r="U11827" s="42"/>
      <c r="V11827" s="42"/>
      <c r="W11827" s="42"/>
      <c r="X11827" s="42"/>
      <c r="Y11827" s="42"/>
      <c r="Z11827" s="42"/>
    </row>
    <row r="11828">
      <c r="B11828" s="42"/>
      <c r="D11828" s="90"/>
      <c r="F11828" s="90"/>
      <c r="G11828" s="42"/>
      <c r="H11828" s="90"/>
      <c r="M11828" s="42"/>
      <c r="S11828" s="42"/>
      <c r="T11828" s="42"/>
      <c r="U11828" s="42"/>
      <c r="V11828" s="42"/>
      <c r="W11828" s="42"/>
      <c r="X11828" s="42"/>
      <c r="Y11828" s="42"/>
      <c r="Z11828" s="42"/>
    </row>
    <row r="11829">
      <c r="B11829" s="42"/>
      <c r="D11829" s="90"/>
      <c r="F11829" s="90"/>
      <c r="G11829" s="42"/>
      <c r="H11829" s="90"/>
      <c r="M11829" s="42"/>
      <c r="S11829" s="42"/>
      <c r="T11829" s="42"/>
      <c r="U11829" s="42"/>
      <c r="V11829" s="42"/>
      <c r="W11829" s="42"/>
      <c r="X11829" s="42"/>
      <c r="Y11829" s="42"/>
      <c r="Z11829" s="42"/>
    </row>
    <row r="11830">
      <c r="B11830" s="42"/>
      <c r="D11830" s="90"/>
      <c r="F11830" s="90"/>
      <c r="G11830" s="42"/>
      <c r="H11830" s="90"/>
      <c r="M11830" s="42"/>
      <c r="S11830" s="42"/>
      <c r="T11830" s="42"/>
      <c r="U11830" s="42"/>
      <c r="V11830" s="42"/>
      <c r="W11830" s="42"/>
      <c r="X11830" s="42"/>
      <c r="Y11830" s="42"/>
      <c r="Z11830" s="42"/>
    </row>
    <row r="11831">
      <c r="B11831" s="42"/>
      <c r="D11831" s="90"/>
      <c r="F11831" s="90"/>
      <c r="G11831" s="42"/>
      <c r="H11831" s="90"/>
      <c r="M11831" s="42"/>
      <c r="S11831" s="42"/>
      <c r="T11831" s="42"/>
      <c r="U11831" s="42"/>
      <c r="V11831" s="42"/>
      <c r="W11831" s="42"/>
      <c r="X11831" s="42"/>
      <c r="Y11831" s="42"/>
      <c r="Z11831" s="42"/>
    </row>
    <row r="11832">
      <c r="B11832" s="42"/>
      <c r="D11832" s="90"/>
      <c r="F11832" s="90"/>
      <c r="G11832" s="42"/>
      <c r="H11832" s="90"/>
      <c r="M11832" s="42"/>
      <c r="S11832" s="42"/>
      <c r="T11832" s="42"/>
      <c r="U11832" s="42"/>
      <c r="V11832" s="42"/>
      <c r="W11832" s="42"/>
      <c r="X11832" s="42"/>
      <c r="Y11832" s="42"/>
      <c r="Z11832" s="42"/>
    </row>
    <row r="11833">
      <c r="B11833" s="42"/>
      <c r="D11833" s="90"/>
      <c r="F11833" s="90"/>
      <c r="G11833" s="42"/>
      <c r="H11833" s="90"/>
      <c r="M11833" s="42"/>
      <c r="S11833" s="42"/>
      <c r="T11833" s="42"/>
      <c r="U11833" s="42"/>
      <c r="V11833" s="42"/>
      <c r="W11833" s="42"/>
      <c r="X11833" s="42"/>
      <c r="Y11833" s="42"/>
      <c r="Z11833" s="42"/>
    </row>
    <row r="11834">
      <c r="B11834" s="42"/>
      <c r="D11834" s="90"/>
      <c r="F11834" s="90"/>
      <c r="G11834" s="42"/>
      <c r="H11834" s="90"/>
      <c r="M11834" s="42"/>
      <c r="S11834" s="42"/>
      <c r="T11834" s="42"/>
      <c r="U11834" s="42"/>
      <c r="V11834" s="42"/>
      <c r="W11834" s="42"/>
      <c r="X11834" s="42"/>
      <c r="Y11834" s="42"/>
      <c r="Z11834" s="42"/>
    </row>
    <row r="11835">
      <c r="B11835" s="42"/>
      <c r="D11835" s="90"/>
      <c r="F11835" s="90"/>
      <c r="G11835" s="42"/>
      <c r="H11835" s="90"/>
      <c r="M11835" s="42"/>
      <c r="S11835" s="42"/>
      <c r="T11835" s="42"/>
      <c r="U11835" s="42"/>
      <c r="V11835" s="42"/>
      <c r="W11835" s="42"/>
      <c r="X11835" s="42"/>
      <c r="Y11835" s="42"/>
      <c r="Z11835" s="42"/>
    </row>
    <row r="11836">
      <c r="B11836" s="42"/>
      <c r="D11836" s="90"/>
      <c r="F11836" s="90"/>
      <c r="G11836" s="42"/>
      <c r="H11836" s="90"/>
      <c r="M11836" s="42"/>
      <c r="S11836" s="42"/>
      <c r="T11836" s="42"/>
      <c r="U11836" s="42"/>
      <c r="V11836" s="42"/>
      <c r="W11836" s="42"/>
      <c r="X11836" s="42"/>
      <c r="Y11836" s="42"/>
      <c r="Z11836" s="42"/>
    </row>
    <row r="11837">
      <c r="B11837" s="42"/>
      <c r="D11837" s="90"/>
      <c r="F11837" s="90"/>
      <c r="G11837" s="42"/>
      <c r="H11837" s="90"/>
      <c r="M11837" s="42"/>
      <c r="S11837" s="42"/>
      <c r="T11837" s="42"/>
      <c r="U11837" s="42"/>
      <c r="V11837" s="42"/>
      <c r="W11837" s="42"/>
      <c r="X11837" s="42"/>
      <c r="Y11837" s="42"/>
      <c r="Z11837" s="42"/>
    </row>
    <row r="11838">
      <c r="B11838" s="42"/>
      <c r="D11838" s="90"/>
      <c r="F11838" s="90"/>
      <c r="G11838" s="42"/>
      <c r="H11838" s="90"/>
      <c r="M11838" s="42"/>
      <c r="S11838" s="42"/>
      <c r="T11838" s="42"/>
      <c r="U11838" s="42"/>
      <c r="V11838" s="42"/>
      <c r="W11838" s="42"/>
      <c r="X11838" s="42"/>
      <c r="Y11838" s="42"/>
      <c r="Z11838" s="42"/>
    </row>
    <row r="11839">
      <c r="B11839" s="42"/>
      <c r="D11839" s="90"/>
      <c r="F11839" s="90"/>
      <c r="G11839" s="42"/>
      <c r="H11839" s="90"/>
      <c r="M11839" s="42"/>
      <c r="S11839" s="42"/>
      <c r="T11839" s="42"/>
      <c r="U11839" s="42"/>
      <c r="V11839" s="42"/>
      <c r="W11839" s="42"/>
      <c r="X11839" s="42"/>
      <c r="Y11839" s="42"/>
      <c r="Z11839" s="42"/>
    </row>
    <row r="11840">
      <c r="B11840" s="42"/>
      <c r="D11840" s="90"/>
      <c r="F11840" s="90"/>
      <c r="G11840" s="42"/>
      <c r="H11840" s="90"/>
      <c r="M11840" s="42"/>
      <c r="S11840" s="42"/>
      <c r="T11840" s="42"/>
      <c r="U11840" s="42"/>
      <c r="V11840" s="42"/>
      <c r="W11840" s="42"/>
      <c r="X11840" s="42"/>
      <c r="Y11840" s="42"/>
      <c r="Z11840" s="42"/>
    </row>
    <row r="11841">
      <c r="B11841" s="42"/>
      <c r="D11841" s="90"/>
      <c r="F11841" s="90"/>
      <c r="G11841" s="42"/>
      <c r="H11841" s="90"/>
      <c r="M11841" s="42"/>
      <c r="S11841" s="42"/>
      <c r="T11841" s="42"/>
      <c r="U11841" s="42"/>
      <c r="V11841" s="42"/>
      <c r="W11841" s="42"/>
      <c r="X11841" s="42"/>
      <c r="Y11841" s="42"/>
      <c r="Z11841" s="42"/>
    </row>
    <row r="11842">
      <c r="B11842" s="42"/>
      <c r="D11842" s="90"/>
      <c r="F11842" s="90"/>
      <c r="G11842" s="42"/>
      <c r="H11842" s="90"/>
      <c r="M11842" s="42"/>
      <c r="S11842" s="42"/>
      <c r="T11842" s="42"/>
      <c r="U11842" s="42"/>
      <c r="V11842" s="42"/>
      <c r="W11842" s="42"/>
      <c r="X11842" s="42"/>
      <c r="Y11842" s="42"/>
      <c r="Z11842" s="42"/>
    </row>
    <row r="11843">
      <c r="B11843" s="42"/>
      <c r="D11843" s="90"/>
      <c r="F11843" s="90"/>
      <c r="G11843" s="42"/>
      <c r="H11843" s="90"/>
      <c r="M11843" s="42"/>
      <c r="S11843" s="42"/>
      <c r="T11843" s="42"/>
      <c r="U11843" s="42"/>
      <c r="V11843" s="42"/>
      <c r="W11843" s="42"/>
      <c r="X11843" s="42"/>
      <c r="Y11843" s="42"/>
      <c r="Z11843" s="42"/>
    </row>
    <row r="11844">
      <c r="B11844" s="42"/>
      <c r="D11844" s="90"/>
      <c r="F11844" s="90"/>
      <c r="G11844" s="42"/>
      <c r="H11844" s="90"/>
      <c r="M11844" s="42"/>
      <c r="S11844" s="42"/>
      <c r="T11844" s="42"/>
      <c r="U11844" s="42"/>
      <c r="V11844" s="42"/>
      <c r="W11844" s="42"/>
      <c r="X11844" s="42"/>
      <c r="Y11844" s="42"/>
      <c r="Z11844" s="42"/>
    </row>
    <row r="11845">
      <c r="B11845" s="42"/>
      <c r="D11845" s="90"/>
      <c r="F11845" s="90"/>
      <c r="G11845" s="42"/>
      <c r="H11845" s="90"/>
      <c r="M11845" s="42"/>
      <c r="S11845" s="42"/>
      <c r="T11845" s="42"/>
      <c r="U11845" s="42"/>
      <c r="V11845" s="42"/>
      <c r="W11845" s="42"/>
      <c r="X11845" s="42"/>
      <c r="Y11845" s="42"/>
      <c r="Z11845" s="42"/>
    </row>
    <row r="11846">
      <c r="B11846" s="42"/>
      <c r="D11846" s="90"/>
      <c r="F11846" s="90"/>
      <c r="G11846" s="42"/>
      <c r="H11846" s="90"/>
      <c r="M11846" s="42"/>
      <c r="S11846" s="42"/>
      <c r="T11846" s="42"/>
      <c r="U11846" s="42"/>
      <c r="V11846" s="42"/>
      <c r="W11846" s="42"/>
      <c r="X11846" s="42"/>
      <c r="Y11846" s="42"/>
      <c r="Z11846" s="42"/>
    </row>
    <row r="11847">
      <c r="B11847" s="42"/>
      <c r="D11847" s="90"/>
      <c r="F11847" s="90"/>
      <c r="G11847" s="42"/>
      <c r="H11847" s="90"/>
      <c r="M11847" s="42"/>
      <c r="S11847" s="42"/>
      <c r="T11847" s="42"/>
      <c r="U11847" s="42"/>
      <c r="V11847" s="42"/>
      <c r="W11847" s="42"/>
      <c r="X11847" s="42"/>
      <c r="Y11847" s="42"/>
      <c r="Z11847" s="42"/>
    </row>
    <row r="11848">
      <c r="B11848" s="42"/>
      <c r="D11848" s="90"/>
      <c r="F11848" s="90"/>
      <c r="G11848" s="42"/>
      <c r="H11848" s="90"/>
      <c r="M11848" s="42"/>
      <c r="S11848" s="42"/>
      <c r="T11848" s="42"/>
      <c r="U11848" s="42"/>
      <c r="V11848" s="42"/>
      <c r="W11848" s="42"/>
      <c r="X11848" s="42"/>
      <c r="Y11848" s="42"/>
      <c r="Z11848" s="42"/>
    </row>
    <row r="11849">
      <c r="B11849" s="42"/>
      <c r="D11849" s="90"/>
      <c r="F11849" s="90"/>
      <c r="G11849" s="42"/>
      <c r="H11849" s="90"/>
      <c r="M11849" s="42"/>
      <c r="S11849" s="42"/>
      <c r="T11849" s="42"/>
      <c r="U11849" s="42"/>
      <c r="V11849" s="42"/>
      <c r="W11849" s="42"/>
      <c r="X11849" s="42"/>
      <c r="Y11849" s="42"/>
      <c r="Z11849" s="42"/>
    </row>
    <row r="11850">
      <c r="B11850" s="42"/>
      <c r="D11850" s="90"/>
      <c r="F11850" s="90"/>
      <c r="G11850" s="42"/>
      <c r="H11850" s="90"/>
      <c r="M11850" s="42"/>
      <c r="S11850" s="42"/>
      <c r="T11850" s="42"/>
      <c r="U11850" s="42"/>
      <c r="V11850" s="42"/>
      <c r="W11850" s="42"/>
      <c r="X11850" s="42"/>
      <c r="Y11850" s="42"/>
      <c r="Z11850" s="42"/>
    </row>
    <row r="11851">
      <c r="B11851" s="42"/>
      <c r="D11851" s="90"/>
      <c r="F11851" s="90"/>
      <c r="G11851" s="42"/>
      <c r="H11851" s="90"/>
      <c r="M11851" s="42"/>
      <c r="S11851" s="42"/>
      <c r="T11851" s="42"/>
      <c r="U11851" s="42"/>
      <c r="V11851" s="42"/>
      <c r="W11851" s="42"/>
      <c r="X11851" s="42"/>
      <c r="Y11851" s="42"/>
      <c r="Z11851" s="42"/>
    </row>
    <row r="11852">
      <c r="B11852" s="42"/>
      <c r="D11852" s="90"/>
      <c r="F11852" s="90"/>
      <c r="G11852" s="42"/>
      <c r="H11852" s="90"/>
      <c r="M11852" s="42"/>
      <c r="S11852" s="42"/>
      <c r="T11852" s="42"/>
      <c r="U11852" s="42"/>
      <c r="V11852" s="42"/>
      <c r="W11852" s="42"/>
      <c r="X11852" s="42"/>
      <c r="Y11852" s="42"/>
      <c r="Z11852" s="42"/>
    </row>
    <row r="11853">
      <c r="B11853" s="42"/>
      <c r="D11853" s="90"/>
      <c r="F11853" s="90"/>
      <c r="G11853" s="42"/>
      <c r="H11853" s="90"/>
      <c r="M11853" s="42"/>
      <c r="S11853" s="42"/>
      <c r="T11853" s="42"/>
      <c r="U11853" s="42"/>
      <c r="V11853" s="42"/>
      <c r="W11853" s="42"/>
      <c r="X11853" s="42"/>
      <c r="Y11853" s="42"/>
      <c r="Z11853" s="42"/>
    </row>
    <row r="11854">
      <c r="B11854" s="42"/>
      <c r="D11854" s="90"/>
      <c r="F11854" s="90"/>
      <c r="G11854" s="42"/>
      <c r="H11854" s="90"/>
      <c r="M11854" s="42"/>
      <c r="S11854" s="42"/>
      <c r="T11854" s="42"/>
      <c r="U11854" s="42"/>
      <c r="V11854" s="42"/>
      <c r="W11854" s="42"/>
      <c r="X11854" s="42"/>
      <c r="Y11854" s="42"/>
      <c r="Z11854" s="42"/>
    </row>
    <row r="11855">
      <c r="B11855" s="42"/>
      <c r="D11855" s="90"/>
      <c r="F11855" s="90"/>
      <c r="G11855" s="42"/>
      <c r="H11855" s="90"/>
      <c r="M11855" s="42"/>
      <c r="S11855" s="42"/>
      <c r="T11855" s="42"/>
      <c r="U11855" s="42"/>
      <c r="V11855" s="42"/>
      <c r="W11855" s="42"/>
      <c r="X11855" s="42"/>
      <c r="Y11855" s="42"/>
      <c r="Z11855" s="42"/>
    </row>
    <row r="11856">
      <c r="B11856" s="42"/>
      <c r="D11856" s="90"/>
      <c r="F11856" s="90"/>
      <c r="G11856" s="42"/>
      <c r="H11856" s="90"/>
      <c r="M11856" s="42"/>
      <c r="S11856" s="42"/>
      <c r="T11856" s="42"/>
      <c r="U11856" s="42"/>
      <c r="V11856" s="42"/>
      <c r="W11856" s="42"/>
      <c r="X11856" s="42"/>
      <c r="Y11856" s="42"/>
      <c r="Z11856" s="42"/>
    </row>
    <row r="11857">
      <c r="B11857" s="42"/>
      <c r="D11857" s="90"/>
      <c r="F11857" s="90"/>
      <c r="G11857" s="42"/>
      <c r="H11857" s="90"/>
      <c r="M11857" s="42"/>
      <c r="S11857" s="42"/>
      <c r="T11857" s="42"/>
      <c r="U11857" s="42"/>
      <c r="V11857" s="42"/>
      <c r="W11857" s="42"/>
      <c r="X11857" s="42"/>
      <c r="Y11857" s="42"/>
      <c r="Z11857" s="42"/>
    </row>
    <row r="11858">
      <c r="B11858" s="42"/>
      <c r="D11858" s="90"/>
      <c r="F11858" s="90"/>
      <c r="G11858" s="42"/>
      <c r="H11858" s="90"/>
      <c r="M11858" s="42"/>
      <c r="S11858" s="42"/>
      <c r="T11858" s="42"/>
      <c r="U11858" s="42"/>
      <c r="V11858" s="42"/>
      <c r="W11858" s="42"/>
      <c r="X11858" s="42"/>
      <c r="Y11858" s="42"/>
      <c r="Z11858" s="42"/>
    </row>
    <row r="11859">
      <c r="B11859" s="42"/>
      <c r="D11859" s="90"/>
      <c r="F11859" s="90"/>
      <c r="G11859" s="42"/>
      <c r="H11859" s="90"/>
      <c r="M11859" s="42"/>
      <c r="S11859" s="42"/>
      <c r="T11859" s="42"/>
      <c r="U11859" s="42"/>
      <c r="V11859" s="42"/>
      <c r="W11859" s="42"/>
      <c r="X11859" s="42"/>
      <c r="Y11859" s="42"/>
      <c r="Z11859" s="42"/>
    </row>
    <row r="11860">
      <c r="B11860" s="42"/>
      <c r="D11860" s="90"/>
      <c r="F11860" s="90"/>
      <c r="G11860" s="42"/>
      <c r="H11860" s="90"/>
      <c r="M11860" s="42"/>
      <c r="S11860" s="42"/>
      <c r="T11860" s="42"/>
      <c r="U11860" s="42"/>
      <c r="V11860" s="42"/>
      <c r="W11860" s="42"/>
      <c r="X11860" s="42"/>
      <c r="Y11860" s="42"/>
      <c r="Z11860" s="42"/>
    </row>
    <row r="11861">
      <c r="B11861" s="42"/>
      <c r="D11861" s="90"/>
      <c r="F11861" s="90"/>
      <c r="G11861" s="42"/>
      <c r="H11861" s="90"/>
      <c r="M11861" s="42"/>
      <c r="S11861" s="42"/>
      <c r="T11861" s="42"/>
      <c r="U11861" s="42"/>
      <c r="V11861" s="42"/>
      <c r="W11861" s="42"/>
      <c r="X11861" s="42"/>
      <c r="Y11861" s="42"/>
      <c r="Z11861" s="42"/>
    </row>
    <row r="11862">
      <c r="B11862" s="42"/>
      <c r="D11862" s="90"/>
      <c r="F11862" s="90"/>
      <c r="G11862" s="42"/>
      <c r="H11862" s="90"/>
      <c r="M11862" s="42"/>
      <c r="S11862" s="42"/>
      <c r="T11862" s="42"/>
      <c r="U11862" s="42"/>
      <c r="V11862" s="42"/>
      <c r="W11862" s="42"/>
      <c r="X11862" s="42"/>
      <c r="Y11862" s="42"/>
      <c r="Z11862" s="42"/>
    </row>
    <row r="11863">
      <c r="B11863" s="42"/>
      <c r="D11863" s="90"/>
      <c r="F11863" s="90"/>
      <c r="G11863" s="42"/>
      <c r="H11863" s="90"/>
      <c r="M11863" s="42"/>
      <c r="S11863" s="42"/>
      <c r="T11863" s="42"/>
      <c r="U11863" s="42"/>
      <c r="V11863" s="42"/>
      <c r="W11863" s="42"/>
      <c r="X11863" s="42"/>
      <c r="Y11863" s="42"/>
      <c r="Z11863" s="42"/>
    </row>
    <row r="11864">
      <c r="B11864" s="42"/>
      <c r="D11864" s="90"/>
      <c r="F11864" s="90"/>
      <c r="G11864" s="42"/>
      <c r="H11864" s="90"/>
      <c r="M11864" s="42"/>
      <c r="S11864" s="42"/>
      <c r="T11864" s="42"/>
      <c r="U11864" s="42"/>
      <c r="V11864" s="42"/>
      <c r="W11864" s="42"/>
      <c r="X11864" s="42"/>
      <c r="Y11864" s="42"/>
      <c r="Z11864" s="42"/>
    </row>
    <row r="11865">
      <c r="B11865" s="42"/>
      <c r="D11865" s="90"/>
      <c r="F11865" s="90"/>
      <c r="G11865" s="42"/>
      <c r="H11865" s="90"/>
      <c r="M11865" s="42"/>
      <c r="S11865" s="42"/>
      <c r="T11865" s="42"/>
      <c r="U11865" s="42"/>
      <c r="V11865" s="42"/>
      <c r="W11865" s="42"/>
      <c r="X11865" s="42"/>
      <c r="Y11865" s="42"/>
      <c r="Z11865" s="42"/>
    </row>
    <row r="11866">
      <c r="B11866" s="42"/>
      <c r="D11866" s="90"/>
      <c r="F11866" s="90"/>
      <c r="G11866" s="42"/>
      <c r="H11866" s="90"/>
      <c r="M11866" s="42"/>
      <c r="S11866" s="42"/>
      <c r="T11866" s="42"/>
      <c r="U11866" s="42"/>
      <c r="V11866" s="42"/>
      <c r="W11866" s="42"/>
      <c r="X11866" s="42"/>
      <c r="Y11866" s="42"/>
      <c r="Z11866" s="42"/>
    </row>
    <row r="11867">
      <c r="B11867" s="42"/>
      <c r="D11867" s="90"/>
      <c r="F11867" s="90"/>
      <c r="G11867" s="42"/>
      <c r="H11867" s="90"/>
      <c r="M11867" s="42"/>
      <c r="S11867" s="42"/>
      <c r="T11867" s="42"/>
      <c r="U11867" s="42"/>
      <c r="V11867" s="42"/>
      <c r="W11867" s="42"/>
      <c r="X11867" s="42"/>
      <c r="Y11867" s="42"/>
      <c r="Z11867" s="42"/>
    </row>
    <row r="11868">
      <c r="B11868" s="42"/>
      <c r="D11868" s="90"/>
      <c r="F11868" s="90"/>
      <c r="G11868" s="42"/>
      <c r="H11868" s="90"/>
      <c r="M11868" s="42"/>
      <c r="S11868" s="42"/>
      <c r="T11868" s="42"/>
      <c r="U11868" s="42"/>
      <c r="V11868" s="42"/>
      <c r="W11868" s="42"/>
      <c r="X11868" s="42"/>
      <c r="Y11868" s="42"/>
      <c r="Z11868" s="42"/>
    </row>
    <row r="11869">
      <c r="B11869" s="42"/>
      <c r="D11869" s="90"/>
      <c r="F11869" s="90"/>
      <c r="G11869" s="42"/>
      <c r="H11869" s="90"/>
      <c r="M11869" s="42"/>
      <c r="S11869" s="42"/>
      <c r="T11869" s="42"/>
      <c r="U11869" s="42"/>
      <c r="V11869" s="42"/>
      <c r="W11869" s="42"/>
      <c r="X11869" s="42"/>
      <c r="Y11869" s="42"/>
      <c r="Z11869" s="42"/>
    </row>
    <row r="11870">
      <c r="B11870" s="42"/>
      <c r="D11870" s="90"/>
      <c r="F11870" s="90"/>
      <c r="G11870" s="42"/>
      <c r="H11870" s="90"/>
      <c r="M11870" s="42"/>
      <c r="S11870" s="42"/>
      <c r="T11870" s="42"/>
      <c r="U11870" s="42"/>
      <c r="V11870" s="42"/>
      <c r="W11870" s="42"/>
      <c r="X11870" s="42"/>
      <c r="Y11870" s="42"/>
      <c r="Z11870" s="42"/>
    </row>
    <row r="11871">
      <c r="B11871" s="42"/>
      <c r="D11871" s="90"/>
      <c r="F11871" s="90"/>
      <c r="G11871" s="42"/>
      <c r="H11871" s="90"/>
      <c r="M11871" s="42"/>
      <c r="S11871" s="42"/>
      <c r="T11871" s="42"/>
      <c r="U11871" s="42"/>
      <c r="V11871" s="42"/>
      <c r="W11871" s="42"/>
      <c r="X11871" s="42"/>
      <c r="Y11871" s="42"/>
      <c r="Z11871" s="42"/>
    </row>
    <row r="11872">
      <c r="B11872" s="42"/>
      <c r="D11872" s="90"/>
      <c r="F11872" s="90"/>
      <c r="G11872" s="42"/>
      <c r="H11872" s="90"/>
      <c r="M11872" s="42"/>
      <c r="S11872" s="42"/>
      <c r="T11872" s="42"/>
      <c r="U11872" s="42"/>
      <c r="V11872" s="42"/>
      <c r="W11872" s="42"/>
      <c r="X11872" s="42"/>
      <c r="Y11872" s="42"/>
      <c r="Z11872" s="42"/>
    </row>
    <row r="11873">
      <c r="B11873" s="42"/>
      <c r="D11873" s="90"/>
      <c r="F11873" s="90"/>
      <c r="G11873" s="42"/>
      <c r="H11873" s="90"/>
      <c r="M11873" s="42"/>
      <c r="S11873" s="42"/>
      <c r="T11873" s="42"/>
      <c r="U11873" s="42"/>
      <c r="V11873" s="42"/>
      <c r="W11873" s="42"/>
      <c r="X11873" s="42"/>
      <c r="Y11873" s="42"/>
      <c r="Z11873" s="42"/>
    </row>
    <row r="11874">
      <c r="B11874" s="42"/>
      <c r="D11874" s="90"/>
      <c r="F11874" s="90"/>
      <c r="G11874" s="42"/>
      <c r="H11874" s="90"/>
      <c r="M11874" s="42"/>
      <c r="S11874" s="42"/>
      <c r="T11874" s="42"/>
      <c r="U11874" s="42"/>
      <c r="V11874" s="42"/>
      <c r="W11874" s="42"/>
      <c r="X11874" s="42"/>
      <c r="Y11874" s="42"/>
      <c r="Z11874" s="42"/>
    </row>
    <row r="11875">
      <c r="B11875" s="42"/>
      <c r="D11875" s="90"/>
      <c r="F11875" s="90"/>
      <c r="G11875" s="42"/>
      <c r="H11875" s="90"/>
      <c r="M11875" s="42"/>
      <c r="S11875" s="42"/>
      <c r="T11875" s="42"/>
      <c r="U11875" s="42"/>
      <c r="V11875" s="42"/>
      <c r="W11875" s="42"/>
      <c r="X11875" s="42"/>
      <c r="Y11875" s="42"/>
      <c r="Z11875" s="42"/>
    </row>
    <row r="11876">
      <c r="B11876" s="42"/>
      <c r="D11876" s="90"/>
      <c r="F11876" s="90"/>
      <c r="G11876" s="42"/>
      <c r="H11876" s="90"/>
      <c r="M11876" s="42"/>
      <c r="S11876" s="42"/>
      <c r="T11876" s="42"/>
      <c r="U11876" s="42"/>
      <c r="V11876" s="42"/>
      <c r="W11876" s="42"/>
      <c r="X11876" s="42"/>
      <c r="Y11876" s="42"/>
      <c r="Z11876" s="42"/>
    </row>
    <row r="11877">
      <c r="B11877" s="42"/>
      <c r="D11877" s="90"/>
      <c r="F11877" s="90"/>
      <c r="G11877" s="42"/>
      <c r="H11877" s="90"/>
      <c r="M11877" s="42"/>
      <c r="S11877" s="42"/>
      <c r="T11877" s="42"/>
      <c r="U11877" s="42"/>
      <c r="V11877" s="42"/>
      <c r="W11877" s="42"/>
      <c r="X11877" s="42"/>
      <c r="Y11877" s="42"/>
      <c r="Z11877" s="42"/>
    </row>
    <row r="11878">
      <c r="B11878" s="42"/>
      <c r="D11878" s="90"/>
      <c r="F11878" s="90"/>
      <c r="G11878" s="42"/>
      <c r="H11878" s="90"/>
      <c r="M11878" s="42"/>
      <c r="S11878" s="42"/>
      <c r="T11878" s="42"/>
      <c r="U11878" s="42"/>
      <c r="V11878" s="42"/>
      <c r="W11878" s="42"/>
      <c r="X11878" s="42"/>
      <c r="Y11878" s="42"/>
      <c r="Z11878" s="42"/>
    </row>
    <row r="11879">
      <c r="B11879" s="42"/>
      <c r="D11879" s="90"/>
      <c r="F11879" s="90"/>
      <c r="G11879" s="42"/>
      <c r="H11879" s="90"/>
      <c r="M11879" s="42"/>
      <c r="S11879" s="42"/>
      <c r="T11879" s="42"/>
      <c r="U11879" s="42"/>
      <c r="V11879" s="42"/>
      <c r="W11879" s="42"/>
      <c r="X11879" s="42"/>
      <c r="Y11879" s="42"/>
      <c r="Z11879" s="42"/>
    </row>
    <row r="11880">
      <c r="B11880" s="42"/>
      <c r="D11880" s="90"/>
      <c r="F11880" s="90"/>
      <c r="G11880" s="42"/>
      <c r="H11880" s="90"/>
      <c r="M11880" s="42"/>
      <c r="S11880" s="42"/>
      <c r="T11880" s="42"/>
      <c r="U11880" s="42"/>
      <c r="V11880" s="42"/>
      <c r="W11880" s="42"/>
      <c r="X11880" s="42"/>
      <c r="Y11880" s="42"/>
      <c r="Z11880" s="42"/>
    </row>
    <row r="11881">
      <c r="B11881" s="42"/>
      <c r="D11881" s="90"/>
      <c r="F11881" s="90"/>
      <c r="G11881" s="42"/>
      <c r="H11881" s="90"/>
      <c r="M11881" s="42"/>
      <c r="S11881" s="42"/>
      <c r="T11881" s="42"/>
      <c r="U11881" s="42"/>
      <c r="V11881" s="42"/>
      <c r="W11881" s="42"/>
      <c r="X11881" s="42"/>
      <c r="Y11881" s="42"/>
      <c r="Z11881" s="42"/>
    </row>
    <row r="11882">
      <c r="B11882" s="42"/>
      <c r="D11882" s="90"/>
      <c r="F11882" s="90"/>
      <c r="G11882" s="42"/>
      <c r="H11882" s="90"/>
      <c r="M11882" s="42"/>
      <c r="S11882" s="42"/>
      <c r="T11882" s="42"/>
      <c r="U11882" s="42"/>
      <c r="V11882" s="42"/>
      <c r="W11882" s="42"/>
      <c r="X11882" s="42"/>
      <c r="Y11882" s="42"/>
      <c r="Z11882" s="42"/>
    </row>
    <row r="11883">
      <c r="B11883" s="42"/>
      <c r="D11883" s="90"/>
      <c r="F11883" s="90"/>
      <c r="G11883" s="42"/>
      <c r="H11883" s="90"/>
      <c r="M11883" s="42"/>
      <c r="S11883" s="42"/>
      <c r="T11883" s="42"/>
      <c r="U11883" s="42"/>
      <c r="V11883" s="42"/>
      <c r="W11883" s="42"/>
      <c r="X11883" s="42"/>
      <c r="Y11883" s="42"/>
      <c r="Z11883" s="42"/>
    </row>
    <row r="11884">
      <c r="B11884" s="42"/>
      <c r="D11884" s="90"/>
      <c r="F11884" s="90"/>
      <c r="G11884" s="42"/>
      <c r="H11884" s="90"/>
      <c r="M11884" s="42"/>
      <c r="S11884" s="42"/>
      <c r="T11884" s="42"/>
      <c r="U11884" s="42"/>
      <c r="V11884" s="42"/>
      <c r="W11884" s="42"/>
      <c r="X11884" s="42"/>
      <c r="Y11884" s="42"/>
      <c r="Z11884" s="42"/>
    </row>
    <row r="11885">
      <c r="B11885" s="42"/>
      <c r="D11885" s="90"/>
      <c r="F11885" s="90"/>
      <c r="G11885" s="42"/>
      <c r="H11885" s="90"/>
      <c r="M11885" s="42"/>
      <c r="S11885" s="42"/>
      <c r="T11885" s="42"/>
      <c r="U11885" s="42"/>
      <c r="V11885" s="42"/>
      <c r="W11885" s="42"/>
      <c r="X11885" s="42"/>
      <c r="Y11885" s="42"/>
      <c r="Z11885" s="42"/>
    </row>
    <row r="11886">
      <c r="B11886" s="42"/>
      <c r="D11886" s="90"/>
      <c r="F11886" s="90"/>
      <c r="G11886" s="42"/>
      <c r="H11886" s="90"/>
      <c r="M11886" s="42"/>
      <c r="S11886" s="42"/>
      <c r="T11886" s="42"/>
      <c r="U11886" s="42"/>
      <c r="V11886" s="42"/>
      <c r="W11886" s="42"/>
      <c r="X11886" s="42"/>
      <c r="Y11886" s="42"/>
      <c r="Z11886" s="42"/>
    </row>
    <row r="11887">
      <c r="B11887" s="42"/>
      <c r="D11887" s="90"/>
      <c r="F11887" s="90"/>
      <c r="G11887" s="42"/>
      <c r="H11887" s="90"/>
      <c r="M11887" s="42"/>
      <c r="S11887" s="42"/>
      <c r="T11887" s="42"/>
      <c r="U11887" s="42"/>
      <c r="V11887" s="42"/>
      <c r="W11887" s="42"/>
      <c r="X11887" s="42"/>
      <c r="Y11887" s="42"/>
      <c r="Z11887" s="42"/>
    </row>
    <row r="11888">
      <c r="B11888" s="42"/>
      <c r="D11888" s="90"/>
      <c r="F11888" s="90"/>
      <c r="G11888" s="42"/>
      <c r="H11888" s="90"/>
      <c r="M11888" s="42"/>
      <c r="S11888" s="42"/>
      <c r="T11888" s="42"/>
      <c r="U11888" s="42"/>
      <c r="V11888" s="42"/>
      <c r="W11888" s="42"/>
      <c r="X11888" s="42"/>
      <c r="Y11888" s="42"/>
      <c r="Z11888" s="42"/>
    </row>
    <row r="11889">
      <c r="B11889" s="42"/>
      <c r="D11889" s="90"/>
      <c r="F11889" s="90"/>
      <c r="G11889" s="42"/>
      <c r="H11889" s="90"/>
      <c r="M11889" s="42"/>
      <c r="S11889" s="42"/>
      <c r="T11889" s="42"/>
      <c r="U11889" s="42"/>
      <c r="V11889" s="42"/>
      <c r="W11889" s="42"/>
      <c r="X11889" s="42"/>
      <c r="Y11889" s="42"/>
      <c r="Z11889" s="42"/>
    </row>
    <row r="11890">
      <c r="B11890" s="42"/>
      <c r="D11890" s="90"/>
      <c r="F11890" s="90"/>
      <c r="G11890" s="42"/>
      <c r="H11890" s="90"/>
      <c r="M11890" s="42"/>
      <c r="S11890" s="42"/>
      <c r="T11890" s="42"/>
      <c r="U11890" s="42"/>
      <c r="V11890" s="42"/>
      <c r="W11890" s="42"/>
      <c r="X11890" s="42"/>
      <c r="Y11890" s="42"/>
      <c r="Z11890" s="42"/>
    </row>
    <row r="11891">
      <c r="B11891" s="42"/>
      <c r="D11891" s="90"/>
      <c r="F11891" s="90"/>
      <c r="G11891" s="42"/>
      <c r="H11891" s="90"/>
      <c r="M11891" s="42"/>
      <c r="S11891" s="42"/>
      <c r="T11891" s="42"/>
      <c r="U11891" s="42"/>
      <c r="V11891" s="42"/>
      <c r="W11891" s="42"/>
      <c r="X11891" s="42"/>
      <c r="Y11891" s="42"/>
      <c r="Z11891" s="42"/>
    </row>
    <row r="11892">
      <c r="B11892" s="42"/>
      <c r="D11892" s="90"/>
      <c r="F11892" s="90"/>
      <c r="G11892" s="42"/>
      <c r="H11892" s="90"/>
      <c r="M11892" s="42"/>
      <c r="S11892" s="42"/>
      <c r="T11892" s="42"/>
      <c r="U11892" s="42"/>
      <c r="V11892" s="42"/>
      <c r="W11892" s="42"/>
      <c r="X11892" s="42"/>
      <c r="Y11892" s="42"/>
      <c r="Z11892" s="42"/>
    </row>
    <row r="11893">
      <c r="B11893" s="42"/>
      <c r="D11893" s="90"/>
      <c r="F11893" s="90"/>
      <c r="G11893" s="42"/>
      <c r="H11893" s="90"/>
      <c r="M11893" s="42"/>
      <c r="S11893" s="42"/>
      <c r="T11893" s="42"/>
      <c r="U11893" s="42"/>
      <c r="V11893" s="42"/>
      <c r="W11893" s="42"/>
      <c r="X11893" s="42"/>
      <c r="Y11893" s="42"/>
      <c r="Z11893" s="42"/>
    </row>
    <row r="11894">
      <c r="B11894" s="42"/>
      <c r="D11894" s="90"/>
      <c r="F11894" s="90"/>
      <c r="G11894" s="42"/>
      <c r="H11894" s="90"/>
      <c r="M11894" s="42"/>
      <c r="S11894" s="42"/>
      <c r="T11894" s="42"/>
      <c r="U11894" s="42"/>
      <c r="V11894" s="42"/>
      <c r="W11894" s="42"/>
      <c r="X11894" s="42"/>
      <c r="Y11894" s="42"/>
      <c r="Z11894" s="42"/>
    </row>
    <row r="11895">
      <c r="B11895" s="42"/>
      <c r="D11895" s="90"/>
      <c r="F11895" s="90"/>
      <c r="G11895" s="42"/>
      <c r="H11895" s="90"/>
      <c r="M11895" s="42"/>
      <c r="S11895" s="42"/>
      <c r="T11895" s="42"/>
      <c r="U11895" s="42"/>
      <c r="V11895" s="42"/>
      <c r="W11895" s="42"/>
      <c r="X11895" s="42"/>
      <c r="Y11895" s="42"/>
      <c r="Z11895" s="42"/>
    </row>
    <row r="11896">
      <c r="B11896" s="42"/>
      <c r="D11896" s="90"/>
      <c r="F11896" s="90"/>
      <c r="G11896" s="42"/>
      <c r="H11896" s="90"/>
      <c r="M11896" s="42"/>
      <c r="S11896" s="42"/>
      <c r="T11896" s="42"/>
      <c r="U11896" s="42"/>
      <c r="V11896" s="42"/>
      <c r="W11896" s="42"/>
      <c r="X11896" s="42"/>
      <c r="Y11896" s="42"/>
      <c r="Z11896" s="42"/>
    </row>
    <row r="11897">
      <c r="B11897" s="42"/>
      <c r="D11897" s="90"/>
      <c r="F11897" s="90"/>
      <c r="G11897" s="42"/>
      <c r="H11897" s="90"/>
      <c r="M11897" s="42"/>
      <c r="S11897" s="42"/>
      <c r="T11897" s="42"/>
      <c r="U11897" s="42"/>
      <c r="V11897" s="42"/>
      <c r="W11897" s="42"/>
      <c r="X11897" s="42"/>
      <c r="Y11897" s="42"/>
      <c r="Z11897" s="42"/>
    </row>
    <row r="11898">
      <c r="B11898" s="42"/>
      <c r="D11898" s="90"/>
      <c r="F11898" s="90"/>
      <c r="G11898" s="42"/>
      <c r="H11898" s="90"/>
      <c r="M11898" s="42"/>
      <c r="S11898" s="42"/>
      <c r="T11898" s="42"/>
      <c r="U11898" s="42"/>
      <c r="V11898" s="42"/>
      <c r="W11898" s="42"/>
      <c r="X11898" s="42"/>
      <c r="Y11898" s="42"/>
      <c r="Z11898" s="42"/>
    </row>
    <row r="11899">
      <c r="B11899" s="42"/>
      <c r="D11899" s="90"/>
      <c r="F11899" s="90"/>
      <c r="G11899" s="42"/>
      <c r="H11899" s="90"/>
      <c r="M11899" s="42"/>
      <c r="S11899" s="42"/>
      <c r="T11899" s="42"/>
      <c r="U11899" s="42"/>
      <c r="V11899" s="42"/>
      <c r="W11899" s="42"/>
      <c r="X11899" s="42"/>
      <c r="Y11899" s="42"/>
      <c r="Z11899" s="42"/>
    </row>
    <row r="11900">
      <c r="B11900" s="42"/>
      <c r="D11900" s="90"/>
      <c r="F11900" s="90"/>
      <c r="G11900" s="42"/>
      <c r="H11900" s="90"/>
      <c r="M11900" s="42"/>
      <c r="S11900" s="42"/>
      <c r="T11900" s="42"/>
      <c r="U11900" s="42"/>
      <c r="V11900" s="42"/>
      <c r="W11900" s="42"/>
      <c r="X11900" s="42"/>
      <c r="Y11900" s="42"/>
      <c r="Z11900" s="42"/>
    </row>
    <row r="11901">
      <c r="B11901" s="42"/>
      <c r="D11901" s="90"/>
      <c r="F11901" s="90"/>
      <c r="G11901" s="42"/>
      <c r="H11901" s="90"/>
      <c r="M11901" s="42"/>
      <c r="S11901" s="42"/>
      <c r="T11901" s="42"/>
      <c r="U11901" s="42"/>
      <c r="V11901" s="42"/>
      <c r="W11901" s="42"/>
      <c r="X11901" s="42"/>
      <c r="Y11901" s="42"/>
      <c r="Z11901" s="42"/>
    </row>
    <row r="11902">
      <c r="B11902" s="42"/>
      <c r="D11902" s="90"/>
      <c r="F11902" s="90"/>
      <c r="G11902" s="42"/>
      <c r="H11902" s="90"/>
      <c r="M11902" s="42"/>
      <c r="S11902" s="42"/>
      <c r="T11902" s="42"/>
      <c r="U11902" s="42"/>
      <c r="V11902" s="42"/>
      <c r="W11902" s="42"/>
      <c r="X11902" s="42"/>
      <c r="Y11902" s="42"/>
      <c r="Z11902" s="42"/>
    </row>
    <row r="11903">
      <c r="B11903" s="42"/>
      <c r="D11903" s="90"/>
      <c r="F11903" s="90"/>
      <c r="G11903" s="42"/>
      <c r="H11903" s="90"/>
      <c r="M11903" s="42"/>
      <c r="S11903" s="42"/>
      <c r="T11903" s="42"/>
      <c r="U11903" s="42"/>
      <c r="V11903" s="42"/>
      <c r="W11903" s="42"/>
      <c r="X11903" s="42"/>
      <c r="Y11903" s="42"/>
      <c r="Z11903" s="42"/>
    </row>
    <row r="11904">
      <c r="B11904" s="42"/>
      <c r="D11904" s="90"/>
      <c r="F11904" s="90"/>
      <c r="G11904" s="42"/>
      <c r="H11904" s="90"/>
      <c r="M11904" s="42"/>
      <c r="S11904" s="42"/>
      <c r="T11904" s="42"/>
      <c r="U11904" s="42"/>
      <c r="V11904" s="42"/>
      <c r="W11904" s="42"/>
      <c r="X11904" s="42"/>
      <c r="Y11904" s="42"/>
      <c r="Z11904" s="42"/>
    </row>
    <row r="11905">
      <c r="B11905" s="42"/>
      <c r="D11905" s="90"/>
      <c r="F11905" s="90"/>
      <c r="G11905" s="42"/>
      <c r="H11905" s="90"/>
      <c r="M11905" s="42"/>
      <c r="S11905" s="42"/>
      <c r="T11905" s="42"/>
      <c r="U11905" s="42"/>
      <c r="V11905" s="42"/>
      <c r="W11905" s="42"/>
      <c r="X11905" s="42"/>
      <c r="Y11905" s="42"/>
      <c r="Z11905" s="42"/>
    </row>
    <row r="11906">
      <c r="B11906" s="42"/>
      <c r="D11906" s="90"/>
      <c r="F11906" s="90"/>
      <c r="G11906" s="42"/>
      <c r="H11906" s="90"/>
      <c r="M11906" s="42"/>
      <c r="S11906" s="42"/>
      <c r="T11906" s="42"/>
      <c r="U11906" s="42"/>
      <c r="V11906" s="42"/>
      <c r="W11906" s="42"/>
      <c r="X11906" s="42"/>
      <c r="Y11906" s="42"/>
      <c r="Z11906" s="42"/>
    </row>
    <row r="11907">
      <c r="B11907" s="42"/>
      <c r="D11907" s="90"/>
      <c r="F11907" s="90"/>
      <c r="G11907" s="42"/>
      <c r="H11907" s="90"/>
      <c r="M11907" s="42"/>
      <c r="S11907" s="42"/>
      <c r="T11907" s="42"/>
      <c r="U11907" s="42"/>
      <c r="V11907" s="42"/>
      <c r="W11907" s="42"/>
      <c r="X11907" s="42"/>
      <c r="Y11907" s="42"/>
      <c r="Z11907" s="42"/>
    </row>
    <row r="11908">
      <c r="B11908" s="42"/>
      <c r="D11908" s="90"/>
      <c r="F11908" s="90"/>
      <c r="G11908" s="42"/>
      <c r="H11908" s="90"/>
      <c r="M11908" s="42"/>
      <c r="S11908" s="42"/>
      <c r="T11908" s="42"/>
      <c r="U11908" s="42"/>
      <c r="V11908" s="42"/>
      <c r="W11908" s="42"/>
      <c r="X11908" s="42"/>
      <c r="Y11908" s="42"/>
      <c r="Z11908" s="42"/>
    </row>
    <row r="11909">
      <c r="B11909" s="42"/>
      <c r="D11909" s="90"/>
      <c r="F11909" s="90"/>
      <c r="G11909" s="42"/>
      <c r="H11909" s="90"/>
      <c r="M11909" s="42"/>
      <c r="S11909" s="42"/>
      <c r="T11909" s="42"/>
      <c r="U11909" s="42"/>
      <c r="V11909" s="42"/>
      <c r="W11909" s="42"/>
      <c r="X11909" s="42"/>
      <c r="Y11909" s="42"/>
      <c r="Z11909" s="42"/>
    </row>
    <row r="11910">
      <c r="B11910" s="42"/>
      <c r="D11910" s="90"/>
      <c r="F11910" s="90"/>
      <c r="G11910" s="42"/>
      <c r="H11910" s="90"/>
      <c r="M11910" s="42"/>
      <c r="S11910" s="42"/>
      <c r="T11910" s="42"/>
      <c r="U11910" s="42"/>
      <c r="V11910" s="42"/>
      <c r="W11910" s="42"/>
      <c r="X11910" s="42"/>
      <c r="Y11910" s="42"/>
      <c r="Z11910" s="42"/>
    </row>
    <row r="11911">
      <c r="B11911" s="42"/>
      <c r="D11911" s="90"/>
      <c r="F11911" s="90"/>
      <c r="G11911" s="42"/>
      <c r="H11911" s="90"/>
      <c r="M11911" s="42"/>
      <c r="S11911" s="42"/>
      <c r="T11911" s="42"/>
      <c r="U11911" s="42"/>
      <c r="V11911" s="42"/>
      <c r="W11911" s="42"/>
      <c r="X11911" s="42"/>
      <c r="Y11911" s="42"/>
      <c r="Z11911" s="42"/>
    </row>
    <row r="11912">
      <c r="B11912" s="42"/>
      <c r="D11912" s="90"/>
      <c r="F11912" s="90"/>
      <c r="G11912" s="42"/>
      <c r="H11912" s="90"/>
      <c r="M11912" s="42"/>
      <c r="S11912" s="42"/>
      <c r="T11912" s="42"/>
      <c r="U11912" s="42"/>
      <c r="V11912" s="42"/>
      <c r="W11912" s="42"/>
      <c r="X11912" s="42"/>
      <c r="Y11912" s="42"/>
      <c r="Z11912" s="42"/>
    </row>
    <row r="11913">
      <c r="B11913" s="42"/>
      <c r="D11913" s="90"/>
      <c r="F11913" s="90"/>
      <c r="G11913" s="42"/>
      <c r="H11913" s="90"/>
      <c r="M11913" s="42"/>
      <c r="S11913" s="42"/>
      <c r="T11913" s="42"/>
      <c r="U11913" s="42"/>
      <c r="V11913" s="42"/>
      <c r="W11913" s="42"/>
      <c r="X11913" s="42"/>
      <c r="Y11913" s="42"/>
      <c r="Z11913" s="42"/>
    </row>
    <row r="11914">
      <c r="B11914" s="42"/>
      <c r="D11914" s="90"/>
      <c r="F11914" s="90"/>
      <c r="G11914" s="42"/>
      <c r="H11914" s="90"/>
      <c r="M11914" s="42"/>
      <c r="S11914" s="42"/>
      <c r="T11914" s="42"/>
      <c r="U11914" s="42"/>
      <c r="V11914" s="42"/>
      <c r="W11914" s="42"/>
      <c r="X11914" s="42"/>
      <c r="Y11914" s="42"/>
      <c r="Z11914" s="42"/>
    </row>
    <row r="11915">
      <c r="B11915" s="42"/>
      <c r="D11915" s="90"/>
      <c r="F11915" s="90"/>
      <c r="G11915" s="42"/>
      <c r="H11915" s="90"/>
      <c r="M11915" s="42"/>
      <c r="S11915" s="42"/>
      <c r="T11915" s="42"/>
      <c r="U11915" s="42"/>
      <c r="V11915" s="42"/>
      <c r="W11915" s="42"/>
      <c r="X11915" s="42"/>
      <c r="Y11915" s="42"/>
      <c r="Z11915" s="42"/>
    </row>
    <row r="11916">
      <c r="B11916" s="42"/>
      <c r="D11916" s="90"/>
      <c r="F11916" s="90"/>
      <c r="G11916" s="42"/>
      <c r="H11916" s="90"/>
      <c r="M11916" s="42"/>
      <c r="S11916" s="42"/>
      <c r="T11916" s="42"/>
      <c r="U11916" s="42"/>
      <c r="V11916" s="42"/>
      <c r="W11916" s="42"/>
      <c r="X11916" s="42"/>
      <c r="Y11916" s="42"/>
      <c r="Z11916" s="42"/>
    </row>
    <row r="11917">
      <c r="B11917" s="42"/>
      <c r="D11917" s="90"/>
      <c r="F11917" s="90"/>
      <c r="G11917" s="42"/>
      <c r="H11917" s="90"/>
      <c r="M11917" s="42"/>
      <c r="S11917" s="42"/>
      <c r="T11917" s="42"/>
      <c r="U11917" s="42"/>
      <c r="V11917" s="42"/>
      <c r="W11917" s="42"/>
      <c r="X11917" s="42"/>
      <c r="Y11917" s="42"/>
      <c r="Z11917" s="42"/>
    </row>
    <row r="11918">
      <c r="B11918" s="42"/>
      <c r="D11918" s="90"/>
      <c r="F11918" s="90"/>
      <c r="G11918" s="42"/>
      <c r="H11918" s="90"/>
      <c r="M11918" s="42"/>
      <c r="S11918" s="42"/>
      <c r="T11918" s="42"/>
      <c r="U11918" s="42"/>
      <c r="V11918" s="42"/>
      <c r="W11918" s="42"/>
      <c r="X11918" s="42"/>
      <c r="Y11918" s="42"/>
      <c r="Z11918" s="42"/>
    </row>
    <row r="11919">
      <c r="B11919" s="42"/>
      <c r="D11919" s="90"/>
      <c r="F11919" s="90"/>
      <c r="G11919" s="42"/>
      <c r="H11919" s="90"/>
      <c r="M11919" s="42"/>
      <c r="S11919" s="42"/>
      <c r="T11919" s="42"/>
      <c r="U11919" s="42"/>
      <c r="V11919" s="42"/>
      <c r="W11919" s="42"/>
      <c r="X11919" s="42"/>
      <c r="Y11919" s="42"/>
      <c r="Z11919" s="42"/>
    </row>
    <row r="11920">
      <c r="B11920" s="42"/>
      <c r="D11920" s="90"/>
      <c r="F11920" s="90"/>
      <c r="G11920" s="42"/>
      <c r="H11920" s="90"/>
      <c r="M11920" s="42"/>
      <c r="S11920" s="42"/>
      <c r="T11920" s="42"/>
      <c r="U11920" s="42"/>
      <c r="V11920" s="42"/>
      <c r="W11920" s="42"/>
      <c r="X11920" s="42"/>
      <c r="Y11920" s="42"/>
      <c r="Z11920" s="42"/>
    </row>
    <row r="11921">
      <c r="B11921" s="42"/>
      <c r="D11921" s="90"/>
      <c r="F11921" s="90"/>
      <c r="G11921" s="42"/>
      <c r="H11921" s="90"/>
      <c r="M11921" s="42"/>
      <c r="S11921" s="42"/>
      <c r="T11921" s="42"/>
      <c r="U11921" s="42"/>
      <c r="V11921" s="42"/>
      <c r="W11921" s="42"/>
      <c r="X11921" s="42"/>
      <c r="Y11921" s="42"/>
      <c r="Z11921" s="42"/>
    </row>
    <row r="11922">
      <c r="B11922" s="42"/>
      <c r="D11922" s="90"/>
      <c r="F11922" s="90"/>
      <c r="G11922" s="42"/>
      <c r="H11922" s="90"/>
      <c r="M11922" s="42"/>
      <c r="S11922" s="42"/>
      <c r="T11922" s="42"/>
      <c r="U11922" s="42"/>
      <c r="V11922" s="42"/>
      <c r="W11922" s="42"/>
      <c r="X11922" s="42"/>
      <c r="Y11922" s="42"/>
      <c r="Z11922" s="42"/>
    </row>
    <row r="11923">
      <c r="B11923" s="42"/>
      <c r="D11923" s="90"/>
      <c r="F11923" s="90"/>
      <c r="G11923" s="42"/>
      <c r="H11923" s="90"/>
      <c r="M11923" s="42"/>
      <c r="S11923" s="42"/>
      <c r="T11923" s="42"/>
      <c r="U11923" s="42"/>
      <c r="V11923" s="42"/>
      <c r="W11923" s="42"/>
      <c r="X11923" s="42"/>
      <c r="Y11923" s="42"/>
      <c r="Z11923" s="42"/>
    </row>
    <row r="11924">
      <c r="B11924" s="42"/>
      <c r="D11924" s="90"/>
      <c r="F11924" s="90"/>
      <c r="G11924" s="42"/>
      <c r="H11924" s="90"/>
      <c r="M11924" s="42"/>
      <c r="S11924" s="42"/>
      <c r="T11924" s="42"/>
      <c r="U11924" s="42"/>
      <c r="V11924" s="42"/>
      <c r="W11924" s="42"/>
      <c r="X11924" s="42"/>
      <c r="Y11924" s="42"/>
      <c r="Z11924" s="42"/>
    </row>
    <row r="11925">
      <c r="B11925" s="42"/>
      <c r="D11925" s="90"/>
      <c r="F11925" s="90"/>
      <c r="G11925" s="42"/>
      <c r="H11925" s="90"/>
      <c r="M11925" s="42"/>
      <c r="S11925" s="42"/>
      <c r="T11925" s="42"/>
      <c r="U11925" s="42"/>
      <c r="V11925" s="42"/>
      <c r="W11925" s="42"/>
      <c r="X11925" s="42"/>
      <c r="Y11925" s="42"/>
      <c r="Z11925" s="42"/>
    </row>
    <row r="11926">
      <c r="B11926" s="42"/>
      <c r="D11926" s="90"/>
      <c r="F11926" s="90"/>
      <c r="G11926" s="42"/>
      <c r="H11926" s="90"/>
      <c r="M11926" s="42"/>
      <c r="S11926" s="42"/>
      <c r="T11926" s="42"/>
      <c r="U11926" s="42"/>
      <c r="V11926" s="42"/>
      <c r="W11926" s="42"/>
      <c r="X11926" s="42"/>
      <c r="Y11926" s="42"/>
      <c r="Z11926" s="42"/>
    </row>
    <row r="11927">
      <c r="B11927" s="42"/>
      <c r="D11927" s="90"/>
      <c r="F11927" s="90"/>
      <c r="G11927" s="42"/>
      <c r="H11927" s="90"/>
      <c r="M11927" s="42"/>
      <c r="S11927" s="42"/>
      <c r="T11927" s="42"/>
      <c r="U11927" s="42"/>
      <c r="V11927" s="42"/>
      <c r="W11927" s="42"/>
      <c r="X11927" s="42"/>
      <c r="Y11927" s="42"/>
      <c r="Z11927" s="42"/>
    </row>
    <row r="11928">
      <c r="B11928" s="42"/>
      <c r="D11928" s="90"/>
      <c r="F11928" s="90"/>
      <c r="G11928" s="42"/>
      <c r="H11928" s="90"/>
      <c r="M11928" s="42"/>
      <c r="S11928" s="42"/>
      <c r="T11928" s="42"/>
      <c r="U11928" s="42"/>
      <c r="V11928" s="42"/>
      <c r="W11928" s="42"/>
      <c r="X11928" s="42"/>
      <c r="Y11928" s="42"/>
      <c r="Z11928" s="42"/>
    </row>
    <row r="11929">
      <c r="B11929" s="42"/>
      <c r="D11929" s="90"/>
      <c r="F11929" s="90"/>
      <c r="G11929" s="42"/>
      <c r="H11929" s="90"/>
      <c r="M11929" s="42"/>
      <c r="S11929" s="42"/>
      <c r="T11929" s="42"/>
      <c r="U11929" s="42"/>
      <c r="V11929" s="42"/>
      <c r="W11929" s="42"/>
      <c r="X11929" s="42"/>
      <c r="Y11929" s="42"/>
      <c r="Z11929" s="42"/>
    </row>
    <row r="11930">
      <c r="B11930" s="42"/>
      <c r="D11930" s="90"/>
      <c r="F11930" s="90"/>
      <c r="G11930" s="42"/>
      <c r="H11930" s="90"/>
      <c r="M11930" s="42"/>
      <c r="S11930" s="42"/>
      <c r="T11930" s="42"/>
      <c r="U11930" s="42"/>
      <c r="V11930" s="42"/>
      <c r="W11930" s="42"/>
      <c r="X11930" s="42"/>
      <c r="Y11930" s="42"/>
      <c r="Z11930" s="42"/>
    </row>
    <row r="11931">
      <c r="B11931" s="42"/>
      <c r="D11931" s="90"/>
      <c r="F11931" s="90"/>
      <c r="G11931" s="42"/>
      <c r="H11931" s="90"/>
      <c r="M11931" s="42"/>
      <c r="S11931" s="42"/>
      <c r="T11931" s="42"/>
      <c r="U11931" s="42"/>
      <c r="V11931" s="42"/>
      <c r="W11931" s="42"/>
      <c r="X11931" s="42"/>
      <c r="Y11931" s="42"/>
      <c r="Z11931" s="42"/>
    </row>
    <row r="11932">
      <c r="B11932" s="42"/>
      <c r="D11932" s="90"/>
      <c r="F11932" s="90"/>
      <c r="G11932" s="42"/>
      <c r="H11932" s="90"/>
      <c r="M11932" s="42"/>
      <c r="S11932" s="42"/>
      <c r="T11932" s="42"/>
      <c r="U11932" s="42"/>
      <c r="V11932" s="42"/>
      <c r="W11932" s="42"/>
      <c r="X11932" s="42"/>
      <c r="Y11932" s="42"/>
      <c r="Z11932" s="42"/>
    </row>
    <row r="11933">
      <c r="B11933" s="42"/>
      <c r="D11933" s="90"/>
      <c r="F11933" s="90"/>
      <c r="G11933" s="42"/>
      <c r="H11933" s="90"/>
      <c r="M11933" s="42"/>
      <c r="S11933" s="42"/>
      <c r="T11933" s="42"/>
      <c r="U11933" s="42"/>
      <c r="V11933" s="42"/>
      <c r="W11933" s="42"/>
      <c r="X11933" s="42"/>
      <c r="Y11933" s="42"/>
      <c r="Z11933" s="42"/>
    </row>
    <row r="11934">
      <c r="B11934" s="42"/>
      <c r="D11934" s="90"/>
      <c r="F11934" s="90"/>
      <c r="G11934" s="42"/>
      <c r="H11934" s="90"/>
      <c r="M11934" s="42"/>
      <c r="S11934" s="42"/>
      <c r="T11934" s="42"/>
      <c r="U11934" s="42"/>
      <c r="V11934" s="42"/>
      <c r="W11934" s="42"/>
      <c r="X11934" s="42"/>
      <c r="Y11934" s="42"/>
      <c r="Z11934" s="42"/>
    </row>
    <row r="11935">
      <c r="B11935" s="42"/>
      <c r="D11935" s="90"/>
      <c r="F11935" s="90"/>
      <c r="G11935" s="42"/>
      <c r="H11935" s="90"/>
      <c r="M11935" s="42"/>
      <c r="S11935" s="42"/>
      <c r="T11935" s="42"/>
      <c r="U11935" s="42"/>
      <c r="V11935" s="42"/>
      <c r="W11935" s="42"/>
      <c r="X11935" s="42"/>
      <c r="Y11935" s="42"/>
      <c r="Z11935" s="42"/>
    </row>
    <row r="11936">
      <c r="B11936" s="42"/>
      <c r="D11936" s="90"/>
      <c r="F11936" s="90"/>
      <c r="G11936" s="42"/>
      <c r="H11936" s="90"/>
      <c r="M11936" s="42"/>
      <c r="S11936" s="42"/>
      <c r="T11936" s="42"/>
      <c r="U11936" s="42"/>
      <c r="V11936" s="42"/>
      <c r="W11936" s="42"/>
      <c r="X11936" s="42"/>
      <c r="Y11936" s="42"/>
      <c r="Z11936" s="42"/>
    </row>
    <row r="11937">
      <c r="B11937" s="42"/>
      <c r="D11937" s="90"/>
      <c r="F11937" s="90"/>
      <c r="G11937" s="42"/>
      <c r="H11937" s="90"/>
      <c r="M11937" s="42"/>
      <c r="S11937" s="42"/>
      <c r="T11937" s="42"/>
      <c r="U11937" s="42"/>
      <c r="V11937" s="42"/>
      <c r="W11937" s="42"/>
      <c r="X11937" s="42"/>
      <c r="Y11937" s="42"/>
      <c r="Z11937" s="42"/>
    </row>
    <row r="11938">
      <c r="B11938" s="42"/>
      <c r="D11938" s="90"/>
      <c r="F11938" s="90"/>
      <c r="G11938" s="42"/>
      <c r="H11938" s="90"/>
      <c r="M11938" s="42"/>
      <c r="S11938" s="42"/>
      <c r="T11938" s="42"/>
      <c r="U11938" s="42"/>
      <c r="V11938" s="42"/>
      <c r="W11938" s="42"/>
      <c r="X11938" s="42"/>
      <c r="Y11938" s="42"/>
      <c r="Z11938" s="42"/>
    </row>
    <row r="11939">
      <c r="B11939" s="42"/>
      <c r="D11939" s="90"/>
      <c r="F11939" s="90"/>
      <c r="G11939" s="42"/>
      <c r="H11939" s="90"/>
      <c r="M11939" s="42"/>
      <c r="S11939" s="42"/>
      <c r="T11939" s="42"/>
      <c r="U11939" s="42"/>
      <c r="V11939" s="42"/>
      <c r="W11939" s="42"/>
      <c r="X11939" s="42"/>
      <c r="Y11939" s="42"/>
      <c r="Z11939" s="42"/>
    </row>
    <row r="11940">
      <c r="B11940" s="42"/>
      <c r="D11940" s="90"/>
      <c r="F11940" s="90"/>
      <c r="G11940" s="42"/>
      <c r="H11940" s="90"/>
      <c r="M11940" s="42"/>
      <c r="S11940" s="42"/>
      <c r="T11940" s="42"/>
      <c r="U11940" s="42"/>
      <c r="V11940" s="42"/>
      <c r="W11940" s="42"/>
      <c r="X11940" s="42"/>
      <c r="Y11940" s="42"/>
      <c r="Z11940" s="42"/>
    </row>
    <row r="11941">
      <c r="B11941" s="42"/>
      <c r="D11941" s="90"/>
      <c r="F11941" s="90"/>
      <c r="G11941" s="42"/>
      <c r="H11941" s="90"/>
      <c r="M11941" s="42"/>
      <c r="S11941" s="42"/>
      <c r="T11941" s="42"/>
      <c r="U11941" s="42"/>
      <c r="V11941" s="42"/>
      <c r="W11941" s="42"/>
      <c r="X11941" s="42"/>
      <c r="Y11941" s="42"/>
      <c r="Z11941" s="42"/>
    </row>
    <row r="11942">
      <c r="B11942" s="42"/>
      <c r="D11942" s="90"/>
      <c r="F11942" s="90"/>
      <c r="G11942" s="42"/>
      <c r="H11942" s="90"/>
      <c r="M11942" s="42"/>
      <c r="S11942" s="42"/>
      <c r="T11942" s="42"/>
      <c r="U11942" s="42"/>
      <c r="V11942" s="42"/>
      <c r="W11942" s="42"/>
      <c r="X11942" s="42"/>
      <c r="Y11942" s="42"/>
      <c r="Z11942" s="42"/>
    </row>
    <row r="11943">
      <c r="B11943" s="42"/>
      <c r="D11943" s="90"/>
      <c r="F11943" s="90"/>
      <c r="G11943" s="42"/>
      <c r="H11943" s="90"/>
      <c r="M11943" s="42"/>
      <c r="S11943" s="42"/>
      <c r="T11943" s="42"/>
      <c r="U11943" s="42"/>
      <c r="V11943" s="42"/>
      <c r="W11943" s="42"/>
      <c r="X11943" s="42"/>
      <c r="Y11943" s="42"/>
      <c r="Z11943" s="42"/>
    </row>
    <row r="11944">
      <c r="B11944" s="42"/>
      <c r="D11944" s="90"/>
      <c r="F11944" s="90"/>
      <c r="G11944" s="42"/>
      <c r="H11944" s="90"/>
      <c r="M11944" s="42"/>
      <c r="S11944" s="42"/>
      <c r="T11944" s="42"/>
      <c r="U11944" s="42"/>
      <c r="V11944" s="42"/>
      <c r="W11944" s="42"/>
      <c r="X11944" s="42"/>
      <c r="Y11944" s="42"/>
      <c r="Z11944" s="42"/>
    </row>
    <row r="11945">
      <c r="B11945" s="42"/>
      <c r="D11945" s="90"/>
      <c r="F11945" s="90"/>
      <c r="G11945" s="42"/>
      <c r="H11945" s="90"/>
      <c r="M11945" s="42"/>
      <c r="S11945" s="42"/>
      <c r="T11945" s="42"/>
      <c r="U11945" s="42"/>
      <c r="V11945" s="42"/>
      <c r="W11945" s="42"/>
      <c r="X11945" s="42"/>
      <c r="Y11945" s="42"/>
      <c r="Z11945" s="42"/>
    </row>
    <row r="11946">
      <c r="B11946" s="42"/>
      <c r="D11946" s="90"/>
      <c r="F11946" s="90"/>
      <c r="G11946" s="42"/>
      <c r="H11946" s="90"/>
      <c r="M11946" s="42"/>
      <c r="S11946" s="42"/>
      <c r="T11946" s="42"/>
      <c r="U11946" s="42"/>
      <c r="V11946" s="42"/>
      <c r="W11946" s="42"/>
      <c r="X11946" s="42"/>
      <c r="Y11946" s="42"/>
      <c r="Z11946" s="42"/>
    </row>
    <row r="11947">
      <c r="B11947" s="42"/>
      <c r="D11947" s="90"/>
      <c r="F11947" s="90"/>
      <c r="G11947" s="42"/>
      <c r="H11947" s="90"/>
      <c r="M11947" s="42"/>
      <c r="S11947" s="42"/>
      <c r="T11947" s="42"/>
      <c r="U11947" s="42"/>
      <c r="V11947" s="42"/>
      <c r="W11947" s="42"/>
      <c r="X11947" s="42"/>
      <c r="Y11947" s="42"/>
      <c r="Z11947" s="42"/>
    </row>
    <row r="11948">
      <c r="B11948" s="42"/>
      <c r="D11948" s="90"/>
      <c r="F11948" s="90"/>
      <c r="G11948" s="42"/>
      <c r="H11948" s="90"/>
      <c r="M11948" s="42"/>
      <c r="S11948" s="42"/>
      <c r="T11948" s="42"/>
      <c r="U11948" s="42"/>
      <c r="V11948" s="42"/>
      <c r="W11948" s="42"/>
      <c r="X11948" s="42"/>
      <c r="Y11948" s="42"/>
      <c r="Z11948" s="42"/>
    </row>
    <row r="11949">
      <c r="B11949" s="42"/>
      <c r="D11949" s="90"/>
      <c r="F11949" s="90"/>
      <c r="G11949" s="42"/>
      <c r="H11949" s="90"/>
      <c r="M11949" s="42"/>
      <c r="S11949" s="42"/>
      <c r="T11949" s="42"/>
      <c r="U11949" s="42"/>
      <c r="V11949" s="42"/>
      <c r="W11949" s="42"/>
      <c r="X11949" s="42"/>
      <c r="Y11949" s="42"/>
      <c r="Z11949" s="42"/>
    </row>
    <row r="11950">
      <c r="B11950" s="42"/>
      <c r="D11950" s="90"/>
      <c r="F11950" s="90"/>
      <c r="G11950" s="42"/>
      <c r="H11950" s="90"/>
      <c r="M11950" s="42"/>
      <c r="S11950" s="42"/>
      <c r="T11950" s="42"/>
      <c r="U11950" s="42"/>
      <c r="V11950" s="42"/>
      <c r="W11950" s="42"/>
      <c r="X11950" s="42"/>
      <c r="Y11950" s="42"/>
      <c r="Z11950" s="42"/>
    </row>
    <row r="11951">
      <c r="B11951" s="42"/>
      <c r="D11951" s="90"/>
      <c r="F11951" s="90"/>
      <c r="G11951" s="42"/>
      <c r="H11951" s="90"/>
      <c r="M11951" s="42"/>
      <c r="S11951" s="42"/>
      <c r="T11951" s="42"/>
      <c r="U11951" s="42"/>
      <c r="V11951" s="42"/>
      <c r="W11951" s="42"/>
      <c r="X11951" s="42"/>
      <c r="Y11951" s="42"/>
      <c r="Z11951" s="42"/>
    </row>
    <row r="11952">
      <c r="B11952" s="42"/>
      <c r="D11952" s="90"/>
      <c r="F11952" s="90"/>
      <c r="G11952" s="42"/>
      <c r="H11952" s="90"/>
      <c r="M11952" s="42"/>
      <c r="S11952" s="42"/>
      <c r="T11952" s="42"/>
      <c r="U11952" s="42"/>
      <c r="V11952" s="42"/>
      <c r="W11952" s="42"/>
      <c r="X11952" s="42"/>
      <c r="Y11952" s="42"/>
      <c r="Z11952" s="42"/>
    </row>
    <row r="11953">
      <c r="B11953" s="42"/>
      <c r="D11953" s="90"/>
      <c r="F11953" s="90"/>
      <c r="G11953" s="42"/>
      <c r="H11953" s="90"/>
      <c r="M11953" s="42"/>
      <c r="S11953" s="42"/>
      <c r="T11953" s="42"/>
      <c r="U11953" s="42"/>
      <c r="V11953" s="42"/>
      <c r="W11953" s="42"/>
      <c r="X11953" s="42"/>
      <c r="Y11953" s="42"/>
      <c r="Z11953" s="42"/>
    </row>
    <row r="11954">
      <c r="B11954" s="42"/>
      <c r="D11954" s="90"/>
      <c r="F11954" s="90"/>
      <c r="G11954" s="42"/>
      <c r="H11954" s="90"/>
      <c r="M11954" s="42"/>
      <c r="S11954" s="42"/>
      <c r="T11954" s="42"/>
      <c r="U11954" s="42"/>
      <c r="V11954" s="42"/>
      <c r="W11954" s="42"/>
      <c r="X11954" s="42"/>
      <c r="Y11954" s="42"/>
      <c r="Z11954" s="42"/>
    </row>
    <row r="11955">
      <c r="B11955" s="42"/>
      <c r="D11955" s="90"/>
      <c r="F11955" s="90"/>
      <c r="G11955" s="42"/>
      <c r="H11955" s="90"/>
      <c r="M11955" s="42"/>
      <c r="S11955" s="42"/>
      <c r="T11955" s="42"/>
      <c r="U11955" s="42"/>
      <c r="V11955" s="42"/>
      <c r="W11955" s="42"/>
      <c r="X11955" s="42"/>
      <c r="Y11955" s="42"/>
      <c r="Z11955" s="42"/>
    </row>
    <row r="11956">
      <c r="B11956" s="42"/>
      <c r="D11956" s="90"/>
      <c r="F11956" s="90"/>
      <c r="G11956" s="42"/>
      <c r="H11956" s="90"/>
      <c r="M11956" s="42"/>
      <c r="S11956" s="42"/>
      <c r="T11956" s="42"/>
      <c r="U11956" s="42"/>
      <c r="V11956" s="42"/>
      <c r="W11956" s="42"/>
      <c r="X11956" s="42"/>
      <c r="Y11956" s="42"/>
      <c r="Z11956" s="42"/>
    </row>
    <row r="11957">
      <c r="B11957" s="42"/>
      <c r="D11957" s="90"/>
      <c r="F11957" s="90"/>
      <c r="G11957" s="42"/>
      <c r="H11957" s="90"/>
      <c r="M11957" s="42"/>
      <c r="S11957" s="42"/>
      <c r="T11957" s="42"/>
      <c r="U11957" s="42"/>
      <c r="V11957" s="42"/>
      <c r="W11957" s="42"/>
      <c r="X11957" s="42"/>
      <c r="Y11957" s="42"/>
      <c r="Z11957" s="42"/>
    </row>
    <row r="11958">
      <c r="B11958" s="42"/>
      <c r="D11958" s="90"/>
      <c r="F11958" s="90"/>
      <c r="G11958" s="42"/>
      <c r="H11958" s="90"/>
      <c r="M11958" s="42"/>
      <c r="S11958" s="42"/>
      <c r="T11958" s="42"/>
      <c r="U11958" s="42"/>
      <c r="V11958" s="42"/>
      <c r="W11958" s="42"/>
      <c r="X11958" s="42"/>
      <c r="Y11958" s="42"/>
      <c r="Z11958" s="42"/>
    </row>
    <row r="11959">
      <c r="B11959" s="42"/>
      <c r="D11959" s="90"/>
      <c r="F11959" s="90"/>
      <c r="G11959" s="42"/>
      <c r="H11959" s="90"/>
      <c r="M11959" s="42"/>
      <c r="S11959" s="42"/>
      <c r="T11959" s="42"/>
      <c r="U11959" s="42"/>
      <c r="V11959" s="42"/>
      <c r="W11959" s="42"/>
      <c r="X11959" s="42"/>
      <c r="Y11959" s="42"/>
      <c r="Z11959" s="42"/>
    </row>
    <row r="11960">
      <c r="B11960" s="42"/>
      <c r="D11960" s="90"/>
      <c r="F11960" s="90"/>
      <c r="G11960" s="42"/>
      <c r="H11960" s="90"/>
      <c r="M11960" s="42"/>
      <c r="S11960" s="42"/>
      <c r="T11960" s="42"/>
      <c r="U11960" s="42"/>
      <c r="V11960" s="42"/>
      <c r="W11960" s="42"/>
      <c r="X11960" s="42"/>
      <c r="Y11960" s="42"/>
      <c r="Z11960" s="42"/>
    </row>
    <row r="11961">
      <c r="B11961" s="42"/>
      <c r="D11961" s="90"/>
      <c r="F11961" s="90"/>
      <c r="G11961" s="42"/>
      <c r="H11961" s="90"/>
      <c r="M11961" s="42"/>
      <c r="S11961" s="42"/>
      <c r="T11961" s="42"/>
      <c r="U11961" s="42"/>
      <c r="V11961" s="42"/>
      <c r="W11961" s="42"/>
      <c r="X11961" s="42"/>
      <c r="Y11961" s="42"/>
      <c r="Z11961" s="42"/>
    </row>
    <row r="11962">
      <c r="B11962" s="42"/>
      <c r="D11962" s="90"/>
      <c r="F11962" s="90"/>
      <c r="G11962" s="42"/>
      <c r="H11962" s="90"/>
      <c r="M11962" s="42"/>
      <c r="S11962" s="42"/>
      <c r="T11962" s="42"/>
      <c r="U11962" s="42"/>
      <c r="V11962" s="42"/>
      <c r="W11962" s="42"/>
      <c r="X11962" s="42"/>
      <c r="Y11962" s="42"/>
      <c r="Z11962" s="42"/>
    </row>
    <row r="11963">
      <c r="B11963" s="42"/>
      <c r="D11963" s="90"/>
      <c r="F11963" s="90"/>
      <c r="G11963" s="42"/>
      <c r="H11963" s="90"/>
      <c r="M11963" s="42"/>
      <c r="S11963" s="42"/>
      <c r="T11963" s="42"/>
      <c r="U11963" s="42"/>
      <c r="V11963" s="42"/>
      <c r="W11963" s="42"/>
      <c r="X11963" s="42"/>
      <c r="Y11963" s="42"/>
      <c r="Z11963" s="42"/>
    </row>
    <row r="11964">
      <c r="B11964" s="42"/>
      <c r="D11964" s="90"/>
      <c r="F11964" s="90"/>
      <c r="G11964" s="42"/>
      <c r="H11964" s="90"/>
      <c r="M11964" s="42"/>
      <c r="S11964" s="42"/>
      <c r="T11964" s="42"/>
      <c r="U11964" s="42"/>
      <c r="V11964" s="42"/>
      <c r="W11964" s="42"/>
      <c r="X11964" s="42"/>
      <c r="Y11964" s="42"/>
      <c r="Z11964" s="42"/>
    </row>
    <row r="11965">
      <c r="B11965" s="42"/>
      <c r="D11965" s="90"/>
      <c r="F11965" s="90"/>
      <c r="G11965" s="42"/>
      <c r="H11965" s="90"/>
      <c r="M11965" s="42"/>
      <c r="S11965" s="42"/>
      <c r="T11965" s="42"/>
      <c r="U11965" s="42"/>
      <c r="V11965" s="42"/>
      <c r="W11965" s="42"/>
      <c r="X11965" s="42"/>
      <c r="Y11965" s="42"/>
      <c r="Z11965" s="42"/>
    </row>
    <row r="11966">
      <c r="B11966" s="42"/>
      <c r="D11966" s="90"/>
      <c r="F11966" s="90"/>
      <c r="G11966" s="42"/>
      <c r="H11966" s="90"/>
      <c r="M11966" s="42"/>
      <c r="S11966" s="42"/>
      <c r="T11966" s="42"/>
      <c r="U11966" s="42"/>
      <c r="V11966" s="42"/>
      <c r="W11966" s="42"/>
      <c r="X11966" s="42"/>
      <c r="Y11966" s="42"/>
      <c r="Z11966" s="42"/>
    </row>
    <row r="11967">
      <c r="B11967" s="42"/>
      <c r="D11967" s="90"/>
      <c r="F11967" s="90"/>
      <c r="G11967" s="42"/>
      <c r="H11967" s="90"/>
      <c r="M11967" s="42"/>
      <c r="S11967" s="42"/>
      <c r="T11967" s="42"/>
      <c r="U11967" s="42"/>
      <c r="V11967" s="42"/>
      <c r="W11967" s="42"/>
      <c r="X11967" s="42"/>
      <c r="Y11967" s="42"/>
      <c r="Z11967" s="42"/>
    </row>
    <row r="11968">
      <c r="B11968" s="42"/>
      <c r="D11968" s="90"/>
      <c r="F11968" s="90"/>
      <c r="G11968" s="42"/>
      <c r="H11968" s="90"/>
      <c r="M11968" s="42"/>
      <c r="S11968" s="42"/>
      <c r="T11968" s="42"/>
      <c r="U11968" s="42"/>
      <c r="V11968" s="42"/>
      <c r="W11968" s="42"/>
      <c r="X11968" s="42"/>
      <c r="Y11968" s="42"/>
      <c r="Z11968" s="42"/>
    </row>
    <row r="11969">
      <c r="B11969" s="42"/>
      <c r="D11969" s="90"/>
      <c r="F11969" s="90"/>
      <c r="G11969" s="42"/>
      <c r="H11969" s="90"/>
      <c r="M11969" s="42"/>
      <c r="S11969" s="42"/>
      <c r="T11969" s="42"/>
      <c r="U11969" s="42"/>
      <c r="V11969" s="42"/>
      <c r="W11969" s="42"/>
      <c r="X11969" s="42"/>
      <c r="Y11969" s="42"/>
      <c r="Z11969" s="42"/>
    </row>
    <row r="11970">
      <c r="B11970" s="42"/>
      <c r="D11970" s="90"/>
      <c r="F11970" s="90"/>
      <c r="G11970" s="42"/>
      <c r="H11970" s="90"/>
      <c r="M11970" s="42"/>
      <c r="S11970" s="42"/>
      <c r="T11970" s="42"/>
      <c r="U11970" s="42"/>
      <c r="V11970" s="42"/>
      <c r="W11970" s="42"/>
      <c r="X11970" s="42"/>
      <c r="Y11970" s="42"/>
      <c r="Z11970" s="42"/>
    </row>
    <row r="11971">
      <c r="B11971" s="42"/>
      <c r="D11971" s="90"/>
      <c r="F11971" s="90"/>
      <c r="G11971" s="42"/>
      <c r="H11971" s="90"/>
      <c r="M11971" s="42"/>
      <c r="S11971" s="42"/>
      <c r="T11971" s="42"/>
      <c r="U11971" s="42"/>
      <c r="V11971" s="42"/>
      <c r="W11971" s="42"/>
      <c r="X11971" s="42"/>
      <c r="Y11971" s="42"/>
      <c r="Z11971" s="42"/>
    </row>
    <row r="11972">
      <c r="B11972" s="42"/>
      <c r="D11972" s="90"/>
      <c r="F11972" s="90"/>
      <c r="G11972" s="42"/>
      <c r="H11972" s="90"/>
      <c r="M11972" s="42"/>
      <c r="S11972" s="42"/>
      <c r="T11972" s="42"/>
      <c r="U11972" s="42"/>
      <c r="V11972" s="42"/>
      <c r="W11972" s="42"/>
      <c r="X11972" s="42"/>
      <c r="Y11972" s="42"/>
      <c r="Z11972" s="42"/>
    </row>
    <row r="11973">
      <c r="B11973" s="42"/>
      <c r="D11973" s="90"/>
      <c r="F11973" s="90"/>
      <c r="G11973" s="42"/>
      <c r="H11973" s="90"/>
      <c r="M11973" s="42"/>
      <c r="S11973" s="42"/>
      <c r="T11973" s="42"/>
      <c r="U11973" s="42"/>
      <c r="V11973" s="42"/>
      <c r="W11973" s="42"/>
      <c r="X11973" s="42"/>
      <c r="Y11973" s="42"/>
      <c r="Z11973" s="42"/>
    </row>
    <row r="11974">
      <c r="B11974" s="42"/>
      <c r="D11974" s="90"/>
      <c r="F11974" s="90"/>
      <c r="G11974" s="42"/>
      <c r="H11974" s="90"/>
      <c r="M11974" s="42"/>
      <c r="S11974" s="42"/>
      <c r="T11974" s="42"/>
      <c r="U11974" s="42"/>
      <c r="V11974" s="42"/>
      <c r="W11974" s="42"/>
      <c r="X11974" s="42"/>
      <c r="Y11974" s="42"/>
      <c r="Z11974" s="42"/>
    </row>
    <row r="11975">
      <c r="B11975" s="42"/>
      <c r="D11975" s="90"/>
      <c r="F11975" s="90"/>
      <c r="G11975" s="42"/>
      <c r="H11975" s="90"/>
      <c r="M11975" s="42"/>
      <c r="S11975" s="42"/>
      <c r="T11975" s="42"/>
      <c r="U11975" s="42"/>
      <c r="V11975" s="42"/>
      <c r="W11975" s="42"/>
      <c r="X11975" s="42"/>
      <c r="Y11975" s="42"/>
      <c r="Z11975" s="42"/>
    </row>
    <row r="11976">
      <c r="B11976" s="42"/>
      <c r="D11976" s="90"/>
      <c r="F11976" s="90"/>
      <c r="G11976" s="42"/>
      <c r="H11976" s="90"/>
      <c r="M11976" s="42"/>
      <c r="S11976" s="42"/>
      <c r="T11976" s="42"/>
      <c r="U11976" s="42"/>
      <c r="V11976" s="42"/>
      <c r="W11976" s="42"/>
      <c r="X11976" s="42"/>
      <c r="Y11976" s="42"/>
      <c r="Z11976" s="42"/>
    </row>
    <row r="11977">
      <c r="B11977" s="42"/>
      <c r="D11977" s="90"/>
      <c r="F11977" s="90"/>
      <c r="G11977" s="42"/>
      <c r="H11977" s="90"/>
      <c r="M11977" s="42"/>
      <c r="S11977" s="42"/>
      <c r="T11977" s="42"/>
      <c r="U11977" s="42"/>
      <c r="V11977" s="42"/>
      <c r="W11977" s="42"/>
      <c r="X11977" s="42"/>
      <c r="Y11977" s="42"/>
      <c r="Z11977" s="42"/>
    </row>
    <row r="11978">
      <c r="B11978" s="42"/>
      <c r="D11978" s="90"/>
      <c r="F11978" s="90"/>
      <c r="G11978" s="42"/>
      <c r="H11978" s="90"/>
      <c r="M11978" s="42"/>
      <c r="S11978" s="42"/>
      <c r="T11978" s="42"/>
      <c r="U11978" s="42"/>
      <c r="V11978" s="42"/>
      <c r="W11978" s="42"/>
      <c r="X11978" s="42"/>
      <c r="Y11978" s="42"/>
      <c r="Z11978" s="42"/>
    </row>
    <row r="11979">
      <c r="B11979" s="42"/>
      <c r="D11979" s="90"/>
      <c r="F11979" s="90"/>
      <c r="G11979" s="42"/>
      <c r="H11979" s="90"/>
      <c r="M11979" s="42"/>
      <c r="S11979" s="42"/>
      <c r="T11979" s="42"/>
      <c r="U11979" s="42"/>
      <c r="V11979" s="42"/>
      <c r="W11979" s="42"/>
      <c r="X11979" s="42"/>
      <c r="Y11979" s="42"/>
      <c r="Z11979" s="42"/>
    </row>
    <row r="11980">
      <c r="B11980" s="42"/>
      <c r="D11980" s="90"/>
      <c r="F11980" s="90"/>
      <c r="G11980" s="42"/>
      <c r="H11980" s="90"/>
      <c r="M11980" s="42"/>
      <c r="S11980" s="42"/>
      <c r="T11980" s="42"/>
      <c r="U11980" s="42"/>
      <c r="V11980" s="42"/>
      <c r="W11980" s="42"/>
      <c r="X11980" s="42"/>
      <c r="Y11980" s="42"/>
      <c r="Z11980" s="42"/>
    </row>
    <row r="11981">
      <c r="B11981" s="42"/>
      <c r="D11981" s="90"/>
      <c r="F11981" s="90"/>
      <c r="G11981" s="42"/>
      <c r="H11981" s="90"/>
      <c r="M11981" s="42"/>
      <c r="S11981" s="42"/>
      <c r="T11981" s="42"/>
      <c r="U11981" s="42"/>
      <c r="V11981" s="42"/>
      <c r="W11981" s="42"/>
      <c r="X11981" s="42"/>
      <c r="Y11981" s="42"/>
      <c r="Z11981" s="42"/>
    </row>
    <row r="11982">
      <c r="B11982" s="42"/>
      <c r="D11982" s="90"/>
      <c r="F11982" s="90"/>
      <c r="G11982" s="42"/>
      <c r="H11982" s="90"/>
      <c r="M11982" s="42"/>
      <c r="S11982" s="42"/>
      <c r="T11982" s="42"/>
      <c r="U11982" s="42"/>
      <c r="V11982" s="42"/>
      <c r="W11982" s="42"/>
      <c r="X11982" s="42"/>
      <c r="Y11982" s="42"/>
      <c r="Z11982" s="42"/>
    </row>
    <row r="11983">
      <c r="B11983" s="42"/>
      <c r="D11983" s="90"/>
      <c r="F11983" s="90"/>
      <c r="G11983" s="42"/>
      <c r="H11983" s="90"/>
      <c r="M11983" s="42"/>
      <c r="S11983" s="42"/>
      <c r="T11983" s="42"/>
      <c r="U11983" s="42"/>
      <c r="V11983" s="42"/>
      <c r="W11983" s="42"/>
      <c r="X11983" s="42"/>
      <c r="Y11983" s="42"/>
      <c r="Z11983" s="42"/>
    </row>
    <row r="11984">
      <c r="B11984" s="42"/>
      <c r="D11984" s="90"/>
      <c r="F11984" s="90"/>
      <c r="G11984" s="42"/>
      <c r="H11984" s="90"/>
      <c r="M11984" s="42"/>
      <c r="S11984" s="42"/>
      <c r="T11984" s="42"/>
      <c r="U11984" s="42"/>
      <c r="V11984" s="42"/>
      <c r="W11984" s="42"/>
      <c r="X11984" s="42"/>
      <c r="Y11984" s="42"/>
      <c r="Z11984" s="42"/>
    </row>
    <row r="11985">
      <c r="B11985" s="42"/>
      <c r="D11985" s="90"/>
      <c r="F11985" s="90"/>
      <c r="G11985" s="42"/>
      <c r="H11985" s="90"/>
      <c r="M11985" s="42"/>
      <c r="S11985" s="42"/>
      <c r="T11985" s="42"/>
      <c r="U11985" s="42"/>
      <c r="V11985" s="42"/>
      <c r="W11985" s="42"/>
      <c r="X11985" s="42"/>
      <c r="Y11985" s="42"/>
      <c r="Z11985" s="42"/>
    </row>
    <row r="11986">
      <c r="B11986" s="42"/>
      <c r="D11986" s="90"/>
      <c r="F11986" s="90"/>
      <c r="G11986" s="42"/>
      <c r="H11986" s="90"/>
      <c r="M11986" s="42"/>
      <c r="S11986" s="42"/>
      <c r="T11986" s="42"/>
      <c r="U11986" s="42"/>
      <c r="V11986" s="42"/>
      <c r="W11986" s="42"/>
      <c r="X11986" s="42"/>
      <c r="Y11986" s="42"/>
      <c r="Z11986" s="42"/>
    </row>
    <row r="11987">
      <c r="B11987" s="42"/>
      <c r="D11987" s="90"/>
      <c r="F11987" s="90"/>
      <c r="G11987" s="42"/>
      <c r="H11987" s="90"/>
      <c r="M11987" s="42"/>
      <c r="S11987" s="42"/>
      <c r="T11987" s="42"/>
      <c r="U11987" s="42"/>
      <c r="V11987" s="42"/>
      <c r="W11987" s="42"/>
      <c r="X11987" s="42"/>
      <c r="Y11987" s="42"/>
      <c r="Z11987" s="42"/>
    </row>
    <row r="11988">
      <c r="B11988" s="42"/>
      <c r="D11988" s="90"/>
      <c r="F11988" s="90"/>
      <c r="G11988" s="42"/>
      <c r="H11988" s="90"/>
      <c r="M11988" s="42"/>
      <c r="S11988" s="42"/>
      <c r="T11988" s="42"/>
      <c r="U11988" s="42"/>
      <c r="V11988" s="42"/>
      <c r="W11988" s="42"/>
      <c r="X11988" s="42"/>
      <c r="Y11988" s="42"/>
      <c r="Z11988" s="42"/>
    </row>
    <row r="11989">
      <c r="B11989" s="42"/>
      <c r="D11989" s="90"/>
      <c r="F11989" s="90"/>
      <c r="G11989" s="42"/>
      <c r="H11989" s="90"/>
      <c r="M11989" s="42"/>
      <c r="S11989" s="42"/>
      <c r="T11989" s="42"/>
      <c r="U11989" s="42"/>
      <c r="V11989" s="42"/>
      <c r="W11989" s="42"/>
      <c r="X11989" s="42"/>
      <c r="Y11989" s="42"/>
      <c r="Z11989" s="42"/>
    </row>
    <row r="11990">
      <c r="B11990" s="42"/>
      <c r="D11990" s="90"/>
      <c r="F11990" s="90"/>
      <c r="G11990" s="42"/>
      <c r="H11990" s="90"/>
      <c r="M11990" s="42"/>
      <c r="S11990" s="42"/>
      <c r="T11990" s="42"/>
      <c r="U11990" s="42"/>
      <c r="V11990" s="42"/>
      <c r="W11990" s="42"/>
      <c r="X11990" s="42"/>
      <c r="Y11990" s="42"/>
      <c r="Z11990" s="42"/>
    </row>
    <row r="11991">
      <c r="B11991" s="42"/>
      <c r="D11991" s="90"/>
      <c r="F11991" s="90"/>
      <c r="G11991" s="42"/>
      <c r="H11991" s="90"/>
      <c r="M11991" s="42"/>
      <c r="S11991" s="42"/>
      <c r="T11991" s="42"/>
      <c r="U11991" s="42"/>
      <c r="V11991" s="42"/>
      <c r="W11991" s="42"/>
      <c r="X11991" s="42"/>
      <c r="Y11991" s="42"/>
      <c r="Z11991" s="42"/>
    </row>
    <row r="11992">
      <c r="B11992" s="42"/>
      <c r="D11992" s="90"/>
      <c r="F11992" s="90"/>
      <c r="G11992" s="42"/>
      <c r="H11992" s="90"/>
      <c r="M11992" s="42"/>
      <c r="S11992" s="42"/>
      <c r="T11992" s="42"/>
      <c r="U11992" s="42"/>
      <c r="V11992" s="42"/>
      <c r="W11992" s="42"/>
      <c r="X11992" s="42"/>
      <c r="Y11992" s="42"/>
      <c r="Z11992" s="42"/>
    </row>
    <row r="11993">
      <c r="B11993" s="42"/>
      <c r="D11993" s="90"/>
      <c r="F11993" s="90"/>
      <c r="G11993" s="42"/>
      <c r="H11993" s="90"/>
      <c r="M11993" s="42"/>
      <c r="S11993" s="42"/>
      <c r="T11993" s="42"/>
      <c r="U11993" s="42"/>
      <c r="V11993" s="42"/>
      <c r="W11993" s="42"/>
      <c r="X11993" s="42"/>
      <c r="Y11993" s="42"/>
      <c r="Z11993" s="42"/>
    </row>
    <row r="11994">
      <c r="B11994" s="42"/>
      <c r="D11994" s="90"/>
      <c r="F11994" s="90"/>
      <c r="G11994" s="42"/>
      <c r="H11994" s="90"/>
      <c r="M11994" s="42"/>
      <c r="S11994" s="42"/>
      <c r="T11994" s="42"/>
      <c r="U11994" s="42"/>
      <c r="V11994" s="42"/>
      <c r="W11994" s="42"/>
      <c r="X11994" s="42"/>
      <c r="Y11994" s="42"/>
      <c r="Z11994" s="42"/>
    </row>
    <row r="11995">
      <c r="B11995" s="42"/>
      <c r="D11995" s="90"/>
      <c r="F11995" s="90"/>
      <c r="G11995" s="42"/>
      <c r="H11995" s="90"/>
      <c r="M11995" s="42"/>
      <c r="S11995" s="42"/>
      <c r="T11995" s="42"/>
      <c r="U11995" s="42"/>
      <c r="V11995" s="42"/>
      <c r="W11995" s="42"/>
      <c r="X11995" s="42"/>
      <c r="Y11995" s="42"/>
      <c r="Z11995" s="42"/>
    </row>
    <row r="11996">
      <c r="B11996" s="42"/>
      <c r="D11996" s="90"/>
      <c r="F11996" s="90"/>
      <c r="G11996" s="42"/>
      <c r="H11996" s="90"/>
      <c r="M11996" s="42"/>
      <c r="S11996" s="42"/>
      <c r="T11996" s="42"/>
      <c r="U11996" s="42"/>
      <c r="V11996" s="42"/>
      <c r="W11996" s="42"/>
      <c r="X11996" s="42"/>
      <c r="Y11996" s="42"/>
      <c r="Z11996" s="42"/>
    </row>
    <row r="11997">
      <c r="B11997" s="42"/>
      <c r="D11997" s="90"/>
      <c r="F11997" s="90"/>
      <c r="G11997" s="42"/>
      <c r="H11997" s="90"/>
      <c r="M11997" s="42"/>
      <c r="S11997" s="42"/>
      <c r="T11997" s="42"/>
      <c r="U11997" s="42"/>
      <c r="V11997" s="42"/>
      <c r="W11997" s="42"/>
      <c r="X11997" s="42"/>
      <c r="Y11997" s="42"/>
      <c r="Z11997" s="42"/>
    </row>
    <row r="11998">
      <c r="B11998" s="42"/>
      <c r="D11998" s="90"/>
      <c r="F11998" s="90"/>
      <c r="G11998" s="42"/>
      <c r="H11998" s="90"/>
      <c r="M11998" s="42"/>
      <c r="S11998" s="42"/>
      <c r="T11998" s="42"/>
      <c r="U11998" s="42"/>
      <c r="V11998" s="42"/>
      <c r="W11998" s="42"/>
      <c r="X11998" s="42"/>
      <c r="Y11998" s="42"/>
      <c r="Z11998" s="42"/>
    </row>
    <row r="11999">
      <c r="B11999" s="42"/>
      <c r="D11999" s="90"/>
      <c r="F11999" s="90"/>
      <c r="G11999" s="42"/>
      <c r="H11999" s="90"/>
      <c r="M11999" s="42"/>
      <c r="S11999" s="42"/>
      <c r="T11999" s="42"/>
      <c r="U11999" s="42"/>
      <c r="V11999" s="42"/>
      <c r="W11999" s="42"/>
      <c r="X11999" s="42"/>
      <c r="Y11999" s="42"/>
      <c r="Z11999" s="42"/>
    </row>
    <row r="12000">
      <c r="B12000" s="42"/>
      <c r="D12000" s="90"/>
      <c r="F12000" s="90"/>
      <c r="G12000" s="42"/>
      <c r="H12000" s="90"/>
      <c r="M12000" s="42"/>
      <c r="S12000" s="42"/>
      <c r="T12000" s="42"/>
      <c r="U12000" s="42"/>
      <c r="V12000" s="42"/>
      <c r="W12000" s="42"/>
      <c r="X12000" s="42"/>
      <c r="Y12000" s="42"/>
      <c r="Z12000" s="42"/>
    </row>
    <row r="12001">
      <c r="B12001" s="42"/>
      <c r="D12001" s="90"/>
      <c r="F12001" s="90"/>
      <c r="G12001" s="42"/>
      <c r="H12001" s="90"/>
      <c r="M12001" s="42"/>
      <c r="S12001" s="42"/>
      <c r="T12001" s="42"/>
      <c r="U12001" s="42"/>
      <c r="V12001" s="42"/>
      <c r="W12001" s="42"/>
      <c r="X12001" s="42"/>
      <c r="Y12001" s="42"/>
      <c r="Z12001" s="42"/>
    </row>
    <row r="12002">
      <c r="B12002" s="42"/>
      <c r="D12002" s="90"/>
      <c r="F12002" s="90"/>
      <c r="G12002" s="42"/>
      <c r="H12002" s="90"/>
      <c r="M12002" s="42"/>
      <c r="S12002" s="42"/>
      <c r="T12002" s="42"/>
      <c r="U12002" s="42"/>
      <c r="V12002" s="42"/>
      <c r="W12002" s="42"/>
      <c r="X12002" s="42"/>
      <c r="Y12002" s="42"/>
      <c r="Z12002" s="42"/>
    </row>
    <row r="12003">
      <c r="B12003" s="42"/>
      <c r="D12003" s="90"/>
      <c r="F12003" s="90"/>
      <c r="G12003" s="42"/>
      <c r="H12003" s="90"/>
      <c r="M12003" s="42"/>
      <c r="S12003" s="42"/>
      <c r="T12003" s="42"/>
      <c r="U12003" s="42"/>
      <c r="V12003" s="42"/>
      <c r="W12003" s="42"/>
      <c r="X12003" s="42"/>
      <c r="Y12003" s="42"/>
      <c r="Z12003" s="42"/>
    </row>
    <row r="12004">
      <c r="B12004" s="42"/>
      <c r="D12004" s="90"/>
      <c r="F12004" s="90"/>
      <c r="G12004" s="42"/>
      <c r="H12004" s="90"/>
      <c r="M12004" s="42"/>
      <c r="S12004" s="42"/>
      <c r="T12004" s="42"/>
      <c r="U12004" s="42"/>
      <c r="V12004" s="42"/>
      <c r="W12004" s="42"/>
      <c r="X12004" s="42"/>
      <c r="Y12004" s="42"/>
      <c r="Z12004" s="42"/>
    </row>
    <row r="12005">
      <c r="B12005" s="42"/>
      <c r="D12005" s="90"/>
      <c r="F12005" s="90"/>
      <c r="G12005" s="42"/>
      <c r="H12005" s="90"/>
      <c r="M12005" s="42"/>
      <c r="S12005" s="42"/>
      <c r="T12005" s="42"/>
      <c r="U12005" s="42"/>
      <c r="V12005" s="42"/>
      <c r="W12005" s="42"/>
      <c r="X12005" s="42"/>
      <c r="Y12005" s="42"/>
      <c r="Z12005" s="42"/>
    </row>
    <row r="12006">
      <c r="B12006" s="42"/>
      <c r="D12006" s="90"/>
      <c r="F12006" s="90"/>
      <c r="G12006" s="42"/>
      <c r="H12006" s="90"/>
      <c r="M12006" s="42"/>
      <c r="S12006" s="42"/>
      <c r="T12006" s="42"/>
      <c r="U12006" s="42"/>
      <c r="V12006" s="42"/>
      <c r="W12006" s="42"/>
      <c r="X12006" s="42"/>
      <c r="Y12006" s="42"/>
      <c r="Z12006" s="42"/>
    </row>
    <row r="12007">
      <c r="B12007" s="42"/>
      <c r="D12007" s="90"/>
      <c r="F12007" s="90"/>
      <c r="G12007" s="42"/>
      <c r="H12007" s="90"/>
      <c r="M12007" s="42"/>
      <c r="S12007" s="42"/>
      <c r="T12007" s="42"/>
      <c r="U12007" s="42"/>
      <c r="V12007" s="42"/>
      <c r="W12007" s="42"/>
      <c r="X12007" s="42"/>
      <c r="Y12007" s="42"/>
      <c r="Z12007" s="42"/>
    </row>
    <row r="12008">
      <c r="B12008" s="42"/>
      <c r="D12008" s="90"/>
      <c r="F12008" s="90"/>
      <c r="G12008" s="42"/>
      <c r="H12008" s="90"/>
      <c r="M12008" s="42"/>
      <c r="S12008" s="42"/>
      <c r="T12008" s="42"/>
      <c r="U12008" s="42"/>
      <c r="V12008" s="42"/>
      <c r="W12008" s="42"/>
      <c r="X12008" s="42"/>
      <c r="Y12008" s="42"/>
      <c r="Z12008" s="42"/>
    </row>
    <row r="12009">
      <c r="B12009" s="42"/>
      <c r="D12009" s="90"/>
      <c r="F12009" s="90"/>
      <c r="G12009" s="42"/>
      <c r="H12009" s="90"/>
      <c r="M12009" s="42"/>
      <c r="S12009" s="42"/>
      <c r="T12009" s="42"/>
      <c r="U12009" s="42"/>
      <c r="V12009" s="42"/>
      <c r="W12009" s="42"/>
      <c r="X12009" s="42"/>
      <c r="Y12009" s="42"/>
      <c r="Z12009" s="42"/>
    </row>
    <row r="12010">
      <c r="B12010" s="42"/>
      <c r="D12010" s="90"/>
      <c r="F12010" s="90"/>
      <c r="G12010" s="42"/>
      <c r="H12010" s="90"/>
      <c r="M12010" s="42"/>
      <c r="S12010" s="42"/>
      <c r="T12010" s="42"/>
      <c r="U12010" s="42"/>
      <c r="V12010" s="42"/>
      <c r="W12010" s="42"/>
      <c r="X12010" s="42"/>
      <c r="Y12010" s="42"/>
      <c r="Z12010" s="42"/>
    </row>
    <row r="12011">
      <c r="B12011" s="42"/>
      <c r="D12011" s="90"/>
      <c r="F12011" s="90"/>
      <c r="G12011" s="42"/>
      <c r="H12011" s="90"/>
      <c r="M12011" s="42"/>
      <c r="S12011" s="42"/>
      <c r="T12011" s="42"/>
      <c r="U12011" s="42"/>
      <c r="V12011" s="42"/>
      <c r="W12011" s="42"/>
      <c r="X12011" s="42"/>
      <c r="Y12011" s="42"/>
      <c r="Z12011" s="42"/>
    </row>
    <row r="12012">
      <c r="B12012" s="42"/>
      <c r="D12012" s="90"/>
      <c r="F12012" s="90"/>
      <c r="G12012" s="42"/>
      <c r="H12012" s="90"/>
      <c r="M12012" s="42"/>
      <c r="S12012" s="42"/>
      <c r="T12012" s="42"/>
      <c r="U12012" s="42"/>
      <c r="V12012" s="42"/>
      <c r="W12012" s="42"/>
      <c r="X12012" s="42"/>
      <c r="Y12012" s="42"/>
      <c r="Z12012" s="42"/>
    </row>
    <row r="12013">
      <c r="B12013" s="42"/>
      <c r="D12013" s="90"/>
      <c r="F12013" s="90"/>
      <c r="G12013" s="42"/>
      <c r="H12013" s="90"/>
      <c r="M12013" s="42"/>
      <c r="S12013" s="42"/>
      <c r="T12013" s="42"/>
      <c r="U12013" s="42"/>
      <c r="V12013" s="42"/>
      <c r="W12013" s="42"/>
      <c r="X12013" s="42"/>
      <c r="Y12013" s="42"/>
      <c r="Z12013" s="42"/>
    </row>
    <row r="12014">
      <c r="B12014" s="42"/>
      <c r="D12014" s="90"/>
      <c r="F12014" s="90"/>
      <c r="G12014" s="42"/>
      <c r="H12014" s="90"/>
      <c r="M12014" s="42"/>
      <c r="S12014" s="42"/>
      <c r="T12014" s="42"/>
      <c r="U12014" s="42"/>
      <c r="V12014" s="42"/>
      <c r="W12014" s="42"/>
      <c r="X12014" s="42"/>
      <c r="Y12014" s="42"/>
      <c r="Z12014" s="42"/>
    </row>
    <row r="12015">
      <c r="B12015" s="42"/>
      <c r="D12015" s="90"/>
      <c r="F12015" s="90"/>
      <c r="G12015" s="42"/>
      <c r="H12015" s="90"/>
      <c r="M12015" s="42"/>
      <c r="S12015" s="42"/>
      <c r="T12015" s="42"/>
      <c r="U12015" s="42"/>
      <c r="V12015" s="42"/>
      <c r="W12015" s="42"/>
      <c r="X12015" s="42"/>
      <c r="Y12015" s="42"/>
      <c r="Z12015" s="42"/>
    </row>
    <row r="12016">
      <c r="B12016" s="42"/>
      <c r="D12016" s="90"/>
      <c r="F12016" s="90"/>
      <c r="G12016" s="42"/>
      <c r="H12016" s="90"/>
      <c r="M12016" s="42"/>
      <c r="S12016" s="42"/>
      <c r="T12016" s="42"/>
      <c r="U12016" s="42"/>
      <c r="V12016" s="42"/>
      <c r="W12016" s="42"/>
      <c r="X12016" s="42"/>
      <c r="Y12016" s="42"/>
      <c r="Z12016" s="42"/>
    </row>
    <row r="12017">
      <c r="B12017" s="42"/>
      <c r="D12017" s="90"/>
      <c r="F12017" s="90"/>
      <c r="G12017" s="42"/>
      <c r="H12017" s="90"/>
      <c r="M12017" s="42"/>
      <c r="S12017" s="42"/>
      <c r="T12017" s="42"/>
      <c r="U12017" s="42"/>
      <c r="V12017" s="42"/>
      <c r="W12017" s="42"/>
      <c r="X12017" s="42"/>
      <c r="Y12017" s="42"/>
      <c r="Z12017" s="42"/>
    </row>
    <row r="12018">
      <c r="B12018" s="42"/>
      <c r="D12018" s="90"/>
      <c r="F12018" s="90"/>
      <c r="G12018" s="42"/>
      <c r="H12018" s="90"/>
      <c r="M12018" s="42"/>
      <c r="S12018" s="42"/>
      <c r="T12018" s="42"/>
      <c r="U12018" s="42"/>
      <c r="V12018" s="42"/>
      <c r="W12018" s="42"/>
      <c r="X12018" s="42"/>
      <c r="Y12018" s="42"/>
      <c r="Z12018" s="42"/>
    </row>
    <row r="12019">
      <c r="B12019" s="42"/>
      <c r="D12019" s="90"/>
      <c r="F12019" s="90"/>
      <c r="G12019" s="42"/>
      <c r="H12019" s="90"/>
      <c r="M12019" s="42"/>
      <c r="S12019" s="42"/>
      <c r="T12019" s="42"/>
      <c r="U12019" s="42"/>
      <c r="V12019" s="42"/>
      <c r="W12019" s="42"/>
      <c r="X12019" s="42"/>
      <c r="Y12019" s="42"/>
      <c r="Z12019" s="42"/>
    </row>
    <row r="12020">
      <c r="B12020" s="42"/>
      <c r="D12020" s="90"/>
      <c r="F12020" s="90"/>
      <c r="G12020" s="42"/>
      <c r="H12020" s="90"/>
      <c r="M12020" s="42"/>
      <c r="S12020" s="42"/>
      <c r="T12020" s="42"/>
      <c r="U12020" s="42"/>
      <c r="V12020" s="42"/>
      <c r="W12020" s="42"/>
      <c r="X12020" s="42"/>
      <c r="Y12020" s="42"/>
      <c r="Z12020" s="42"/>
    </row>
    <row r="12021">
      <c r="B12021" s="42"/>
      <c r="D12021" s="90"/>
      <c r="F12021" s="90"/>
      <c r="G12021" s="42"/>
      <c r="H12021" s="90"/>
      <c r="M12021" s="42"/>
      <c r="S12021" s="42"/>
      <c r="T12021" s="42"/>
      <c r="U12021" s="42"/>
      <c r="V12021" s="42"/>
      <c r="W12021" s="42"/>
      <c r="X12021" s="42"/>
      <c r="Y12021" s="42"/>
      <c r="Z12021" s="42"/>
    </row>
    <row r="12022">
      <c r="B12022" s="42"/>
      <c r="D12022" s="90"/>
      <c r="F12022" s="90"/>
      <c r="G12022" s="42"/>
      <c r="H12022" s="90"/>
      <c r="M12022" s="42"/>
      <c r="S12022" s="42"/>
      <c r="T12022" s="42"/>
      <c r="U12022" s="42"/>
      <c r="V12022" s="42"/>
      <c r="W12022" s="42"/>
      <c r="X12022" s="42"/>
      <c r="Y12022" s="42"/>
      <c r="Z12022" s="42"/>
    </row>
    <row r="12023">
      <c r="B12023" s="42"/>
      <c r="D12023" s="90"/>
      <c r="F12023" s="90"/>
      <c r="G12023" s="42"/>
      <c r="H12023" s="90"/>
      <c r="M12023" s="42"/>
      <c r="S12023" s="42"/>
      <c r="T12023" s="42"/>
      <c r="U12023" s="42"/>
      <c r="V12023" s="42"/>
      <c r="W12023" s="42"/>
      <c r="X12023" s="42"/>
      <c r="Y12023" s="42"/>
      <c r="Z12023" s="42"/>
    </row>
    <row r="12024">
      <c r="B12024" s="42"/>
      <c r="D12024" s="90"/>
      <c r="F12024" s="90"/>
      <c r="G12024" s="42"/>
      <c r="H12024" s="90"/>
      <c r="M12024" s="42"/>
      <c r="S12024" s="42"/>
      <c r="T12024" s="42"/>
      <c r="U12024" s="42"/>
      <c r="V12024" s="42"/>
      <c r="W12024" s="42"/>
      <c r="X12024" s="42"/>
      <c r="Y12024" s="42"/>
      <c r="Z12024" s="42"/>
    </row>
    <row r="12025">
      <c r="B12025" s="42"/>
      <c r="D12025" s="90"/>
      <c r="F12025" s="90"/>
      <c r="G12025" s="42"/>
      <c r="H12025" s="90"/>
      <c r="M12025" s="42"/>
      <c r="S12025" s="42"/>
      <c r="T12025" s="42"/>
      <c r="U12025" s="42"/>
      <c r="V12025" s="42"/>
      <c r="W12025" s="42"/>
      <c r="X12025" s="42"/>
      <c r="Y12025" s="42"/>
      <c r="Z12025" s="42"/>
    </row>
    <row r="12026">
      <c r="B12026" s="42"/>
      <c r="D12026" s="90"/>
      <c r="F12026" s="90"/>
      <c r="G12026" s="42"/>
      <c r="H12026" s="90"/>
      <c r="M12026" s="42"/>
      <c r="S12026" s="42"/>
      <c r="T12026" s="42"/>
      <c r="U12026" s="42"/>
      <c r="V12026" s="42"/>
      <c r="W12026" s="42"/>
      <c r="X12026" s="42"/>
      <c r="Y12026" s="42"/>
      <c r="Z12026" s="42"/>
    </row>
    <row r="12027">
      <c r="B12027" s="42"/>
      <c r="D12027" s="90"/>
      <c r="F12027" s="90"/>
      <c r="G12027" s="42"/>
      <c r="H12027" s="90"/>
      <c r="M12027" s="42"/>
      <c r="S12027" s="42"/>
      <c r="T12027" s="42"/>
      <c r="U12027" s="42"/>
      <c r="V12027" s="42"/>
      <c r="W12027" s="42"/>
      <c r="X12027" s="42"/>
      <c r="Y12027" s="42"/>
      <c r="Z12027" s="42"/>
    </row>
    <row r="12028">
      <c r="B12028" s="42"/>
      <c r="D12028" s="90"/>
      <c r="F12028" s="90"/>
      <c r="G12028" s="42"/>
      <c r="H12028" s="90"/>
      <c r="M12028" s="42"/>
      <c r="S12028" s="42"/>
      <c r="T12028" s="42"/>
      <c r="U12028" s="42"/>
      <c r="V12028" s="42"/>
      <c r="W12028" s="42"/>
      <c r="X12028" s="42"/>
      <c r="Y12028" s="42"/>
      <c r="Z12028" s="42"/>
    </row>
    <row r="12029">
      <c r="B12029" s="42"/>
      <c r="D12029" s="90"/>
      <c r="F12029" s="90"/>
      <c r="G12029" s="42"/>
      <c r="H12029" s="90"/>
      <c r="M12029" s="42"/>
      <c r="S12029" s="42"/>
      <c r="T12029" s="42"/>
      <c r="U12029" s="42"/>
      <c r="V12029" s="42"/>
      <c r="W12029" s="42"/>
      <c r="X12029" s="42"/>
      <c r="Y12029" s="42"/>
      <c r="Z12029" s="42"/>
    </row>
    <row r="12030">
      <c r="B12030" s="42"/>
      <c r="D12030" s="90"/>
      <c r="F12030" s="90"/>
      <c r="G12030" s="42"/>
      <c r="H12030" s="90"/>
      <c r="M12030" s="42"/>
      <c r="S12030" s="42"/>
      <c r="T12030" s="42"/>
      <c r="U12030" s="42"/>
      <c r="V12030" s="42"/>
      <c r="W12030" s="42"/>
      <c r="X12030" s="42"/>
      <c r="Y12030" s="42"/>
      <c r="Z12030" s="42"/>
    </row>
    <row r="12031">
      <c r="B12031" s="42"/>
      <c r="D12031" s="90"/>
      <c r="F12031" s="90"/>
      <c r="G12031" s="42"/>
      <c r="H12031" s="90"/>
      <c r="M12031" s="42"/>
      <c r="S12031" s="42"/>
      <c r="T12031" s="42"/>
      <c r="U12031" s="42"/>
      <c r="V12031" s="42"/>
      <c r="W12031" s="42"/>
      <c r="X12031" s="42"/>
      <c r="Y12031" s="42"/>
      <c r="Z12031" s="42"/>
    </row>
    <row r="12032">
      <c r="B12032" s="42"/>
      <c r="D12032" s="90"/>
      <c r="F12032" s="90"/>
      <c r="G12032" s="42"/>
      <c r="H12032" s="90"/>
      <c r="M12032" s="42"/>
      <c r="S12032" s="42"/>
      <c r="T12032" s="42"/>
      <c r="U12032" s="42"/>
      <c r="V12032" s="42"/>
      <c r="W12032" s="42"/>
      <c r="X12032" s="42"/>
      <c r="Y12032" s="42"/>
      <c r="Z12032" s="42"/>
    </row>
    <row r="12033">
      <c r="B12033" s="42"/>
      <c r="D12033" s="90"/>
      <c r="F12033" s="90"/>
      <c r="G12033" s="42"/>
      <c r="H12033" s="90"/>
      <c r="M12033" s="42"/>
      <c r="S12033" s="42"/>
      <c r="T12033" s="42"/>
      <c r="U12033" s="42"/>
      <c r="V12033" s="42"/>
      <c r="W12033" s="42"/>
      <c r="X12033" s="42"/>
      <c r="Y12033" s="42"/>
      <c r="Z12033" s="42"/>
    </row>
    <row r="12034">
      <c r="B12034" s="42"/>
      <c r="D12034" s="90"/>
      <c r="F12034" s="90"/>
      <c r="G12034" s="42"/>
      <c r="H12034" s="90"/>
      <c r="M12034" s="42"/>
      <c r="S12034" s="42"/>
      <c r="T12034" s="42"/>
      <c r="U12034" s="42"/>
      <c r="V12034" s="42"/>
      <c r="W12034" s="42"/>
      <c r="X12034" s="42"/>
      <c r="Y12034" s="42"/>
      <c r="Z12034" s="42"/>
    </row>
    <row r="12035">
      <c r="B12035" s="42"/>
      <c r="D12035" s="90"/>
      <c r="F12035" s="90"/>
      <c r="G12035" s="42"/>
      <c r="H12035" s="90"/>
      <c r="M12035" s="42"/>
      <c r="S12035" s="42"/>
      <c r="T12035" s="42"/>
      <c r="U12035" s="42"/>
      <c r="V12035" s="42"/>
      <c r="W12035" s="42"/>
      <c r="X12035" s="42"/>
      <c r="Y12035" s="42"/>
      <c r="Z12035" s="42"/>
    </row>
    <row r="12036">
      <c r="B12036" s="42"/>
      <c r="D12036" s="90"/>
      <c r="F12036" s="90"/>
      <c r="G12036" s="42"/>
      <c r="H12036" s="90"/>
      <c r="M12036" s="42"/>
      <c r="S12036" s="42"/>
      <c r="T12036" s="42"/>
      <c r="U12036" s="42"/>
      <c r="V12036" s="42"/>
      <c r="W12036" s="42"/>
      <c r="X12036" s="42"/>
      <c r="Y12036" s="42"/>
      <c r="Z12036" s="42"/>
    </row>
    <row r="12037">
      <c r="B12037" s="42"/>
      <c r="D12037" s="90"/>
      <c r="F12037" s="90"/>
      <c r="G12037" s="42"/>
      <c r="H12037" s="90"/>
      <c r="M12037" s="42"/>
      <c r="S12037" s="42"/>
      <c r="T12037" s="42"/>
      <c r="U12037" s="42"/>
      <c r="V12037" s="42"/>
      <c r="W12037" s="42"/>
      <c r="X12037" s="42"/>
      <c r="Y12037" s="42"/>
      <c r="Z12037" s="42"/>
    </row>
    <row r="12038">
      <c r="B12038" s="42"/>
      <c r="D12038" s="90"/>
      <c r="F12038" s="90"/>
      <c r="G12038" s="42"/>
      <c r="H12038" s="90"/>
      <c r="M12038" s="42"/>
      <c r="S12038" s="42"/>
      <c r="T12038" s="42"/>
      <c r="U12038" s="42"/>
      <c r="V12038" s="42"/>
      <c r="W12038" s="42"/>
      <c r="X12038" s="42"/>
      <c r="Y12038" s="42"/>
      <c r="Z12038" s="42"/>
    </row>
    <row r="12039">
      <c r="B12039" s="42"/>
      <c r="D12039" s="90"/>
      <c r="F12039" s="90"/>
      <c r="G12039" s="42"/>
      <c r="H12039" s="90"/>
      <c r="M12039" s="42"/>
      <c r="S12039" s="42"/>
      <c r="T12039" s="42"/>
      <c r="U12039" s="42"/>
      <c r="V12039" s="42"/>
      <c r="W12039" s="42"/>
      <c r="X12039" s="42"/>
      <c r="Y12039" s="42"/>
      <c r="Z12039" s="42"/>
    </row>
    <row r="12040">
      <c r="B12040" s="42"/>
      <c r="D12040" s="90"/>
      <c r="F12040" s="90"/>
      <c r="G12040" s="42"/>
      <c r="H12040" s="90"/>
      <c r="M12040" s="42"/>
      <c r="S12040" s="42"/>
      <c r="T12040" s="42"/>
      <c r="U12040" s="42"/>
      <c r="V12040" s="42"/>
      <c r="W12040" s="42"/>
      <c r="X12040" s="42"/>
      <c r="Y12040" s="42"/>
      <c r="Z12040" s="42"/>
    </row>
    <row r="12041">
      <c r="B12041" s="42"/>
      <c r="D12041" s="90"/>
      <c r="F12041" s="90"/>
      <c r="G12041" s="42"/>
      <c r="H12041" s="90"/>
      <c r="M12041" s="42"/>
      <c r="S12041" s="42"/>
      <c r="T12041" s="42"/>
      <c r="U12041" s="42"/>
      <c r="V12041" s="42"/>
      <c r="W12041" s="42"/>
      <c r="X12041" s="42"/>
      <c r="Y12041" s="42"/>
      <c r="Z12041" s="42"/>
    </row>
    <row r="12042">
      <c r="B12042" s="42"/>
      <c r="D12042" s="90"/>
      <c r="F12042" s="90"/>
      <c r="G12042" s="42"/>
      <c r="H12042" s="90"/>
      <c r="M12042" s="42"/>
      <c r="S12042" s="42"/>
      <c r="T12042" s="42"/>
      <c r="U12042" s="42"/>
      <c r="V12042" s="42"/>
      <c r="W12042" s="42"/>
      <c r="X12042" s="42"/>
      <c r="Y12042" s="42"/>
      <c r="Z12042" s="42"/>
    </row>
    <row r="12043">
      <c r="B12043" s="42"/>
      <c r="D12043" s="90"/>
      <c r="F12043" s="90"/>
      <c r="G12043" s="42"/>
      <c r="H12043" s="90"/>
      <c r="M12043" s="42"/>
      <c r="S12043" s="42"/>
      <c r="T12043" s="42"/>
      <c r="U12043" s="42"/>
      <c r="V12043" s="42"/>
      <c r="W12043" s="42"/>
      <c r="X12043" s="42"/>
      <c r="Y12043" s="42"/>
      <c r="Z12043" s="42"/>
    </row>
    <row r="12044">
      <c r="B12044" s="42"/>
      <c r="D12044" s="90"/>
      <c r="F12044" s="90"/>
      <c r="G12044" s="42"/>
      <c r="H12044" s="90"/>
      <c r="M12044" s="42"/>
      <c r="S12044" s="42"/>
      <c r="T12044" s="42"/>
      <c r="U12044" s="42"/>
      <c r="V12044" s="42"/>
      <c r="W12044" s="42"/>
      <c r="X12044" s="42"/>
      <c r="Y12044" s="42"/>
      <c r="Z12044" s="42"/>
    </row>
    <row r="12045">
      <c r="B12045" s="42"/>
      <c r="D12045" s="90"/>
      <c r="F12045" s="90"/>
      <c r="G12045" s="42"/>
      <c r="H12045" s="90"/>
      <c r="M12045" s="42"/>
      <c r="S12045" s="42"/>
      <c r="T12045" s="42"/>
      <c r="U12045" s="42"/>
      <c r="V12045" s="42"/>
      <c r="W12045" s="42"/>
      <c r="X12045" s="42"/>
      <c r="Y12045" s="42"/>
      <c r="Z12045" s="42"/>
    </row>
    <row r="12046">
      <c r="B12046" s="42"/>
      <c r="D12046" s="90"/>
      <c r="F12046" s="90"/>
      <c r="G12046" s="42"/>
      <c r="H12046" s="90"/>
      <c r="M12046" s="42"/>
      <c r="S12046" s="42"/>
      <c r="T12046" s="42"/>
      <c r="U12046" s="42"/>
      <c r="V12046" s="42"/>
      <c r="W12046" s="42"/>
      <c r="X12046" s="42"/>
      <c r="Y12046" s="42"/>
      <c r="Z12046" s="42"/>
    </row>
    <row r="12047">
      <c r="B12047" s="42"/>
      <c r="D12047" s="90"/>
      <c r="F12047" s="90"/>
      <c r="G12047" s="42"/>
      <c r="H12047" s="90"/>
      <c r="M12047" s="42"/>
      <c r="S12047" s="42"/>
      <c r="T12047" s="42"/>
      <c r="U12047" s="42"/>
      <c r="V12047" s="42"/>
      <c r="W12047" s="42"/>
      <c r="X12047" s="42"/>
      <c r="Y12047" s="42"/>
      <c r="Z12047" s="42"/>
    </row>
    <row r="12048">
      <c r="B12048" s="42"/>
      <c r="D12048" s="90"/>
      <c r="F12048" s="90"/>
      <c r="G12048" s="42"/>
      <c r="H12048" s="90"/>
      <c r="M12048" s="42"/>
      <c r="S12048" s="42"/>
      <c r="T12048" s="42"/>
      <c r="U12048" s="42"/>
      <c r="V12048" s="42"/>
      <c r="W12048" s="42"/>
      <c r="X12048" s="42"/>
      <c r="Y12048" s="42"/>
      <c r="Z12048" s="42"/>
    </row>
    <row r="12049">
      <c r="B12049" s="42"/>
      <c r="D12049" s="90"/>
      <c r="F12049" s="90"/>
      <c r="G12049" s="42"/>
      <c r="H12049" s="90"/>
      <c r="M12049" s="42"/>
      <c r="S12049" s="42"/>
      <c r="T12049" s="42"/>
      <c r="U12049" s="42"/>
      <c r="V12049" s="42"/>
      <c r="W12049" s="42"/>
      <c r="X12049" s="42"/>
      <c r="Y12049" s="42"/>
      <c r="Z12049" s="42"/>
    </row>
    <row r="12050">
      <c r="B12050" s="42"/>
      <c r="D12050" s="90"/>
      <c r="F12050" s="90"/>
      <c r="G12050" s="42"/>
      <c r="H12050" s="90"/>
      <c r="M12050" s="42"/>
      <c r="S12050" s="42"/>
      <c r="T12050" s="42"/>
      <c r="U12050" s="42"/>
      <c r="V12050" s="42"/>
      <c r="W12050" s="42"/>
      <c r="X12050" s="42"/>
      <c r="Y12050" s="42"/>
      <c r="Z12050" s="42"/>
    </row>
    <row r="12051">
      <c r="B12051" s="42"/>
      <c r="D12051" s="90"/>
      <c r="F12051" s="90"/>
      <c r="G12051" s="42"/>
      <c r="H12051" s="90"/>
      <c r="M12051" s="42"/>
      <c r="S12051" s="42"/>
      <c r="T12051" s="42"/>
      <c r="U12051" s="42"/>
      <c r="V12051" s="42"/>
      <c r="W12051" s="42"/>
      <c r="X12051" s="42"/>
      <c r="Y12051" s="42"/>
      <c r="Z12051" s="42"/>
    </row>
    <row r="12052">
      <c r="B12052" s="42"/>
      <c r="D12052" s="90"/>
      <c r="F12052" s="90"/>
      <c r="G12052" s="42"/>
      <c r="H12052" s="90"/>
      <c r="M12052" s="42"/>
      <c r="S12052" s="42"/>
      <c r="T12052" s="42"/>
      <c r="U12052" s="42"/>
      <c r="V12052" s="42"/>
      <c r="W12052" s="42"/>
      <c r="X12052" s="42"/>
      <c r="Y12052" s="42"/>
      <c r="Z12052" s="42"/>
    </row>
    <row r="12053">
      <c r="B12053" s="42"/>
      <c r="D12053" s="90"/>
      <c r="F12053" s="90"/>
      <c r="G12053" s="42"/>
      <c r="H12053" s="90"/>
      <c r="M12053" s="42"/>
      <c r="S12053" s="42"/>
      <c r="T12053" s="42"/>
      <c r="U12053" s="42"/>
      <c r="V12053" s="42"/>
      <c r="W12053" s="42"/>
      <c r="X12053" s="42"/>
      <c r="Y12053" s="42"/>
      <c r="Z12053" s="42"/>
    </row>
    <row r="12054">
      <c r="B12054" s="42"/>
      <c r="D12054" s="90"/>
      <c r="F12054" s="90"/>
      <c r="G12054" s="42"/>
      <c r="H12054" s="90"/>
      <c r="M12054" s="42"/>
      <c r="S12054" s="42"/>
      <c r="T12054" s="42"/>
      <c r="U12054" s="42"/>
      <c r="V12054" s="42"/>
      <c r="W12054" s="42"/>
      <c r="X12054" s="42"/>
      <c r="Y12054" s="42"/>
      <c r="Z12054" s="42"/>
    </row>
    <row r="12055">
      <c r="B12055" s="42"/>
      <c r="D12055" s="90"/>
      <c r="F12055" s="90"/>
      <c r="G12055" s="42"/>
      <c r="H12055" s="90"/>
      <c r="M12055" s="42"/>
      <c r="S12055" s="42"/>
      <c r="T12055" s="42"/>
      <c r="U12055" s="42"/>
      <c r="V12055" s="42"/>
      <c r="W12055" s="42"/>
      <c r="X12055" s="42"/>
      <c r="Y12055" s="42"/>
      <c r="Z12055" s="42"/>
    </row>
    <row r="12056">
      <c r="B12056" s="42"/>
      <c r="D12056" s="90"/>
      <c r="F12056" s="90"/>
      <c r="G12056" s="42"/>
      <c r="H12056" s="90"/>
      <c r="M12056" s="42"/>
      <c r="S12056" s="42"/>
      <c r="T12056" s="42"/>
      <c r="U12056" s="42"/>
      <c r="V12056" s="42"/>
      <c r="W12056" s="42"/>
      <c r="X12056" s="42"/>
      <c r="Y12056" s="42"/>
      <c r="Z12056" s="42"/>
    </row>
    <row r="12057">
      <c r="B12057" s="42"/>
      <c r="D12057" s="90"/>
      <c r="F12057" s="90"/>
      <c r="G12057" s="42"/>
      <c r="H12057" s="90"/>
      <c r="M12057" s="42"/>
      <c r="S12057" s="42"/>
      <c r="T12057" s="42"/>
      <c r="U12057" s="42"/>
      <c r="V12057" s="42"/>
      <c r="W12057" s="42"/>
      <c r="X12057" s="42"/>
      <c r="Y12057" s="42"/>
      <c r="Z12057" s="42"/>
    </row>
    <row r="12058">
      <c r="B12058" s="42"/>
      <c r="D12058" s="90"/>
      <c r="F12058" s="90"/>
      <c r="G12058" s="42"/>
      <c r="H12058" s="90"/>
      <c r="M12058" s="42"/>
      <c r="S12058" s="42"/>
      <c r="T12058" s="42"/>
      <c r="U12058" s="42"/>
      <c r="V12058" s="42"/>
      <c r="W12058" s="42"/>
      <c r="X12058" s="42"/>
      <c r="Y12058" s="42"/>
      <c r="Z12058" s="42"/>
    </row>
    <row r="12059">
      <c r="B12059" s="42"/>
      <c r="D12059" s="90"/>
      <c r="F12059" s="90"/>
      <c r="G12059" s="42"/>
      <c r="H12059" s="90"/>
      <c r="M12059" s="42"/>
      <c r="S12059" s="42"/>
      <c r="T12059" s="42"/>
      <c r="U12059" s="42"/>
      <c r="V12059" s="42"/>
      <c r="W12059" s="42"/>
      <c r="X12059" s="42"/>
      <c r="Y12059" s="42"/>
      <c r="Z12059" s="42"/>
    </row>
    <row r="12060">
      <c r="B12060" s="42"/>
      <c r="D12060" s="90"/>
      <c r="F12060" s="90"/>
      <c r="G12060" s="42"/>
      <c r="H12060" s="90"/>
      <c r="M12060" s="42"/>
      <c r="S12060" s="42"/>
      <c r="T12060" s="42"/>
      <c r="U12060" s="42"/>
      <c r="V12060" s="42"/>
      <c r="W12060" s="42"/>
      <c r="X12060" s="42"/>
      <c r="Y12060" s="42"/>
      <c r="Z12060" s="42"/>
    </row>
    <row r="12061">
      <c r="B12061" s="42"/>
      <c r="D12061" s="90"/>
      <c r="F12061" s="90"/>
      <c r="G12061" s="42"/>
      <c r="H12061" s="90"/>
      <c r="M12061" s="42"/>
      <c r="S12061" s="42"/>
      <c r="T12061" s="42"/>
      <c r="U12061" s="42"/>
      <c r="V12061" s="42"/>
      <c r="W12061" s="42"/>
      <c r="X12061" s="42"/>
      <c r="Y12061" s="42"/>
      <c r="Z12061" s="42"/>
    </row>
    <row r="12062">
      <c r="B12062" s="42"/>
      <c r="D12062" s="90"/>
      <c r="F12062" s="90"/>
      <c r="G12062" s="42"/>
      <c r="H12062" s="90"/>
      <c r="M12062" s="42"/>
      <c r="S12062" s="42"/>
      <c r="T12062" s="42"/>
      <c r="U12062" s="42"/>
      <c r="V12062" s="42"/>
      <c r="W12062" s="42"/>
      <c r="X12062" s="42"/>
      <c r="Y12062" s="42"/>
      <c r="Z12062" s="42"/>
    </row>
    <row r="12063">
      <c r="B12063" s="42"/>
      <c r="D12063" s="90"/>
      <c r="F12063" s="90"/>
      <c r="G12063" s="42"/>
      <c r="H12063" s="90"/>
      <c r="M12063" s="42"/>
      <c r="S12063" s="42"/>
      <c r="T12063" s="42"/>
      <c r="U12063" s="42"/>
      <c r="V12063" s="42"/>
      <c r="W12063" s="42"/>
      <c r="X12063" s="42"/>
      <c r="Y12063" s="42"/>
      <c r="Z12063" s="42"/>
    </row>
    <row r="12064">
      <c r="B12064" s="42"/>
      <c r="D12064" s="90"/>
      <c r="F12064" s="90"/>
      <c r="G12064" s="42"/>
      <c r="H12064" s="90"/>
      <c r="M12064" s="42"/>
      <c r="S12064" s="42"/>
      <c r="T12064" s="42"/>
      <c r="U12064" s="42"/>
      <c r="V12064" s="42"/>
      <c r="W12064" s="42"/>
      <c r="X12064" s="42"/>
      <c r="Y12064" s="42"/>
      <c r="Z12064" s="42"/>
    </row>
    <row r="12065">
      <c r="B12065" s="42"/>
      <c r="D12065" s="90"/>
      <c r="F12065" s="90"/>
      <c r="G12065" s="42"/>
      <c r="H12065" s="90"/>
      <c r="M12065" s="42"/>
      <c r="S12065" s="42"/>
      <c r="T12065" s="42"/>
      <c r="U12065" s="42"/>
      <c r="V12065" s="42"/>
      <c r="W12065" s="42"/>
      <c r="X12065" s="42"/>
      <c r="Y12065" s="42"/>
      <c r="Z12065" s="42"/>
    </row>
    <row r="12066">
      <c r="B12066" s="42"/>
      <c r="D12066" s="90"/>
      <c r="F12066" s="90"/>
      <c r="G12066" s="42"/>
      <c r="H12066" s="90"/>
      <c r="M12066" s="42"/>
      <c r="S12066" s="42"/>
      <c r="T12066" s="42"/>
      <c r="U12066" s="42"/>
      <c r="V12066" s="42"/>
      <c r="W12066" s="42"/>
      <c r="X12066" s="42"/>
      <c r="Y12066" s="42"/>
      <c r="Z12066" s="42"/>
    </row>
    <row r="12067">
      <c r="B12067" s="42"/>
      <c r="D12067" s="90"/>
      <c r="F12067" s="90"/>
      <c r="G12067" s="42"/>
      <c r="H12067" s="90"/>
      <c r="M12067" s="42"/>
      <c r="S12067" s="42"/>
      <c r="T12067" s="42"/>
      <c r="U12067" s="42"/>
      <c r="V12067" s="42"/>
      <c r="W12067" s="42"/>
      <c r="X12067" s="42"/>
      <c r="Y12067" s="42"/>
      <c r="Z12067" s="42"/>
    </row>
    <row r="12068">
      <c r="B12068" s="42"/>
      <c r="D12068" s="90"/>
      <c r="F12068" s="90"/>
      <c r="G12068" s="42"/>
      <c r="H12068" s="90"/>
      <c r="M12068" s="42"/>
      <c r="S12068" s="42"/>
      <c r="T12068" s="42"/>
      <c r="U12068" s="42"/>
      <c r="V12068" s="42"/>
      <c r="W12068" s="42"/>
      <c r="X12068" s="42"/>
      <c r="Y12068" s="42"/>
      <c r="Z12068" s="42"/>
    </row>
    <row r="12069">
      <c r="B12069" s="42"/>
      <c r="D12069" s="90"/>
      <c r="F12069" s="90"/>
      <c r="G12069" s="42"/>
      <c r="H12069" s="90"/>
      <c r="M12069" s="42"/>
      <c r="S12069" s="42"/>
      <c r="T12069" s="42"/>
      <c r="U12069" s="42"/>
      <c r="V12069" s="42"/>
      <c r="W12069" s="42"/>
      <c r="X12069" s="42"/>
      <c r="Y12069" s="42"/>
      <c r="Z12069" s="42"/>
    </row>
    <row r="12070">
      <c r="B12070" s="42"/>
      <c r="D12070" s="90"/>
      <c r="F12070" s="90"/>
      <c r="G12070" s="42"/>
      <c r="H12070" s="90"/>
      <c r="M12070" s="42"/>
      <c r="S12070" s="42"/>
      <c r="T12070" s="42"/>
      <c r="U12070" s="42"/>
      <c r="V12070" s="42"/>
      <c r="W12070" s="42"/>
      <c r="X12070" s="42"/>
      <c r="Y12070" s="42"/>
      <c r="Z12070" s="42"/>
    </row>
    <row r="12071">
      <c r="B12071" s="42"/>
      <c r="D12071" s="90"/>
      <c r="F12071" s="90"/>
      <c r="G12071" s="42"/>
      <c r="H12071" s="90"/>
      <c r="M12071" s="42"/>
      <c r="S12071" s="42"/>
      <c r="T12071" s="42"/>
      <c r="U12071" s="42"/>
      <c r="V12071" s="42"/>
      <c r="W12071" s="42"/>
      <c r="X12071" s="42"/>
      <c r="Y12071" s="42"/>
      <c r="Z12071" s="42"/>
    </row>
    <row r="12072">
      <c r="B12072" s="42"/>
      <c r="D12072" s="90"/>
      <c r="F12072" s="90"/>
      <c r="G12072" s="42"/>
      <c r="H12072" s="90"/>
      <c r="M12072" s="42"/>
      <c r="S12072" s="42"/>
      <c r="T12072" s="42"/>
      <c r="U12072" s="42"/>
      <c r="V12072" s="42"/>
      <c r="W12072" s="42"/>
      <c r="X12072" s="42"/>
      <c r="Y12072" s="42"/>
      <c r="Z12072" s="42"/>
    </row>
    <row r="12073">
      <c r="B12073" s="42"/>
      <c r="D12073" s="90"/>
      <c r="F12073" s="90"/>
      <c r="G12073" s="42"/>
      <c r="H12073" s="90"/>
      <c r="M12073" s="42"/>
      <c r="S12073" s="42"/>
      <c r="T12073" s="42"/>
      <c r="U12073" s="42"/>
      <c r="V12073" s="42"/>
      <c r="W12073" s="42"/>
      <c r="X12073" s="42"/>
      <c r="Y12073" s="42"/>
      <c r="Z12073" s="42"/>
    </row>
    <row r="12074">
      <c r="B12074" s="42"/>
      <c r="D12074" s="90"/>
      <c r="F12074" s="90"/>
      <c r="G12074" s="42"/>
      <c r="H12074" s="90"/>
      <c r="M12074" s="42"/>
      <c r="S12074" s="42"/>
      <c r="T12074" s="42"/>
      <c r="U12074" s="42"/>
      <c r="V12074" s="42"/>
      <c r="W12074" s="42"/>
      <c r="X12074" s="42"/>
      <c r="Y12074" s="42"/>
      <c r="Z12074" s="42"/>
    </row>
    <row r="12075">
      <c r="B12075" s="42"/>
      <c r="D12075" s="90"/>
      <c r="F12075" s="90"/>
      <c r="G12075" s="42"/>
      <c r="H12075" s="90"/>
      <c r="M12075" s="42"/>
      <c r="S12075" s="42"/>
      <c r="T12075" s="42"/>
      <c r="U12075" s="42"/>
      <c r="V12075" s="42"/>
      <c r="W12075" s="42"/>
      <c r="X12075" s="42"/>
      <c r="Y12075" s="42"/>
      <c r="Z12075" s="42"/>
    </row>
    <row r="12076">
      <c r="B12076" s="42"/>
      <c r="D12076" s="90"/>
      <c r="F12076" s="90"/>
      <c r="G12076" s="42"/>
      <c r="H12076" s="90"/>
      <c r="M12076" s="42"/>
      <c r="S12076" s="42"/>
      <c r="T12076" s="42"/>
      <c r="U12076" s="42"/>
      <c r="V12076" s="42"/>
      <c r="W12076" s="42"/>
      <c r="X12076" s="42"/>
      <c r="Y12076" s="42"/>
      <c r="Z12076" s="42"/>
    </row>
    <row r="12077">
      <c r="B12077" s="42"/>
      <c r="D12077" s="90"/>
      <c r="F12077" s="90"/>
      <c r="G12077" s="42"/>
      <c r="H12077" s="90"/>
      <c r="M12077" s="42"/>
      <c r="S12077" s="42"/>
      <c r="T12077" s="42"/>
      <c r="U12077" s="42"/>
      <c r="V12077" s="42"/>
      <c r="W12077" s="42"/>
      <c r="X12077" s="42"/>
      <c r="Y12077" s="42"/>
      <c r="Z12077" s="42"/>
    </row>
    <row r="12078">
      <c r="B12078" s="42"/>
      <c r="D12078" s="90"/>
      <c r="F12078" s="90"/>
      <c r="G12078" s="42"/>
      <c r="H12078" s="90"/>
      <c r="M12078" s="42"/>
      <c r="S12078" s="42"/>
      <c r="T12078" s="42"/>
      <c r="U12078" s="42"/>
      <c r="V12078" s="42"/>
      <c r="W12078" s="42"/>
      <c r="X12078" s="42"/>
      <c r="Y12078" s="42"/>
      <c r="Z12078" s="42"/>
    </row>
    <row r="12079">
      <c r="B12079" s="42"/>
      <c r="D12079" s="90"/>
      <c r="F12079" s="90"/>
      <c r="G12079" s="42"/>
      <c r="H12079" s="90"/>
      <c r="M12079" s="42"/>
      <c r="S12079" s="42"/>
      <c r="T12079" s="42"/>
      <c r="U12079" s="42"/>
      <c r="V12079" s="42"/>
      <c r="W12079" s="42"/>
      <c r="X12079" s="42"/>
      <c r="Y12079" s="42"/>
      <c r="Z12079" s="42"/>
    </row>
    <row r="12080">
      <c r="B12080" s="42"/>
      <c r="D12080" s="90"/>
      <c r="F12080" s="90"/>
      <c r="G12080" s="42"/>
      <c r="H12080" s="90"/>
      <c r="M12080" s="42"/>
      <c r="S12080" s="42"/>
      <c r="T12080" s="42"/>
      <c r="U12080" s="42"/>
      <c r="V12080" s="42"/>
      <c r="W12080" s="42"/>
      <c r="X12080" s="42"/>
      <c r="Y12080" s="42"/>
      <c r="Z12080" s="42"/>
    </row>
    <row r="12081">
      <c r="B12081" s="42"/>
      <c r="D12081" s="90"/>
      <c r="F12081" s="90"/>
      <c r="G12081" s="42"/>
      <c r="H12081" s="90"/>
      <c r="M12081" s="42"/>
      <c r="S12081" s="42"/>
      <c r="T12081" s="42"/>
      <c r="U12081" s="42"/>
      <c r="V12081" s="42"/>
      <c r="W12081" s="42"/>
      <c r="X12081" s="42"/>
      <c r="Y12081" s="42"/>
      <c r="Z12081" s="42"/>
    </row>
    <row r="12082">
      <c r="B12082" s="42"/>
      <c r="D12082" s="90"/>
      <c r="F12082" s="90"/>
      <c r="G12082" s="42"/>
      <c r="H12082" s="90"/>
      <c r="M12082" s="42"/>
      <c r="S12082" s="42"/>
      <c r="T12082" s="42"/>
      <c r="U12082" s="42"/>
      <c r="V12082" s="42"/>
      <c r="W12082" s="42"/>
      <c r="X12082" s="42"/>
      <c r="Y12082" s="42"/>
      <c r="Z12082" s="42"/>
    </row>
    <row r="12083">
      <c r="B12083" s="42"/>
      <c r="D12083" s="90"/>
      <c r="F12083" s="90"/>
      <c r="G12083" s="42"/>
      <c r="H12083" s="90"/>
      <c r="M12083" s="42"/>
      <c r="S12083" s="42"/>
      <c r="T12083" s="42"/>
      <c r="U12083" s="42"/>
      <c r="V12083" s="42"/>
      <c r="W12083" s="42"/>
      <c r="X12083" s="42"/>
      <c r="Y12083" s="42"/>
      <c r="Z12083" s="42"/>
    </row>
    <row r="12084">
      <c r="B12084" s="42"/>
      <c r="D12084" s="90"/>
      <c r="F12084" s="90"/>
      <c r="G12084" s="42"/>
      <c r="H12084" s="90"/>
      <c r="M12084" s="42"/>
      <c r="S12084" s="42"/>
      <c r="T12084" s="42"/>
      <c r="U12084" s="42"/>
      <c r="V12084" s="42"/>
      <c r="W12084" s="42"/>
      <c r="X12084" s="42"/>
      <c r="Y12084" s="42"/>
      <c r="Z12084" s="42"/>
    </row>
    <row r="12085">
      <c r="B12085" s="42"/>
      <c r="D12085" s="90"/>
      <c r="F12085" s="90"/>
      <c r="G12085" s="42"/>
      <c r="H12085" s="90"/>
      <c r="M12085" s="42"/>
      <c r="S12085" s="42"/>
      <c r="T12085" s="42"/>
      <c r="U12085" s="42"/>
      <c r="V12085" s="42"/>
      <c r="W12085" s="42"/>
      <c r="X12085" s="42"/>
      <c r="Y12085" s="42"/>
      <c r="Z12085" s="42"/>
    </row>
    <row r="12086">
      <c r="B12086" s="42"/>
      <c r="D12086" s="90"/>
      <c r="F12086" s="90"/>
      <c r="G12086" s="42"/>
      <c r="H12086" s="90"/>
      <c r="M12086" s="42"/>
      <c r="S12086" s="42"/>
      <c r="T12086" s="42"/>
      <c r="U12086" s="42"/>
      <c r="V12086" s="42"/>
      <c r="W12086" s="42"/>
      <c r="X12086" s="42"/>
      <c r="Y12086" s="42"/>
      <c r="Z12086" s="42"/>
    </row>
    <row r="12087">
      <c r="B12087" s="42"/>
      <c r="D12087" s="90"/>
      <c r="F12087" s="90"/>
      <c r="G12087" s="42"/>
      <c r="H12087" s="90"/>
      <c r="M12087" s="42"/>
      <c r="S12087" s="42"/>
      <c r="T12087" s="42"/>
      <c r="U12087" s="42"/>
      <c r="V12087" s="42"/>
      <c r="W12087" s="42"/>
      <c r="X12087" s="42"/>
      <c r="Y12087" s="42"/>
      <c r="Z12087" s="42"/>
    </row>
    <row r="12088">
      <c r="B12088" s="42"/>
      <c r="D12088" s="90"/>
      <c r="F12088" s="90"/>
      <c r="G12088" s="42"/>
      <c r="H12088" s="90"/>
      <c r="M12088" s="42"/>
      <c r="S12088" s="42"/>
      <c r="T12088" s="42"/>
      <c r="U12088" s="42"/>
      <c r="V12088" s="42"/>
      <c r="W12088" s="42"/>
      <c r="X12088" s="42"/>
      <c r="Y12088" s="42"/>
      <c r="Z12088" s="42"/>
    </row>
    <row r="12089">
      <c r="B12089" s="42"/>
      <c r="D12089" s="90"/>
      <c r="F12089" s="90"/>
      <c r="G12089" s="42"/>
      <c r="H12089" s="90"/>
      <c r="M12089" s="42"/>
      <c r="S12089" s="42"/>
      <c r="T12089" s="42"/>
      <c r="U12089" s="42"/>
      <c r="V12089" s="42"/>
      <c r="W12089" s="42"/>
      <c r="X12089" s="42"/>
      <c r="Y12089" s="42"/>
      <c r="Z12089" s="42"/>
    </row>
    <row r="12090">
      <c r="B12090" s="42"/>
      <c r="D12090" s="90"/>
      <c r="F12090" s="90"/>
      <c r="G12090" s="42"/>
      <c r="H12090" s="90"/>
      <c r="M12090" s="42"/>
      <c r="S12090" s="42"/>
      <c r="T12090" s="42"/>
      <c r="U12090" s="42"/>
      <c r="V12090" s="42"/>
      <c r="W12090" s="42"/>
      <c r="X12090" s="42"/>
      <c r="Y12090" s="42"/>
      <c r="Z12090" s="42"/>
    </row>
    <row r="12091">
      <c r="B12091" s="42"/>
      <c r="D12091" s="90"/>
      <c r="F12091" s="90"/>
      <c r="G12091" s="42"/>
      <c r="H12091" s="90"/>
      <c r="M12091" s="42"/>
      <c r="S12091" s="42"/>
      <c r="T12091" s="42"/>
      <c r="U12091" s="42"/>
      <c r="V12091" s="42"/>
      <c r="W12091" s="42"/>
      <c r="X12091" s="42"/>
      <c r="Y12091" s="42"/>
      <c r="Z12091" s="42"/>
    </row>
    <row r="12092">
      <c r="B12092" s="42"/>
      <c r="D12092" s="90"/>
      <c r="F12092" s="90"/>
      <c r="G12092" s="42"/>
      <c r="H12092" s="90"/>
      <c r="M12092" s="42"/>
      <c r="S12092" s="42"/>
      <c r="T12092" s="42"/>
      <c r="U12092" s="42"/>
      <c r="V12092" s="42"/>
      <c r="W12092" s="42"/>
      <c r="X12092" s="42"/>
      <c r="Y12092" s="42"/>
      <c r="Z12092" s="42"/>
    </row>
    <row r="12093">
      <c r="B12093" s="42"/>
      <c r="D12093" s="90"/>
      <c r="F12093" s="90"/>
      <c r="G12093" s="42"/>
      <c r="H12093" s="90"/>
      <c r="M12093" s="42"/>
      <c r="S12093" s="42"/>
      <c r="T12093" s="42"/>
      <c r="U12093" s="42"/>
      <c r="V12093" s="42"/>
      <c r="W12093" s="42"/>
      <c r="X12093" s="42"/>
      <c r="Y12093" s="42"/>
      <c r="Z12093" s="42"/>
    </row>
    <row r="12094">
      <c r="B12094" s="42"/>
      <c r="D12094" s="90"/>
      <c r="F12094" s="90"/>
      <c r="G12094" s="42"/>
      <c r="H12094" s="90"/>
      <c r="M12094" s="42"/>
      <c r="S12094" s="42"/>
      <c r="T12094" s="42"/>
      <c r="U12094" s="42"/>
      <c r="V12094" s="42"/>
      <c r="W12094" s="42"/>
      <c r="X12094" s="42"/>
      <c r="Y12094" s="42"/>
      <c r="Z12094" s="42"/>
    </row>
    <row r="12095">
      <c r="B12095" s="42"/>
      <c r="D12095" s="90"/>
      <c r="F12095" s="90"/>
      <c r="G12095" s="42"/>
      <c r="H12095" s="90"/>
      <c r="M12095" s="42"/>
      <c r="S12095" s="42"/>
      <c r="T12095" s="42"/>
      <c r="U12095" s="42"/>
      <c r="V12095" s="42"/>
      <c r="W12095" s="42"/>
      <c r="X12095" s="42"/>
      <c r="Y12095" s="42"/>
      <c r="Z12095" s="42"/>
    </row>
    <row r="12096">
      <c r="B12096" s="42"/>
      <c r="D12096" s="90"/>
      <c r="F12096" s="90"/>
      <c r="G12096" s="42"/>
      <c r="H12096" s="90"/>
      <c r="M12096" s="42"/>
      <c r="S12096" s="42"/>
      <c r="T12096" s="42"/>
      <c r="U12096" s="42"/>
      <c r="V12096" s="42"/>
      <c r="W12096" s="42"/>
      <c r="X12096" s="42"/>
      <c r="Y12096" s="42"/>
      <c r="Z12096" s="42"/>
    </row>
    <row r="12097">
      <c r="B12097" s="42"/>
      <c r="D12097" s="90"/>
      <c r="F12097" s="90"/>
      <c r="G12097" s="42"/>
      <c r="H12097" s="90"/>
      <c r="M12097" s="42"/>
      <c r="S12097" s="42"/>
      <c r="T12097" s="42"/>
      <c r="U12097" s="42"/>
      <c r="V12097" s="42"/>
      <c r="W12097" s="42"/>
      <c r="X12097" s="42"/>
      <c r="Y12097" s="42"/>
      <c r="Z12097" s="42"/>
    </row>
    <row r="12098">
      <c r="B12098" s="42"/>
      <c r="D12098" s="90"/>
      <c r="F12098" s="90"/>
      <c r="G12098" s="42"/>
      <c r="H12098" s="90"/>
      <c r="M12098" s="42"/>
      <c r="S12098" s="42"/>
      <c r="T12098" s="42"/>
      <c r="U12098" s="42"/>
      <c r="V12098" s="42"/>
      <c r="W12098" s="42"/>
      <c r="X12098" s="42"/>
      <c r="Y12098" s="42"/>
      <c r="Z12098" s="42"/>
    </row>
    <row r="12099">
      <c r="B12099" s="42"/>
      <c r="D12099" s="90"/>
      <c r="F12099" s="90"/>
      <c r="G12099" s="42"/>
      <c r="H12099" s="90"/>
      <c r="M12099" s="42"/>
      <c r="S12099" s="42"/>
      <c r="T12099" s="42"/>
      <c r="U12099" s="42"/>
      <c r="V12099" s="42"/>
      <c r="W12099" s="42"/>
      <c r="X12099" s="42"/>
      <c r="Y12099" s="42"/>
      <c r="Z12099" s="42"/>
    </row>
    <row r="12100">
      <c r="B12100" s="42"/>
      <c r="D12100" s="90"/>
      <c r="F12100" s="90"/>
      <c r="G12100" s="42"/>
      <c r="H12100" s="90"/>
      <c r="M12100" s="42"/>
      <c r="S12100" s="42"/>
      <c r="T12100" s="42"/>
      <c r="U12100" s="42"/>
      <c r="V12100" s="42"/>
      <c r="W12100" s="42"/>
      <c r="X12100" s="42"/>
      <c r="Y12100" s="42"/>
      <c r="Z12100" s="42"/>
    </row>
    <row r="12101">
      <c r="B12101" s="42"/>
      <c r="D12101" s="90"/>
      <c r="F12101" s="90"/>
      <c r="G12101" s="42"/>
      <c r="H12101" s="90"/>
      <c r="M12101" s="42"/>
      <c r="S12101" s="42"/>
      <c r="T12101" s="42"/>
      <c r="U12101" s="42"/>
      <c r="V12101" s="42"/>
      <c r="W12101" s="42"/>
      <c r="X12101" s="42"/>
      <c r="Y12101" s="42"/>
      <c r="Z12101" s="42"/>
    </row>
    <row r="12102">
      <c r="B12102" s="42"/>
      <c r="D12102" s="90"/>
      <c r="F12102" s="90"/>
      <c r="G12102" s="42"/>
      <c r="H12102" s="90"/>
      <c r="M12102" s="42"/>
      <c r="S12102" s="42"/>
      <c r="T12102" s="42"/>
      <c r="U12102" s="42"/>
      <c r="V12102" s="42"/>
      <c r="W12102" s="42"/>
      <c r="X12102" s="42"/>
      <c r="Y12102" s="42"/>
      <c r="Z12102" s="42"/>
    </row>
    <row r="12103">
      <c r="B12103" s="42"/>
      <c r="D12103" s="90"/>
      <c r="F12103" s="90"/>
      <c r="G12103" s="42"/>
      <c r="H12103" s="90"/>
      <c r="M12103" s="42"/>
      <c r="S12103" s="42"/>
      <c r="T12103" s="42"/>
      <c r="U12103" s="42"/>
      <c r="V12103" s="42"/>
      <c r="W12103" s="42"/>
      <c r="X12103" s="42"/>
      <c r="Y12103" s="42"/>
      <c r="Z12103" s="42"/>
    </row>
    <row r="12104">
      <c r="B12104" s="42"/>
      <c r="D12104" s="90"/>
      <c r="F12104" s="90"/>
      <c r="G12104" s="42"/>
      <c r="H12104" s="90"/>
      <c r="M12104" s="42"/>
      <c r="S12104" s="42"/>
      <c r="T12104" s="42"/>
      <c r="U12104" s="42"/>
      <c r="V12104" s="42"/>
      <c r="W12104" s="42"/>
      <c r="X12104" s="42"/>
      <c r="Y12104" s="42"/>
      <c r="Z12104" s="42"/>
    </row>
    <row r="12105">
      <c r="B12105" s="42"/>
      <c r="D12105" s="90"/>
      <c r="F12105" s="90"/>
      <c r="G12105" s="42"/>
      <c r="H12105" s="90"/>
      <c r="M12105" s="42"/>
      <c r="S12105" s="42"/>
      <c r="T12105" s="42"/>
      <c r="U12105" s="42"/>
      <c r="V12105" s="42"/>
      <c r="W12105" s="42"/>
      <c r="X12105" s="42"/>
      <c r="Y12105" s="42"/>
      <c r="Z12105" s="42"/>
    </row>
    <row r="12106">
      <c r="B12106" s="42"/>
      <c r="D12106" s="90"/>
      <c r="F12106" s="90"/>
      <c r="G12106" s="42"/>
      <c r="H12106" s="90"/>
      <c r="M12106" s="42"/>
      <c r="S12106" s="42"/>
      <c r="T12106" s="42"/>
      <c r="U12106" s="42"/>
      <c r="V12106" s="42"/>
      <c r="W12106" s="42"/>
      <c r="X12106" s="42"/>
      <c r="Y12106" s="42"/>
      <c r="Z12106" s="42"/>
    </row>
    <row r="12107">
      <c r="B12107" s="42"/>
      <c r="D12107" s="90"/>
      <c r="F12107" s="90"/>
      <c r="G12107" s="42"/>
      <c r="H12107" s="90"/>
      <c r="M12107" s="42"/>
      <c r="S12107" s="42"/>
      <c r="T12107" s="42"/>
      <c r="U12107" s="42"/>
      <c r="V12107" s="42"/>
      <c r="W12107" s="42"/>
      <c r="X12107" s="42"/>
      <c r="Y12107" s="42"/>
      <c r="Z12107" s="42"/>
    </row>
    <row r="12108">
      <c r="B12108" s="42"/>
      <c r="D12108" s="90"/>
      <c r="F12108" s="90"/>
      <c r="G12108" s="42"/>
      <c r="H12108" s="90"/>
      <c r="M12108" s="42"/>
      <c r="S12108" s="42"/>
      <c r="T12108" s="42"/>
      <c r="U12108" s="42"/>
      <c r="V12108" s="42"/>
      <c r="W12108" s="42"/>
      <c r="X12108" s="42"/>
      <c r="Y12108" s="42"/>
      <c r="Z12108" s="42"/>
    </row>
    <row r="12109">
      <c r="B12109" s="42"/>
      <c r="D12109" s="90"/>
      <c r="F12109" s="90"/>
      <c r="G12109" s="42"/>
      <c r="H12109" s="90"/>
      <c r="M12109" s="42"/>
      <c r="S12109" s="42"/>
      <c r="T12109" s="42"/>
      <c r="U12109" s="42"/>
      <c r="V12109" s="42"/>
      <c r="W12109" s="42"/>
      <c r="X12109" s="42"/>
      <c r="Y12109" s="42"/>
      <c r="Z12109" s="42"/>
    </row>
    <row r="12110">
      <c r="B12110" s="42"/>
      <c r="D12110" s="90"/>
      <c r="F12110" s="90"/>
      <c r="G12110" s="42"/>
      <c r="H12110" s="90"/>
      <c r="M12110" s="42"/>
      <c r="S12110" s="42"/>
      <c r="T12110" s="42"/>
      <c r="U12110" s="42"/>
      <c r="V12110" s="42"/>
      <c r="W12110" s="42"/>
      <c r="X12110" s="42"/>
      <c r="Y12110" s="42"/>
      <c r="Z12110" s="42"/>
    </row>
    <row r="12111">
      <c r="B12111" s="42"/>
      <c r="D12111" s="90"/>
      <c r="F12111" s="90"/>
      <c r="G12111" s="42"/>
      <c r="H12111" s="90"/>
      <c r="M12111" s="42"/>
      <c r="S12111" s="42"/>
      <c r="T12111" s="42"/>
      <c r="U12111" s="42"/>
      <c r="V12111" s="42"/>
      <c r="W12111" s="42"/>
      <c r="X12111" s="42"/>
      <c r="Y12111" s="42"/>
      <c r="Z12111" s="42"/>
    </row>
    <row r="12112">
      <c r="B12112" s="42"/>
      <c r="D12112" s="90"/>
      <c r="F12112" s="90"/>
      <c r="G12112" s="42"/>
      <c r="H12112" s="90"/>
      <c r="M12112" s="42"/>
      <c r="S12112" s="42"/>
      <c r="T12112" s="42"/>
      <c r="U12112" s="42"/>
      <c r="V12112" s="42"/>
      <c r="W12112" s="42"/>
      <c r="X12112" s="42"/>
      <c r="Y12112" s="42"/>
      <c r="Z12112" s="42"/>
    </row>
    <row r="12113">
      <c r="B12113" s="42"/>
      <c r="D12113" s="90"/>
      <c r="F12113" s="90"/>
      <c r="G12113" s="42"/>
      <c r="H12113" s="90"/>
      <c r="M12113" s="42"/>
      <c r="S12113" s="42"/>
      <c r="T12113" s="42"/>
      <c r="U12113" s="42"/>
      <c r="V12113" s="42"/>
      <c r="W12113" s="42"/>
      <c r="X12113" s="42"/>
      <c r="Y12113" s="42"/>
      <c r="Z12113" s="42"/>
    </row>
    <row r="12114">
      <c r="B12114" s="42"/>
      <c r="D12114" s="90"/>
      <c r="F12114" s="90"/>
      <c r="G12114" s="42"/>
      <c r="H12114" s="90"/>
      <c r="M12114" s="42"/>
      <c r="S12114" s="42"/>
      <c r="T12114" s="42"/>
      <c r="U12114" s="42"/>
      <c r="V12114" s="42"/>
      <c r="W12114" s="42"/>
      <c r="X12114" s="42"/>
      <c r="Y12114" s="42"/>
      <c r="Z12114" s="42"/>
    </row>
    <row r="12115">
      <c r="B12115" s="42"/>
      <c r="D12115" s="90"/>
      <c r="F12115" s="90"/>
      <c r="G12115" s="42"/>
      <c r="H12115" s="90"/>
      <c r="M12115" s="42"/>
      <c r="S12115" s="42"/>
      <c r="T12115" s="42"/>
      <c r="U12115" s="42"/>
      <c r="V12115" s="42"/>
      <c r="W12115" s="42"/>
      <c r="X12115" s="42"/>
      <c r="Y12115" s="42"/>
      <c r="Z12115" s="42"/>
    </row>
    <row r="12116">
      <c r="B12116" s="42"/>
      <c r="D12116" s="90"/>
      <c r="F12116" s="90"/>
      <c r="G12116" s="42"/>
      <c r="H12116" s="90"/>
      <c r="M12116" s="42"/>
      <c r="S12116" s="42"/>
      <c r="T12116" s="42"/>
      <c r="U12116" s="42"/>
      <c r="V12116" s="42"/>
      <c r="W12116" s="42"/>
      <c r="X12116" s="42"/>
      <c r="Y12116" s="42"/>
      <c r="Z12116" s="42"/>
    </row>
    <row r="12117">
      <c r="B12117" s="42"/>
      <c r="D12117" s="90"/>
      <c r="F12117" s="90"/>
      <c r="G12117" s="42"/>
      <c r="H12117" s="90"/>
      <c r="M12117" s="42"/>
      <c r="S12117" s="42"/>
      <c r="T12117" s="42"/>
      <c r="U12117" s="42"/>
      <c r="V12117" s="42"/>
      <c r="W12117" s="42"/>
      <c r="X12117" s="42"/>
      <c r="Y12117" s="42"/>
      <c r="Z12117" s="42"/>
    </row>
    <row r="12118">
      <c r="B12118" s="42"/>
      <c r="D12118" s="90"/>
      <c r="F12118" s="90"/>
      <c r="G12118" s="42"/>
      <c r="H12118" s="90"/>
      <c r="M12118" s="42"/>
      <c r="S12118" s="42"/>
      <c r="T12118" s="42"/>
      <c r="U12118" s="42"/>
      <c r="V12118" s="42"/>
      <c r="W12118" s="42"/>
      <c r="X12118" s="42"/>
      <c r="Y12118" s="42"/>
      <c r="Z12118" s="42"/>
    </row>
    <row r="12119">
      <c r="B12119" s="42"/>
      <c r="D12119" s="90"/>
      <c r="F12119" s="90"/>
      <c r="G12119" s="42"/>
      <c r="H12119" s="90"/>
      <c r="M12119" s="42"/>
      <c r="S12119" s="42"/>
      <c r="T12119" s="42"/>
      <c r="U12119" s="42"/>
      <c r="V12119" s="42"/>
      <c r="W12119" s="42"/>
      <c r="X12119" s="42"/>
      <c r="Y12119" s="42"/>
      <c r="Z12119" s="42"/>
    </row>
    <row r="12120">
      <c r="B12120" s="42"/>
      <c r="D12120" s="90"/>
      <c r="F12120" s="90"/>
      <c r="G12120" s="42"/>
      <c r="H12120" s="90"/>
      <c r="M12120" s="42"/>
      <c r="S12120" s="42"/>
      <c r="T12120" s="42"/>
      <c r="U12120" s="42"/>
      <c r="V12120" s="42"/>
      <c r="W12120" s="42"/>
      <c r="X12120" s="42"/>
      <c r="Y12120" s="42"/>
      <c r="Z12120" s="42"/>
    </row>
    <row r="12121">
      <c r="B12121" s="42"/>
      <c r="D12121" s="90"/>
      <c r="F12121" s="90"/>
      <c r="G12121" s="42"/>
      <c r="H12121" s="90"/>
      <c r="M12121" s="42"/>
      <c r="S12121" s="42"/>
      <c r="T12121" s="42"/>
      <c r="U12121" s="42"/>
      <c r="V12121" s="42"/>
      <c r="W12121" s="42"/>
      <c r="X12121" s="42"/>
      <c r="Y12121" s="42"/>
      <c r="Z12121" s="42"/>
    </row>
    <row r="12122">
      <c r="B12122" s="42"/>
      <c r="D12122" s="90"/>
      <c r="F12122" s="90"/>
      <c r="G12122" s="42"/>
      <c r="H12122" s="90"/>
      <c r="M12122" s="42"/>
      <c r="S12122" s="42"/>
      <c r="T12122" s="42"/>
      <c r="U12122" s="42"/>
      <c r="V12122" s="42"/>
      <c r="W12122" s="42"/>
      <c r="X12122" s="42"/>
      <c r="Y12122" s="42"/>
      <c r="Z12122" s="42"/>
    </row>
    <row r="12123">
      <c r="B12123" s="42"/>
      <c r="D12123" s="90"/>
      <c r="F12123" s="90"/>
      <c r="G12123" s="42"/>
      <c r="H12123" s="90"/>
      <c r="M12123" s="42"/>
      <c r="S12123" s="42"/>
      <c r="T12123" s="42"/>
      <c r="U12123" s="42"/>
      <c r="V12123" s="42"/>
      <c r="W12123" s="42"/>
      <c r="X12123" s="42"/>
      <c r="Y12123" s="42"/>
      <c r="Z12123" s="42"/>
    </row>
    <row r="12124">
      <c r="B12124" s="42"/>
      <c r="D12124" s="90"/>
      <c r="F12124" s="90"/>
      <c r="G12124" s="42"/>
      <c r="H12124" s="90"/>
      <c r="M12124" s="42"/>
      <c r="S12124" s="42"/>
      <c r="T12124" s="42"/>
      <c r="U12124" s="42"/>
      <c r="V12124" s="42"/>
      <c r="W12124" s="42"/>
      <c r="X12124" s="42"/>
      <c r="Y12124" s="42"/>
      <c r="Z12124" s="42"/>
    </row>
    <row r="12125">
      <c r="B12125" s="42"/>
      <c r="D12125" s="90"/>
      <c r="F12125" s="90"/>
      <c r="G12125" s="42"/>
      <c r="H12125" s="90"/>
      <c r="M12125" s="42"/>
      <c r="S12125" s="42"/>
      <c r="T12125" s="42"/>
      <c r="U12125" s="42"/>
      <c r="V12125" s="42"/>
      <c r="W12125" s="42"/>
      <c r="X12125" s="42"/>
      <c r="Y12125" s="42"/>
      <c r="Z12125" s="42"/>
    </row>
    <row r="12126">
      <c r="B12126" s="42"/>
      <c r="D12126" s="90"/>
      <c r="F12126" s="90"/>
      <c r="G12126" s="42"/>
      <c r="H12126" s="90"/>
      <c r="M12126" s="42"/>
      <c r="S12126" s="42"/>
      <c r="T12126" s="42"/>
      <c r="U12126" s="42"/>
      <c r="V12126" s="42"/>
      <c r="W12126" s="42"/>
      <c r="X12126" s="42"/>
      <c r="Y12126" s="42"/>
      <c r="Z12126" s="42"/>
    </row>
    <row r="12127">
      <c r="B12127" s="42"/>
      <c r="D12127" s="90"/>
      <c r="F12127" s="90"/>
      <c r="G12127" s="42"/>
      <c r="H12127" s="90"/>
      <c r="M12127" s="42"/>
      <c r="S12127" s="42"/>
      <c r="T12127" s="42"/>
      <c r="U12127" s="42"/>
      <c r="V12127" s="42"/>
      <c r="W12127" s="42"/>
      <c r="X12127" s="42"/>
      <c r="Y12127" s="42"/>
      <c r="Z12127" s="42"/>
    </row>
    <row r="12128">
      <c r="B12128" s="42"/>
      <c r="D12128" s="90"/>
      <c r="F12128" s="90"/>
      <c r="G12128" s="42"/>
      <c r="H12128" s="90"/>
      <c r="M12128" s="42"/>
      <c r="S12128" s="42"/>
      <c r="T12128" s="42"/>
      <c r="U12128" s="42"/>
      <c r="V12128" s="42"/>
      <c r="W12128" s="42"/>
      <c r="X12128" s="42"/>
      <c r="Y12128" s="42"/>
      <c r="Z12128" s="42"/>
    </row>
    <row r="12129">
      <c r="B12129" s="42"/>
      <c r="D12129" s="90"/>
      <c r="F12129" s="90"/>
      <c r="G12129" s="42"/>
      <c r="H12129" s="90"/>
      <c r="M12129" s="42"/>
      <c r="S12129" s="42"/>
      <c r="T12129" s="42"/>
      <c r="U12129" s="42"/>
      <c r="V12129" s="42"/>
      <c r="W12129" s="42"/>
      <c r="X12129" s="42"/>
      <c r="Y12129" s="42"/>
      <c r="Z12129" s="42"/>
    </row>
    <row r="12130">
      <c r="B12130" s="42"/>
      <c r="D12130" s="90"/>
      <c r="F12130" s="90"/>
      <c r="G12130" s="42"/>
      <c r="H12130" s="90"/>
      <c r="M12130" s="42"/>
      <c r="S12130" s="42"/>
      <c r="T12130" s="42"/>
      <c r="U12130" s="42"/>
      <c r="V12130" s="42"/>
      <c r="W12130" s="42"/>
      <c r="X12130" s="42"/>
      <c r="Y12130" s="42"/>
      <c r="Z12130" s="42"/>
    </row>
    <row r="12131">
      <c r="B12131" s="42"/>
      <c r="D12131" s="90"/>
      <c r="F12131" s="90"/>
      <c r="G12131" s="42"/>
      <c r="H12131" s="90"/>
      <c r="M12131" s="42"/>
      <c r="S12131" s="42"/>
      <c r="T12131" s="42"/>
      <c r="U12131" s="42"/>
      <c r="V12131" s="42"/>
      <c r="W12131" s="42"/>
      <c r="X12131" s="42"/>
      <c r="Y12131" s="42"/>
      <c r="Z12131" s="42"/>
    </row>
    <row r="12132">
      <c r="B12132" s="42"/>
      <c r="D12132" s="90"/>
      <c r="F12132" s="90"/>
      <c r="G12132" s="42"/>
      <c r="H12132" s="90"/>
      <c r="M12132" s="42"/>
      <c r="S12132" s="42"/>
      <c r="T12132" s="42"/>
      <c r="U12132" s="42"/>
      <c r="V12132" s="42"/>
      <c r="W12132" s="42"/>
      <c r="X12132" s="42"/>
      <c r="Y12132" s="42"/>
      <c r="Z12132" s="42"/>
    </row>
    <row r="12133">
      <c r="B12133" s="42"/>
      <c r="D12133" s="90"/>
      <c r="F12133" s="90"/>
      <c r="G12133" s="42"/>
      <c r="H12133" s="90"/>
      <c r="M12133" s="42"/>
      <c r="S12133" s="42"/>
      <c r="T12133" s="42"/>
      <c r="U12133" s="42"/>
      <c r="V12133" s="42"/>
      <c r="W12133" s="42"/>
      <c r="X12133" s="42"/>
      <c r="Y12133" s="42"/>
      <c r="Z12133" s="42"/>
    </row>
    <row r="12134">
      <c r="B12134" s="42"/>
      <c r="D12134" s="90"/>
      <c r="F12134" s="90"/>
      <c r="G12134" s="42"/>
      <c r="H12134" s="90"/>
      <c r="M12134" s="42"/>
      <c r="S12134" s="42"/>
      <c r="T12134" s="42"/>
      <c r="U12134" s="42"/>
      <c r="V12134" s="42"/>
      <c r="W12134" s="42"/>
      <c r="X12134" s="42"/>
      <c r="Y12134" s="42"/>
      <c r="Z12134" s="42"/>
    </row>
    <row r="12135">
      <c r="B12135" s="42"/>
      <c r="D12135" s="90"/>
      <c r="F12135" s="90"/>
      <c r="G12135" s="42"/>
      <c r="H12135" s="90"/>
      <c r="M12135" s="42"/>
      <c r="S12135" s="42"/>
      <c r="T12135" s="42"/>
      <c r="U12135" s="42"/>
      <c r="V12135" s="42"/>
      <c r="W12135" s="42"/>
      <c r="X12135" s="42"/>
      <c r="Y12135" s="42"/>
      <c r="Z12135" s="42"/>
    </row>
    <row r="12136">
      <c r="B12136" s="42"/>
      <c r="D12136" s="90"/>
      <c r="F12136" s="90"/>
      <c r="G12136" s="42"/>
      <c r="H12136" s="90"/>
      <c r="M12136" s="42"/>
      <c r="S12136" s="42"/>
      <c r="T12136" s="42"/>
      <c r="U12136" s="42"/>
      <c r="V12136" s="42"/>
      <c r="W12136" s="42"/>
      <c r="X12136" s="42"/>
      <c r="Y12136" s="42"/>
      <c r="Z12136" s="42"/>
    </row>
    <row r="12137">
      <c r="B12137" s="42"/>
      <c r="D12137" s="90"/>
      <c r="F12137" s="90"/>
      <c r="G12137" s="42"/>
      <c r="H12137" s="90"/>
      <c r="M12137" s="42"/>
      <c r="S12137" s="42"/>
      <c r="T12137" s="42"/>
      <c r="U12137" s="42"/>
      <c r="V12137" s="42"/>
      <c r="W12137" s="42"/>
      <c r="X12137" s="42"/>
      <c r="Y12137" s="42"/>
      <c r="Z12137" s="42"/>
    </row>
    <row r="12138">
      <c r="B12138" s="42"/>
      <c r="D12138" s="90"/>
      <c r="F12138" s="90"/>
      <c r="G12138" s="42"/>
      <c r="H12138" s="90"/>
      <c r="M12138" s="42"/>
      <c r="S12138" s="42"/>
      <c r="T12138" s="42"/>
      <c r="U12138" s="42"/>
      <c r="V12138" s="42"/>
      <c r="W12138" s="42"/>
      <c r="X12138" s="42"/>
      <c r="Y12138" s="42"/>
      <c r="Z12138" s="42"/>
    </row>
    <row r="12139">
      <c r="B12139" s="42"/>
      <c r="D12139" s="90"/>
      <c r="F12139" s="90"/>
      <c r="G12139" s="42"/>
      <c r="H12139" s="90"/>
      <c r="M12139" s="42"/>
      <c r="S12139" s="42"/>
      <c r="T12139" s="42"/>
      <c r="U12139" s="42"/>
      <c r="V12139" s="42"/>
      <c r="W12139" s="42"/>
      <c r="X12139" s="42"/>
      <c r="Y12139" s="42"/>
      <c r="Z12139" s="42"/>
    </row>
    <row r="12140">
      <c r="B12140" s="42"/>
      <c r="D12140" s="90"/>
      <c r="F12140" s="90"/>
      <c r="G12140" s="42"/>
      <c r="H12140" s="90"/>
      <c r="M12140" s="42"/>
      <c r="S12140" s="42"/>
      <c r="T12140" s="42"/>
      <c r="U12140" s="42"/>
      <c r="V12140" s="42"/>
      <c r="W12140" s="42"/>
      <c r="X12140" s="42"/>
      <c r="Y12140" s="42"/>
      <c r="Z12140" s="42"/>
    </row>
    <row r="12141">
      <c r="B12141" s="42"/>
      <c r="D12141" s="90"/>
      <c r="F12141" s="90"/>
      <c r="G12141" s="42"/>
      <c r="H12141" s="90"/>
      <c r="M12141" s="42"/>
      <c r="S12141" s="42"/>
      <c r="T12141" s="42"/>
      <c r="U12141" s="42"/>
      <c r="V12141" s="42"/>
      <c r="W12141" s="42"/>
      <c r="X12141" s="42"/>
      <c r="Y12141" s="42"/>
      <c r="Z12141" s="42"/>
    </row>
    <row r="12142">
      <c r="B12142" s="42"/>
      <c r="D12142" s="90"/>
      <c r="F12142" s="90"/>
      <c r="G12142" s="42"/>
      <c r="H12142" s="90"/>
      <c r="M12142" s="42"/>
      <c r="S12142" s="42"/>
      <c r="T12142" s="42"/>
      <c r="U12142" s="42"/>
      <c r="V12142" s="42"/>
      <c r="W12142" s="42"/>
      <c r="X12142" s="42"/>
      <c r="Y12142" s="42"/>
      <c r="Z12142" s="42"/>
    </row>
    <row r="12143">
      <c r="B12143" s="42"/>
      <c r="D12143" s="90"/>
      <c r="F12143" s="90"/>
      <c r="G12143" s="42"/>
      <c r="H12143" s="90"/>
      <c r="M12143" s="42"/>
      <c r="S12143" s="42"/>
      <c r="T12143" s="42"/>
      <c r="U12143" s="42"/>
      <c r="V12143" s="42"/>
      <c r="W12143" s="42"/>
      <c r="X12143" s="42"/>
      <c r="Y12143" s="42"/>
      <c r="Z12143" s="42"/>
    </row>
    <row r="12144">
      <c r="B12144" s="42"/>
      <c r="D12144" s="90"/>
      <c r="F12144" s="90"/>
      <c r="G12144" s="42"/>
      <c r="H12144" s="90"/>
      <c r="M12144" s="42"/>
      <c r="S12144" s="42"/>
      <c r="T12144" s="42"/>
      <c r="U12144" s="42"/>
      <c r="V12144" s="42"/>
      <c r="W12144" s="42"/>
      <c r="X12144" s="42"/>
      <c r="Y12144" s="42"/>
      <c r="Z12144" s="42"/>
    </row>
    <row r="12145">
      <c r="B12145" s="42"/>
      <c r="D12145" s="90"/>
      <c r="F12145" s="90"/>
      <c r="G12145" s="42"/>
      <c r="H12145" s="90"/>
      <c r="M12145" s="42"/>
      <c r="S12145" s="42"/>
      <c r="T12145" s="42"/>
      <c r="U12145" s="42"/>
      <c r="V12145" s="42"/>
      <c r="W12145" s="42"/>
      <c r="X12145" s="42"/>
      <c r="Y12145" s="42"/>
      <c r="Z12145" s="42"/>
    </row>
    <row r="12146">
      <c r="B12146" s="42"/>
      <c r="D12146" s="90"/>
      <c r="F12146" s="90"/>
      <c r="G12146" s="42"/>
      <c r="H12146" s="90"/>
      <c r="M12146" s="42"/>
      <c r="S12146" s="42"/>
      <c r="T12146" s="42"/>
      <c r="U12146" s="42"/>
      <c r="V12146" s="42"/>
      <c r="W12146" s="42"/>
      <c r="X12146" s="42"/>
      <c r="Y12146" s="42"/>
      <c r="Z12146" s="42"/>
    </row>
    <row r="12147">
      <c r="B12147" s="42"/>
      <c r="D12147" s="90"/>
      <c r="F12147" s="90"/>
      <c r="G12147" s="42"/>
      <c r="H12147" s="90"/>
      <c r="M12147" s="42"/>
      <c r="S12147" s="42"/>
      <c r="T12147" s="42"/>
      <c r="U12147" s="42"/>
      <c r="V12147" s="42"/>
      <c r="W12147" s="42"/>
      <c r="X12147" s="42"/>
      <c r="Y12147" s="42"/>
      <c r="Z12147" s="42"/>
    </row>
    <row r="12148">
      <c r="B12148" s="42"/>
      <c r="D12148" s="90"/>
      <c r="F12148" s="90"/>
      <c r="G12148" s="42"/>
      <c r="H12148" s="90"/>
      <c r="M12148" s="42"/>
      <c r="S12148" s="42"/>
      <c r="T12148" s="42"/>
      <c r="U12148" s="42"/>
      <c r="V12148" s="42"/>
      <c r="W12148" s="42"/>
      <c r="X12148" s="42"/>
      <c r="Y12148" s="42"/>
      <c r="Z12148" s="42"/>
    </row>
    <row r="12149">
      <c r="B12149" s="42"/>
      <c r="D12149" s="90"/>
      <c r="F12149" s="90"/>
      <c r="G12149" s="42"/>
      <c r="H12149" s="90"/>
      <c r="M12149" s="42"/>
      <c r="S12149" s="42"/>
      <c r="T12149" s="42"/>
      <c r="U12149" s="42"/>
      <c r="V12149" s="42"/>
      <c r="W12149" s="42"/>
      <c r="X12149" s="42"/>
      <c r="Y12149" s="42"/>
      <c r="Z12149" s="42"/>
    </row>
    <row r="12150">
      <c r="B12150" s="42"/>
      <c r="D12150" s="90"/>
      <c r="F12150" s="90"/>
      <c r="G12150" s="42"/>
      <c r="H12150" s="90"/>
      <c r="M12150" s="42"/>
      <c r="S12150" s="42"/>
      <c r="T12150" s="42"/>
      <c r="U12150" s="42"/>
      <c r="V12150" s="42"/>
      <c r="W12150" s="42"/>
      <c r="X12150" s="42"/>
      <c r="Y12150" s="42"/>
      <c r="Z12150" s="42"/>
    </row>
    <row r="12151">
      <c r="B12151" s="42"/>
      <c r="D12151" s="90"/>
      <c r="F12151" s="90"/>
      <c r="G12151" s="42"/>
      <c r="H12151" s="90"/>
      <c r="M12151" s="42"/>
      <c r="S12151" s="42"/>
      <c r="T12151" s="42"/>
      <c r="U12151" s="42"/>
      <c r="V12151" s="42"/>
      <c r="W12151" s="42"/>
      <c r="X12151" s="42"/>
      <c r="Y12151" s="42"/>
      <c r="Z12151" s="42"/>
    </row>
    <row r="12152">
      <c r="B12152" s="42"/>
      <c r="D12152" s="90"/>
      <c r="F12152" s="90"/>
      <c r="G12152" s="42"/>
      <c r="H12152" s="90"/>
      <c r="M12152" s="42"/>
      <c r="S12152" s="42"/>
      <c r="T12152" s="42"/>
      <c r="U12152" s="42"/>
      <c r="V12152" s="42"/>
      <c r="W12152" s="42"/>
      <c r="X12152" s="42"/>
      <c r="Y12152" s="42"/>
      <c r="Z12152" s="42"/>
    </row>
    <row r="12153">
      <c r="B12153" s="42"/>
      <c r="D12153" s="90"/>
      <c r="F12153" s="90"/>
      <c r="G12153" s="42"/>
      <c r="H12153" s="90"/>
      <c r="M12153" s="42"/>
      <c r="S12153" s="42"/>
      <c r="T12153" s="42"/>
      <c r="U12153" s="42"/>
      <c r="V12153" s="42"/>
      <c r="W12153" s="42"/>
      <c r="X12153" s="42"/>
      <c r="Y12153" s="42"/>
      <c r="Z12153" s="42"/>
    </row>
    <row r="12154">
      <c r="B12154" s="42"/>
      <c r="D12154" s="90"/>
      <c r="F12154" s="90"/>
      <c r="G12154" s="42"/>
      <c r="H12154" s="90"/>
      <c r="M12154" s="42"/>
      <c r="S12154" s="42"/>
      <c r="T12154" s="42"/>
      <c r="U12154" s="42"/>
      <c r="V12154" s="42"/>
      <c r="W12154" s="42"/>
      <c r="X12154" s="42"/>
      <c r="Y12154" s="42"/>
      <c r="Z12154" s="42"/>
    </row>
    <row r="12155">
      <c r="B12155" s="42"/>
      <c r="D12155" s="90"/>
      <c r="F12155" s="90"/>
      <c r="G12155" s="42"/>
      <c r="H12155" s="90"/>
      <c r="M12155" s="42"/>
      <c r="S12155" s="42"/>
      <c r="T12155" s="42"/>
      <c r="U12155" s="42"/>
      <c r="V12155" s="42"/>
      <c r="W12155" s="42"/>
      <c r="X12155" s="42"/>
      <c r="Y12155" s="42"/>
      <c r="Z12155" s="42"/>
    </row>
    <row r="12156">
      <c r="B12156" s="42"/>
      <c r="D12156" s="90"/>
      <c r="F12156" s="90"/>
      <c r="G12156" s="42"/>
      <c r="H12156" s="90"/>
      <c r="M12156" s="42"/>
      <c r="S12156" s="42"/>
      <c r="T12156" s="42"/>
      <c r="U12156" s="42"/>
      <c r="V12156" s="42"/>
      <c r="W12156" s="42"/>
      <c r="X12156" s="42"/>
      <c r="Y12156" s="42"/>
      <c r="Z12156" s="42"/>
    </row>
    <row r="12157">
      <c r="B12157" s="42"/>
      <c r="D12157" s="90"/>
      <c r="F12157" s="90"/>
      <c r="G12157" s="42"/>
      <c r="H12157" s="90"/>
      <c r="M12157" s="42"/>
      <c r="S12157" s="42"/>
      <c r="T12157" s="42"/>
      <c r="U12157" s="42"/>
      <c r="V12157" s="42"/>
      <c r="W12157" s="42"/>
      <c r="X12157" s="42"/>
      <c r="Y12157" s="42"/>
      <c r="Z12157" s="42"/>
    </row>
    <row r="12158">
      <c r="B12158" s="42"/>
      <c r="D12158" s="90"/>
      <c r="F12158" s="90"/>
      <c r="G12158" s="42"/>
      <c r="H12158" s="90"/>
      <c r="M12158" s="42"/>
      <c r="S12158" s="42"/>
      <c r="T12158" s="42"/>
      <c r="U12158" s="42"/>
      <c r="V12158" s="42"/>
      <c r="W12158" s="42"/>
      <c r="X12158" s="42"/>
      <c r="Y12158" s="42"/>
      <c r="Z12158" s="42"/>
    </row>
    <row r="12159">
      <c r="B12159" s="42"/>
      <c r="D12159" s="90"/>
      <c r="F12159" s="90"/>
      <c r="G12159" s="42"/>
      <c r="H12159" s="90"/>
      <c r="M12159" s="42"/>
      <c r="S12159" s="42"/>
      <c r="T12159" s="42"/>
      <c r="U12159" s="42"/>
      <c r="V12159" s="42"/>
      <c r="W12159" s="42"/>
      <c r="X12159" s="42"/>
      <c r="Y12159" s="42"/>
      <c r="Z12159" s="42"/>
    </row>
    <row r="12160">
      <c r="B12160" s="42"/>
      <c r="D12160" s="90"/>
      <c r="F12160" s="90"/>
      <c r="G12160" s="42"/>
      <c r="H12160" s="90"/>
      <c r="M12160" s="42"/>
      <c r="S12160" s="42"/>
      <c r="T12160" s="42"/>
      <c r="U12160" s="42"/>
      <c r="V12160" s="42"/>
      <c r="W12160" s="42"/>
      <c r="X12160" s="42"/>
      <c r="Y12160" s="42"/>
      <c r="Z12160" s="42"/>
    </row>
    <row r="12161">
      <c r="B12161" s="42"/>
      <c r="D12161" s="90"/>
      <c r="F12161" s="90"/>
      <c r="G12161" s="42"/>
      <c r="H12161" s="90"/>
      <c r="M12161" s="42"/>
      <c r="S12161" s="42"/>
      <c r="T12161" s="42"/>
      <c r="U12161" s="42"/>
      <c r="V12161" s="42"/>
      <c r="W12161" s="42"/>
      <c r="X12161" s="42"/>
      <c r="Y12161" s="42"/>
      <c r="Z12161" s="42"/>
    </row>
    <row r="12162">
      <c r="B12162" s="42"/>
      <c r="D12162" s="90"/>
      <c r="F12162" s="90"/>
      <c r="G12162" s="42"/>
      <c r="H12162" s="90"/>
      <c r="M12162" s="42"/>
      <c r="S12162" s="42"/>
      <c r="T12162" s="42"/>
      <c r="U12162" s="42"/>
      <c r="V12162" s="42"/>
      <c r="W12162" s="42"/>
      <c r="X12162" s="42"/>
      <c r="Y12162" s="42"/>
      <c r="Z12162" s="42"/>
    </row>
    <row r="12163">
      <c r="B12163" s="42"/>
      <c r="D12163" s="90"/>
      <c r="F12163" s="90"/>
      <c r="G12163" s="42"/>
      <c r="H12163" s="90"/>
      <c r="M12163" s="42"/>
      <c r="S12163" s="42"/>
      <c r="T12163" s="42"/>
      <c r="U12163" s="42"/>
      <c r="V12163" s="42"/>
      <c r="W12163" s="42"/>
      <c r="X12163" s="42"/>
      <c r="Y12163" s="42"/>
      <c r="Z12163" s="42"/>
    </row>
    <row r="12164">
      <c r="B12164" s="42"/>
      <c r="D12164" s="90"/>
      <c r="F12164" s="90"/>
      <c r="G12164" s="42"/>
      <c r="H12164" s="90"/>
      <c r="M12164" s="42"/>
      <c r="S12164" s="42"/>
      <c r="T12164" s="42"/>
      <c r="U12164" s="42"/>
      <c r="V12164" s="42"/>
      <c r="W12164" s="42"/>
      <c r="X12164" s="42"/>
      <c r="Y12164" s="42"/>
      <c r="Z12164" s="42"/>
    </row>
    <row r="12165">
      <c r="B12165" s="42"/>
      <c r="D12165" s="90"/>
      <c r="F12165" s="90"/>
      <c r="G12165" s="42"/>
      <c r="H12165" s="90"/>
      <c r="M12165" s="42"/>
      <c r="S12165" s="42"/>
      <c r="T12165" s="42"/>
      <c r="U12165" s="42"/>
      <c r="V12165" s="42"/>
      <c r="W12165" s="42"/>
      <c r="X12165" s="42"/>
      <c r="Y12165" s="42"/>
      <c r="Z12165" s="42"/>
    </row>
    <row r="12166">
      <c r="B12166" s="42"/>
      <c r="D12166" s="90"/>
      <c r="F12166" s="90"/>
      <c r="G12166" s="42"/>
      <c r="H12166" s="90"/>
      <c r="M12166" s="42"/>
      <c r="S12166" s="42"/>
      <c r="T12166" s="42"/>
      <c r="U12166" s="42"/>
      <c r="V12166" s="42"/>
      <c r="W12166" s="42"/>
      <c r="X12166" s="42"/>
      <c r="Y12166" s="42"/>
      <c r="Z12166" s="42"/>
    </row>
    <row r="12167">
      <c r="B12167" s="42"/>
      <c r="D12167" s="90"/>
      <c r="F12167" s="90"/>
      <c r="G12167" s="42"/>
      <c r="H12167" s="90"/>
      <c r="M12167" s="42"/>
      <c r="S12167" s="42"/>
      <c r="T12167" s="42"/>
      <c r="U12167" s="42"/>
      <c r="V12167" s="42"/>
      <c r="W12167" s="42"/>
      <c r="X12167" s="42"/>
      <c r="Y12167" s="42"/>
      <c r="Z12167" s="42"/>
    </row>
    <row r="12168">
      <c r="B12168" s="42"/>
      <c r="D12168" s="90"/>
      <c r="F12168" s="90"/>
      <c r="G12168" s="42"/>
      <c r="H12168" s="90"/>
      <c r="M12168" s="42"/>
      <c r="S12168" s="42"/>
      <c r="T12168" s="42"/>
      <c r="U12168" s="42"/>
      <c r="V12168" s="42"/>
      <c r="W12168" s="42"/>
      <c r="X12168" s="42"/>
      <c r="Y12168" s="42"/>
      <c r="Z12168" s="42"/>
    </row>
    <row r="12169">
      <c r="B12169" s="42"/>
      <c r="D12169" s="90"/>
      <c r="F12169" s="90"/>
      <c r="G12169" s="42"/>
      <c r="H12169" s="90"/>
      <c r="M12169" s="42"/>
      <c r="S12169" s="42"/>
      <c r="T12169" s="42"/>
      <c r="U12169" s="42"/>
      <c r="V12169" s="42"/>
      <c r="W12169" s="42"/>
      <c r="X12169" s="42"/>
      <c r="Y12169" s="42"/>
      <c r="Z12169" s="42"/>
    </row>
    <row r="12170">
      <c r="B12170" s="42"/>
      <c r="D12170" s="90"/>
      <c r="F12170" s="90"/>
      <c r="G12170" s="42"/>
      <c r="H12170" s="90"/>
      <c r="M12170" s="42"/>
      <c r="S12170" s="42"/>
      <c r="T12170" s="42"/>
      <c r="U12170" s="42"/>
      <c r="V12170" s="42"/>
      <c r="W12170" s="42"/>
      <c r="X12170" s="42"/>
      <c r="Y12170" s="42"/>
      <c r="Z12170" s="42"/>
    </row>
    <row r="12171">
      <c r="B12171" s="42"/>
      <c r="D12171" s="90"/>
      <c r="F12171" s="90"/>
      <c r="G12171" s="42"/>
      <c r="H12171" s="90"/>
      <c r="M12171" s="42"/>
      <c r="S12171" s="42"/>
      <c r="T12171" s="42"/>
      <c r="U12171" s="42"/>
      <c r="V12171" s="42"/>
      <c r="W12171" s="42"/>
      <c r="X12171" s="42"/>
      <c r="Y12171" s="42"/>
      <c r="Z12171" s="42"/>
    </row>
    <row r="12172">
      <c r="B12172" s="42"/>
      <c r="D12172" s="90"/>
      <c r="F12172" s="90"/>
      <c r="G12172" s="42"/>
      <c r="H12172" s="90"/>
      <c r="M12172" s="42"/>
      <c r="S12172" s="42"/>
      <c r="T12172" s="42"/>
      <c r="U12172" s="42"/>
      <c r="V12172" s="42"/>
      <c r="W12172" s="42"/>
      <c r="X12172" s="42"/>
      <c r="Y12172" s="42"/>
      <c r="Z12172" s="42"/>
    </row>
    <row r="12173">
      <c r="B12173" s="42"/>
      <c r="D12173" s="90"/>
      <c r="F12173" s="90"/>
      <c r="G12173" s="42"/>
      <c r="H12173" s="90"/>
      <c r="M12173" s="42"/>
      <c r="S12173" s="42"/>
      <c r="T12173" s="42"/>
      <c r="U12173" s="42"/>
      <c r="V12173" s="42"/>
      <c r="W12173" s="42"/>
      <c r="X12173" s="42"/>
      <c r="Y12173" s="42"/>
      <c r="Z12173" s="42"/>
    </row>
    <row r="12174">
      <c r="B12174" s="42"/>
      <c r="D12174" s="90"/>
      <c r="F12174" s="90"/>
      <c r="G12174" s="42"/>
      <c r="H12174" s="90"/>
      <c r="M12174" s="42"/>
      <c r="S12174" s="42"/>
      <c r="T12174" s="42"/>
      <c r="U12174" s="42"/>
      <c r="V12174" s="42"/>
      <c r="W12174" s="42"/>
      <c r="X12174" s="42"/>
      <c r="Y12174" s="42"/>
      <c r="Z12174" s="42"/>
    </row>
    <row r="12175">
      <c r="B12175" s="42"/>
      <c r="D12175" s="90"/>
      <c r="F12175" s="90"/>
      <c r="G12175" s="42"/>
      <c r="H12175" s="90"/>
      <c r="M12175" s="42"/>
      <c r="S12175" s="42"/>
      <c r="T12175" s="42"/>
      <c r="U12175" s="42"/>
      <c r="V12175" s="42"/>
      <c r="W12175" s="42"/>
      <c r="X12175" s="42"/>
      <c r="Y12175" s="42"/>
      <c r="Z12175" s="42"/>
    </row>
    <row r="12176">
      <c r="B12176" s="42"/>
      <c r="D12176" s="90"/>
      <c r="F12176" s="90"/>
      <c r="G12176" s="42"/>
      <c r="H12176" s="90"/>
      <c r="M12176" s="42"/>
      <c r="S12176" s="42"/>
      <c r="T12176" s="42"/>
      <c r="U12176" s="42"/>
      <c r="V12176" s="42"/>
      <c r="W12176" s="42"/>
      <c r="X12176" s="42"/>
      <c r="Y12176" s="42"/>
      <c r="Z12176" s="42"/>
    </row>
    <row r="12177">
      <c r="B12177" s="42"/>
      <c r="D12177" s="90"/>
      <c r="F12177" s="90"/>
      <c r="G12177" s="42"/>
      <c r="H12177" s="90"/>
      <c r="M12177" s="42"/>
      <c r="S12177" s="42"/>
      <c r="T12177" s="42"/>
      <c r="U12177" s="42"/>
      <c r="V12177" s="42"/>
      <c r="W12177" s="42"/>
      <c r="X12177" s="42"/>
      <c r="Y12177" s="42"/>
      <c r="Z12177" s="42"/>
    </row>
    <row r="12178">
      <c r="B12178" s="42"/>
      <c r="D12178" s="90"/>
      <c r="F12178" s="90"/>
      <c r="G12178" s="42"/>
      <c r="H12178" s="90"/>
      <c r="M12178" s="42"/>
      <c r="S12178" s="42"/>
      <c r="T12178" s="42"/>
      <c r="U12178" s="42"/>
      <c r="V12178" s="42"/>
      <c r="W12178" s="42"/>
      <c r="X12178" s="42"/>
      <c r="Y12178" s="42"/>
      <c r="Z12178" s="42"/>
    </row>
    <row r="12179">
      <c r="B12179" s="42"/>
      <c r="D12179" s="90"/>
      <c r="F12179" s="90"/>
      <c r="G12179" s="42"/>
      <c r="H12179" s="90"/>
      <c r="M12179" s="42"/>
      <c r="S12179" s="42"/>
      <c r="T12179" s="42"/>
      <c r="U12179" s="42"/>
      <c r="V12179" s="42"/>
      <c r="W12179" s="42"/>
      <c r="X12179" s="42"/>
      <c r="Y12179" s="42"/>
      <c r="Z12179" s="42"/>
    </row>
    <row r="12180">
      <c r="B12180" s="42"/>
      <c r="D12180" s="90"/>
      <c r="F12180" s="90"/>
      <c r="G12180" s="42"/>
      <c r="H12180" s="90"/>
      <c r="M12180" s="42"/>
      <c r="S12180" s="42"/>
      <c r="T12180" s="42"/>
      <c r="U12180" s="42"/>
      <c r="V12180" s="42"/>
      <c r="W12180" s="42"/>
      <c r="X12180" s="42"/>
      <c r="Y12180" s="42"/>
      <c r="Z12180" s="42"/>
    </row>
    <row r="12181">
      <c r="B12181" s="42"/>
      <c r="D12181" s="90"/>
      <c r="F12181" s="90"/>
      <c r="G12181" s="42"/>
      <c r="H12181" s="90"/>
      <c r="M12181" s="42"/>
      <c r="S12181" s="42"/>
      <c r="T12181" s="42"/>
      <c r="U12181" s="42"/>
      <c r="V12181" s="42"/>
      <c r="W12181" s="42"/>
      <c r="X12181" s="42"/>
      <c r="Y12181" s="42"/>
      <c r="Z12181" s="42"/>
    </row>
    <row r="12182">
      <c r="B12182" s="42"/>
      <c r="D12182" s="90"/>
      <c r="F12182" s="90"/>
      <c r="G12182" s="42"/>
      <c r="H12182" s="90"/>
      <c r="M12182" s="42"/>
      <c r="S12182" s="42"/>
      <c r="T12182" s="42"/>
      <c r="U12182" s="42"/>
      <c r="V12182" s="42"/>
      <c r="W12182" s="42"/>
      <c r="X12182" s="42"/>
      <c r="Y12182" s="42"/>
      <c r="Z12182" s="42"/>
    </row>
    <row r="12183">
      <c r="B12183" s="42"/>
      <c r="D12183" s="90"/>
      <c r="F12183" s="90"/>
      <c r="G12183" s="42"/>
      <c r="H12183" s="90"/>
      <c r="M12183" s="42"/>
      <c r="S12183" s="42"/>
      <c r="T12183" s="42"/>
      <c r="U12183" s="42"/>
      <c r="V12183" s="42"/>
      <c r="W12183" s="42"/>
      <c r="X12183" s="42"/>
      <c r="Y12183" s="42"/>
      <c r="Z12183" s="42"/>
    </row>
    <row r="12184">
      <c r="B12184" s="42"/>
      <c r="D12184" s="90"/>
      <c r="F12184" s="90"/>
      <c r="G12184" s="42"/>
      <c r="H12184" s="90"/>
      <c r="M12184" s="42"/>
      <c r="S12184" s="42"/>
      <c r="T12184" s="42"/>
      <c r="U12184" s="42"/>
      <c r="V12184" s="42"/>
      <c r="W12184" s="42"/>
      <c r="X12184" s="42"/>
      <c r="Y12184" s="42"/>
      <c r="Z12184" s="42"/>
    </row>
    <row r="12185">
      <c r="B12185" s="42"/>
      <c r="D12185" s="90"/>
      <c r="F12185" s="90"/>
      <c r="G12185" s="42"/>
      <c r="H12185" s="90"/>
      <c r="M12185" s="42"/>
      <c r="S12185" s="42"/>
      <c r="T12185" s="42"/>
      <c r="U12185" s="42"/>
      <c r="V12185" s="42"/>
      <c r="W12185" s="42"/>
      <c r="X12185" s="42"/>
      <c r="Y12185" s="42"/>
      <c r="Z12185" s="42"/>
    </row>
    <row r="12186">
      <c r="B12186" s="42"/>
      <c r="D12186" s="90"/>
      <c r="F12186" s="90"/>
      <c r="G12186" s="42"/>
      <c r="H12186" s="90"/>
      <c r="M12186" s="42"/>
      <c r="S12186" s="42"/>
      <c r="T12186" s="42"/>
      <c r="U12186" s="42"/>
      <c r="V12186" s="42"/>
      <c r="W12186" s="42"/>
      <c r="X12186" s="42"/>
      <c r="Y12186" s="42"/>
      <c r="Z12186" s="42"/>
    </row>
    <row r="12187">
      <c r="B12187" s="42"/>
      <c r="D12187" s="90"/>
      <c r="F12187" s="90"/>
      <c r="G12187" s="42"/>
      <c r="H12187" s="90"/>
      <c r="M12187" s="42"/>
      <c r="S12187" s="42"/>
      <c r="T12187" s="42"/>
      <c r="U12187" s="42"/>
      <c r="V12187" s="42"/>
      <c r="W12187" s="42"/>
      <c r="X12187" s="42"/>
      <c r="Y12187" s="42"/>
      <c r="Z12187" s="42"/>
    </row>
    <row r="12188">
      <c r="B12188" s="42"/>
      <c r="D12188" s="90"/>
      <c r="F12188" s="90"/>
      <c r="G12188" s="42"/>
      <c r="H12188" s="90"/>
      <c r="M12188" s="42"/>
      <c r="S12188" s="42"/>
      <c r="T12188" s="42"/>
      <c r="U12188" s="42"/>
      <c r="V12188" s="42"/>
      <c r="W12188" s="42"/>
      <c r="X12188" s="42"/>
      <c r="Y12188" s="42"/>
      <c r="Z12188" s="42"/>
    </row>
    <row r="12189">
      <c r="B12189" s="42"/>
      <c r="D12189" s="90"/>
      <c r="F12189" s="90"/>
      <c r="G12189" s="42"/>
      <c r="H12189" s="90"/>
      <c r="M12189" s="42"/>
      <c r="S12189" s="42"/>
      <c r="T12189" s="42"/>
      <c r="U12189" s="42"/>
      <c r="V12189" s="42"/>
      <c r="W12189" s="42"/>
      <c r="X12189" s="42"/>
      <c r="Y12189" s="42"/>
      <c r="Z12189" s="42"/>
    </row>
    <row r="12190">
      <c r="B12190" s="42"/>
      <c r="D12190" s="90"/>
      <c r="F12190" s="90"/>
      <c r="G12190" s="42"/>
      <c r="H12190" s="90"/>
      <c r="M12190" s="42"/>
      <c r="S12190" s="42"/>
      <c r="T12190" s="42"/>
      <c r="U12190" s="42"/>
      <c r="V12190" s="42"/>
      <c r="W12190" s="42"/>
      <c r="X12190" s="42"/>
      <c r="Y12190" s="42"/>
      <c r="Z12190" s="42"/>
    </row>
    <row r="12191">
      <c r="B12191" s="42"/>
      <c r="D12191" s="90"/>
      <c r="F12191" s="90"/>
      <c r="G12191" s="42"/>
      <c r="H12191" s="90"/>
      <c r="M12191" s="42"/>
      <c r="S12191" s="42"/>
      <c r="T12191" s="42"/>
      <c r="U12191" s="42"/>
      <c r="V12191" s="42"/>
      <c r="W12191" s="42"/>
      <c r="X12191" s="42"/>
      <c r="Y12191" s="42"/>
      <c r="Z12191" s="42"/>
    </row>
    <row r="12192">
      <c r="B12192" s="42"/>
      <c r="D12192" s="90"/>
      <c r="F12192" s="90"/>
      <c r="G12192" s="42"/>
      <c r="H12192" s="90"/>
      <c r="M12192" s="42"/>
      <c r="S12192" s="42"/>
      <c r="T12192" s="42"/>
      <c r="U12192" s="42"/>
      <c r="V12192" s="42"/>
      <c r="W12192" s="42"/>
      <c r="X12192" s="42"/>
      <c r="Y12192" s="42"/>
      <c r="Z12192" s="42"/>
    </row>
    <row r="12193">
      <c r="B12193" s="42"/>
      <c r="D12193" s="90"/>
      <c r="F12193" s="90"/>
      <c r="G12193" s="42"/>
      <c r="H12193" s="90"/>
      <c r="M12193" s="42"/>
      <c r="S12193" s="42"/>
      <c r="T12193" s="42"/>
      <c r="U12193" s="42"/>
      <c r="V12193" s="42"/>
      <c r="W12193" s="42"/>
      <c r="X12193" s="42"/>
      <c r="Y12193" s="42"/>
      <c r="Z12193" s="42"/>
    </row>
    <row r="12194">
      <c r="B12194" s="42"/>
      <c r="D12194" s="90"/>
      <c r="F12194" s="90"/>
      <c r="G12194" s="42"/>
      <c r="H12194" s="90"/>
      <c r="M12194" s="42"/>
      <c r="S12194" s="42"/>
      <c r="T12194" s="42"/>
      <c r="U12194" s="42"/>
      <c r="V12194" s="42"/>
      <c r="W12194" s="42"/>
      <c r="X12194" s="42"/>
      <c r="Y12194" s="42"/>
      <c r="Z12194" s="42"/>
    </row>
    <row r="12195">
      <c r="B12195" s="42"/>
      <c r="D12195" s="90"/>
      <c r="F12195" s="90"/>
      <c r="G12195" s="42"/>
      <c r="H12195" s="90"/>
      <c r="M12195" s="42"/>
      <c r="S12195" s="42"/>
      <c r="T12195" s="42"/>
      <c r="U12195" s="42"/>
      <c r="V12195" s="42"/>
      <c r="W12195" s="42"/>
      <c r="X12195" s="42"/>
      <c r="Y12195" s="42"/>
      <c r="Z12195" s="42"/>
    </row>
    <row r="12196">
      <c r="B12196" s="42"/>
      <c r="D12196" s="90"/>
      <c r="F12196" s="90"/>
      <c r="G12196" s="42"/>
      <c r="H12196" s="90"/>
      <c r="M12196" s="42"/>
      <c r="S12196" s="42"/>
      <c r="T12196" s="42"/>
      <c r="U12196" s="42"/>
      <c r="V12196" s="42"/>
      <c r="W12196" s="42"/>
      <c r="X12196" s="42"/>
      <c r="Y12196" s="42"/>
      <c r="Z12196" s="42"/>
    </row>
    <row r="12197">
      <c r="B12197" s="42"/>
      <c r="D12197" s="90"/>
      <c r="F12197" s="90"/>
      <c r="G12197" s="42"/>
      <c r="H12197" s="90"/>
      <c r="M12197" s="42"/>
      <c r="S12197" s="42"/>
      <c r="T12197" s="42"/>
      <c r="U12197" s="42"/>
      <c r="V12197" s="42"/>
      <c r="W12197" s="42"/>
      <c r="X12197" s="42"/>
      <c r="Y12197" s="42"/>
      <c r="Z12197" s="42"/>
    </row>
    <row r="12198">
      <c r="B12198" s="42"/>
      <c r="D12198" s="90"/>
      <c r="F12198" s="90"/>
      <c r="G12198" s="42"/>
      <c r="H12198" s="90"/>
      <c r="M12198" s="42"/>
      <c r="S12198" s="42"/>
      <c r="T12198" s="42"/>
      <c r="U12198" s="42"/>
      <c r="V12198" s="42"/>
      <c r="W12198" s="42"/>
      <c r="X12198" s="42"/>
      <c r="Y12198" s="42"/>
      <c r="Z12198" s="42"/>
    </row>
    <row r="12199">
      <c r="B12199" s="42"/>
      <c r="D12199" s="90"/>
      <c r="F12199" s="90"/>
      <c r="G12199" s="42"/>
      <c r="H12199" s="90"/>
      <c r="M12199" s="42"/>
      <c r="S12199" s="42"/>
      <c r="T12199" s="42"/>
      <c r="U12199" s="42"/>
      <c r="V12199" s="42"/>
      <c r="W12199" s="42"/>
      <c r="X12199" s="42"/>
      <c r="Y12199" s="42"/>
      <c r="Z12199" s="42"/>
    </row>
    <row r="12200">
      <c r="B12200" s="42"/>
      <c r="D12200" s="90"/>
      <c r="F12200" s="90"/>
      <c r="G12200" s="42"/>
      <c r="H12200" s="90"/>
      <c r="M12200" s="42"/>
      <c r="S12200" s="42"/>
      <c r="T12200" s="42"/>
      <c r="U12200" s="42"/>
      <c r="V12200" s="42"/>
      <c r="W12200" s="42"/>
      <c r="X12200" s="42"/>
      <c r="Y12200" s="42"/>
      <c r="Z12200" s="42"/>
    </row>
    <row r="12201">
      <c r="B12201" s="42"/>
      <c r="D12201" s="90"/>
      <c r="F12201" s="90"/>
      <c r="G12201" s="42"/>
      <c r="H12201" s="90"/>
      <c r="M12201" s="42"/>
      <c r="S12201" s="42"/>
      <c r="T12201" s="42"/>
      <c r="U12201" s="42"/>
      <c r="V12201" s="42"/>
      <c r="W12201" s="42"/>
      <c r="X12201" s="42"/>
      <c r="Y12201" s="42"/>
      <c r="Z12201" s="42"/>
    </row>
    <row r="12202">
      <c r="B12202" s="42"/>
      <c r="D12202" s="90"/>
      <c r="F12202" s="90"/>
      <c r="G12202" s="42"/>
      <c r="H12202" s="90"/>
      <c r="M12202" s="42"/>
      <c r="S12202" s="42"/>
      <c r="T12202" s="42"/>
      <c r="U12202" s="42"/>
      <c r="V12202" s="42"/>
      <c r="W12202" s="42"/>
      <c r="X12202" s="42"/>
      <c r="Y12202" s="42"/>
      <c r="Z12202" s="42"/>
    </row>
    <row r="12203">
      <c r="B12203" s="42"/>
      <c r="D12203" s="90"/>
      <c r="F12203" s="90"/>
      <c r="G12203" s="42"/>
      <c r="H12203" s="90"/>
      <c r="M12203" s="42"/>
      <c r="S12203" s="42"/>
      <c r="T12203" s="42"/>
      <c r="U12203" s="42"/>
      <c r="V12203" s="42"/>
      <c r="W12203" s="42"/>
      <c r="X12203" s="42"/>
      <c r="Y12203" s="42"/>
      <c r="Z12203" s="42"/>
    </row>
    <row r="12204">
      <c r="B12204" s="42"/>
      <c r="D12204" s="90"/>
      <c r="F12204" s="90"/>
      <c r="G12204" s="42"/>
      <c r="H12204" s="90"/>
      <c r="M12204" s="42"/>
      <c r="S12204" s="42"/>
      <c r="T12204" s="42"/>
      <c r="U12204" s="42"/>
      <c r="V12204" s="42"/>
      <c r="W12204" s="42"/>
      <c r="X12204" s="42"/>
      <c r="Y12204" s="42"/>
      <c r="Z12204" s="42"/>
    </row>
    <row r="12205">
      <c r="B12205" s="42"/>
      <c r="D12205" s="90"/>
      <c r="F12205" s="90"/>
      <c r="G12205" s="42"/>
      <c r="H12205" s="90"/>
      <c r="M12205" s="42"/>
      <c r="S12205" s="42"/>
      <c r="T12205" s="42"/>
      <c r="U12205" s="42"/>
      <c r="V12205" s="42"/>
      <c r="W12205" s="42"/>
      <c r="X12205" s="42"/>
      <c r="Y12205" s="42"/>
      <c r="Z12205" s="42"/>
    </row>
    <row r="12206">
      <c r="B12206" s="42"/>
      <c r="D12206" s="90"/>
      <c r="F12206" s="90"/>
      <c r="G12206" s="42"/>
      <c r="H12206" s="90"/>
      <c r="M12206" s="42"/>
      <c r="S12206" s="42"/>
      <c r="T12206" s="42"/>
      <c r="U12206" s="42"/>
      <c r="V12206" s="42"/>
      <c r="W12206" s="42"/>
      <c r="X12206" s="42"/>
      <c r="Y12206" s="42"/>
      <c r="Z12206" s="42"/>
    </row>
    <row r="12207">
      <c r="B12207" s="42"/>
      <c r="D12207" s="90"/>
      <c r="F12207" s="90"/>
      <c r="G12207" s="42"/>
      <c r="H12207" s="90"/>
      <c r="M12207" s="42"/>
      <c r="S12207" s="42"/>
      <c r="T12207" s="42"/>
      <c r="U12207" s="42"/>
      <c r="V12207" s="42"/>
      <c r="W12207" s="42"/>
      <c r="X12207" s="42"/>
      <c r="Y12207" s="42"/>
      <c r="Z12207" s="42"/>
    </row>
    <row r="12208">
      <c r="B12208" s="42"/>
      <c r="D12208" s="90"/>
      <c r="F12208" s="90"/>
      <c r="G12208" s="42"/>
      <c r="H12208" s="90"/>
      <c r="M12208" s="42"/>
      <c r="S12208" s="42"/>
      <c r="T12208" s="42"/>
      <c r="U12208" s="42"/>
      <c r="V12208" s="42"/>
      <c r="W12208" s="42"/>
      <c r="X12208" s="42"/>
      <c r="Y12208" s="42"/>
      <c r="Z12208" s="42"/>
    </row>
    <row r="12209">
      <c r="B12209" s="42"/>
      <c r="D12209" s="90"/>
      <c r="F12209" s="90"/>
      <c r="G12209" s="42"/>
      <c r="H12209" s="90"/>
      <c r="M12209" s="42"/>
      <c r="S12209" s="42"/>
      <c r="T12209" s="42"/>
      <c r="U12209" s="42"/>
      <c r="V12209" s="42"/>
      <c r="W12209" s="42"/>
      <c r="X12209" s="42"/>
      <c r="Y12209" s="42"/>
      <c r="Z12209" s="42"/>
    </row>
    <row r="12210">
      <c r="B12210" s="42"/>
      <c r="D12210" s="90"/>
      <c r="F12210" s="90"/>
      <c r="G12210" s="42"/>
      <c r="H12210" s="90"/>
      <c r="M12210" s="42"/>
      <c r="S12210" s="42"/>
      <c r="T12210" s="42"/>
      <c r="U12210" s="42"/>
      <c r="V12210" s="42"/>
      <c r="W12210" s="42"/>
      <c r="X12210" s="42"/>
      <c r="Y12210" s="42"/>
      <c r="Z12210" s="42"/>
    </row>
    <row r="12211">
      <c r="B12211" s="42"/>
      <c r="D12211" s="90"/>
      <c r="F12211" s="90"/>
      <c r="G12211" s="42"/>
      <c r="H12211" s="90"/>
      <c r="M12211" s="42"/>
      <c r="S12211" s="42"/>
      <c r="T12211" s="42"/>
      <c r="U12211" s="42"/>
      <c r="V12211" s="42"/>
      <c r="W12211" s="42"/>
      <c r="X12211" s="42"/>
      <c r="Y12211" s="42"/>
      <c r="Z12211" s="42"/>
    </row>
    <row r="12212">
      <c r="B12212" s="42"/>
      <c r="D12212" s="90"/>
      <c r="F12212" s="90"/>
      <c r="G12212" s="42"/>
      <c r="H12212" s="90"/>
      <c r="M12212" s="42"/>
      <c r="S12212" s="42"/>
      <c r="T12212" s="42"/>
      <c r="U12212" s="42"/>
      <c r="V12212" s="42"/>
      <c r="W12212" s="42"/>
      <c r="X12212" s="42"/>
      <c r="Y12212" s="42"/>
      <c r="Z12212" s="42"/>
    </row>
    <row r="12213">
      <c r="B12213" s="42"/>
      <c r="D12213" s="90"/>
      <c r="F12213" s="90"/>
      <c r="G12213" s="42"/>
      <c r="H12213" s="90"/>
      <c r="M12213" s="42"/>
      <c r="S12213" s="42"/>
      <c r="T12213" s="42"/>
      <c r="U12213" s="42"/>
      <c r="V12213" s="42"/>
      <c r="W12213" s="42"/>
      <c r="X12213" s="42"/>
      <c r="Y12213" s="42"/>
      <c r="Z12213" s="42"/>
    </row>
    <row r="12214">
      <c r="B12214" s="42"/>
      <c r="D12214" s="90"/>
      <c r="F12214" s="90"/>
      <c r="G12214" s="42"/>
      <c r="H12214" s="90"/>
      <c r="M12214" s="42"/>
      <c r="S12214" s="42"/>
      <c r="T12214" s="42"/>
      <c r="U12214" s="42"/>
      <c r="V12214" s="42"/>
      <c r="W12214" s="42"/>
      <c r="X12214" s="42"/>
      <c r="Y12214" s="42"/>
      <c r="Z12214" s="42"/>
    </row>
    <row r="12215">
      <c r="B12215" s="42"/>
      <c r="D12215" s="90"/>
      <c r="F12215" s="90"/>
      <c r="G12215" s="42"/>
      <c r="H12215" s="90"/>
      <c r="M12215" s="42"/>
      <c r="S12215" s="42"/>
      <c r="T12215" s="42"/>
      <c r="U12215" s="42"/>
      <c r="V12215" s="42"/>
      <c r="W12215" s="42"/>
      <c r="X12215" s="42"/>
      <c r="Y12215" s="42"/>
      <c r="Z12215" s="42"/>
    </row>
    <row r="12216">
      <c r="B12216" s="42"/>
      <c r="D12216" s="90"/>
      <c r="F12216" s="90"/>
      <c r="G12216" s="42"/>
      <c r="H12216" s="90"/>
      <c r="M12216" s="42"/>
      <c r="S12216" s="42"/>
      <c r="T12216" s="42"/>
      <c r="U12216" s="42"/>
      <c r="V12216" s="42"/>
      <c r="W12216" s="42"/>
      <c r="X12216" s="42"/>
      <c r="Y12216" s="42"/>
      <c r="Z12216" s="42"/>
    </row>
    <row r="12217">
      <c r="B12217" s="42"/>
      <c r="D12217" s="90"/>
      <c r="F12217" s="90"/>
      <c r="G12217" s="42"/>
      <c r="H12217" s="90"/>
      <c r="M12217" s="42"/>
      <c r="S12217" s="42"/>
      <c r="T12217" s="42"/>
      <c r="U12217" s="42"/>
      <c r="V12217" s="42"/>
      <c r="W12217" s="42"/>
      <c r="X12217" s="42"/>
      <c r="Y12217" s="42"/>
      <c r="Z12217" s="42"/>
    </row>
    <row r="12218">
      <c r="B12218" s="42"/>
      <c r="D12218" s="90"/>
      <c r="F12218" s="90"/>
      <c r="G12218" s="42"/>
      <c r="H12218" s="90"/>
      <c r="M12218" s="42"/>
      <c r="S12218" s="42"/>
      <c r="T12218" s="42"/>
      <c r="U12218" s="42"/>
      <c r="V12218" s="42"/>
      <c r="W12218" s="42"/>
      <c r="X12218" s="42"/>
      <c r="Y12218" s="42"/>
      <c r="Z12218" s="42"/>
    </row>
    <row r="12219">
      <c r="B12219" s="42"/>
      <c r="D12219" s="90"/>
      <c r="F12219" s="90"/>
      <c r="G12219" s="42"/>
      <c r="H12219" s="90"/>
      <c r="M12219" s="42"/>
      <c r="S12219" s="42"/>
      <c r="T12219" s="42"/>
      <c r="U12219" s="42"/>
      <c r="V12219" s="42"/>
      <c r="W12219" s="42"/>
      <c r="X12219" s="42"/>
      <c r="Y12219" s="42"/>
      <c r="Z12219" s="42"/>
    </row>
    <row r="12220">
      <c r="B12220" s="42"/>
      <c r="D12220" s="90"/>
      <c r="F12220" s="90"/>
      <c r="G12220" s="42"/>
      <c r="H12220" s="90"/>
      <c r="M12220" s="42"/>
      <c r="S12220" s="42"/>
      <c r="T12220" s="42"/>
      <c r="U12220" s="42"/>
      <c r="V12220" s="42"/>
      <c r="W12220" s="42"/>
      <c r="X12220" s="42"/>
      <c r="Y12220" s="42"/>
      <c r="Z12220" s="42"/>
    </row>
    <row r="12221">
      <c r="B12221" s="42"/>
      <c r="D12221" s="90"/>
      <c r="F12221" s="90"/>
      <c r="G12221" s="42"/>
      <c r="H12221" s="90"/>
      <c r="M12221" s="42"/>
      <c r="S12221" s="42"/>
      <c r="T12221" s="42"/>
      <c r="U12221" s="42"/>
      <c r="V12221" s="42"/>
      <c r="W12221" s="42"/>
      <c r="X12221" s="42"/>
      <c r="Y12221" s="42"/>
      <c r="Z12221" s="42"/>
    </row>
    <row r="12222">
      <c r="B12222" s="42"/>
      <c r="D12222" s="90"/>
      <c r="F12222" s="90"/>
      <c r="G12222" s="42"/>
      <c r="H12222" s="90"/>
      <c r="M12222" s="42"/>
      <c r="S12222" s="42"/>
      <c r="T12222" s="42"/>
      <c r="U12222" s="42"/>
      <c r="V12222" s="42"/>
      <c r="W12222" s="42"/>
      <c r="X12222" s="42"/>
      <c r="Y12222" s="42"/>
      <c r="Z12222" s="42"/>
    </row>
    <row r="12223">
      <c r="B12223" s="42"/>
      <c r="D12223" s="90"/>
      <c r="F12223" s="90"/>
      <c r="G12223" s="42"/>
      <c r="H12223" s="90"/>
      <c r="M12223" s="42"/>
      <c r="S12223" s="42"/>
      <c r="T12223" s="42"/>
      <c r="U12223" s="42"/>
      <c r="V12223" s="42"/>
      <c r="W12223" s="42"/>
      <c r="X12223" s="42"/>
      <c r="Y12223" s="42"/>
      <c r="Z12223" s="42"/>
    </row>
    <row r="12224">
      <c r="B12224" s="42"/>
      <c r="D12224" s="90"/>
      <c r="F12224" s="90"/>
      <c r="G12224" s="42"/>
      <c r="H12224" s="90"/>
      <c r="M12224" s="42"/>
      <c r="S12224" s="42"/>
      <c r="T12224" s="42"/>
      <c r="U12224" s="42"/>
      <c r="V12224" s="42"/>
      <c r="W12224" s="42"/>
      <c r="X12224" s="42"/>
      <c r="Y12224" s="42"/>
      <c r="Z12224" s="42"/>
    </row>
    <row r="12225">
      <c r="B12225" s="42"/>
      <c r="D12225" s="90"/>
      <c r="F12225" s="90"/>
      <c r="G12225" s="42"/>
      <c r="H12225" s="90"/>
      <c r="M12225" s="42"/>
      <c r="S12225" s="42"/>
      <c r="T12225" s="42"/>
      <c r="U12225" s="42"/>
      <c r="V12225" s="42"/>
      <c r="W12225" s="42"/>
      <c r="X12225" s="42"/>
      <c r="Y12225" s="42"/>
      <c r="Z12225" s="42"/>
    </row>
    <row r="12226">
      <c r="B12226" s="42"/>
      <c r="D12226" s="90"/>
      <c r="F12226" s="90"/>
      <c r="G12226" s="42"/>
      <c r="H12226" s="90"/>
      <c r="M12226" s="42"/>
      <c r="S12226" s="42"/>
      <c r="T12226" s="42"/>
      <c r="U12226" s="42"/>
      <c r="V12226" s="42"/>
      <c r="W12226" s="42"/>
      <c r="X12226" s="42"/>
      <c r="Y12226" s="42"/>
      <c r="Z12226" s="42"/>
    </row>
    <row r="12227">
      <c r="B12227" s="42"/>
      <c r="D12227" s="90"/>
      <c r="F12227" s="90"/>
      <c r="G12227" s="42"/>
      <c r="H12227" s="90"/>
      <c r="M12227" s="42"/>
      <c r="S12227" s="42"/>
      <c r="T12227" s="42"/>
      <c r="U12227" s="42"/>
      <c r="V12227" s="42"/>
      <c r="W12227" s="42"/>
      <c r="X12227" s="42"/>
      <c r="Y12227" s="42"/>
      <c r="Z12227" s="42"/>
    </row>
    <row r="12228">
      <c r="B12228" s="42"/>
      <c r="D12228" s="90"/>
      <c r="F12228" s="90"/>
      <c r="G12228" s="42"/>
      <c r="H12228" s="90"/>
      <c r="M12228" s="42"/>
      <c r="S12228" s="42"/>
      <c r="T12228" s="42"/>
      <c r="U12228" s="42"/>
      <c r="V12228" s="42"/>
      <c r="W12228" s="42"/>
      <c r="X12228" s="42"/>
      <c r="Y12228" s="42"/>
      <c r="Z12228" s="42"/>
    </row>
    <row r="12229">
      <c r="B12229" s="42"/>
      <c r="D12229" s="90"/>
      <c r="F12229" s="90"/>
      <c r="G12229" s="42"/>
      <c r="H12229" s="90"/>
      <c r="M12229" s="42"/>
      <c r="S12229" s="42"/>
      <c r="T12229" s="42"/>
      <c r="U12229" s="42"/>
      <c r="V12229" s="42"/>
      <c r="W12229" s="42"/>
      <c r="X12229" s="42"/>
      <c r="Y12229" s="42"/>
      <c r="Z12229" s="42"/>
    </row>
    <row r="12230">
      <c r="B12230" s="42"/>
      <c r="D12230" s="90"/>
      <c r="F12230" s="90"/>
      <c r="G12230" s="42"/>
      <c r="H12230" s="90"/>
      <c r="M12230" s="42"/>
      <c r="S12230" s="42"/>
      <c r="T12230" s="42"/>
      <c r="U12230" s="42"/>
      <c r="V12230" s="42"/>
      <c r="W12230" s="42"/>
      <c r="X12230" s="42"/>
      <c r="Y12230" s="42"/>
      <c r="Z12230" s="42"/>
    </row>
    <row r="12231">
      <c r="B12231" s="42"/>
      <c r="D12231" s="90"/>
      <c r="F12231" s="90"/>
      <c r="G12231" s="42"/>
      <c r="H12231" s="90"/>
      <c r="M12231" s="42"/>
      <c r="S12231" s="42"/>
      <c r="T12231" s="42"/>
      <c r="U12231" s="42"/>
      <c r="V12231" s="42"/>
      <c r="W12231" s="42"/>
      <c r="X12231" s="42"/>
      <c r="Y12231" s="42"/>
      <c r="Z12231" s="42"/>
    </row>
    <row r="12232">
      <c r="B12232" s="42"/>
      <c r="D12232" s="90"/>
      <c r="F12232" s="90"/>
      <c r="G12232" s="42"/>
      <c r="H12232" s="90"/>
      <c r="M12232" s="42"/>
      <c r="S12232" s="42"/>
      <c r="T12232" s="42"/>
      <c r="U12232" s="42"/>
      <c r="V12232" s="42"/>
      <c r="W12232" s="42"/>
      <c r="X12232" s="42"/>
      <c r="Y12232" s="42"/>
      <c r="Z12232" s="42"/>
    </row>
    <row r="12233">
      <c r="B12233" s="42"/>
      <c r="D12233" s="90"/>
      <c r="F12233" s="90"/>
      <c r="G12233" s="42"/>
      <c r="H12233" s="90"/>
      <c r="M12233" s="42"/>
      <c r="S12233" s="42"/>
      <c r="T12233" s="42"/>
      <c r="U12233" s="42"/>
      <c r="V12233" s="42"/>
      <c r="W12233" s="42"/>
      <c r="X12233" s="42"/>
      <c r="Y12233" s="42"/>
      <c r="Z12233" s="42"/>
    </row>
    <row r="12234">
      <c r="B12234" s="42"/>
      <c r="D12234" s="90"/>
      <c r="F12234" s="90"/>
      <c r="G12234" s="42"/>
      <c r="H12234" s="90"/>
      <c r="M12234" s="42"/>
      <c r="S12234" s="42"/>
      <c r="T12234" s="42"/>
      <c r="U12234" s="42"/>
      <c r="V12234" s="42"/>
      <c r="W12234" s="42"/>
      <c r="X12234" s="42"/>
      <c r="Y12234" s="42"/>
      <c r="Z12234" s="42"/>
    </row>
    <row r="12235">
      <c r="B12235" s="42"/>
      <c r="D12235" s="90"/>
      <c r="F12235" s="90"/>
      <c r="G12235" s="42"/>
      <c r="H12235" s="90"/>
      <c r="M12235" s="42"/>
      <c r="S12235" s="42"/>
      <c r="T12235" s="42"/>
      <c r="U12235" s="42"/>
      <c r="V12235" s="42"/>
      <c r="W12235" s="42"/>
      <c r="X12235" s="42"/>
      <c r="Y12235" s="42"/>
      <c r="Z12235" s="42"/>
    </row>
    <row r="12236">
      <c r="B12236" s="42"/>
      <c r="D12236" s="90"/>
      <c r="F12236" s="90"/>
      <c r="G12236" s="42"/>
      <c r="H12236" s="90"/>
      <c r="M12236" s="42"/>
      <c r="S12236" s="42"/>
      <c r="T12236" s="42"/>
      <c r="U12236" s="42"/>
      <c r="V12236" s="42"/>
      <c r="W12236" s="42"/>
      <c r="X12236" s="42"/>
      <c r="Y12236" s="42"/>
      <c r="Z12236" s="42"/>
    </row>
    <row r="12237">
      <c r="B12237" s="42"/>
      <c r="D12237" s="90"/>
      <c r="F12237" s="90"/>
      <c r="G12237" s="42"/>
      <c r="H12237" s="90"/>
      <c r="M12237" s="42"/>
      <c r="S12237" s="42"/>
      <c r="T12237" s="42"/>
      <c r="U12237" s="42"/>
      <c r="V12237" s="42"/>
      <c r="W12237" s="42"/>
      <c r="X12237" s="42"/>
      <c r="Y12237" s="42"/>
      <c r="Z12237" s="42"/>
    </row>
    <row r="12238">
      <c r="B12238" s="42"/>
      <c r="D12238" s="90"/>
      <c r="F12238" s="90"/>
      <c r="G12238" s="42"/>
      <c r="H12238" s="90"/>
      <c r="M12238" s="42"/>
      <c r="S12238" s="42"/>
      <c r="T12238" s="42"/>
      <c r="U12238" s="42"/>
      <c r="V12238" s="42"/>
      <c r="W12238" s="42"/>
      <c r="X12238" s="42"/>
      <c r="Y12238" s="42"/>
      <c r="Z12238" s="42"/>
    </row>
    <row r="12239">
      <c r="B12239" s="42"/>
      <c r="D12239" s="90"/>
      <c r="F12239" s="90"/>
      <c r="G12239" s="42"/>
      <c r="H12239" s="90"/>
      <c r="M12239" s="42"/>
      <c r="S12239" s="42"/>
      <c r="T12239" s="42"/>
      <c r="U12239" s="42"/>
      <c r="V12239" s="42"/>
      <c r="W12239" s="42"/>
      <c r="X12239" s="42"/>
      <c r="Y12239" s="42"/>
      <c r="Z12239" s="42"/>
    </row>
    <row r="12240">
      <c r="B12240" s="42"/>
      <c r="D12240" s="90"/>
      <c r="F12240" s="90"/>
      <c r="G12240" s="42"/>
      <c r="H12240" s="90"/>
      <c r="M12240" s="42"/>
      <c r="S12240" s="42"/>
      <c r="T12240" s="42"/>
      <c r="U12240" s="42"/>
      <c r="V12240" s="42"/>
      <c r="W12240" s="42"/>
      <c r="X12240" s="42"/>
      <c r="Y12240" s="42"/>
      <c r="Z12240" s="42"/>
    </row>
    <row r="12241">
      <c r="B12241" s="42"/>
      <c r="D12241" s="90"/>
      <c r="F12241" s="90"/>
      <c r="G12241" s="42"/>
      <c r="H12241" s="90"/>
      <c r="M12241" s="42"/>
      <c r="S12241" s="42"/>
      <c r="T12241" s="42"/>
      <c r="U12241" s="42"/>
      <c r="V12241" s="42"/>
      <c r="W12241" s="42"/>
      <c r="X12241" s="42"/>
      <c r="Y12241" s="42"/>
      <c r="Z12241" s="42"/>
    </row>
    <row r="12242">
      <c r="B12242" s="42"/>
      <c r="D12242" s="90"/>
      <c r="F12242" s="90"/>
      <c r="G12242" s="42"/>
      <c r="H12242" s="90"/>
      <c r="M12242" s="42"/>
      <c r="S12242" s="42"/>
      <c r="T12242" s="42"/>
      <c r="U12242" s="42"/>
      <c r="V12242" s="42"/>
      <c r="W12242" s="42"/>
      <c r="X12242" s="42"/>
      <c r="Y12242" s="42"/>
      <c r="Z12242" s="42"/>
    </row>
    <row r="12243">
      <c r="B12243" s="42"/>
      <c r="D12243" s="90"/>
      <c r="F12243" s="90"/>
      <c r="G12243" s="42"/>
      <c r="H12243" s="90"/>
      <c r="M12243" s="42"/>
      <c r="S12243" s="42"/>
      <c r="T12243" s="42"/>
      <c r="U12243" s="42"/>
      <c r="V12243" s="42"/>
      <c r="W12243" s="42"/>
      <c r="X12243" s="42"/>
      <c r="Y12243" s="42"/>
      <c r="Z12243" s="42"/>
    </row>
    <row r="12244">
      <c r="B12244" s="42"/>
      <c r="D12244" s="90"/>
      <c r="F12244" s="90"/>
      <c r="G12244" s="42"/>
      <c r="H12244" s="90"/>
      <c r="M12244" s="42"/>
      <c r="S12244" s="42"/>
      <c r="T12244" s="42"/>
      <c r="U12244" s="42"/>
      <c r="V12244" s="42"/>
      <c r="W12244" s="42"/>
      <c r="X12244" s="42"/>
      <c r="Y12244" s="42"/>
      <c r="Z12244" s="42"/>
    </row>
    <row r="12245">
      <c r="B12245" s="42"/>
      <c r="D12245" s="90"/>
      <c r="F12245" s="90"/>
      <c r="G12245" s="42"/>
      <c r="H12245" s="90"/>
      <c r="M12245" s="42"/>
      <c r="S12245" s="42"/>
      <c r="T12245" s="42"/>
      <c r="U12245" s="42"/>
      <c r="V12245" s="42"/>
      <c r="W12245" s="42"/>
      <c r="X12245" s="42"/>
      <c r="Y12245" s="42"/>
      <c r="Z12245" s="42"/>
    </row>
    <row r="12246">
      <c r="B12246" s="42"/>
      <c r="D12246" s="90"/>
      <c r="F12246" s="90"/>
      <c r="G12246" s="42"/>
      <c r="H12246" s="90"/>
      <c r="M12246" s="42"/>
      <c r="S12246" s="42"/>
      <c r="T12246" s="42"/>
      <c r="U12246" s="42"/>
      <c r="V12246" s="42"/>
      <c r="W12246" s="42"/>
      <c r="X12246" s="42"/>
      <c r="Y12246" s="42"/>
      <c r="Z12246" s="42"/>
    </row>
    <row r="12247">
      <c r="B12247" s="42"/>
      <c r="D12247" s="90"/>
      <c r="F12247" s="90"/>
      <c r="G12247" s="42"/>
      <c r="H12247" s="90"/>
      <c r="M12247" s="42"/>
      <c r="S12247" s="42"/>
      <c r="T12247" s="42"/>
      <c r="U12247" s="42"/>
      <c r="V12247" s="42"/>
      <c r="W12247" s="42"/>
      <c r="X12247" s="42"/>
      <c r="Y12247" s="42"/>
      <c r="Z12247" s="42"/>
    </row>
    <row r="12248">
      <c r="B12248" s="42"/>
      <c r="D12248" s="90"/>
      <c r="F12248" s="90"/>
      <c r="G12248" s="42"/>
      <c r="H12248" s="90"/>
      <c r="M12248" s="42"/>
      <c r="S12248" s="42"/>
      <c r="T12248" s="42"/>
      <c r="U12248" s="42"/>
      <c r="V12248" s="42"/>
      <c r="W12248" s="42"/>
      <c r="X12248" s="42"/>
      <c r="Y12248" s="42"/>
      <c r="Z12248" s="42"/>
    </row>
    <row r="12249">
      <c r="B12249" s="42"/>
      <c r="D12249" s="90"/>
      <c r="F12249" s="90"/>
      <c r="G12249" s="42"/>
      <c r="H12249" s="90"/>
      <c r="M12249" s="42"/>
      <c r="S12249" s="42"/>
      <c r="T12249" s="42"/>
      <c r="U12249" s="42"/>
      <c r="V12249" s="42"/>
      <c r="W12249" s="42"/>
      <c r="X12249" s="42"/>
      <c r="Y12249" s="42"/>
      <c r="Z12249" s="42"/>
    </row>
    <row r="12250">
      <c r="B12250" s="42"/>
      <c r="D12250" s="90"/>
      <c r="F12250" s="90"/>
      <c r="G12250" s="42"/>
      <c r="H12250" s="90"/>
      <c r="M12250" s="42"/>
      <c r="S12250" s="42"/>
      <c r="T12250" s="42"/>
      <c r="U12250" s="42"/>
      <c r="V12250" s="42"/>
      <c r="W12250" s="42"/>
      <c r="X12250" s="42"/>
      <c r="Y12250" s="42"/>
      <c r="Z12250" s="42"/>
    </row>
    <row r="12251">
      <c r="B12251" s="42"/>
      <c r="D12251" s="90"/>
      <c r="F12251" s="90"/>
      <c r="G12251" s="42"/>
      <c r="H12251" s="90"/>
      <c r="M12251" s="42"/>
      <c r="S12251" s="42"/>
      <c r="T12251" s="42"/>
      <c r="U12251" s="42"/>
      <c r="V12251" s="42"/>
      <c r="W12251" s="42"/>
      <c r="X12251" s="42"/>
      <c r="Y12251" s="42"/>
      <c r="Z12251" s="42"/>
    </row>
    <row r="12252">
      <c r="B12252" s="42"/>
      <c r="D12252" s="90"/>
      <c r="F12252" s="90"/>
      <c r="G12252" s="42"/>
      <c r="H12252" s="90"/>
      <c r="M12252" s="42"/>
      <c r="S12252" s="42"/>
      <c r="T12252" s="42"/>
      <c r="U12252" s="42"/>
      <c r="V12252" s="42"/>
      <c r="W12252" s="42"/>
      <c r="X12252" s="42"/>
      <c r="Y12252" s="42"/>
      <c r="Z12252" s="42"/>
    </row>
    <row r="12253">
      <c r="B12253" s="42"/>
      <c r="D12253" s="90"/>
      <c r="F12253" s="90"/>
      <c r="G12253" s="42"/>
      <c r="H12253" s="90"/>
      <c r="M12253" s="42"/>
      <c r="S12253" s="42"/>
      <c r="T12253" s="42"/>
      <c r="U12253" s="42"/>
      <c r="V12253" s="42"/>
      <c r="W12253" s="42"/>
      <c r="X12253" s="42"/>
      <c r="Y12253" s="42"/>
      <c r="Z12253" s="42"/>
    </row>
    <row r="12254">
      <c r="B12254" s="42"/>
      <c r="D12254" s="90"/>
      <c r="F12254" s="90"/>
      <c r="G12254" s="42"/>
      <c r="H12254" s="90"/>
      <c r="M12254" s="42"/>
      <c r="S12254" s="42"/>
      <c r="T12254" s="42"/>
      <c r="U12254" s="42"/>
      <c r="V12254" s="42"/>
      <c r="W12254" s="42"/>
      <c r="X12254" s="42"/>
      <c r="Y12254" s="42"/>
      <c r="Z12254" s="42"/>
    </row>
    <row r="12255">
      <c r="B12255" s="42"/>
      <c r="D12255" s="90"/>
      <c r="F12255" s="90"/>
      <c r="G12255" s="42"/>
      <c r="H12255" s="90"/>
      <c r="M12255" s="42"/>
      <c r="S12255" s="42"/>
      <c r="T12255" s="42"/>
      <c r="U12255" s="42"/>
      <c r="V12255" s="42"/>
      <c r="W12255" s="42"/>
      <c r="X12255" s="42"/>
      <c r="Y12255" s="42"/>
      <c r="Z12255" s="42"/>
    </row>
    <row r="12256">
      <c r="B12256" s="42"/>
      <c r="D12256" s="90"/>
      <c r="F12256" s="90"/>
      <c r="G12256" s="42"/>
      <c r="H12256" s="90"/>
      <c r="M12256" s="42"/>
      <c r="S12256" s="42"/>
      <c r="T12256" s="42"/>
      <c r="U12256" s="42"/>
      <c r="V12256" s="42"/>
      <c r="W12256" s="42"/>
      <c r="X12256" s="42"/>
      <c r="Y12256" s="42"/>
      <c r="Z12256" s="42"/>
    </row>
    <row r="12257">
      <c r="B12257" s="42"/>
      <c r="D12257" s="90"/>
      <c r="F12257" s="90"/>
      <c r="G12257" s="42"/>
      <c r="H12257" s="90"/>
      <c r="M12257" s="42"/>
      <c r="S12257" s="42"/>
      <c r="T12257" s="42"/>
      <c r="U12257" s="42"/>
      <c r="V12257" s="42"/>
      <c r="W12257" s="42"/>
      <c r="X12257" s="42"/>
      <c r="Y12257" s="42"/>
      <c r="Z12257" s="42"/>
    </row>
    <row r="12258">
      <c r="B12258" s="42"/>
      <c r="D12258" s="90"/>
      <c r="F12258" s="90"/>
      <c r="G12258" s="42"/>
      <c r="H12258" s="90"/>
      <c r="M12258" s="42"/>
      <c r="S12258" s="42"/>
      <c r="T12258" s="42"/>
      <c r="U12258" s="42"/>
      <c r="V12258" s="42"/>
      <c r="W12258" s="42"/>
      <c r="X12258" s="42"/>
      <c r="Y12258" s="42"/>
      <c r="Z12258" s="42"/>
    </row>
    <row r="12259">
      <c r="B12259" s="42"/>
      <c r="D12259" s="90"/>
      <c r="F12259" s="90"/>
      <c r="G12259" s="42"/>
      <c r="H12259" s="90"/>
      <c r="M12259" s="42"/>
      <c r="S12259" s="42"/>
      <c r="T12259" s="42"/>
      <c r="U12259" s="42"/>
      <c r="V12259" s="42"/>
      <c r="W12259" s="42"/>
      <c r="X12259" s="42"/>
      <c r="Y12259" s="42"/>
      <c r="Z12259" s="42"/>
    </row>
    <row r="12260">
      <c r="B12260" s="42"/>
      <c r="D12260" s="90"/>
      <c r="F12260" s="90"/>
      <c r="G12260" s="42"/>
      <c r="H12260" s="90"/>
      <c r="M12260" s="42"/>
      <c r="S12260" s="42"/>
      <c r="T12260" s="42"/>
      <c r="U12260" s="42"/>
      <c r="V12260" s="42"/>
      <c r="W12260" s="42"/>
      <c r="X12260" s="42"/>
      <c r="Y12260" s="42"/>
      <c r="Z12260" s="42"/>
    </row>
    <row r="12261">
      <c r="B12261" s="42"/>
      <c r="D12261" s="90"/>
      <c r="F12261" s="90"/>
      <c r="G12261" s="42"/>
      <c r="H12261" s="90"/>
      <c r="M12261" s="42"/>
      <c r="S12261" s="42"/>
      <c r="T12261" s="42"/>
      <c r="U12261" s="42"/>
      <c r="V12261" s="42"/>
      <c r="W12261" s="42"/>
      <c r="X12261" s="42"/>
      <c r="Y12261" s="42"/>
      <c r="Z12261" s="42"/>
    </row>
    <row r="12262">
      <c r="B12262" s="42"/>
      <c r="D12262" s="90"/>
      <c r="F12262" s="90"/>
      <c r="G12262" s="42"/>
      <c r="H12262" s="90"/>
      <c r="M12262" s="42"/>
      <c r="S12262" s="42"/>
      <c r="T12262" s="42"/>
      <c r="U12262" s="42"/>
      <c r="V12262" s="42"/>
      <c r="W12262" s="42"/>
      <c r="X12262" s="42"/>
      <c r="Y12262" s="42"/>
      <c r="Z12262" s="42"/>
    </row>
    <row r="12263">
      <c r="B12263" s="42"/>
      <c r="D12263" s="90"/>
      <c r="F12263" s="90"/>
      <c r="G12263" s="42"/>
      <c r="H12263" s="90"/>
      <c r="M12263" s="42"/>
      <c r="S12263" s="42"/>
      <c r="T12263" s="42"/>
      <c r="U12263" s="42"/>
      <c r="V12263" s="42"/>
      <c r="W12263" s="42"/>
      <c r="X12263" s="42"/>
      <c r="Y12263" s="42"/>
      <c r="Z12263" s="42"/>
    </row>
    <row r="12264">
      <c r="B12264" s="42"/>
      <c r="D12264" s="90"/>
      <c r="F12264" s="90"/>
      <c r="G12264" s="42"/>
      <c r="H12264" s="90"/>
      <c r="M12264" s="42"/>
      <c r="S12264" s="42"/>
      <c r="T12264" s="42"/>
      <c r="U12264" s="42"/>
      <c r="V12264" s="42"/>
      <c r="W12264" s="42"/>
      <c r="X12264" s="42"/>
      <c r="Y12264" s="42"/>
      <c r="Z12264" s="42"/>
    </row>
    <row r="12265">
      <c r="B12265" s="42"/>
      <c r="D12265" s="90"/>
      <c r="F12265" s="90"/>
      <c r="G12265" s="42"/>
      <c r="H12265" s="90"/>
      <c r="M12265" s="42"/>
      <c r="S12265" s="42"/>
      <c r="T12265" s="42"/>
      <c r="U12265" s="42"/>
      <c r="V12265" s="42"/>
      <c r="W12265" s="42"/>
      <c r="X12265" s="42"/>
      <c r="Y12265" s="42"/>
      <c r="Z12265" s="42"/>
    </row>
    <row r="12266">
      <c r="B12266" s="42"/>
      <c r="D12266" s="90"/>
      <c r="F12266" s="90"/>
      <c r="G12266" s="42"/>
      <c r="H12266" s="90"/>
      <c r="M12266" s="42"/>
      <c r="S12266" s="42"/>
      <c r="T12266" s="42"/>
      <c r="U12266" s="42"/>
      <c r="V12266" s="42"/>
      <c r="W12266" s="42"/>
      <c r="X12266" s="42"/>
      <c r="Y12266" s="42"/>
      <c r="Z12266" s="42"/>
    </row>
    <row r="12267">
      <c r="B12267" s="42"/>
      <c r="D12267" s="90"/>
      <c r="F12267" s="90"/>
      <c r="G12267" s="42"/>
      <c r="H12267" s="90"/>
      <c r="M12267" s="42"/>
      <c r="S12267" s="42"/>
      <c r="T12267" s="42"/>
      <c r="U12267" s="42"/>
      <c r="V12267" s="42"/>
      <c r="W12267" s="42"/>
      <c r="X12267" s="42"/>
      <c r="Y12267" s="42"/>
      <c r="Z12267" s="42"/>
    </row>
    <row r="12268">
      <c r="B12268" s="42"/>
      <c r="D12268" s="90"/>
      <c r="F12268" s="90"/>
      <c r="G12268" s="42"/>
      <c r="H12268" s="90"/>
      <c r="M12268" s="42"/>
      <c r="S12268" s="42"/>
      <c r="T12268" s="42"/>
      <c r="U12268" s="42"/>
      <c r="V12268" s="42"/>
      <c r="W12268" s="42"/>
      <c r="X12268" s="42"/>
      <c r="Y12268" s="42"/>
      <c r="Z12268" s="42"/>
    </row>
    <row r="12269">
      <c r="B12269" s="42"/>
      <c r="D12269" s="90"/>
      <c r="F12269" s="90"/>
      <c r="G12269" s="42"/>
      <c r="H12269" s="90"/>
      <c r="M12269" s="42"/>
      <c r="S12269" s="42"/>
      <c r="T12269" s="42"/>
      <c r="U12269" s="42"/>
      <c r="V12269" s="42"/>
      <c r="W12269" s="42"/>
      <c r="X12269" s="42"/>
      <c r="Y12269" s="42"/>
      <c r="Z12269" s="42"/>
    </row>
    <row r="12270">
      <c r="B12270" s="42"/>
      <c r="D12270" s="90"/>
      <c r="F12270" s="90"/>
      <c r="G12270" s="42"/>
      <c r="H12270" s="90"/>
      <c r="M12270" s="42"/>
      <c r="S12270" s="42"/>
      <c r="T12270" s="42"/>
      <c r="U12270" s="42"/>
      <c r="V12270" s="42"/>
      <c r="W12270" s="42"/>
      <c r="X12270" s="42"/>
      <c r="Y12270" s="42"/>
      <c r="Z12270" s="42"/>
    </row>
    <row r="12271">
      <c r="B12271" s="42"/>
      <c r="D12271" s="90"/>
      <c r="F12271" s="90"/>
      <c r="G12271" s="42"/>
      <c r="H12271" s="90"/>
      <c r="M12271" s="42"/>
      <c r="S12271" s="42"/>
      <c r="T12271" s="42"/>
      <c r="U12271" s="42"/>
      <c r="V12271" s="42"/>
      <c r="W12271" s="42"/>
      <c r="X12271" s="42"/>
      <c r="Y12271" s="42"/>
      <c r="Z12271" s="42"/>
    </row>
    <row r="12272">
      <c r="B12272" s="42"/>
      <c r="D12272" s="90"/>
      <c r="F12272" s="90"/>
      <c r="G12272" s="42"/>
      <c r="H12272" s="90"/>
      <c r="M12272" s="42"/>
      <c r="S12272" s="42"/>
      <c r="T12272" s="42"/>
      <c r="U12272" s="42"/>
      <c r="V12272" s="42"/>
      <c r="W12272" s="42"/>
      <c r="X12272" s="42"/>
      <c r="Y12272" s="42"/>
      <c r="Z12272" s="42"/>
    </row>
    <row r="12273">
      <c r="B12273" s="42"/>
      <c r="D12273" s="90"/>
      <c r="F12273" s="90"/>
      <c r="G12273" s="42"/>
      <c r="H12273" s="90"/>
      <c r="M12273" s="42"/>
      <c r="S12273" s="42"/>
      <c r="T12273" s="42"/>
      <c r="U12273" s="42"/>
      <c r="V12273" s="42"/>
      <c r="W12273" s="42"/>
      <c r="X12273" s="42"/>
      <c r="Y12273" s="42"/>
      <c r="Z12273" s="42"/>
    </row>
    <row r="12274">
      <c r="B12274" s="42"/>
      <c r="D12274" s="90"/>
      <c r="F12274" s="90"/>
      <c r="G12274" s="42"/>
      <c r="H12274" s="90"/>
      <c r="M12274" s="42"/>
      <c r="S12274" s="42"/>
      <c r="T12274" s="42"/>
      <c r="U12274" s="42"/>
      <c r="V12274" s="42"/>
      <c r="W12274" s="42"/>
      <c r="X12274" s="42"/>
      <c r="Y12274" s="42"/>
      <c r="Z12274" s="42"/>
    </row>
    <row r="12275">
      <c r="B12275" s="42"/>
      <c r="D12275" s="90"/>
      <c r="F12275" s="90"/>
      <c r="G12275" s="42"/>
      <c r="H12275" s="90"/>
      <c r="M12275" s="42"/>
      <c r="S12275" s="42"/>
      <c r="T12275" s="42"/>
      <c r="U12275" s="42"/>
      <c r="V12275" s="42"/>
      <c r="W12275" s="42"/>
      <c r="X12275" s="42"/>
      <c r="Y12275" s="42"/>
      <c r="Z12275" s="42"/>
    </row>
    <row r="12276">
      <c r="B12276" s="42"/>
      <c r="D12276" s="90"/>
      <c r="F12276" s="90"/>
      <c r="G12276" s="42"/>
      <c r="H12276" s="90"/>
      <c r="M12276" s="42"/>
      <c r="S12276" s="42"/>
      <c r="T12276" s="42"/>
      <c r="U12276" s="42"/>
      <c r="V12276" s="42"/>
      <c r="W12276" s="42"/>
      <c r="X12276" s="42"/>
      <c r="Y12276" s="42"/>
      <c r="Z12276" s="42"/>
    </row>
    <row r="12277">
      <c r="B12277" s="42"/>
      <c r="D12277" s="90"/>
      <c r="F12277" s="90"/>
      <c r="G12277" s="42"/>
      <c r="H12277" s="90"/>
      <c r="M12277" s="42"/>
      <c r="S12277" s="42"/>
      <c r="T12277" s="42"/>
      <c r="U12277" s="42"/>
      <c r="V12277" s="42"/>
      <c r="W12277" s="42"/>
      <c r="X12277" s="42"/>
      <c r="Y12277" s="42"/>
      <c r="Z12277" s="42"/>
    </row>
    <row r="12278">
      <c r="B12278" s="42"/>
      <c r="D12278" s="90"/>
      <c r="F12278" s="90"/>
      <c r="G12278" s="42"/>
      <c r="H12278" s="90"/>
      <c r="M12278" s="42"/>
      <c r="S12278" s="42"/>
      <c r="T12278" s="42"/>
      <c r="U12278" s="42"/>
      <c r="V12278" s="42"/>
      <c r="W12278" s="42"/>
      <c r="X12278" s="42"/>
      <c r="Y12278" s="42"/>
      <c r="Z12278" s="42"/>
    </row>
    <row r="12279">
      <c r="B12279" s="42"/>
      <c r="D12279" s="90"/>
      <c r="F12279" s="90"/>
      <c r="G12279" s="42"/>
      <c r="H12279" s="90"/>
      <c r="M12279" s="42"/>
      <c r="S12279" s="42"/>
      <c r="T12279" s="42"/>
      <c r="U12279" s="42"/>
      <c r="V12279" s="42"/>
      <c r="W12279" s="42"/>
      <c r="X12279" s="42"/>
      <c r="Y12279" s="42"/>
      <c r="Z12279" s="42"/>
    </row>
    <row r="12280">
      <c r="B12280" s="42"/>
      <c r="D12280" s="90"/>
      <c r="F12280" s="90"/>
      <c r="G12280" s="42"/>
      <c r="H12280" s="90"/>
      <c r="M12280" s="42"/>
      <c r="S12280" s="42"/>
      <c r="T12280" s="42"/>
      <c r="U12280" s="42"/>
      <c r="V12280" s="42"/>
      <c r="W12280" s="42"/>
      <c r="X12280" s="42"/>
      <c r="Y12280" s="42"/>
      <c r="Z12280" s="42"/>
    </row>
    <row r="12281">
      <c r="B12281" s="42"/>
      <c r="D12281" s="90"/>
      <c r="F12281" s="90"/>
      <c r="G12281" s="42"/>
      <c r="H12281" s="90"/>
      <c r="M12281" s="42"/>
      <c r="S12281" s="42"/>
      <c r="T12281" s="42"/>
      <c r="U12281" s="42"/>
      <c r="V12281" s="42"/>
      <c r="W12281" s="42"/>
      <c r="X12281" s="42"/>
      <c r="Y12281" s="42"/>
      <c r="Z12281" s="42"/>
    </row>
    <row r="12282">
      <c r="B12282" s="42"/>
      <c r="D12282" s="90"/>
      <c r="F12282" s="90"/>
      <c r="G12282" s="42"/>
      <c r="H12282" s="90"/>
      <c r="M12282" s="42"/>
      <c r="S12282" s="42"/>
      <c r="T12282" s="42"/>
      <c r="U12282" s="42"/>
      <c r="V12282" s="42"/>
      <c r="W12282" s="42"/>
      <c r="X12282" s="42"/>
      <c r="Y12282" s="42"/>
      <c r="Z12282" s="42"/>
    </row>
    <row r="12283">
      <c r="B12283" s="42"/>
      <c r="D12283" s="90"/>
      <c r="F12283" s="90"/>
      <c r="G12283" s="42"/>
      <c r="H12283" s="90"/>
      <c r="M12283" s="42"/>
      <c r="S12283" s="42"/>
      <c r="T12283" s="42"/>
      <c r="U12283" s="42"/>
      <c r="V12283" s="42"/>
      <c r="W12283" s="42"/>
      <c r="X12283" s="42"/>
      <c r="Y12283" s="42"/>
      <c r="Z12283" s="42"/>
    </row>
    <row r="12284">
      <c r="B12284" s="42"/>
      <c r="D12284" s="90"/>
      <c r="F12284" s="90"/>
      <c r="G12284" s="42"/>
      <c r="H12284" s="90"/>
      <c r="M12284" s="42"/>
      <c r="S12284" s="42"/>
      <c r="T12284" s="42"/>
      <c r="U12284" s="42"/>
      <c r="V12284" s="42"/>
      <c r="W12284" s="42"/>
      <c r="X12284" s="42"/>
      <c r="Y12284" s="42"/>
      <c r="Z12284" s="42"/>
    </row>
    <row r="12285">
      <c r="B12285" s="42"/>
      <c r="D12285" s="90"/>
      <c r="F12285" s="90"/>
      <c r="G12285" s="42"/>
      <c r="H12285" s="90"/>
      <c r="M12285" s="42"/>
      <c r="S12285" s="42"/>
      <c r="T12285" s="42"/>
      <c r="U12285" s="42"/>
      <c r="V12285" s="42"/>
      <c r="W12285" s="42"/>
      <c r="X12285" s="42"/>
      <c r="Y12285" s="42"/>
      <c r="Z12285" s="42"/>
    </row>
    <row r="12286">
      <c r="B12286" s="42"/>
      <c r="D12286" s="90"/>
      <c r="F12286" s="90"/>
      <c r="G12286" s="42"/>
      <c r="H12286" s="90"/>
      <c r="M12286" s="42"/>
      <c r="S12286" s="42"/>
      <c r="T12286" s="42"/>
      <c r="U12286" s="42"/>
      <c r="V12286" s="42"/>
      <c r="W12286" s="42"/>
      <c r="X12286" s="42"/>
      <c r="Y12286" s="42"/>
      <c r="Z12286" s="42"/>
    </row>
    <row r="12287">
      <c r="B12287" s="42"/>
      <c r="D12287" s="90"/>
      <c r="F12287" s="90"/>
      <c r="G12287" s="42"/>
      <c r="H12287" s="90"/>
      <c r="M12287" s="42"/>
      <c r="S12287" s="42"/>
      <c r="T12287" s="42"/>
      <c r="U12287" s="42"/>
      <c r="V12287" s="42"/>
      <c r="W12287" s="42"/>
      <c r="X12287" s="42"/>
      <c r="Y12287" s="42"/>
      <c r="Z12287" s="42"/>
    </row>
    <row r="12288">
      <c r="B12288" s="42"/>
      <c r="D12288" s="90"/>
      <c r="F12288" s="90"/>
      <c r="G12288" s="42"/>
      <c r="H12288" s="90"/>
      <c r="M12288" s="42"/>
      <c r="S12288" s="42"/>
      <c r="T12288" s="42"/>
      <c r="U12288" s="42"/>
      <c r="V12288" s="42"/>
      <c r="W12288" s="42"/>
      <c r="X12288" s="42"/>
      <c r="Y12288" s="42"/>
      <c r="Z12288" s="42"/>
    </row>
    <row r="12289">
      <c r="B12289" s="42"/>
      <c r="D12289" s="90"/>
      <c r="F12289" s="90"/>
      <c r="G12289" s="42"/>
      <c r="H12289" s="90"/>
      <c r="M12289" s="42"/>
      <c r="S12289" s="42"/>
      <c r="T12289" s="42"/>
      <c r="U12289" s="42"/>
      <c r="V12289" s="42"/>
      <c r="W12289" s="42"/>
      <c r="X12289" s="42"/>
      <c r="Y12289" s="42"/>
      <c r="Z12289" s="42"/>
    </row>
    <row r="12290">
      <c r="B12290" s="42"/>
      <c r="D12290" s="90"/>
      <c r="F12290" s="90"/>
      <c r="G12290" s="42"/>
      <c r="H12290" s="90"/>
      <c r="M12290" s="42"/>
      <c r="S12290" s="42"/>
      <c r="T12290" s="42"/>
      <c r="U12290" s="42"/>
      <c r="V12290" s="42"/>
      <c r="W12290" s="42"/>
      <c r="X12290" s="42"/>
      <c r="Y12290" s="42"/>
      <c r="Z12290" s="42"/>
    </row>
    <row r="12291">
      <c r="B12291" s="42"/>
      <c r="D12291" s="90"/>
      <c r="F12291" s="90"/>
      <c r="G12291" s="42"/>
      <c r="H12291" s="90"/>
      <c r="M12291" s="42"/>
      <c r="S12291" s="42"/>
      <c r="T12291" s="42"/>
      <c r="U12291" s="42"/>
      <c r="V12291" s="42"/>
      <c r="W12291" s="42"/>
      <c r="X12291" s="42"/>
      <c r="Y12291" s="42"/>
      <c r="Z12291" s="42"/>
    </row>
    <row r="12292">
      <c r="B12292" s="42"/>
      <c r="D12292" s="90"/>
      <c r="F12292" s="90"/>
      <c r="G12292" s="42"/>
      <c r="H12292" s="90"/>
      <c r="M12292" s="42"/>
      <c r="S12292" s="42"/>
      <c r="T12292" s="42"/>
      <c r="U12292" s="42"/>
      <c r="V12292" s="42"/>
      <c r="W12292" s="42"/>
      <c r="X12292" s="42"/>
      <c r="Y12292" s="42"/>
      <c r="Z12292" s="42"/>
    </row>
    <row r="12293">
      <c r="B12293" s="42"/>
      <c r="D12293" s="90"/>
      <c r="F12293" s="90"/>
      <c r="G12293" s="42"/>
      <c r="H12293" s="90"/>
      <c r="M12293" s="42"/>
      <c r="S12293" s="42"/>
      <c r="T12293" s="42"/>
      <c r="U12293" s="42"/>
      <c r="V12293" s="42"/>
      <c r="W12293" s="42"/>
      <c r="X12293" s="42"/>
      <c r="Y12293" s="42"/>
      <c r="Z12293" s="42"/>
    </row>
    <row r="12294">
      <c r="B12294" s="42"/>
      <c r="D12294" s="90"/>
      <c r="F12294" s="90"/>
      <c r="G12294" s="42"/>
      <c r="H12294" s="90"/>
      <c r="M12294" s="42"/>
      <c r="S12294" s="42"/>
      <c r="T12294" s="42"/>
      <c r="U12294" s="42"/>
      <c r="V12294" s="42"/>
      <c r="W12294" s="42"/>
      <c r="X12294" s="42"/>
      <c r="Y12294" s="42"/>
      <c r="Z12294" s="42"/>
    </row>
    <row r="12295">
      <c r="B12295" s="42"/>
      <c r="D12295" s="90"/>
      <c r="F12295" s="90"/>
      <c r="G12295" s="42"/>
      <c r="H12295" s="90"/>
      <c r="M12295" s="42"/>
      <c r="S12295" s="42"/>
      <c r="T12295" s="42"/>
      <c r="U12295" s="42"/>
      <c r="V12295" s="42"/>
      <c r="W12295" s="42"/>
      <c r="X12295" s="42"/>
      <c r="Y12295" s="42"/>
      <c r="Z12295" s="42"/>
    </row>
    <row r="12296">
      <c r="B12296" s="42"/>
      <c r="D12296" s="90"/>
      <c r="F12296" s="90"/>
      <c r="G12296" s="42"/>
      <c r="H12296" s="90"/>
      <c r="M12296" s="42"/>
      <c r="S12296" s="42"/>
      <c r="T12296" s="42"/>
      <c r="U12296" s="42"/>
      <c r="V12296" s="42"/>
      <c r="W12296" s="42"/>
      <c r="X12296" s="42"/>
      <c r="Y12296" s="42"/>
      <c r="Z12296" s="42"/>
    </row>
    <row r="12297">
      <c r="B12297" s="42"/>
      <c r="D12297" s="90"/>
      <c r="F12297" s="90"/>
      <c r="G12297" s="42"/>
      <c r="H12297" s="90"/>
      <c r="M12297" s="42"/>
      <c r="S12297" s="42"/>
      <c r="T12297" s="42"/>
      <c r="U12297" s="42"/>
      <c r="V12297" s="42"/>
      <c r="W12297" s="42"/>
      <c r="X12297" s="42"/>
      <c r="Y12297" s="42"/>
      <c r="Z12297" s="42"/>
    </row>
    <row r="12298">
      <c r="B12298" s="42"/>
      <c r="D12298" s="90"/>
      <c r="F12298" s="90"/>
      <c r="G12298" s="42"/>
      <c r="H12298" s="90"/>
      <c r="M12298" s="42"/>
      <c r="S12298" s="42"/>
      <c r="T12298" s="42"/>
      <c r="U12298" s="42"/>
      <c r="V12298" s="42"/>
      <c r="W12298" s="42"/>
      <c r="X12298" s="42"/>
      <c r="Y12298" s="42"/>
      <c r="Z12298" s="42"/>
    </row>
    <row r="12299">
      <c r="B12299" s="42"/>
      <c r="D12299" s="90"/>
      <c r="F12299" s="90"/>
      <c r="G12299" s="42"/>
      <c r="H12299" s="90"/>
      <c r="M12299" s="42"/>
      <c r="S12299" s="42"/>
      <c r="T12299" s="42"/>
      <c r="U12299" s="42"/>
      <c r="V12299" s="42"/>
      <c r="W12299" s="42"/>
      <c r="X12299" s="42"/>
      <c r="Y12299" s="42"/>
      <c r="Z12299" s="42"/>
    </row>
    <row r="12300">
      <c r="B12300" s="42"/>
      <c r="D12300" s="90"/>
      <c r="F12300" s="90"/>
      <c r="G12300" s="42"/>
      <c r="H12300" s="90"/>
      <c r="M12300" s="42"/>
      <c r="S12300" s="42"/>
      <c r="T12300" s="42"/>
      <c r="U12300" s="42"/>
      <c r="V12300" s="42"/>
      <c r="W12300" s="42"/>
      <c r="X12300" s="42"/>
      <c r="Y12300" s="42"/>
      <c r="Z12300" s="42"/>
    </row>
    <row r="12301">
      <c r="B12301" s="42"/>
      <c r="D12301" s="90"/>
      <c r="F12301" s="90"/>
      <c r="G12301" s="42"/>
      <c r="H12301" s="90"/>
      <c r="M12301" s="42"/>
      <c r="S12301" s="42"/>
      <c r="T12301" s="42"/>
      <c r="U12301" s="42"/>
      <c r="V12301" s="42"/>
      <c r="W12301" s="42"/>
      <c r="X12301" s="42"/>
      <c r="Y12301" s="42"/>
      <c r="Z12301" s="42"/>
    </row>
    <row r="12302">
      <c r="B12302" s="42"/>
      <c r="D12302" s="90"/>
      <c r="F12302" s="90"/>
      <c r="G12302" s="42"/>
      <c r="H12302" s="90"/>
      <c r="M12302" s="42"/>
      <c r="S12302" s="42"/>
      <c r="T12302" s="42"/>
      <c r="U12302" s="42"/>
      <c r="V12302" s="42"/>
      <c r="W12302" s="42"/>
      <c r="X12302" s="42"/>
      <c r="Y12302" s="42"/>
      <c r="Z12302" s="42"/>
    </row>
    <row r="12303">
      <c r="B12303" s="42"/>
      <c r="D12303" s="90"/>
      <c r="F12303" s="90"/>
      <c r="G12303" s="42"/>
      <c r="H12303" s="90"/>
      <c r="M12303" s="42"/>
      <c r="S12303" s="42"/>
      <c r="T12303" s="42"/>
      <c r="U12303" s="42"/>
      <c r="V12303" s="42"/>
      <c r="W12303" s="42"/>
      <c r="X12303" s="42"/>
      <c r="Y12303" s="42"/>
      <c r="Z12303" s="42"/>
    </row>
    <row r="12304">
      <c r="B12304" s="42"/>
      <c r="D12304" s="90"/>
      <c r="F12304" s="90"/>
      <c r="G12304" s="42"/>
      <c r="H12304" s="90"/>
      <c r="M12304" s="42"/>
      <c r="S12304" s="42"/>
      <c r="T12304" s="42"/>
      <c r="U12304" s="42"/>
      <c r="V12304" s="42"/>
      <c r="W12304" s="42"/>
      <c r="X12304" s="42"/>
      <c r="Y12304" s="42"/>
      <c r="Z12304" s="42"/>
    </row>
    <row r="12305">
      <c r="B12305" s="42"/>
      <c r="D12305" s="90"/>
      <c r="F12305" s="90"/>
      <c r="G12305" s="42"/>
      <c r="H12305" s="90"/>
      <c r="M12305" s="42"/>
      <c r="S12305" s="42"/>
      <c r="T12305" s="42"/>
      <c r="U12305" s="42"/>
      <c r="V12305" s="42"/>
      <c r="W12305" s="42"/>
      <c r="X12305" s="42"/>
      <c r="Y12305" s="42"/>
      <c r="Z12305" s="42"/>
    </row>
    <row r="12306">
      <c r="B12306" s="42"/>
      <c r="D12306" s="90"/>
      <c r="F12306" s="90"/>
      <c r="G12306" s="42"/>
      <c r="H12306" s="90"/>
      <c r="M12306" s="42"/>
      <c r="S12306" s="42"/>
      <c r="T12306" s="42"/>
      <c r="U12306" s="42"/>
      <c r="V12306" s="42"/>
      <c r="W12306" s="42"/>
      <c r="X12306" s="42"/>
      <c r="Y12306" s="42"/>
      <c r="Z12306" s="42"/>
    </row>
    <row r="12307">
      <c r="B12307" s="42"/>
      <c r="D12307" s="90"/>
      <c r="F12307" s="90"/>
      <c r="G12307" s="42"/>
      <c r="H12307" s="90"/>
      <c r="M12307" s="42"/>
      <c r="S12307" s="42"/>
      <c r="T12307" s="42"/>
      <c r="U12307" s="42"/>
      <c r="V12307" s="42"/>
      <c r="W12307" s="42"/>
      <c r="X12307" s="42"/>
      <c r="Y12307" s="42"/>
      <c r="Z12307" s="42"/>
    </row>
    <row r="12308">
      <c r="B12308" s="42"/>
      <c r="D12308" s="90"/>
      <c r="F12308" s="90"/>
      <c r="G12308" s="42"/>
      <c r="H12308" s="90"/>
      <c r="M12308" s="42"/>
      <c r="S12308" s="42"/>
      <c r="T12308" s="42"/>
      <c r="U12308" s="42"/>
      <c r="V12308" s="42"/>
      <c r="W12308" s="42"/>
      <c r="X12308" s="42"/>
      <c r="Y12308" s="42"/>
      <c r="Z12308" s="42"/>
    </row>
    <row r="12309">
      <c r="B12309" s="42"/>
      <c r="D12309" s="90"/>
      <c r="F12309" s="90"/>
      <c r="G12309" s="42"/>
      <c r="H12309" s="90"/>
      <c r="M12309" s="42"/>
      <c r="S12309" s="42"/>
      <c r="T12309" s="42"/>
      <c r="U12309" s="42"/>
      <c r="V12309" s="42"/>
      <c r="W12309" s="42"/>
      <c r="X12309" s="42"/>
      <c r="Y12309" s="42"/>
      <c r="Z12309" s="42"/>
    </row>
    <row r="12310">
      <c r="B12310" s="42"/>
      <c r="D12310" s="90"/>
      <c r="F12310" s="90"/>
      <c r="G12310" s="42"/>
      <c r="H12310" s="90"/>
      <c r="M12310" s="42"/>
      <c r="S12310" s="42"/>
      <c r="T12310" s="42"/>
      <c r="U12310" s="42"/>
      <c r="V12310" s="42"/>
      <c r="W12310" s="42"/>
      <c r="X12310" s="42"/>
      <c r="Y12310" s="42"/>
      <c r="Z12310" s="42"/>
    </row>
    <row r="12311">
      <c r="B12311" s="42"/>
      <c r="D12311" s="90"/>
      <c r="F12311" s="90"/>
      <c r="G12311" s="42"/>
      <c r="H12311" s="90"/>
      <c r="M12311" s="42"/>
      <c r="S12311" s="42"/>
      <c r="T12311" s="42"/>
      <c r="U12311" s="42"/>
      <c r="V12311" s="42"/>
      <c r="W12311" s="42"/>
      <c r="X12311" s="42"/>
      <c r="Y12311" s="42"/>
      <c r="Z12311" s="42"/>
    </row>
    <row r="12312">
      <c r="B12312" s="42"/>
      <c r="D12312" s="90"/>
      <c r="F12312" s="90"/>
      <c r="G12312" s="42"/>
      <c r="H12312" s="90"/>
      <c r="M12312" s="42"/>
      <c r="S12312" s="42"/>
      <c r="T12312" s="42"/>
      <c r="U12312" s="42"/>
      <c r="V12312" s="42"/>
      <c r="W12312" s="42"/>
      <c r="X12312" s="42"/>
      <c r="Y12312" s="42"/>
      <c r="Z12312" s="42"/>
    </row>
    <row r="12313">
      <c r="B12313" s="42"/>
      <c r="D12313" s="90"/>
      <c r="F12313" s="90"/>
      <c r="G12313" s="42"/>
      <c r="H12313" s="90"/>
      <c r="M12313" s="42"/>
      <c r="S12313" s="42"/>
      <c r="T12313" s="42"/>
      <c r="U12313" s="42"/>
      <c r="V12313" s="42"/>
      <c r="W12313" s="42"/>
      <c r="X12313" s="42"/>
      <c r="Y12313" s="42"/>
      <c r="Z12313" s="42"/>
    </row>
    <row r="12314">
      <c r="B12314" s="42"/>
      <c r="D12314" s="90"/>
      <c r="F12314" s="90"/>
      <c r="G12314" s="42"/>
      <c r="H12314" s="90"/>
      <c r="M12314" s="42"/>
      <c r="S12314" s="42"/>
      <c r="T12314" s="42"/>
      <c r="U12314" s="42"/>
      <c r="V12314" s="42"/>
      <c r="W12314" s="42"/>
      <c r="X12314" s="42"/>
      <c r="Y12314" s="42"/>
      <c r="Z12314" s="42"/>
    </row>
    <row r="12315">
      <c r="B12315" s="42"/>
      <c r="D12315" s="90"/>
      <c r="F12315" s="90"/>
      <c r="G12315" s="42"/>
      <c r="H12315" s="90"/>
      <c r="M12315" s="42"/>
      <c r="S12315" s="42"/>
      <c r="T12315" s="42"/>
      <c r="U12315" s="42"/>
      <c r="V12315" s="42"/>
      <c r="W12315" s="42"/>
      <c r="X12315" s="42"/>
      <c r="Y12315" s="42"/>
      <c r="Z12315" s="42"/>
    </row>
    <row r="12316">
      <c r="B12316" s="42"/>
      <c r="D12316" s="90"/>
      <c r="F12316" s="90"/>
      <c r="G12316" s="42"/>
      <c r="H12316" s="90"/>
      <c r="M12316" s="42"/>
      <c r="S12316" s="42"/>
      <c r="T12316" s="42"/>
      <c r="U12316" s="42"/>
      <c r="V12316" s="42"/>
      <c r="W12316" s="42"/>
      <c r="X12316" s="42"/>
      <c r="Y12316" s="42"/>
      <c r="Z12316" s="42"/>
    </row>
    <row r="12317">
      <c r="B12317" s="42"/>
      <c r="D12317" s="90"/>
      <c r="F12317" s="90"/>
      <c r="G12317" s="42"/>
      <c r="H12317" s="90"/>
      <c r="M12317" s="42"/>
      <c r="S12317" s="42"/>
      <c r="T12317" s="42"/>
      <c r="U12317" s="42"/>
      <c r="V12317" s="42"/>
      <c r="W12317" s="42"/>
      <c r="X12317" s="42"/>
      <c r="Y12317" s="42"/>
      <c r="Z12317" s="42"/>
    </row>
    <row r="12318">
      <c r="B12318" s="42"/>
      <c r="D12318" s="90"/>
      <c r="F12318" s="90"/>
      <c r="G12318" s="42"/>
      <c r="H12318" s="90"/>
      <c r="M12318" s="42"/>
      <c r="S12318" s="42"/>
      <c r="T12318" s="42"/>
      <c r="U12318" s="42"/>
      <c r="V12318" s="42"/>
      <c r="W12318" s="42"/>
      <c r="X12318" s="42"/>
      <c r="Y12318" s="42"/>
      <c r="Z12318" s="42"/>
    </row>
    <row r="12319">
      <c r="B12319" s="42"/>
      <c r="D12319" s="90"/>
      <c r="F12319" s="90"/>
      <c r="G12319" s="42"/>
      <c r="H12319" s="90"/>
      <c r="M12319" s="42"/>
      <c r="S12319" s="42"/>
      <c r="T12319" s="42"/>
      <c r="U12319" s="42"/>
      <c r="V12319" s="42"/>
      <c r="W12319" s="42"/>
      <c r="X12319" s="42"/>
      <c r="Y12319" s="42"/>
      <c r="Z12319" s="42"/>
    </row>
    <row r="12320">
      <c r="B12320" s="42"/>
      <c r="D12320" s="90"/>
      <c r="F12320" s="90"/>
      <c r="G12320" s="42"/>
      <c r="H12320" s="90"/>
      <c r="M12320" s="42"/>
      <c r="S12320" s="42"/>
      <c r="T12320" s="42"/>
      <c r="U12320" s="42"/>
      <c r="V12320" s="42"/>
      <c r="W12320" s="42"/>
      <c r="X12320" s="42"/>
      <c r="Y12320" s="42"/>
      <c r="Z12320" s="42"/>
    </row>
    <row r="12321">
      <c r="B12321" s="42"/>
      <c r="D12321" s="90"/>
      <c r="F12321" s="90"/>
      <c r="G12321" s="42"/>
      <c r="H12321" s="90"/>
      <c r="M12321" s="42"/>
      <c r="S12321" s="42"/>
      <c r="T12321" s="42"/>
      <c r="U12321" s="42"/>
      <c r="V12321" s="42"/>
      <c r="W12321" s="42"/>
      <c r="X12321" s="42"/>
      <c r="Y12321" s="42"/>
      <c r="Z12321" s="42"/>
    </row>
    <row r="12322">
      <c r="B12322" s="42"/>
      <c r="D12322" s="90"/>
      <c r="F12322" s="90"/>
      <c r="G12322" s="42"/>
      <c r="H12322" s="90"/>
      <c r="M12322" s="42"/>
      <c r="S12322" s="42"/>
      <c r="T12322" s="42"/>
      <c r="U12322" s="42"/>
      <c r="V12322" s="42"/>
      <c r="W12322" s="42"/>
      <c r="X12322" s="42"/>
      <c r="Y12322" s="42"/>
      <c r="Z12322" s="42"/>
    </row>
    <row r="12323">
      <c r="B12323" s="42"/>
      <c r="D12323" s="90"/>
      <c r="F12323" s="90"/>
      <c r="G12323" s="42"/>
      <c r="H12323" s="90"/>
      <c r="M12323" s="42"/>
      <c r="S12323" s="42"/>
      <c r="T12323" s="42"/>
      <c r="U12323" s="42"/>
      <c r="V12323" s="42"/>
      <c r="W12323" s="42"/>
      <c r="X12323" s="42"/>
      <c r="Y12323" s="42"/>
      <c r="Z12323" s="42"/>
    </row>
    <row r="12324">
      <c r="B12324" s="42"/>
      <c r="D12324" s="90"/>
      <c r="F12324" s="90"/>
      <c r="G12324" s="42"/>
      <c r="H12324" s="90"/>
      <c r="M12324" s="42"/>
      <c r="S12324" s="42"/>
      <c r="T12324" s="42"/>
      <c r="U12324" s="42"/>
      <c r="V12324" s="42"/>
      <c r="W12324" s="42"/>
      <c r="X12324" s="42"/>
      <c r="Y12324" s="42"/>
      <c r="Z12324" s="42"/>
    </row>
    <row r="12325">
      <c r="B12325" s="42"/>
      <c r="D12325" s="90"/>
      <c r="F12325" s="90"/>
      <c r="G12325" s="42"/>
      <c r="H12325" s="90"/>
      <c r="M12325" s="42"/>
      <c r="S12325" s="42"/>
      <c r="T12325" s="42"/>
      <c r="U12325" s="42"/>
      <c r="V12325" s="42"/>
      <c r="W12325" s="42"/>
      <c r="X12325" s="42"/>
      <c r="Y12325" s="42"/>
      <c r="Z12325" s="42"/>
    </row>
    <row r="12326">
      <c r="B12326" s="42"/>
      <c r="D12326" s="90"/>
      <c r="F12326" s="90"/>
      <c r="G12326" s="42"/>
      <c r="H12326" s="90"/>
      <c r="M12326" s="42"/>
      <c r="S12326" s="42"/>
      <c r="T12326" s="42"/>
      <c r="U12326" s="42"/>
      <c r="V12326" s="42"/>
      <c r="W12326" s="42"/>
      <c r="X12326" s="42"/>
      <c r="Y12326" s="42"/>
      <c r="Z12326" s="42"/>
    </row>
    <row r="12327">
      <c r="B12327" s="42"/>
      <c r="D12327" s="90"/>
      <c r="F12327" s="90"/>
      <c r="G12327" s="42"/>
      <c r="H12327" s="90"/>
      <c r="M12327" s="42"/>
      <c r="S12327" s="42"/>
      <c r="T12327" s="42"/>
      <c r="U12327" s="42"/>
      <c r="V12327" s="42"/>
      <c r="W12327" s="42"/>
      <c r="X12327" s="42"/>
      <c r="Y12327" s="42"/>
      <c r="Z12327" s="42"/>
    </row>
    <row r="12328">
      <c r="B12328" s="42"/>
      <c r="D12328" s="90"/>
      <c r="F12328" s="90"/>
      <c r="G12328" s="42"/>
      <c r="H12328" s="90"/>
      <c r="M12328" s="42"/>
      <c r="S12328" s="42"/>
      <c r="T12328" s="42"/>
      <c r="U12328" s="42"/>
      <c r="V12328" s="42"/>
      <c r="W12328" s="42"/>
      <c r="X12328" s="42"/>
      <c r="Y12328" s="42"/>
      <c r="Z12328" s="42"/>
    </row>
    <row r="12329">
      <c r="B12329" s="42"/>
      <c r="D12329" s="90"/>
      <c r="F12329" s="90"/>
      <c r="G12329" s="42"/>
      <c r="H12329" s="90"/>
      <c r="M12329" s="42"/>
      <c r="S12329" s="42"/>
      <c r="T12329" s="42"/>
      <c r="U12329" s="42"/>
      <c r="V12329" s="42"/>
      <c r="W12329" s="42"/>
      <c r="X12329" s="42"/>
      <c r="Y12329" s="42"/>
      <c r="Z12329" s="42"/>
    </row>
    <row r="12330">
      <c r="B12330" s="42"/>
      <c r="D12330" s="90"/>
      <c r="F12330" s="90"/>
      <c r="G12330" s="42"/>
      <c r="H12330" s="90"/>
      <c r="M12330" s="42"/>
      <c r="S12330" s="42"/>
      <c r="T12330" s="42"/>
      <c r="U12330" s="42"/>
      <c r="V12330" s="42"/>
      <c r="W12330" s="42"/>
      <c r="X12330" s="42"/>
      <c r="Y12330" s="42"/>
      <c r="Z12330" s="42"/>
    </row>
    <row r="12331">
      <c r="B12331" s="42"/>
      <c r="D12331" s="90"/>
      <c r="F12331" s="90"/>
      <c r="G12331" s="42"/>
      <c r="H12331" s="90"/>
      <c r="M12331" s="42"/>
      <c r="S12331" s="42"/>
      <c r="T12331" s="42"/>
      <c r="U12331" s="42"/>
      <c r="V12331" s="42"/>
      <c r="W12331" s="42"/>
      <c r="X12331" s="42"/>
      <c r="Y12331" s="42"/>
      <c r="Z12331" s="42"/>
    </row>
    <row r="12332">
      <c r="B12332" s="42"/>
      <c r="D12332" s="90"/>
      <c r="F12332" s="90"/>
      <c r="G12332" s="42"/>
      <c r="H12332" s="90"/>
      <c r="M12332" s="42"/>
      <c r="S12332" s="42"/>
      <c r="T12332" s="42"/>
      <c r="U12332" s="42"/>
      <c r="V12332" s="42"/>
      <c r="W12332" s="42"/>
      <c r="X12332" s="42"/>
      <c r="Y12332" s="42"/>
      <c r="Z12332" s="42"/>
    </row>
    <row r="12333">
      <c r="B12333" s="42"/>
      <c r="D12333" s="90"/>
      <c r="F12333" s="90"/>
      <c r="G12333" s="42"/>
      <c r="H12333" s="90"/>
      <c r="M12333" s="42"/>
      <c r="S12333" s="42"/>
      <c r="T12333" s="42"/>
      <c r="U12333" s="42"/>
      <c r="V12333" s="42"/>
      <c r="W12333" s="42"/>
      <c r="X12333" s="42"/>
      <c r="Y12333" s="42"/>
      <c r="Z12333" s="42"/>
    </row>
    <row r="12334">
      <c r="B12334" s="42"/>
      <c r="D12334" s="90"/>
      <c r="F12334" s="90"/>
      <c r="G12334" s="42"/>
      <c r="H12334" s="90"/>
      <c r="M12334" s="42"/>
      <c r="S12334" s="42"/>
      <c r="T12334" s="42"/>
      <c r="U12334" s="42"/>
      <c r="V12334" s="42"/>
      <c r="W12334" s="42"/>
      <c r="X12334" s="42"/>
      <c r="Y12334" s="42"/>
      <c r="Z12334" s="42"/>
    </row>
    <row r="12335">
      <c r="B12335" s="42"/>
      <c r="D12335" s="90"/>
      <c r="F12335" s="90"/>
      <c r="G12335" s="42"/>
      <c r="H12335" s="90"/>
      <c r="M12335" s="42"/>
      <c r="S12335" s="42"/>
      <c r="T12335" s="42"/>
      <c r="U12335" s="42"/>
      <c r="V12335" s="42"/>
      <c r="W12335" s="42"/>
      <c r="X12335" s="42"/>
      <c r="Y12335" s="42"/>
      <c r="Z12335" s="42"/>
    </row>
    <row r="12336">
      <c r="B12336" s="42"/>
      <c r="D12336" s="90"/>
      <c r="F12336" s="90"/>
      <c r="G12336" s="42"/>
      <c r="H12336" s="90"/>
      <c r="M12336" s="42"/>
      <c r="S12336" s="42"/>
      <c r="T12336" s="42"/>
      <c r="U12336" s="42"/>
      <c r="V12336" s="42"/>
      <c r="W12336" s="42"/>
      <c r="X12336" s="42"/>
      <c r="Y12336" s="42"/>
      <c r="Z12336" s="42"/>
    </row>
    <row r="12337">
      <c r="B12337" s="42"/>
      <c r="D12337" s="90"/>
      <c r="F12337" s="90"/>
      <c r="G12337" s="42"/>
      <c r="H12337" s="90"/>
      <c r="M12337" s="42"/>
      <c r="S12337" s="42"/>
      <c r="T12337" s="42"/>
      <c r="U12337" s="42"/>
      <c r="V12337" s="42"/>
      <c r="W12337" s="42"/>
      <c r="X12337" s="42"/>
      <c r="Y12337" s="42"/>
      <c r="Z12337" s="42"/>
    </row>
    <row r="12338">
      <c r="B12338" s="42"/>
      <c r="D12338" s="90"/>
      <c r="F12338" s="90"/>
      <c r="G12338" s="42"/>
      <c r="H12338" s="90"/>
      <c r="M12338" s="42"/>
      <c r="S12338" s="42"/>
      <c r="T12338" s="42"/>
      <c r="U12338" s="42"/>
      <c r="V12338" s="42"/>
      <c r="W12338" s="42"/>
      <c r="X12338" s="42"/>
      <c r="Y12338" s="42"/>
      <c r="Z12338" s="42"/>
    </row>
    <row r="12339">
      <c r="B12339" s="42"/>
      <c r="D12339" s="90"/>
      <c r="F12339" s="90"/>
      <c r="G12339" s="42"/>
      <c r="H12339" s="90"/>
      <c r="M12339" s="42"/>
      <c r="S12339" s="42"/>
      <c r="T12339" s="42"/>
      <c r="U12339" s="42"/>
      <c r="V12339" s="42"/>
      <c r="W12339" s="42"/>
      <c r="X12339" s="42"/>
      <c r="Y12339" s="42"/>
      <c r="Z12339" s="42"/>
    </row>
    <row r="12340">
      <c r="B12340" s="42"/>
      <c r="D12340" s="90"/>
      <c r="F12340" s="90"/>
      <c r="G12340" s="42"/>
      <c r="H12340" s="90"/>
      <c r="M12340" s="42"/>
      <c r="S12340" s="42"/>
      <c r="T12340" s="42"/>
      <c r="U12340" s="42"/>
      <c r="V12340" s="42"/>
      <c r="W12340" s="42"/>
      <c r="X12340" s="42"/>
      <c r="Y12340" s="42"/>
      <c r="Z12340" s="42"/>
    </row>
    <row r="12341">
      <c r="B12341" s="42"/>
      <c r="D12341" s="90"/>
      <c r="F12341" s="90"/>
      <c r="G12341" s="42"/>
      <c r="H12341" s="90"/>
      <c r="M12341" s="42"/>
      <c r="S12341" s="42"/>
      <c r="T12341" s="42"/>
      <c r="U12341" s="42"/>
      <c r="V12341" s="42"/>
      <c r="W12341" s="42"/>
      <c r="X12341" s="42"/>
      <c r="Y12341" s="42"/>
      <c r="Z12341" s="42"/>
    </row>
    <row r="12342">
      <c r="B12342" s="42"/>
      <c r="D12342" s="90"/>
      <c r="F12342" s="90"/>
      <c r="G12342" s="42"/>
      <c r="H12342" s="90"/>
      <c r="M12342" s="42"/>
      <c r="S12342" s="42"/>
      <c r="T12342" s="42"/>
      <c r="U12342" s="42"/>
      <c r="V12342" s="42"/>
      <c r="W12342" s="42"/>
      <c r="X12342" s="42"/>
      <c r="Y12342" s="42"/>
      <c r="Z12342" s="42"/>
    </row>
    <row r="12343">
      <c r="B12343" s="42"/>
      <c r="D12343" s="90"/>
      <c r="F12343" s="90"/>
      <c r="G12343" s="42"/>
      <c r="H12343" s="90"/>
      <c r="M12343" s="42"/>
      <c r="S12343" s="42"/>
      <c r="T12343" s="42"/>
      <c r="U12343" s="42"/>
      <c r="V12343" s="42"/>
      <c r="W12343" s="42"/>
      <c r="X12343" s="42"/>
      <c r="Y12343" s="42"/>
      <c r="Z12343" s="42"/>
    </row>
    <row r="12344">
      <c r="B12344" s="42"/>
      <c r="D12344" s="90"/>
      <c r="F12344" s="90"/>
      <c r="G12344" s="42"/>
      <c r="H12344" s="90"/>
      <c r="M12344" s="42"/>
      <c r="S12344" s="42"/>
      <c r="T12344" s="42"/>
      <c r="U12344" s="42"/>
      <c r="V12344" s="42"/>
      <c r="W12344" s="42"/>
      <c r="X12344" s="42"/>
      <c r="Y12344" s="42"/>
      <c r="Z12344" s="42"/>
    </row>
    <row r="12345">
      <c r="B12345" s="42"/>
      <c r="D12345" s="90"/>
      <c r="F12345" s="90"/>
      <c r="G12345" s="42"/>
      <c r="H12345" s="90"/>
      <c r="M12345" s="42"/>
      <c r="S12345" s="42"/>
      <c r="T12345" s="42"/>
      <c r="U12345" s="42"/>
      <c r="V12345" s="42"/>
      <c r="W12345" s="42"/>
      <c r="X12345" s="42"/>
      <c r="Y12345" s="42"/>
      <c r="Z12345" s="42"/>
    </row>
    <row r="12346">
      <c r="B12346" s="42"/>
      <c r="D12346" s="90"/>
      <c r="F12346" s="90"/>
      <c r="G12346" s="42"/>
      <c r="H12346" s="90"/>
      <c r="M12346" s="42"/>
      <c r="S12346" s="42"/>
      <c r="T12346" s="42"/>
      <c r="U12346" s="42"/>
      <c r="V12346" s="42"/>
      <c r="W12346" s="42"/>
      <c r="X12346" s="42"/>
      <c r="Y12346" s="42"/>
      <c r="Z12346" s="42"/>
    </row>
    <row r="12347">
      <c r="B12347" s="42"/>
      <c r="D12347" s="90"/>
      <c r="F12347" s="90"/>
      <c r="G12347" s="42"/>
      <c r="H12347" s="90"/>
      <c r="M12347" s="42"/>
      <c r="S12347" s="42"/>
      <c r="T12347" s="42"/>
      <c r="U12347" s="42"/>
      <c r="V12347" s="42"/>
      <c r="W12347" s="42"/>
      <c r="X12347" s="42"/>
      <c r="Y12347" s="42"/>
      <c r="Z12347" s="42"/>
    </row>
    <row r="12348">
      <c r="B12348" s="42"/>
      <c r="D12348" s="90"/>
      <c r="F12348" s="90"/>
      <c r="G12348" s="42"/>
      <c r="H12348" s="90"/>
      <c r="M12348" s="42"/>
      <c r="S12348" s="42"/>
      <c r="T12348" s="42"/>
      <c r="U12348" s="42"/>
      <c r="V12348" s="42"/>
      <c r="W12348" s="42"/>
      <c r="X12348" s="42"/>
      <c r="Y12348" s="42"/>
      <c r="Z12348" s="42"/>
    </row>
    <row r="12349">
      <c r="B12349" s="42"/>
      <c r="D12349" s="90"/>
      <c r="F12349" s="90"/>
      <c r="G12349" s="42"/>
      <c r="H12349" s="90"/>
      <c r="M12349" s="42"/>
      <c r="S12349" s="42"/>
      <c r="T12349" s="42"/>
      <c r="U12349" s="42"/>
      <c r="V12349" s="42"/>
      <c r="W12349" s="42"/>
      <c r="X12349" s="42"/>
      <c r="Y12349" s="42"/>
      <c r="Z12349" s="42"/>
    </row>
    <row r="12350">
      <c r="B12350" s="42"/>
      <c r="D12350" s="90"/>
      <c r="F12350" s="90"/>
      <c r="G12350" s="42"/>
      <c r="H12350" s="90"/>
      <c r="M12350" s="42"/>
      <c r="S12350" s="42"/>
      <c r="T12350" s="42"/>
      <c r="U12350" s="42"/>
      <c r="V12350" s="42"/>
      <c r="W12350" s="42"/>
      <c r="X12350" s="42"/>
      <c r="Y12350" s="42"/>
      <c r="Z12350" s="42"/>
    </row>
    <row r="12351">
      <c r="B12351" s="42"/>
      <c r="D12351" s="90"/>
      <c r="F12351" s="90"/>
      <c r="G12351" s="42"/>
      <c r="H12351" s="90"/>
      <c r="M12351" s="42"/>
      <c r="S12351" s="42"/>
      <c r="T12351" s="42"/>
      <c r="U12351" s="42"/>
      <c r="V12351" s="42"/>
      <c r="W12351" s="42"/>
      <c r="X12351" s="42"/>
      <c r="Y12351" s="42"/>
      <c r="Z12351" s="42"/>
    </row>
    <row r="12352">
      <c r="B12352" s="42"/>
      <c r="D12352" s="90"/>
      <c r="F12352" s="90"/>
      <c r="G12352" s="42"/>
      <c r="H12352" s="90"/>
      <c r="M12352" s="42"/>
      <c r="S12352" s="42"/>
      <c r="T12352" s="42"/>
      <c r="U12352" s="42"/>
      <c r="V12352" s="42"/>
      <c r="W12352" s="42"/>
      <c r="X12352" s="42"/>
      <c r="Y12352" s="42"/>
      <c r="Z12352" s="42"/>
    </row>
    <row r="12353">
      <c r="B12353" s="42"/>
      <c r="D12353" s="90"/>
      <c r="F12353" s="90"/>
      <c r="G12353" s="42"/>
      <c r="H12353" s="90"/>
      <c r="M12353" s="42"/>
      <c r="S12353" s="42"/>
      <c r="T12353" s="42"/>
      <c r="U12353" s="42"/>
      <c r="V12353" s="42"/>
      <c r="W12353" s="42"/>
      <c r="X12353" s="42"/>
      <c r="Y12353" s="42"/>
      <c r="Z12353" s="42"/>
    </row>
    <row r="12354">
      <c r="B12354" s="42"/>
      <c r="D12354" s="90"/>
      <c r="F12354" s="90"/>
      <c r="G12354" s="42"/>
      <c r="H12354" s="90"/>
      <c r="M12354" s="42"/>
      <c r="S12354" s="42"/>
      <c r="T12354" s="42"/>
      <c r="U12354" s="42"/>
      <c r="V12354" s="42"/>
      <c r="W12354" s="42"/>
      <c r="X12354" s="42"/>
      <c r="Y12354" s="42"/>
      <c r="Z12354" s="42"/>
    </row>
    <row r="12355">
      <c r="B12355" s="42"/>
      <c r="D12355" s="90"/>
      <c r="F12355" s="90"/>
      <c r="G12355" s="42"/>
      <c r="H12355" s="90"/>
      <c r="M12355" s="42"/>
      <c r="S12355" s="42"/>
      <c r="T12355" s="42"/>
      <c r="U12355" s="42"/>
      <c r="V12355" s="42"/>
      <c r="W12355" s="42"/>
      <c r="X12355" s="42"/>
      <c r="Y12355" s="42"/>
      <c r="Z12355" s="42"/>
    </row>
    <row r="12356">
      <c r="B12356" s="42"/>
      <c r="D12356" s="90"/>
      <c r="F12356" s="90"/>
      <c r="G12356" s="42"/>
      <c r="H12356" s="90"/>
      <c r="M12356" s="42"/>
      <c r="S12356" s="42"/>
      <c r="T12356" s="42"/>
      <c r="U12356" s="42"/>
      <c r="V12356" s="42"/>
      <c r="W12356" s="42"/>
      <c r="X12356" s="42"/>
      <c r="Y12356" s="42"/>
      <c r="Z12356" s="42"/>
    </row>
    <row r="12357">
      <c r="B12357" s="42"/>
      <c r="D12357" s="90"/>
      <c r="F12357" s="90"/>
      <c r="G12357" s="42"/>
      <c r="H12357" s="90"/>
      <c r="M12357" s="42"/>
      <c r="S12357" s="42"/>
      <c r="T12357" s="42"/>
      <c r="U12357" s="42"/>
      <c r="V12357" s="42"/>
      <c r="W12357" s="42"/>
      <c r="X12357" s="42"/>
      <c r="Y12357" s="42"/>
      <c r="Z12357" s="42"/>
    </row>
    <row r="12358">
      <c r="B12358" s="42"/>
      <c r="D12358" s="90"/>
      <c r="F12358" s="90"/>
      <c r="G12358" s="42"/>
      <c r="H12358" s="90"/>
      <c r="M12358" s="42"/>
      <c r="S12358" s="42"/>
      <c r="T12358" s="42"/>
      <c r="U12358" s="42"/>
      <c r="V12358" s="42"/>
      <c r="W12358" s="42"/>
      <c r="X12358" s="42"/>
      <c r="Y12358" s="42"/>
      <c r="Z12358" s="42"/>
    </row>
    <row r="12359">
      <c r="B12359" s="42"/>
      <c r="D12359" s="90"/>
      <c r="F12359" s="90"/>
      <c r="G12359" s="42"/>
      <c r="H12359" s="90"/>
      <c r="M12359" s="42"/>
      <c r="S12359" s="42"/>
      <c r="T12359" s="42"/>
      <c r="U12359" s="42"/>
      <c r="V12359" s="42"/>
      <c r="W12359" s="42"/>
      <c r="X12359" s="42"/>
      <c r="Y12359" s="42"/>
      <c r="Z12359" s="42"/>
    </row>
    <row r="12360">
      <c r="B12360" s="42"/>
      <c r="D12360" s="90"/>
      <c r="F12360" s="90"/>
      <c r="G12360" s="42"/>
      <c r="H12360" s="90"/>
      <c r="M12360" s="42"/>
      <c r="S12360" s="42"/>
      <c r="T12360" s="42"/>
      <c r="U12360" s="42"/>
      <c r="V12360" s="42"/>
      <c r="W12360" s="42"/>
      <c r="X12360" s="42"/>
      <c r="Y12360" s="42"/>
      <c r="Z12360" s="42"/>
    </row>
    <row r="12361">
      <c r="B12361" s="42"/>
      <c r="D12361" s="90"/>
      <c r="F12361" s="90"/>
      <c r="G12361" s="42"/>
      <c r="H12361" s="90"/>
      <c r="M12361" s="42"/>
      <c r="S12361" s="42"/>
      <c r="T12361" s="42"/>
      <c r="U12361" s="42"/>
      <c r="V12361" s="42"/>
      <c r="W12361" s="42"/>
      <c r="X12361" s="42"/>
      <c r="Y12361" s="42"/>
      <c r="Z12361" s="42"/>
    </row>
    <row r="12362">
      <c r="B12362" s="42"/>
      <c r="D12362" s="90"/>
      <c r="F12362" s="90"/>
      <c r="G12362" s="42"/>
      <c r="H12362" s="90"/>
      <c r="M12362" s="42"/>
      <c r="S12362" s="42"/>
      <c r="T12362" s="42"/>
      <c r="U12362" s="42"/>
      <c r="V12362" s="42"/>
      <c r="W12362" s="42"/>
      <c r="X12362" s="42"/>
      <c r="Y12362" s="42"/>
      <c r="Z12362" s="42"/>
    </row>
    <row r="12363">
      <c r="B12363" s="42"/>
      <c r="D12363" s="90"/>
      <c r="F12363" s="90"/>
      <c r="G12363" s="42"/>
      <c r="H12363" s="90"/>
      <c r="M12363" s="42"/>
      <c r="S12363" s="42"/>
      <c r="T12363" s="42"/>
      <c r="U12363" s="42"/>
      <c r="V12363" s="42"/>
      <c r="W12363" s="42"/>
      <c r="X12363" s="42"/>
      <c r="Y12363" s="42"/>
      <c r="Z12363" s="42"/>
    </row>
    <row r="12364">
      <c r="B12364" s="42"/>
      <c r="D12364" s="90"/>
      <c r="F12364" s="90"/>
      <c r="G12364" s="42"/>
      <c r="H12364" s="90"/>
      <c r="M12364" s="42"/>
      <c r="S12364" s="42"/>
      <c r="T12364" s="42"/>
      <c r="U12364" s="42"/>
      <c r="V12364" s="42"/>
      <c r="W12364" s="42"/>
      <c r="X12364" s="42"/>
      <c r="Y12364" s="42"/>
      <c r="Z12364" s="42"/>
    </row>
    <row r="12365">
      <c r="B12365" s="42"/>
      <c r="D12365" s="90"/>
      <c r="F12365" s="90"/>
      <c r="G12365" s="42"/>
      <c r="H12365" s="90"/>
      <c r="M12365" s="42"/>
      <c r="S12365" s="42"/>
      <c r="T12365" s="42"/>
      <c r="U12365" s="42"/>
      <c r="V12365" s="42"/>
      <c r="W12365" s="42"/>
      <c r="X12365" s="42"/>
      <c r="Y12365" s="42"/>
      <c r="Z12365" s="42"/>
    </row>
    <row r="12366">
      <c r="B12366" s="42"/>
      <c r="D12366" s="90"/>
      <c r="F12366" s="90"/>
      <c r="G12366" s="42"/>
      <c r="H12366" s="90"/>
      <c r="M12366" s="42"/>
      <c r="S12366" s="42"/>
      <c r="T12366" s="42"/>
      <c r="U12366" s="42"/>
      <c r="V12366" s="42"/>
      <c r="W12366" s="42"/>
      <c r="X12366" s="42"/>
      <c r="Y12366" s="42"/>
      <c r="Z12366" s="42"/>
    </row>
    <row r="12367">
      <c r="B12367" s="42"/>
      <c r="D12367" s="90"/>
      <c r="F12367" s="90"/>
      <c r="G12367" s="42"/>
      <c r="H12367" s="90"/>
      <c r="M12367" s="42"/>
      <c r="S12367" s="42"/>
      <c r="T12367" s="42"/>
      <c r="U12367" s="42"/>
      <c r="V12367" s="42"/>
      <c r="W12367" s="42"/>
      <c r="X12367" s="42"/>
      <c r="Y12367" s="42"/>
      <c r="Z12367" s="42"/>
    </row>
    <row r="12368">
      <c r="B12368" s="42"/>
      <c r="D12368" s="90"/>
      <c r="F12368" s="90"/>
      <c r="G12368" s="42"/>
      <c r="H12368" s="90"/>
      <c r="M12368" s="42"/>
      <c r="S12368" s="42"/>
      <c r="T12368" s="42"/>
      <c r="U12368" s="42"/>
      <c r="V12368" s="42"/>
      <c r="W12368" s="42"/>
      <c r="X12368" s="42"/>
      <c r="Y12368" s="42"/>
      <c r="Z12368" s="42"/>
    </row>
    <row r="12369">
      <c r="B12369" s="42"/>
      <c r="D12369" s="90"/>
      <c r="F12369" s="90"/>
      <c r="G12369" s="42"/>
      <c r="H12369" s="90"/>
      <c r="M12369" s="42"/>
      <c r="S12369" s="42"/>
      <c r="T12369" s="42"/>
      <c r="U12369" s="42"/>
      <c r="V12369" s="42"/>
      <c r="W12369" s="42"/>
      <c r="X12369" s="42"/>
      <c r="Y12369" s="42"/>
      <c r="Z12369" s="42"/>
    </row>
    <row r="12370">
      <c r="B12370" s="42"/>
      <c r="D12370" s="90"/>
      <c r="F12370" s="90"/>
      <c r="G12370" s="42"/>
      <c r="H12370" s="90"/>
      <c r="M12370" s="42"/>
      <c r="S12370" s="42"/>
      <c r="T12370" s="42"/>
      <c r="U12370" s="42"/>
      <c r="V12370" s="42"/>
      <c r="W12370" s="42"/>
      <c r="X12370" s="42"/>
      <c r="Y12370" s="42"/>
      <c r="Z12370" s="42"/>
    </row>
    <row r="12371">
      <c r="B12371" s="42"/>
      <c r="D12371" s="90"/>
      <c r="F12371" s="90"/>
      <c r="G12371" s="42"/>
      <c r="H12371" s="90"/>
      <c r="M12371" s="42"/>
      <c r="S12371" s="42"/>
      <c r="T12371" s="42"/>
      <c r="U12371" s="42"/>
      <c r="V12371" s="42"/>
      <c r="W12371" s="42"/>
      <c r="X12371" s="42"/>
      <c r="Y12371" s="42"/>
      <c r="Z12371" s="42"/>
    </row>
    <row r="12372">
      <c r="B12372" s="42"/>
      <c r="D12372" s="90"/>
      <c r="F12372" s="90"/>
      <c r="G12372" s="42"/>
      <c r="H12372" s="90"/>
      <c r="M12372" s="42"/>
      <c r="S12372" s="42"/>
      <c r="T12372" s="42"/>
      <c r="U12372" s="42"/>
      <c r="V12372" s="42"/>
      <c r="W12372" s="42"/>
      <c r="X12372" s="42"/>
      <c r="Y12372" s="42"/>
      <c r="Z12372" s="42"/>
    </row>
    <row r="12373">
      <c r="B12373" s="42"/>
      <c r="D12373" s="90"/>
      <c r="F12373" s="90"/>
      <c r="G12373" s="42"/>
      <c r="H12373" s="90"/>
      <c r="M12373" s="42"/>
      <c r="S12373" s="42"/>
      <c r="T12373" s="42"/>
      <c r="U12373" s="42"/>
      <c r="V12373" s="42"/>
      <c r="W12373" s="42"/>
      <c r="X12373" s="42"/>
      <c r="Y12373" s="42"/>
      <c r="Z12373" s="42"/>
    </row>
    <row r="12374">
      <c r="B12374" s="42"/>
      <c r="D12374" s="90"/>
      <c r="F12374" s="90"/>
      <c r="G12374" s="42"/>
      <c r="H12374" s="90"/>
      <c r="M12374" s="42"/>
      <c r="S12374" s="42"/>
      <c r="T12374" s="42"/>
      <c r="U12374" s="42"/>
      <c r="V12374" s="42"/>
      <c r="W12374" s="42"/>
      <c r="X12374" s="42"/>
      <c r="Y12374" s="42"/>
      <c r="Z12374" s="42"/>
    </row>
    <row r="12375">
      <c r="B12375" s="42"/>
      <c r="D12375" s="90"/>
      <c r="F12375" s="90"/>
      <c r="G12375" s="42"/>
      <c r="H12375" s="90"/>
      <c r="M12375" s="42"/>
      <c r="S12375" s="42"/>
      <c r="T12375" s="42"/>
      <c r="U12375" s="42"/>
      <c r="V12375" s="42"/>
      <c r="W12375" s="42"/>
      <c r="X12375" s="42"/>
      <c r="Y12375" s="42"/>
      <c r="Z12375" s="42"/>
    </row>
    <row r="12376">
      <c r="B12376" s="42"/>
      <c r="D12376" s="90"/>
      <c r="F12376" s="90"/>
      <c r="G12376" s="42"/>
      <c r="H12376" s="90"/>
      <c r="M12376" s="42"/>
      <c r="S12376" s="42"/>
      <c r="T12376" s="42"/>
      <c r="U12376" s="42"/>
      <c r="V12376" s="42"/>
      <c r="W12376" s="42"/>
      <c r="X12376" s="42"/>
      <c r="Y12376" s="42"/>
      <c r="Z12376" s="42"/>
    </row>
    <row r="12377">
      <c r="B12377" s="42"/>
      <c r="D12377" s="90"/>
      <c r="F12377" s="90"/>
      <c r="G12377" s="42"/>
      <c r="H12377" s="90"/>
      <c r="M12377" s="42"/>
      <c r="S12377" s="42"/>
      <c r="T12377" s="42"/>
      <c r="U12377" s="42"/>
      <c r="V12377" s="42"/>
      <c r="W12377" s="42"/>
      <c r="X12377" s="42"/>
      <c r="Y12377" s="42"/>
      <c r="Z12377" s="42"/>
    </row>
    <row r="12378">
      <c r="B12378" s="42"/>
      <c r="D12378" s="90"/>
      <c r="F12378" s="90"/>
      <c r="G12378" s="42"/>
      <c r="H12378" s="90"/>
      <c r="M12378" s="42"/>
      <c r="S12378" s="42"/>
      <c r="T12378" s="42"/>
      <c r="U12378" s="42"/>
      <c r="V12378" s="42"/>
      <c r="W12378" s="42"/>
      <c r="X12378" s="42"/>
      <c r="Y12378" s="42"/>
      <c r="Z12378" s="42"/>
    </row>
    <row r="12379">
      <c r="B12379" s="42"/>
      <c r="D12379" s="90"/>
      <c r="F12379" s="90"/>
      <c r="G12379" s="42"/>
      <c r="H12379" s="90"/>
      <c r="M12379" s="42"/>
      <c r="S12379" s="42"/>
      <c r="T12379" s="42"/>
      <c r="U12379" s="42"/>
      <c r="V12379" s="42"/>
      <c r="W12379" s="42"/>
      <c r="X12379" s="42"/>
      <c r="Y12379" s="42"/>
      <c r="Z12379" s="42"/>
    </row>
    <row r="12380">
      <c r="B12380" s="42"/>
      <c r="D12380" s="90"/>
      <c r="F12380" s="90"/>
      <c r="G12380" s="42"/>
      <c r="H12380" s="90"/>
      <c r="M12380" s="42"/>
      <c r="S12380" s="42"/>
      <c r="T12380" s="42"/>
      <c r="U12380" s="42"/>
      <c r="V12380" s="42"/>
      <c r="W12380" s="42"/>
      <c r="X12380" s="42"/>
      <c r="Y12380" s="42"/>
      <c r="Z12380" s="42"/>
    </row>
    <row r="12381">
      <c r="B12381" s="42"/>
      <c r="D12381" s="90"/>
      <c r="F12381" s="90"/>
      <c r="G12381" s="42"/>
      <c r="H12381" s="90"/>
      <c r="M12381" s="42"/>
      <c r="S12381" s="42"/>
      <c r="T12381" s="42"/>
      <c r="U12381" s="42"/>
      <c r="V12381" s="42"/>
      <c r="W12381" s="42"/>
      <c r="X12381" s="42"/>
      <c r="Y12381" s="42"/>
      <c r="Z12381" s="42"/>
    </row>
    <row r="12382">
      <c r="B12382" s="42"/>
      <c r="D12382" s="90"/>
      <c r="F12382" s="90"/>
      <c r="G12382" s="42"/>
      <c r="H12382" s="90"/>
      <c r="M12382" s="42"/>
      <c r="S12382" s="42"/>
      <c r="T12382" s="42"/>
      <c r="U12382" s="42"/>
      <c r="V12382" s="42"/>
      <c r="W12382" s="42"/>
      <c r="X12382" s="42"/>
      <c r="Y12382" s="42"/>
      <c r="Z12382" s="42"/>
    </row>
    <row r="12383">
      <c r="B12383" s="42"/>
      <c r="D12383" s="90"/>
      <c r="F12383" s="90"/>
      <c r="G12383" s="42"/>
      <c r="H12383" s="90"/>
      <c r="M12383" s="42"/>
      <c r="S12383" s="42"/>
      <c r="T12383" s="42"/>
      <c r="U12383" s="42"/>
      <c r="V12383" s="42"/>
      <c r="W12383" s="42"/>
      <c r="X12383" s="42"/>
      <c r="Y12383" s="42"/>
      <c r="Z12383" s="42"/>
    </row>
    <row r="12384">
      <c r="B12384" s="42"/>
      <c r="D12384" s="90"/>
      <c r="F12384" s="90"/>
      <c r="G12384" s="42"/>
      <c r="H12384" s="90"/>
      <c r="M12384" s="42"/>
      <c r="S12384" s="42"/>
      <c r="T12384" s="42"/>
      <c r="U12384" s="42"/>
      <c r="V12384" s="42"/>
      <c r="W12384" s="42"/>
      <c r="X12384" s="42"/>
      <c r="Y12384" s="42"/>
      <c r="Z12384" s="42"/>
    </row>
    <row r="12385">
      <c r="B12385" s="42"/>
      <c r="D12385" s="90"/>
      <c r="F12385" s="90"/>
      <c r="G12385" s="42"/>
      <c r="H12385" s="90"/>
      <c r="M12385" s="42"/>
      <c r="S12385" s="42"/>
      <c r="T12385" s="42"/>
      <c r="U12385" s="42"/>
      <c r="V12385" s="42"/>
      <c r="W12385" s="42"/>
      <c r="X12385" s="42"/>
      <c r="Y12385" s="42"/>
      <c r="Z12385" s="42"/>
    </row>
    <row r="12386">
      <c r="B12386" s="42"/>
      <c r="D12386" s="90"/>
      <c r="F12386" s="90"/>
      <c r="G12386" s="42"/>
      <c r="H12386" s="90"/>
      <c r="M12386" s="42"/>
      <c r="S12386" s="42"/>
      <c r="T12386" s="42"/>
      <c r="U12386" s="42"/>
      <c r="V12386" s="42"/>
      <c r="W12386" s="42"/>
      <c r="X12386" s="42"/>
      <c r="Y12386" s="42"/>
      <c r="Z12386" s="42"/>
    </row>
    <row r="12387">
      <c r="B12387" s="42"/>
      <c r="D12387" s="90"/>
      <c r="F12387" s="90"/>
      <c r="G12387" s="42"/>
      <c r="H12387" s="90"/>
      <c r="M12387" s="42"/>
      <c r="S12387" s="42"/>
      <c r="T12387" s="42"/>
      <c r="U12387" s="42"/>
      <c r="V12387" s="42"/>
      <c r="W12387" s="42"/>
      <c r="X12387" s="42"/>
      <c r="Y12387" s="42"/>
      <c r="Z12387" s="42"/>
    </row>
    <row r="12388">
      <c r="B12388" s="42"/>
      <c r="D12388" s="90"/>
      <c r="F12388" s="90"/>
      <c r="G12388" s="42"/>
      <c r="H12388" s="90"/>
      <c r="M12388" s="42"/>
      <c r="S12388" s="42"/>
      <c r="T12388" s="42"/>
      <c r="U12388" s="42"/>
      <c r="V12388" s="42"/>
      <c r="W12388" s="42"/>
      <c r="X12388" s="42"/>
      <c r="Y12388" s="42"/>
      <c r="Z12388" s="42"/>
    </row>
    <row r="12389">
      <c r="B12389" s="42"/>
      <c r="D12389" s="90"/>
      <c r="F12389" s="90"/>
      <c r="G12389" s="42"/>
      <c r="H12389" s="90"/>
      <c r="M12389" s="42"/>
      <c r="S12389" s="42"/>
      <c r="T12389" s="42"/>
      <c r="U12389" s="42"/>
      <c r="V12389" s="42"/>
      <c r="W12389" s="42"/>
      <c r="X12389" s="42"/>
      <c r="Y12389" s="42"/>
      <c r="Z12389" s="42"/>
    </row>
    <row r="12390">
      <c r="B12390" s="42"/>
      <c r="D12390" s="90"/>
      <c r="F12390" s="90"/>
      <c r="G12390" s="42"/>
      <c r="H12390" s="90"/>
      <c r="M12390" s="42"/>
      <c r="S12390" s="42"/>
      <c r="T12390" s="42"/>
      <c r="U12390" s="42"/>
      <c r="V12390" s="42"/>
      <c r="W12390" s="42"/>
      <c r="X12390" s="42"/>
      <c r="Y12390" s="42"/>
      <c r="Z12390" s="42"/>
    </row>
    <row r="12391">
      <c r="B12391" s="42"/>
      <c r="D12391" s="90"/>
      <c r="F12391" s="90"/>
      <c r="G12391" s="42"/>
      <c r="H12391" s="90"/>
      <c r="M12391" s="42"/>
      <c r="S12391" s="42"/>
      <c r="T12391" s="42"/>
      <c r="U12391" s="42"/>
      <c r="V12391" s="42"/>
      <c r="W12391" s="42"/>
      <c r="X12391" s="42"/>
      <c r="Y12391" s="42"/>
      <c r="Z12391" s="42"/>
    </row>
    <row r="12392">
      <c r="B12392" s="42"/>
      <c r="D12392" s="90"/>
      <c r="F12392" s="90"/>
      <c r="G12392" s="42"/>
      <c r="H12392" s="90"/>
      <c r="M12392" s="42"/>
      <c r="S12392" s="42"/>
      <c r="T12392" s="42"/>
      <c r="U12392" s="42"/>
      <c r="V12392" s="42"/>
      <c r="W12392" s="42"/>
      <c r="X12392" s="42"/>
      <c r="Y12392" s="42"/>
      <c r="Z12392" s="42"/>
    </row>
    <row r="12393">
      <c r="B12393" s="42"/>
      <c r="D12393" s="90"/>
      <c r="F12393" s="90"/>
      <c r="G12393" s="42"/>
      <c r="H12393" s="90"/>
      <c r="M12393" s="42"/>
      <c r="S12393" s="42"/>
      <c r="T12393" s="42"/>
      <c r="U12393" s="42"/>
      <c r="V12393" s="42"/>
      <c r="W12393" s="42"/>
      <c r="X12393" s="42"/>
      <c r="Y12393" s="42"/>
      <c r="Z12393" s="42"/>
    </row>
    <row r="12394">
      <c r="B12394" s="42"/>
      <c r="D12394" s="90"/>
      <c r="F12394" s="90"/>
      <c r="G12394" s="42"/>
      <c r="H12394" s="90"/>
      <c r="M12394" s="42"/>
      <c r="S12394" s="42"/>
      <c r="T12394" s="42"/>
      <c r="U12394" s="42"/>
      <c r="V12394" s="42"/>
      <c r="W12394" s="42"/>
      <c r="X12394" s="42"/>
      <c r="Y12394" s="42"/>
      <c r="Z12394" s="42"/>
    </row>
    <row r="12395">
      <c r="B12395" s="42"/>
      <c r="D12395" s="90"/>
      <c r="F12395" s="90"/>
      <c r="G12395" s="42"/>
      <c r="H12395" s="90"/>
      <c r="M12395" s="42"/>
      <c r="S12395" s="42"/>
      <c r="T12395" s="42"/>
      <c r="U12395" s="42"/>
      <c r="V12395" s="42"/>
      <c r="W12395" s="42"/>
      <c r="X12395" s="42"/>
      <c r="Y12395" s="42"/>
      <c r="Z12395" s="42"/>
    </row>
    <row r="12396">
      <c r="B12396" s="42"/>
      <c r="D12396" s="90"/>
      <c r="F12396" s="90"/>
      <c r="G12396" s="42"/>
      <c r="H12396" s="90"/>
      <c r="M12396" s="42"/>
      <c r="S12396" s="42"/>
      <c r="T12396" s="42"/>
      <c r="U12396" s="42"/>
      <c r="V12396" s="42"/>
      <c r="W12396" s="42"/>
      <c r="X12396" s="42"/>
      <c r="Y12396" s="42"/>
      <c r="Z12396" s="42"/>
    </row>
    <row r="12397">
      <c r="B12397" s="42"/>
      <c r="D12397" s="90"/>
      <c r="F12397" s="90"/>
      <c r="G12397" s="42"/>
      <c r="H12397" s="90"/>
      <c r="M12397" s="42"/>
      <c r="S12397" s="42"/>
      <c r="T12397" s="42"/>
      <c r="U12397" s="42"/>
      <c r="V12397" s="42"/>
      <c r="W12397" s="42"/>
      <c r="X12397" s="42"/>
      <c r="Y12397" s="42"/>
      <c r="Z12397" s="42"/>
    </row>
    <row r="12398">
      <c r="B12398" s="42"/>
      <c r="D12398" s="90"/>
      <c r="F12398" s="90"/>
      <c r="G12398" s="42"/>
      <c r="H12398" s="90"/>
      <c r="M12398" s="42"/>
      <c r="S12398" s="42"/>
      <c r="T12398" s="42"/>
      <c r="U12398" s="42"/>
      <c r="V12398" s="42"/>
      <c r="W12398" s="42"/>
      <c r="X12398" s="42"/>
      <c r="Y12398" s="42"/>
      <c r="Z12398" s="42"/>
    </row>
    <row r="12399">
      <c r="B12399" s="42"/>
      <c r="D12399" s="90"/>
      <c r="F12399" s="90"/>
      <c r="G12399" s="42"/>
      <c r="H12399" s="90"/>
      <c r="M12399" s="42"/>
      <c r="S12399" s="42"/>
      <c r="T12399" s="42"/>
      <c r="U12399" s="42"/>
      <c r="V12399" s="42"/>
      <c r="W12399" s="42"/>
      <c r="X12399" s="42"/>
      <c r="Y12399" s="42"/>
      <c r="Z12399" s="42"/>
    </row>
    <row r="12400">
      <c r="B12400" s="42"/>
      <c r="D12400" s="90"/>
      <c r="F12400" s="90"/>
      <c r="G12400" s="42"/>
      <c r="H12400" s="90"/>
      <c r="M12400" s="42"/>
      <c r="S12400" s="42"/>
      <c r="T12400" s="42"/>
      <c r="U12400" s="42"/>
      <c r="V12400" s="42"/>
      <c r="W12400" s="42"/>
      <c r="X12400" s="42"/>
      <c r="Y12400" s="42"/>
      <c r="Z12400" s="42"/>
    </row>
    <row r="12401">
      <c r="B12401" s="42"/>
      <c r="D12401" s="90"/>
      <c r="F12401" s="90"/>
      <c r="G12401" s="42"/>
      <c r="H12401" s="90"/>
      <c r="M12401" s="42"/>
      <c r="S12401" s="42"/>
      <c r="T12401" s="42"/>
      <c r="U12401" s="42"/>
      <c r="V12401" s="42"/>
      <c r="W12401" s="42"/>
      <c r="X12401" s="42"/>
      <c r="Y12401" s="42"/>
      <c r="Z12401" s="42"/>
    </row>
    <row r="12402">
      <c r="B12402" s="42"/>
      <c r="D12402" s="90"/>
      <c r="F12402" s="90"/>
      <c r="G12402" s="42"/>
      <c r="H12402" s="90"/>
      <c r="M12402" s="42"/>
      <c r="S12402" s="42"/>
      <c r="T12402" s="42"/>
      <c r="U12402" s="42"/>
      <c r="V12402" s="42"/>
      <c r="W12402" s="42"/>
      <c r="X12402" s="42"/>
      <c r="Y12402" s="42"/>
      <c r="Z12402" s="42"/>
    </row>
    <row r="12403">
      <c r="B12403" s="42"/>
      <c r="D12403" s="90"/>
      <c r="F12403" s="90"/>
      <c r="G12403" s="42"/>
      <c r="H12403" s="90"/>
      <c r="M12403" s="42"/>
      <c r="S12403" s="42"/>
      <c r="T12403" s="42"/>
      <c r="U12403" s="42"/>
      <c r="V12403" s="42"/>
      <c r="W12403" s="42"/>
      <c r="X12403" s="42"/>
      <c r="Y12403" s="42"/>
      <c r="Z12403" s="42"/>
    </row>
    <row r="12404">
      <c r="B12404" s="42"/>
      <c r="D12404" s="90"/>
      <c r="F12404" s="90"/>
      <c r="G12404" s="42"/>
      <c r="H12404" s="90"/>
      <c r="M12404" s="42"/>
      <c r="S12404" s="42"/>
      <c r="T12404" s="42"/>
      <c r="U12404" s="42"/>
      <c r="V12404" s="42"/>
      <c r="W12404" s="42"/>
      <c r="X12404" s="42"/>
      <c r="Y12404" s="42"/>
      <c r="Z12404" s="42"/>
    </row>
    <row r="12405">
      <c r="B12405" s="42"/>
      <c r="D12405" s="90"/>
      <c r="F12405" s="90"/>
      <c r="G12405" s="42"/>
      <c r="H12405" s="90"/>
      <c r="M12405" s="42"/>
      <c r="S12405" s="42"/>
      <c r="T12405" s="42"/>
      <c r="U12405" s="42"/>
      <c r="V12405" s="42"/>
      <c r="W12405" s="42"/>
      <c r="X12405" s="42"/>
      <c r="Y12405" s="42"/>
      <c r="Z12405" s="42"/>
    </row>
    <row r="12406">
      <c r="B12406" s="42"/>
      <c r="D12406" s="90"/>
      <c r="F12406" s="90"/>
      <c r="G12406" s="42"/>
      <c r="H12406" s="90"/>
      <c r="M12406" s="42"/>
      <c r="S12406" s="42"/>
      <c r="T12406" s="42"/>
      <c r="U12406" s="42"/>
      <c r="V12406" s="42"/>
      <c r="W12406" s="42"/>
      <c r="X12406" s="42"/>
      <c r="Y12406" s="42"/>
      <c r="Z12406" s="42"/>
    </row>
    <row r="12407">
      <c r="B12407" s="42"/>
      <c r="D12407" s="90"/>
      <c r="F12407" s="90"/>
      <c r="G12407" s="42"/>
      <c r="H12407" s="90"/>
      <c r="M12407" s="42"/>
      <c r="S12407" s="42"/>
      <c r="T12407" s="42"/>
      <c r="U12407" s="42"/>
      <c r="V12407" s="42"/>
      <c r="W12407" s="42"/>
      <c r="X12407" s="42"/>
      <c r="Y12407" s="42"/>
      <c r="Z12407" s="42"/>
    </row>
    <row r="12408">
      <c r="B12408" s="42"/>
      <c r="D12408" s="90"/>
      <c r="F12408" s="90"/>
      <c r="G12408" s="42"/>
      <c r="H12408" s="90"/>
      <c r="M12408" s="42"/>
      <c r="S12408" s="42"/>
      <c r="T12408" s="42"/>
      <c r="U12408" s="42"/>
      <c r="V12408" s="42"/>
      <c r="W12408" s="42"/>
      <c r="X12408" s="42"/>
      <c r="Y12408" s="42"/>
      <c r="Z12408" s="42"/>
    </row>
    <row r="12409">
      <c r="B12409" s="42"/>
      <c r="D12409" s="90"/>
      <c r="F12409" s="90"/>
      <c r="G12409" s="42"/>
      <c r="H12409" s="90"/>
      <c r="M12409" s="42"/>
      <c r="S12409" s="42"/>
      <c r="T12409" s="42"/>
      <c r="U12409" s="42"/>
      <c r="V12409" s="42"/>
      <c r="W12409" s="42"/>
      <c r="X12409" s="42"/>
      <c r="Y12409" s="42"/>
      <c r="Z12409" s="42"/>
    </row>
    <row r="12410">
      <c r="B12410" s="42"/>
      <c r="D12410" s="90"/>
      <c r="F12410" s="90"/>
      <c r="G12410" s="42"/>
      <c r="H12410" s="90"/>
      <c r="M12410" s="42"/>
      <c r="S12410" s="42"/>
      <c r="T12410" s="42"/>
      <c r="U12410" s="42"/>
      <c r="V12410" s="42"/>
      <c r="W12410" s="42"/>
      <c r="X12410" s="42"/>
      <c r="Y12410" s="42"/>
      <c r="Z12410" s="42"/>
    </row>
    <row r="12411">
      <c r="B12411" s="42"/>
      <c r="D12411" s="90"/>
      <c r="F12411" s="90"/>
      <c r="G12411" s="42"/>
      <c r="H12411" s="90"/>
      <c r="M12411" s="42"/>
      <c r="S12411" s="42"/>
      <c r="T12411" s="42"/>
      <c r="U12411" s="42"/>
      <c r="V12411" s="42"/>
      <c r="W12411" s="42"/>
      <c r="X12411" s="42"/>
      <c r="Y12411" s="42"/>
      <c r="Z12411" s="42"/>
    </row>
    <row r="12412">
      <c r="B12412" s="42"/>
      <c r="D12412" s="90"/>
      <c r="F12412" s="90"/>
      <c r="G12412" s="42"/>
      <c r="H12412" s="90"/>
      <c r="M12412" s="42"/>
      <c r="S12412" s="42"/>
      <c r="T12412" s="42"/>
      <c r="U12412" s="42"/>
      <c r="V12412" s="42"/>
      <c r="W12412" s="42"/>
      <c r="X12412" s="42"/>
      <c r="Y12412" s="42"/>
      <c r="Z12412" s="42"/>
    </row>
    <row r="12413">
      <c r="B12413" s="42"/>
      <c r="D12413" s="90"/>
      <c r="F12413" s="90"/>
      <c r="G12413" s="42"/>
      <c r="H12413" s="90"/>
      <c r="M12413" s="42"/>
      <c r="S12413" s="42"/>
      <c r="T12413" s="42"/>
      <c r="U12413" s="42"/>
      <c r="V12413" s="42"/>
      <c r="W12413" s="42"/>
      <c r="X12413" s="42"/>
      <c r="Y12413" s="42"/>
      <c r="Z12413" s="42"/>
    </row>
    <row r="12414">
      <c r="B12414" s="42"/>
      <c r="D12414" s="90"/>
      <c r="F12414" s="90"/>
      <c r="G12414" s="42"/>
      <c r="H12414" s="90"/>
      <c r="M12414" s="42"/>
      <c r="S12414" s="42"/>
      <c r="T12414" s="42"/>
      <c r="U12414" s="42"/>
      <c r="V12414" s="42"/>
      <c r="W12414" s="42"/>
      <c r="X12414" s="42"/>
      <c r="Y12414" s="42"/>
      <c r="Z12414" s="42"/>
    </row>
    <row r="12415">
      <c r="B12415" s="42"/>
      <c r="D12415" s="90"/>
      <c r="F12415" s="90"/>
      <c r="G12415" s="42"/>
      <c r="H12415" s="90"/>
      <c r="M12415" s="42"/>
      <c r="S12415" s="42"/>
      <c r="T12415" s="42"/>
      <c r="U12415" s="42"/>
      <c r="V12415" s="42"/>
      <c r="W12415" s="42"/>
      <c r="X12415" s="42"/>
      <c r="Y12415" s="42"/>
      <c r="Z12415" s="42"/>
    </row>
    <row r="12416">
      <c r="B12416" s="42"/>
      <c r="D12416" s="90"/>
      <c r="F12416" s="90"/>
      <c r="G12416" s="42"/>
      <c r="H12416" s="90"/>
      <c r="M12416" s="42"/>
      <c r="S12416" s="42"/>
      <c r="T12416" s="42"/>
      <c r="U12416" s="42"/>
      <c r="V12416" s="42"/>
      <c r="W12416" s="42"/>
      <c r="X12416" s="42"/>
      <c r="Y12416" s="42"/>
      <c r="Z12416" s="42"/>
    </row>
    <row r="12417">
      <c r="B12417" s="42"/>
      <c r="D12417" s="90"/>
      <c r="F12417" s="90"/>
      <c r="G12417" s="42"/>
      <c r="H12417" s="90"/>
      <c r="M12417" s="42"/>
      <c r="S12417" s="42"/>
      <c r="T12417" s="42"/>
      <c r="U12417" s="42"/>
      <c r="V12417" s="42"/>
      <c r="W12417" s="42"/>
      <c r="X12417" s="42"/>
      <c r="Y12417" s="42"/>
      <c r="Z12417" s="42"/>
    </row>
    <row r="12418">
      <c r="B12418" s="42"/>
      <c r="D12418" s="90"/>
      <c r="F12418" s="90"/>
      <c r="G12418" s="42"/>
      <c r="H12418" s="90"/>
      <c r="M12418" s="42"/>
      <c r="S12418" s="42"/>
      <c r="T12418" s="42"/>
      <c r="U12418" s="42"/>
      <c r="V12418" s="42"/>
      <c r="W12418" s="42"/>
      <c r="X12418" s="42"/>
      <c r="Y12418" s="42"/>
      <c r="Z12418" s="42"/>
    </row>
    <row r="12419">
      <c r="B12419" s="42"/>
      <c r="D12419" s="90"/>
      <c r="F12419" s="90"/>
      <c r="G12419" s="42"/>
      <c r="H12419" s="90"/>
      <c r="M12419" s="42"/>
      <c r="S12419" s="42"/>
      <c r="T12419" s="42"/>
      <c r="U12419" s="42"/>
      <c r="V12419" s="42"/>
      <c r="W12419" s="42"/>
      <c r="X12419" s="42"/>
      <c r="Y12419" s="42"/>
      <c r="Z12419" s="42"/>
    </row>
    <row r="12420">
      <c r="B12420" s="42"/>
      <c r="D12420" s="90"/>
      <c r="F12420" s="90"/>
      <c r="G12420" s="42"/>
      <c r="H12420" s="90"/>
      <c r="M12420" s="42"/>
      <c r="S12420" s="42"/>
      <c r="T12420" s="42"/>
      <c r="U12420" s="42"/>
      <c r="V12420" s="42"/>
      <c r="W12420" s="42"/>
      <c r="X12420" s="42"/>
      <c r="Y12420" s="42"/>
      <c r="Z12420" s="42"/>
    </row>
    <row r="12421">
      <c r="B12421" s="42"/>
      <c r="D12421" s="90"/>
      <c r="F12421" s="90"/>
      <c r="G12421" s="42"/>
      <c r="H12421" s="90"/>
      <c r="M12421" s="42"/>
      <c r="S12421" s="42"/>
      <c r="T12421" s="42"/>
      <c r="U12421" s="42"/>
      <c r="V12421" s="42"/>
      <c r="W12421" s="42"/>
      <c r="X12421" s="42"/>
      <c r="Y12421" s="42"/>
      <c r="Z12421" s="42"/>
    </row>
    <row r="12422">
      <c r="B12422" s="42"/>
      <c r="D12422" s="90"/>
      <c r="F12422" s="90"/>
      <c r="G12422" s="42"/>
      <c r="H12422" s="90"/>
      <c r="M12422" s="42"/>
      <c r="S12422" s="42"/>
      <c r="T12422" s="42"/>
      <c r="U12422" s="42"/>
      <c r="V12422" s="42"/>
      <c r="W12422" s="42"/>
      <c r="X12422" s="42"/>
      <c r="Y12422" s="42"/>
      <c r="Z12422" s="42"/>
    </row>
    <row r="12423">
      <c r="B12423" s="42"/>
      <c r="D12423" s="90"/>
      <c r="F12423" s="90"/>
      <c r="G12423" s="42"/>
      <c r="H12423" s="90"/>
      <c r="M12423" s="42"/>
      <c r="S12423" s="42"/>
      <c r="T12423" s="42"/>
      <c r="U12423" s="42"/>
      <c r="V12423" s="42"/>
      <c r="W12423" s="42"/>
      <c r="X12423" s="42"/>
      <c r="Y12423" s="42"/>
      <c r="Z12423" s="42"/>
    </row>
    <row r="12424">
      <c r="B12424" s="42"/>
      <c r="D12424" s="90"/>
      <c r="F12424" s="90"/>
      <c r="G12424" s="42"/>
      <c r="H12424" s="90"/>
      <c r="M12424" s="42"/>
      <c r="S12424" s="42"/>
      <c r="T12424" s="42"/>
      <c r="U12424" s="42"/>
      <c r="V12424" s="42"/>
      <c r="W12424" s="42"/>
      <c r="X12424" s="42"/>
      <c r="Y12424" s="42"/>
      <c r="Z12424" s="42"/>
    </row>
    <row r="12425">
      <c r="B12425" s="42"/>
      <c r="D12425" s="90"/>
      <c r="F12425" s="90"/>
      <c r="G12425" s="42"/>
      <c r="H12425" s="90"/>
      <c r="M12425" s="42"/>
      <c r="S12425" s="42"/>
      <c r="T12425" s="42"/>
      <c r="U12425" s="42"/>
      <c r="V12425" s="42"/>
      <c r="W12425" s="42"/>
      <c r="X12425" s="42"/>
      <c r="Y12425" s="42"/>
      <c r="Z12425" s="42"/>
    </row>
    <row r="12426">
      <c r="B12426" s="42"/>
      <c r="D12426" s="90"/>
      <c r="F12426" s="90"/>
      <c r="G12426" s="42"/>
      <c r="H12426" s="90"/>
      <c r="M12426" s="42"/>
      <c r="S12426" s="42"/>
      <c r="T12426" s="42"/>
      <c r="U12426" s="42"/>
      <c r="V12426" s="42"/>
      <c r="W12426" s="42"/>
      <c r="X12426" s="42"/>
      <c r="Y12426" s="42"/>
      <c r="Z12426" s="42"/>
    </row>
    <row r="12427">
      <c r="B12427" s="42"/>
      <c r="D12427" s="90"/>
      <c r="F12427" s="90"/>
      <c r="G12427" s="42"/>
      <c r="H12427" s="90"/>
      <c r="M12427" s="42"/>
      <c r="S12427" s="42"/>
      <c r="T12427" s="42"/>
      <c r="U12427" s="42"/>
      <c r="V12427" s="42"/>
      <c r="W12427" s="42"/>
      <c r="X12427" s="42"/>
      <c r="Y12427" s="42"/>
      <c r="Z12427" s="42"/>
    </row>
    <row r="12428">
      <c r="B12428" s="42"/>
      <c r="D12428" s="90"/>
      <c r="F12428" s="90"/>
      <c r="G12428" s="42"/>
      <c r="H12428" s="90"/>
      <c r="M12428" s="42"/>
      <c r="S12428" s="42"/>
      <c r="T12428" s="42"/>
      <c r="U12428" s="42"/>
      <c r="V12428" s="42"/>
      <c r="W12428" s="42"/>
      <c r="X12428" s="42"/>
      <c r="Y12428" s="42"/>
      <c r="Z12428" s="42"/>
    </row>
    <row r="12429">
      <c r="B12429" s="42"/>
      <c r="D12429" s="90"/>
      <c r="F12429" s="90"/>
      <c r="G12429" s="42"/>
      <c r="H12429" s="90"/>
      <c r="M12429" s="42"/>
      <c r="S12429" s="42"/>
      <c r="T12429" s="42"/>
      <c r="U12429" s="42"/>
      <c r="V12429" s="42"/>
      <c r="W12429" s="42"/>
      <c r="X12429" s="42"/>
      <c r="Y12429" s="42"/>
      <c r="Z12429" s="42"/>
    </row>
    <row r="12430">
      <c r="B12430" s="42"/>
      <c r="D12430" s="90"/>
      <c r="F12430" s="90"/>
      <c r="G12430" s="42"/>
      <c r="H12430" s="90"/>
      <c r="M12430" s="42"/>
      <c r="S12430" s="42"/>
      <c r="T12430" s="42"/>
      <c r="U12430" s="42"/>
      <c r="V12430" s="42"/>
      <c r="W12430" s="42"/>
      <c r="X12430" s="42"/>
      <c r="Y12430" s="42"/>
      <c r="Z12430" s="42"/>
    </row>
    <row r="12431">
      <c r="B12431" s="42"/>
      <c r="D12431" s="90"/>
      <c r="F12431" s="90"/>
      <c r="G12431" s="42"/>
      <c r="H12431" s="90"/>
      <c r="M12431" s="42"/>
      <c r="S12431" s="42"/>
      <c r="T12431" s="42"/>
      <c r="U12431" s="42"/>
      <c r="V12431" s="42"/>
      <c r="W12431" s="42"/>
      <c r="X12431" s="42"/>
      <c r="Y12431" s="42"/>
      <c r="Z12431" s="42"/>
    </row>
    <row r="12432">
      <c r="B12432" s="42"/>
      <c r="D12432" s="90"/>
      <c r="F12432" s="90"/>
      <c r="G12432" s="42"/>
      <c r="H12432" s="90"/>
      <c r="M12432" s="42"/>
      <c r="S12432" s="42"/>
      <c r="T12432" s="42"/>
      <c r="U12432" s="42"/>
      <c r="V12432" s="42"/>
      <c r="W12432" s="42"/>
      <c r="X12432" s="42"/>
      <c r="Y12432" s="42"/>
      <c r="Z12432" s="42"/>
    </row>
    <row r="12433">
      <c r="B12433" s="42"/>
      <c r="D12433" s="90"/>
      <c r="F12433" s="90"/>
      <c r="G12433" s="42"/>
      <c r="H12433" s="90"/>
      <c r="M12433" s="42"/>
      <c r="S12433" s="42"/>
      <c r="T12433" s="42"/>
      <c r="U12433" s="42"/>
      <c r="V12433" s="42"/>
      <c r="W12433" s="42"/>
      <c r="X12433" s="42"/>
      <c r="Y12433" s="42"/>
      <c r="Z12433" s="42"/>
    </row>
    <row r="12434">
      <c r="B12434" s="42"/>
      <c r="D12434" s="90"/>
      <c r="F12434" s="90"/>
      <c r="G12434" s="42"/>
      <c r="H12434" s="90"/>
      <c r="M12434" s="42"/>
      <c r="S12434" s="42"/>
      <c r="T12434" s="42"/>
      <c r="U12434" s="42"/>
      <c r="V12434" s="42"/>
      <c r="W12434" s="42"/>
      <c r="X12434" s="42"/>
      <c r="Y12434" s="42"/>
      <c r="Z12434" s="42"/>
    </row>
    <row r="12435">
      <c r="B12435" s="42"/>
      <c r="D12435" s="90"/>
      <c r="F12435" s="90"/>
      <c r="G12435" s="42"/>
      <c r="H12435" s="90"/>
      <c r="M12435" s="42"/>
      <c r="S12435" s="42"/>
      <c r="T12435" s="42"/>
      <c r="U12435" s="42"/>
      <c r="V12435" s="42"/>
      <c r="W12435" s="42"/>
      <c r="X12435" s="42"/>
      <c r="Y12435" s="42"/>
      <c r="Z12435" s="42"/>
    </row>
    <row r="12436">
      <c r="B12436" s="42"/>
      <c r="D12436" s="90"/>
      <c r="F12436" s="90"/>
      <c r="G12436" s="42"/>
      <c r="H12436" s="90"/>
      <c r="M12436" s="42"/>
      <c r="S12436" s="42"/>
      <c r="T12436" s="42"/>
      <c r="U12436" s="42"/>
      <c r="V12436" s="42"/>
      <c r="W12436" s="42"/>
      <c r="X12436" s="42"/>
      <c r="Y12436" s="42"/>
      <c r="Z12436" s="42"/>
    </row>
    <row r="12437">
      <c r="B12437" s="42"/>
      <c r="D12437" s="90"/>
      <c r="F12437" s="90"/>
      <c r="G12437" s="42"/>
      <c r="H12437" s="90"/>
      <c r="M12437" s="42"/>
      <c r="S12437" s="42"/>
      <c r="T12437" s="42"/>
      <c r="U12437" s="42"/>
      <c r="V12437" s="42"/>
      <c r="W12437" s="42"/>
      <c r="X12437" s="42"/>
      <c r="Y12437" s="42"/>
      <c r="Z12437" s="42"/>
    </row>
    <row r="12438">
      <c r="B12438" s="42"/>
      <c r="D12438" s="90"/>
      <c r="F12438" s="90"/>
      <c r="G12438" s="42"/>
      <c r="H12438" s="90"/>
      <c r="M12438" s="42"/>
      <c r="S12438" s="42"/>
      <c r="T12438" s="42"/>
      <c r="U12438" s="42"/>
      <c r="V12438" s="42"/>
      <c r="W12438" s="42"/>
      <c r="X12438" s="42"/>
      <c r="Y12438" s="42"/>
      <c r="Z12438" s="42"/>
    </row>
    <row r="12439">
      <c r="B12439" s="42"/>
      <c r="D12439" s="90"/>
      <c r="F12439" s="90"/>
      <c r="G12439" s="42"/>
      <c r="H12439" s="90"/>
      <c r="M12439" s="42"/>
      <c r="S12439" s="42"/>
      <c r="T12439" s="42"/>
      <c r="U12439" s="42"/>
      <c r="V12439" s="42"/>
      <c r="W12439" s="42"/>
      <c r="X12439" s="42"/>
      <c r="Y12439" s="42"/>
      <c r="Z12439" s="42"/>
    </row>
    <row r="12440">
      <c r="B12440" s="42"/>
      <c r="D12440" s="90"/>
      <c r="F12440" s="90"/>
      <c r="G12440" s="42"/>
      <c r="H12440" s="90"/>
      <c r="M12440" s="42"/>
      <c r="S12440" s="42"/>
      <c r="T12440" s="42"/>
      <c r="U12440" s="42"/>
      <c r="V12440" s="42"/>
      <c r="W12440" s="42"/>
      <c r="X12440" s="42"/>
      <c r="Y12440" s="42"/>
      <c r="Z12440" s="42"/>
    </row>
    <row r="12441">
      <c r="B12441" s="42"/>
      <c r="D12441" s="90"/>
      <c r="F12441" s="90"/>
      <c r="G12441" s="42"/>
      <c r="H12441" s="90"/>
      <c r="M12441" s="42"/>
      <c r="S12441" s="42"/>
      <c r="T12441" s="42"/>
      <c r="U12441" s="42"/>
      <c r="V12441" s="42"/>
      <c r="W12441" s="42"/>
      <c r="X12441" s="42"/>
      <c r="Y12441" s="42"/>
      <c r="Z12441" s="42"/>
    </row>
    <row r="12442">
      <c r="B12442" s="42"/>
      <c r="D12442" s="90"/>
      <c r="F12442" s="90"/>
      <c r="G12442" s="42"/>
      <c r="H12442" s="90"/>
      <c r="M12442" s="42"/>
      <c r="S12442" s="42"/>
      <c r="T12442" s="42"/>
      <c r="U12442" s="42"/>
      <c r="V12442" s="42"/>
      <c r="W12442" s="42"/>
      <c r="X12442" s="42"/>
      <c r="Y12442" s="42"/>
      <c r="Z12442" s="42"/>
    </row>
    <row r="12443">
      <c r="B12443" s="42"/>
      <c r="D12443" s="90"/>
      <c r="F12443" s="90"/>
      <c r="G12443" s="42"/>
      <c r="H12443" s="90"/>
      <c r="M12443" s="42"/>
      <c r="S12443" s="42"/>
      <c r="T12443" s="42"/>
      <c r="U12443" s="42"/>
      <c r="V12443" s="42"/>
      <c r="W12443" s="42"/>
      <c r="X12443" s="42"/>
      <c r="Y12443" s="42"/>
      <c r="Z12443" s="42"/>
    </row>
    <row r="12444">
      <c r="B12444" s="42"/>
      <c r="D12444" s="90"/>
      <c r="F12444" s="90"/>
      <c r="G12444" s="42"/>
      <c r="H12444" s="90"/>
      <c r="M12444" s="42"/>
      <c r="S12444" s="42"/>
      <c r="T12444" s="42"/>
      <c r="U12444" s="42"/>
      <c r="V12444" s="42"/>
      <c r="W12444" s="42"/>
      <c r="X12444" s="42"/>
      <c r="Y12444" s="42"/>
      <c r="Z12444" s="42"/>
    </row>
    <row r="12445">
      <c r="B12445" s="42"/>
      <c r="D12445" s="90"/>
      <c r="F12445" s="90"/>
      <c r="G12445" s="42"/>
      <c r="H12445" s="90"/>
      <c r="M12445" s="42"/>
      <c r="S12445" s="42"/>
      <c r="T12445" s="42"/>
      <c r="U12445" s="42"/>
      <c r="V12445" s="42"/>
      <c r="W12445" s="42"/>
      <c r="X12445" s="42"/>
      <c r="Y12445" s="42"/>
      <c r="Z12445" s="42"/>
    </row>
    <row r="12446">
      <c r="B12446" s="42"/>
      <c r="D12446" s="90"/>
      <c r="F12446" s="90"/>
      <c r="G12446" s="42"/>
      <c r="H12446" s="90"/>
      <c r="M12446" s="42"/>
      <c r="S12446" s="42"/>
      <c r="T12446" s="42"/>
      <c r="U12446" s="42"/>
      <c r="V12446" s="42"/>
      <c r="W12446" s="42"/>
      <c r="X12446" s="42"/>
      <c r="Y12446" s="42"/>
      <c r="Z12446" s="42"/>
    </row>
    <row r="12447">
      <c r="B12447" s="42"/>
      <c r="D12447" s="90"/>
      <c r="F12447" s="90"/>
      <c r="G12447" s="42"/>
      <c r="H12447" s="90"/>
      <c r="M12447" s="42"/>
      <c r="S12447" s="42"/>
      <c r="T12447" s="42"/>
      <c r="U12447" s="42"/>
      <c r="V12447" s="42"/>
      <c r="W12447" s="42"/>
      <c r="X12447" s="42"/>
      <c r="Y12447" s="42"/>
      <c r="Z12447" s="42"/>
    </row>
    <row r="12448">
      <c r="B12448" s="42"/>
      <c r="D12448" s="90"/>
      <c r="F12448" s="90"/>
      <c r="G12448" s="42"/>
      <c r="H12448" s="90"/>
      <c r="M12448" s="42"/>
      <c r="S12448" s="42"/>
      <c r="T12448" s="42"/>
      <c r="U12448" s="42"/>
      <c r="V12448" s="42"/>
      <c r="W12448" s="42"/>
      <c r="X12448" s="42"/>
      <c r="Y12448" s="42"/>
      <c r="Z12448" s="42"/>
    </row>
    <row r="12449">
      <c r="B12449" s="42"/>
      <c r="D12449" s="90"/>
      <c r="F12449" s="90"/>
      <c r="G12449" s="42"/>
      <c r="H12449" s="90"/>
      <c r="M12449" s="42"/>
      <c r="S12449" s="42"/>
      <c r="T12449" s="42"/>
      <c r="U12449" s="42"/>
      <c r="V12449" s="42"/>
      <c r="W12449" s="42"/>
      <c r="X12449" s="42"/>
      <c r="Y12449" s="42"/>
      <c r="Z12449" s="42"/>
    </row>
    <row r="12450">
      <c r="B12450" s="42"/>
      <c r="D12450" s="90"/>
      <c r="F12450" s="90"/>
      <c r="G12450" s="42"/>
      <c r="H12450" s="90"/>
      <c r="M12450" s="42"/>
      <c r="S12450" s="42"/>
      <c r="T12450" s="42"/>
      <c r="U12450" s="42"/>
      <c r="V12450" s="42"/>
      <c r="W12450" s="42"/>
      <c r="X12450" s="42"/>
      <c r="Y12450" s="42"/>
      <c r="Z12450" s="42"/>
    </row>
    <row r="12451">
      <c r="B12451" s="42"/>
      <c r="D12451" s="90"/>
      <c r="F12451" s="90"/>
      <c r="G12451" s="42"/>
      <c r="H12451" s="90"/>
      <c r="M12451" s="42"/>
      <c r="S12451" s="42"/>
      <c r="T12451" s="42"/>
      <c r="U12451" s="42"/>
      <c r="V12451" s="42"/>
      <c r="W12451" s="42"/>
      <c r="X12451" s="42"/>
      <c r="Y12451" s="42"/>
      <c r="Z12451" s="42"/>
    </row>
    <row r="12452">
      <c r="B12452" s="42"/>
      <c r="D12452" s="90"/>
      <c r="F12452" s="90"/>
      <c r="G12452" s="42"/>
      <c r="H12452" s="90"/>
      <c r="M12452" s="42"/>
      <c r="S12452" s="42"/>
      <c r="T12452" s="42"/>
      <c r="U12452" s="42"/>
      <c r="V12452" s="42"/>
      <c r="W12452" s="42"/>
      <c r="X12452" s="42"/>
      <c r="Y12452" s="42"/>
      <c r="Z12452" s="42"/>
    </row>
    <row r="12453">
      <c r="B12453" s="42"/>
      <c r="D12453" s="90"/>
      <c r="F12453" s="90"/>
      <c r="G12453" s="42"/>
      <c r="H12453" s="90"/>
      <c r="M12453" s="42"/>
      <c r="S12453" s="42"/>
      <c r="T12453" s="42"/>
      <c r="U12453" s="42"/>
      <c r="V12453" s="42"/>
      <c r="W12453" s="42"/>
      <c r="X12453" s="42"/>
      <c r="Y12453" s="42"/>
      <c r="Z12453" s="42"/>
    </row>
    <row r="12454">
      <c r="B12454" s="42"/>
      <c r="D12454" s="90"/>
      <c r="F12454" s="90"/>
      <c r="G12454" s="42"/>
      <c r="H12454" s="90"/>
      <c r="M12454" s="42"/>
      <c r="S12454" s="42"/>
      <c r="T12454" s="42"/>
      <c r="U12454" s="42"/>
      <c r="V12454" s="42"/>
      <c r="W12454" s="42"/>
      <c r="X12454" s="42"/>
      <c r="Y12454" s="42"/>
      <c r="Z12454" s="42"/>
    </row>
    <row r="12455">
      <c r="B12455" s="42"/>
      <c r="D12455" s="90"/>
      <c r="F12455" s="90"/>
      <c r="G12455" s="42"/>
      <c r="H12455" s="90"/>
      <c r="M12455" s="42"/>
      <c r="S12455" s="42"/>
      <c r="T12455" s="42"/>
      <c r="U12455" s="42"/>
      <c r="V12455" s="42"/>
      <c r="W12455" s="42"/>
      <c r="X12455" s="42"/>
      <c r="Y12455" s="42"/>
      <c r="Z12455" s="42"/>
    </row>
    <row r="12456">
      <c r="B12456" s="42"/>
      <c r="D12456" s="90"/>
      <c r="F12456" s="90"/>
      <c r="G12456" s="42"/>
      <c r="H12456" s="90"/>
      <c r="M12456" s="42"/>
      <c r="S12456" s="42"/>
      <c r="T12456" s="42"/>
      <c r="U12456" s="42"/>
      <c r="V12456" s="42"/>
      <c r="W12456" s="42"/>
      <c r="X12456" s="42"/>
      <c r="Y12456" s="42"/>
      <c r="Z12456" s="42"/>
    </row>
    <row r="12457">
      <c r="B12457" s="42"/>
      <c r="D12457" s="90"/>
      <c r="F12457" s="90"/>
      <c r="G12457" s="42"/>
      <c r="H12457" s="90"/>
      <c r="M12457" s="42"/>
      <c r="S12457" s="42"/>
      <c r="T12457" s="42"/>
      <c r="U12457" s="42"/>
      <c r="V12457" s="42"/>
      <c r="W12457" s="42"/>
      <c r="X12457" s="42"/>
      <c r="Y12457" s="42"/>
      <c r="Z12457" s="42"/>
    </row>
    <row r="12458">
      <c r="B12458" s="42"/>
      <c r="D12458" s="90"/>
      <c r="F12458" s="90"/>
      <c r="G12458" s="42"/>
      <c r="H12458" s="90"/>
      <c r="M12458" s="42"/>
      <c r="S12458" s="42"/>
      <c r="T12458" s="42"/>
      <c r="U12458" s="42"/>
      <c r="V12458" s="42"/>
      <c r="W12458" s="42"/>
      <c r="X12458" s="42"/>
      <c r="Y12458" s="42"/>
      <c r="Z12458" s="42"/>
    </row>
    <row r="12459">
      <c r="B12459" s="42"/>
      <c r="D12459" s="90"/>
      <c r="F12459" s="90"/>
      <c r="G12459" s="42"/>
      <c r="H12459" s="90"/>
      <c r="M12459" s="42"/>
      <c r="S12459" s="42"/>
      <c r="T12459" s="42"/>
      <c r="U12459" s="42"/>
      <c r="V12459" s="42"/>
      <c r="W12459" s="42"/>
      <c r="X12459" s="42"/>
      <c r="Y12459" s="42"/>
      <c r="Z12459" s="42"/>
    </row>
    <row r="12460">
      <c r="B12460" s="42"/>
      <c r="D12460" s="90"/>
      <c r="F12460" s="90"/>
      <c r="G12460" s="42"/>
      <c r="H12460" s="90"/>
      <c r="M12460" s="42"/>
      <c r="S12460" s="42"/>
      <c r="T12460" s="42"/>
      <c r="U12460" s="42"/>
      <c r="V12460" s="42"/>
      <c r="W12460" s="42"/>
      <c r="X12460" s="42"/>
      <c r="Y12460" s="42"/>
      <c r="Z12460" s="42"/>
    </row>
    <row r="12461">
      <c r="B12461" s="42"/>
      <c r="D12461" s="90"/>
      <c r="F12461" s="90"/>
      <c r="G12461" s="42"/>
      <c r="H12461" s="90"/>
      <c r="M12461" s="42"/>
      <c r="S12461" s="42"/>
      <c r="T12461" s="42"/>
      <c r="U12461" s="42"/>
      <c r="V12461" s="42"/>
      <c r="W12461" s="42"/>
      <c r="X12461" s="42"/>
      <c r="Y12461" s="42"/>
      <c r="Z12461" s="42"/>
    </row>
    <row r="12462">
      <c r="B12462" s="42"/>
      <c r="D12462" s="90"/>
      <c r="F12462" s="90"/>
      <c r="G12462" s="42"/>
      <c r="H12462" s="90"/>
      <c r="M12462" s="42"/>
      <c r="S12462" s="42"/>
      <c r="T12462" s="42"/>
      <c r="U12462" s="42"/>
      <c r="V12462" s="42"/>
      <c r="W12462" s="42"/>
      <c r="X12462" s="42"/>
      <c r="Y12462" s="42"/>
      <c r="Z12462" s="42"/>
    </row>
    <row r="12463">
      <c r="B12463" s="42"/>
      <c r="D12463" s="90"/>
      <c r="F12463" s="90"/>
      <c r="G12463" s="42"/>
      <c r="H12463" s="90"/>
      <c r="M12463" s="42"/>
      <c r="S12463" s="42"/>
      <c r="T12463" s="42"/>
      <c r="U12463" s="42"/>
      <c r="V12463" s="42"/>
      <c r="W12463" s="42"/>
      <c r="X12463" s="42"/>
      <c r="Y12463" s="42"/>
      <c r="Z12463" s="42"/>
    </row>
    <row r="12464">
      <c r="B12464" s="42"/>
      <c r="D12464" s="90"/>
      <c r="F12464" s="90"/>
      <c r="G12464" s="42"/>
      <c r="H12464" s="90"/>
      <c r="M12464" s="42"/>
      <c r="S12464" s="42"/>
      <c r="T12464" s="42"/>
      <c r="U12464" s="42"/>
      <c r="V12464" s="42"/>
      <c r="W12464" s="42"/>
      <c r="X12464" s="42"/>
      <c r="Y12464" s="42"/>
      <c r="Z12464" s="42"/>
    </row>
    <row r="12465">
      <c r="B12465" s="42"/>
      <c r="D12465" s="90"/>
      <c r="F12465" s="90"/>
      <c r="G12465" s="42"/>
      <c r="H12465" s="90"/>
      <c r="M12465" s="42"/>
      <c r="S12465" s="42"/>
      <c r="T12465" s="42"/>
      <c r="U12465" s="42"/>
      <c r="V12465" s="42"/>
      <c r="W12465" s="42"/>
      <c r="X12465" s="42"/>
      <c r="Y12465" s="42"/>
      <c r="Z12465" s="42"/>
    </row>
    <row r="12466">
      <c r="B12466" s="42"/>
      <c r="D12466" s="90"/>
      <c r="F12466" s="90"/>
      <c r="G12466" s="42"/>
      <c r="H12466" s="90"/>
      <c r="M12466" s="42"/>
      <c r="S12466" s="42"/>
      <c r="T12466" s="42"/>
      <c r="U12466" s="42"/>
      <c r="V12466" s="42"/>
      <c r="W12466" s="42"/>
      <c r="X12466" s="42"/>
      <c r="Y12466" s="42"/>
      <c r="Z12466" s="42"/>
    </row>
    <row r="12467">
      <c r="B12467" s="42"/>
      <c r="D12467" s="90"/>
      <c r="F12467" s="90"/>
      <c r="G12467" s="42"/>
      <c r="H12467" s="90"/>
      <c r="M12467" s="42"/>
      <c r="S12467" s="42"/>
      <c r="T12467" s="42"/>
      <c r="U12467" s="42"/>
      <c r="V12467" s="42"/>
      <c r="W12467" s="42"/>
      <c r="X12467" s="42"/>
      <c r="Y12467" s="42"/>
      <c r="Z12467" s="42"/>
    </row>
    <row r="12468">
      <c r="B12468" s="42"/>
      <c r="D12468" s="90"/>
      <c r="F12468" s="90"/>
      <c r="G12468" s="42"/>
      <c r="H12468" s="90"/>
      <c r="M12468" s="42"/>
      <c r="S12468" s="42"/>
      <c r="T12468" s="42"/>
      <c r="U12468" s="42"/>
      <c r="V12468" s="42"/>
      <c r="W12468" s="42"/>
      <c r="X12468" s="42"/>
      <c r="Y12468" s="42"/>
      <c r="Z12468" s="42"/>
    </row>
    <row r="12469">
      <c r="B12469" s="42"/>
      <c r="D12469" s="90"/>
      <c r="F12469" s="90"/>
      <c r="G12469" s="42"/>
      <c r="H12469" s="90"/>
      <c r="M12469" s="42"/>
      <c r="S12469" s="42"/>
      <c r="T12469" s="42"/>
      <c r="U12469" s="42"/>
      <c r="V12469" s="42"/>
      <c r="W12469" s="42"/>
      <c r="X12469" s="42"/>
      <c r="Y12469" s="42"/>
      <c r="Z12469" s="42"/>
    </row>
    <row r="12470">
      <c r="B12470" s="42"/>
      <c r="D12470" s="90"/>
      <c r="F12470" s="90"/>
      <c r="G12470" s="42"/>
      <c r="H12470" s="90"/>
      <c r="M12470" s="42"/>
      <c r="S12470" s="42"/>
      <c r="T12470" s="42"/>
      <c r="U12470" s="42"/>
      <c r="V12470" s="42"/>
      <c r="W12470" s="42"/>
      <c r="X12470" s="42"/>
      <c r="Y12470" s="42"/>
      <c r="Z12470" s="42"/>
    </row>
    <row r="12471">
      <c r="B12471" s="42"/>
      <c r="D12471" s="90"/>
      <c r="F12471" s="90"/>
      <c r="G12471" s="42"/>
      <c r="H12471" s="90"/>
      <c r="M12471" s="42"/>
      <c r="S12471" s="42"/>
      <c r="T12471" s="42"/>
      <c r="U12471" s="42"/>
      <c r="V12471" s="42"/>
      <c r="W12471" s="42"/>
      <c r="X12471" s="42"/>
      <c r="Y12471" s="42"/>
      <c r="Z12471" s="42"/>
    </row>
    <row r="12472">
      <c r="B12472" s="42"/>
      <c r="D12472" s="90"/>
      <c r="F12472" s="90"/>
      <c r="G12472" s="42"/>
      <c r="H12472" s="90"/>
      <c r="M12472" s="42"/>
      <c r="S12472" s="42"/>
      <c r="T12472" s="42"/>
      <c r="U12472" s="42"/>
      <c r="V12472" s="42"/>
      <c r="W12472" s="42"/>
      <c r="X12472" s="42"/>
      <c r="Y12472" s="42"/>
      <c r="Z12472" s="42"/>
    </row>
    <row r="12473">
      <c r="B12473" s="42"/>
      <c r="D12473" s="90"/>
      <c r="F12473" s="90"/>
      <c r="G12473" s="42"/>
      <c r="H12473" s="90"/>
      <c r="M12473" s="42"/>
      <c r="S12473" s="42"/>
      <c r="T12473" s="42"/>
      <c r="U12473" s="42"/>
      <c r="V12473" s="42"/>
      <c r="W12473" s="42"/>
      <c r="X12473" s="42"/>
      <c r="Y12473" s="42"/>
      <c r="Z12473" s="42"/>
    </row>
    <row r="12474">
      <c r="B12474" s="42"/>
      <c r="D12474" s="90"/>
      <c r="F12474" s="90"/>
      <c r="G12474" s="42"/>
      <c r="H12474" s="90"/>
      <c r="M12474" s="42"/>
      <c r="S12474" s="42"/>
      <c r="T12474" s="42"/>
      <c r="U12474" s="42"/>
      <c r="V12474" s="42"/>
      <c r="W12474" s="42"/>
      <c r="X12474" s="42"/>
      <c r="Y12474" s="42"/>
      <c r="Z12474" s="42"/>
    </row>
    <row r="12475">
      <c r="B12475" s="42"/>
      <c r="D12475" s="90"/>
      <c r="F12475" s="90"/>
      <c r="G12475" s="42"/>
      <c r="H12475" s="90"/>
      <c r="M12475" s="42"/>
      <c r="S12475" s="42"/>
      <c r="T12475" s="42"/>
      <c r="U12475" s="42"/>
      <c r="V12475" s="42"/>
      <c r="W12475" s="42"/>
      <c r="X12475" s="42"/>
      <c r="Y12475" s="42"/>
      <c r="Z12475" s="42"/>
    </row>
    <row r="12476">
      <c r="B12476" s="42"/>
      <c r="D12476" s="90"/>
      <c r="F12476" s="90"/>
      <c r="G12476" s="42"/>
      <c r="H12476" s="90"/>
      <c r="M12476" s="42"/>
      <c r="S12476" s="42"/>
      <c r="T12476" s="42"/>
      <c r="U12476" s="42"/>
      <c r="V12476" s="42"/>
      <c r="W12476" s="42"/>
      <c r="X12476" s="42"/>
      <c r="Y12476" s="42"/>
      <c r="Z12476" s="42"/>
    </row>
    <row r="12477">
      <c r="B12477" s="42"/>
      <c r="D12477" s="90"/>
      <c r="F12477" s="90"/>
      <c r="G12477" s="42"/>
      <c r="H12477" s="90"/>
      <c r="M12477" s="42"/>
      <c r="S12477" s="42"/>
      <c r="T12477" s="42"/>
      <c r="U12477" s="42"/>
      <c r="V12477" s="42"/>
      <c r="W12477" s="42"/>
      <c r="X12477" s="42"/>
      <c r="Y12477" s="42"/>
      <c r="Z12477" s="42"/>
    </row>
    <row r="12478">
      <c r="B12478" s="42"/>
      <c r="D12478" s="90"/>
      <c r="F12478" s="90"/>
      <c r="G12478" s="42"/>
      <c r="H12478" s="90"/>
      <c r="M12478" s="42"/>
      <c r="S12478" s="42"/>
      <c r="T12478" s="42"/>
      <c r="U12478" s="42"/>
      <c r="V12478" s="42"/>
      <c r="W12478" s="42"/>
      <c r="X12478" s="42"/>
      <c r="Y12478" s="42"/>
      <c r="Z12478" s="42"/>
    </row>
    <row r="12479">
      <c r="B12479" s="42"/>
      <c r="D12479" s="90"/>
      <c r="F12479" s="90"/>
      <c r="G12479" s="42"/>
      <c r="H12479" s="90"/>
      <c r="M12479" s="42"/>
      <c r="S12479" s="42"/>
      <c r="T12479" s="42"/>
      <c r="U12479" s="42"/>
      <c r="V12479" s="42"/>
      <c r="W12479" s="42"/>
      <c r="X12479" s="42"/>
      <c r="Y12479" s="42"/>
      <c r="Z12479" s="42"/>
    </row>
    <row r="12480">
      <c r="B12480" s="42"/>
      <c r="D12480" s="90"/>
      <c r="F12480" s="90"/>
      <c r="G12480" s="42"/>
      <c r="H12480" s="90"/>
      <c r="M12480" s="42"/>
      <c r="S12480" s="42"/>
      <c r="T12480" s="42"/>
      <c r="U12480" s="42"/>
      <c r="V12480" s="42"/>
      <c r="W12480" s="42"/>
      <c r="X12480" s="42"/>
      <c r="Y12480" s="42"/>
      <c r="Z12480" s="42"/>
    </row>
    <row r="12481">
      <c r="B12481" s="42"/>
      <c r="D12481" s="90"/>
      <c r="F12481" s="90"/>
      <c r="G12481" s="42"/>
      <c r="H12481" s="90"/>
      <c r="M12481" s="42"/>
      <c r="S12481" s="42"/>
      <c r="T12481" s="42"/>
      <c r="U12481" s="42"/>
      <c r="V12481" s="42"/>
      <c r="W12481" s="42"/>
      <c r="X12481" s="42"/>
      <c r="Y12481" s="42"/>
      <c r="Z12481" s="42"/>
    </row>
    <row r="12482">
      <c r="B12482" s="42"/>
      <c r="D12482" s="90"/>
      <c r="F12482" s="90"/>
      <c r="G12482" s="42"/>
      <c r="H12482" s="90"/>
      <c r="M12482" s="42"/>
      <c r="S12482" s="42"/>
      <c r="T12482" s="42"/>
      <c r="U12482" s="42"/>
      <c r="V12482" s="42"/>
      <c r="W12482" s="42"/>
      <c r="X12482" s="42"/>
      <c r="Y12482" s="42"/>
      <c r="Z12482" s="42"/>
    </row>
    <row r="12483">
      <c r="B12483" s="42"/>
      <c r="D12483" s="90"/>
      <c r="F12483" s="90"/>
      <c r="G12483" s="42"/>
      <c r="H12483" s="90"/>
      <c r="M12483" s="42"/>
      <c r="S12483" s="42"/>
      <c r="T12483" s="42"/>
      <c r="U12483" s="42"/>
      <c r="V12483" s="42"/>
      <c r="W12483" s="42"/>
      <c r="X12483" s="42"/>
      <c r="Y12483" s="42"/>
      <c r="Z12483" s="42"/>
    </row>
    <row r="12484">
      <c r="B12484" s="42"/>
      <c r="D12484" s="90"/>
      <c r="F12484" s="90"/>
      <c r="G12484" s="42"/>
      <c r="H12484" s="90"/>
      <c r="M12484" s="42"/>
      <c r="S12484" s="42"/>
      <c r="T12484" s="42"/>
      <c r="U12484" s="42"/>
      <c r="V12484" s="42"/>
      <c r="W12484" s="42"/>
      <c r="X12484" s="42"/>
      <c r="Y12484" s="42"/>
      <c r="Z12484" s="42"/>
    </row>
    <row r="12485">
      <c r="B12485" s="42"/>
      <c r="D12485" s="90"/>
      <c r="F12485" s="90"/>
      <c r="G12485" s="42"/>
      <c r="H12485" s="90"/>
      <c r="M12485" s="42"/>
      <c r="S12485" s="42"/>
      <c r="T12485" s="42"/>
      <c r="U12485" s="42"/>
      <c r="V12485" s="42"/>
      <c r="W12485" s="42"/>
      <c r="X12485" s="42"/>
      <c r="Y12485" s="42"/>
      <c r="Z12485" s="42"/>
    </row>
    <row r="12486">
      <c r="B12486" s="42"/>
      <c r="D12486" s="90"/>
      <c r="F12486" s="90"/>
      <c r="G12486" s="42"/>
      <c r="H12486" s="90"/>
      <c r="M12486" s="42"/>
      <c r="S12486" s="42"/>
      <c r="T12486" s="42"/>
      <c r="U12486" s="42"/>
      <c r="V12486" s="42"/>
      <c r="W12486" s="42"/>
      <c r="X12486" s="42"/>
      <c r="Y12486" s="42"/>
      <c r="Z12486" s="42"/>
    </row>
    <row r="12487">
      <c r="B12487" s="42"/>
      <c r="D12487" s="90"/>
      <c r="F12487" s="90"/>
      <c r="G12487" s="42"/>
      <c r="H12487" s="90"/>
      <c r="M12487" s="42"/>
      <c r="S12487" s="42"/>
      <c r="T12487" s="42"/>
      <c r="U12487" s="42"/>
      <c r="V12487" s="42"/>
      <c r="W12487" s="42"/>
      <c r="X12487" s="42"/>
      <c r="Y12487" s="42"/>
      <c r="Z12487" s="42"/>
    </row>
    <row r="12488">
      <c r="B12488" s="42"/>
      <c r="D12488" s="90"/>
      <c r="F12488" s="90"/>
      <c r="G12488" s="42"/>
      <c r="H12488" s="90"/>
      <c r="M12488" s="42"/>
      <c r="S12488" s="42"/>
      <c r="T12488" s="42"/>
      <c r="U12488" s="42"/>
      <c r="V12488" s="42"/>
      <c r="W12488" s="42"/>
      <c r="X12488" s="42"/>
      <c r="Y12488" s="42"/>
      <c r="Z12488" s="42"/>
    </row>
    <row r="12489">
      <c r="B12489" s="42"/>
      <c r="D12489" s="90"/>
      <c r="F12489" s="90"/>
      <c r="G12489" s="42"/>
      <c r="H12489" s="90"/>
      <c r="M12489" s="42"/>
      <c r="S12489" s="42"/>
      <c r="T12489" s="42"/>
      <c r="U12489" s="42"/>
      <c r="V12489" s="42"/>
      <c r="W12489" s="42"/>
      <c r="X12489" s="42"/>
      <c r="Y12489" s="42"/>
      <c r="Z12489" s="42"/>
    </row>
    <row r="12490">
      <c r="B12490" s="42"/>
      <c r="D12490" s="90"/>
      <c r="F12490" s="90"/>
      <c r="G12490" s="42"/>
      <c r="H12490" s="90"/>
      <c r="M12490" s="42"/>
      <c r="S12490" s="42"/>
      <c r="T12490" s="42"/>
      <c r="U12490" s="42"/>
      <c r="V12490" s="42"/>
      <c r="W12490" s="42"/>
      <c r="X12490" s="42"/>
      <c r="Y12490" s="42"/>
      <c r="Z12490" s="42"/>
    </row>
    <row r="12491">
      <c r="B12491" s="42"/>
      <c r="D12491" s="90"/>
      <c r="F12491" s="90"/>
      <c r="G12491" s="42"/>
      <c r="H12491" s="90"/>
      <c r="M12491" s="42"/>
      <c r="S12491" s="42"/>
      <c r="T12491" s="42"/>
      <c r="U12491" s="42"/>
      <c r="V12491" s="42"/>
      <c r="W12491" s="42"/>
      <c r="X12491" s="42"/>
      <c r="Y12491" s="42"/>
      <c r="Z12491" s="42"/>
    </row>
    <row r="12492">
      <c r="B12492" s="42"/>
      <c r="D12492" s="90"/>
      <c r="F12492" s="90"/>
      <c r="G12492" s="42"/>
      <c r="H12492" s="90"/>
      <c r="M12492" s="42"/>
      <c r="S12492" s="42"/>
      <c r="T12492" s="42"/>
      <c r="U12492" s="42"/>
      <c r="V12492" s="42"/>
      <c r="W12492" s="42"/>
      <c r="X12492" s="42"/>
      <c r="Y12492" s="42"/>
      <c r="Z12492" s="42"/>
    </row>
    <row r="12493">
      <c r="B12493" s="42"/>
      <c r="D12493" s="90"/>
      <c r="F12493" s="90"/>
      <c r="G12493" s="42"/>
      <c r="H12493" s="90"/>
      <c r="M12493" s="42"/>
      <c r="S12493" s="42"/>
      <c r="T12493" s="42"/>
      <c r="U12493" s="42"/>
      <c r="V12493" s="42"/>
      <c r="W12493" s="42"/>
      <c r="X12493" s="42"/>
      <c r="Y12493" s="42"/>
      <c r="Z12493" s="42"/>
    </row>
    <row r="12494">
      <c r="B12494" s="42"/>
      <c r="D12494" s="90"/>
      <c r="F12494" s="90"/>
      <c r="G12494" s="42"/>
      <c r="H12494" s="90"/>
      <c r="M12494" s="42"/>
      <c r="S12494" s="42"/>
      <c r="T12494" s="42"/>
      <c r="U12494" s="42"/>
      <c r="V12494" s="42"/>
      <c r="W12494" s="42"/>
      <c r="X12494" s="42"/>
      <c r="Y12494" s="42"/>
      <c r="Z12494" s="42"/>
    </row>
    <row r="12495">
      <c r="B12495" s="42"/>
      <c r="D12495" s="90"/>
      <c r="F12495" s="90"/>
      <c r="G12495" s="42"/>
      <c r="H12495" s="90"/>
      <c r="M12495" s="42"/>
      <c r="S12495" s="42"/>
      <c r="T12495" s="42"/>
      <c r="U12495" s="42"/>
      <c r="V12495" s="42"/>
      <c r="W12495" s="42"/>
      <c r="X12495" s="42"/>
      <c r="Y12495" s="42"/>
      <c r="Z12495" s="42"/>
    </row>
    <row r="12496">
      <c r="B12496" s="42"/>
      <c r="D12496" s="90"/>
      <c r="F12496" s="90"/>
      <c r="G12496" s="42"/>
      <c r="H12496" s="90"/>
      <c r="M12496" s="42"/>
      <c r="S12496" s="42"/>
      <c r="T12496" s="42"/>
      <c r="U12496" s="42"/>
      <c r="V12496" s="42"/>
      <c r="W12496" s="42"/>
      <c r="X12496" s="42"/>
      <c r="Y12496" s="42"/>
      <c r="Z12496" s="42"/>
    </row>
    <row r="12497">
      <c r="B12497" s="42"/>
      <c r="D12497" s="90"/>
      <c r="F12497" s="90"/>
      <c r="G12497" s="42"/>
      <c r="H12497" s="90"/>
      <c r="M12497" s="42"/>
      <c r="S12497" s="42"/>
      <c r="T12497" s="42"/>
      <c r="U12497" s="42"/>
      <c r="V12497" s="42"/>
      <c r="W12497" s="42"/>
      <c r="X12497" s="42"/>
      <c r="Y12497" s="42"/>
      <c r="Z12497" s="42"/>
    </row>
    <row r="12498">
      <c r="B12498" s="42"/>
      <c r="D12498" s="90"/>
      <c r="F12498" s="90"/>
      <c r="G12498" s="42"/>
      <c r="H12498" s="90"/>
      <c r="M12498" s="42"/>
      <c r="S12498" s="42"/>
      <c r="T12498" s="42"/>
      <c r="U12498" s="42"/>
      <c r="V12498" s="42"/>
      <c r="W12498" s="42"/>
      <c r="X12498" s="42"/>
      <c r="Y12498" s="42"/>
      <c r="Z12498" s="42"/>
    </row>
    <row r="12499">
      <c r="B12499" s="42"/>
      <c r="D12499" s="90"/>
      <c r="F12499" s="90"/>
      <c r="G12499" s="42"/>
      <c r="H12499" s="90"/>
      <c r="M12499" s="42"/>
      <c r="S12499" s="42"/>
      <c r="T12499" s="42"/>
      <c r="U12499" s="42"/>
      <c r="V12499" s="42"/>
      <c r="W12499" s="42"/>
      <c r="X12499" s="42"/>
      <c r="Y12499" s="42"/>
      <c r="Z12499" s="42"/>
    </row>
    <row r="12500">
      <c r="B12500" s="42"/>
      <c r="D12500" s="90"/>
      <c r="F12500" s="90"/>
      <c r="G12500" s="42"/>
      <c r="H12500" s="90"/>
      <c r="M12500" s="42"/>
      <c r="S12500" s="42"/>
      <c r="T12500" s="42"/>
      <c r="U12500" s="42"/>
      <c r="V12500" s="42"/>
      <c r="W12500" s="42"/>
      <c r="X12500" s="42"/>
      <c r="Y12500" s="42"/>
      <c r="Z12500" s="42"/>
    </row>
    <row r="12501">
      <c r="B12501" s="42"/>
      <c r="D12501" s="90"/>
      <c r="F12501" s="90"/>
      <c r="G12501" s="42"/>
      <c r="H12501" s="90"/>
      <c r="M12501" s="42"/>
      <c r="S12501" s="42"/>
      <c r="T12501" s="42"/>
      <c r="U12501" s="42"/>
      <c r="V12501" s="42"/>
      <c r="W12501" s="42"/>
      <c r="X12501" s="42"/>
      <c r="Y12501" s="42"/>
      <c r="Z12501" s="42"/>
    </row>
    <row r="12502">
      <c r="B12502" s="42"/>
      <c r="D12502" s="90"/>
      <c r="F12502" s="90"/>
      <c r="G12502" s="42"/>
      <c r="H12502" s="90"/>
      <c r="M12502" s="42"/>
      <c r="S12502" s="42"/>
      <c r="T12502" s="42"/>
      <c r="U12502" s="42"/>
      <c r="V12502" s="42"/>
      <c r="W12502" s="42"/>
      <c r="X12502" s="42"/>
      <c r="Y12502" s="42"/>
      <c r="Z12502" s="42"/>
    </row>
    <row r="12503">
      <c r="B12503" s="42"/>
      <c r="D12503" s="90"/>
      <c r="F12503" s="90"/>
      <c r="G12503" s="42"/>
      <c r="H12503" s="90"/>
      <c r="M12503" s="42"/>
      <c r="S12503" s="42"/>
      <c r="T12503" s="42"/>
      <c r="U12503" s="42"/>
      <c r="V12503" s="42"/>
      <c r="W12503" s="42"/>
      <c r="X12503" s="42"/>
      <c r="Y12503" s="42"/>
      <c r="Z12503" s="42"/>
    </row>
    <row r="12504">
      <c r="B12504" s="42"/>
      <c r="D12504" s="90"/>
      <c r="F12504" s="90"/>
      <c r="G12504" s="42"/>
      <c r="H12504" s="90"/>
      <c r="M12504" s="42"/>
      <c r="S12504" s="42"/>
      <c r="T12504" s="42"/>
      <c r="U12504" s="42"/>
      <c r="V12504" s="42"/>
      <c r="W12504" s="42"/>
      <c r="X12504" s="42"/>
      <c r="Y12504" s="42"/>
      <c r="Z12504" s="42"/>
    </row>
    <row r="12505">
      <c r="B12505" s="42"/>
      <c r="D12505" s="90"/>
      <c r="F12505" s="90"/>
      <c r="G12505" s="42"/>
      <c r="H12505" s="90"/>
      <c r="M12505" s="42"/>
      <c r="S12505" s="42"/>
      <c r="T12505" s="42"/>
      <c r="U12505" s="42"/>
      <c r="V12505" s="42"/>
      <c r="W12505" s="42"/>
      <c r="X12505" s="42"/>
      <c r="Y12505" s="42"/>
      <c r="Z12505" s="42"/>
    </row>
    <row r="12506">
      <c r="B12506" s="42"/>
      <c r="D12506" s="90"/>
      <c r="F12506" s="90"/>
      <c r="G12506" s="42"/>
      <c r="H12506" s="90"/>
      <c r="M12506" s="42"/>
      <c r="S12506" s="42"/>
      <c r="T12506" s="42"/>
      <c r="U12506" s="42"/>
      <c r="V12506" s="42"/>
      <c r="W12506" s="42"/>
      <c r="X12506" s="42"/>
      <c r="Y12506" s="42"/>
      <c r="Z12506" s="42"/>
    </row>
    <row r="12507">
      <c r="B12507" s="42"/>
      <c r="D12507" s="90"/>
      <c r="F12507" s="90"/>
      <c r="G12507" s="42"/>
      <c r="H12507" s="90"/>
      <c r="M12507" s="42"/>
      <c r="S12507" s="42"/>
      <c r="T12507" s="42"/>
      <c r="U12507" s="42"/>
      <c r="V12507" s="42"/>
      <c r="W12507" s="42"/>
      <c r="X12507" s="42"/>
      <c r="Y12507" s="42"/>
      <c r="Z12507" s="42"/>
    </row>
    <row r="12508">
      <c r="B12508" s="42"/>
      <c r="D12508" s="90"/>
      <c r="F12508" s="90"/>
      <c r="G12508" s="42"/>
      <c r="H12508" s="90"/>
      <c r="M12508" s="42"/>
      <c r="S12508" s="42"/>
      <c r="T12508" s="42"/>
      <c r="U12508" s="42"/>
      <c r="V12508" s="42"/>
      <c r="W12508" s="42"/>
      <c r="X12508" s="42"/>
      <c r="Y12508" s="42"/>
      <c r="Z12508" s="42"/>
    </row>
    <row r="12509">
      <c r="B12509" s="42"/>
      <c r="D12509" s="90"/>
      <c r="F12509" s="90"/>
      <c r="G12509" s="42"/>
      <c r="H12509" s="90"/>
      <c r="M12509" s="42"/>
      <c r="S12509" s="42"/>
      <c r="T12509" s="42"/>
      <c r="U12509" s="42"/>
      <c r="V12509" s="42"/>
      <c r="W12509" s="42"/>
      <c r="X12509" s="42"/>
      <c r="Y12509" s="42"/>
      <c r="Z12509" s="42"/>
    </row>
    <row r="12510">
      <c r="B12510" s="42"/>
      <c r="D12510" s="90"/>
      <c r="F12510" s="90"/>
      <c r="G12510" s="42"/>
      <c r="H12510" s="90"/>
      <c r="M12510" s="42"/>
      <c r="S12510" s="42"/>
      <c r="T12510" s="42"/>
      <c r="U12510" s="42"/>
      <c r="V12510" s="42"/>
      <c r="W12510" s="42"/>
      <c r="X12510" s="42"/>
      <c r="Y12510" s="42"/>
      <c r="Z12510" s="42"/>
    </row>
    <row r="12511">
      <c r="B12511" s="42"/>
      <c r="D12511" s="90"/>
      <c r="F12511" s="90"/>
      <c r="G12511" s="42"/>
      <c r="H12511" s="90"/>
      <c r="M12511" s="42"/>
      <c r="S12511" s="42"/>
      <c r="T12511" s="42"/>
      <c r="U12511" s="42"/>
      <c r="V12511" s="42"/>
      <c r="W12511" s="42"/>
      <c r="X12511" s="42"/>
      <c r="Y12511" s="42"/>
      <c r="Z12511" s="42"/>
    </row>
    <row r="12512">
      <c r="B12512" s="42"/>
      <c r="D12512" s="90"/>
      <c r="F12512" s="90"/>
      <c r="G12512" s="42"/>
      <c r="H12512" s="90"/>
      <c r="M12512" s="42"/>
      <c r="S12512" s="42"/>
      <c r="T12512" s="42"/>
      <c r="U12512" s="42"/>
      <c r="V12512" s="42"/>
      <c r="W12512" s="42"/>
      <c r="X12512" s="42"/>
      <c r="Y12512" s="42"/>
      <c r="Z12512" s="42"/>
    </row>
    <row r="12513">
      <c r="B12513" s="42"/>
      <c r="D12513" s="90"/>
      <c r="F12513" s="90"/>
      <c r="G12513" s="42"/>
      <c r="H12513" s="90"/>
      <c r="M12513" s="42"/>
      <c r="S12513" s="42"/>
      <c r="T12513" s="42"/>
      <c r="U12513" s="42"/>
      <c r="V12513" s="42"/>
      <c r="W12513" s="42"/>
      <c r="X12513" s="42"/>
      <c r="Y12513" s="42"/>
      <c r="Z12513" s="42"/>
    </row>
    <row r="12514">
      <c r="B12514" s="42"/>
      <c r="D12514" s="90"/>
      <c r="F12514" s="90"/>
      <c r="G12514" s="42"/>
      <c r="H12514" s="90"/>
      <c r="M12514" s="42"/>
      <c r="S12514" s="42"/>
      <c r="T12514" s="42"/>
      <c r="U12514" s="42"/>
      <c r="V12514" s="42"/>
      <c r="W12514" s="42"/>
      <c r="X12514" s="42"/>
      <c r="Y12514" s="42"/>
      <c r="Z12514" s="42"/>
    </row>
    <row r="12515">
      <c r="B12515" s="42"/>
      <c r="D12515" s="90"/>
      <c r="F12515" s="90"/>
      <c r="G12515" s="42"/>
      <c r="H12515" s="90"/>
      <c r="M12515" s="42"/>
      <c r="S12515" s="42"/>
      <c r="T12515" s="42"/>
      <c r="U12515" s="42"/>
      <c r="V12515" s="42"/>
      <c r="W12515" s="42"/>
      <c r="X12515" s="42"/>
      <c r="Y12515" s="42"/>
      <c r="Z12515" s="42"/>
    </row>
    <row r="12516">
      <c r="B12516" s="42"/>
      <c r="D12516" s="90"/>
      <c r="F12516" s="90"/>
      <c r="G12516" s="42"/>
      <c r="H12516" s="90"/>
      <c r="M12516" s="42"/>
      <c r="S12516" s="42"/>
      <c r="T12516" s="42"/>
      <c r="U12516" s="42"/>
      <c r="V12516" s="42"/>
      <c r="W12516" s="42"/>
      <c r="X12516" s="42"/>
      <c r="Y12516" s="42"/>
      <c r="Z12516" s="42"/>
    </row>
    <row r="12517">
      <c r="B12517" s="42"/>
      <c r="D12517" s="90"/>
      <c r="F12517" s="90"/>
      <c r="G12517" s="42"/>
      <c r="H12517" s="90"/>
      <c r="M12517" s="42"/>
      <c r="S12517" s="42"/>
      <c r="T12517" s="42"/>
      <c r="U12517" s="42"/>
      <c r="V12517" s="42"/>
      <c r="W12517" s="42"/>
      <c r="X12517" s="42"/>
      <c r="Y12517" s="42"/>
      <c r="Z12517" s="42"/>
    </row>
    <row r="12518">
      <c r="B12518" s="42"/>
      <c r="D12518" s="90"/>
      <c r="F12518" s="90"/>
      <c r="G12518" s="42"/>
      <c r="H12518" s="90"/>
      <c r="M12518" s="42"/>
      <c r="S12518" s="42"/>
      <c r="T12518" s="42"/>
      <c r="U12518" s="42"/>
      <c r="V12518" s="42"/>
      <c r="W12518" s="42"/>
      <c r="X12518" s="42"/>
      <c r="Y12518" s="42"/>
      <c r="Z12518" s="42"/>
    </row>
    <row r="12519">
      <c r="B12519" s="42"/>
      <c r="D12519" s="90"/>
      <c r="F12519" s="90"/>
      <c r="G12519" s="42"/>
      <c r="H12519" s="90"/>
      <c r="M12519" s="42"/>
      <c r="S12519" s="42"/>
      <c r="T12519" s="42"/>
      <c r="U12519" s="42"/>
      <c r="V12519" s="42"/>
      <c r="W12519" s="42"/>
      <c r="X12519" s="42"/>
      <c r="Y12519" s="42"/>
      <c r="Z12519" s="42"/>
    </row>
    <row r="12520">
      <c r="B12520" s="42"/>
      <c r="D12520" s="90"/>
      <c r="F12520" s="90"/>
      <c r="G12520" s="42"/>
      <c r="H12520" s="90"/>
      <c r="M12520" s="42"/>
      <c r="S12520" s="42"/>
      <c r="T12520" s="42"/>
      <c r="U12520" s="42"/>
      <c r="V12520" s="42"/>
      <c r="W12520" s="42"/>
      <c r="X12520" s="42"/>
      <c r="Y12520" s="42"/>
      <c r="Z12520" s="42"/>
    </row>
    <row r="12521">
      <c r="B12521" s="42"/>
      <c r="D12521" s="90"/>
      <c r="F12521" s="90"/>
      <c r="G12521" s="42"/>
      <c r="H12521" s="90"/>
      <c r="M12521" s="42"/>
      <c r="S12521" s="42"/>
      <c r="T12521" s="42"/>
      <c r="U12521" s="42"/>
      <c r="V12521" s="42"/>
      <c r="W12521" s="42"/>
      <c r="X12521" s="42"/>
      <c r="Y12521" s="42"/>
      <c r="Z12521" s="42"/>
    </row>
    <row r="12522">
      <c r="B12522" s="42"/>
      <c r="D12522" s="90"/>
      <c r="F12522" s="90"/>
      <c r="G12522" s="42"/>
      <c r="H12522" s="90"/>
      <c r="M12522" s="42"/>
      <c r="S12522" s="42"/>
      <c r="T12522" s="42"/>
      <c r="U12522" s="42"/>
      <c r="V12522" s="42"/>
      <c r="W12522" s="42"/>
      <c r="X12522" s="42"/>
      <c r="Y12522" s="42"/>
      <c r="Z12522" s="42"/>
    </row>
    <row r="12523">
      <c r="B12523" s="42"/>
      <c r="D12523" s="90"/>
      <c r="F12523" s="90"/>
      <c r="G12523" s="42"/>
      <c r="H12523" s="90"/>
      <c r="M12523" s="42"/>
      <c r="S12523" s="42"/>
      <c r="T12523" s="42"/>
      <c r="U12523" s="42"/>
      <c r="V12523" s="42"/>
      <c r="W12523" s="42"/>
      <c r="X12523" s="42"/>
      <c r="Y12523" s="42"/>
      <c r="Z12523" s="42"/>
    </row>
    <row r="12524">
      <c r="B12524" s="42"/>
      <c r="D12524" s="90"/>
      <c r="F12524" s="90"/>
      <c r="G12524" s="42"/>
      <c r="H12524" s="90"/>
      <c r="M12524" s="42"/>
      <c r="S12524" s="42"/>
      <c r="T12524" s="42"/>
      <c r="U12524" s="42"/>
      <c r="V12524" s="42"/>
      <c r="W12524" s="42"/>
      <c r="X12524" s="42"/>
      <c r="Y12524" s="42"/>
      <c r="Z12524" s="42"/>
    </row>
    <row r="12525">
      <c r="B12525" s="42"/>
      <c r="D12525" s="90"/>
      <c r="F12525" s="90"/>
      <c r="G12525" s="42"/>
      <c r="H12525" s="90"/>
      <c r="M12525" s="42"/>
      <c r="S12525" s="42"/>
      <c r="T12525" s="42"/>
      <c r="U12525" s="42"/>
      <c r="V12525" s="42"/>
      <c r="W12525" s="42"/>
      <c r="X12525" s="42"/>
      <c r="Y12525" s="42"/>
      <c r="Z12525" s="42"/>
    </row>
    <row r="12526">
      <c r="B12526" s="42"/>
      <c r="D12526" s="90"/>
      <c r="F12526" s="90"/>
      <c r="G12526" s="42"/>
      <c r="H12526" s="90"/>
      <c r="M12526" s="42"/>
      <c r="S12526" s="42"/>
      <c r="T12526" s="42"/>
      <c r="U12526" s="42"/>
      <c r="V12526" s="42"/>
      <c r="W12526" s="42"/>
      <c r="X12526" s="42"/>
      <c r="Y12526" s="42"/>
      <c r="Z12526" s="42"/>
    </row>
    <row r="12527">
      <c r="B12527" s="42"/>
      <c r="D12527" s="90"/>
      <c r="F12527" s="90"/>
      <c r="G12527" s="42"/>
      <c r="H12527" s="90"/>
      <c r="M12527" s="42"/>
      <c r="S12527" s="42"/>
      <c r="T12527" s="42"/>
      <c r="U12527" s="42"/>
      <c r="V12527" s="42"/>
      <c r="W12527" s="42"/>
      <c r="X12527" s="42"/>
      <c r="Y12527" s="42"/>
      <c r="Z12527" s="42"/>
    </row>
    <row r="12528">
      <c r="B12528" s="42"/>
      <c r="D12528" s="90"/>
      <c r="F12528" s="90"/>
      <c r="G12528" s="42"/>
      <c r="H12528" s="90"/>
      <c r="M12528" s="42"/>
      <c r="S12528" s="42"/>
      <c r="T12528" s="42"/>
      <c r="U12528" s="42"/>
      <c r="V12528" s="42"/>
      <c r="W12528" s="42"/>
      <c r="X12528" s="42"/>
      <c r="Y12528" s="42"/>
      <c r="Z12528" s="42"/>
    </row>
    <row r="12529">
      <c r="B12529" s="42"/>
      <c r="D12529" s="90"/>
      <c r="F12529" s="90"/>
      <c r="G12529" s="42"/>
      <c r="H12529" s="90"/>
      <c r="M12529" s="42"/>
      <c r="S12529" s="42"/>
      <c r="T12529" s="42"/>
      <c r="U12529" s="42"/>
      <c r="V12529" s="42"/>
      <c r="W12529" s="42"/>
      <c r="X12529" s="42"/>
      <c r="Y12529" s="42"/>
      <c r="Z12529" s="42"/>
    </row>
    <row r="12530">
      <c r="B12530" s="42"/>
      <c r="D12530" s="90"/>
      <c r="F12530" s="90"/>
      <c r="G12530" s="42"/>
      <c r="H12530" s="90"/>
      <c r="M12530" s="42"/>
      <c r="S12530" s="42"/>
      <c r="T12530" s="42"/>
      <c r="U12530" s="42"/>
      <c r="V12530" s="42"/>
      <c r="W12530" s="42"/>
      <c r="X12530" s="42"/>
      <c r="Y12530" s="42"/>
      <c r="Z12530" s="42"/>
    </row>
    <row r="12531">
      <c r="B12531" s="42"/>
      <c r="D12531" s="90"/>
      <c r="F12531" s="90"/>
      <c r="G12531" s="42"/>
      <c r="H12531" s="90"/>
      <c r="M12531" s="42"/>
      <c r="S12531" s="42"/>
      <c r="T12531" s="42"/>
      <c r="U12531" s="42"/>
      <c r="V12531" s="42"/>
      <c r="W12531" s="42"/>
      <c r="X12531" s="42"/>
      <c r="Y12531" s="42"/>
      <c r="Z12531" s="42"/>
    </row>
    <row r="12532">
      <c r="B12532" s="42"/>
      <c r="D12532" s="90"/>
      <c r="F12532" s="90"/>
      <c r="G12532" s="42"/>
      <c r="H12532" s="90"/>
      <c r="M12532" s="42"/>
      <c r="S12532" s="42"/>
      <c r="T12532" s="42"/>
      <c r="U12532" s="42"/>
      <c r="V12532" s="42"/>
      <c r="W12532" s="42"/>
      <c r="X12532" s="42"/>
      <c r="Y12532" s="42"/>
      <c r="Z12532" s="42"/>
    </row>
    <row r="12533">
      <c r="B12533" s="42"/>
      <c r="D12533" s="90"/>
      <c r="F12533" s="90"/>
      <c r="G12533" s="42"/>
      <c r="H12533" s="90"/>
      <c r="M12533" s="42"/>
      <c r="S12533" s="42"/>
      <c r="T12533" s="42"/>
      <c r="U12533" s="42"/>
      <c r="V12533" s="42"/>
      <c r="W12533" s="42"/>
      <c r="X12533" s="42"/>
      <c r="Y12533" s="42"/>
      <c r="Z12533" s="42"/>
    </row>
    <row r="12534">
      <c r="B12534" s="42"/>
      <c r="D12534" s="90"/>
      <c r="F12534" s="90"/>
      <c r="G12534" s="42"/>
      <c r="H12534" s="90"/>
      <c r="M12534" s="42"/>
      <c r="S12534" s="42"/>
      <c r="T12534" s="42"/>
      <c r="U12534" s="42"/>
      <c r="V12534" s="42"/>
      <c r="W12534" s="42"/>
      <c r="X12534" s="42"/>
      <c r="Y12534" s="42"/>
      <c r="Z12534" s="42"/>
    </row>
    <row r="12535">
      <c r="B12535" s="42"/>
      <c r="D12535" s="90"/>
      <c r="F12535" s="90"/>
      <c r="G12535" s="42"/>
      <c r="H12535" s="90"/>
      <c r="M12535" s="42"/>
      <c r="S12535" s="42"/>
      <c r="T12535" s="42"/>
      <c r="U12535" s="42"/>
      <c r="V12535" s="42"/>
      <c r="W12535" s="42"/>
      <c r="X12535" s="42"/>
      <c r="Y12535" s="42"/>
      <c r="Z12535" s="42"/>
    </row>
    <row r="12536">
      <c r="B12536" s="42"/>
      <c r="D12536" s="90"/>
      <c r="F12536" s="90"/>
      <c r="G12536" s="42"/>
      <c r="H12536" s="90"/>
      <c r="M12536" s="42"/>
      <c r="S12536" s="42"/>
      <c r="T12536" s="42"/>
      <c r="U12536" s="42"/>
      <c r="V12536" s="42"/>
      <c r="W12536" s="42"/>
      <c r="X12536" s="42"/>
      <c r="Y12536" s="42"/>
      <c r="Z12536" s="42"/>
    </row>
    <row r="12537">
      <c r="B12537" s="42"/>
      <c r="D12537" s="90"/>
      <c r="F12537" s="90"/>
      <c r="G12537" s="42"/>
      <c r="H12537" s="90"/>
      <c r="M12537" s="42"/>
      <c r="S12537" s="42"/>
      <c r="T12537" s="42"/>
      <c r="U12537" s="42"/>
      <c r="V12537" s="42"/>
      <c r="W12537" s="42"/>
      <c r="X12537" s="42"/>
      <c r="Y12537" s="42"/>
      <c r="Z12537" s="42"/>
    </row>
    <row r="12538">
      <c r="B12538" s="42"/>
      <c r="D12538" s="90"/>
      <c r="F12538" s="90"/>
      <c r="G12538" s="42"/>
      <c r="H12538" s="90"/>
      <c r="M12538" s="42"/>
      <c r="S12538" s="42"/>
      <c r="T12538" s="42"/>
      <c r="U12538" s="42"/>
      <c r="V12538" s="42"/>
      <c r="W12538" s="42"/>
      <c r="X12538" s="42"/>
      <c r="Y12538" s="42"/>
      <c r="Z12538" s="42"/>
    </row>
    <row r="12539">
      <c r="B12539" s="42"/>
      <c r="D12539" s="90"/>
      <c r="F12539" s="90"/>
      <c r="G12539" s="42"/>
      <c r="H12539" s="90"/>
      <c r="M12539" s="42"/>
      <c r="S12539" s="42"/>
      <c r="T12539" s="42"/>
      <c r="U12539" s="42"/>
      <c r="V12539" s="42"/>
      <c r="W12539" s="42"/>
      <c r="X12539" s="42"/>
      <c r="Y12539" s="42"/>
      <c r="Z12539" s="42"/>
    </row>
    <row r="12540">
      <c r="B12540" s="42"/>
      <c r="D12540" s="90"/>
      <c r="F12540" s="90"/>
      <c r="G12540" s="42"/>
      <c r="H12540" s="90"/>
      <c r="M12540" s="42"/>
      <c r="S12540" s="42"/>
      <c r="T12540" s="42"/>
      <c r="U12540" s="42"/>
      <c r="V12540" s="42"/>
      <c r="W12540" s="42"/>
      <c r="X12540" s="42"/>
      <c r="Y12540" s="42"/>
      <c r="Z12540" s="42"/>
    </row>
    <row r="12541">
      <c r="B12541" s="42"/>
      <c r="D12541" s="90"/>
      <c r="F12541" s="90"/>
      <c r="G12541" s="42"/>
      <c r="H12541" s="90"/>
      <c r="M12541" s="42"/>
      <c r="S12541" s="42"/>
      <c r="T12541" s="42"/>
      <c r="U12541" s="42"/>
      <c r="V12541" s="42"/>
      <c r="W12541" s="42"/>
      <c r="X12541" s="42"/>
      <c r="Y12541" s="42"/>
      <c r="Z12541" s="42"/>
    </row>
    <row r="12542">
      <c r="B12542" s="42"/>
      <c r="D12542" s="90"/>
      <c r="F12542" s="90"/>
      <c r="G12542" s="42"/>
      <c r="H12542" s="90"/>
      <c r="M12542" s="42"/>
      <c r="S12542" s="42"/>
      <c r="T12542" s="42"/>
      <c r="U12542" s="42"/>
      <c r="V12542" s="42"/>
      <c r="W12542" s="42"/>
      <c r="X12542" s="42"/>
      <c r="Y12542" s="42"/>
      <c r="Z12542" s="42"/>
    </row>
    <row r="12543">
      <c r="B12543" s="42"/>
      <c r="D12543" s="90"/>
      <c r="F12543" s="90"/>
      <c r="G12543" s="42"/>
      <c r="H12543" s="90"/>
      <c r="M12543" s="42"/>
      <c r="S12543" s="42"/>
      <c r="T12543" s="42"/>
      <c r="U12543" s="42"/>
      <c r="V12543" s="42"/>
      <c r="W12543" s="42"/>
      <c r="X12543" s="42"/>
      <c r="Y12543" s="42"/>
      <c r="Z12543" s="42"/>
    </row>
    <row r="12544">
      <c r="B12544" s="42"/>
      <c r="D12544" s="90"/>
      <c r="F12544" s="90"/>
      <c r="G12544" s="42"/>
      <c r="H12544" s="90"/>
      <c r="M12544" s="42"/>
      <c r="S12544" s="42"/>
      <c r="T12544" s="42"/>
      <c r="U12544" s="42"/>
      <c r="V12544" s="42"/>
      <c r="W12544" s="42"/>
      <c r="X12544" s="42"/>
      <c r="Y12544" s="42"/>
      <c r="Z12544" s="42"/>
    </row>
    <row r="12545">
      <c r="B12545" s="42"/>
      <c r="D12545" s="90"/>
      <c r="F12545" s="90"/>
      <c r="G12545" s="42"/>
      <c r="H12545" s="90"/>
      <c r="M12545" s="42"/>
      <c r="S12545" s="42"/>
      <c r="T12545" s="42"/>
      <c r="U12545" s="42"/>
      <c r="V12545" s="42"/>
      <c r="W12545" s="42"/>
      <c r="X12545" s="42"/>
      <c r="Y12545" s="42"/>
      <c r="Z12545" s="42"/>
    </row>
    <row r="12546">
      <c r="B12546" s="42"/>
      <c r="D12546" s="90"/>
      <c r="F12546" s="90"/>
      <c r="G12546" s="42"/>
      <c r="H12546" s="90"/>
      <c r="M12546" s="42"/>
      <c r="S12546" s="42"/>
      <c r="T12546" s="42"/>
      <c r="U12546" s="42"/>
      <c r="V12546" s="42"/>
      <c r="W12546" s="42"/>
      <c r="X12546" s="42"/>
      <c r="Y12546" s="42"/>
      <c r="Z12546" s="42"/>
    </row>
    <row r="12547">
      <c r="B12547" s="42"/>
      <c r="D12547" s="90"/>
      <c r="F12547" s="90"/>
      <c r="G12547" s="42"/>
      <c r="H12547" s="90"/>
      <c r="M12547" s="42"/>
      <c r="S12547" s="42"/>
      <c r="T12547" s="42"/>
      <c r="U12547" s="42"/>
      <c r="V12547" s="42"/>
      <c r="W12547" s="42"/>
      <c r="X12547" s="42"/>
      <c r="Y12547" s="42"/>
      <c r="Z12547" s="42"/>
    </row>
    <row r="12548">
      <c r="B12548" s="42"/>
      <c r="D12548" s="90"/>
      <c r="F12548" s="90"/>
      <c r="G12548" s="42"/>
      <c r="H12548" s="90"/>
      <c r="M12548" s="42"/>
      <c r="S12548" s="42"/>
      <c r="T12548" s="42"/>
      <c r="U12548" s="42"/>
      <c r="V12548" s="42"/>
      <c r="W12548" s="42"/>
      <c r="X12548" s="42"/>
      <c r="Y12548" s="42"/>
      <c r="Z12548" s="42"/>
    </row>
    <row r="12549">
      <c r="B12549" s="42"/>
      <c r="D12549" s="90"/>
      <c r="F12549" s="90"/>
      <c r="G12549" s="42"/>
      <c r="H12549" s="90"/>
      <c r="M12549" s="42"/>
      <c r="S12549" s="42"/>
      <c r="T12549" s="42"/>
      <c r="U12549" s="42"/>
      <c r="V12549" s="42"/>
      <c r="W12549" s="42"/>
      <c r="X12549" s="42"/>
      <c r="Y12549" s="42"/>
      <c r="Z12549" s="42"/>
    </row>
    <row r="12550">
      <c r="B12550" s="42"/>
      <c r="D12550" s="90"/>
      <c r="F12550" s="90"/>
      <c r="G12550" s="42"/>
      <c r="H12550" s="90"/>
      <c r="M12550" s="42"/>
      <c r="S12550" s="42"/>
      <c r="T12550" s="42"/>
      <c r="U12550" s="42"/>
      <c r="V12550" s="42"/>
      <c r="W12550" s="42"/>
      <c r="X12550" s="42"/>
      <c r="Y12550" s="42"/>
      <c r="Z12550" s="42"/>
    </row>
    <row r="12551">
      <c r="B12551" s="42"/>
      <c r="D12551" s="90"/>
      <c r="F12551" s="90"/>
      <c r="G12551" s="42"/>
      <c r="H12551" s="90"/>
      <c r="M12551" s="42"/>
      <c r="S12551" s="42"/>
      <c r="T12551" s="42"/>
      <c r="U12551" s="42"/>
      <c r="V12551" s="42"/>
      <c r="W12551" s="42"/>
      <c r="X12551" s="42"/>
      <c r="Y12551" s="42"/>
      <c r="Z12551" s="42"/>
    </row>
    <row r="12552">
      <c r="B12552" s="42"/>
      <c r="D12552" s="90"/>
      <c r="F12552" s="90"/>
      <c r="G12552" s="42"/>
      <c r="H12552" s="90"/>
      <c r="M12552" s="42"/>
      <c r="S12552" s="42"/>
      <c r="T12552" s="42"/>
      <c r="U12552" s="42"/>
      <c r="V12552" s="42"/>
      <c r="W12552" s="42"/>
      <c r="X12552" s="42"/>
      <c r="Y12552" s="42"/>
      <c r="Z12552" s="42"/>
    </row>
    <row r="12553">
      <c r="B12553" s="42"/>
      <c r="D12553" s="90"/>
      <c r="F12553" s="90"/>
      <c r="G12553" s="42"/>
      <c r="H12553" s="90"/>
      <c r="M12553" s="42"/>
      <c r="S12553" s="42"/>
      <c r="T12553" s="42"/>
      <c r="U12553" s="42"/>
      <c r="V12553" s="42"/>
      <c r="W12553" s="42"/>
      <c r="X12553" s="42"/>
      <c r="Y12553" s="42"/>
      <c r="Z12553" s="42"/>
    </row>
    <row r="12554">
      <c r="B12554" s="42"/>
      <c r="D12554" s="90"/>
      <c r="F12554" s="90"/>
      <c r="G12554" s="42"/>
      <c r="H12554" s="90"/>
      <c r="M12554" s="42"/>
      <c r="S12554" s="42"/>
      <c r="T12554" s="42"/>
      <c r="U12554" s="42"/>
      <c r="V12554" s="42"/>
      <c r="W12554" s="42"/>
      <c r="X12554" s="42"/>
      <c r="Y12554" s="42"/>
      <c r="Z12554" s="42"/>
    </row>
    <row r="12555">
      <c r="B12555" s="42"/>
      <c r="D12555" s="90"/>
      <c r="F12555" s="90"/>
      <c r="G12555" s="42"/>
      <c r="H12555" s="90"/>
      <c r="M12555" s="42"/>
      <c r="S12555" s="42"/>
      <c r="T12555" s="42"/>
      <c r="U12555" s="42"/>
      <c r="V12555" s="42"/>
      <c r="W12555" s="42"/>
      <c r="X12555" s="42"/>
      <c r="Y12555" s="42"/>
      <c r="Z12555" s="42"/>
    </row>
    <row r="12556">
      <c r="B12556" s="42"/>
      <c r="D12556" s="90"/>
      <c r="F12556" s="90"/>
      <c r="G12556" s="42"/>
      <c r="H12556" s="90"/>
      <c r="M12556" s="42"/>
      <c r="S12556" s="42"/>
      <c r="T12556" s="42"/>
      <c r="U12556" s="42"/>
      <c r="V12556" s="42"/>
      <c r="W12556" s="42"/>
      <c r="X12556" s="42"/>
      <c r="Y12556" s="42"/>
      <c r="Z12556" s="42"/>
    </row>
    <row r="12557">
      <c r="B12557" s="42"/>
      <c r="D12557" s="90"/>
      <c r="F12557" s="90"/>
      <c r="G12557" s="42"/>
      <c r="H12557" s="90"/>
      <c r="M12557" s="42"/>
      <c r="S12557" s="42"/>
      <c r="T12557" s="42"/>
      <c r="U12557" s="42"/>
      <c r="V12557" s="42"/>
      <c r="W12557" s="42"/>
      <c r="X12557" s="42"/>
      <c r="Y12557" s="42"/>
      <c r="Z12557" s="42"/>
    </row>
    <row r="12558">
      <c r="B12558" s="42"/>
      <c r="D12558" s="90"/>
      <c r="F12558" s="90"/>
      <c r="G12558" s="42"/>
      <c r="H12558" s="90"/>
      <c r="M12558" s="42"/>
      <c r="S12558" s="42"/>
      <c r="T12558" s="42"/>
      <c r="U12558" s="42"/>
      <c r="V12558" s="42"/>
      <c r="W12558" s="42"/>
      <c r="X12558" s="42"/>
      <c r="Y12558" s="42"/>
      <c r="Z12558" s="42"/>
    </row>
    <row r="12559">
      <c r="B12559" s="42"/>
      <c r="D12559" s="90"/>
      <c r="F12559" s="90"/>
      <c r="G12559" s="42"/>
      <c r="H12559" s="90"/>
      <c r="M12559" s="42"/>
      <c r="S12559" s="42"/>
      <c r="T12559" s="42"/>
      <c r="U12559" s="42"/>
      <c r="V12559" s="42"/>
      <c r="W12559" s="42"/>
      <c r="X12559" s="42"/>
      <c r="Y12559" s="42"/>
      <c r="Z12559" s="42"/>
    </row>
    <row r="12560">
      <c r="B12560" s="42"/>
      <c r="D12560" s="90"/>
      <c r="F12560" s="90"/>
      <c r="G12560" s="42"/>
      <c r="H12560" s="90"/>
      <c r="M12560" s="42"/>
      <c r="S12560" s="42"/>
      <c r="T12560" s="42"/>
      <c r="U12560" s="42"/>
      <c r="V12560" s="42"/>
      <c r="W12560" s="42"/>
      <c r="X12560" s="42"/>
      <c r="Y12560" s="42"/>
      <c r="Z12560" s="42"/>
    </row>
    <row r="12561">
      <c r="B12561" s="42"/>
      <c r="D12561" s="90"/>
      <c r="F12561" s="90"/>
      <c r="G12561" s="42"/>
      <c r="H12561" s="90"/>
      <c r="M12561" s="42"/>
      <c r="S12561" s="42"/>
      <c r="T12561" s="42"/>
      <c r="U12561" s="42"/>
      <c r="V12561" s="42"/>
      <c r="W12561" s="42"/>
      <c r="X12561" s="42"/>
      <c r="Y12561" s="42"/>
      <c r="Z12561" s="42"/>
    </row>
    <row r="12562">
      <c r="B12562" s="42"/>
      <c r="D12562" s="90"/>
      <c r="F12562" s="90"/>
      <c r="G12562" s="42"/>
      <c r="H12562" s="90"/>
      <c r="M12562" s="42"/>
      <c r="S12562" s="42"/>
      <c r="T12562" s="42"/>
      <c r="U12562" s="42"/>
      <c r="V12562" s="42"/>
      <c r="W12562" s="42"/>
      <c r="X12562" s="42"/>
      <c r="Y12562" s="42"/>
      <c r="Z12562" s="42"/>
    </row>
    <row r="12563">
      <c r="B12563" s="42"/>
      <c r="D12563" s="90"/>
      <c r="F12563" s="90"/>
      <c r="G12563" s="42"/>
      <c r="H12563" s="90"/>
      <c r="M12563" s="42"/>
      <c r="S12563" s="42"/>
      <c r="T12563" s="42"/>
      <c r="U12563" s="42"/>
      <c r="V12563" s="42"/>
      <c r="W12563" s="42"/>
      <c r="X12563" s="42"/>
      <c r="Y12563" s="42"/>
      <c r="Z12563" s="42"/>
    </row>
    <row r="12564">
      <c r="B12564" s="42"/>
      <c r="D12564" s="90"/>
      <c r="F12564" s="90"/>
      <c r="G12564" s="42"/>
      <c r="H12564" s="90"/>
      <c r="M12564" s="42"/>
      <c r="S12564" s="42"/>
      <c r="T12564" s="42"/>
      <c r="U12564" s="42"/>
      <c r="V12564" s="42"/>
      <c r="W12564" s="42"/>
      <c r="X12564" s="42"/>
      <c r="Y12564" s="42"/>
      <c r="Z12564" s="42"/>
    </row>
    <row r="12565">
      <c r="B12565" s="42"/>
      <c r="D12565" s="90"/>
      <c r="F12565" s="90"/>
      <c r="G12565" s="42"/>
      <c r="H12565" s="90"/>
      <c r="M12565" s="42"/>
      <c r="S12565" s="42"/>
      <c r="T12565" s="42"/>
      <c r="U12565" s="42"/>
      <c r="V12565" s="42"/>
      <c r="W12565" s="42"/>
      <c r="X12565" s="42"/>
      <c r="Y12565" s="42"/>
      <c r="Z12565" s="42"/>
    </row>
    <row r="12566">
      <c r="B12566" s="42"/>
      <c r="D12566" s="90"/>
      <c r="F12566" s="90"/>
      <c r="G12566" s="42"/>
      <c r="H12566" s="90"/>
      <c r="M12566" s="42"/>
      <c r="S12566" s="42"/>
      <c r="T12566" s="42"/>
      <c r="U12566" s="42"/>
      <c r="V12566" s="42"/>
      <c r="W12566" s="42"/>
      <c r="X12566" s="42"/>
      <c r="Y12566" s="42"/>
      <c r="Z12566" s="42"/>
    </row>
    <row r="12567">
      <c r="B12567" s="42"/>
      <c r="D12567" s="90"/>
      <c r="F12567" s="90"/>
      <c r="G12567" s="42"/>
      <c r="H12567" s="90"/>
      <c r="M12567" s="42"/>
      <c r="S12567" s="42"/>
      <c r="T12567" s="42"/>
      <c r="U12567" s="42"/>
      <c r="V12567" s="42"/>
      <c r="W12567" s="42"/>
      <c r="X12567" s="42"/>
      <c r="Y12567" s="42"/>
      <c r="Z12567" s="42"/>
    </row>
    <row r="12568">
      <c r="B12568" s="42"/>
      <c r="D12568" s="90"/>
      <c r="F12568" s="90"/>
      <c r="G12568" s="42"/>
      <c r="H12568" s="90"/>
      <c r="M12568" s="42"/>
      <c r="S12568" s="42"/>
      <c r="T12568" s="42"/>
      <c r="U12568" s="42"/>
      <c r="V12568" s="42"/>
      <c r="W12568" s="42"/>
      <c r="X12568" s="42"/>
      <c r="Y12568" s="42"/>
      <c r="Z12568" s="42"/>
    </row>
    <row r="12569">
      <c r="B12569" s="42"/>
      <c r="D12569" s="90"/>
      <c r="F12569" s="90"/>
      <c r="G12569" s="42"/>
      <c r="H12569" s="90"/>
      <c r="M12569" s="42"/>
      <c r="S12569" s="42"/>
      <c r="T12569" s="42"/>
      <c r="U12569" s="42"/>
      <c r="V12569" s="42"/>
      <c r="W12569" s="42"/>
      <c r="X12569" s="42"/>
      <c r="Y12569" s="42"/>
      <c r="Z12569" s="42"/>
    </row>
    <row r="12570">
      <c r="B12570" s="42"/>
      <c r="D12570" s="90"/>
      <c r="F12570" s="90"/>
      <c r="G12570" s="42"/>
      <c r="H12570" s="90"/>
      <c r="M12570" s="42"/>
      <c r="S12570" s="42"/>
      <c r="T12570" s="42"/>
      <c r="U12570" s="42"/>
      <c r="V12570" s="42"/>
      <c r="W12570" s="42"/>
      <c r="X12570" s="42"/>
      <c r="Y12570" s="42"/>
      <c r="Z12570" s="42"/>
    </row>
    <row r="12571">
      <c r="B12571" s="42"/>
      <c r="D12571" s="90"/>
      <c r="F12571" s="90"/>
      <c r="G12571" s="42"/>
      <c r="H12571" s="90"/>
      <c r="M12571" s="42"/>
      <c r="S12571" s="42"/>
      <c r="T12571" s="42"/>
      <c r="U12571" s="42"/>
      <c r="V12571" s="42"/>
      <c r="W12571" s="42"/>
      <c r="X12571" s="42"/>
      <c r="Y12571" s="42"/>
      <c r="Z12571" s="42"/>
    </row>
    <row r="12572">
      <c r="B12572" s="42"/>
      <c r="D12572" s="90"/>
      <c r="F12572" s="90"/>
      <c r="G12572" s="42"/>
      <c r="H12572" s="90"/>
      <c r="M12572" s="42"/>
      <c r="S12572" s="42"/>
      <c r="T12572" s="42"/>
      <c r="U12572" s="42"/>
      <c r="V12572" s="42"/>
      <c r="W12572" s="42"/>
      <c r="X12572" s="42"/>
      <c r="Y12572" s="42"/>
      <c r="Z12572" s="42"/>
    </row>
    <row r="12573">
      <c r="B12573" s="42"/>
      <c r="D12573" s="90"/>
      <c r="F12573" s="90"/>
      <c r="G12573" s="42"/>
      <c r="H12573" s="90"/>
      <c r="M12573" s="42"/>
      <c r="S12573" s="42"/>
      <c r="T12573" s="42"/>
      <c r="U12573" s="42"/>
      <c r="V12573" s="42"/>
      <c r="W12573" s="42"/>
      <c r="X12573" s="42"/>
      <c r="Y12573" s="42"/>
      <c r="Z12573" s="42"/>
    </row>
    <row r="12574">
      <c r="B12574" s="42"/>
      <c r="D12574" s="90"/>
      <c r="F12574" s="90"/>
      <c r="G12574" s="42"/>
      <c r="H12574" s="90"/>
      <c r="M12574" s="42"/>
      <c r="S12574" s="42"/>
      <c r="T12574" s="42"/>
      <c r="U12574" s="42"/>
      <c r="V12574" s="42"/>
      <c r="W12574" s="42"/>
      <c r="X12574" s="42"/>
      <c r="Y12574" s="42"/>
      <c r="Z12574" s="42"/>
    </row>
    <row r="12575">
      <c r="B12575" s="42"/>
      <c r="D12575" s="90"/>
      <c r="F12575" s="90"/>
      <c r="G12575" s="42"/>
      <c r="H12575" s="90"/>
      <c r="M12575" s="42"/>
      <c r="S12575" s="42"/>
      <c r="T12575" s="42"/>
      <c r="U12575" s="42"/>
      <c r="V12575" s="42"/>
      <c r="W12575" s="42"/>
      <c r="X12575" s="42"/>
      <c r="Y12575" s="42"/>
      <c r="Z12575" s="42"/>
    </row>
    <row r="12576">
      <c r="B12576" s="42"/>
      <c r="D12576" s="90"/>
      <c r="F12576" s="90"/>
      <c r="G12576" s="42"/>
      <c r="H12576" s="90"/>
      <c r="M12576" s="42"/>
      <c r="S12576" s="42"/>
      <c r="T12576" s="42"/>
      <c r="U12576" s="42"/>
      <c r="V12576" s="42"/>
      <c r="W12576" s="42"/>
      <c r="X12576" s="42"/>
      <c r="Y12576" s="42"/>
      <c r="Z12576" s="42"/>
    </row>
    <row r="12577">
      <c r="B12577" s="42"/>
      <c r="D12577" s="90"/>
      <c r="F12577" s="90"/>
      <c r="G12577" s="42"/>
      <c r="H12577" s="90"/>
      <c r="M12577" s="42"/>
      <c r="S12577" s="42"/>
      <c r="T12577" s="42"/>
      <c r="U12577" s="42"/>
      <c r="V12577" s="42"/>
      <c r="W12577" s="42"/>
      <c r="X12577" s="42"/>
      <c r="Y12577" s="42"/>
      <c r="Z12577" s="42"/>
    </row>
    <row r="12578">
      <c r="B12578" s="42"/>
      <c r="D12578" s="90"/>
      <c r="F12578" s="90"/>
      <c r="G12578" s="42"/>
      <c r="H12578" s="90"/>
      <c r="M12578" s="42"/>
      <c r="S12578" s="42"/>
      <c r="T12578" s="42"/>
      <c r="U12578" s="42"/>
      <c r="V12578" s="42"/>
      <c r="W12578" s="42"/>
      <c r="X12578" s="42"/>
      <c r="Y12578" s="42"/>
      <c r="Z12578" s="42"/>
    </row>
    <row r="12579">
      <c r="B12579" s="42"/>
      <c r="D12579" s="90"/>
      <c r="F12579" s="90"/>
      <c r="G12579" s="42"/>
      <c r="H12579" s="90"/>
      <c r="M12579" s="42"/>
      <c r="S12579" s="42"/>
      <c r="T12579" s="42"/>
      <c r="U12579" s="42"/>
      <c r="V12579" s="42"/>
      <c r="W12579" s="42"/>
      <c r="X12579" s="42"/>
      <c r="Y12579" s="42"/>
      <c r="Z12579" s="42"/>
    </row>
    <row r="12580">
      <c r="B12580" s="42"/>
      <c r="D12580" s="90"/>
      <c r="F12580" s="90"/>
      <c r="G12580" s="42"/>
      <c r="H12580" s="90"/>
      <c r="M12580" s="42"/>
      <c r="S12580" s="42"/>
      <c r="T12580" s="42"/>
      <c r="U12580" s="42"/>
      <c r="V12580" s="42"/>
      <c r="W12580" s="42"/>
      <c r="X12580" s="42"/>
      <c r="Y12580" s="42"/>
      <c r="Z12580" s="42"/>
    </row>
    <row r="12581">
      <c r="B12581" s="42"/>
      <c r="D12581" s="90"/>
      <c r="F12581" s="90"/>
      <c r="G12581" s="42"/>
      <c r="H12581" s="90"/>
      <c r="M12581" s="42"/>
      <c r="S12581" s="42"/>
      <c r="T12581" s="42"/>
      <c r="U12581" s="42"/>
      <c r="V12581" s="42"/>
      <c r="W12581" s="42"/>
      <c r="X12581" s="42"/>
      <c r="Y12581" s="42"/>
      <c r="Z12581" s="42"/>
    </row>
    <row r="12582">
      <c r="B12582" s="42"/>
      <c r="D12582" s="90"/>
      <c r="F12582" s="90"/>
      <c r="G12582" s="42"/>
      <c r="H12582" s="90"/>
      <c r="M12582" s="42"/>
      <c r="S12582" s="42"/>
      <c r="T12582" s="42"/>
      <c r="U12582" s="42"/>
      <c r="V12582" s="42"/>
      <c r="W12582" s="42"/>
      <c r="X12582" s="42"/>
      <c r="Y12582" s="42"/>
      <c r="Z12582" s="42"/>
    </row>
    <row r="12583">
      <c r="B12583" s="42"/>
      <c r="D12583" s="90"/>
      <c r="F12583" s="90"/>
      <c r="G12583" s="42"/>
      <c r="H12583" s="90"/>
      <c r="M12583" s="42"/>
      <c r="S12583" s="42"/>
      <c r="T12583" s="42"/>
      <c r="U12583" s="42"/>
      <c r="V12583" s="42"/>
      <c r="W12583" s="42"/>
      <c r="X12583" s="42"/>
      <c r="Y12583" s="42"/>
      <c r="Z12583" s="42"/>
    </row>
    <row r="12584">
      <c r="B12584" s="42"/>
      <c r="D12584" s="90"/>
      <c r="F12584" s="90"/>
      <c r="G12584" s="42"/>
      <c r="H12584" s="90"/>
      <c r="M12584" s="42"/>
      <c r="S12584" s="42"/>
      <c r="T12584" s="42"/>
      <c r="U12584" s="42"/>
      <c r="V12584" s="42"/>
      <c r="W12584" s="42"/>
      <c r="X12584" s="42"/>
      <c r="Y12584" s="42"/>
      <c r="Z12584" s="42"/>
    </row>
    <row r="12585">
      <c r="B12585" s="42"/>
      <c r="D12585" s="90"/>
      <c r="F12585" s="90"/>
      <c r="G12585" s="42"/>
      <c r="H12585" s="90"/>
      <c r="M12585" s="42"/>
      <c r="S12585" s="42"/>
      <c r="T12585" s="42"/>
      <c r="U12585" s="42"/>
      <c r="V12585" s="42"/>
      <c r="W12585" s="42"/>
      <c r="X12585" s="42"/>
      <c r="Y12585" s="42"/>
      <c r="Z12585" s="42"/>
    </row>
    <row r="12586">
      <c r="B12586" s="42"/>
      <c r="D12586" s="90"/>
      <c r="F12586" s="90"/>
      <c r="G12586" s="42"/>
      <c r="H12586" s="90"/>
      <c r="M12586" s="42"/>
      <c r="S12586" s="42"/>
      <c r="T12586" s="42"/>
      <c r="U12586" s="42"/>
      <c r="V12586" s="42"/>
      <c r="W12586" s="42"/>
      <c r="X12586" s="42"/>
      <c r="Y12586" s="42"/>
      <c r="Z12586" s="42"/>
    </row>
    <row r="12587">
      <c r="B12587" s="42"/>
      <c r="D12587" s="90"/>
      <c r="F12587" s="90"/>
      <c r="G12587" s="42"/>
      <c r="H12587" s="90"/>
      <c r="M12587" s="42"/>
      <c r="S12587" s="42"/>
      <c r="T12587" s="42"/>
      <c r="U12587" s="42"/>
      <c r="V12587" s="42"/>
      <c r="W12587" s="42"/>
      <c r="X12587" s="42"/>
      <c r="Y12587" s="42"/>
      <c r="Z12587" s="42"/>
    </row>
    <row r="12588">
      <c r="B12588" s="42"/>
      <c r="D12588" s="90"/>
      <c r="F12588" s="90"/>
      <c r="G12588" s="42"/>
      <c r="H12588" s="90"/>
      <c r="M12588" s="42"/>
      <c r="S12588" s="42"/>
      <c r="T12588" s="42"/>
      <c r="U12588" s="42"/>
      <c r="V12588" s="42"/>
      <c r="W12588" s="42"/>
      <c r="X12588" s="42"/>
      <c r="Y12588" s="42"/>
      <c r="Z12588" s="42"/>
    </row>
    <row r="12589">
      <c r="B12589" s="42"/>
      <c r="D12589" s="90"/>
      <c r="F12589" s="90"/>
      <c r="G12589" s="42"/>
      <c r="H12589" s="90"/>
      <c r="M12589" s="42"/>
      <c r="S12589" s="42"/>
      <c r="T12589" s="42"/>
      <c r="U12589" s="42"/>
      <c r="V12589" s="42"/>
      <c r="W12589" s="42"/>
      <c r="X12589" s="42"/>
      <c r="Y12589" s="42"/>
      <c r="Z12589" s="42"/>
    </row>
    <row r="12590">
      <c r="B12590" s="42"/>
      <c r="D12590" s="90"/>
      <c r="F12590" s="90"/>
      <c r="G12590" s="42"/>
      <c r="H12590" s="90"/>
      <c r="M12590" s="42"/>
      <c r="S12590" s="42"/>
      <c r="T12590" s="42"/>
      <c r="U12590" s="42"/>
      <c r="V12590" s="42"/>
      <c r="W12590" s="42"/>
      <c r="X12590" s="42"/>
      <c r="Y12590" s="42"/>
      <c r="Z12590" s="42"/>
    </row>
    <row r="12591">
      <c r="B12591" s="42"/>
      <c r="D12591" s="90"/>
      <c r="F12591" s="90"/>
      <c r="G12591" s="42"/>
      <c r="H12591" s="90"/>
      <c r="M12591" s="42"/>
      <c r="S12591" s="42"/>
      <c r="T12591" s="42"/>
      <c r="U12591" s="42"/>
      <c r="V12591" s="42"/>
      <c r="W12591" s="42"/>
      <c r="X12591" s="42"/>
      <c r="Y12591" s="42"/>
      <c r="Z12591" s="42"/>
    </row>
    <row r="12592">
      <c r="B12592" s="42"/>
      <c r="D12592" s="90"/>
      <c r="F12592" s="90"/>
      <c r="G12592" s="42"/>
      <c r="H12592" s="90"/>
      <c r="M12592" s="42"/>
      <c r="S12592" s="42"/>
      <c r="T12592" s="42"/>
      <c r="U12592" s="42"/>
      <c r="V12592" s="42"/>
      <c r="W12592" s="42"/>
      <c r="X12592" s="42"/>
      <c r="Y12592" s="42"/>
      <c r="Z12592" s="42"/>
    </row>
    <row r="12593">
      <c r="B12593" s="42"/>
      <c r="D12593" s="90"/>
      <c r="F12593" s="90"/>
      <c r="G12593" s="42"/>
      <c r="H12593" s="90"/>
      <c r="M12593" s="42"/>
      <c r="S12593" s="42"/>
      <c r="T12593" s="42"/>
      <c r="U12593" s="42"/>
      <c r="V12593" s="42"/>
      <c r="W12593" s="42"/>
      <c r="X12593" s="42"/>
      <c r="Y12593" s="42"/>
      <c r="Z12593" s="42"/>
    </row>
    <row r="12594">
      <c r="B12594" s="42"/>
      <c r="D12594" s="90"/>
      <c r="F12594" s="90"/>
      <c r="G12594" s="42"/>
      <c r="H12594" s="90"/>
      <c r="M12594" s="42"/>
      <c r="S12594" s="42"/>
      <c r="T12594" s="42"/>
      <c r="U12594" s="42"/>
      <c r="V12594" s="42"/>
      <c r="W12594" s="42"/>
      <c r="X12594" s="42"/>
      <c r="Y12594" s="42"/>
      <c r="Z12594" s="42"/>
    </row>
    <row r="12595">
      <c r="B12595" s="42"/>
      <c r="D12595" s="90"/>
      <c r="F12595" s="90"/>
      <c r="G12595" s="42"/>
      <c r="H12595" s="90"/>
      <c r="M12595" s="42"/>
      <c r="S12595" s="42"/>
      <c r="T12595" s="42"/>
      <c r="U12595" s="42"/>
      <c r="V12595" s="42"/>
      <c r="W12595" s="42"/>
      <c r="X12595" s="42"/>
      <c r="Y12595" s="42"/>
      <c r="Z12595" s="42"/>
    </row>
    <row r="12596">
      <c r="B12596" s="42"/>
      <c r="D12596" s="90"/>
      <c r="F12596" s="90"/>
      <c r="G12596" s="42"/>
      <c r="H12596" s="90"/>
      <c r="M12596" s="42"/>
      <c r="S12596" s="42"/>
      <c r="T12596" s="42"/>
      <c r="U12596" s="42"/>
      <c r="V12596" s="42"/>
      <c r="W12596" s="42"/>
      <c r="X12596" s="42"/>
      <c r="Y12596" s="42"/>
      <c r="Z12596" s="42"/>
    </row>
    <row r="12597">
      <c r="B12597" s="42"/>
      <c r="D12597" s="90"/>
      <c r="F12597" s="90"/>
      <c r="G12597" s="42"/>
      <c r="H12597" s="90"/>
      <c r="M12597" s="42"/>
      <c r="S12597" s="42"/>
      <c r="T12597" s="42"/>
      <c r="U12597" s="42"/>
      <c r="V12597" s="42"/>
      <c r="W12597" s="42"/>
      <c r="X12597" s="42"/>
      <c r="Y12597" s="42"/>
      <c r="Z12597" s="42"/>
    </row>
    <row r="12598">
      <c r="B12598" s="42"/>
      <c r="D12598" s="90"/>
      <c r="F12598" s="90"/>
      <c r="G12598" s="42"/>
      <c r="H12598" s="90"/>
      <c r="M12598" s="42"/>
      <c r="S12598" s="42"/>
      <c r="T12598" s="42"/>
      <c r="U12598" s="42"/>
      <c r="V12598" s="42"/>
      <c r="W12598" s="42"/>
      <c r="X12598" s="42"/>
      <c r="Y12598" s="42"/>
      <c r="Z12598" s="42"/>
    </row>
    <row r="12599">
      <c r="B12599" s="42"/>
      <c r="D12599" s="90"/>
      <c r="F12599" s="90"/>
      <c r="G12599" s="42"/>
      <c r="H12599" s="90"/>
      <c r="M12599" s="42"/>
      <c r="S12599" s="42"/>
      <c r="T12599" s="42"/>
      <c r="U12599" s="42"/>
      <c r="V12599" s="42"/>
      <c r="W12599" s="42"/>
      <c r="X12599" s="42"/>
      <c r="Y12599" s="42"/>
      <c r="Z12599" s="42"/>
    </row>
    <row r="12600">
      <c r="B12600" s="42"/>
      <c r="D12600" s="90"/>
      <c r="F12600" s="90"/>
      <c r="G12600" s="42"/>
      <c r="H12600" s="90"/>
      <c r="M12600" s="42"/>
      <c r="S12600" s="42"/>
      <c r="T12600" s="42"/>
      <c r="U12600" s="42"/>
      <c r="V12600" s="42"/>
      <c r="W12600" s="42"/>
      <c r="X12600" s="42"/>
      <c r="Y12600" s="42"/>
      <c r="Z12600" s="42"/>
    </row>
    <row r="12601">
      <c r="B12601" s="42"/>
      <c r="D12601" s="90"/>
      <c r="F12601" s="90"/>
      <c r="G12601" s="42"/>
      <c r="H12601" s="90"/>
      <c r="M12601" s="42"/>
      <c r="S12601" s="42"/>
      <c r="T12601" s="42"/>
      <c r="U12601" s="42"/>
      <c r="V12601" s="42"/>
      <c r="W12601" s="42"/>
      <c r="X12601" s="42"/>
      <c r="Y12601" s="42"/>
      <c r="Z12601" s="42"/>
    </row>
    <row r="12602">
      <c r="B12602" s="42"/>
      <c r="D12602" s="90"/>
      <c r="F12602" s="90"/>
      <c r="G12602" s="42"/>
      <c r="H12602" s="90"/>
      <c r="M12602" s="42"/>
      <c r="S12602" s="42"/>
      <c r="T12602" s="42"/>
      <c r="U12602" s="42"/>
      <c r="V12602" s="42"/>
      <c r="W12602" s="42"/>
      <c r="X12602" s="42"/>
      <c r="Y12602" s="42"/>
      <c r="Z12602" s="42"/>
    </row>
    <row r="12603">
      <c r="B12603" s="42"/>
      <c r="D12603" s="90"/>
      <c r="F12603" s="90"/>
      <c r="G12603" s="42"/>
      <c r="H12603" s="90"/>
      <c r="M12603" s="42"/>
      <c r="S12603" s="42"/>
      <c r="T12603" s="42"/>
      <c r="U12603" s="42"/>
      <c r="V12603" s="42"/>
      <c r="W12603" s="42"/>
      <c r="X12603" s="42"/>
      <c r="Y12603" s="42"/>
      <c r="Z12603" s="42"/>
    </row>
    <row r="12604">
      <c r="B12604" s="42"/>
      <c r="D12604" s="90"/>
      <c r="F12604" s="90"/>
      <c r="G12604" s="42"/>
      <c r="H12604" s="90"/>
      <c r="M12604" s="42"/>
      <c r="S12604" s="42"/>
      <c r="T12604" s="42"/>
      <c r="U12604" s="42"/>
      <c r="V12604" s="42"/>
      <c r="W12604" s="42"/>
      <c r="X12604" s="42"/>
      <c r="Y12604" s="42"/>
      <c r="Z12604" s="42"/>
    </row>
    <row r="12605">
      <c r="B12605" s="42"/>
      <c r="D12605" s="90"/>
      <c r="F12605" s="90"/>
      <c r="G12605" s="42"/>
      <c r="H12605" s="90"/>
      <c r="M12605" s="42"/>
      <c r="S12605" s="42"/>
      <c r="T12605" s="42"/>
      <c r="U12605" s="42"/>
      <c r="V12605" s="42"/>
      <c r="W12605" s="42"/>
      <c r="X12605" s="42"/>
      <c r="Y12605" s="42"/>
      <c r="Z12605" s="42"/>
    </row>
    <row r="12606">
      <c r="B12606" s="42"/>
      <c r="D12606" s="90"/>
      <c r="F12606" s="90"/>
      <c r="G12606" s="42"/>
      <c r="H12606" s="90"/>
      <c r="M12606" s="42"/>
      <c r="S12606" s="42"/>
      <c r="T12606" s="42"/>
      <c r="U12606" s="42"/>
      <c r="V12606" s="42"/>
      <c r="W12606" s="42"/>
      <c r="X12606" s="42"/>
      <c r="Y12606" s="42"/>
      <c r="Z12606" s="42"/>
    </row>
    <row r="12607">
      <c r="B12607" s="42"/>
      <c r="D12607" s="90"/>
      <c r="F12607" s="90"/>
      <c r="G12607" s="42"/>
      <c r="H12607" s="90"/>
      <c r="M12607" s="42"/>
      <c r="S12607" s="42"/>
      <c r="T12607" s="42"/>
      <c r="U12607" s="42"/>
      <c r="V12607" s="42"/>
      <c r="W12607" s="42"/>
      <c r="X12607" s="42"/>
      <c r="Y12607" s="42"/>
      <c r="Z12607" s="42"/>
    </row>
    <row r="12608">
      <c r="B12608" s="42"/>
      <c r="D12608" s="90"/>
      <c r="F12608" s="90"/>
      <c r="G12608" s="42"/>
      <c r="H12608" s="90"/>
      <c r="M12608" s="42"/>
      <c r="S12608" s="42"/>
      <c r="T12608" s="42"/>
      <c r="U12608" s="42"/>
      <c r="V12608" s="42"/>
      <c r="W12608" s="42"/>
      <c r="X12608" s="42"/>
      <c r="Y12608" s="42"/>
      <c r="Z12608" s="42"/>
    </row>
    <row r="12609">
      <c r="B12609" s="42"/>
      <c r="D12609" s="90"/>
      <c r="F12609" s="90"/>
      <c r="G12609" s="42"/>
      <c r="H12609" s="90"/>
      <c r="M12609" s="42"/>
      <c r="S12609" s="42"/>
      <c r="T12609" s="42"/>
      <c r="U12609" s="42"/>
      <c r="V12609" s="42"/>
      <c r="W12609" s="42"/>
      <c r="X12609" s="42"/>
      <c r="Y12609" s="42"/>
      <c r="Z12609" s="42"/>
    </row>
    <row r="12610">
      <c r="B12610" s="42"/>
      <c r="D12610" s="90"/>
      <c r="F12610" s="90"/>
      <c r="G12610" s="42"/>
      <c r="H12610" s="90"/>
      <c r="M12610" s="42"/>
      <c r="S12610" s="42"/>
      <c r="T12610" s="42"/>
      <c r="U12610" s="42"/>
      <c r="V12610" s="42"/>
      <c r="W12610" s="42"/>
      <c r="X12610" s="42"/>
      <c r="Y12610" s="42"/>
      <c r="Z12610" s="42"/>
    </row>
    <row r="12611">
      <c r="B12611" s="42"/>
      <c r="D12611" s="90"/>
      <c r="F12611" s="90"/>
      <c r="G12611" s="42"/>
      <c r="H12611" s="90"/>
      <c r="M12611" s="42"/>
      <c r="S12611" s="42"/>
      <c r="T12611" s="42"/>
      <c r="U12611" s="42"/>
      <c r="V12611" s="42"/>
      <c r="W12611" s="42"/>
      <c r="X12611" s="42"/>
      <c r="Y12611" s="42"/>
      <c r="Z12611" s="42"/>
    </row>
    <row r="12612">
      <c r="B12612" s="42"/>
      <c r="D12612" s="90"/>
      <c r="F12612" s="90"/>
      <c r="G12612" s="42"/>
      <c r="H12612" s="90"/>
      <c r="M12612" s="42"/>
      <c r="S12612" s="42"/>
      <c r="T12612" s="42"/>
      <c r="U12612" s="42"/>
      <c r="V12612" s="42"/>
      <c r="W12612" s="42"/>
      <c r="X12612" s="42"/>
      <c r="Y12612" s="42"/>
      <c r="Z12612" s="42"/>
    </row>
    <row r="12613">
      <c r="B12613" s="42"/>
      <c r="D12613" s="90"/>
      <c r="F12613" s="90"/>
      <c r="G12613" s="42"/>
      <c r="H12613" s="90"/>
      <c r="M12613" s="42"/>
      <c r="S12613" s="42"/>
      <c r="T12613" s="42"/>
      <c r="U12613" s="42"/>
      <c r="V12613" s="42"/>
      <c r="W12613" s="42"/>
      <c r="X12613" s="42"/>
      <c r="Y12613" s="42"/>
      <c r="Z12613" s="42"/>
    </row>
    <row r="12614">
      <c r="B12614" s="42"/>
      <c r="D12614" s="90"/>
      <c r="F12614" s="90"/>
      <c r="G12614" s="42"/>
      <c r="H12614" s="90"/>
      <c r="M12614" s="42"/>
      <c r="S12614" s="42"/>
      <c r="T12614" s="42"/>
      <c r="U12614" s="42"/>
      <c r="V12614" s="42"/>
      <c r="W12614" s="42"/>
      <c r="X12614" s="42"/>
      <c r="Y12614" s="42"/>
      <c r="Z12614" s="42"/>
    </row>
    <row r="12615">
      <c r="B12615" s="42"/>
      <c r="D12615" s="90"/>
      <c r="F12615" s="90"/>
      <c r="G12615" s="42"/>
      <c r="H12615" s="90"/>
      <c r="M12615" s="42"/>
      <c r="S12615" s="42"/>
      <c r="T12615" s="42"/>
      <c r="U12615" s="42"/>
      <c r="V12615" s="42"/>
      <c r="W12615" s="42"/>
      <c r="X12615" s="42"/>
      <c r="Y12615" s="42"/>
      <c r="Z12615" s="42"/>
    </row>
    <row r="12616">
      <c r="B12616" s="42"/>
      <c r="D12616" s="90"/>
      <c r="F12616" s="90"/>
      <c r="G12616" s="42"/>
      <c r="H12616" s="90"/>
      <c r="M12616" s="42"/>
      <c r="S12616" s="42"/>
      <c r="T12616" s="42"/>
      <c r="U12616" s="42"/>
      <c r="V12616" s="42"/>
      <c r="W12616" s="42"/>
      <c r="X12616" s="42"/>
      <c r="Y12616" s="42"/>
      <c r="Z12616" s="42"/>
    </row>
    <row r="12617">
      <c r="B12617" s="42"/>
      <c r="D12617" s="90"/>
      <c r="F12617" s="90"/>
      <c r="G12617" s="42"/>
      <c r="H12617" s="90"/>
      <c r="M12617" s="42"/>
      <c r="S12617" s="42"/>
      <c r="T12617" s="42"/>
      <c r="U12617" s="42"/>
      <c r="V12617" s="42"/>
      <c r="W12617" s="42"/>
      <c r="X12617" s="42"/>
      <c r="Y12617" s="42"/>
      <c r="Z12617" s="42"/>
    </row>
    <row r="12618">
      <c r="B12618" s="42"/>
      <c r="D12618" s="90"/>
      <c r="F12618" s="90"/>
      <c r="G12618" s="42"/>
      <c r="H12618" s="90"/>
      <c r="M12618" s="42"/>
      <c r="S12618" s="42"/>
      <c r="T12618" s="42"/>
      <c r="U12618" s="42"/>
      <c r="V12618" s="42"/>
      <c r="W12618" s="42"/>
      <c r="X12618" s="42"/>
      <c r="Y12618" s="42"/>
      <c r="Z12618" s="42"/>
    </row>
    <row r="12619">
      <c r="B12619" s="42"/>
      <c r="D12619" s="90"/>
      <c r="F12619" s="90"/>
      <c r="G12619" s="42"/>
      <c r="H12619" s="90"/>
      <c r="M12619" s="42"/>
      <c r="S12619" s="42"/>
      <c r="T12619" s="42"/>
      <c r="U12619" s="42"/>
      <c r="V12619" s="42"/>
      <c r="W12619" s="42"/>
      <c r="X12619" s="42"/>
      <c r="Y12619" s="42"/>
      <c r="Z12619" s="42"/>
    </row>
    <row r="12620">
      <c r="B12620" s="42"/>
      <c r="D12620" s="90"/>
      <c r="F12620" s="90"/>
      <c r="G12620" s="42"/>
      <c r="H12620" s="90"/>
      <c r="M12620" s="42"/>
      <c r="S12620" s="42"/>
      <c r="T12620" s="42"/>
      <c r="U12620" s="42"/>
      <c r="V12620" s="42"/>
      <c r="W12620" s="42"/>
      <c r="X12620" s="42"/>
      <c r="Y12620" s="42"/>
      <c r="Z12620" s="42"/>
    </row>
    <row r="12621">
      <c r="B12621" s="42"/>
      <c r="D12621" s="90"/>
      <c r="F12621" s="90"/>
      <c r="G12621" s="42"/>
      <c r="H12621" s="90"/>
      <c r="M12621" s="42"/>
      <c r="S12621" s="42"/>
      <c r="T12621" s="42"/>
      <c r="U12621" s="42"/>
      <c r="V12621" s="42"/>
      <c r="W12621" s="42"/>
      <c r="X12621" s="42"/>
      <c r="Y12621" s="42"/>
      <c r="Z12621" s="42"/>
    </row>
    <row r="12622">
      <c r="B12622" s="42"/>
      <c r="D12622" s="90"/>
      <c r="F12622" s="90"/>
      <c r="G12622" s="42"/>
      <c r="H12622" s="90"/>
      <c r="M12622" s="42"/>
      <c r="S12622" s="42"/>
      <c r="T12622" s="42"/>
      <c r="U12622" s="42"/>
      <c r="V12622" s="42"/>
      <c r="W12622" s="42"/>
      <c r="X12622" s="42"/>
      <c r="Y12622" s="42"/>
      <c r="Z12622" s="42"/>
    </row>
    <row r="12623">
      <c r="B12623" s="42"/>
      <c r="D12623" s="90"/>
      <c r="F12623" s="90"/>
      <c r="G12623" s="42"/>
      <c r="H12623" s="90"/>
      <c r="M12623" s="42"/>
      <c r="S12623" s="42"/>
      <c r="T12623" s="42"/>
      <c r="U12623" s="42"/>
      <c r="V12623" s="42"/>
      <c r="W12623" s="42"/>
      <c r="X12623" s="42"/>
      <c r="Y12623" s="42"/>
      <c r="Z12623" s="42"/>
    </row>
    <row r="12624">
      <c r="B12624" s="42"/>
      <c r="D12624" s="90"/>
      <c r="F12624" s="90"/>
      <c r="G12624" s="42"/>
      <c r="H12624" s="90"/>
      <c r="M12624" s="42"/>
      <c r="S12624" s="42"/>
      <c r="T12624" s="42"/>
      <c r="U12624" s="42"/>
      <c r="V12624" s="42"/>
      <c r="W12624" s="42"/>
      <c r="X12624" s="42"/>
      <c r="Y12624" s="42"/>
      <c r="Z12624" s="42"/>
    </row>
    <row r="12625">
      <c r="B12625" s="42"/>
      <c r="D12625" s="90"/>
      <c r="F12625" s="90"/>
      <c r="G12625" s="42"/>
      <c r="H12625" s="90"/>
      <c r="M12625" s="42"/>
      <c r="S12625" s="42"/>
      <c r="T12625" s="42"/>
      <c r="U12625" s="42"/>
      <c r="V12625" s="42"/>
      <c r="W12625" s="42"/>
      <c r="X12625" s="42"/>
      <c r="Y12625" s="42"/>
      <c r="Z12625" s="42"/>
    </row>
    <row r="12626">
      <c r="B12626" s="42"/>
      <c r="D12626" s="90"/>
      <c r="F12626" s="90"/>
      <c r="G12626" s="42"/>
      <c r="H12626" s="90"/>
      <c r="M12626" s="42"/>
      <c r="S12626" s="42"/>
      <c r="T12626" s="42"/>
      <c r="U12626" s="42"/>
      <c r="V12626" s="42"/>
      <c r="W12626" s="42"/>
      <c r="X12626" s="42"/>
      <c r="Y12626" s="42"/>
      <c r="Z12626" s="42"/>
    </row>
    <row r="12627">
      <c r="B12627" s="42"/>
      <c r="D12627" s="90"/>
      <c r="F12627" s="90"/>
      <c r="G12627" s="42"/>
      <c r="H12627" s="90"/>
      <c r="M12627" s="42"/>
      <c r="S12627" s="42"/>
      <c r="T12627" s="42"/>
      <c r="U12627" s="42"/>
      <c r="V12627" s="42"/>
      <c r="W12627" s="42"/>
      <c r="X12627" s="42"/>
      <c r="Y12627" s="42"/>
      <c r="Z12627" s="42"/>
    </row>
    <row r="12628">
      <c r="B12628" s="42"/>
      <c r="D12628" s="90"/>
      <c r="F12628" s="90"/>
      <c r="G12628" s="42"/>
      <c r="H12628" s="90"/>
      <c r="M12628" s="42"/>
      <c r="S12628" s="42"/>
      <c r="T12628" s="42"/>
      <c r="U12628" s="42"/>
      <c r="V12628" s="42"/>
      <c r="W12628" s="42"/>
      <c r="X12628" s="42"/>
      <c r="Y12628" s="42"/>
      <c r="Z12628" s="42"/>
    </row>
    <row r="12629">
      <c r="B12629" s="42"/>
      <c r="D12629" s="90"/>
      <c r="F12629" s="90"/>
      <c r="G12629" s="42"/>
      <c r="H12629" s="90"/>
      <c r="M12629" s="42"/>
      <c r="S12629" s="42"/>
      <c r="T12629" s="42"/>
      <c r="U12629" s="42"/>
      <c r="V12629" s="42"/>
      <c r="W12629" s="42"/>
      <c r="X12629" s="42"/>
      <c r="Y12629" s="42"/>
      <c r="Z12629" s="42"/>
    </row>
    <row r="12630">
      <c r="B12630" s="42"/>
      <c r="D12630" s="90"/>
      <c r="F12630" s="90"/>
      <c r="G12630" s="42"/>
      <c r="H12630" s="90"/>
      <c r="M12630" s="42"/>
      <c r="S12630" s="42"/>
      <c r="T12630" s="42"/>
      <c r="U12630" s="42"/>
      <c r="V12630" s="42"/>
      <c r="W12630" s="42"/>
      <c r="X12630" s="42"/>
      <c r="Y12630" s="42"/>
      <c r="Z12630" s="42"/>
    </row>
    <row r="12631">
      <c r="B12631" s="42"/>
      <c r="D12631" s="90"/>
      <c r="F12631" s="90"/>
      <c r="G12631" s="42"/>
      <c r="H12631" s="90"/>
      <c r="M12631" s="42"/>
      <c r="S12631" s="42"/>
      <c r="T12631" s="42"/>
      <c r="U12631" s="42"/>
      <c r="V12631" s="42"/>
      <c r="W12631" s="42"/>
      <c r="X12631" s="42"/>
      <c r="Y12631" s="42"/>
      <c r="Z12631" s="42"/>
    </row>
    <row r="12632">
      <c r="B12632" s="42"/>
      <c r="D12632" s="90"/>
      <c r="F12632" s="90"/>
      <c r="G12632" s="42"/>
      <c r="H12632" s="90"/>
      <c r="M12632" s="42"/>
      <c r="S12632" s="42"/>
      <c r="T12632" s="42"/>
      <c r="U12632" s="42"/>
      <c r="V12632" s="42"/>
      <c r="W12632" s="42"/>
      <c r="X12632" s="42"/>
      <c r="Y12632" s="42"/>
      <c r="Z12632" s="42"/>
    </row>
    <row r="12633">
      <c r="B12633" s="42"/>
      <c r="D12633" s="90"/>
      <c r="F12633" s="90"/>
      <c r="G12633" s="42"/>
      <c r="H12633" s="90"/>
      <c r="M12633" s="42"/>
      <c r="S12633" s="42"/>
      <c r="T12633" s="42"/>
      <c r="U12633" s="42"/>
      <c r="V12633" s="42"/>
      <c r="W12633" s="42"/>
      <c r="X12633" s="42"/>
      <c r="Y12633" s="42"/>
      <c r="Z12633" s="42"/>
    </row>
    <row r="12634">
      <c r="B12634" s="42"/>
      <c r="D12634" s="90"/>
      <c r="F12634" s="90"/>
      <c r="G12634" s="42"/>
      <c r="H12634" s="90"/>
      <c r="M12634" s="42"/>
      <c r="S12634" s="42"/>
      <c r="T12634" s="42"/>
      <c r="U12634" s="42"/>
      <c r="V12634" s="42"/>
      <c r="W12634" s="42"/>
      <c r="X12634" s="42"/>
      <c r="Y12634" s="42"/>
      <c r="Z12634" s="42"/>
    </row>
    <row r="12635">
      <c r="B12635" s="42"/>
      <c r="D12635" s="90"/>
      <c r="F12635" s="90"/>
      <c r="G12635" s="42"/>
      <c r="H12635" s="90"/>
      <c r="M12635" s="42"/>
      <c r="S12635" s="42"/>
      <c r="T12635" s="42"/>
      <c r="U12635" s="42"/>
      <c r="V12635" s="42"/>
      <c r="W12635" s="42"/>
      <c r="X12635" s="42"/>
      <c r="Y12635" s="42"/>
      <c r="Z12635" s="42"/>
    </row>
    <row r="12636">
      <c r="B12636" s="42"/>
      <c r="D12636" s="90"/>
      <c r="F12636" s="90"/>
      <c r="G12636" s="42"/>
      <c r="H12636" s="90"/>
      <c r="M12636" s="42"/>
      <c r="S12636" s="42"/>
      <c r="T12636" s="42"/>
      <c r="U12636" s="42"/>
      <c r="V12636" s="42"/>
      <c r="W12636" s="42"/>
      <c r="X12636" s="42"/>
      <c r="Y12636" s="42"/>
      <c r="Z12636" s="42"/>
    </row>
    <row r="12637">
      <c r="B12637" s="42"/>
      <c r="D12637" s="90"/>
      <c r="F12637" s="90"/>
      <c r="G12637" s="42"/>
      <c r="H12637" s="90"/>
      <c r="M12637" s="42"/>
      <c r="S12637" s="42"/>
      <c r="T12637" s="42"/>
      <c r="U12637" s="42"/>
      <c r="V12637" s="42"/>
      <c r="W12637" s="42"/>
      <c r="X12637" s="42"/>
      <c r="Y12637" s="42"/>
      <c r="Z12637" s="42"/>
    </row>
    <row r="12638">
      <c r="B12638" s="42"/>
      <c r="D12638" s="90"/>
      <c r="F12638" s="90"/>
      <c r="G12638" s="42"/>
      <c r="H12638" s="90"/>
      <c r="M12638" s="42"/>
      <c r="S12638" s="42"/>
      <c r="T12638" s="42"/>
      <c r="U12638" s="42"/>
      <c r="V12638" s="42"/>
      <c r="W12638" s="42"/>
      <c r="X12638" s="42"/>
      <c r="Y12638" s="42"/>
      <c r="Z12638" s="42"/>
    </row>
    <row r="12639">
      <c r="B12639" s="42"/>
      <c r="D12639" s="90"/>
      <c r="F12639" s="90"/>
      <c r="G12639" s="42"/>
      <c r="H12639" s="90"/>
      <c r="M12639" s="42"/>
      <c r="S12639" s="42"/>
      <c r="T12639" s="42"/>
      <c r="U12639" s="42"/>
      <c r="V12639" s="42"/>
      <c r="W12639" s="42"/>
      <c r="X12639" s="42"/>
      <c r="Y12639" s="42"/>
      <c r="Z12639" s="42"/>
    </row>
    <row r="12640">
      <c r="B12640" s="42"/>
      <c r="D12640" s="90"/>
      <c r="F12640" s="90"/>
      <c r="G12640" s="42"/>
      <c r="H12640" s="90"/>
      <c r="M12640" s="42"/>
      <c r="S12640" s="42"/>
      <c r="T12640" s="42"/>
      <c r="U12640" s="42"/>
      <c r="V12640" s="42"/>
      <c r="W12640" s="42"/>
      <c r="X12640" s="42"/>
      <c r="Y12640" s="42"/>
      <c r="Z12640" s="42"/>
    </row>
    <row r="12641">
      <c r="B12641" s="42"/>
      <c r="D12641" s="90"/>
      <c r="F12641" s="90"/>
      <c r="G12641" s="42"/>
      <c r="H12641" s="90"/>
      <c r="M12641" s="42"/>
      <c r="S12641" s="42"/>
      <c r="T12641" s="42"/>
      <c r="U12641" s="42"/>
      <c r="V12641" s="42"/>
      <c r="W12641" s="42"/>
      <c r="X12641" s="42"/>
      <c r="Y12641" s="42"/>
      <c r="Z12641" s="42"/>
    </row>
    <row r="12642">
      <c r="B12642" s="42"/>
      <c r="D12642" s="90"/>
      <c r="F12642" s="90"/>
      <c r="G12642" s="42"/>
      <c r="H12642" s="90"/>
      <c r="M12642" s="42"/>
      <c r="S12642" s="42"/>
      <c r="T12642" s="42"/>
      <c r="U12642" s="42"/>
      <c r="V12642" s="42"/>
      <c r="W12642" s="42"/>
      <c r="X12642" s="42"/>
      <c r="Y12642" s="42"/>
      <c r="Z12642" s="42"/>
    </row>
    <row r="12643">
      <c r="B12643" s="42"/>
      <c r="D12643" s="90"/>
      <c r="F12643" s="90"/>
      <c r="G12643" s="42"/>
      <c r="H12643" s="90"/>
      <c r="M12643" s="42"/>
      <c r="S12643" s="42"/>
      <c r="T12643" s="42"/>
      <c r="U12643" s="42"/>
      <c r="V12643" s="42"/>
      <c r="W12643" s="42"/>
      <c r="X12643" s="42"/>
      <c r="Y12643" s="42"/>
      <c r="Z12643" s="42"/>
    </row>
    <row r="12644">
      <c r="B12644" s="42"/>
      <c r="D12644" s="90"/>
      <c r="F12644" s="90"/>
      <c r="G12644" s="42"/>
      <c r="H12644" s="90"/>
      <c r="M12644" s="42"/>
      <c r="S12644" s="42"/>
      <c r="T12644" s="42"/>
      <c r="U12644" s="42"/>
      <c r="V12644" s="42"/>
      <c r="W12644" s="42"/>
      <c r="X12644" s="42"/>
      <c r="Y12644" s="42"/>
      <c r="Z12644" s="42"/>
    </row>
    <row r="12645">
      <c r="B12645" s="42"/>
      <c r="D12645" s="90"/>
      <c r="F12645" s="90"/>
      <c r="G12645" s="42"/>
      <c r="H12645" s="90"/>
      <c r="M12645" s="42"/>
      <c r="S12645" s="42"/>
      <c r="T12645" s="42"/>
      <c r="U12645" s="42"/>
      <c r="V12645" s="42"/>
      <c r="W12645" s="42"/>
      <c r="X12645" s="42"/>
      <c r="Y12645" s="42"/>
      <c r="Z12645" s="42"/>
    </row>
    <row r="12646">
      <c r="B12646" s="42"/>
      <c r="D12646" s="90"/>
      <c r="F12646" s="90"/>
      <c r="G12646" s="42"/>
      <c r="H12646" s="90"/>
      <c r="M12646" s="42"/>
      <c r="S12646" s="42"/>
      <c r="T12646" s="42"/>
      <c r="U12646" s="42"/>
      <c r="V12646" s="42"/>
      <c r="W12646" s="42"/>
      <c r="X12646" s="42"/>
      <c r="Y12646" s="42"/>
      <c r="Z12646" s="42"/>
    </row>
    <row r="12647">
      <c r="B12647" s="42"/>
      <c r="D12647" s="90"/>
      <c r="F12647" s="90"/>
      <c r="G12647" s="42"/>
      <c r="H12647" s="90"/>
      <c r="M12647" s="42"/>
      <c r="S12647" s="42"/>
      <c r="T12647" s="42"/>
      <c r="U12647" s="42"/>
      <c r="V12647" s="42"/>
      <c r="W12647" s="42"/>
      <c r="X12647" s="42"/>
      <c r="Y12647" s="42"/>
      <c r="Z12647" s="42"/>
    </row>
    <row r="12648">
      <c r="B12648" s="42"/>
      <c r="D12648" s="90"/>
      <c r="F12648" s="90"/>
      <c r="G12648" s="42"/>
      <c r="H12648" s="90"/>
      <c r="M12648" s="42"/>
      <c r="S12648" s="42"/>
      <c r="T12648" s="42"/>
      <c r="U12648" s="42"/>
      <c r="V12648" s="42"/>
      <c r="W12648" s="42"/>
      <c r="X12648" s="42"/>
      <c r="Y12648" s="42"/>
      <c r="Z12648" s="42"/>
    </row>
    <row r="12649">
      <c r="B12649" s="42"/>
      <c r="D12649" s="90"/>
      <c r="F12649" s="90"/>
      <c r="G12649" s="42"/>
      <c r="H12649" s="90"/>
      <c r="M12649" s="42"/>
      <c r="S12649" s="42"/>
      <c r="T12649" s="42"/>
      <c r="U12649" s="42"/>
      <c r="V12649" s="42"/>
      <c r="W12649" s="42"/>
      <c r="X12649" s="42"/>
      <c r="Y12649" s="42"/>
      <c r="Z12649" s="42"/>
    </row>
    <row r="12650">
      <c r="B12650" s="42"/>
      <c r="D12650" s="90"/>
      <c r="F12650" s="90"/>
      <c r="G12650" s="42"/>
      <c r="H12650" s="90"/>
      <c r="M12650" s="42"/>
      <c r="S12650" s="42"/>
      <c r="T12650" s="42"/>
      <c r="U12650" s="42"/>
      <c r="V12650" s="42"/>
      <c r="W12650" s="42"/>
      <c r="X12650" s="42"/>
      <c r="Y12650" s="42"/>
      <c r="Z12650" s="42"/>
    </row>
    <row r="12651">
      <c r="B12651" s="42"/>
      <c r="D12651" s="90"/>
      <c r="F12651" s="90"/>
      <c r="G12651" s="42"/>
      <c r="H12651" s="90"/>
      <c r="M12651" s="42"/>
      <c r="S12651" s="42"/>
      <c r="T12651" s="42"/>
      <c r="U12651" s="42"/>
      <c r="V12651" s="42"/>
      <c r="W12651" s="42"/>
      <c r="X12651" s="42"/>
      <c r="Y12651" s="42"/>
      <c r="Z12651" s="42"/>
    </row>
    <row r="12652">
      <c r="B12652" s="42"/>
      <c r="D12652" s="90"/>
      <c r="F12652" s="90"/>
      <c r="G12652" s="42"/>
      <c r="H12652" s="90"/>
      <c r="M12652" s="42"/>
      <c r="S12652" s="42"/>
      <c r="T12652" s="42"/>
      <c r="U12652" s="42"/>
      <c r="V12652" s="42"/>
      <c r="W12652" s="42"/>
      <c r="X12652" s="42"/>
      <c r="Y12652" s="42"/>
      <c r="Z12652" s="42"/>
    </row>
    <row r="12653">
      <c r="B12653" s="42"/>
      <c r="D12653" s="90"/>
      <c r="F12653" s="90"/>
      <c r="G12653" s="42"/>
      <c r="H12653" s="90"/>
      <c r="M12653" s="42"/>
      <c r="S12653" s="42"/>
      <c r="T12653" s="42"/>
      <c r="U12653" s="42"/>
      <c r="V12653" s="42"/>
      <c r="W12653" s="42"/>
      <c r="X12653" s="42"/>
      <c r="Y12653" s="42"/>
      <c r="Z12653" s="42"/>
    </row>
    <row r="12654">
      <c r="B12654" s="42"/>
      <c r="D12654" s="90"/>
      <c r="F12654" s="90"/>
      <c r="G12654" s="42"/>
      <c r="H12654" s="90"/>
      <c r="M12654" s="42"/>
      <c r="S12654" s="42"/>
      <c r="T12654" s="42"/>
      <c r="U12654" s="42"/>
      <c r="V12654" s="42"/>
      <c r="W12654" s="42"/>
      <c r="X12654" s="42"/>
      <c r="Y12654" s="42"/>
      <c r="Z12654" s="42"/>
    </row>
    <row r="12655">
      <c r="B12655" s="42"/>
      <c r="D12655" s="90"/>
      <c r="F12655" s="90"/>
      <c r="G12655" s="42"/>
      <c r="H12655" s="90"/>
      <c r="M12655" s="42"/>
      <c r="S12655" s="42"/>
      <c r="T12655" s="42"/>
      <c r="U12655" s="42"/>
      <c r="V12655" s="42"/>
      <c r="W12655" s="42"/>
      <c r="X12655" s="42"/>
      <c r="Y12655" s="42"/>
      <c r="Z12655" s="42"/>
    </row>
    <row r="12656">
      <c r="B12656" s="42"/>
      <c r="D12656" s="90"/>
      <c r="F12656" s="90"/>
      <c r="G12656" s="42"/>
      <c r="H12656" s="90"/>
      <c r="M12656" s="42"/>
      <c r="S12656" s="42"/>
      <c r="T12656" s="42"/>
      <c r="U12656" s="42"/>
      <c r="V12656" s="42"/>
      <c r="W12656" s="42"/>
      <c r="X12656" s="42"/>
      <c r="Y12656" s="42"/>
      <c r="Z12656" s="42"/>
    </row>
    <row r="12657">
      <c r="B12657" s="42"/>
      <c r="D12657" s="90"/>
      <c r="F12657" s="90"/>
      <c r="G12657" s="42"/>
      <c r="H12657" s="90"/>
      <c r="M12657" s="42"/>
      <c r="S12657" s="42"/>
      <c r="T12657" s="42"/>
      <c r="U12657" s="42"/>
      <c r="V12657" s="42"/>
      <c r="W12657" s="42"/>
      <c r="X12657" s="42"/>
      <c r="Y12657" s="42"/>
      <c r="Z12657" s="42"/>
    </row>
    <row r="12658">
      <c r="B12658" s="42"/>
      <c r="D12658" s="90"/>
      <c r="F12658" s="90"/>
      <c r="G12658" s="42"/>
      <c r="H12658" s="90"/>
      <c r="M12658" s="42"/>
      <c r="S12658" s="42"/>
      <c r="T12658" s="42"/>
      <c r="U12658" s="42"/>
      <c r="V12658" s="42"/>
      <c r="W12658" s="42"/>
      <c r="X12658" s="42"/>
      <c r="Y12658" s="42"/>
      <c r="Z12658" s="42"/>
    </row>
    <row r="12659">
      <c r="B12659" s="42"/>
      <c r="D12659" s="90"/>
      <c r="F12659" s="90"/>
      <c r="G12659" s="42"/>
      <c r="H12659" s="90"/>
      <c r="M12659" s="42"/>
      <c r="S12659" s="42"/>
      <c r="T12659" s="42"/>
      <c r="U12659" s="42"/>
      <c r="V12659" s="42"/>
      <c r="W12659" s="42"/>
      <c r="X12659" s="42"/>
      <c r="Y12659" s="42"/>
      <c r="Z12659" s="42"/>
    </row>
    <row r="12660">
      <c r="B12660" s="42"/>
      <c r="D12660" s="90"/>
      <c r="F12660" s="90"/>
      <c r="G12660" s="42"/>
      <c r="H12660" s="90"/>
      <c r="M12660" s="42"/>
      <c r="S12660" s="42"/>
      <c r="T12660" s="42"/>
      <c r="U12660" s="42"/>
      <c r="V12660" s="42"/>
      <c r="W12660" s="42"/>
      <c r="X12660" s="42"/>
      <c r="Y12660" s="42"/>
      <c r="Z12660" s="42"/>
    </row>
    <row r="12661">
      <c r="B12661" s="42"/>
      <c r="D12661" s="90"/>
      <c r="F12661" s="90"/>
      <c r="G12661" s="42"/>
      <c r="H12661" s="90"/>
      <c r="M12661" s="42"/>
      <c r="S12661" s="42"/>
      <c r="T12661" s="42"/>
      <c r="U12661" s="42"/>
      <c r="V12661" s="42"/>
      <c r="W12661" s="42"/>
      <c r="X12661" s="42"/>
      <c r="Y12661" s="42"/>
      <c r="Z12661" s="42"/>
    </row>
    <row r="12662">
      <c r="B12662" s="42"/>
      <c r="D12662" s="90"/>
      <c r="F12662" s="90"/>
      <c r="G12662" s="42"/>
      <c r="H12662" s="90"/>
      <c r="M12662" s="42"/>
      <c r="S12662" s="42"/>
      <c r="T12662" s="42"/>
      <c r="U12662" s="42"/>
      <c r="V12662" s="42"/>
      <c r="W12662" s="42"/>
      <c r="X12662" s="42"/>
      <c r="Y12662" s="42"/>
      <c r="Z12662" s="42"/>
    </row>
    <row r="12663">
      <c r="B12663" s="42"/>
      <c r="D12663" s="90"/>
      <c r="F12663" s="90"/>
      <c r="G12663" s="42"/>
      <c r="H12663" s="90"/>
      <c r="M12663" s="42"/>
      <c r="S12663" s="42"/>
      <c r="T12663" s="42"/>
      <c r="U12663" s="42"/>
      <c r="V12663" s="42"/>
      <c r="W12663" s="42"/>
      <c r="X12663" s="42"/>
      <c r="Y12663" s="42"/>
      <c r="Z12663" s="42"/>
    </row>
    <row r="12664">
      <c r="B12664" s="42"/>
      <c r="D12664" s="90"/>
      <c r="F12664" s="90"/>
      <c r="G12664" s="42"/>
      <c r="H12664" s="90"/>
      <c r="M12664" s="42"/>
      <c r="S12664" s="42"/>
      <c r="T12664" s="42"/>
      <c r="U12664" s="42"/>
      <c r="V12664" s="42"/>
      <c r="W12664" s="42"/>
      <c r="X12664" s="42"/>
      <c r="Y12664" s="42"/>
      <c r="Z12664" s="42"/>
    </row>
    <row r="12665">
      <c r="B12665" s="42"/>
      <c r="D12665" s="90"/>
      <c r="F12665" s="90"/>
      <c r="G12665" s="42"/>
      <c r="H12665" s="90"/>
      <c r="M12665" s="42"/>
      <c r="S12665" s="42"/>
      <c r="T12665" s="42"/>
      <c r="U12665" s="42"/>
      <c r="V12665" s="42"/>
      <c r="W12665" s="42"/>
      <c r="X12665" s="42"/>
      <c r="Y12665" s="42"/>
      <c r="Z12665" s="42"/>
    </row>
    <row r="12666">
      <c r="B12666" s="42"/>
      <c r="D12666" s="90"/>
      <c r="F12666" s="90"/>
      <c r="G12666" s="42"/>
      <c r="H12666" s="90"/>
      <c r="M12666" s="42"/>
      <c r="S12666" s="42"/>
      <c r="T12666" s="42"/>
      <c r="U12666" s="42"/>
      <c r="V12666" s="42"/>
      <c r="W12666" s="42"/>
      <c r="X12666" s="42"/>
      <c r="Y12666" s="42"/>
      <c r="Z12666" s="42"/>
    </row>
    <row r="12667">
      <c r="B12667" s="42"/>
      <c r="D12667" s="90"/>
      <c r="F12667" s="90"/>
      <c r="G12667" s="42"/>
      <c r="H12667" s="90"/>
      <c r="M12667" s="42"/>
      <c r="S12667" s="42"/>
      <c r="T12667" s="42"/>
      <c r="U12667" s="42"/>
      <c r="V12667" s="42"/>
      <c r="W12667" s="42"/>
      <c r="X12667" s="42"/>
      <c r="Y12667" s="42"/>
      <c r="Z12667" s="42"/>
    </row>
    <row r="12668">
      <c r="B12668" s="42"/>
      <c r="D12668" s="90"/>
      <c r="F12668" s="90"/>
      <c r="G12668" s="42"/>
      <c r="H12668" s="90"/>
      <c r="M12668" s="42"/>
      <c r="S12668" s="42"/>
      <c r="T12668" s="42"/>
      <c r="U12668" s="42"/>
      <c r="V12668" s="42"/>
      <c r="W12668" s="42"/>
      <c r="X12668" s="42"/>
      <c r="Y12668" s="42"/>
      <c r="Z12668" s="42"/>
    </row>
    <row r="12669">
      <c r="B12669" s="42"/>
      <c r="D12669" s="90"/>
      <c r="F12669" s="90"/>
      <c r="G12669" s="42"/>
      <c r="H12669" s="90"/>
      <c r="M12669" s="42"/>
      <c r="S12669" s="42"/>
      <c r="T12669" s="42"/>
      <c r="U12669" s="42"/>
      <c r="V12669" s="42"/>
      <c r="W12669" s="42"/>
      <c r="X12669" s="42"/>
      <c r="Y12669" s="42"/>
      <c r="Z12669" s="42"/>
    </row>
    <row r="12670">
      <c r="B12670" s="42"/>
      <c r="D12670" s="90"/>
      <c r="F12670" s="90"/>
      <c r="G12670" s="42"/>
      <c r="H12670" s="90"/>
      <c r="M12670" s="42"/>
      <c r="S12670" s="42"/>
      <c r="T12670" s="42"/>
      <c r="U12670" s="42"/>
      <c r="V12670" s="42"/>
      <c r="W12670" s="42"/>
      <c r="X12670" s="42"/>
      <c r="Y12670" s="42"/>
      <c r="Z12670" s="42"/>
    </row>
    <row r="12671">
      <c r="B12671" s="42"/>
      <c r="D12671" s="90"/>
      <c r="F12671" s="90"/>
      <c r="G12671" s="42"/>
      <c r="H12671" s="90"/>
      <c r="M12671" s="42"/>
      <c r="S12671" s="42"/>
      <c r="T12671" s="42"/>
      <c r="U12671" s="42"/>
      <c r="V12671" s="42"/>
      <c r="W12671" s="42"/>
      <c r="X12671" s="42"/>
      <c r="Y12671" s="42"/>
      <c r="Z12671" s="42"/>
    </row>
    <row r="12672">
      <c r="B12672" s="42"/>
      <c r="D12672" s="90"/>
      <c r="F12672" s="90"/>
      <c r="G12672" s="42"/>
      <c r="H12672" s="90"/>
      <c r="M12672" s="42"/>
      <c r="S12672" s="42"/>
      <c r="T12672" s="42"/>
      <c r="U12672" s="42"/>
      <c r="V12672" s="42"/>
      <c r="W12672" s="42"/>
      <c r="X12672" s="42"/>
      <c r="Y12672" s="42"/>
      <c r="Z12672" s="42"/>
    </row>
    <row r="12673">
      <c r="B12673" s="42"/>
      <c r="D12673" s="90"/>
      <c r="F12673" s="90"/>
      <c r="G12673" s="42"/>
      <c r="H12673" s="90"/>
      <c r="M12673" s="42"/>
      <c r="S12673" s="42"/>
      <c r="T12673" s="42"/>
      <c r="U12673" s="42"/>
      <c r="V12673" s="42"/>
      <c r="W12673" s="42"/>
      <c r="X12673" s="42"/>
      <c r="Y12673" s="42"/>
      <c r="Z12673" s="42"/>
    </row>
    <row r="12674">
      <c r="B12674" s="42"/>
      <c r="D12674" s="90"/>
      <c r="F12674" s="90"/>
      <c r="G12674" s="42"/>
      <c r="H12674" s="90"/>
      <c r="M12674" s="42"/>
      <c r="S12674" s="42"/>
      <c r="T12674" s="42"/>
      <c r="U12674" s="42"/>
      <c r="V12674" s="42"/>
      <c r="W12674" s="42"/>
      <c r="X12674" s="42"/>
      <c r="Y12674" s="42"/>
      <c r="Z12674" s="42"/>
    </row>
    <row r="12675">
      <c r="B12675" s="42"/>
      <c r="D12675" s="90"/>
      <c r="F12675" s="90"/>
      <c r="G12675" s="42"/>
      <c r="H12675" s="90"/>
      <c r="M12675" s="42"/>
      <c r="S12675" s="42"/>
      <c r="T12675" s="42"/>
      <c r="U12675" s="42"/>
      <c r="V12675" s="42"/>
      <c r="W12675" s="42"/>
      <c r="X12675" s="42"/>
      <c r="Y12675" s="42"/>
      <c r="Z12675" s="42"/>
    </row>
    <row r="12676">
      <c r="B12676" s="42"/>
      <c r="D12676" s="90"/>
      <c r="F12676" s="90"/>
      <c r="G12676" s="42"/>
      <c r="H12676" s="90"/>
      <c r="M12676" s="42"/>
      <c r="S12676" s="42"/>
      <c r="T12676" s="42"/>
      <c r="U12676" s="42"/>
      <c r="V12676" s="42"/>
      <c r="W12676" s="42"/>
      <c r="X12676" s="42"/>
      <c r="Y12676" s="42"/>
      <c r="Z12676" s="42"/>
    </row>
    <row r="12677">
      <c r="B12677" s="42"/>
      <c r="D12677" s="90"/>
      <c r="F12677" s="90"/>
      <c r="G12677" s="42"/>
      <c r="H12677" s="90"/>
      <c r="M12677" s="42"/>
      <c r="S12677" s="42"/>
      <c r="T12677" s="42"/>
      <c r="U12677" s="42"/>
      <c r="V12677" s="42"/>
      <c r="W12677" s="42"/>
      <c r="X12677" s="42"/>
      <c r="Y12677" s="42"/>
      <c r="Z12677" s="42"/>
    </row>
    <row r="12678">
      <c r="B12678" s="42"/>
      <c r="D12678" s="90"/>
      <c r="F12678" s="90"/>
      <c r="G12678" s="42"/>
      <c r="H12678" s="90"/>
      <c r="M12678" s="42"/>
      <c r="S12678" s="42"/>
      <c r="T12678" s="42"/>
      <c r="U12678" s="42"/>
      <c r="V12678" s="42"/>
      <c r="W12678" s="42"/>
      <c r="X12678" s="42"/>
      <c r="Y12678" s="42"/>
      <c r="Z12678" s="42"/>
    </row>
    <row r="12679">
      <c r="B12679" s="42"/>
      <c r="D12679" s="90"/>
      <c r="F12679" s="90"/>
      <c r="G12679" s="42"/>
      <c r="H12679" s="90"/>
      <c r="M12679" s="42"/>
      <c r="S12679" s="42"/>
      <c r="T12679" s="42"/>
      <c r="U12679" s="42"/>
      <c r="V12679" s="42"/>
      <c r="W12679" s="42"/>
      <c r="X12679" s="42"/>
      <c r="Y12679" s="42"/>
      <c r="Z12679" s="42"/>
    </row>
    <row r="12680">
      <c r="B12680" s="42"/>
      <c r="D12680" s="90"/>
      <c r="F12680" s="90"/>
      <c r="G12680" s="42"/>
      <c r="H12680" s="90"/>
      <c r="M12680" s="42"/>
      <c r="S12680" s="42"/>
      <c r="T12680" s="42"/>
      <c r="U12680" s="42"/>
      <c r="V12680" s="42"/>
      <c r="W12680" s="42"/>
      <c r="X12680" s="42"/>
      <c r="Y12680" s="42"/>
      <c r="Z12680" s="42"/>
    </row>
    <row r="12681">
      <c r="B12681" s="42"/>
      <c r="D12681" s="90"/>
      <c r="F12681" s="90"/>
      <c r="G12681" s="42"/>
      <c r="H12681" s="90"/>
      <c r="M12681" s="42"/>
      <c r="S12681" s="42"/>
      <c r="T12681" s="42"/>
      <c r="U12681" s="42"/>
      <c r="V12681" s="42"/>
      <c r="W12681" s="42"/>
      <c r="X12681" s="42"/>
      <c r="Y12681" s="42"/>
      <c r="Z12681" s="42"/>
    </row>
    <row r="12682">
      <c r="B12682" s="42"/>
      <c r="D12682" s="90"/>
      <c r="F12682" s="90"/>
      <c r="G12682" s="42"/>
      <c r="H12682" s="90"/>
      <c r="M12682" s="42"/>
      <c r="S12682" s="42"/>
      <c r="T12682" s="42"/>
      <c r="U12682" s="42"/>
      <c r="V12682" s="42"/>
      <c r="W12682" s="42"/>
      <c r="X12682" s="42"/>
      <c r="Y12682" s="42"/>
      <c r="Z12682" s="42"/>
    </row>
    <row r="12683">
      <c r="B12683" s="42"/>
      <c r="D12683" s="90"/>
      <c r="F12683" s="90"/>
      <c r="G12683" s="42"/>
      <c r="H12683" s="90"/>
      <c r="M12683" s="42"/>
      <c r="S12683" s="42"/>
      <c r="T12683" s="42"/>
      <c r="U12683" s="42"/>
      <c r="V12683" s="42"/>
      <c r="W12683" s="42"/>
      <c r="X12683" s="42"/>
      <c r="Y12683" s="42"/>
      <c r="Z12683" s="42"/>
    </row>
    <row r="12684">
      <c r="B12684" s="42"/>
      <c r="D12684" s="90"/>
      <c r="F12684" s="90"/>
      <c r="G12684" s="42"/>
      <c r="H12684" s="90"/>
      <c r="M12684" s="42"/>
      <c r="S12684" s="42"/>
      <c r="T12684" s="42"/>
      <c r="U12684" s="42"/>
      <c r="V12684" s="42"/>
      <c r="W12684" s="42"/>
      <c r="X12684" s="42"/>
      <c r="Y12684" s="42"/>
      <c r="Z12684" s="42"/>
    </row>
    <row r="12685">
      <c r="B12685" s="42"/>
      <c r="D12685" s="90"/>
      <c r="F12685" s="90"/>
      <c r="G12685" s="42"/>
      <c r="H12685" s="90"/>
      <c r="M12685" s="42"/>
      <c r="S12685" s="42"/>
      <c r="T12685" s="42"/>
      <c r="U12685" s="42"/>
      <c r="V12685" s="42"/>
      <c r="W12685" s="42"/>
      <c r="X12685" s="42"/>
      <c r="Y12685" s="42"/>
      <c r="Z12685" s="42"/>
    </row>
    <row r="12686">
      <c r="B12686" s="42"/>
      <c r="D12686" s="90"/>
      <c r="F12686" s="90"/>
      <c r="G12686" s="42"/>
      <c r="H12686" s="90"/>
      <c r="M12686" s="42"/>
      <c r="S12686" s="42"/>
      <c r="T12686" s="42"/>
      <c r="U12686" s="42"/>
      <c r="V12686" s="42"/>
      <c r="W12686" s="42"/>
      <c r="X12686" s="42"/>
      <c r="Y12686" s="42"/>
      <c r="Z12686" s="42"/>
    </row>
    <row r="12687">
      <c r="B12687" s="42"/>
      <c r="D12687" s="90"/>
      <c r="F12687" s="90"/>
      <c r="G12687" s="42"/>
      <c r="H12687" s="90"/>
      <c r="M12687" s="42"/>
      <c r="S12687" s="42"/>
      <c r="T12687" s="42"/>
      <c r="U12687" s="42"/>
      <c r="V12687" s="42"/>
      <c r="W12687" s="42"/>
      <c r="X12687" s="42"/>
      <c r="Y12687" s="42"/>
      <c r="Z12687" s="42"/>
    </row>
    <row r="12688">
      <c r="B12688" s="42"/>
      <c r="D12688" s="90"/>
      <c r="F12688" s="90"/>
      <c r="G12688" s="42"/>
      <c r="H12688" s="90"/>
      <c r="M12688" s="42"/>
      <c r="S12688" s="42"/>
      <c r="T12688" s="42"/>
      <c r="U12688" s="42"/>
      <c r="V12688" s="42"/>
      <c r="W12688" s="42"/>
      <c r="X12688" s="42"/>
      <c r="Y12688" s="42"/>
      <c r="Z12688" s="42"/>
    </row>
    <row r="12689">
      <c r="B12689" s="42"/>
      <c r="D12689" s="90"/>
      <c r="F12689" s="90"/>
      <c r="G12689" s="42"/>
      <c r="H12689" s="90"/>
      <c r="M12689" s="42"/>
      <c r="S12689" s="42"/>
      <c r="T12689" s="42"/>
      <c r="U12689" s="42"/>
      <c r="V12689" s="42"/>
      <c r="W12689" s="42"/>
      <c r="X12689" s="42"/>
      <c r="Y12689" s="42"/>
      <c r="Z12689" s="42"/>
    </row>
    <row r="12690">
      <c r="B12690" s="42"/>
      <c r="D12690" s="90"/>
      <c r="F12690" s="90"/>
      <c r="G12690" s="42"/>
      <c r="H12690" s="90"/>
      <c r="M12690" s="42"/>
      <c r="S12690" s="42"/>
      <c r="T12690" s="42"/>
      <c r="U12690" s="42"/>
      <c r="V12690" s="42"/>
      <c r="W12690" s="42"/>
      <c r="X12690" s="42"/>
      <c r="Y12690" s="42"/>
      <c r="Z12690" s="42"/>
    </row>
    <row r="12691">
      <c r="B12691" s="42"/>
      <c r="D12691" s="90"/>
      <c r="F12691" s="90"/>
      <c r="G12691" s="42"/>
      <c r="H12691" s="90"/>
      <c r="M12691" s="42"/>
      <c r="S12691" s="42"/>
      <c r="T12691" s="42"/>
      <c r="U12691" s="42"/>
      <c r="V12691" s="42"/>
      <c r="W12691" s="42"/>
      <c r="X12691" s="42"/>
      <c r="Y12691" s="42"/>
      <c r="Z12691" s="42"/>
    </row>
    <row r="12692">
      <c r="B12692" s="42"/>
      <c r="D12692" s="90"/>
      <c r="F12692" s="90"/>
      <c r="G12692" s="42"/>
      <c r="H12692" s="90"/>
      <c r="M12692" s="42"/>
      <c r="S12692" s="42"/>
      <c r="T12692" s="42"/>
      <c r="U12692" s="42"/>
      <c r="V12692" s="42"/>
      <c r="W12692" s="42"/>
      <c r="X12692" s="42"/>
      <c r="Y12692" s="42"/>
      <c r="Z12692" s="42"/>
    </row>
    <row r="12693">
      <c r="B12693" s="42"/>
      <c r="D12693" s="90"/>
      <c r="F12693" s="90"/>
      <c r="G12693" s="42"/>
      <c r="H12693" s="90"/>
      <c r="M12693" s="42"/>
      <c r="S12693" s="42"/>
      <c r="T12693" s="42"/>
      <c r="U12693" s="42"/>
      <c r="V12693" s="42"/>
      <c r="W12693" s="42"/>
      <c r="X12693" s="42"/>
      <c r="Y12693" s="42"/>
      <c r="Z12693" s="42"/>
    </row>
    <row r="12694">
      <c r="B12694" s="42"/>
      <c r="D12694" s="90"/>
      <c r="F12694" s="90"/>
      <c r="G12694" s="42"/>
      <c r="H12694" s="90"/>
      <c r="M12694" s="42"/>
      <c r="S12694" s="42"/>
      <c r="T12694" s="42"/>
      <c r="U12694" s="42"/>
      <c r="V12694" s="42"/>
      <c r="W12694" s="42"/>
      <c r="X12694" s="42"/>
      <c r="Y12694" s="42"/>
      <c r="Z12694" s="42"/>
    </row>
    <row r="12695">
      <c r="B12695" s="42"/>
      <c r="D12695" s="90"/>
      <c r="F12695" s="90"/>
      <c r="G12695" s="42"/>
      <c r="H12695" s="90"/>
      <c r="M12695" s="42"/>
      <c r="S12695" s="42"/>
      <c r="T12695" s="42"/>
      <c r="U12695" s="42"/>
      <c r="V12695" s="42"/>
      <c r="W12695" s="42"/>
      <c r="X12695" s="42"/>
      <c r="Y12695" s="42"/>
      <c r="Z12695" s="42"/>
    </row>
    <row r="12696">
      <c r="B12696" s="42"/>
      <c r="D12696" s="90"/>
      <c r="F12696" s="90"/>
      <c r="G12696" s="42"/>
      <c r="H12696" s="90"/>
      <c r="M12696" s="42"/>
      <c r="S12696" s="42"/>
      <c r="T12696" s="42"/>
      <c r="U12696" s="42"/>
      <c r="V12696" s="42"/>
      <c r="W12696" s="42"/>
      <c r="X12696" s="42"/>
      <c r="Y12696" s="42"/>
      <c r="Z12696" s="42"/>
    </row>
    <row r="12697">
      <c r="B12697" s="42"/>
      <c r="D12697" s="90"/>
      <c r="F12697" s="90"/>
      <c r="G12697" s="42"/>
      <c r="H12697" s="90"/>
      <c r="M12697" s="42"/>
      <c r="S12697" s="42"/>
      <c r="T12697" s="42"/>
      <c r="U12697" s="42"/>
      <c r="V12697" s="42"/>
      <c r="W12697" s="42"/>
      <c r="X12697" s="42"/>
      <c r="Y12697" s="42"/>
      <c r="Z12697" s="42"/>
    </row>
    <row r="12698">
      <c r="B12698" s="42"/>
      <c r="D12698" s="90"/>
      <c r="F12698" s="90"/>
      <c r="G12698" s="42"/>
      <c r="H12698" s="90"/>
      <c r="M12698" s="42"/>
      <c r="S12698" s="42"/>
      <c r="T12698" s="42"/>
      <c r="U12698" s="42"/>
      <c r="V12698" s="42"/>
      <c r="W12698" s="42"/>
      <c r="X12698" s="42"/>
      <c r="Y12698" s="42"/>
      <c r="Z12698" s="42"/>
    </row>
    <row r="12699">
      <c r="B12699" s="42"/>
      <c r="D12699" s="90"/>
      <c r="F12699" s="90"/>
      <c r="G12699" s="42"/>
      <c r="H12699" s="90"/>
      <c r="M12699" s="42"/>
      <c r="S12699" s="42"/>
      <c r="T12699" s="42"/>
      <c r="U12699" s="42"/>
      <c r="V12699" s="42"/>
      <c r="W12699" s="42"/>
      <c r="X12699" s="42"/>
      <c r="Y12699" s="42"/>
      <c r="Z12699" s="42"/>
    </row>
    <row r="12700">
      <c r="B12700" s="42"/>
      <c r="D12700" s="90"/>
      <c r="F12700" s="90"/>
      <c r="G12700" s="42"/>
      <c r="H12700" s="90"/>
      <c r="M12700" s="42"/>
      <c r="S12700" s="42"/>
      <c r="T12700" s="42"/>
      <c r="U12700" s="42"/>
      <c r="V12700" s="42"/>
      <c r="W12700" s="42"/>
      <c r="X12700" s="42"/>
      <c r="Y12700" s="42"/>
      <c r="Z12700" s="42"/>
    </row>
    <row r="12701">
      <c r="B12701" s="42"/>
      <c r="D12701" s="90"/>
      <c r="F12701" s="90"/>
      <c r="G12701" s="42"/>
      <c r="H12701" s="90"/>
      <c r="M12701" s="42"/>
      <c r="S12701" s="42"/>
      <c r="T12701" s="42"/>
      <c r="U12701" s="42"/>
      <c r="V12701" s="42"/>
      <c r="W12701" s="42"/>
      <c r="X12701" s="42"/>
      <c r="Y12701" s="42"/>
      <c r="Z12701" s="42"/>
    </row>
    <row r="12702">
      <c r="B12702" s="42"/>
      <c r="D12702" s="90"/>
      <c r="F12702" s="90"/>
      <c r="G12702" s="42"/>
      <c r="H12702" s="90"/>
      <c r="M12702" s="42"/>
      <c r="S12702" s="42"/>
      <c r="T12702" s="42"/>
      <c r="U12702" s="42"/>
      <c r="V12702" s="42"/>
      <c r="W12702" s="42"/>
      <c r="X12702" s="42"/>
      <c r="Y12702" s="42"/>
      <c r="Z12702" s="42"/>
    </row>
    <row r="12703">
      <c r="B12703" s="42"/>
      <c r="D12703" s="90"/>
      <c r="F12703" s="90"/>
      <c r="G12703" s="42"/>
      <c r="H12703" s="90"/>
      <c r="M12703" s="42"/>
      <c r="S12703" s="42"/>
      <c r="T12703" s="42"/>
      <c r="U12703" s="42"/>
      <c r="V12703" s="42"/>
      <c r="W12703" s="42"/>
      <c r="X12703" s="42"/>
      <c r="Y12703" s="42"/>
      <c r="Z12703" s="42"/>
    </row>
    <row r="12704">
      <c r="B12704" s="42"/>
      <c r="D12704" s="90"/>
      <c r="F12704" s="90"/>
      <c r="G12704" s="42"/>
      <c r="H12704" s="90"/>
      <c r="M12704" s="42"/>
      <c r="S12704" s="42"/>
      <c r="T12704" s="42"/>
      <c r="U12704" s="42"/>
      <c r="V12704" s="42"/>
      <c r="W12704" s="42"/>
      <c r="X12704" s="42"/>
      <c r="Y12704" s="42"/>
      <c r="Z12704" s="42"/>
    </row>
    <row r="12705">
      <c r="B12705" s="42"/>
      <c r="D12705" s="90"/>
      <c r="F12705" s="90"/>
      <c r="G12705" s="42"/>
      <c r="H12705" s="90"/>
      <c r="M12705" s="42"/>
      <c r="S12705" s="42"/>
      <c r="T12705" s="42"/>
      <c r="U12705" s="42"/>
      <c r="V12705" s="42"/>
      <c r="W12705" s="42"/>
      <c r="X12705" s="42"/>
      <c r="Y12705" s="42"/>
      <c r="Z12705" s="42"/>
    </row>
    <row r="12706">
      <c r="B12706" s="42"/>
      <c r="D12706" s="90"/>
      <c r="F12706" s="90"/>
      <c r="G12706" s="42"/>
      <c r="H12706" s="90"/>
      <c r="M12706" s="42"/>
      <c r="S12706" s="42"/>
      <c r="T12706" s="42"/>
      <c r="U12706" s="42"/>
      <c r="V12706" s="42"/>
      <c r="W12706" s="42"/>
      <c r="X12706" s="42"/>
      <c r="Y12706" s="42"/>
      <c r="Z12706" s="42"/>
    </row>
    <row r="12707">
      <c r="B12707" s="42"/>
      <c r="D12707" s="90"/>
      <c r="F12707" s="90"/>
      <c r="G12707" s="42"/>
      <c r="H12707" s="90"/>
      <c r="M12707" s="42"/>
      <c r="S12707" s="42"/>
      <c r="T12707" s="42"/>
      <c r="U12707" s="42"/>
      <c r="V12707" s="42"/>
      <c r="W12707" s="42"/>
      <c r="X12707" s="42"/>
      <c r="Y12707" s="42"/>
      <c r="Z12707" s="42"/>
    </row>
    <row r="12708">
      <c r="B12708" s="42"/>
      <c r="D12708" s="90"/>
      <c r="F12708" s="90"/>
      <c r="G12708" s="42"/>
      <c r="H12708" s="90"/>
      <c r="M12708" s="42"/>
      <c r="S12708" s="42"/>
      <c r="T12708" s="42"/>
      <c r="U12708" s="42"/>
      <c r="V12708" s="42"/>
      <c r="W12708" s="42"/>
      <c r="X12708" s="42"/>
      <c r="Y12708" s="42"/>
      <c r="Z12708" s="42"/>
    </row>
    <row r="12709">
      <c r="B12709" s="42"/>
      <c r="D12709" s="90"/>
      <c r="F12709" s="90"/>
      <c r="G12709" s="42"/>
      <c r="H12709" s="90"/>
      <c r="M12709" s="42"/>
      <c r="S12709" s="42"/>
      <c r="T12709" s="42"/>
      <c r="U12709" s="42"/>
      <c r="V12709" s="42"/>
      <c r="W12709" s="42"/>
      <c r="X12709" s="42"/>
      <c r="Y12709" s="42"/>
      <c r="Z12709" s="42"/>
    </row>
    <row r="12710">
      <c r="B12710" s="42"/>
      <c r="D12710" s="90"/>
      <c r="F12710" s="90"/>
      <c r="G12710" s="42"/>
      <c r="H12710" s="90"/>
      <c r="M12710" s="42"/>
      <c r="S12710" s="42"/>
      <c r="T12710" s="42"/>
      <c r="U12710" s="42"/>
      <c r="V12710" s="42"/>
      <c r="W12710" s="42"/>
      <c r="X12710" s="42"/>
      <c r="Y12710" s="42"/>
      <c r="Z12710" s="42"/>
    </row>
    <row r="12711">
      <c r="B12711" s="42"/>
      <c r="D12711" s="90"/>
      <c r="F12711" s="90"/>
      <c r="G12711" s="42"/>
      <c r="H12711" s="90"/>
      <c r="M12711" s="42"/>
      <c r="S12711" s="42"/>
      <c r="T12711" s="42"/>
      <c r="U12711" s="42"/>
      <c r="V12711" s="42"/>
      <c r="W12711" s="42"/>
      <c r="X12711" s="42"/>
      <c r="Y12711" s="42"/>
      <c r="Z12711" s="42"/>
    </row>
    <row r="12712">
      <c r="B12712" s="42"/>
      <c r="D12712" s="90"/>
      <c r="F12712" s="90"/>
      <c r="G12712" s="42"/>
      <c r="H12712" s="90"/>
      <c r="M12712" s="42"/>
      <c r="S12712" s="42"/>
      <c r="T12712" s="42"/>
      <c r="U12712" s="42"/>
      <c r="V12712" s="42"/>
      <c r="W12712" s="42"/>
      <c r="X12712" s="42"/>
      <c r="Y12712" s="42"/>
      <c r="Z12712" s="42"/>
    </row>
    <row r="12713">
      <c r="B12713" s="42"/>
      <c r="D12713" s="90"/>
      <c r="F12713" s="90"/>
      <c r="G12713" s="42"/>
      <c r="H12713" s="90"/>
      <c r="M12713" s="42"/>
      <c r="S12713" s="42"/>
      <c r="T12713" s="42"/>
      <c r="U12713" s="42"/>
      <c r="V12713" s="42"/>
      <c r="W12713" s="42"/>
      <c r="X12713" s="42"/>
      <c r="Y12713" s="42"/>
      <c r="Z12713" s="42"/>
    </row>
    <row r="12714">
      <c r="B12714" s="42"/>
      <c r="D12714" s="90"/>
      <c r="F12714" s="90"/>
      <c r="G12714" s="42"/>
      <c r="H12714" s="90"/>
      <c r="M12714" s="42"/>
      <c r="S12714" s="42"/>
      <c r="T12714" s="42"/>
      <c r="U12714" s="42"/>
      <c r="V12714" s="42"/>
      <c r="W12714" s="42"/>
      <c r="X12714" s="42"/>
      <c r="Y12714" s="42"/>
      <c r="Z12714" s="42"/>
    </row>
    <row r="12715">
      <c r="B12715" s="42"/>
      <c r="D12715" s="90"/>
      <c r="F12715" s="90"/>
      <c r="G12715" s="42"/>
      <c r="H12715" s="90"/>
      <c r="M12715" s="42"/>
      <c r="S12715" s="42"/>
      <c r="T12715" s="42"/>
      <c r="U12715" s="42"/>
      <c r="V12715" s="42"/>
      <c r="W12715" s="42"/>
      <c r="X12715" s="42"/>
      <c r="Y12715" s="42"/>
      <c r="Z12715" s="42"/>
    </row>
    <row r="12716">
      <c r="B12716" s="42"/>
      <c r="D12716" s="90"/>
      <c r="F12716" s="90"/>
      <c r="G12716" s="42"/>
      <c r="H12716" s="90"/>
      <c r="M12716" s="42"/>
      <c r="S12716" s="42"/>
      <c r="T12716" s="42"/>
      <c r="U12716" s="42"/>
      <c r="V12716" s="42"/>
      <c r="W12716" s="42"/>
      <c r="X12716" s="42"/>
      <c r="Y12716" s="42"/>
      <c r="Z12716" s="42"/>
    </row>
    <row r="12717">
      <c r="B12717" s="42"/>
      <c r="D12717" s="90"/>
      <c r="F12717" s="90"/>
      <c r="G12717" s="42"/>
      <c r="H12717" s="90"/>
      <c r="M12717" s="42"/>
      <c r="S12717" s="42"/>
      <c r="T12717" s="42"/>
      <c r="U12717" s="42"/>
      <c r="V12717" s="42"/>
      <c r="W12717" s="42"/>
      <c r="X12717" s="42"/>
      <c r="Y12717" s="42"/>
      <c r="Z12717" s="42"/>
    </row>
    <row r="12718">
      <c r="B12718" s="42"/>
      <c r="D12718" s="90"/>
      <c r="F12718" s="90"/>
      <c r="G12718" s="42"/>
      <c r="H12718" s="90"/>
      <c r="M12718" s="42"/>
      <c r="S12718" s="42"/>
      <c r="T12718" s="42"/>
      <c r="U12718" s="42"/>
      <c r="V12718" s="42"/>
      <c r="W12718" s="42"/>
      <c r="X12718" s="42"/>
      <c r="Y12718" s="42"/>
      <c r="Z12718" s="42"/>
    </row>
    <row r="12719">
      <c r="B12719" s="42"/>
      <c r="D12719" s="90"/>
      <c r="F12719" s="90"/>
      <c r="G12719" s="42"/>
      <c r="H12719" s="90"/>
      <c r="M12719" s="42"/>
      <c r="S12719" s="42"/>
      <c r="T12719" s="42"/>
      <c r="U12719" s="42"/>
      <c r="V12719" s="42"/>
      <c r="W12719" s="42"/>
      <c r="X12719" s="42"/>
      <c r="Y12719" s="42"/>
      <c r="Z12719" s="42"/>
    </row>
    <row r="12720">
      <c r="B12720" s="42"/>
      <c r="D12720" s="90"/>
      <c r="F12720" s="90"/>
      <c r="G12720" s="42"/>
      <c r="H12720" s="90"/>
      <c r="M12720" s="42"/>
      <c r="S12720" s="42"/>
      <c r="T12720" s="42"/>
      <c r="U12720" s="42"/>
      <c r="V12720" s="42"/>
      <c r="W12720" s="42"/>
      <c r="X12720" s="42"/>
      <c r="Y12720" s="42"/>
      <c r="Z12720" s="42"/>
    </row>
    <row r="12721">
      <c r="B12721" s="42"/>
      <c r="D12721" s="90"/>
      <c r="F12721" s="90"/>
      <c r="G12721" s="42"/>
      <c r="H12721" s="90"/>
      <c r="M12721" s="42"/>
      <c r="S12721" s="42"/>
      <c r="T12721" s="42"/>
      <c r="U12721" s="42"/>
      <c r="V12721" s="42"/>
      <c r="W12721" s="42"/>
      <c r="X12721" s="42"/>
      <c r="Y12721" s="42"/>
      <c r="Z12721" s="42"/>
    </row>
    <row r="12722">
      <c r="B12722" s="42"/>
      <c r="D12722" s="90"/>
      <c r="F12722" s="90"/>
      <c r="G12722" s="42"/>
      <c r="H12722" s="90"/>
      <c r="M12722" s="42"/>
      <c r="S12722" s="42"/>
      <c r="T12722" s="42"/>
      <c r="U12722" s="42"/>
      <c r="V12722" s="42"/>
      <c r="W12722" s="42"/>
      <c r="X12722" s="42"/>
      <c r="Y12722" s="42"/>
      <c r="Z12722" s="42"/>
    </row>
    <row r="12723">
      <c r="B12723" s="42"/>
      <c r="D12723" s="90"/>
      <c r="F12723" s="90"/>
      <c r="G12723" s="42"/>
      <c r="H12723" s="90"/>
      <c r="M12723" s="42"/>
      <c r="S12723" s="42"/>
      <c r="T12723" s="42"/>
      <c r="U12723" s="42"/>
      <c r="V12723" s="42"/>
      <c r="W12723" s="42"/>
      <c r="X12723" s="42"/>
      <c r="Y12723" s="42"/>
      <c r="Z12723" s="42"/>
    </row>
    <row r="12724">
      <c r="B12724" s="42"/>
      <c r="D12724" s="90"/>
      <c r="F12724" s="90"/>
      <c r="G12724" s="42"/>
      <c r="H12724" s="90"/>
      <c r="M12724" s="42"/>
      <c r="S12724" s="42"/>
      <c r="T12724" s="42"/>
      <c r="U12724" s="42"/>
      <c r="V12724" s="42"/>
      <c r="W12724" s="42"/>
      <c r="X12724" s="42"/>
      <c r="Y12724" s="42"/>
      <c r="Z12724" s="42"/>
    </row>
    <row r="12725">
      <c r="B12725" s="42"/>
      <c r="D12725" s="90"/>
      <c r="F12725" s="90"/>
      <c r="G12725" s="42"/>
      <c r="H12725" s="90"/>
      <c r="M12725" s="42"/>
      <c r="S12725" s="42"/>
      <c r="T12725" s="42"/>
      <c r="U12725" s="42"/>
      <c r="V12725" s="42"/>
      <c r="W12725" s="42"/>
      <c r="X12725" s="42"/>
      <c r="Y12725" s="42"/>
      <c r="Z12725" s="42"/>
    </row>
    <row r="12726">
      <c r="B12726" s="42"/>
      <c r="D12726" s="90"/>
      <c r="F12726" s="90"/>
      <c r="G12726" s="42"/>
      <c r="H12726" s="90"/>
      <c r="M12726" s="42"/>
      <c r="S12726" s="42"/>
      <c r="T12726" s="42"/>
      <c r="U12726" s="42"/>
      <c r="V12726" s="42"/>
      <c r="W12726" s="42"/>
      <c r="X12726" s="42"/>
      <c r="Y12726" s="42"/>
      <c r="Z12726" s="42"/>
    </row>
    <row r="12727">
      <c r="B12727" s="42"/>
      <c r="D12727" s="90"/>
      <c r="F12727" s="90"/>
      <c r="G12727" s="42"/>
      <c r="H12727" s="90"/>
      <c r="M12727" s="42"/>
      <c r="S12727" s="42"/>
      <c r="T12727" s="42"/>
      <c r="U12727" s="42"/>
      <c r="V12727" s="42"/>
      <c r="W12727" s="42"/>
      <c r="X12727" s="42"/>
      <c r="Y12727" s="42"/>
      <c r="Z12727" s="42"/>
    </row>
    <row r="12728">
      <c r="B12728" s="42"/>
      <c r="D12728" s="90"/>
      <c r="F12728" s="90"/>
      <c r="G12728" s="42"/>
      <c r="H12728" s="90"/>
      <c r="M12728" s="42"/>
      <c r="S12728" s="42"/>
      <c r="T12728" s="42"/>
      <c r="U12728" s="42"/>
      <c r="V12728" s="42"/>
      <c r="W12728" s="42"/>
      <c r="X12728" s="42"/>
      <c r="Y12728" s="42"/>
      <c r="Z12728" s="42"/>
    </row>
    <row r="12729">
      <c r="B12729" s="42"/>
      <c r="D12729" s="90"/>
      <c r="F12729" s="90"/>
      <c r="G12729" s="42"/>
      <c r="H12729" s="90"/>
      <c r="M12729" s="42"/>
      <c r="S12729" s="42"/>
      <c r="T12729" s="42"/>
      <c r="U12729" s="42"/>
      <c r="V12729" s="42"/>
      <c r="W12729" s="42"/>
      <c r="X12729" s="42"/>
      <c r="Y12729" s="42"/>
      <c r="Z12729" s="42"/>
    </row>
    <row r="12730">
      <c r="B12730" s="42"/>
      <c r="D12730" s="90"/>
      <c r="F12730" s="90"/>
      <c r="G12730" s="42"/>
      <c r="H12730" s="90"/>
      <c r="M12730" s="42"/>
      <c r="S12730" s="42"/>
      <c r="T12730" s="42"/>
      <c r="U12730" s="42"/>
      <c r="V12730" s="42"/>
      <c r="W12730" s="42"/>
      <c r="X12730" s="42"/>
      <c r="Y12730" s="42"/>
      <c r="Z12730" s="42"/>
    </row>
    <row r="12731">
      <c r="B12731" s="42"/>
      <c r="D12731" s="90"/>
      <c r="F12731" s="90"/>
      <c r="G12731" s="42"/>
      <c r="H12731" s="90"/>
      <c r="M12731" s="42"/>
      <c r="S12731" s="42"/>
      <c r="T12731" s="42"/>
      <c r="U12731" s="42"/>
      <c r="V12731" s="42"/>
      <c r="W12731" s="42"/>
      <c r="X12731" s="42"/>
      <c r="Y12731" s="42"/>
      <c r="Z12731" s="42"/>
    </row>
    <row r="12732">
      <c r="B12732" s="42"/>
      <c r="D12732" s="90"/>
      <c r="F12732" s="90"/>
      <c r="G12732" s="42"/>
      <c r="H12732" s="90"/>
      <c r="M12732" s="42"/>
      <c r="S12732" s="42"/>
      <c r="T12732" s="42"/>
      <c r="U12732" s="42"/>
      <c r="V12732" s="42"/>
      <c r="W12732" s="42"/>
      <c r="X12732" s="42"/>
      <c r="Y12732" s="42"/>
      <c r="Z12732" s="42"/>
    </row>
    <row r="12733">
      <c r="B12733" s="42"/>
      <c r="D12733" s="90"/>
      <c r="F12733" s="90"/>
      <c r="G12733" s="42"/>
      <c r="H12733" s="90"/>
      <c r="M12733" s="42"/>
      <c r="S12733" s="42"/>
      <c r="T12733" s="42"/>
      <c r="U12733" s="42"/>
      <c r="V12733" s="42"/>
      <c r="W12733" s="42"/>
      <c r="X12733" s="42"/>
      <c r="Y12733" s="42"/>
      <c r="Z12733" s="42"/>
    </row>
    <row r="12734">
      <c r="B12734" s="42"/>
      <c r="D12734" s="90"/>
      <c r="F12734" s="90"/>
      <c r="G12734" s="42"/>
      <c r="H12734" s="90"/>
      <c r="M12734" s="42"/>
      <c r="S12734" s="42"/>
      <c r="T12734" s="42"/>
      <c r="U12734" s="42"/>
      <c r="V12734" s="42"/>
      <c r="W12734" s="42"/>
      <c r="X12734" s="42"/>
      <c r="Y12734" s="42"/>
      <c r="Z12734" s="42"/>
    </row>
    <row r="12735">
      <c r="B12735" s="42"/>
      <c r="D12735" s="90"/>
      <c r="F12735" s="90"/>
      <c r="G12735" s="42"/>
      <c r="H12735" s="90"/>
      <c r="M12735" s="42"/>
      <c r="S12735" s="42"/>
      <c r="T12735" s="42"/>
      <c r="U12735" s="42"/>
      <c r="V12735" s="42"/>
      <c r="W12735" s="42"/>
      <c r="X12735" s="42"/>
      <c r="Y12735" s="42"/>
      <c r="Z12735" s="42"/>
    </row>
    <row r="12736">
      <c r="B12736" s="42"/>
      <c r="D12736" s="90"/>
      <c r="F12736" s="90"/>
      <c r="G12736" s="42"/>
      <c r="H12736" s="90"/>
      <c r="M12736" s="42"/>
      <c r="S12736" s="42"/>
      <c r="T12736" s="42"/>
      <c r="U12736" s="42"/>
      <c r="V12736" s="42"/>
      <c r="W12736" s="42"/>
      <c r="X12736" s="42"/>
      <c r="Y12736" s="42"/>
      <c r="Z12736" s="42"/>
    </row>
    <row r="12737">
      <c r="B12737" s="42"/>
      <c r="D12737" s="90"/>
      <c r="F12737" s="90"/>
      <c r="G12737" s="42"/>
      <c r="H12737" s="90"/>
      <c r="M12737" s="42"/>
      <c r="S12737" s="42"/>
      <c r="T12737" s="42"/>
      <c r="U12737" s="42"/>
      <c r="V12737" s="42"/>
      <c r="W12737" s="42"/>
      <c r="X12737" s="42"/>
      <c r="Y12737" s="42"/>
      <c r="Z12737" s="42"/>
    </row>
    <row r="12738">
      <c r="B12738" s="42"/>
      <c r="D12738" s="90"/>
      <c r="F12738" s="90"/>
      <c r="G12738" s="42"/>
      <c r="H12738" s="90"/>
      <c r="M12738" s="42"/>
      <c r="S12738" s="42"/>
      <c r="T12738" s="42"/>
      <c r="U12738" s="42"/>
      <c r="V12738" s="42"/>
      <c r="W12738" s="42"/>
      <c r="X12738" s="42"/>
      <c r="Y12738" s="42"/>
      <c r="Z12738" s="42"/>
    </row>
    <row r="12739">
      <c r="B12739" s="42"/>
      <c r="D12739" s="90"/>
      <c r="F12739" s="90"/>
      <c r="G12739" s="42"/>
      <c r="H12739" s="90"/>
      <c r="M12739" s="42"/>
      <c r="S12739" s="42"/>
      <c r="T12739" s="42"/>
      <c r="U12739" s="42"/>
      <c r="V12739" s="42"/>
      <c r="W12739" s="42"/>
      <c r="X12739" s="42"/>
      <c r="Y12739" s="42"/>
      <c r="Z12739" s="42"/>
    </row>
    <row r="12740">
      <c r="B12740" s="42"/>
      <c r="D12740" s="90"/>
      <c r="F12740" s="90"/>
      <c r="G12740" s="42"/>
      <c r="H12740" s="90"/>
      <c r="M12740" s="42"/>
      <c r="S12740" s="42"/>
      <c r="T12740" s="42"/>
      <c r="U12740" s="42"/>
      <c r="V12740" s="42"/>
      <c r="W12740" s="42"/>
      <c r="X12740" s="42"/>
      <c r="Y12740" s="42"/>
      <c r="Z12740" s="42"/>
    </row>
    <row r="12741">
      <c r="B12741" s="42"/>
      <c r="D12741" s="90"/>
      <c r="F12741" s="90"/>
      <c r="G12741" s="42"/>
      <c r="H12741" s="90"/>
      <c r="M12741" s="42"/>
      <c r="S12741" s="42"/>
      <c r="T12741" s="42"/>
      <c r="U12741" s="42"/>
      <c r="V12741" s="42"/>
      <c r="W12741" s="42"/>
      <c r="X12741" s="42"/>
      <c r="Y12741" s="42"/>
      <c r="Z12741" s="42"/>
    </row>
    <row r="12742">
      <c r="B12742" s="42"/>
      <c r="D12742" s="90"/>
      <c r="F12742" s="90"/>
      <c r="G12742" s="42"/>
      <c r="H12742" s="90"/>
      <c r="M12742" s="42"/>
      <c r="S12742" s="42"/>
      <c r="T12742" s="42"/>
      <c r="U12742" s="42"/>
      <c r="V12742" s="42"/>
      <c r="W12742" s="42"/>
      <c r="X12742" s="42"/>
      <c r="Y12742" s="42"/>
      <c r="Z12742" s="42"/>
    </row>
    <row r="12743">
      <c r="B12743" s="42"/>
      <c r="D12743" s="90"/>
      <c r="F12743" s="90"/>
      <c r="G12743" s="42"/>
      <c r="H12743" s="90"/>
      <c r="M12743" s="42"/>
      <c r="S12743" s="42"/>
      <c r="T12743" s="42"/>
      <c r="U12743" s="42"/>
      <c r="V12743" s="42"/>
      <c r="W12743" s="42"/>
      <c r="X12743" s="42"/>
      <c r="Y12743" s="42"/>
      <c r="Z12743" s="42"/>
    </row>
    <row r="12744">
      <c r="B12744" s="42"/>
      <c r="D12744" s="90"/>
      <c r="F12744" s="90"/>
      <c r="G12744" s="42"/>
      <c r="H12744" s="90"/>
      <c r="M12744" s="42"/>
      <c r="S12744" s="42"/>
      <c r="T12744" s="42"/>
      <c r="U12744" s="42"/>
      <c r="V12744" s="42"/>
      <c r="W12744" s="42"/>
      <c r="X12744" s="42"/>
      <c r="Y12744" s="42"/>
      <c r="Z12744" s="42"/>
    </row>
    <row r="12745">
      <c r="B12745" s="42"/>
      <c r="D12745" s="90"/>
      <c r="F12745" s="90"/>
      <c r="G12745" s="42"/>
      <c r="H12745" s="90"/>
      <c r="M12745" s="42"/>
      <c r="S12745" s="42"/>
      <c r="T12745" s="42"/>
      <c r="U12745" s="42"/>
      <c r="V12745" s="42"/>
      <c r="W12745" s="42"/>
      <c r="X12745" s="42"/>
      <c r="Y12745" s="42"/>
      <c r="Z12745" s="42"/>
    </row>
    <row r="12746">
      <c r="B12746" s="42"/>
      <c r="D12746" s="90"/>
      <c r="F12746" s="90"/>
      <c r="G12746" s="42"/>
      <c r="H12746" s="90"/>
      <c r="M12746" s="42"/>
      <c r="S12746" s="42"/>
      <c r="T12746" s="42"/>
      <c r="U12746" s="42"/>
      <c r="V12746" s="42"/>
      <c r="W12746" s="42"/>
      <c r="X12746" s="42"/>
      <c r="Y12746" s="42"/>
      <c r="Z12746" s="42"/>
    </row>
    <row r="12747">
      <c r="B12747" s="42"/>
      <c r="D12747" s="90"/>
      <c r="F12747" s="90"/>
      <c r="G12747" s="42"/>
      <c r="H12747" s="90"/>
      <c r="M12747" s="42"/>
      <c r="S12747" s="42"/>
      <c r="T12747" s="42"/>
      <c r="U12747" s="42"/>
      <c r="V12747" s="42"/>
      <c r="W12747" s="42"/>
      <c r="X12747" s="42"/>
      <c r="Y12747" s="42"/>
      <c r="Z12747" s="42"/>
    </row>
    <row r="12748">
      <c r="B12748" s="42"/>
      <c r="D12748" s="90"/>
      <c r="F12748" s="90"/>
      <c r="G12748" s="42"/>
      <c r="H12748" s="90"/>
      <c r="M12748" s="42"/>
      <c r="S12748" s="42"/>
      <c r="T12748" s="42"/>
      <c r="U12748" s="42"/>
      <c r="V12748" s="42"/>
      <c r="W12748" s="42"/>
      <c r="X12748" s="42"/>
      <c r="Y12748" s="42"/>
      <c r="Z12748" s="42"/>
    </row>
    <row r="12749">
      <c r="B12749" s="42"/>
      <c r="D12749" s="90"/>
      <c r="F12749" s="90"/>
      <c r="G12749" s="42"/>
      <c r="H12749" s="90"/>
      <c r="M12749" s="42"/>
      <c r="S12749" s="42"/>
      <c r="T12749" s="42"/>
      <c r="U12749" s="42"/>
      <c r="V12749" s="42"/>
      <c r="W12749" s="42"/>
      <c r="X12749" s="42"/>
      <c r="Y12749" s="42"/>
      <c r="Z12749" s="42"/>
    </row>
    <row r="12750">
      <c r="B12750" s="42"/>
      <c r="D12750" s="90"/>
      <c r="F12750" s="90"/>
      <c r="G12750" s="42"/>
      <c r="H12750" s="90"/>
      <c r="M12750" s="42"/>
      <c r="S12750" s="42"/>
      <c r="T12750" s="42"/>
      <c r="U12750" s="42"/>
      <c r="V12750" s="42"/>
      <c r="W12750" s="42"/>
      <c r="X12750" s="42"/>
      <c r="Y12750" s="42"/>
      <c r="Z12750" s="42"/>
    </row>
    <row r="12751">
      <c r="B12751" s="42"/>
      <c r="D12751" s="90"/>
      <c r="F12751" s="90"/>
      <c r="G12751" s="42"/>
      <c r="H12751" s="90"/>
      <c r="M12751" s="42"/>
      <c r="S12751" s="42"/>
      <c r="T12751" s="42"/>
      <c r="U12751" s="42"/>
      <c r="V12751" s="42"/>
      <c r="W12751" s="42"/>
      <c r="X12751" s="42"/>
      <c r="Y12751" s="42"/>
      <c r="Z12751" s="42"/>
    </row>
    <row r="12752">
      <c r="B12752" s="42"/>
      <c r="D12752" s="90"/>
      <c r="F12752" s="90"/>
      <c r="G12752" s="42"/>
      <c r="H12752" s="90"/>
      <c r="M12752" s="42"/>
      <c r="S12752" s="42"/>
      <c r="T12752" s="42"/>
      <c r="U12752" s="42"/>
      <c r="V12752" s="42"/>
      <c r="W12752" s="42"/>
      <c r="X12752" s="42"/>
      <c r="Y12752" s="42"/>
      <c r="Z12752" s="42"/>
    </row>
    <row r="12753">
      <c r="B12753" s="42"/>
      <c r="D12753" s="90"/>
      <c r="F12753" s="90"/>
      <c r="G12753" s="42"/>
      <c r="H12753" s="90"/>
      <c r="M12753" s="42"/>
      <c r="S12753" s="42"/>
      <c r="T12753" s="42"/>
      <c r="U12753" s="42"/>
      <c r="V12753" s="42"/>
      <c r="W12753" s="42"/>
      <c r="X12753" s="42"/>
      <c r="Y12753" s="42"/>
      <c r="Z12753" s="42"/>
    </row>
    <row r="12754">
      <c r="B12754" s="42"/>
      <c r="D12754" s="90"/>
      <c r="F12754" s="90"/>
      <c r="G12754" s="42"/>
      <c r="H12754" s="90"/>
      <c r="M12754" s="42"/>
      <c r="S12754" s="42"/>
      <c r="T12754" s="42"/>
      <c r="U12754" s="42"/>
      <c r="V12754" s="42"/>
      <c r="W12754" s="42"/>
      <c r="X12754" s="42"/>
      <c r="Y12754" s="42"/>
      <c r="Z12754" s="42"/>
    </row>
    <row r="12755">
      <c r="B12755" s="42"/>
      <c r="D12755" s="90"/>
      <c r="F12755" s="90"/>
      <c r="G12755" s="42"/>
      <c r="H12755" s="90"/>
      <c r="M12755" s="42"/>
      <c r="S12755" s="42"/>
      <c r="T12755" s="42"/>
      <c r="U12755" s="42"/>
      <c r="V12755" s="42"/>
      <c r="W12755" s="42"/>
      <c r="X12755" s="42"/>
      <c r="Y12755" s="42"/>
      <c r="Z12755" s="42"/>
    </row>
    <row r="12756">
      <c r="B12756" s="42"/>
      <c r="D12756" s="90"/>
      <c r="F12756" s="90"/>
      <c r="G12756" s="42"/>
      <c r="H12756" s="90"/>
      <c r="M12756" s="42"/>
      <c r="S12756" s="42"/>
      <c r="T12756" s="42"/>
      <c r="U12756" s="42"/>
      <c r="V12756" s="42"/>
      <c r="W12756" s="42"/>
      <c r="X12756" s="42"/>
      <c r="Y12756" s="42"/>
      <c r="Z12756" s="42"/>
    </row>
    <row r="12757">
      <c r="B12757" s="42"/>
      <c r="D12757" s="90"/>
      <c r="F12757" s="90"/>
      <c r="G12757" s="42"/>
      <c r="H12757" s="90"/>
      <c r="M12757" s="42"/>
      <c r="S12757" s="42"/>
      <c r="T12757" s="42"/>
      <c r="U12757" s="42"/>
      <c r="V12757" s="42"/>
      <c r="W12757" s="42"/>
      <c r="X12757" s="42"/>
      <c r="Y12757" s="42"/>
      <c r="Z12757" s="42"/>
    </row>
    <row r="12758">
      <c r="B12758" s="42"/>
      <c r="D12758" s="90"/>
      <c r="F12758" s="90"/>
      <c r="G12758" s="42"/>
      <c r="H12758" s="90"/>
      <c r="M12758" s="42"/>
      <c r="S12758" s="42"/>
      <c r="T12758" s="42"/>
      <c r="U12758" s="42"/>
      <c r="V12758" s="42"/>
      <c r="W12758" s="42"/>
      <c r="X12758" s="42"/>
      <c r="Y12758" s="42"/>
      <c r="Z12758" s="42"/>
    </row>
    <row r="12759">
      <c r="B12759" s="42"/>
      <c r="D12759" s="90"/>
      <c r="F12759" s="90"/>
      <c r="G12759" s="42"/>
      <c r="H12759" s="90"/>
      <c r="M12759" s="42"/>
      <c r="S12759" s="42"/>
      <c r="T12759" s="42"/>
      <c r="U12759" s="42"/>
      <c r="V12759" s="42"/>
      <c r="W12759" s="42"/>
      <c r="X12759" s="42"/>
      <c r="Y12759" s="42"/>
      <c r="Z12759" s="42"/>
    </row>
    <row r="12760">
      <c r="B12760" s="42"/>
      <c r="D12760" s="90"/>
      <c r="F12760" s="90"/>
      <c r="G12760" s="42"/>
      <c r="H12760" s="90"/>
      <c r="M12760" s="42"/>
      <c r="S12760" s="42"/>
      <c r="T12760" s="42"/>
      <c r="U12760" s="42"/>
      <c r="V12760" s="42"/>
      <c r="W12760" s="42"/>
      <c r="X12760" s="42"/>
      <c r="Y12760" s="42"/>
      <c r="Z12760" s="42"/>
    </row>
    <row r="12761">
      <c r="B12761" s="42"/>
      <c r="D12761" s="90"/>
      <c r="F12761" s="90"/>
      <c r="G12761" s="42"/>
      <c r="H12761" s="90"/>
      <c r="M12761" s="42"/>
      <c r="S12761" s="42"/>
      <c r="T12761" s="42"/>
      <c r="U12761" s="42"/>
      <c r="V12761" s="42"/>
      <c r="W12761" s="42"/>
      <c r="X12761" s="42"/>
      <c r="Y12761" s="42"/>
      <c r="Z12761" s="42"/>
    </row>
    <row r="12762">
      <c r="B12762" s="42"/>
      <c r="D12762" s="90"/>
      <c r="F12762" s="90"/>
      <c r="G12762" s="42"/>
      <c r="H12762" s="90"/>
      <c r="M12762" s="42"/>
      <c r="S12762" s="42"/>
      <c r="T12762" s="42"/>
      <c r="U12762" s="42"/>
      <c r="V12762" s="42"/>
      <c r="W12762" s="42"/>
      <c r="X12762" s="42"/>
      <c r="Y12762" s="42"/>
      <c r="Z12762" s="42"/>
    </row>
    <row r="12763">
      <c r="B12763" s="42"/>
      <c r="D12763" s="90"/>
      <c r="F12763" s="90"/>
      <c r="G12763" s="42"/>
      <c r="H12763" s="90"/>
      <c r="M12763" s="42"/>
      <c r="S12763" s="42"/>
      <c r="T12763" s="42"/>
      <c r="U12763" s="42"/>
      <c r="V12763" s="42"/>
      <c r="W12763" s="42"/>
      <c r="X12763" s="42"/>
      <c r="Y12763" s="42"/>
      <c r="Z12763" s="42"/>
    </row>
    <row r="12764">
      <c r="B12764" s="42"/>
      <c r="D12764" s="90"/>
      <c r="F12764" s="90"/>
      <c r="G12764" s="42"/>
      <c r="H12764" s="90"/>
      <c r="M12764" s="42"/>
      <c r="S12764" s="42"/>
      <c r="T12764" s="42"/>
      <c r="U12764" s="42"/>
      <c r="V12764" s="42"/>
      <c r="W12764" s="42"/>
      <c r="X12764" s="42"/>
      <c r="Y12764" s="42"/>
      <c r="Z12764" s="42"/>
    </row>
    <row r="12765">
      <c r="B12765" s="42"/>
      <c r="D12765" s="90"/>
      <c r="F12765" s="90"/>
      <c r="G12765" s="42"/>
      <c r="H12765" s="90"/>
      <c r="M12765" s="42"/>
      <c r="S12765" s="42"/>
      <c r="T12765" s="42"/>
      <c r="U12765" s="42"/>
      <c r="V12765" s="42"/>
      <c r="W12765" s="42"/>
      <c r="X12765" s="42"/>
      <c r="Y12765" s="42"/>
      <c r="Z12765" s="42"/>
    </row>
    <row r="12766">
      <c r="B12766" s="42"/>
      <c r="D12766" s="90"/>
      <c r="F12766" s="90"/>
      <c r="G12766" s="42"/>
      <c r="H12766" s="90"/>
      <c r="M12766" s="42"/>
      <c r="S12766" s="42"/>
      <c r="T12766" s="42"/>
      <c r="U12766" s="42"/>
      <c r="V12766" s="42"/>
      <c r="W12766" s="42"/>
      <c r="X12766" s="42"/>
      <c r="Y12766" s="42"/>
      <c r="Z12766" s="42"/>
    </row>
    <row r="12767">
      <c r="B12767" s="42"/>
      <c r="D12767" s="90"/>
      <c r="F12767" s="90"/>
      <c r="G12767" s="42"/>
      <c r="H12767" s="90"/>
      <c r="M12767" s="42"/>
      <c r="S12767" s="42"/>
      <c r="T12767" s="42"/>
      <c r="U12767" s="42"/>
      <c r="V12767" s="42"/>
      <c r="W12767" s="42"/>
      <c r="X12767" s="42"/>
      <c r="Y12767" s="42"/>
      <c r="Z12767" s="42"/>
    </row>
    <row r="12768">
      <c r="B12768" s="42"/>
      <c r="D12768" s="90"/>
      <c r="F12768" s="90"/>
      <c r="G12768" s="42"/>
      <c r="H12768" s="90"/>
      <c r="M12768" s="42"/>
      <c r="S12768" s="42"/>
      <c r="T12768" s="42"/>
      <c r="U12768" s="42"/>
      <c r="V12768" s="42"/>
      <c r="W12768" s="42"/>
      <c r="X12768" s="42"/>
      <c r="Y12768" s="42"/>
      <c r="Z12768" s="42"/>
    </row>
    <row r="12769">
      <c r="B12769" s="42"/>
      <c r="D12769" s="90"/>
      <c r="F12769" s="90"/>
      <c r="G12769" s="42"/>
      <c r="H12769" s="90"/>
      <c r="M12769" s="42"/>
      <c r="S12769" s="42"/>
      <c r="T12769" s="42"/>
      <c r="U12769" s="42"/>
      <c r="V12769" s="42"/>
      <c r="W12769" s="42"/>
      <c r="X12769" s="42"/>
      <c r="Y12769" s="42"/>
      <c r="Z12769" s="42"/>
    </row>
    <row r="12770">
      <c r="B12770" s="42"/>
      <c r="D12770" s="90"/>
      <c r="F12770" s="90"/>
      <c r="G12770" s="42"/>
      <c r="H12770" s="90"/>
      <c r="M12770" s="42"/>
      <c r="S12770" s="42"/>
      <c r="T12770" s="42"/>
      <c r="U12770" s="42"/>
      <c r="V12770" s="42"/>
      <c r="W12770" s="42"/>
      <c r="X12770" s="42"/>
      <c r="Y12770" s="42"/>
      <c r="Z12770" s="42"/>
    </row>
    <row r="12771">
      <c r="B12771" s="42"/>
      <c r="D12771" s="90"/>
      <c r="F12771" s="90"/>
      <c r="G12771" s="42"/>
      <c r="H12771" s="90"/>
      <c r="M12771" s="42"/>
      <c r="S12771" s="42"/>
      <c r="T12771" s="42"/>
      <c r="U12771" s="42"/>
      <c r="V12771" s="42"/>
      <c r="W12771" s="42"/>
      <c r="X12771" s="42"/>
      <c r="Y12771" s="42"/>
      <c r="Z12771" s="42"/>
    </row>
    <row r="12772">
      <c r="B12772" s="42"/>
      <c r="D12772" s="90"/>
      <c r="F12772" s="90"/>
      <c r="G12772" s="42"/>
      <c r="H12772" s="90"/>
      <c r="M12772" s="42"/>
      <c r="S12772" s="42"/>
      <c r="T12772" s="42"/>
      <c r="U12772" s="42"/>
      <c r="V12772" s="42"/>
      <c r="W12772" s="42"/>
      <c r="X12772" s="42"/>
      <c r="Y12772" s="42"/>
      <c r="Z12772" s="42"/>
    </row>
    <row r="12773">
      <c r="B12773" s="42"/>
      <c r="D12773" s="90"/>
      <c r="F12773" s="90"/>
      <c r="G12773" s="42"/>
      <c r="H12773" s="90"/>
      <c r="M12773" s="42"/>
      <c r="S12773" s="42"/>
      <c r="T12773" s="42"/>
      <c r="U12773" s="42"/>
      <c r="V12773" s="42"/>
      <c r="W12773" s="42"/>
      <c r="X12773" s="42"/>
      <c r="Y12773" s="42"/>
      <c r="Z12773" s="42"/>
    </row>
    <row r="12774">
      <c r="B12774" s="42"/>
      <c r="D12774" s="90"/>
      <c r="F12774" s="90"/>
      <c r="G12774" s="42"/>
      <c r="H12774" s="90"/>
      <c r="M12774" s="42"/>
      <c r="S12774" s="42"/>
      <c r="T12774" s="42"/>
      <c r="U12774" s="42"/>
      <c r="V12774" s="42"/>
      <c r="W12774" s="42"/>
      <c r="X12774" s="42"/>
      <c r="Y12774" s="42"/>
      <c r="Z12774" s="42"/>
    </row>
    <row r="12775">
      <c r="B12775" s="42"/>
      <c r="D12775" s="90"/>
      <c r="F12775" s="90"/>
      <c r="G12775" s="42"/>
      <c r="H12775" s="90"/>
      <c r="M12775" s="42"/>
      <c r="S12775" s="42"/>
      <c r="T12775" s="42"/>
      <c r="U12775" s="42"/>
      <c r="V12775" s="42"/>
      <c r="W12775" s="42"/>
      <c r="X12775" s="42"/>
      <c r="Y12775" s="42"/>
      <c r="Z12775" s="42"/>
    </row>
    <row r="12776">
      <c r="B12776" s="42"/>
      <c r="D12776" s="90"/>
      <c r="F12776" s="90"/>
      <c r="G12776" s="42"/>
      <c r="H12776" s="90"/>
      <c r="M12776" s="42"/>
      <c r="S12776" s="42"/>
      <c r="T12776" s="42"/>
      <c r="U12776" s="42"/>
      <c r="V12776" s="42"/>
      <c r="W12776" s="42"/>
      <c r="X12776" s="42"/>
      <c r="Y12776" s="42"/>
      <c r="Z12776" s="42"/>
    </row>
    <row r="12777">
      <c r="B12777" s="42"/>
      <c r="D12777" s="90"/>
      <c r="F12777" s="90"/>
      <c r="G12777" s="42"/>
      <c r="H12777" s="90"/>
      <c r="M12777" s="42"/>
      <c r="S12777" s="42"/>
      <c r="T12777" s="42"/>
      <c r="U12777" s="42"/>
      <c r="V12777" s="42"/>
      <c r="W12777" s="42"/>
      <c r="X12777" s="42"/>
      <c r="Y12777" s="42"/>
      <c r="Z12777" s="42"/>
    </row>
    <row r="12778">
      <c r="B12778" s="42"/>
      <c r="D12778" s="90"/>
      <c r="F12778" s="90"/>
      <c r="G12778" s="42"/>
      <c r="H12778" s="90"/>
      <c r="M12778" s="42"/>
      <c r="S12778" s="42"/>
      <c r="T12778" s="42"/>
      <c r="U12778" s="42"/>
      <c r="V12778" s="42"/>
      <c r="W12778" s="42"/>
      <c r="X12778" s="42"/>
      <c r="Y12778" s="42"/>
      <c r="Z12778" s="42"/>
    </row>
    <row r="12779">
      <c r="B12779" s="42"/>
      <c r="D12779" s="90"/>
      <c r="F12779" s="90"/>
      <c r="G12779" s="42"/>
      <c r="H12779" s="90"/>
      <c r="M12779" s="42"/>
      <c r="S12779" s="42"/>
      <c r="T12779" s="42"/>
      <c r="U12779" s="42"/>
      <c r="V12779" s="42"/>
      <c r="W12779" s="42"/>
      <c r="X12779" s="42"/>
      <c r="Y12779" s="42"/>
      <c r="Z12779" s="42"/>
    </row>
    <row r="12780">
      <c r="B12780" s="42"/>
      <c r="D12780" s="90"/>
      <c r="F12780" s="90"/>
      <c r="G12780" s="42"/>
      <c r="H12780" s="90"/>
      <c r="M12780" s="42"/>
      <c r="S12780" s="42"/>
      <c r="T12780" s="42"/>
      <c r="U12780" s="42"/>
      <c r="V12780" s="42"/>
      <c r="W12780" s="42"/>
      <c r="X12780" s="42"/>
      <c r="Y12780" s="42"/>
      <c r="Z12780" s="42"/>
    </row>
    <row r="12781">
      <c r="B12781" s="42"/>
      <c r="D12781" s="90"/>
      <c r="F12781" s="90"/>
      <c r="G12781" s="42"/>
      <c r="H12781" s="90"/>
      <c r="M12781" s="42"/>
      <c r="S12781" s="42"/>
      <c r="T12781" s="42"/>
      <c r="U12781" s="42"/>
      <c r="V12781" s="42"/>
      <c r="W12781" s="42"/>
      <c r="X12781" s="42"/>
      <c r="Y12781" s="42"/>
      <c r="Z12781" s="42"/>
    </row>
    <row r="12782">
      <c r="B12782" s="42"/>
      <c r="D12782" s="90"/>
      <c r="F12782" s="90"/>
      <c r="G12782" s="42"/>
      <c r="H12782" s="90"/>
      <c r="M12782" s="42"/>
      <c r="S12782" s="42"/>
      <c r="T12782" s="42"/>
      <c r="U12782" s="42"/>
      <c r="V12782" s="42"/>
      <c r="W12782" s="42"/>
      <c r="X12782" s="42"/>
      <c r="Y12782" s="42"/>
      <c r="Z12782" s="42"/>
    </row>
    <row r="12783">
      <c r="B12783" s="42"/>
      <c r="D12783" s="90"/>
      <c r="F12783" s="90"/>
      <c r="G12783" s="42"/>
      <c r="H12783" s="90"/>
      <c r="M12783" s="42"/>
      <c r="S12783" s="42"/>
      <c r="T12783" s="42"/>
      <c r="U12783" s="42"/>
      <c r="V12783" s="42"/>
      <c r="W12783" s="42"/>
      <c r="X12783" s="42"/>
      <c r="Y12783" s="42"/>
      <c r="Z12783" s="42"/>
    </row>
    <row r="12784">
      <c r="B12784" s="42"/>
      <c r="D12784" s="90"/>
      <c r="F12784" s="90"/>
      <c r="G12784" s="42"/>
      <c r="H12784" s="90"/>
      <c r="M12784" s="42"/>
      <c r="S12784" s="42"/>
      <c r="T12784" s="42"/>
      <c r="U12784" s="42"/>
      <c r="V12784" s="42"/>
      <c r="W12784" s="42"/>
      <c r="X12784" s="42"/>
      <c r="Y12784" s="42"/>
      <c r="Z12784" s="42"/>
    </row>
    <row r="12785">
      <c r="B12785" s="42"/>
      <c r="D12785" s="90"/>
      <c r="F12785" s="90"/>
      <c r="G12785" s="42"/>
      <c r="H12785" s="90"/>
      <c r="M12785" s="42"/>
      <c r="S12785" s="42"/>
      <c r="T12785" s="42"/>
      <c r="U12785" s="42"/>
      <c r="V12785" s="42"/>
      <c r="W12785" s="42"/>
      <c r="X12785" s="42"/>
      <c r="Y12785" s="42"/>
      <c r="Z12785" s="42"/>
    </row>
    <row r="12786">
      <c r="B12786" s="42"/>
      <c r="D12786" s="90"/>
      <c r="F12786" s="90"/>
      <c r="G12786" s="42"/>
      <c r="H12786" s="90"/>
      <c r="M12786" s="42"/>
      <c r="S12786" s="42"/>
      <c r="T12786" s="42"/>
      <c r="U12786" s="42"/>
      <c r="V12786" s="42"/>
      <c r="W12786" s="42"/>
      <c r="X12786" s="42"/>
      <c r="Y12786" s="42"/>
      <c r="Z12786" s="42"/>
    </row>
    <row r="12787">
      <c r="B12787" s="42"/>
      <c r="D12787" s="90"/>
      <c r="F12787" s="90"/>
      <c r="G12787" s="42"/>
      <c r="H12787" s="90"/>
      <c r="M12787" s="42"/>
      <c r="S12787" s="42"/>
      <c r="T12787" s="42"/>
      <c r="U12787" s="42"/>
      <c r="V12787" s="42"/>
      <c r="W12787" s="42"/>
      <c r="X12787" s="42"/>
      <c r="Y12787" s="42"/>
      <c r="Z12787" s="42"/>
    </row>
    <row r="12788">
      <c r="B12788" s="42"/>
      <c r="D12788" s="90"/>
      <c r="F12788" s="90"/>
      <c r="G12788" s="42"/>
      <c r="H12788" s="90"/>
      <c r="M12788" s="42"/>
      <c r="S12788" s="42"/>
      <c r="T12788" s="42"/>
      <c r="U12788" s="42"/>
      <c r="V12788" s="42"/>
      <c r="W12788" s="42"/>
      <c r="X12788" s="42"/>
      <c r="Y12788" s="42"/>
      <c r="Z12788" s="42"/>
    </row>
    <row r="12789">
      <c r="B12789" s="42"/>
      <c r="D12789" s="90"/>
      <c r="F12789" s="90"/>
      <c r="G12789" s="42"/>
      <c r="H12789" s="90"/>
      <c r="M12789" s="42"/>
      <c r="S12789" s="42"/>
      <c r="T12789" s="42"/>
      <c r="U12789" s="42"/>
      <c r="V12789" s="42"/>
      <c r="W12789" s="42"/>
      <c r="X12789" s="42"/>
      <c r="Y12789" s="42"/>
      <c r="Z12789" s="42"/>
    </row>
    <row r="12790">
      <c r="B12790" s="42"/>
      <c r="D12790" s="90"/>
      <c r="F12790" s="90"/>
      <c r="G12790" s="42"/>
      <c r="H12790" s="90"/>
      <c r="M12790" s="42"/>
      <c r="S12790" s="42"/>
      <c r="T12790" s="42"/>
      <c r="U12790" s="42"/>
      <c r="V12790" s="42"/>
      <c r="W12790" s="42"/>
      <c r="X12790" s="42"/>
      <c r="Y12790" s="42"/>
      <c r="Z12790" s="42"/>
    </row>
    <row r="12791">
      <c r="B12791" s="42"/>
      <c r="D12791" s="90"/>
      <c r="F12791" s="90"/>
      <c r="G12791" s="42"/>
      <c r="H12791" s="90"/>
      <c r="M12791" s="42"/>
      <c r="S12791" s="42"/>
      <c r="T12791" s="42"/>
      <c r="U12791" s="42"/>
      <c r="V12791" s="42"/>
      <c r="W12791" s="42"/>
      <c r="X12791" s="42"/>
      <c r="Y12791" s="42"/>
      <c r="Z12791" s="42"/>
    </row>
    <row r="12792">
      <c r="B12792" s="42"/>
      <c r="D12792" s="90"/>
      <c r="F12792" s="90"/>
      <c r="G12792" s="42"/>
      <c r="H12792" s="90"/>
      <c r="M12792" s="42"/>
      <c r="S12792" s="42"/>
      <c r="T12792" s="42"/>
      <c r="U12792" s="42"/>
      <c r="V12792" s="42"/>
      <c r="W12792" s="42"/>
      <c r="X12792" s="42"/>
      <c r="Y12792" s="42"/>
      <c r="Z12792" s="42"/>
    </row>
    <row r="12793">
      <c r="B12793" s="42"/>
      <c r="D12793" s="90"/>
      <c r="F12793" s="90"/>
      <c r="G12793" s="42"/>
      <c r="H12793" s="90"/>
      <c r="M12793" s="42"/>
      <c r="S12793" s="42"/>
      <c r="T12793" s="42"/>
      <c r="U12793" s="42"/>
      <c r="V12793" s="42"/>
      <c r="W12793" s="42"/>
      <c r="X12793" s="42"/>
      <c r="Y12793" s="42"/>
      <c r="Z12793" s="42"/>
    </row>
    <row r="12794">
      <c r="B12794" s="42"/>
      <c r="D12794" s="90"/>
      <c r="F12794" s="90"/>
      <c r="G12794" s="42"/>
      <c r="H12794" s="90"/>
      <c r="M12794" s="42"/>
      <c r="S12794" s="42"/>
      <c r="T12794" s="42"/>
      <c r="U12794" s="42"/>
      <c r="V12794" s="42"/>
      <c r="W12794" s="42"/>
      <c r="X12794" s="42"/>
      <c r="Y12794" s="42"/>
      <c r="Z12794" s="42"/>
    </row>
    <row r="12795">
      <c r="B12795" s="42"/>
      <c r="D12795" s="90"/>
      <c r="F12795" s="90"/>
      <c r="G12795" s="42"/>
      <c r="H12795" s="90"/>
      <c r="M12795" s="42"/>
      <c r="S12795" s="42"/>
      <c r="T12795" s="42"/>
      <c r="U12795" s="42"/>
      <c r="V12795" s="42"/>
      <c r="W12795" s="42"/>
      <c r="X12795" s="42"/>
      <c r="Y12795" s="42"/>
      <c r="Z12795" s="42"/>
    </row>
    <row r="12796">
      <c r="B12796" s="42"/>
      <c r="D12796" s="90"/>
      <c r="F12796" s="90"/>
      <c r="G12796" s="42"/>
      <c r="H12796" s="90"/>
      <c r="M12796" s="42"/>
      <c r="S12796" s="42"/>
      <c r="T12796" s="42"/>
      <c r="U12796" s="42"/>
      <c r="V12796" s="42"/>
      <c r="W12796" s="42"/>
      <c r="X12796" s="42"/>
      <c r="Y12796" s="42"/>
      <c r="Z12796" s="42"/>
    </row>
    <row r="12797">
      <c r="B12797" s="42"/>
      <c r="D12797" s="90"/>
      <c r="F12797" s="90"/>
      <c r="G12797" s="42"/>
      <c r="H12797" s="90"/>
      <c r="M12797" s="42"/>
      <c r="S12797" s="42"/>
      <c r="T12797" s="42"/>
      <c r="U12797" s="42"/>
      <c r="V12797" s="42"/>
      <c r="W12797" s="42"/>
      <c r="X12797" s="42"/>
      <c r="Y12797" s="42"/>
      <c r="Z12797" s="42"/>
    </row>
    <row r="12798">
      <c r="B12798" s="42"/>
      <c r="D12798" s="90"/>
      <c r="F12798" s="90"/>
      <c r="G12798" s="42"/>
      <c r="H12798" s="90"/>
      <c r="M12798" s="42"/>
      <c r="S12798" s="42"/>
      <c r="T12798" s="42"/>
      <c r="U12798" s="42"/>
      <c r="V12798" s="42"/>
      <c r="W12798" s="42"/>
      <c r="X12798" s="42"/>
      <c r="Y12798" s="42"/>
      <c r="Z12798" s="42"/>
    </row>
    <row r="12799">
      <c r="B12799" s="42"/>
      <c r="D12799" s="90"/>
      <c r="F12799" s="90"/>
      <c r="G12799" s="42"/>
      <c r="H12799" s="90"/>
      <c r="M12799" s="42"/>
      <c r="S12799" s="42"/>
      <c r="T12799" s="42"/>
      <c r="U12799" s="42"/>
      <c r="V12799" s="42"/>
      <c r="W12799" s="42"/>
      <c r="X12799" s="42"/>
      <c r="Y12799" s="42"/>
      <c r="Z12799" s="42"/>
    </row>
    <row r="12800">
      <c r="B12800" s="42"/>
      <c r="D12800" s="90"/>
      <c r="F12800" s="90"/>
      <c r="G12800" s="42"/>
      <c r="H12800" s="90"/>
      <c r="M12800" s="42"/>
      <c r="S12800" s="42"/>
      <c r="T12800" s="42"/>
      <c r="U12800" s="42"/>
      <c r="V12800" s="42"/>
      <c r="W12800" s="42"/>
      <c r="X12800" s="42"/>
      <c r="Y12800" s="42"/>
      <c r="Z12800" s="42"/>
    </row>
    <row r="12801">
      <c r="B12801" s="42"/>
      <c r="D12801" s="90"/>
      <c r="F12801" s="90"/>
      <c r="G12801" s="42"/>
      <c r="H12801" s="90"/>
      <c r="M12801" s="42"/>
      <c r="S12801" s="42"/>
      <c r="T12801" s="42"/>
      <c r="U12801" s="42"/>
      <c r="V12801" s="42"/>
      <c r="W12801" s="42"/>
      <c r="X12801" s="42"/>
      <c r="Y12801" s="42"/>
      <c r="Z12801" s="42"/>
    </row>
    <row r="12802">
      <c r="B12802" s="42"/>
      <c r="D12802" s="90"/>
      <c r="F12802" s="90"/>
      <c r="G12802" s="42"/>
      <c r="H12802" s="90"/>
      <c r="M12802" s="42"/>
      <c r="S12802" s="42"/>
      <c r="T12802" s="42"/>
      <c r="U12802" s="42"/>
      <c r="V12802" s="42"/>
      <c r="W12802" s="42"/>
      <c r="X12802" s="42"/>
      <c r="Y12802" s="42"/>
      <c r="Z12802" s="42"/>
    </row>
    <row r="12803">
      <c r="B12803" s="42"/>
      <c r="D12803" s="90"/>
      <c r="F12803" s="90"/>
      <c r="G12803" s="42"/>
      <c r="H12803" s="90"/>
      <c r="M12803" s="42"/>
      <c r="S12803" s="42"/>
      <c r="T12803" s="42"/>
      <c r="U12803" s="42"/>
      <c r="V12803" s="42"/>
      <c r="W12803" s="42"/>
      <c r="X12803" s="42"/>
      <c r="Y12803" s="42"/>
      <c r="Z12803" s="42"/>
    </row>
    <row r="12804">
      <c r="B12804" s="42"/>
      <c r="D12804" s="90"/>
      <c r="F12804" s="90"/>
      <c r="G12804" s="42"/>
      <c r="H12804" s="90"/>
      <c r="M12804" s="42"/>
      <c r="S12804" s="42"/>
      <c r="T12804" s="42"/>
      <c r="U12804" s="42"/>
      <c r="V12804" s="42"/>
      <c r="W12804" s="42"/>
      <c r="X12804" s="42"/>
      <c r="Y12804" s="42"/>
      <c r="Z12804" s="42"/>
    </row>
    <row r="12805">
      <c r="B12805" s="42"/>
      <c r="D12805" s="90"/>
      <c r="F12805" s="90"/>
      <c r="G12805" s="42"/>
      <c r="H12805" s="90"/>
      <c r="M12805" s="42"/>
      <c r="S12805" s="42"/>
      <c r="T12805" s="42"/>
      <c r="U12805" s="42"/>
      <c r="V12805" s="42"/>
      <c r="W12805" s="42"/>
      <c r="X12805" s="42"/>
      <c r="Y12805" s="42"/>
      <c r="Z12805" s="42"/>
    </row>
    <row r="12806">
      <c r="B12806" s="42"/>
      <c r="D12806" s="90"/>
      <c r="F12806" s="90"/>
      <c r="G12806" s="42"/>
      <c r="H12806" s="90"/>
      <c r="M12806" s="42"/>
      <c r="S12806" s="42"/>
      <c r="T12806" s="42"/>
      <c r="U12806" s="42"/>
      <c r="V12806" s="42"/>
      <c r="W12806" s="42"/>
      <c r="X12806" s="42"/>
      <c r="Y12806" s="42"/>
      <c r="Z12806" s="42"/>
    </row>
    <row r="12807">
      <c r="B12807" s="42"/>
      <c r="D12807" s="90"/>
      <c r="F12807" s="90"/>
      <c r="G12807" s="42"/>
      <c r="H12807" s="90"/>
      <c r="M12807" s="42"/>
      <c r="S12807" s="42"/>
      <c r="T12807" s="42"/>
      <c r="U12807" s="42"/>
      <c r="V12807" s="42"/>
      <c r="W12807" s="42"/>
      <c r="X12807" s="42"/>
      <c r="Y12807" s="42"/>
      <c r="Z12807" s="42"/>
    </row>
    <row r="12808">
      <c r="B12808" s="42"/>
      <c r="D12808" s="90"/>
      <c r="F12808" s="90"/>
      <c r="G12808" s="42"/>
      <c r="H12808" s="90"/>
      <c r="M12808" s="42"/>
      <c r="S12808" s="42"/>
      <c r="T12808" s="42"/>
      <c r="U12808" s="42"/>
      <c r="V12808" s="42"/>
      <c r="W12808" s="42"/>
      <c r="X12808" s="42"/>
      <c r="Y12808" s="42"/>
      <c r="Z12808" s="42"/>
    </row>
    <row r="12809">
      <c r="B12809" s="42"/>
      <c r="D12809" s="90"/>
      <c r="F12809" s="90"/>
      <c r="G12809" s="42"/>
      <c r="H12809" s="90"/>
      <c r="M12809" s="42"/>
      <c r="S12809" s="42"/>
      <c r="T12809" s="42"/>
      <c r="U12809" s="42"/>
      <c r="V12809" s="42"/>
      <c r="W12809" s="42"/>
      <c r="X12809" s="42"/>
      <c r="Y12809" s="42"/>
      <c r="Z12809" s="42"/>
    </row>
    <row r="12810">
      <c r="B12810" s="42"/>
      <c r="D12810" s="90"/>
      <c r="F12810" s="90"/>
      <c r="G12810" s="42"/>
      <c r="H12810" s="90"/>
      <c r="M12810" s="42"/>
      <c r="S12810" s="42"/>
      <c r="T12810" s="42"/>
      <c r="U12810" s="42"/>
      <c r="V12810" s="42"/>
      <c r="W12810" s="42"/>
      <c r="X12810" s="42"/>
      <c r="Y12810" s="42"/>
      <c r="Z12810" s="42"/>
    </row>
    <row r="12811">
      <c r="B12811" s="42"/>
      <c r="D12811" s="90"/>
      <c r="F12811" s="90"/>
      <c r="G12811" s="42"/>
      <c r="H12811" s="90"/>
      <c r="M12811" s="42"/>
      <c r="S12811" s="42"/>
      <c r="T12811" s="42"/>
      <c r="U12811" s="42"/>
      <c r="V12811" s="42"/>
      <c r="W12811" s="42"/>
      <c r="X12811" s="42"/>
      <c r="Y12811" s="42"/>
      <c r="Z12811" s="42"/>
    </row>
    <row r="12812">
      <c r="B12812" s="42"/>
      <c r="D12812" s="90"/>
      <c r="F12812" s="90"/>
      <c r="G12812" s="42"/>
      <c r="H12812" s="90"/>
      <c r="M12812" s="42"/>
      <c r="S12812" s="42"/>
      <c r="T12812" s="42"/>
      <c r="U12812" s="42"/>
      <c r="V12812" s="42"/>
      <c r="W12812" s="42"/>
      <c r="X12812" s="42"/>
      <c r="Y12812" s="42"/>
      <c r="Z12812" s="42"/>
    </row>
    <row r="12813">
      <c r="B12813" s="42"/>
      <c r="D12813" s="90"/>
      <c r="F12813" s="90"/>
      <c r="G12813" s="42"/>
      <c r="H12813" s="90"/>
      <c r="M12813" s="42"/>
      <c r="S12813" s="42"/>
      <c r="T12813" s="42"/>
      <c r="U12813" s="42"/>
      <c r="V12813" s="42"/>
      <c r="W12813" s="42"/>
      <c r="X12813" s="42"/>
      <c r="Y12813" s="42"/>
      <c r="Z12813" s="42"/>
    </row>
    <row r="12814">
      <c r="B12814" s="42"/>
      <c r="D12814" s="90"/>
      <c r="F12814" s="90"/>
      <c r="G12814" s="42"/>
      <c r="H12814" s="90"/>
      <c r="M12814" s="42"/>
      <c r="S12814" s="42"/>
      <c r="T12814" s="42"/>
      <c r="U12814" s="42"/>
      <c r="V12814" s="42"/>
      <c r="W12814" s="42"/>
      <c r="X12814" s="42"/>
      <c r="Y12814" s="42"/>
      <c r="Z12814" s="42"/>
    </row>
    <row r="12815">
      <c r="B12815" s="42"/>
      <c r="D12815" s="90"/>
      <c r="F12815" s="90"/>
      <c r="G12815" s="42"/>
      <c r="H12815" s="90"/>
      <c r="M12815" s="42"/>
      <c r="S12815" s="42"/>
      <c r="T12815" s="42"/>
      <c r="U12815" s="42"/>
      <c r="V12815" s="42"/>
      <c r="W12815" s="42"/>
      <c r="X12815" s="42"/>
      <c r="Y12815" s="42"/>
      <c r="Z12815" s="42"/>
    </row>
    <row r="12816">
      <c r="B12816" s="42"/>
      <c r="D12816" s="90"/>
      <c r="F12816" s="90"/>
      <c r="G12816" s="42"/>
      <c r="H12816" s="90"/>
      <c r="M12816" s="42"/>
      <c r="S12816" s="42"/>
      <c r="T12816" s="42"/>
      <c r="U12816" s="42"/>
      <c r="V12816" s="42"/>
      <c r="W12816" s="42"/>
      <c r="X12816" s="42"/>
      <c r="Y12816" s="42"/>
      <c r="Z12816" s="42"/>
    </row>
    <row r="12817">
      <c r="B12817" s="42"/>
      <c r="D12817" s="90"/>
      <c r="F12817" s="90"/>
      <c r="G12817" s="42"/>
      <c r="H12817" s="90"/>
      <c r="M12817" s="42"/>
      <c r="S12817" s="42"/>
      <c r="T12817" s="42"/>
      <c r="U12817" s="42"/>
      <c r="V12817" s="42"/>
      <c r="W12817" s="42"/>
      <c r="X12817" s="42"/>
      <c r="Y12817" s="42"/>
      <c r="Z12817" s="42"/>
    </row>
    <row r="12818">
      <c r="B12818" s="42"/>
      <c r="D12818" s="90"/>
      <c r="F12818" s="90"/>
      <c r="G12818" s="42"/>
      <c r="H12818" s="90"/>
      <c r="M12818" s="42"/>
      <c r="S12818" s="42"/>
      <c r="T12818" s="42"/>
      <c r="U12818" s="42"/>
      <c r="V12818" s="42"/>
      <c r="W12818" s="42"/>
      <c r="X12818" s="42"/>
      <c r="Y12818" s="42"/>
      <c r="Z12818" s="42"/>
    </row>
    <row r="12819">
      <c r="B12819" s="42"/>
      <c r="D12819" s="90"/>
      <c r="F12819" s="90"/>
      <c r="G12819" s="42"/>
      <c r="H12819" s="90"/>
      <c r="M12819" s="42"/>
      <c r="S12819" s="42"/>
      <c r="T12819" s="42"/>
      <c r="U12819" s="42"/>
      <c r="V12819" s="42"/>
      <c r="W12819" s="42"/>
      <c r="X12819" s="42"/>
      <c r="Y12819" s="42"/>
      <c r="Z12819" s="42"/>
    </row>
    <row r="12820">
      <c r="B12820" s="42"/>
      <c r="D12820" s="90"/>
      <c r="F12820" s="90"/>
      <c r="G12820" s="42"/>
      <c r="H12820" s="90"/>
      <c r="M12820" s="42"/>
      <c r="S12820" s="42"/>
      <c r="T12820" s="42"/>
      <c r="U12820" s="42"/>
      <c r="V12820" s="42"/>
      <c r="W12820" s="42"/>
      <c r="X12820" s="42"/>
      <c r="Y12820" s="42"/>
      <c r="Z12820" s="42"/>
    </row>
    <row r="12821">
      <c r="B12821" s="42"/>
      <c r="D12821" s="90"/>
      <c r="F12821" s="90"/>
      <c r="G12821" s="42"/>
      <c r="H12821" s="90"/>
      <c r="M12821" s="42"/>
      <c r="S12821" s="42"/>
      <c r="T12821" s="42"/>
      <c r="U12821" s="42"/>
      <c r="V12821" s="42"/>
      <c r="W12821" s="42"/>
      <c r="X12821" s="42"/>
      <c r="Y12821" s="42"/>
      <c r="Z12821" s="42"/>
    </row>
    <row r="12822">
      <c r="B12822" s="42"/>
      <c r="D12822" s="90"/>
      <c r="F12822" s="90"/>
      <c r="G12822" s="42"/>
      <c r="H12822" s="90"/>
      <c r="M12822" s="42"/>
      <c r="S12822" s="42"/>
      <c r="T12822" s="42"/>
      <c r="U12822" s="42"/>
      <c r="V12822" s="42"/>
      <c r="W12822" s="42"/>
      <c r="X12822" s="42"/>
      <c r="Y12822" s="42"/>
      <c r="Z12822" s="42"/>
    </row>
    <row r="12823">
      <c r="B12823" s="42"/>
      <c r="D12823" s="90"/>
      <c r="F12823" s="90"/>
      <c r="G12823" s="42"/>
      <c r="H12823" s="90"/>
      <c r="M12823" s="42"/>
      <c r="S12823" s="42"/>
      <c r="T12823" s="42"/>
      <c r="U12823" s="42"/>
      <c r="V12823" s="42"/>
      <c r="W12823" s="42"/>
      <c r="X12823" s="42"/>
      <c r="Y12823" s="42"/>
      <c r="Z12823" s="42"/>
    </row>
    <row r="12824">
      <c r="B12824" s="42"/>
      <c r="D12824" s="90"/>
      <c r="F12824" s="90"/>
      <c r="G12824" s="42"/>
      <c r="H12824" s="90"/>
      <c r="M12824" s="42"/>
      <c r="S12824" s="42"/>
      <c r="T12824" s="42"/>
      <c r="U12824" s="42"/>
      <c r="V12824" s="42"/>
      <c r="W12824" s="42"/>
      <c r="X12824" s="42"/>
      <c r="Y12824" s="42"/>
      <c r="Z12824" s="42"/>
    </row>
    <row r="12825">
      <c r="B12825" s="42"/>
      <c r="D12825" s="90"/>
      <c r="F12825" s="90"/>
      <c r="G12825" s="42"/>
      <c r="H12825" s="90"/>
      <c r="M12825" s="42"/>
      <c r="S12825" s="42"/>
      <c r="T12825" s="42"/>
      <c r="U12825" s="42"/>
      <c r="V12825" s="42"/>
      <c r="W12825" s="42"/>
      <c r="X12825" s="42"/>
      <c r="Y12825" s="42"/>
      <c r="Z12825" s="42"/>
    </row>
    <row r="12826">
      <c r="B12826" s="42"/>
      <c r="D12826" s="90"/>
      <c r="F12826" s="90"/>
      <c r="G12826" s="42"/>
      <c r="H12826" s="90"/>
      <c r="M12826" s="42"/>
      <c r="S12826" s="42"/>
      <c r="T12826" s="42"/>
      <c r="U12826" s="42"/>
      <c r="V12826" s="42"/>
      <c r="W12826" s="42"/>
      <c r="X12826" s="42"/>
      <c r="Y12826" s="42"/>
      <c r="Z12826" s="42"/>
    </row>
    <row r="12827">
      <c r="B12827" s="42"/>
      <c r="D12827" s="90"/>
      <c r="F12827" s="90"/>
      <c r="G12827" s="42"/>
      <c r="H12827" s="90"/>
      <c r="M12827" s="42"/>
      <c r="S12827" s="42"/>
      <c r="T12827" s="42"/>
      <c r="U12827" s="42"/>
      <c r="V12827" s="42"/>
      <c r="W12827" s="42"/>
      <c r="X12827" s="42"/>
      <c r="Y12827" s="42"/>
      <c r="Z12827" s="42"/>
    </row>
    <row r="12828">
      <c r="B12828" s="42"/>
      <c r="D12828" s="90"/>
      <c r="F12828" s="90"/>
      <c r="G12828" s="42"/>
      <c r="H12828" s="90"/>
      <c r="M12828" s="42"/>
      <c r="S12828" s="42"/>
      <c r="T12828" s="42"/>
      <c r="U12828" s="42"/>
      <c r="V12828" s="42"/>
      <c r="W12828" s="42"/>
      <c r="X12828" s="42"/>
      <c r="Y12828" s="42"/>
      <c r="Z12828" s="42"/>
    </row>
    <row r="12829">
      <c r="B12829" s="42"/>
      <c r="D12829" s="90"/>
      <c r="F12829" s="90"/>
      <c r="G12829" s="42"/>
      <c r="H12829" s="90"/>
      <c r="M12829" s="42"/>
      <c r="S12829" s="42"/>
      <c r="T12829" s="42"/>
      <c r="U12829" s="42"/>
      <c r="V12829" s="42"/>
      <c r="W12829" s="42"/>
      <c r="X12829" s="42"/>
      <c r="Y12829" s="42"/>
      <c r="Z12829" s="42"/>
    </row>
    <row r="12830">
      <c r="B12830" s="42"/>
      <c r="D12830" s="90"/>
      <c r="F12830" s="90"/>
      <c r="G12830" s="42"/>
      <c r="H12830" s="90"/>
      <c r="M12830" s="42"/>
      <c r="S12830" s="42"/>
      <c r="T12830" s="42"/>
      <c r="U12830" s="42"/>
      <c r="V12830" s="42"/>
      <c r="W12830" s="42"/>
      <c r="X12830" s="42"/>
      <c r="Y12830" s="42"/>
      <c r="Z12830" s="42"/>
    </row>
    <row r="12831">
      <c r="B12831" s="42"/>
      <c r="D12831" s="90"/>
      <c r="F12831" s="90"/>
      <c r="G12831" s="42"/>
      <c r="H12831" s="90"/>
      <c r="M12831" s="42"/>
      <c r="S12831" s="42"/>
      <c r="T12831" s="42"/>
      <c r="U12831" s="42"/>
      <c r="V12831" s="42"/>
      <c r="W12831" s="42"/>
      <c r="X12831" s="42"/>
      <c r="Y12831" s="42"/>
      <c r="Z12831" s="42"/>
    </row>
    <row r="12832">
      <c r="B12832" s="42"/>
      <c r="D12832" s="90"/>
      <c r="F12832" s="90"/>
      <c r="G12832" s="42"/>
      <c r="H12832" s="90"/>
      <c r="M12832" s="42"/>
      <c r="S12832" s="42"/>
      <c r="T12832" s="42"/>
      <c r="U12832" s="42"/>
      <c r="V12832" s="42"/>
      <c r="W12832" s="42"/>
      <c r="X12832" s="42"/>
      <c r="Y12832" s="42"/>
      <c r="Z12832" s="42"/>
    </row>
    <row r="12833">
      <c r="B12833" s="42"/>
      <c r="D12833" s="90"/>
      <c r="F12833" s="90"/>
      <c r="G12833" s="42"/>
      <c r="H12833" s="90"/>
      <c r="M12833" s="42"/>
      <c r="S12833" s="42"/>
      <c r="T12833" s="42"/>
      <c r="U12833" s="42"/>
      <c r="V12833" s="42"/>
      <c r="W12833" s="42"/>
      <c r="X12833" s="42"/>
      <c r="Y12833" s="42"/>
      <c r="Z12833" s="42"/>
    </row>
    <row r="12834">
      <c r="B12834" s="42"/>
      <c r="D12834" s="90"/>
      <c r="F12834" s="90"/>
      <c r="G12834" s="42"/>
      <c r="H12834" s="90"/>
      <c r="M12834" s="42"/>
      <c r="S12834" s="42"/>
      <c r="T12834" s="42"/>
      <c r="U12834" s="42"/>
      <c r="V12834" s="42"/>
      <c r="W12834" s="42"/>
      <c r="X12834" s="42"/>
      <c r="Y12834" s="42"/>
      <c r="Z12834" s="42"/>
    </row>
    <row r="12835">
      <c r="B12835" s="42"/>
      <c r="D12835" s="90"/>
      <c r="F12835" s="90"/>
      <c r="G12835" s="42"/>
      <c r="H12835" s="90"/>
      <c r="M12835" s="42"/>
      <c r="S12835" s="42"/>
      <c r="T12835" s="42"/>
      <c r="U12835" s="42"/>
      <c r="V12835" s="42"/>
      <c r="W12835" s="42"/>
      <c r="X12835" s="42"/>
      <c r="Y12835" s="42"/>
      <c r="Z12835" s="42"/>
    </row>
    <row r="12836">
      <c r="B12836" s="42"/>
      <c r="D12836" s="90"/>
      <c r="F12836" s="90"/>
      <c r="G12836" s="42"/>
      <c r="H12836" s="90"/>
      <c r="M12836" s="42"/>
      <c r="S12836" s="42"/>
      <c r="T12836" s="42"/>
      <c r="U12836" s="42"/>
      <c r="V12836" s="42"/>
      <c r="W12836" s="42"/>
      <c r="X12836" s="42"/>
      <c r="Y12836" s="42"/>
      <c r="Z12836" s="42"/>
    </row>
    <row r="12837">
      <c r="B12837" s="42"/>
      <c r="D12837" s="90"/>
      <c r="F12837" s="90"/>
      <c r="G12837" s="42"/>
      <c r="H12837" s="90"/>
      <c r="M12837" s="42"/>
      <c r="S12837" s="42"/>
      <c r="T12837" s="42"/>
      <c r="U12837" s="42"/>
      <c r="V12837" s="42"/>
      <c r="W12837" s="42"/>
      <c r="X12837" s="42"/>
      <c r="Y12837" s="42"/>
      <c r="Z12837" s="42"/>
    </row>
    <row r="12838">
      <c r="B12838" s="42"/>
      <c r="D12838" s="90"/>
      <c r="F12838" s="90"/>
      <c r="G12838" s="42"/>
      <c r="H12838" s="90"/>
      <c r="M12838" s="42"/>
      <c r="S12838" s="42"/>
      <c r="T12838" s="42"/>
      <c r="U12838" s="42"/>
      <c r="V12838" s="42"/>
      <c r="W12838" s="42"/>
      <c r="X12838" s="42"/>
      <c r="Y12838" s="42"/>
      <c r="Z12838" s="42"/>
    </row>
    <row r="12839">
      <c r="B12839" s="42"/>
      <c r="D12839" s="90"/>
      <c r="F12839" s="90"/>
      <c r="G12839" s="42"/>
      <c r="H12839" s="90"/>
      <c r="M12839" s="42"/>
      <c r="S12839" s="42"/>
      <c r="T12839" s="42"/>
      <c r="U12839" s="42"/>
      <c r="V12839" s="42"/>
      <c r="W12839" s="42"/>
      <c r="X12839" s="42"/>
      <c r="Y12839" s="42"/>
      <c r="Z12839" s="42"/>
    </row>
    <row r="12840">
      <c r="B12840" s="42"/>
      <c r="D12840" s="90"/>
      <c r="F12840" s="90"/>
      <c r="G12840" s="42"/>
      <c r="H12840" s="90"/>
      <c r="M12840" s="42"/>
      <c r="S12840" s="42"/>
      <c r="T12840" s="42"/>
      <c r="U12840" s="42"/>
      <c r="V12840" s="42"/>
      <c r="W12840" s="42"/>
      <c r="X12840" s="42"/>
      <c r="Y12840" s="42"/>
      <c r="Z12840" s="42"/>
    </row>
    <row r="12841">
      <c r="B12841" s="42"/>
      <c r="D12841" s="90"/>
      <c r="F12841" s="90"/>
      <c r="G12841" s="42"/>
      <c r="H12841" s="90"/>
      <c r="M12841" s="42"/>
      <c r="S12841" s="42"/>
      <c r="T12841" s="42"/>
      <c r="U12841" s="42"/>
      <c r="V12841" s="42"/>
      <c r="W12841" s="42"/>
      <c r="X12841" s="42"/>
      <c r="Y12841" s="42"/>
      <c r="Z12841" s="42"/>
    </row>
    <row r="12842">
      <c r="B12842" s="42"/>
      <c r="D12842" s="90"/>
      <c r="F12842" s="90"/>
      <c r="G12842" s="42"/>
      <c r="H12842" s="90"/>
      <c r="M12842" s="42"/>
      <c r="S12842" s="42"/>
      <c r="T12842" s="42"/>
      <c r="U12842" s="42"/>
      <c r="V12842" s="42"/>
      <c r="W12842" s="42"/>
      <c r="X12842" s="42"/>
      <c r="Y12842" s="42"/>
      <c r="Z12842" s="42"/>
    </row>
    <row r="12843">
      <c r="B12843" s="42"/>
      <c r="D12843" s="90"/>
      <c r="F12843" s="90"/>
      <c r="G12843" s="42"/>
      <c r="H12843" s="90"/>
      <c r="M12843" s="42"/>
      <c r="S12843" s="42"/>
      <c r="T12843" s="42"/>
      <c r="U12843" s="42"/>
      <c r="V12843" s="42"/>
      <c r="W12843" s="42"/>
      <c r="X12843" s="42"/>
      <c r="Y12843" s="42"/>
      <c r="Z12843" s="42"/>
    </row>
    <row r="12844">
      <c r="B12844" s="42"/>
      <c r="D12844" s="90"/>
      <c r="F12844" s="90"/>
      <c r="G12844" s="42"/>
      <c r="H12844" s="90"/>
      <c r="M12844" s="42"/>
      <c r="S12844" s="42"/>
      <c r="T12844" s="42"/>
      <c r="U12844" s="42"/>
      <c r="V12844" s="42"/>
      <c r="W12844" s="42"/>
      <c r="X12844" s="42"/>
      <c r="Y12844" s="42"/>
      <c r="Z12844" s="42"/>
    </row>
    <row r="12845">
      <c r="B12845" s="42"/>
      <c r="D12845" s="90"/>
      <c r="F12845" s="90"/>
      <c r="G12845" s="42"/>
      <c r="H12845" s="90"/>
      <c r="M12845" s="42"/>
      <c r="S12845" s="42"/>
      <c r="T12845" s="42"/>
      <c r="U12845" s="42"/>
      <c r="V12845" s="42"/>
      <c r="W12845" s="42"/>
      <c r="X12845" s="42"/>
      <c r="Y12845" s="42"/>
      <c r="Z12845" s="42"/>
    </row>
    <row r="12846">
      <c r="B12846" s="42"/>
      <c r="D12846" s="90"/>
      <c r="F12846" s="90"/>
      <c r="G12846" s="42"/>
      <c r="H12846" s="90"/>
      <c r="M12846" s="42"/>
      <c r="S12846" s="42"/>
      <c r="T12846" s="42"/>
      <c r="U12846" s="42"/>
      <c r="V12846" s="42"/>
      <c r="W12846" s="42"/>
      <c r="X12846" s="42"/>
      <c r="Y12846" s="42"/>
      <c r="Z12846" s="42"/>
    </row>
    <row r="12847">
      <c r="B12847" s="42"/>
      <c r="D12847" s="90"/>
      <c r="F12847" s="90"/>
      <c r="G12847" s="42"/>
      <c r="H12847" s="90"/>
      <c r="M12847" s="42"/>
      <c r="S12847" s="42"/>
      <c r="T12847" s="42"/>
      <c r="U12847" s="42"/>
      <c r="V12847" s="42"/>
      <c r="W12847" s="42"/>
      <c r="X12847" s="42"/>
      <c r="Y12847" s="42"/>
      <c r="Z12847" s="42"/>
    </row>
    <row r="12848">
      <c r="B12848" s="42"/>
      <c r="D12848" s="90"/>
      <c r="F12848" s="90"/>
      <c r="G12848" s="42"/>
      <c r="H12848" s="90"/>
      <c r="M12848" s="42"/>
      <c r="S12848" s="42"/>
      <c r="T12848" s="42"/>
      <c r="U12848" s="42"/>
      <c r="V12848" s="42"/>
      <c r="W12848" s="42"/>
      <c r="X12848" s="42"/>
      <c r="Y12848" s="42"/>
      <c r="Z12848" s="42"/>
    </row>
    <row r="12849">
      <c r="B12849" s="42"/>
      <c r="D12849" s="90"/>
      <c r="F12849" s="90"/>
      <c r="G12849" s="42"/>
      <c r="H12849" s="90"/>
      <c r="M12849" s="42"/>
      <c r="S12849" s="42"/>
      <c r="T12849" s="42"/>
      <c r="U12849" s="42"/>
      <c r="V12849" s="42"/>
      <c r="W12849" s="42"/>
      <c r="X12849" s="42"/>
      <c r="Y12849" s="42"/>
      <c r="Z12849" s="42"/>
    </row>
    <row r="12850">
      <c r="B12850" s="42"/>
      <c r="D12850" s="90"/>
      <c r="F12850" s="90"/>
      <c r="G12850" s="42"/>
      <c r="H12850" s="90"/>
      <c r="M12850" s="42"/>
      <c r="S12850" s="42"/>
      <c r="T12850" s="42"/>
      <c r="U12850" s="42"/>
      <c r="V12850" s="42"/>
      <c r="W12850" s="42"/>
      <c r="X12850" s="42"/>
      <c r="Y12850" s="42"/>
      <c r="Z12850" s="42"/>
    </row>
    <row r="12851">
      <c r="B12851" s="42"/>
      <c r="D12851" s="90"/>
      <c r="F12851" s="90"/>
      <c r="G12851" s="42"/>
      <c r="H12851" s="90"/>
      <c r="M12851" s="42"/>
      <c r="S12851" s="42"/>
      <c r="T12851" s="42"/>
      <c r="U12851" s="42"/>
      <c r="V12851" s="42"/>
      <c r="W12851" s="42"/>
      <c r="X12851" s="42"/>
      <c r="Y12851" s="42"/>
      <c r="Z12851" s="42"/>
    </row>
    <row r="12852">
      <c r="B12852" s="42"/>
      <c r="D12852" s="90"/>
      <c r="F12852" s="90"/>
      <c r="G12852" s="42"/>
      <c r="H12852" s="90"/>
      <c r="M12852" s="42"/>
      <c r="S12852" s="42"/>
      <c r="T12852" s="42"/>
      <c r="U12852" s="42"/>
      <c r="V12852" s="42"/>
      <c r="W12852" s="42"/>
      <c r="X12852" s="42"/>
      <c r="Y12852" s="42"/>
      <c r="Z12852" s="42"/>
    </row>
    <row r="12853">
      <c r="B12853" s="42"/>
      <c r="D12853" s="90"/>
      <c r="F12853" s="90"/>
      <c r="G12853" s="42"/>
      <c r="H12853" s="90"/>
      <c r="M12853" s="42"/>
      <c r="S12853" s="42"/>
      <c r="T12853" s="42"/>
      <c r="U12853" s="42"/>
      <c r="V12853" s="42"/>
      <c r="W12853" s="42"/>
      <c r="X12853" s="42"/>
      <c r="Y12853" s="42"/>
      <c r="Z12853" s="42"/>
    </row>
    <row r="12854">
      <c r="B12854" s="42"/>
      <c r="D12854" s="90"/>
      <c r="F12854" s="90"/>
      <c r="G12854" s="42"/>
      <c r="H12854" s="90"/>
      <c r="M12854" s="42"/>
      <c r="S12854" s="42"/>
      <c r="T12854" s="42"/>
      <c r="U12854" s="42"/>
      <c r="V12854" s="42"/>
      <c r="W12854" s="42"/>
      <c r="X12854" s="42"/>
      <c r="Y12854" s="42"/>
      <c r="Z12854" s="42"/>
    </row>
    <row r="12855">
      <c r="B12855" s="42"/>
      <c r="D12855" s="90"/>
      <c r="F12855" s="90"/>
      <c r="G12855" s="42"/>
      <c r="H12855" s="90"/>
      <c r="M12855" s="42"/>
      <c r="S12855" s="42"/>
      <c r="T12855" s="42"/>
      <c r="U12855" s="42"/>
      <c r="V12855" s="42"/>
      <c r="W12855" s="42"/>
      <c r="X12855" s="42"/>
      <c r="Y12855" s="42"/>
      <c r="Z12855" s="42"/>
    </row>
    <row r="12856">
      <c r="B12856" s="42"/>
      <c r="D12856" s="90"/>
      <c r="F12856" s="90"/>
      <c r="G12856" s="42"/>
      <c r="H12856" s="90"/>
      <c r="M12856" s="42"/>
      <c r="S12856" s="42"/>
      <c r="T12856" s="42"/>
      <c r="U12856" s="42"/>
      <c r="V12856" s="42"/>
      <c r="W12856" s="42"/>
      <c r="X12856" s="42"/>
      <c r="Y12856" s="42"/>
      <c r="Z12856" s="42"/>
    </row>
    <row r="12857">
      <c r="B12857" s="42"/>
      <c r="D12857" s="90"/>
      <c r="F12857" s="90"/>
      <c r="G12857" s="42"/>
      <c r="H12857" s="90"/>
      <c r="M12857" s="42"/>
      <c r="S12857" s="42"/>
      <c r="T12857" s="42"/>
      <c r="U12857" s="42"/>
      <c r="V12857" s="42"/>
      <c r="W12857" s="42"/>
      <c r="X12857" s="42"/>
      <c r="Y12857" s="42"/>
      <c r="Z12857" s="42"/>
    </row>
    <row r="12858">
      <c r="B12858" s="42"/>
      <c r="D12858" s="90"/>
      <c r="F12858" s="90"/>
      <c r="G12858" s="42"/>
      <c r="H12858" s="90"/>
      <c r="M12858" s="42"/>
      <c r="S12858" s="42"/>
      <c r="T12858" s="42"/>
      <c r="U12858" s="42"/>
      <c r="V12858" s="42"/>
      <c r="W12858" s="42"/>
      <c r="X12858" s="42"/>
      <c r="Y12858" s="42"/>
      <c r="Z12858" s="42"/>
    </row>
    <row r="12859">
      <c r="B12859" s="42"/>
      <c r="D12859" s="90"/>
      <c r="F12859" s="90"/>
      <c r="G12859" s="42"/>
      <c r="H12859" s="90"/>
      <c r="M12859" s="42"/>
      <c r="S12859" s="42"/>
      <c r="T12859" s="42"/>
      <c r="U12859" s="42"/>
      <c r="V12859" s="42"/>
      <c r="W12859" s="42"/>
      <c r="X12859" s="42"/>
      <c r="Y12859" s="42"/>
      <c r="Z12859" s="42"/>
    </row>
    <row r="12860">
      <c r="B12860" s="42"/>
      <c r="D12860" s="90"/>
      <c r="F12860" s="90"/>
      <c r="G12860" s="42"/>
      <c r="H12860" s="90"/>
      <c r="M12860" s="42"/>
      <c r="S12860" s="42"/>
      <c r="T12860" s="42"/>
      <c r="U12860" s="42"/>
      <c r="V12860" s="42"/>
      <c r="W12860" s="42"/>
      <c r="X12860" s="42"/>
      <c r="Y12860" s="42"/>
      <c r="Z12860" s="42"/>
    </row>
    <row r="12861">
      <c r="B12861" s="42"/>
      <c r="D12861" s="90"/>
      <c r="F12861" s="90"/>
      <c r="G12861" s="42"/>
      <c r="H12861" s="90"/>
      <c r="M12861" s="42"/>
      <c r="S12861" s="42"/>
      <c r="T12861" s="42"/>
      <c r="U12861" s="42"/>
      <c r="V12861" s="42"/>
      <c r="W12861" s="42"/>
      <c r="X12861" s="42"/>
      <c r="Y12861" s="42"/>
      <c r="Z12861" s="42"/>
    </row>
    <row r="12862">
      <c r="B12862" s="42"/>
      <c r="D12862" s="90"/>
      <c r="F12862" s="90"/>
      <c r="G12862" s="42"/>
      <c r="H12862" s="90"/>
      <c r="M12862" s="42"/>
      <c r="S12862" s="42"/>
      <c r="T12862" s="42"/>
      <c r="U12862" s="42"/>
      <c r="V12862" s="42"/>
      <c r="W12862" s="42"/>
      <c r="X12862" s="42"/>
      <c r="Y12862" s="42"/>
      <c r="Z12862" s="42"/>
    </row>
    <row r="12863">
      <c r="B12863" s="42"/>
      <c r="D12863" s="90"/>
      <c r="F12863" s="90"/>
      <c r="G12863" s="42"/>
      <c r="H12863" s="90"/>
      <c r="M12863" s="42"/>
      <c r="S12863" s="42"/>
      <c r="T12863" s="42"/>
      <c r="U12863" s="42"/>
      <c r="V12863" s="42"/>
      <c r="W12863" s="42"/>
      <c r="X12863" s="42"/>
      <c r="Y12863" s="42"/>
      <c r="Z12863" s="42"/>
    </row>
    <row r="12864">
      <c r="B12864" s="42"/>
      <c r="D12864" s="90"/>
      <c r="F12864" s="90"/>
      <c r="G12864" s="42"/>
      <c r="H12864" s="90"/>
      <c r="M12864" s="42"/>
      <c r="S12864" s="42"/>
      <c r="T12864" s="42"/>
      <c r="U12864" s="42"/>
      <c r="V12864" s="42"/>
      <c r="W12864" s="42"/>
      <c r="X12864" s="42"/>
      <c r="Y12864" s="42"/>
      <c r="Z12864" s="42"/>
    </row>
    <row r="12865">
      <c r="B12865" s="42"/>
      <c r="D12865" s="90"/>
      <c r="F12865" s="90"/>
      <c r="G12865" s="42"/>
      <c r="H12865" s="90"/>
      <c r="M12865" s="42"/>
      <c r="S12865" s="42"/>
      <c r="T12865" s="42"/>
      <c r="U12865" s="42"/>
      <c r="V12865" s="42"/>
      <c r="W12865" s="42"/>
      <c r="X12865" s="42"/>
      <c r="Y12865" s="42"/>
      <c r="Z12865" s="42"/>
    </row>
    <row r="12866">
      <c r="B12866" s="42"/>
      <c r="D12866" s="90"/>
      <c r="F12866" s="90"/>
      <c r="G12866" s="42"/>
      <c r="H12866" s="90"/>
      <c r="M12866" s="42"/>
      <c r="S12866" s="42"/>
      <c r="T12866" s="42"/>
      <c r="U12866" s="42"/>
      <c r="V12866" s="42"/>
      <c r="W12866" s="42"/>
      <c r="X12866" s="42"/>
      <c r="Y12866" s="42"/>
      <c r="Z12866" s="42"/>
    </row>
    <row r="12867">
      <c r="B12867" s="42"/>
      <c r="D12867" s="90"/>
      <c r="F12867" s="90"/>
      <c r="G12867" s="42"/>
      <c r="H12867" s="90"/>
      <c r="M12867" s="42"/>
      <c r="S12867" s="42"/>
      <c r="T12867" s="42"/>
      <c r="U12867" s="42"/>
      <c r="V12867" s="42"/>
      <c r="W12867" s="42"/>
      <c r="X12867" s="42"/>
      <c r="Y12867" s="42"/>
      <c r="Z12867" s="42"/>
    </row>
    <row r="12868">
      <c r="B12868" s="42"/>
      <c r="D12868" s="90"/>
      <c r="F12868" s="90"/>
      <c r="G12868" s="42"/>
      <c r="H12868" s="90"/>
      <c r="M12868" s="42"/>
      <c r="S12868" s="42"/>
      <c r="T12868" s="42"/>
      <c r="U12868" s="42"/>
      <c r="V12868" s="42"/>
      <c r="W12868" s="42"/>
      <c r="X12868" s="42"/>
      <c r="Y12868" s="42"/>
      <c r="Z12868" s="42"/>
    </row>
    <row r="12869">
      <c r="B12869" s="42"/>
      <c r="D12869" s="90"/>
      <c r="F12869" s="90"/>
      <c r="G12869" s="42"/>
      <c r="H12869" s="90"/>
      <c r="M12869" s="42"/>
      <c r="S12869" s="42"/>
      <c r="T12869" s="42"/>
      <c r="U12869" s="42"/>
      <c r="V12869" s="42"/>
      <c r="W12869" s="42"/>
      <c r="X12869" s="42"/>
      <c r="Y12869" s="42"/>
      <c r="Z12869" s="42"/>
    </row>
    <row r="12870">
      <c r="B12870" s="42"/>
      <c r="D12870" s="90"/>
      <c r="F12870" s="90"/>
      <c r="G12870" s="42"/>
      <c r="H12870" s="90"/>
      <c r="M12870" s="42"/>
      <c r="S12870" s="42"/>
      <c r="T12870" s="42"/>
      <c r="U12870" s="42"/>
      <c r="V12870" s="42"/>
      <c r="W12870" s="42"/>
      <c r="X12870" s="42"/>
      <c r="Y12870" s="42"/>
      <c r="Z12870" s="42"/>
    </row>
    <row r="12871">
      <c r="B12871" s="42"/>
      <c r="D12871" s="90"/>
      <c r="F12871" s="90"/>
      <c r="G12871" s="42"/>
      <c r="H12871" s="90"/>
      <c r="M12871" s="42"/>
      <c r="S12871" s="42"/>
      <c r="T12871" s="42"/>
      <c r="U12871" s="42"/>
      <c r="V12871" s="42"/>
      <c r="W12871" s="42"/>
      <c r="X12871" s="42"/>
      <c r="Y12871" s="42"/>
      <c r="Z12871" s="42"/>
    </row>
    <row r="12872">
      <c r="B12872" s="42"/>
      <c r="D12872" s="90"/>
      <c r="F12872" s="90"/>
      <c r="G12872" s="42"/>
      <c r="H12872" s="90"/>
      <c r="M12872" s="42"/>
      <c r="S12872" s="42"/>
      <c r="T12872" s="42"/>
      <c r="U12872" s="42"/>
      <c r="V12872" s="42"/>
      <c r="W12872" s="42"/>
      <c r="X12872" s="42"/>
      <c r="Y12872" s="42"/>
      <c r="Z12872" s="42"/>
    </row>
    <row r="12873">
      <c r="B12873" s="42"/>
      <c r="D12873" s="90"/>
      <c r="F12873" s="90"/>
      <c r="G12873" s="42"/>
      <c r="H12873" s="90"/>
      <c r="M12873" s="42"/>
      <c r="S12873" s="42"/>
      <c r="T12873" s="42"/>
      <c r="U12873" s="42"/>
      <c r="V12873" s="42"/>
      <c r="W12873" s="42"/>
      <c r="X12873" s="42"/>
      <c r="Y12873" s="42"/>
      <c r="Z12873" s="42"/>
    </row>
    <row r="12874">
      <c r="B12874" s="42"/>
      <c r="D12874" s="90"/>
      <c r="F12874" s="90"/>
      <c r="G12874" s="42"/>
      <c r="H12874" s="90"/>
      <c r="M12874" s="42"/>
      <c r="S12874" s="42"/>
      <c r="T12874" s="42"/>
      <c r="U12874" s="42"/>
      <c r="V12874" s="42"/>
      <c r="W12874" s="42"/>
      <c r="X12874" s="42"/>
      <c r="Y12874" s="42"/>
      <c r="Z12874" s="42"/>
    </row>
    <row r="12875">
      <c r="B12875" s="42"/>
      <c r="D12875" s="90"/>
      <c r="F12875" s="90"/>
      <c r="G12875" s="42"/>
      <c r="H12875" s="90"/>
      <c r="M12875" s="42"/>
      <c r="S12875" s="42"/>
      <c r="T12875" s="42"/>
      <c r="U12875" s="42"/>
      <c r="V12875" s="42"/>
      <c r="W12875" s="42"/>
      <c r="X12875" s="42"/>
      <c r="Y12875" s="42"/>
      <c r="Z12875" s="42"/>
    </row>
    <row r="12876">
      <c r="B12876" s="42"/>
      <c r="D12876" s="90"/>
      <c r="F12876" s="90"/>
      <c r="G12876" s="42"/>
      <c r="H12876" s="90"/>
      <c r="M12876" s="42"/>
      <c r="S12876" s="42"/>
      <c r="T12876" s="42"/>
      <c r="U12876" s="42"/>
      <c r="V12876" s="42"/>
      <c r="W12876" s="42"/>
      <c r="X12876" s="42"/>
      <c r="Y12876" s="42"/>
      <c r="Z12876" s="42"/>
    </row>
    <row r="12877">
      <c r="B12877" s="42"/>
      <c r="D12877" s="90"/>
      <c r="F12877" s="90"/>
      <c r="G12877" s="42"/>
      <c r="H12877" s="90"/>
      <c r="M12877" s="42"/>
      <c r="S12877" s="42"/>
      <c r="T12877" s="42"/>
      <c r="U12877" s="42"/>
      <c r="V12877" s="42"/>
      <c r="W12877" s="42"/>
      <c r="X12877" s="42"/>
      <c r="Y12877" s="42"/>
      <c r="Z12877" s="42"/>
    </row>
    <row r="12878">
      <c r="B12878" s="42"/>
      <c r="D12878" s="90"/>
      <c r="F12878" s="90"/>
      <c r="G12878" s="42"/>
      <c r="H12878" s="90"/>
      <c r="M12878" s="42"/>
      <c r="S12878" s="42"/>
      <c r="T12878" s="42"/>
      <c r="U12878" s="42"/>
      <c r="V12878" s="42"/>
      <c r="W12878" s="42"/>
      <c r="X12878" s="42"/>
      <c r="Y12878" s="42"/>
      <c r="Z12878" s="42"/>
    </row>
    <row r="12879">
      <c r="B12879" s="42"/>
      <c r="D12879" s="90"/>
      <c r="F12879" s="90"/>
      <c r="G12879" s="42"/>
      <c r="H12879" s="90"/>
      <c r="M12879" s="42"/>
      <c r="S12879" s="42"/>
      <c r="T12879" s="42"/>
      <c r="U12879" s="42"/>
      <c r="V12879" s="42"/>
      <c r="W12879" s="42"/>
      <c r="X12879" s="42"/>
      <c r="Y12879" s="42"/>
      <c r="Z12879" s="42"/>
    </row>
    <row r="12880">
      <c r="B12880" s="42"/>
      <c r="D12880" s="90"/>
      <c r="F12880" s="90"/>
      <c r="G12880" s="42"/>
      <c r="H12880" s="90"/>
      <c r="M12880" s="42"/>
      <c r="S12880" s="42"/>
      <c r="T12880" s="42"/>
      <c r="U12880" s="42"/>
      <c r="V12880" s="42"/>
      <c r="W12880" s="42"/>
      <c r="X12880" s="42"/>
      <c r="Y12880" s="42"/>
      <c r="Z12880" s="42"/>
    </row>
    <row r="12881">
      <c r="B12881" s="42"/>
      <c r="D12881" s="90"/>
      <c r="F12881" s="90"/>
      <c r="G12881" s="42"/>
      <c r="H12881" s="90"/>
      <c r="M12881" s="42"/>
      <c r="S12881" s="42"/>
      <c r="T12881" s="42"/>
      <c r="U12881" s="42"/>
      <c r="V12881" s="42"/>
      <c r="W12881" s="42"/>
      <c r="X12881" s="42"/>
      <c r="Y12881" s="42"/>
      <c r="Z12881" s="42"/>
    </row>
    <row r="12882">
      <c r="B12882" s="42"/>
      <c r="D12882" s="90"/>
      <c r="F12882" s="90"/>
      <c r="G12882" s="42"/>
      <c r="H12882" s="90"/>
      <c r="M12882" s="42"/>
      <c r="S12882" s="42"/>
      <c r="T12882" s="42"/>
      <c r="U12882" s="42"/>
      <c r="V12882" s="42"/>
      <c r="W12882" s="42"/>
      <c r="X12882" s="42"/>
      <c r="Y12882" s="42"/>
      <c r="Z12882" s="42"/>
    </row>
    <row r="12883">
      <c r="B12883" s="42"/>
      <c r="D12883" s="90"/>
      <c r="F12883" s="90"/>
      <c r="G12883" s="42"/>
      <c r="H12883" s="90"/>
      <c r="M12883" s="42"/>
      <c r="S12883" s="42"/>
      <c r="T12883" s="42"/>
      <c r="U12883" s="42"/>
      <c r="V12883" s="42"/>
      <c r="W12883" s="42"/>
      <c r="X12883" s="42"/>
      <c r="Y12883" s="42"/>
      <c r="Z12883" s="42"/>
    </row>
    <row r="12884">
      <c r="B12884" s="42"/>
      <c r="D12884" s="90"/>
      <c r="F12884" s="90"/>
      <c r="G12884" s="42"/>
      <c r="H12884" s="90"/>
      <c r="M12884" s="42"/>
      <c r="S12884" s="42"/>
      <c r="T12884" s="42"/>
      <c r="U12884" s="42"/>
      <c r="V12884" s="42"/>
      <c r="W12884" s="42"/>
      <c r="X12884" s="42"/>
      <c r="Y12884" s="42"/>
      <c r="Z12884" s="42"/>
    </row>
    <row r="12885">
      <c r="B12885" s="42"/>
      <c r="D12885" s="90"/>
      <c r="F12885" s="90"/>
      <c r="G12885" s="42"/>
      <c r="H12885" s="90"/>
      <c r="M12885" s="42"/>
      <c r="S12885" s="42"/>
      <c r="T12885" s="42"/>
      <c r="U12885" s="42"/>
      <c r="V12885" s="42"/>
      <c r="W12885" s="42"/>
      <c r="X12885" s="42"/>
      <c r="Y12885" s="42"/>
      <c r="Z12885" s="42"/>
    </row>
    <row r="12886">
      <c r="B12886" s="42"/>
      <c r="D12886" s="90"/>
      <c r="F12886" s="90"/>
      <c r="G12886" s="42"/>
      <c r="H12886" s="90"/>
      <c r="M12886" s="42"/>
      <c r="S12886" s="42"/>
      <c r="T12886" s="42"/>
      <c r="U12886" s="42"/>
      <c r="V12886" s="42"/>
      <c r="W12886" s="42"/>
      <c r="X12886" s="42"/>
      <c r="Y12886" s="42"/>
      <c r="Z12886" s="42"/>
    </row>
    <row r="12887">
      <c r="B12887" s="42"/>
      <c r="D12887" s="90"/>
      <c r="F12887" s="90"/>
      <c r="G12887" s="42"/>
      <c r="H12887" s="90"/>
      <c r="M12887" s="42"/>
      <c r="S12887" s="42"/>
      <c r="T12887" s="42"/>
      <c r="U12887" s="42"/>
      <c r="V12887" s="42"/>
      <c r="W12887" s="42"/>
      <c r="X12887" s="42"/>
      <c r="Y12887" s="42"/>
      <c r="Z12887" s="42"/>
    </row>
    <row r="12888">
      <c r="B12888" s="42"/>
      <c r="D12888" s="90"/>
      <c r="F12888" s="90"/>
      <c r="G12888" s="42"/>
      <c r="H12888" s="90"/>
      <c r="M12888" s="42"/>
      <c r="S12888" s="42"/>
      <c r="T12888" s="42"/>
      <c r="U12888" s="42"/>
      <c r="V12888" s="42"/>
      <c r="W12888" s="42"/>
      <c r="X12888" s="42"/>
      <c r="Y12888" s="42"/>
      <c r="Z12888" s="42"/>
    </row>
    <row r="12889">
      <c r="B12889" s="42"/>
      <c r="D12889" s="90"/>
      <c r="F12889" s="90"/>
      <c r="G12889" s="42"/>
      <c r="H12889" s="90"/>
      <c r="M12889" s="42"/>
      <c r="S12889" s="42"/>
      <c r="T12889" s="42"/>
      <c r="U12889" s="42"/>
      <c r="V12889" s="42"/>
      <c r="W12889" s="42"/>
      <c r="X12889" s="42"/>
      <c r="Y12889" s="42"/>
      <c r="Z12889" s="42"/>
    </row>
    <row r="12890">
      <c r="B12890" s="42"/>
      <c r="D12890" s="90"/>
      <c r="F12890" s="90"/>
      <c r="G12890" s="42"/>
      <c r="H12890" s="90"/>
      <c r="M12890" s="42"/>
      <c r="S12890" s="42"/>
      <c r="T12890" s="42"/>
      <c r="U12890" s="42"/>
      <c r="V12890" s="42"/>
      <c r="W12890" s="42"/>
      <c r="X12890" s="42"/>
      <c r="Y12890" s="42"/>
      <c r="Z12890" s="42"/>
    </row>
    <row r="12891">
      <c r="B12891" s="42"/>
      <c r="D12891" s="90"/>
      <c r="F12891" s="90"/>
      <c r="G12891" s="42"/>
      <c r="H12891" s="90"/>
      <c r="M12891" s="42"/>
      <c r="S12891" s="42"/>
      <c r="T12891" s="42"/>
      <c r="U12891" s="42"/>
      <c r="V12891" s="42"/>
      <c r="W12891" s="42"/>
      <c r="X12891" s="42"/>
      <c r="Y12891" s="42"/>
      <c r="Z12891" s="42"/>
    </row>
    <row r="12892">
      <c r="B12892" s="42"/>
      <c r="D12892" s="90"/>
      <c r="F12892" s="90"/>
      <c r="G12892" s="42"/>
      <c r="H12892" s="90"/>
      <c r="M12892" s="42"/>
      <c r="S12892" s="42"/>
      <c r="T12892" s="42"/>
      <c r="U12892" s="42"/>
      <c r="V12892" s="42"/>
      <c r="W12892" s="42"/>
      <c r="X12892" s="42"/>
      <c r="Y12892" s="42"/>
      <c r="Z12892" s="42"/>
    </row>
    <row r="12893">
      <c r="B12893" s="42"/>
      <c r="D12893" s="90"/>
      <c r="F12893" s="90"/>
      <c r="G12893" s="42"/>
      <c r="H12893" s="90"/>
      <c r="M12893" s="42"/>
      <c r="S12893" s="42"/>
      <c r="T12893" s="42"/>
      <c r="U12893" s="42"/>
      <c r="V12893" s="42"/>
      <c r="W12893" s="42"/>
      <c r="X12893" s="42"/>
      <c r="Y12893" s="42"/>
      <c r="Z12893" s="42"/>
    </row>
    <row r="12894">
      <c r="B12894" s="42"/>
      <c r="D12894" s="90"/>
      <c r="F12894" s="90"/>
      <c r="G12894" s="42"/>
      <c r="H12894" s="90"/>
      <c r="M12894" s="42"/>
      <c r="S12894" s="42"/>
      <c r="T12894" s="42"/>
      <c r="U12894" s="42"/>
      <c r="V12894" s="42"/>
      <c r="W12894" s="42"/>
      <c r="X12894" s="42"/>
      <c r="Y12894" s="42"/>
      <c r="Z12894" s="42"/>
    </row>
    <row r="12895">
      <c r="B12895" s="42"/>
      <c r="D12895" s="90"/>
      <c r="F12895" s="90"/>
      <c r="G12895" s="42"/>
      <c r="H12895" s="90"/>
      <c r="M12895" s="42"/>
      <c r="S12895" s="42"/>
      <c r="T12895" s="42"/>
      <c r="U12895" s="42"/>
      <c r="V12895" s="42"/>
      <c r="W12895" s="42"/>
      <c r="X12895" s="42"/>
      <c r="Y12895" s="42"/>
      <c r="Z12895" s="42"/>
    </row>
    <row r="12896">
      <c r="B12896" s="42"/>
      <c r="D12896" s="90"/>
      <c r="F12896" s="90"/>
      <c r="G12896" s="42"/>
      <c r="H12896" s="90"/>
      <c r="M12896" s="42"/>
      <c r="S12896" s="42"/>
      <c r="T12896" s="42"/>
      <c r="U12896" s="42"/>
      <c r="V12896" s="42"/>
      <c r="W12896" s="42"/>
      <c r="X12896" s="42"/>
      <c r="Y12896" s="42"/>
      <c r="Z12896" s="42"/>
    </row>
    <row r="12897">
      <c r="B12897" s="42"/>
      <c r="D12897" s="90"/>
      <c r="F12897" s="90"/>
      <c r="G12897" s="42"/>
      <c r="H12897" s="90"/>
      <c r="M12897" s="42"/>
      <c r="S12897" s="42"/>
      <c r="T12897" s="42"/>
      <c r="U12897" s="42"/>
      <c r="V12897" s="42"/>
      <c r="W12897" s="42"/>
      <c r="X12897" s="42"/>
      <c r="Y12897" s="42"/>
      <c r="Z12897" s="42"/>
    </row>
    <row r="12898">
      <c r="B12898" s="42"/>
      <c r="D12898" s="90"/>
      <c r="F12898" s="90"/>
      <c r="G12898" s="42"/>
      <c r="H12898" s="90"/>
      <c r="M12898" s="42"/>
      <c r="S12898" s="42"/>
      <c r="T12898" s="42"/>
      <c r="U12898" s="42"/>
      <c r="V12898" s="42"/>
      <c r="W12898" s="42"/>
      <c r="X12898" s="42"/>
      <c r="Y12898" s="42"/>
      <c r="Z12898" s="42"/>
    </row>
    <row r="12899">
      <c r="B12899" s="42"/>
      <c r="D12899" s="90"/>
      <c r="F12899" s="90"/>
      <c r="G12899" s="42"/>
      <c r="H12899" s="90"/>
      <c r="M12899" s="42"/>
      <c r="S12899" s="42"/>
      <c r="T12899" s="42"/>
      <c r="U12899" s="42"/>
      <c r="V12899" s="42"/>
      <c r="W12899" s="42"/>
      <c r="X12899" s="42"/>
      <c r="Y12899" s="42"/>
      <c r="Z12899" s="42"/>
    </row>
    <row r="12900">
      <c r="B12900" s="42"/>
      <c r="D12900" s="90"/>
      <c r="F12900" s="90"/>
      <c r="G12900" s="42"/>
      <c r="H12900" s="90"/>
      <c r="M12900" s="42"/>
      <c r="S12900" s="42"/>
      <c r="T12900" s="42"/>
      <c r="U12900" s="42"/>
      <c r="V12900" s="42"/>
      <c r="W12900" s="42"/>
      <c r="X12900" s="42"/>
      <c r="Y12900" s="42"/>
      <c r="Z12900" s="42"/>
    </row>
    <row r="12901">
      <c r="B12901" s="42"/>
      <c r="D12901" s="90"/>
      <c r="F12901" s="90"/>
      <c r="G12901" s="42"/>
      <c r="H12901" s="90"/>
      <c r="M12901" s="42"/>
      <c r="S12901" s="42"/>
      <c r="T12901" s="42"/>
      <c r="U12901" s="42"/>
      <c r="V12901" s="42"/>
      <c r="W12901" s="42"/>
      <c r="X12901" s="42"/>
      <c r="Y12901" s="42"/>
      <c r="Z12901" s="42"/>
    </row>
    <row r="12902">
      <c r="B12902" s="42"/>
      <c r="D12902" s="90"/>
      <c r="F12902" s="90"/>
      <c r="G12902" s="42"/>
      <c r="H12902" s="90"/>
      <c r="M12902" s="42"/>
      <c r="S12902" s="42"/>
      <c r="T12902" s="42"/>
      <c r="U12902" s="42"/>
      <c r="V12902" s="42"/>
      <c r="W12902" s="42"/>
      <c r="X12902" s="42"/>
      <c r="Y12902" s="42"/>
      <c r="Z12902" s="42"/>
    </row>
    <row r="12903">
      <c r="B12903" s="42"/>
      <c r="D12903" s="90"/>
      <c r="F12903" s="90"/>
      <c r="G12903" s="42"/>
      <c r="H12903" s="90"/>
      <c r="M12903" s="42"/>
      <c r="S12903" s="42"/>
      <c r="T12903" s="42"/>
      <c r="U12903" s="42"/>
      <c r="V12903" s="42"/>
      <c r="W12903" s="42"/>
      <c r="X12903" s="42"/>
      <c r="Y12903" s="42"/>
      <c r="Z12903" s="42"/>
    </row>
    <row r="12904">
      <c r="B12904" s="42"/>
      <c r="D12904" s="90"/>
      <c r="F12904" s="90"/>
      <c r="G12904" s="42"/>
      <c r="H12904" s="90"/>
      <c r="M12904" s="42"/>
      <c r="S12904" s="42"/>
      <c r="T12904" s="42"/>
      <c r="U12904" s="42"/>
      <c r="V12904" s="42"/>
      <c r="W12904" s="42"/>
      <c r="X12904" s="42"/>
      <c r="Y12904" s="42"/>
      <c r="Z12904" s="42"/>
    </row>
    <row r="12905">
      <c r="B12905" s="42"/>
      <c r="D12905" s="90"/>
      <c r="F12905" s="90"/>
      <c r="G12905" s="42"/>
      <c r="H12905" s="90"/>
      <c r="M12905" s="42"/>
      <c r="S12905" s="42"/>
      <c r="T12905" s="42"/>
      <c r="U12905" s="42"/>
      <c r="V12905" s="42"/>
      <c r="W12905" s="42"/>
      <c r="X12905" s="42"/>
      <c r="Y12905" s="42"/>
      <c r="Z12905" s="42"/>
    </row>
    <row r="12906">
      <c r="B12906" s="42"/>
      <c r="D12906" s="90"/>
      <c r="F12906" s="90"/>
      <c r="G12906" s="42"/>
      <c r="H12906" s="90"/>
      <c r="M12906" s="42"/>
      <c r="S12906" s="42"/>
      <c r="T12906" s="42"/>
      <c r="U12906" s="42"/>
      <c r="V12906" s="42"/>
      <c r="W12906" s="42"/>
      <c r="X12906" s="42"/>
      <c r="Y12906" s="42"/>
      <c r="Z12906" s="42"/>
    </row>
    <row r="12907">
      <c r="B12907" s="42"/>
      <c r="D12907" s="90"/>
      <c r="F12907" s="90"/>
      <c r="G12907" s="42"/>
      <c r="H12907" s="90"/>
      <c r="M12907" s="42"/>
      <c r="S12907" s="42"/>
      <c r="T12907" s="42"/>
      <c r="U12907" s="42"/>
      <c r="V12907" s="42"/>
      <c r="W12907" s="42"/>
      <c r="X12907" s="42"/>
      <c r="Y12907" s="42"/>
      <c r="Z12907" s="42"/>
    </row>
    <row r="12908">
      <c r="B12908" s="42"/>
      <c r="D12908" s="90"/>
      <c r="F12908" s="90"/>
      <c r="G12908" s="42"/>
      <c r="H12908" s="90"/>
      <c r="M12908" s="42"/>
      <c r="S12908" s="42"/>
      <c r="T12908" s="42"/>
      <c r="U12908" s="42"/>
      <c r="V12908" s="42"/>
      <c r="W12908" s="42"/>
      <c r="X12908" s="42"/>
      <c r="Y12908" s="42"/>
      <c r="Z12908" s="42"/>
    </row>
    <row r="12909">
      <c r="B12909" s="42"/>
      <c r="D12909" s="90"/>
      <c r="F12909" s="90"/>
      <c r="G12909" s="42"/>
      <c r="H12909" s="90"/>
      <c r="M12909" s="42"/>
      <c r="S12909" s="42"/>
      <c r="T12909" s="42"/>
      <c r="U12909" s="42"/>
      <c r="V12909" s="42"/>
      <c r="W12909" s="42"/>
      <c r="X12909" s="42"/>
      <c r="Y12909" s="42"/>
      <c r="Z12909" s="42"/>
    </row>
    <row r="12910">
      <c r="B12910" s="42"/>
      <c r="D12910" s="90"/>
      <c r="F12910" s="90"/>
      <c r="G12910" s="42"/>
      <c r="H12910" s="90"/>
      <c r="M12910" s="42"/>
      <c r="S12910" s="42"/>
      <c r="T12910" s="42"/>
      <c r="U12910" s="42"/>
      <c r="V12910" s="42"/>
      <c r="W12910" s="42"/>
      <c r="X12910" s="42"/>
      <c r="Y12910" s="42"/>
      <c r="Z12910" s="42"/>
    </row>
    <row r="12911">
      <c r="B12911" s="42"/>
      <c r="D12911" s="90"/>
      <c r="F12911" s="90"/>
      <c r="G12911" s="42"/>
      <c r="H12911" s="90"/>
      <c r="M12911" s="42"/>
      <c r="S12911" s="42"/>
      <c r="T12911" s="42"/>
      <c r="U12911" s="42"/>
      <c r="V12911" s="42"/>
      <c r="W12911" s="42"/>
      <c r="X12911" s="42"/>
      <c r="Y12911" s="42"/>
      <c r="Z12911" s="42"/>
    </row>
    <row r="12912">
      <c r="B12912" s="42"/>
      <c r="D12912" s="90"/>
      <c r="F12912" s="90"/>
      <c r="G12912" s="42"/>
      <c r="H12912" s="90"/>
      <c r="M12912" s="42"/>
      <c r="S12912" s="42"/>
      <c r="T12912" s="42"/>
      <c r="U12912" s="42"/>
      <c r="V12912" s="42"/>
      <c r="W12912" s="42"/>
      <c r="X12912" s="42"/>
      <c r="Y12912" s="42"/>
      <c r="Z12912" s="42"/>
    </row>
    <row r="12913">
      <c r="B12913" s="42"/>
      <c r="D12913" s="90"/>
      <c r="F12913" s="90"/>
      <c r="G12913" s="42"/>
      <c r="H12913" s="90"/>
      <c r="M12913" s="42"/>
      <c r="S12913" s="42"/>
      <c r="T12913" s="42"/>
      <c r="U12913" s="42"/>
      <c r="V12913" s="42"/>
      <c r="W12913" s="42"/>
      <c r="X12913" s="42"/>
      <c r="Y12913" s="42"/>
      <c r="Z12913" s="42"/>
    </row>
    <row r="12914">
      <c r="B12914" s="42"/>
      <c r="D12914" s="90"/>
      <c r="F12914" s="90"/>
      <c r="G12914" s="42"/>
      <c r="H12914" s="90"/>
      <c r="M12914" s="42"/>
      <c r="S12914" s="42"/>
      <c r="T12914" s="42"/>
      <c r="U12914" s="42"/>
      <c r="V12914" s="42"/>
      <c r="W12914" s="42"/>
      <c r="X12914" s="42"/>
      <c r="Y12914" s="42"/>
      <c r="Z12914" s="42"/>
    </row>
    <row r="12915">
      <c r="B12915" s="42"/>
      <c r="D12915" s="90"/>
      <c r="F12915" s="90"/>
      <c r="G12915" s="42"/>
      <c r="H12915" s="90"/>
      <c r="M12915" s="42"/>
      <c r="S12915" s="42"/>
      <c r="T12915" s="42"/>
      <c r="U12915" s="42"/>
      <c r="V12915" s="42"/>
      <c r="W12915" s="42"/>
      <c r="X12915" s="42"/>
      <c r="Y12915" s="42"/>
      <c r="Z12915" s="42"/>
    </row>
    <row r="12916">
      <c r="B12916" s="42"/>
      <c r="D12916" s="90"/>
      <c r="F12916" s="90"/>
      <c r="G12916" s="42"/>
      <c r="H12916" s="90"/>
      <c r="M12916" s="42"/>
      <c r="S12916" s="42"/>
      <c r="T12916" s="42"/>
      <c r="U12916" s="42"/>
      <c r="V12916" s="42"/>
      <c r="W12916" s="42"/>
      <c r="X12916" s="42"/>
      <c r="Y12916" s="42"/>
      <c r="Z12916" s="42"/>
    </row>
    <row r="12917">
      <c r="B12917" s="42"/>
      <c r="D12917" s="90"/>
      <c r="F12917" s="90"/>
      <c r="G12917" s="42"/>
      <c r="H12917" s="90"/>
      <c r="M12917" s="42"/>
      <c r="S12917" s="42"/>
      <c r="T12917" s="42"/>
      <c r="U12917" s="42"/>
      <c r="V12917" s="42"/>
      <c r="W12917" s="42"/>
      <c r="X12917" s="42"/>
      <c r="Y12917" s="42"/>
      <c r="Z12917" s="42"/>
    </row>
    <row r="12918">
      <c r="B12918" s="42"/>
      <c r="D12918" s="90"/>
      <c r="F12918" s="90"/>
      <c r="G12918" s="42"/>
      <c r="H12918" s="90"/>
      <c r="M12918" s="42"/>
      <c r="S12918" s="42"/>
      <c r="T12918" s="42"/>
      <c r="U12918" s="42"/>
      <c r="V12918" s="42"/>
      <c r="W12918" s="42"/>
      <c r="X12918" s="42"/>
      <c r="Y12918" s="42"/>
      <c r="Z12918" s="42"/>
    </row>
    <row r="12919">
      <c r="B12919" s="42"/>
      <c r="D12919" s="90"/>
      <c r="F12919" s="90"/>
      <c r="G12919" s="42"/>
      <c r="H12919" s="90"/>
      <c r="M12919" s="42"/>
      <c r="S12919" s="42"/>
      <c r="T12919" s="42"/>
      <c r="U12919" s="42"/>
      <c r="V12919" s="42"/>
      <c r="W12919" s="42"/>
      <c r="X12919" s="42"/>
      <c r="Y12919" s="42"/>
      <c r="Z12919" s="42"/>
    </row>
    <row r="12920">
      <c r="B12920" s="42"/>
      <c r="D12920" s="90"/>
      <c r="F12920" s="90"/>
      <c r="G12920" s="42"/>
      <c r="H12920" s="90"/>
      <c r="M12920" s="42"/>
      <c r="S12920" s="42"/>
      <c r="T12920" s="42"/>
      <c r="U12920" s="42"/>
      <c r="V12920" s="42"/>
      <c r="W12920" s="42"/>
      <c r="X12920" s="42"/>
      <c r="Y12920" s="42"/>
      <c r="Z12920" s="42"/>
    </row>
    <row r="12921">
      <c r="B12921" s="42"/>
      <c r="D12921" s="90"/>
      <c r="F12921" s="90"/>
      <c r="G12921" s="42"/>
      <c r="H12921" s="90"/>
      <c r="M12921" s="42"/>
      <c r="S12921" s="42"/>
      <c r="T12921" s="42"/>
      <c r="U12921" s="42"/>
      <c r="V12921" s="42"/>
      <c r="W12921" s="42"/>
      <c r="X12921" s="42"/>
      <c r="Y12921" s="42"/>
      <c r="Z12921" s="42"/>
    </row>
    <row r="12922">
      <c r="B12922" s="42"/>
      <c r="D12922" s="90"/>
      <c r="F12922" s="90"/>
      <c r="G12922" s="42"/>
      <c r="H12922" s="90"/>
      <c r="M12922" s="42"/>
      <c r="S12922" s="42"/>
      <c r="T12922" s="42"/>
      <c r="U12922" s="42"/>
      <c r="V12922" s="42"/>
      <c r="W12922" s="42"/>
      <c r="X12922" s="42"/>
      <c r="Y12922" s="42"/>
      <c r="Z12922" s="42"/>
    </row>
    <row r="12923">
      <c r="B12923" s="42"/>
      <c r="D12923" s="90"/>
      <c r="F12923" s="90"/>
      <c r="G12923" s="42"/>
      <c r="H12923" s="90"/>
      <c r="M12923" s="42"/>
      <c r="S12923" s="42"/>
      <c r="T12923" s="42"/>
      <c r="U12923" s="42"/>
      <c r="V12923" s="42"/>
      <c r="W12923" s="42"/>
      <c r="X12923" s="42"/>
      <c r="Y12923" s="42"/>
      <c r="Z12923" s="42"/>
    </row>
    <row r="12924">
      <c r="B12924" s="42"/>
      <c r="D12924" s="90"/>
      <c r="F12924" s="90"/>
      <c r="G12924" s="42"/>
      <c r="H12924" s="90"/>
      <c r="M12924" s="42"/>
      <c r="S12924" s="42"/>
      <c r="T12924" s="42"/>
      <c r="U12924" s="42"/>
      <c r="V12924" s="42"/>
      <c r="W12924" s="42"/>
      <c r="X12924" s="42"/>
      <c r="Y12924" s="42"/>
      <c r="Z12924" s="42"/>
    </row>
    <row r="12925">
      <c r="B12925" s="42"/>
      <c r="D12925" s="90"/>
      <c r="F12925" s="90"/>
      <c r="G12925" s="42"/>
      <c r="H12925" s="90"/>
      <c r="M12925" s="42"/>
      <c r="S12925" s="42"/>
      <c r="T12925" s="42"/>
      <c r="U12925" s="42"/>
      <c r="V12925" s="42"/>
      <c r="W12925" s="42"/>
      <c r="X12925" s="42"/>
      <c r="Y12925" s="42"/>
      <c r="Z12925" s="42"/>
    </row>
    <row r="12926">
      <c r="B12926" s="42"/>
      <c r="D12926" s="90"/>
      <c r="F12926" s="90"/>
      <c r="G12926" s="42"/>
      <c r="H12926" s="90"/>
      <c r="M12926" s="42"/>
      <c r="S12926" s="42"/>
      <c r="T12926" s="42"/>
      <c r="U12926" s="42"/>
      <c r="V12926" s="42"/>
      <c r="W12926" s="42"/>
      <c r="X12926" s="42"/>
      <c r="Y12926" s="42"/>
      <c r="Z12926" s="42"/>
    </row>
    <row r="12927">
      <c r="B12927" s="42"/>
      <c r="D12927" s="90"/>
      <c r="F12927" s="90"/>
      <c r="G12927" s="42"/>
      <c r="H12927" s="90"/>
      <c r="M12927" s="42"/>
      <c r="S12927" s="42"/>
      <c r="T12927" s="42"/>
      <c r="U12927" s="42"/>
      <c r="V12927" s="42"/>
      <c r="W12927" s="42"/>
      <c r="X12927" s="42"/>
      <c r="Y12927" s="42"/>
      <c r="Z12927" s="42"/>
    </row>
    <row r="12928">
      <c r="B12928" s="42"/>
      <c r="D12928" s="90"/>
      <c r="F12928" s="90"/>
      <c r="G12928" s="42"/>
      <c r="H12928" s="90"/>
      <c r="M12928" s="42"/>
      <c r="S12928" s="42"/>
      <c r="T12928" s="42"/>
      <c r="U12928" s="42"/>
      <c r="V12928" s="42"/>
      <c r="W12928" s="42"/>
      <c r="X12928" s="42"/>
      <c r="Y12928" s="42"/>
      <c r="Z12928" s="42"/>
    </row>
    <row r="12929">
      <c r="B12929" s="42"/>
      <c r="D12929" s="90"/>
      <c r="F12929" s="90"/>
      <c r="G12929" s="42"/>
      <c r="H12929" s="90"/>
      <c r="M12929" s="42"/>
      <c r="S12929" s="42"/>
      <c r="T12929" s="42"/>
      <c r="U12929" s="42"/>
      <c r="V12929" s="42"/>
      <c r="W12929" s="42"/>
      <c r="X12929" s="42"/>
      <c r="Y12929" s="42"/>
      <c r="Z12929" s="42"/>
    </row>
    <row r="12930">
      <c r="B12930" s="42"/>
      <c r="D12930" s="90"/>
      <c r="F12930" s="90"/>
      <c r="G12930" s="42"/>
      <c r="H12930" s="90"/>
      <c r="M12930" s="42"/>
      <c r="S12930" s="42"/>
      <c r="T12930" s="42"/>
      <c r="U12930" s="42"/>
      <c r="V12930" s="42"/>
      <c r="W12930" s="42"/>
      <c r="X12930" s="42"/>
      <c r="Y12930" s="42"/>
      <c r="Z12930" s="42"/>
    </row>
    <row r="12931">
      <c r="B12931" s="42"/>
      <c r="D12931" s="90"/>
      <c r="F12931" s="90"/>
      <c r="G12931" s="42"/>
      <c r="H12931" s="90"/>
      <c r="M12931" s="42"/>
      <c r="S12931" s="42"/>
      <c r="T12931" s="42"/>
      <c r="U12931" s="42"/>
      <c r="V12931" s="42"/>
      <c r="W12931" s="42"/>
      <c r="X12931" s="42"/>
      <c r="Y12931" s="42"/>
      <c r="Z12931" s="42"/>
    </row>
    <row r="12932">
      <c r="B12932" s="42"/>
      <c r="D12932" s="90"/>
      <c r="F12932" s="90"/>
      <c r="G12932" s="42"/>
      <c r="H12932" s="90"/>
      <c r="M12932" s="42"/>
      <c r="S12932" s="42"/>
      <c r="T12932" s="42"/>
      <c r="U12932" s="42"/>
      <c r="V12932" s="42"/>
      <c r="W12932" s="42"/>
      <c r="X12932" s="42"/>
      <c r="Y12932" s="42"/>
      <c r="Z12932" s="42"/>
    </row>
    <row r="12933">
      <c r="B12933" s="42"/>
      <c r="D12933" s="90"/>
      <c r="F12933" s="90"/>
      <c r="G12933" s="42"/>
      <c r="H12933" s="90"/>
      <c r="M12933" s="42"/>
      <c r="S12933" s="42"/>
      <c r="T12933" s="42"/>
      <c r="U12933" s="42"/>
      <c r="V12933" s="42"/>
      <c r="W12933" s="42"/>
      <c r="X12933" s="42"/>
      <c r="Y12933" s="42"/>
      <c r="Z12933" s="42"/>
    </row>
    <row r="12934">
      <c r="B12934" s="42"/>
      <c r="D12934" s="90"/>
      <c r="F12934" s="90"/>
      <c r="G12934" s="42"/>
      <c r="H12934" s="90"/>
      <c r="M12934" s="42"/>
      <c r="S12934" s="42"/>
      <c r="T12934" s="42"/>
      <c r="U12934" s="42"/>
      <c r="V12934" s="42"/>
      <c r="W12934" s="42"/>
      <c r="X12934" s="42"/>
      <c r="Y12934" s="42"/>
      <c r="Z12934" s="42"/>
    </row>
    <row r="12935">
      <c r="B12935" s="42"/>
      <c r="D12935" s="90"/>
      <c r="F12935" s="90"/>
      <c r="G12935" s="42"/>
      <c r="H12935" s="90"/>
      <c r="M12935" s="42"/>
      <c r="S12935" s="42"/>
      <c r="T12935" s="42"/>
      <c r="U12935" s="42"/>
      <c r="V12935" s="42"/>
      <c r="W12935" s="42"/>
      <c r="X12935" s="42"/>
      <c r="Y12935" s="42"/>
      <c r="Z12935" s="42"/>
    </row>
    <row r="12936">
      <c r="B12936" s="42"/>
      <c r="D12936" s="90"/>
      <c r="F12936" s="90"/>
      <c r="G12936" s="42"/>
      <c r="H12936" s="90"/>
      <c r="M12936" s="42"/>
      <c r="S12936" s="42"/>
      <c r="T12936" s="42"/>
      <c r="U12936" s="42"/>
      <c r="V12936" s="42"/>
      <c r="W12936" s="42"/>
      <c r="X12936" s="42"/>
      <c r="Y12936" s="42"/>
      <c r="Z12936" s="42"/>
    </row>
    <row r="12937">
      <c r="B12937" s="42"/>
      <c r="D12937" s="90"/>
      <c r="F12937" s="90"/>
      <c r="G12937" s="42"/>
      <c r="H12937" s="90"/>
      <c r="M12937" s="42"/>
      <c r="S12937" s="42"/>
      <c r="T12937" s="42"/>
      <c r="U12937" s="42"/>
      <c r="V12937" s="42"/>
      <c r="W12937" s="42"/>
      <c r="X12937" s="42"/>
      <c r="Y12937" s="42"/>
      <c r="Z12937" s="42"/>
    </row>
    <row r="12938">
      <c r="B12938" s="42"/>
      <c r="D12938" s="90"/>
      <c r="F12938" s="90"/>
      <c r="G12938" s="42"/>
      <c r="H12938" s="90"/>
      <c r="M12938" s="42"/>
      <c r="S12938" s="42"/>
      <c r="T12938" s="42"/>
      <c r="U12938" s="42"/>
      <c r="V12938" s="42"/>
      <c r="W12938" s="42"/>
      <c r="X12938" s="42"/>
      <c r="Y12938" s="42"/>
      <c r="Z12938" s="42"/>
    </row>
    <row r="12939">
      <c r="B12939" s="42"/>
      <c r="D12939" s="90"/>
      <c r="F12939" s="90"/>
      <c r="G12939" s="42"/>
      <c r="H12939" s="90"/>
      <c r="M12939" s="42"/>
      <c r="S12939" s="42"/>
      <c r="T12939" s="42"/>
      <c r="U12939" s="42"/>
      <c r="V12939" s="42"/>
      <c r="W12939" s="42"/>
      <c r="X12939" s="42"/>
      <c r="Y12939" s="42"/>
      <c r="Z12939" s="42"/>
    </row>
    <row r="12940">
      <c r="B12940" s="42"/>
      <c r="D12940" s="90"/>
      <c r="F12940" s="90"/>
      <c r="G12940" s="42"/>
      <c r="H12940" s="90"/>
      <c r="M12940" s="42"/>
      <c r="S12940" s="42"/>
      <c r="T12940" s="42"/>
      <c r="U12940" s="42"/>
      <c r="V12940" s="42"/>
      <c r="W12940" s="42"/>
      <c r="X12940" s="42"/>
      <c r="Y12940" s="42"/>
      <c r="Z12940" s="42"/>
    </row>
    <row r="12941">
      <c r="B12941" s="42"/>
      <c r="D12941" s="90"/>
      <c r="F12941" s="90"/>
      <c r="G12941" s="42"/>
      <c r="H12941" s="90"/>
      <c r="M12941" s="42"/>
      <c r="S12941" s="42"/>
      <c r="T12941" s="42"/>
      <c r="U12941" s="42"/>
      <c r="V12941" s="42"/>
      <c r="W12941" s="42"/>
      <c r="X12941" s="42"/>
      <c r="Y12941" s="42"/>
      <c r="Z12941" s="42"/>
    </row>
    <row r="12942">
      <c r="B12942" s="42"/>
      <c r="D12942" s="90"/>
      <c r="F12942" s="90"/>
      <c r="G12942" s="42"/>
      <c r="H12942" s="90"/>
      <c r="M12942" s="42"/>
      <c r="S12942" s="42"/>
      <c r="T12942" s="42"/>
      <c r="U12942" s="42"/>
      <c r="V12942" s="42"/>
      <c r="W12942" s="42"/>
      <c r="X12942" s="42"/>
      <c r="Y12942" s="42"/>
      <c r="Z12942" s="42"/>
    </row>
    <row r="12943">
      <c r="B12943" s="42"/>
      <c r="D12943" s="90"/>
      <c r="F12943" s="90"/>
      <c r="G12943" s="42"/>
      <c r="H12943" s="90"/>
      <c r="M12943" s="42"/>
      <c r="S12943" s="42"/>
      <c r="T12943" s="42"/>
      <c r="U12943" s="42"/>
      <c r="V12943" s="42"/>
      <c r="W12943" s="42"/>
      <c r="X12943" s="42"/>
      <c r="Y12943" s="42"/>
      <c r="Z12943" s="42"/>
    </row>
    <row r="12944">
      <c r="B12944" s="42"/>
      <c r="D12944" s="90"/>
      <c r="F12944" s="90"/>
      <c r="G12944" s="42"/>
      <c r="H12944" s="90"/>
      <c r="M12944" s="42"/>
      <c r="S12944" s="42"/>
      <c r="T12944" s="42"/>
      <c r="U12944" s="42"/>
      <c r="V12944" s="42"/>
      <c r="W12944" s="42"/>
      <c r="X12944" s="42"/>
      <c r="Y12944" s="42"/>
      <c r="Z12944" s="42"/>
    </row>
    <row r="12945">
      <c r="B12945" s="42"/>
      <c r="D12945" s="90"/>
      <c r="F12945" s="90"/>
      <c r="G12945" s="42"/>
      <c r="H12945" s="90"/>
      <c r="M12945" s="42"/>
      <c r="S12945" s="42"/>
      <c r="T12945" s="42"/>
      <c r="U12945" s="42"/>
      <c r="V12945" s="42"/>
      <c r="W12945" s="42"/>
      <c r="X12945" s="42"/>
      <c r="Y12945" s="42"/>
      <c r="Z12945" s="42"/>
    </row>
    <row r="12946">
      <c r="B12946" s="42"/>
      <c r="D12946" s="90"/>
      <c r="F12946" s="90"/>
      <c r="G12946" s="42"/>
      <c r="H12946" s="90"/>
      <c r="M12946" s="42"/>
      <c r="S12946" s="42"/>
      <c r="T12946" s="42"/>
      <c r="U12946" s="42"/>
      <c r="V12946" s="42"/>
      <c r="W12946" s="42"/>
      <c r="X12946" s="42"/>
      <c r="Y12946" s="42"/>
      <c r="Z12946" s="42"/>
    </row>
    <row r="12947">
      <c r="B12947" s="42"/>
      <c r="D12947" s="90"/>
      <c r="F12947" s="90"/>
      <c r="G12947" s="42"/>
      <c r="H12947" s="90"/>
      <c r="M12947" s="42"/>
      <c r="S12947" s="42"/>
      <c r="T12947" s="42"/>
      <c r="U12947" s="42"/>
      <c r="V12947" s="42"/>
      <c r="W12947" s="42"/>
      <c r="X12947" s="42"/>
      <c r="Y12947" s="42"/>
      <c r="Z12947" s="42"/>
    </row>
    <row r="12948">
      <c r="B12948" s="42"/>
      <c r="D12948" s="90"/>
      <c r="F12948" s="90"/>
      <c r="G12948" s="42"/>
      <c r="H12948" s="90"/>
      <c r="M12948" s="42"/>
      <c r="S12948" s="42"/>
      <c r="T12948" s="42"/>
      <c r="U12948" s="42"/>
      <c r="V12948" s="42"/>
      <c r="W12948" s="42"/>
      <c r="X12948" s="42"/>
      <c r="Y12948" s="42"/>
      <c r="Z12948" s="42"/>
    </row>
    <row r="12949">
      <c r="B12949" s="42"/>
      <c r="D12949" s="90"/>
      <c r="F12949" s="90"/>
      <c r="G12949" s="42"/>
      <c r="H12949" s="90"/>
      <c r="M12949" s="42"/>
      <c r="S12949" s="42"/>
      <c r="T12949" s="42"/>
      <c r="U12949" s="42"/>
      <c r="V12949" s="42"/>
      <c r="W12949" s="42"/>
      <c r="X12949" s="42"/>
      <c r="Y12949" s="42"/>
      <c r="Z12949" s="42"/>
    </row>
    <row r="12950">
      <c r="B12950" s="42"/>
      <c r="D12950" s="90"/>
      <c r="F12950" s="90"/>
      <c r="G12950" s="42"/>
      <c r="H12950" s="90"/>
      <c r="M12950" s="42"/>
      <c r="S12950" s="42"/>
      <c r="T12950" s="42"/>
      <c r="U12950" s="42"/>
      <c r="V12950" s="42"/>
      <c r="W12950" s="42"/>
      <c r="X12950" s="42"/>
      <c r="Y12950" s="42"/>
      <c r="Z12950" s="42"/>
    </row>
    <row r="12951">
      <c r="B12951" s="42"/>
      <c r="D12951" s="90"/>
      <c r="F12951" s="90"/>
      <c r="G12951" s="42"/>
      <c r="H12951" s="90"/>
      <c r="M12951" s="42"/>
      <c r="S12951" s="42"/>
      <c r="T12951" s="42"/>
      <c r="U12951" s="42"/>
      <c r="V12951" s="42"/>
      <c r="W12951" s="42"/>
      <c r="X12951" s="42"/>
      <c r="Y12951" s="42"/>
      <c r="Z12951" s="42"/>
    </row>
    <row r="12952">
      <c r="B12952" s="42"/>
      <c r="D12952" s="90"/>
      <c r="F12952" s="90"/>
      <c r="G12952" s="42"/>
      <c r="H12952" s="90"/>
      <c r="M12952" s="42"/>
      <c r="S12952" s="42"/>
      <c r="T12952" s="42"/>
      <c r="U12952" s="42"/>
      <c r="V12952" s="42"/>
      <c r="W12952" s="42"/>
      <c r="X12952" s="42"/>
      <c r="Y12952" s="42"/>
      <c r="Z12952" s="42"/>
    </row>
    <row r="12953">
      <c r="B12953" s="42"/>
      <c r="D12953" s="90"/>
      <c r="F12953" s="90"/>
      <c r="G12953" s="42"/>
      <c r="H12953" s="90"/>
      <c r="M12953" s="42"/>
      <c r="S12953" s="42"/>
      <c r="T12953" s="42"/>
      <c r="U12953" s="42"/>
      <c r="V12953" s="42"/>
      <c r="W12953" s="42"/>
      <c r="X12953" s="42"/>
      <c r="Y12953" s="42"/>
      <c r="Z12953" s="42"/>
    </row>
    <row r="12954">
      <c r="B12954" s="42"/>
      <c r="D12954" s="90"/>
      <c r="F12954" s="90"/>
      <c r="G12954" s="42"/>
      <c r="H12954" s="90"/>
      <c r="M12954" s="42"/>
      <c r="S12954" s="42"/>
      <c r="T12954" s="42"/>
      <c r="U12954" s="42"/>
      <c r="V12954" s="42"/>
      <c r="W12954" s="42"/>
      <c r="X12954" s="42"/>
      <c r="Y12954" s="42"/>
      <c r="Z12954" s="42"/>
    </row>
    <row r="12955">
      <c r="B12955" s="42"/>
      <c r="D12955" s="90"/>
      <c r="F12955" s="90"/>
      <c r="G12955" s="42"/>
      <c r="H12955" s="90"/>
      <c r="M12955" s="42"/>
      <c r="S12955" s="42"/>
      <c r="T12955" s="42"/>
      <c r="U12955" s="42"/>
      <c r="V12955" s="42"/>
      <c r="W12955" s="42"/>
      <c r="X12955" s="42"/>
      <c r="Y12955" s="42"/>
      <c r="Z12955" s="42"/>
    </row>
    <row r="12956">
      <c r="B12956" s="42"/>
      <c r="D12956" s="90"/>
      <c r="F12956" s="90"/>
      <c r="G12956" s="42"/>
      <c r="H12956" s="90"/>
      <c r="M12956" s="42"/>
      <c r="S12956" s="42"/>
      <c r="T12956" s="42"/>
      <c r="U12956" s="42"/>
      <c r="V12956" s="42"/>
      <c r="W12956" s="42"/>
      <c r="X12956" s="42"/>
      <c r="Y12956" s="42"/>
      <c r="Z12956" s="42"/>
    </row>
    <row r="12957">
      <c r="B12957" s="42"/>
      <c r="D12957" s="90"/>
      <c r="F12957" s="90"/>
      <c r="G12957" s="42"/>
      <c r="H12957" s="90"/>
      <c r="M12957" s="42"/>
      <c r="S12957" s="42"/>
      <c r="T12957" s="42"/>
      <c r="U12957" s="42"/>
      <c r="V12957" s="42"/>
      <c r="W12957" s="42"/>
      <c r="X12957" s="42"/>
      <c r="Y12957" s="42"/>
      <c r="Z12957" s="42"/>
    </row>
    <row r="12958">
      <c r="B12958" s="42"/>
      <c r="D12958" s="90"/>
      <c r="F12958" s="90"/>
      <c r="G12958" s="42"/>
      <c r="H12958" s="90"/>
      <c r="M12958" s="42"/>
      <c r="S12958" s="42"/>
      <c r="T12958" s="42"/>
      <c r="U12958" s="42"/>
      <c r="V12958" s="42"/>
      <c r="W12958" s="42"/>
      <c r="X12958" s="42"/>
      <c r="Y12958" s="42"/>
      <c r="Z12958" s="42"/>
    </row>
    <row r="12959">
      <c r="B12959" s="42"/>
      <c r="D12959" s="90"/>
      <c r="F12959" s="90"/>
      <c r="G12959" s="42"/>
      <c r="H12959" s="90"/>
      <c r="M12959" s="42"/>
      <c r="S12959" s="42"/>
      <c r="T12959" s="42"/>
      <c r="U12959" s="42"/>
      <c r="V12959" s="42"/>
      <c r="W12959" s="42"/>
      <c r="X12959" s="42"/>
      <c r="Y12959" s="42"/>
      <c r="Z12959" s="42"/>
    </row>
    <row r="12960">
      <c r="B12960" s="42"/>
      <c r="D12960" s="90"/>
      <c r="F12960" s="90"/>
      <c r="G12960" s="42"/>
      <c r="H12960" s="90"/>
      <c r="M12960" s="42"/>
      <c r="S12960" s="42"/>
      <c r="T12960" s="42"/>
      <c r="U12960" s="42"/>
      <c r="V12960" s="42"/>
      <c r="W12960" s="42"/>
      <c r="X12960" s="42"/>
      <c r="Y12960" s="42"/>
      <c r="Z12960" s="42"/>
    </row>
    <row r="12961">
      <c r="B12961" s="42"/>
      <c r="D12961" s="90"/>
      <c r="F12961" s="90"/>
      <c r="G12961" s="42"/>
      <c r="H12961" s="90"/>
      <c r="M12961" s="42"/>
      <c r="S12961" s="42"/>
      <c r="T12961" s="42"/>
      <c r="U12961" s="42"/>
      <c r="V12961" s="42"/>
      <c r="W12961" s="42"/>
      <c r="X12961" s="42"/>
      <c r="Y12961" s="42"/>
      <c r="Z12961" s="42"/>
    </row>
    <row r="12962">
      <c r="B12962" s="42"/>
      <c r="D12962" s="90"/>
      <c r="F12962" s="90"/>
      <c r="G12962" s="42"/>
      <c r="H12962" s="90"/>
      <c r="M12962" s="42"/>
      <c r="S12962" s="42"/>
      <c r="T12962" s="42"/>
      <c r="U12962" s="42"/>
      <c r="V12962" s="42"/>
      <c r="W12962" s="42"/>
      <c r="X12962" s="42"/>
      <c r="Y12962" s="42"/>
      <c r="Z12962" s="42"/>
    </row>
    <row r="12963">
      <c r="B12963" s="42"/>
      <c r="D12963" s="90"/>
      <c r="F12963" s="90"/>
      <c r="G12963" s="42"/>
      <c r="H12963" s="90"/>
      <c r="M12963" s="42"/>
      <c r="S12963" s="42"/>
      <c r="T12963" s="42"/>
      <c r="U12963" s="42"/>
      <c r="V12963" s="42"/>
      <c r="W12963" s="42"/>
      <c r="X12963" s="42"/>
      <c r="Y12963" s="42"/>
      <c r="Z12963" s="42"/>
    </row>
    <row r="12964">
      <c r="B12964" s="42"/>
      <c r="D12964" s="90"/>
      <c r="F12964" s="90"/>
      <c r="G12964" s="42"/>
      <c r="H12964" s="90"/>
      <c r="M12964" s="42"/>
      <c r="S12964" s="42"/>
      <c r="T12964" s="42"/>
      <c r="U12964" s="42"/>
      <c r="V12964" s="42"/>
      <c r="W12964" s="42"/>
      <c r="X12964" s="42"/>
      <c r="Y12964" s="42"/>
      <c r="Z12964" s="42"/>
    </row>
    <row r="12965">
      <c r="B12965" s="42"/>
      <c r="D12965" s="90"/>
      <c r="F12965" s="90"/>
      <c r="G12965" s="42"/>
      <c r="H12965" s="90"/>
      <c r="M12965" s="42"/>
      <c r="S12965" s="42"/>
      <c r="T12965" s="42"/>
      <c r="U12965" s="42"/>
      <c r="V12965" s="42"/>
      <c r="W12965" s="42"/>
      <c r="X12965" s="42"/>
      <c r="Y12965" s="42"/>
      <c r="Z12965" s="42"/>
    </row>
    <row r="12966">
      <c r="B12966" s="42"/>
      <c r="D12966" s="90"/>
      <c r="F12966" s="90"/>
      <c r="G12966" s="42"/>
      <c r="H12966" s="90"/>
      <c r="M12966" s="42"/>
      <c r="S12966" s="42"/>
      <c r="T12966" s="42"/>
      <c r="U12966" s="42"/>
      <c r="V12966" s="42"/>
      <c r="W12966" s="42"/>
      <c r="X12966" s="42"/>
      <c r="Y12966" s="42"/>
      <c r="Z12966" s="42"/>
    </row>
    <row r="12967">
      <c r="B12967" s="42"/>
      <c r="D12967" s="90"/>
      <c r="F12967" s="90"/>
      <c r="G12967" s="42"/>
      <c r="H12967" s="90"/>
      <c r="M12967" s="42"/>
      <c r="S12967" s="42"/>
      <c r="T12967" s="42"/>
      <c r="U12967" s="42"/>
      <c r="V12967" s="42"/>
      <c r="W12967" s="42"/>
      <c r="X12967" s="42"/>
      <c r="Y12967" s="42"/>
      <c r="Z12967" s="42"/>
    </row>
    <row r="12968">
      <c r="B12968" s="42"/>
      <c r="D12968" s="90"/>
      <c r="F12968" s="90"/>
      <c r="G12968" s="42"/>
      <c r="H12968" s="90"/>
      <c r="M12968" s="42"/>
      <c r="S12968" s="42"/>
      <c r="T12968" s="42"/>
      <c r="U12968" s="42"/>
      <c r="V12968" s="42"/>
      <c r="W12968" s="42"/>
      <c r="X12968" s="42"/>
      <c r="Y12968" s="42"/>
      <c r="Z12968" s="42"/>
    </row>
    <row r="12969">
      <c r="B12969" s="42"/>
      <c r="D12969" s="90"/>
      <c r="F12969" s="90"/>
      <c r="G12969" s="42"/>
      <c r="H12969" s="90"/>
      <c r="M12969" s="42"/>
      <c r="S12969" s="42"/>
      <c r="T12969" s="42"/>
      <c r="U12969" s="42"/>
      <c r="V12969" s="42"/>
      <c r="W12969" s="42"/>
      <c r="X12969" s="42"/>
      <c r="Y12969" s="42"/>
      <c r="Z12969" s="42"/>
    </row>
    <row r="12970">
      <c r="B12970" s="42"/>
      <c r="D12970" s="90"/>
      <c r="F12970" s="90"/>
      <c r="G12970" s="42"/>
      <c r="H12970" s="90"/>
      <c r="M12970" s="42"/>
      <c r="S12970" s="42"/>
      <c r="T12970" s="42"/>
      <c r="U12970" s="42"/>
      <c r="V12970" s="42"/>
      <c r="W12970" s="42"/>
      <c r="X12970" s="42"/>
      <c r="Y12970" s="42"/>
      <c r="Z12970" s="42"/>
    </row>
    <row r="12971">
      <c r="B12971" s="42"/>
      <c r="D12971" s="90"/>
      <c r="F12971" s="90"/>
      <c r="G12971" s="42"/>
      <c r="H12971" s="90"/>
      <c r="M12971" s="42"/>
      <c r="S12971" s="42"/>
      <c r="T12971" s="42"/>
      <c r="U12971" s="42"/>
      <c r="V12971" s="42"/>
      <c r="W12971" s="42"/>
      <c r="X12971" s="42"/>
      <c r="Y12971" s="42"/>
      <c r="Z12971" s="42"/>
    </row>
    <row r="12972">
      <c r="B12972" s="42"/>
      <c r="D12972" s="90"/>
      <c r="F12972" s="90"/>
      <c r="G12972" s="42"/>
      <c r="H12972" s="90"/>
      <c r="M12972" s="42"/>
      <c r="S12972" s="42"/>
      <c r="T12972" s="42"/>
      <c r="U12972" s="42"/>
      <c r="V12972" s="42"/>
      <c r="W12972" s="42"/>
      <c r="X12972" s="42"/>
      <c r="Y12972" s="42"/>
      <c r="Z12972" s="42"/>
    </row>
    <row r="12973">
      <c r="B12973" s="42"/>
      <c r="D12973" s="90"/>
      <c r="F12973" s="90"/>
      <c r="G12973" s="42"/>
      <c r="H12973" s="90"/>
      <c r="M12973" s="42"/>
      <c r="S12973" s="42"/>
      <c r="T12973" s="42"/>
      <c r="U12973" s="42"/>
      <c r="V12973" s="42"/>
      <c r="W12973" s="42"/>
      <c r="X12973" s="42"/>
      <c r="Y12973" s="42"/>
      <c r="Z12973" s="42"/>
    </row>
    <row r="12974">
      <c r="B12974" s="42"/>
      <c r="D12974" s="90"/>
      <c r="F12974" s="90"/>
      <c r="G12974" s="42"/>
      <c r="H12974" s="90"/>
      <c r="M12974" s="42"/>
      <c r="S12974" s="42"/>
      <c r="T12974" s="42"/>
      <c r="U12974" s="42"/>
      <c r="V12974" s="42"/>
      <c r="W12974" s="42"/>
      <c r="X12974" s="42"/>
      <c r="Y12974" s="42"/>
      <c r="Z12974" s="42"/>
    </row>
    <row r="12975">
      <c r="B12975" s="42"/>
      <c r="D12975" s="90"/>
      <c r="F12975" s="90"/>
      <c r="G12975" s="42"/>
      <c r="H12975" s="90"/>
      <c r="M12975" s="42"/>
      <c r="S12975" s="42"/>
      <c r="T12975" s="42"/>
      <c r="U12975" s="42"/>
      <c r="V12975" s="42"/>
      <c r="W12975" s="42"/>
      <c r="X12975" s="42"/>
      <c r="Y12975" s="42"/>
      <c r="Z12975" s="42"/>
    </row>
    <row r="12976">
      <c r="B12976" s="42"/>
      <c r="D12976" s="90"/>
      <c r="F12976" s="90"/>
      <c r="G12976" s="42"/>
      <c r="H12976" s="90"/>
      <c r="M12976" s="42"/>
      <c r="S12976" s="42"/>
      <c r="T12976" s="42"/>
      <c r="U12976" s="42"/>
      <c r="V12976" s="42"/>
      <c r="W12976" s="42"/>
      <c r="X12976" s="42"/>
      <c r="Y12976" s="42"/>
      <c r="Z12976" s="42"/>
    </row>
    <row r="12977">
      <c r="B12977" s="42"/>
      <c r="D12977" s="90"/>
      <c r="F12977" s="90"/>
      <c r="G12977" s="42"/>
      <c r="H12977" s="90"/>
      <c r="M12977" s="42"/>
      <c r="S12977" s="42"/>
      <c r="T12977" s="42"/>
      <c r="U12977" s="42"/>
      <c r="V12977" s="42"/>
      <c r="W12977" s="42"/>
      <c r="X12977" s="42"/>
      <c r="Y12977" s="42"/>
      <c r="Z12977" s="42"/>
    </row>
    <row r="12978">
      <c r="B12978" s="42"/>
      <c r="D12978" s="90"/>
      <c r="F12978" s="90"/>
      <c r="G12978" s="42"/>
      <c r="H12978" s="90"/>
      <c r="M12978" s="42"/>
      <c r="S12978" s="42"/>
      <c r="T12978" s="42"/>
      <c r="U12978" s="42"/>
      <c r="V12978" s="42"/>
      <c r="W12978" s="42"/>
      <c r="X12978" s="42"/>
      <c r="Y12978" s="42"/>
      <c r="Z12978" s="42"/>
    </row>
    <row r="12979">
      <c r="B12979" s="42"/>
      <c r="D12979" s="90"/>
      <c r="F12979" s="90"/>
      <c r="G12979" s="42"/>
      <c r="H12979" s="90"/>
      <c r="M12979" s="42"/>
      <c r="S12979" s="42"/>
      <c r="T12979" s="42"/>
      <c r="U12979" s="42"/>
      <c r="V12979" s="42"/>
      <c r="W12979" s="42"/>
      <c r="X12979" s="42"/>
      <c r="Y12979" s="42"/>
      <c r="Z12979" s="42"/>
    </row>
    <row r="12980">
      <c r="B12980" s="42"/>
      <c r="D12980" s="90"/>
      <c r="F12980" s="90"/>
      <c r="G12980" s="42"/>
      <c r="H12980" s="90"/>
      <c r="M12980" s="42"/>
      <c r="S12980" s="42"/>
      <c r="T12980" s="42"/>
      <c r="U12980" s="42"/>
      <c r="V12980" s="42"/>
      <c r="W12980" s="42"/>
      <c r="X12980" s="42"/>
      <c r="Y12980" s="42"/>
      <c r="Z12980" s="42"/>
    </row>
    <row r="12981">
      <c r="B12981" s="42"/>
      <c r="D12981" s="90"/>
      <c r="F12981" s="90"/>
      <c r="G12981" s="42"/>
      <c r="H12981" s="90"/>
      <c r="M12981" s="42"/>
      <c r="S12981" s="42"/>
      <c r="T12981" s="42"/>
      <c r="U12981" s="42"/>
      <c r="V12981" s="42"/>
      <c r="W12981" s="42"/>
      <c r="X12981" s="42"/>
      <c r="Y12981" s="42"/>
      <c r="Z12981" s="42"/>
    </row>
    <row r="12982">
      <c r="B12982" s="42"/>
      <c r="D12982" s="90"/>
      <c r="F12982" s="90"/>
      <c r="G12982" s="42"/>
      <c r="H12982" s="90"/>
      <c r="M12982" s="42"/>
      <c r="S12982" s="42"/>
      <c r="T12982" s="42"/>
      <c r="U12982" s="42"/>
      <c r="V12982" s="42"/>
      <c r="W12982" s="42"/>
      <c r="X12982" s="42"/>
      <c r="Y12982" s="42"/>
      <c r="Z12982" s="42"/>
    </row>
    <row r="12983">
      <c r="B12983" s="42"/>
      <c r="D12983" s="90"/>
      <c r="F12983" s="90"/>
      <c r="G12983" s="42"/>
      <c r="H12983" s="90"/>
      <c r="M12983" s="42"/>
      <c r="S12983" s="42"/>
      <c r="T12983" s="42"/>
      <c r="U12983" s="42"/>
      <c r="V12983" s="42"/>
      <c r="W12983" s="42"/>
      <c r="X12983" s="42"/>
      <c r="Y12983" s="42"/>
      <c r="Z12983" s="42"/>
    </row>
    <row r="12984">
      <c r="B12984" s="42"/>
      <c r="D12984" s="90"/>
      <c r="F12984" s="90"/>
      <c r="G12984" s="42"/>
      <c r="H12984" s="90"/>
      <c r="M12984" s="42"/>
      <c r="S12984" s="42"/>
      <c r="T12984" s="42"/>
      <c r="U12984" s="42"/>
      <c r="V12984" s="42"/>
      <c r="W12984" s="42"/>
      <c r="X12984" s="42"/>
      <c r="Y12984" s="42"/>
      <c r="Z12984" s="42"/>
    </row>
    <row r="12985">
      <c r="B12985" s="42"/>
      <c r="D12985" s="90"/>
      <c r="F12985" s="90"/>
      <c r="G12985" s="42"/>
      <c r="H12985" s="90"/>
      <c r="M12985" s="42"/>
      <c r="S12985" s="42"/>
      <c r="T12985" s="42"/>
      <c r="U12985" s="42"/>
      <c r="V12985" s="42"/>
      <c r="W12985" s="42"/>
      <c r="X12985" s="42"/>
      <c r="Y12985" s="42"/>
      <c r="Z12985" s="42"/>
    </row>
    <row r="12986">
      <c r="B12986" s="42"/>
      <c r="D12986" s="90"/>
      <c r="F12986" s="90"/>
      <c r="G12986" s="42"/>
      <c r="H12986" s="90"/>
      <c r="M12986" s="42"/>
      <c r="S12986" s="42"/>
      <c r="T12986" s="42"/>
      <c r="U12986" s="42"/>
      <c r="V12986" s="42"/>
      <c r="W12986" s="42"/>
      <c r="X12986" s="42"/>
      <c r="Y12986" s="42"/>
      <c r="Z12986" s="42"/>
    </row>
    <row r="12987">
      <c r="B12987" s="42"/>
      <c r="D12987" s="90"/>
      <c r="F12987" s="90"/>
      <c r="G12987" s="42"/>
      <c r="H12987" s="90"/>
      <c r="M12987" s="42"/>
      <c r="S12987" s="42"/>
      <c r="T12987" s="42"/>
      <c r="U12987" s="42"/>
      <c r="V12987" s="42"/>
      <c r="W12987" s="42"/>
      <c r="X12987" s="42"/>
      <c r="Y12987" s="42"/>
      <c r="Z12987" s="42"/>
    </row>
    <row r="12988">
      <c r="B12988" s="42"/>
      <c r="D12988" s="90"/>
      <c r="F12988" s="90"/>
      <c r="G12988" s="42"/>
      <c r="H12988" s="90"/>
      <c r="M12988" s="42"/>
      <c r="S12988" s="42"/>
      <c r="T12988" s="42"/>
      <c r="U12988" s="42"/>
      <c r="V12988" s="42"/>
      <c r="W12988" s="42"/>
      <c r="X12988" s="42"/>
      <c r="Y12988" s="42"/>
      <c r="Z12988" s="42"/>
    </row>
    <row r="12989">
      <c r="B12989" s="42"/>
      <c r="D12989" s="90"/>
      <c r="F12989" s="90"/>
      <c r="G12989" s="42"/>
      <c r="H12989" s="90"/>
      <c r="M12989" s="42"/>
      <c r="S12989" s="42"/>
      <c r="T12989" s="42"/>
      <c r="U12989" s="42"/>
      <c r="V12989" s="42"/>
      <c r="W12989" s="42"/>
      <c r="X12989" s="42"/>
      <c r="Y12989" s="42"/>
      <c r="Z12989" s="42"/>
    </row>
    <row r="12990">
      <c r="B12990" s="42"/>
      <c r="D12990" s="90"/>
      <c r="F12990" s="90"/>
      <c r="G12990" s="42"/>
      <c r="H12990" s="90"/>
      <c r="M12990" s="42"/>
      <c r="S12990" s="42"/>
      <c r="T12990" s="42"/>
      <c r="U12990" s="42"/>
      <c r="V12990" s="42"/>
      <c r="W12990" s="42"/>
      <c r="X12990" s="42"/>
      <c r="Y12990" s="42"/>
      <c r="Z12990" s="42"/>
    </row>
    <row r="12991">
      <c r="B12991" s="42"/>
      <c r="D12991" s="90"/>
      <c r="F12991" s="90"/>
      <c r="G12991" s="42"/>
      <c r="H12991" s="90"/>
      <c r="M12991" s="42"/>
      <c r="S12991" s="42"/>
      <c r="T12991" s="42"/>
      <c r="U12991" s="42"/>
      <c r="V12991" s="42"/>
      <c r="W12991" s="42"/>
      <c r="X12991" s="42"/>
      <c r="Y12991" s="42"/>
      <c r="Z12991" s="42"/>
    </row>
    <row r="12992">
      <c r="B12992" s="42"/>
      <c r="D12992" s="90"/>
      <c r="F12992" s="90"/>
      <c r="G12992" s="42"/>
      <c r="H12992" s="90"/>
      <c r="M12992" s="42"/>
      <c r="S12992" s="42"/>
      <c r="T12992" s="42"/>
      <c r="U12992" s="42"/>
      <c r="V12992" s="42"/>
      <c r="W12992" s="42"/>
      <c r="X12992" s="42"/>
      <c r="Y12992" s="42"/>
      <c r="Z12992" s="42"/>
    </row>
    <row r="12993">
      <c r="B12993" s="42"/>
      <c r="D12993" s="90"/>
      <c r="F12993" s="90"/>
      <c r="G12993" s="42"/>
      <c r="H12993" s="90"/>
      <c r="M12993" s="42"/>
      <c r="S12993" s="42"/>
      <c r="T12993" s="42"/>
      <c r="U12993" s="42"/>
      <c r="V12993" s="42"/>
      <c r="W12993" s="42"/>
      <c r="X12993" s="42"/>
      <c r="Y12993" s="42"/>
      <c r="Z12993" s="42"/>
    </row>
    <row r="12994">
      <c r="B12994" s="42"/>
      <c r="D12994" s="90"/>
      <c r="F12994" s="90"/>
      <c r="G12994" s="42"/>
      <c r="H12994" s="90"/>
      <c r="M12994" s="42"/>
      <c r="S12994" s="42"/>
      <c r="T12994" s="42"/>
      <c r="U12994" s="42"/>
      <c r="V12994" s="42"/>
      <c r="W12994" s="42"/>
      <c r="X12994" s="42"/>
      <c r="Y12994" s="42"/>
      <c r="Z12994" s="42"/>
    </row>
    <row r="12995">
      <c r="B12995" s="42"/>
      <c r="D12995" s="90"/>
      <c r="F12995" s="90"/>
      <c r="G12995" s="42"/>
      <c r="H12995" s="90"/>
      <c r="M12995" s="42"/>
      <c r="S12995" s="42"/>
      <c r="T12995" s="42"/>
      <c r="U12995" s="42"/>
      <c r="V12995" s="42"/>
      <c r="W12995" s="42"/>
      <c r="X12995" s="42"/>
      <c r="Y12995" s="42"/>
      <c r="Z12995" s="42"/>
    </row>
    <row r="12996">
      <c r="B12996" s="42"/>
      <c r="D12996" s="90"/>
      <c r="F12996" s="90"/>
      <c r="G12996" s="42"/>
      <c r="H12996" s="90"/>
      <c r="M12996" s="42"/>
      <c r="S12996" s="42"/>
      <c r="T12996" s="42"/>
      <c r="U12996" s="42"/>
      <c r="V12996" s="42"/>
      <c r="W12996" s="42"/>
      <c r="X12996" s="42"/>
      <c r="Y12996" s="42"/>
      <c r="Z12996" s="42"/>
    </row>
    <row r="12997">
      <c r="B12997" s="42"/>
      <c r="D12997" s="90"/>
      <c r="F12997" s="90"/>
      <c r="G12997" s="42"/>
      <c r="H12997" s="90"/>
      <c r="M12997" s="42"/>
      <c r="S12997" s="42"/>
      <c r="T12997" s="42"/>
      <c r="U12997" s="42"/>
      <c r="V12997" s="42"/>
      <c r="W12997" s="42"/>
      <c r="X12997" s="42"/>
      <c r="Y12997" s="42"/>
      <c r="Z12997" s="42"/>
    </row>
    <row r="12998">
      <c r="B12998" s="42"/>
      <c r="D12998" s="90"/>
      <c r="F12998" s="90"/>
      <c r="G12998" s="42"/>
      <c r="H12998" s="90"/>
      <c r="M12998" s="42"/>
      <c r="S12998" s="42"/>
      <c r="T12998" s="42"/>
      <c r="U12998" s="42"/>
      <c r="V12998" s="42"/>
      <c r="W12998" s="42"/>
      <c r="X12998" s="42"/>
      <c r="Y12998" s="42"/>
      <c r="Z12998" s="42"/>
    </row>
    <row r="12999">
      <c r="B12999" s="42"/>
      <c r="D12999" s="90"/>
      <c r="F12999" s="90"/>
      <c r="G12999" s="42"/>
      <c r="H12999" s="90"/>
      <c r="M12999" s="42"/>
      <c r="S12999" s="42"/>
      <c r="T12999" s="42"/>
      <c r="U12999" s="42"/>
      <c r="V12999" s="42"/>
      <c r="W12999" s="42"/>
      <c r="X12999" s="42"/>
      <c r="Y12999" s="42"/>
      <c r="Z12999" s="42"/>
    </row>
    <row r="13000">
      <c r="B13000" s="42"/>
      <c r="D13000" s="90"/>
      <c r="F13000" s="90"/>
      <c r="G13000" s="42"/>
      <c r="H13000" s="90"/>
      <c r="M13000" s="42"/>
      <c r="S13000" s="42"/>
      <c r="T13000" s="42"/>
      <c r="U13000" s="42"/>
      <c r="V13000" s="42"/>
      <c r="W13000" s="42"/>
      <c r="X13000" s="42"/>
      <c r="Y13000" s="42"/>
      <c r="Z13000" s="42"/>
    </row>
    <row r="13001">
      <c r="B13001" s="42"/>
      <c r="D13001" s="90"/>
      <c r="F13001" s="90"/>
      <c r="G13001" s="42"/>
      <c r="H13001" s="90"/>
      <c r="M13001" s="42"/>
      <c r="S13001" s="42"/>
      <c r="T13001" s="42"/>
      <c r="U13001" s="42"/>
      <c r="V13001" s="42"/>
      <c r="W13001" s="42"/>
      <c r="X13001" s="42"/>
      <c r="Y13001" s="42"/>
      <c r="Z13001" s="42"/>
    </row>
    <row r="13002">
      <c r="B13002" s="42"/>
      <c r="D13002" s="90"/>
      <c r="F13002" s="90"/>
      <c r="G13002" s="42"/>
      <c r="H13002" s="90"/>
      <c r="M13002" s="42"/>
      <c r="S13002" s="42"/>
      <c r="T13002" s="42"/>
      <c r="U13002" s="42"/>
      <c r="V13002" s="42"/>
      <c r="W13002" s="42"/>
      <c r="X13002" s="42"/>
      <c r="Y13002" s="42"/>
      <c r="Z13002" s="42"/>
    </row>
    <row r="13003">
      <c r="B13003" s="42"/>
      <c r="D13003" s="90"/>
      <c r="F13003" s="90"/>
      <c r="G13003" s="42"/>
      <c r="H13003" s="90"/>
      <c r="M13003" s="42"/>
      <c r="S13003" s="42"/>
      <c r="T13003" s="42"/>
      <c r="U13003" s="42"/>
      <c r="V13003" s="42"/>
      <c r="W13003" s="42"/>
      <c r="X13003" s="42"/>
      <c r="Y13003" s="42"/>
      <c r="Z13003" s="42"/>
    </row>
    <row r="13004">
      <c r="B13004" s="42"/>
      <c r="D13004" s="90"/>
      <c r="F13004" s="90"/>
      <c r="G13004" s="42"/>
      <c r="H13004" s="90"/>
      <c r="M13004" s="42"/>
      <c r="S13004" s="42"/>
      <c r="T13004" s="42"/>
      <c r="U13004" s="42"/>
      <c r="V13004" s="42"/>
      <c r="W13004" s="42"/>
      <c r="X13004" s="42"/>
      <c r="Y13004" s="42"/>
      <c r="Z13004" s="42"/>
    </row>
    <row r="13005">
      <c r="B13005" s="42"/>
      <c r="D13005" s="90"/>
      <c r="F13005" s="90"/>
      <c r="G13005" s="42"/>
      <c r="H13005" s="90"/>
      <c r="M13005" s="42"/>
      <c r="S13005" s="42"/>
      <c r="T13005" s="42"/>
      <c r="U13005" s="42"/>
      <c r="V13005" s="42"/>
      <c r="W13005" s="42"/>
      <c r="X13005" s="42"/>
      <c r="Y13005" s="42"/>
      <c r="Z13005" s="42"/>
    </row>
    <row r="13006">
      <c r="B13006" s="42"/>
      <c r="D13006" s="90"/>
      <c r="F13006" s="90"/>
      <c r="G13006" s="42"/>
      <c r="H13006" s="90"/>
      <c r="M13006" s="42"/>
      <c r="S13006" s="42"/>
      <c r="T13006" s="42"/>
      <c r="U13006" s="42"/>
      <c r="V13006" s="42"/>
      <c r="W13006" s="42"/>
      <c r="X13006" s="42"/>
      <c r="Y13006" s="42"/>
      <c r="Z13006" s="42"/>
    </row>
    <row r="13007">
      <c r="B13007" s="42"/>
      <c r="D13007" s="90"/>
      <c r="F13007" s="90"/>
      <c r="G13007" s="42"/>
      <c r="H13007" s="90"/>
      <c r="M13007" s="42"/>
      <c r="S13007" s="42"/>
      <c r="T13007" s="42"/>
      <c r="U13007" s="42"/>
      <c r="V13007" s="42"/>
      <c r="W13007" s="42"/>
      <c r="X13007" s="42"/>
      <c r="Y13007" s="42"/>
      <c r="Z13007" s="42"/>
    </row>
    <row r="13008">
      <c r="B13008" s="42"/>
      <c r="D13008" s="90"/>
      <c r="F13008" s="90"/>
      <c r="G13008" s="42"/>
      <c r="H13008" s="90"/>
      <c r="M13008" s="42"/>
      <c r="S13008" s="42"/>
      <c r="T13008" s="42"/>
      <c r="U13008" s="42"/>
      <c r="V13008" s="42"/>
      <c r="W13008" s="42"/>
      <c r="X13008" s="42"/>
      <c r="Y13008" s="42"/>
      <c r="Z13008" s="42"/>
    </row>
    <row r="13009">
      <c r="B13009" s="42"/>
      <c r="D13009" s="90"/>
      <c r="F13009" s="90"/>
      <c r="G13009" s="42"/>
      <c r="H13009" s="90"/>
      <c r="M13009" s="42"/>
      <c r="S13009" s="42"/>
      <c r="T13009" s="42"/>
      <c r="U13009" s="42"/>
      <c r="V13009" s="42"/>
      <c r="W13009" s="42"/>
      <c r="X13009" s="42"/>
      <c r="Y13009" s="42"/>
      <c r="Z13009" s="42"/>
    </row>
    <row r="13010">
      <c r="B13010" s="42"/>
      <c r="D13010" s="90"/>
      <c r="F13010" s="90"/>
      <c r="G13010" s="42"/>
      <c r="H13010" s="90"/>
      <c r="M13010" s="42"/>
      <c r="S13010" s="42"/>
      <c r="T13010" s="42"/>
      <c r="U13010" s="42"/>
      <c r="V13010" s="42"/>
      <c r="W13010" s="42"/>
      <c r="X13010" s="42"/>
      <c r="Y13010" s="42"/>
      <c r="Z13010" s="42"/>
    </row>
    <row r="13011">
      <c r="B13011" s="42"/>
      <c r="D13011" s="90"/>
      <c r="F13011" s="90"/>
      <c r="G13011" s="42"/>
      <c r="H13011" s="90"/>
      <c r="M13011" s="42"/>
      <c r="S13011" s="42"/>
      <c r="T13011" s="42"/>
      <c r="U13011" s="42"/>
      <c r="V13011" s="42"/>
      <c r="W13011" s="42"/>
      <c r="X13011" s="42"/>
      <c r="Y13011" s="42"/>
      <c r="Z13011" s="42"/>
    </row>
    <row r="13012">
      <c r="B13012" s="42"/>
      <c r="D13012" s="90"/>
      <c r="F13012" s="90"/>
      <c r="G13012" s="42"/>
      <c r="H13012" s="90"/>
      <c r="M13012" s="42"/>
      <c r="S13012" s="42"/>
      <c r="T13012" s="42"/>
      <c r="U13012" s="42"/>
      <c r="V13012" s="42"/>
      <c r="W13012" s="42"/>
      <c r="X13012" s="42"/>
      <c r="Y13012" s="42"/>
      <c r="Z13012" s="42"/>
    </row>
    <row r="13013">
      <c r="B13013" s="42"/>
      <c r="D13013" s="90"/>
      <c r="F13013" s="90"/>
      <c r="G13013" s="42"/>
      <c r="H13013" s="90"/>
      <c r="M13013" s="42"/>
      <c r="S13013" s="42"/>
      <c r="T13013" s="42"/>
      <c r="U13013" s="42"/>
      <c r="V13013" s="42"/>
      <c r="W13013" s="42"/>
      <c r="X13013" s="42"/>
      <c r="Y13013" s="42"/>
      <c r="Z13013" s="42"/>
    </row>
    <row r="13014">
      <c r="B13014" s="42"/>
      <c r="D13014" s="90"/>
      <c r="F13014" s="90"/>
      <c r="G13014" s="42"/>
      <c r="H13014" s="90"/>
      <c r="M13014" s="42"/>
      <c r="S13014" s="42"/>
      <c r="T13014" s="42"/>
      <c r="U13014" s="42"/>
      <c r="V13014" s="42"/>
      <c r="W13014" s="42"/>
      <c r="X13014" s="42"/>
      <c r="Y13014" s="42"/>
      <c r="Z13014" s="42"/>
    </row>
    <row r="13015">
      <c r="B13015" s="42"/>
      <c r="D13015" s="90"/>
      <c r="F13015" s="90"/>
      <c r="G13015" s="42"/>
      <c r="H13015" s="90"/>
      <c r="M13015" s="42"/>
      <c r="S13015" s="42"/>
      <c r="T13015" s="42"/>
      <c r="U13015" s="42"/>
      <c r="V13015" s="42"/>
      <c r="W13015" s="42"/>
      <c r="X13015" s="42"/>
      <c r="Y13015" s="42"/>
      <c r="Z13015" s="42"/>
    </row>
    <row r="13016">
      <c r="B13016" s="42"/>
      <c r="D13016" s="90"/>
      <c r="F13016" s="90"/>
      <c r="G13016" s="42"/>
      <c r="H13016" s="90"/>
      <c r="M13016" s="42"/>
      <c r="S13016" s="42"/>
      <c r="T13016" s="42"/>
      <c r="U13016" s="42"/>
      <c r="V13016" s="42"/>
      <c r="W13016" s="42"/>
      <c r="X13016" s="42"/>
      <c r="Y13016" s="42"/>
      <c r="Z13016" s="42"/>
    </row>
    <row r="13017">
      <c r="B13017" s="42"/>
      <c r="D13017" s="90"/>
      <c r="F13017" s="90"/>
      <c r="G13017" s="42"/>
      <c r="H13017" s="90"/>
      <c r="M13017" s="42"/>
      <c r="S13017" s="42"/>
      <c r="T13017" s="42"/>
      <c r="U13017" s="42"/>
      <c r="V13017" s="42"/>
      <c r="W13017" s="42"/>
      <c r="X13017" s="42"/>
      <c r="Y13017" s="42"/>
      <c r="Z13017" s="42"/>
    </row>
    <row r="13018">
      <c r="B13018" s="42"/>
      <c r="D13018" s="90"/>
      <c r="F13018" s="90"/>
      <c r="G13018" s="42"/>
      <c r="H13018" s="90"/>
      <c r="M13018" s="42"/>
      <c r="S13018" s="42"/>
      <c r="T13018" s="42"/>
      <c r="U13018" s="42"/>
      <c r="V13018" s="42"/>
      <c r="W13018" s="42"/>
      <c r="X13018" s="42"/>
      <c r="Y13018" s="42"/>
      <c r="Z13018" s="42"/>
    </row>
    <row r="13019">
      <c r="B13019" s="42"/>
      <c r="D13019" s="90"/>
      <c r="F13019" s="90"/>
      <c r="G13019" s="42"/>
      <c r="H13019" s="90"/>
      <c r="M13019" s="42"/>
      <c r="S13019" s="42"/>
      <c r="T13019" s="42"/>
      <c r="U13019" s="42"/>
      <c r="V13019" s="42"/>
      <c r="W13019" s="42"/>
      <c r="X13019" s="42"/>
      <c r="Y13019" s="42"/>
      <c r="Z13019" s="42"/>
    </row>
    <row r="13020">
      <c r="B13020" s="42"/>
      <c r="D13020" s="90"/>
      <c r="F13020" s="90"/>
      <c r="G13020" s="42"/>
      <c r="H13020" s="90"/>
      <c r="M13020" s="42"/>
      <c r="S13020" s="42"/>
      <c r="T13020" s="42"/>
      <c r="U13020" s="42"/>
      <c r="V13020" s="42"/>
      <c r="W13020" s="42"/>
      <c r="X13020" s="42"/>
      <c r="Y13020" s="42"/>
      <c r="Z13020" s="42"/>
    </row>
    <row r="13021">
      <c r="B13021" s="42"/>
      <c r="D13021" s="90"/>
      <c r="F13021" s="90"/>
      <c r="G13021" s="42"/>
      <c r="H13021" s="90"/>
      <c r="M13021" s="42"/>
      <c r="S13021" s="42"/>
      <c r="T13021" s="42"/>
      <c r="U13021" s="42"/>
      <c r="V13021" s="42"/>
      <c r="W13021" s="42"/>
      <c r="X13021" s="42"/>
      <c r="Y13021" s="42"/>
      <c r="Z13021" s="42"/>
    </row>
    <row r="13022">
      <c r="B13022" s="42"/>
      <c r="D13022" s="90"/>
      <c r="F13022" s="90"/>
      <c r="G13022" s="42"/>
      <c r="H13022" s="90"/>
      <c r="M13022" s="42"/>
      <c r="S13022" s="42"/>
      <c r="T13022" s="42"/>
      <c r="U13022" s="42"/>
      <c r="V13022" s="42"/>
      <c r="W13022" s="42"/>
      <c r="X13022" s="42"/>
      <c r="Y13022" s="42"/>
      <c r="Z13022" s="42"/>
    </row>
    <row r="13023">
      <c r="B13023" s="42"/>
      <c r="D13023" s="90"/>
      <c r="F13023" s="90"/>
      <c r="G13023" s="42"/>
      <c r="H13023" s="90"/>
      <c r="M13023" s="42"/>
      <c r="S13023" s="42"/>
      <c r="T13023" s="42"/>
      <c r="U13023" s="42"/>
      <c r="V13023" s="42"/>
      <c r="W13023" s="42"/>
      <c r="X13023" s="42"/>
      <c r="Y13023" s="42"/>
      <c r="Z13023" s="42"/>
    </row>
    <row r="13024">
      <c r="B13024" s="42"/>
      <c r="D13024" s="90"/>
      <c r="F13024" s="90"/>
      <c r="G13024" s="42"/>
      <c r="H13024" s="90"/>
      <c r="M13024" s="42"/>
      <c r="S13024" s="42"/>
      <c r="T13024" s="42"/>
      <c r="U13024" s="42"/>
      <c r="V13024" s="42"/>
      <c r="W13024" s="42"/>
      <c r="X13024" s="42"/>
      <c r="Y13024" s="42"/>
      <c r="Z13024" s="42"/>
    </row>
    <row r="13025">
      <c r="B13025" s="42"/>
      <c r="D13025" s="90"/>
      <c r="F13025" s="90"/>
      <c r="G13025" s="42"/>
      <c r="H13025" s="90"/>
      <c r="M13025" s="42"/>
      <c r="S13025" s="42"/>
      <c r="T13025" s="42"/>
      <c r="U13025" s="42"/>
      <c r="V13025" s="42"/>
      <c r="W13025" s="42"/>
      <c r="X13025" s="42"/>
      <c r="Y13025" s="42"/>
      <c r="Z13025" s="42"/>
    </row>
    <row r="13026">
      <c r="B13026" s="42"/>
      <c r="D13026" s="90"/>
      <c r="F13026" s="90"/>
      <c r="G13026" s="42"/>
      <c r="H13026" s="90"/>
      <c r="M13026" s="42"/>
      <c r="S13026" s="42"/>
      <c r="T13026" s="42"/>
      <c r="U13026" s="42"/>
      <c r="V13026" s="42"/>
      <c r="W13026" s="42"/>
      <c r="X13026" s="42"/>
      <c r="Y13026" s="42"/>
      <c r="Z13026" s="42"/>
    </row>
    <row r="13027">
      <c r="B13027" s="42"/>
      <c r="D13027" s="90"/>
      <c r="F13027" s="90"/>
      <c r="G13027" s="42"/>
      <c r="H13027" s="90"/>
      <c r="M13027" s="42"/>
      <c r="S13027" s="42"/>
      <c r="T13027" s="42"/>
      <c r="U13027" s="42"/>
      <c r="V13027" s="42"/>
      <c r="W13027" s="42"/>
      <c r="X13027" s="42"/>
      <c r="Y13027" s="42"/>
      <c r="Z13027" s="42"/>
    </row>
    <row r="13028">
      <c r="B13028" s="42"/>
      <c r="D13028" s="90"/>
      <c r="F13028" s="90"/>
      <c r="G13028" s="42"/>
      <c r="H13028" s="90"/>
      <c r="M13028" s="42"/>
      <c r="S13028" s="42"/>
      <c r="T13028" s="42"/>
      <c r="U13028" s="42"/>
      <c r="V13028" s="42"/>
      <c r="W13028" s="42"/>
      <c r="X13028" s="42"/>
      <c r="Y13028" s="42"/>
      <c r="Z13028" s="42"/>
    </row>
    <row r="13029">
      <c r="B13029" s="42"/>
      <c r="D13029" s="90"/>
      <c r="F13029" s="90"/>
      <c r="G13029" s="42"/>
      <c r="H13029" s="90"/>
      <c r="M13029" s="42"/>
      <c r="S13029" s="42"/>
      <c r="T13029" s="42"/>
      <c r="U13029" s="42"/>
      <c r="V13029" s="42"/>
      <c r="W13029" s="42"/>
      <c r="X13029" s="42"/>
      <c r="Y13029" s="42"/>
      <c r="Z13029" s="42"/>
    </row>
    <row r="13030">
      <c r="B13030" s="42"/>
      <c r="D13030" s="90"/>
      <c r="F13030" s="90"/>
      <c r="G13030" s="42"/>
      <c r="H13030" s="90"/>
      <c r="M13030" s="42"/>
      <c r="S13030" s="42"/>
      <c r="T13030" s="42"/>
      <c r="U13030" s="42"/>
      <c r="V13030" s="42"/>
      <c r="W13030" s="42"/>
      <c r="X13030" s="42"/>
      <c r="Y13030" s="42"/>
      <c r="Z13030" s="42"/>
    </row>
    <row r="13031">
      <c r="B13031" s="42"/>
      <c r="D13031" s="90"/>
      <c r="F13031" s="90"/>
      <c r="G13031" s="42"/>
      <c r="H13031" s="90"/>
      <c r="M13031" s="42"/>
      <c r="S13031" s="42"/>
      <c r="T13031" s="42"/>
      <c r="U13031" s="42"/>
      <c r="V13031" s="42"/>
      <c r="W13031" s="42"/>
      <c r="X13031" s="42"/>
      <c r="Y13031" s="42"/>
      <c r="Z13031" s="42"/>
    </row>
    <row r="13032">
      <c r="B13032" s="42"/>
      <c r="D13032" s="90"/>
      <c r="F13032" s="90"/>
      <c r="G13032" s="42"/>
      <c r="H13032" s="90"/>
      <c r="M13032" s="42"/>
      <c r="S13032" s="42"/>
      <c r="T13032" s="42"/>
      <c r="U13032" s="42"/>
      <c r="V13032" s="42"/>
      <c r="W13032" s="42"/>
      <c r="X13032" s="42"/>
      <c r="Y13032" s="42"/>
      <c r="Z13032" s="42"/>
    </row>
    <row r="13033">
      <c r="B13033" s="42"/>
      <c r="D13033" s="90"/>
      <c r="F13033" s="90"/>
      <c r="G13033" s="42"/>
      <c r="H13033" s="90"/>
      <c r="M13033" s="42"/>
      <c r="S13033" s="42"/>
      <c r="T13033" s="42"/>
      <c r="U13033" s="42"/>
      <c r="V13033" s="42"/>
      <c r="W13033" s="42"/>
      <c r="X13033" s="42"/>
      <c r="Y13033" s="42"/>
      <c r="Z13033" s="42"/>
    </row>
    <row r="13034">
      <c r="B13034" s="42"/>
      <c r="D13034" s="90"/>
      <c r="F13034" s="90"/>
      <c r="G13034" s="42"/>
      <c r="H13034" s="90"/>
      <c r="M13034" s="42"/>
      <c r="S13034" s="42"/>
      <c r="T13034" s="42"/>
      <c r="U13034" s="42"/>
      <c r="V13034" s="42"/>
      <c r="W13034" s="42"/>
      <c r="X13034" s="42"/>
      <c r="Y13034" s="42"/>
      <c r="Z13034" s="42"/>
    </row>
    <row r="13035">
      <c r="B13035" s="42"/>
      <c r="D13035" s="90"/>
      <c r="F13035" s="90"/>
      <c r="G13035" s="42"/>
      <c r="H13035" s="90"/>
      <c r="M13035" s="42"/>
      <c r="S13035" s="42"/>
      <c r="T13035" s="42"/>
      <c r="U13035" s="42"/>
      <c r="V13035" s="42"/>
      <c r="W13035" s="42"/>
      <c r="X13035" s="42"/>
      <c r="Y13035" s="42"/>
      <c r="Z13035" s="42"/>
    </row>
    <row r="13036">
      <c r="B13036" s="42"/>
      <c r="D13036" s="90"/>
      <c r="F13036" s="90"/>
      <c r="G13036" s="42"/>
      <c r="H13036" s="90"/>
      <c r="M13036" s="42"/>
      <c r="S13036" s="42"/>
      <c r="T13036" s="42"/>
      <c r="U13036" s="42"/>
      <c r="V13036" s="42"/>
      <c r="W13036" s="42"/>
      <c r="X13036" s="42"/>
      <c r="Y13036" s="42"/>
      <c r="Z13036" s="42"/>
    </row>
    <row r="13037">
      <c r="B13037" s="42"/>
      <c r="D13037" s="90"/>
      <c r="F13037" s="90"/>
      <c r="G13037" s="42"/>
      <c r="H13037" s="90"/>
      <c r="M13037" s="42"/>
      <c r="S13037" s="42"/>
      <c r="T13037" s="42"/>
      <c r="U13037" s="42"/>
      <c r="V13037" s="42"/>
      <c r="W13037" s="42"/>
      <c r="X13037" s="42"/>
      <c r="Y13037" s="42"/>
      <c r="Z13037" s="42"/>
    </row>
    <row r="13038">
      <c r="B13038" s="42"/>
      <c r="D13038" s="90"/>
      <c r="F13038" s="90"/>
      <c r="G13038" s="42"/>
      <c r="H13038" s="90"/>
      <c r="M13038" s="42"/>
      <c r="S13038" s="42"/>
      <c r="T13038" s="42"/>
      <c r="U13038" s="42"/>
      <c r="V13038" s="42"/>
      <c r="W13038" s="42"/>
      <c r="X13038" s="42"/>
      <c r="Y13038" s="42"/>
      <c r="Z13038" s="42"/>
    </row>
    <row r="13039">
      <c r="B13039" s="42"/>
      <c r="D13039" s="90"/>
      <c r="F13039" s="90"/>
      <c r="G13039" s="42"/>
      <c r="H13039" s="90"/>
      <c r="M13039" s="42"/>
      <c r="S13039" s="42"/>
      <c r="T13039" s="42"/>
      <c r="U13039" s="42"/>
      <c r="V13039" s="42"/>
      <c r="W13039" s="42"/>
      <c r="X13039" s="42"/>
      <c r="Y13039" s="42"/>
      <c r="Z13039" s="42"/>
    </row>
    <row r="13040">
      <c r="B13040" s="42"/>
      <c r="D13040" s="90"/>
      <c r="F13040" s="90"/>
      <c r="G13040" s="42"/>
      <c r="H13040" s="90"/>
      <c r="M13040" s="42"/>
      <c r="S13040" s="42"/>
      <c r="T13040" s="42"/>
      <c r="U13040" s="42"/>
      <c r="V13040" s="42"/>
      <c r="W13040" s="42"/>
      <c r="X13040" s="42"/>
      <c r="Y13040" s="42"/>
      <c r="Z13040" s="42"/>
    </row>
    <row r="13041">
      <c r="B13041" s="42"/>
      <c r="D13041" s="90"/>
      <c r="F13041" s="90"/>
      <c r="G13041" s="42"/>
      <c r="H13041" s="90"/>
      <c r="M13041" s="42"/>
      <c r="S13041" s="42"/>
      <c r="T13041" s="42"/>
      <c r="U13041" s="42"/>
      <c r="V13041" s="42"/>
      <c r="W13041" s="42"/>
      <c r="X13041" s="42"/>
      <c r="Y13041" s="42"/>
      <c r="Z13041" s="42"/>
    </row>
    <row r="13042">
      <c r="B13042" s="42"/>
      <c r="D13042" s="90"/>
      <c r="F13042" s="90"/>
      <c r="G13042" s="42"/>
      <c r="H13042" s="90"/>
      <c r="M13042" s="42"/>
      <c r="S13042" s="42"/>
      <c r="T13042" s="42"/>
      <c r="U13042" s="42"/>
      <c r="V13042" s="42"/>
      <c r="W13042" s="42"/>
      <c r="X13042" s="42"/>
      <c r="Y13042" s="42"/>
      <c r="Z13042" s="42"/>
    </row>
    <row r="13043">
      <c r="B13043" s="42"/>
      <c r="D13043" s="90"/>
      <c r="F13043" s="90"/>
      <c r="G13043" s="42"/>
      <c r="H13043" s="90"/>
      <c r="M13043" s="42"/>
      <c r="S13043" s="42"/>
      <c r="T13043" s="42"/>
      <c r="U13043" s="42"/>
      <c r="V13043" s="42"/>
      <c r="W13043" s="42"/>
      <c r="X13043" s="42"/>
      <c r="Y13043" s="42"/>
      <c r="Z13043" s="42"/>
    </row>
    <row r="13044">
      <c r="B13044" s="42"/>
      <c r="D13044" s="90"/>
      <c r="F13044" s="90"/>
      <c r="G13044" s="42"/>
      <c r="H13044" s="90"/>
      <c r="M13044" s="42"/>
      <c r="S13044" s="42"/>
      <c r="T13044" s="42"/>
      <c r="U13044" s="42"/>
      <c r="V13044" s="42"/>
      <c r="W13044" s="42"/>
      <c r="X13044" s="42"/>
      <c r="Y13044" s="42"/>
      <c r="Z13044" s="42"/>
    </row>
    <row r="13045">
      <c r="B13045" s="42"/>
      <c r="D13045" s="90"/>
      <c r="F13045" s="90"/>
      <c r="G13045" s="42"/>
      <c r="H13045" s="90"/>
      <c r="M13045" s="42"/>
      <c r="S13045" s="42"/>
      <c r="T13045" s="42"/>
      <c r="U13045" s="42"/>
      <c r="V13045" s="42"/>
      <c r="W13045" s="42"/>
      <c r="X13045" s="42"/>
      <c r="Y13045" s="42"/>
      <c r="Z13045" s="42"/>
    </row>
    <row r="13046">
      <c r="B13046" s="42"/>
      <c r="D13046" s="90"/>
      <c r="F13046" s="90"/>
      <c r="G13046" s="42"/>
      <c r="H13046" s="90"/>
      <c r="M13046" s="42"/>
      <c r="S13046" s="42"/>
      <c r="T13046" s="42"/>
      <c r="U13046" s="42"/>
      <c r="V13046" s="42"/>
      <c r="W13046" s="42"/>
      <c r="X13046" s="42"/>
      <c r="Y13046" s="42"/>
      <c r="Z13046" s="42"/>
    </row>
    <row r="13047">
      <c r="B13047" s="42"/>
      <c r="D13047" s="90"/>
      <c r="F13047" s="90"/>
      <c r="G13047" s="42"/>
      <c r="H13047" s="90"/>
      <c r="M13047" s="42"/>
      <c r="S13047" s="42"/>
      <c r="T13047" s="42"/>
      <c r="U13047" s="42"/>
      <c r="V13047" s="42"/>
      <c r="W13047" s="42"/>
      <c r="X13047" s="42"/>
      <c r="Y13047" s="42"/>
      <c r="Z13047" s="42"/>
    </row>
    <row r="13048">
      <c r="B13048" s="42"/>
      <c r="D13048" s="90"/>
      <c r="F13048" s="90"/>
      <c r="G13048" s="42"/>
      <c r="H13048" s="90"/>
      <c r="M13048" s="42"/>
      <c r="S13048" s="42"/>
      <c r="T13048" s="42"/>
      <c r="U13048" s="42"/>
      <c r="V13048" s="42"/>
      <c r="W13048" s="42"/>
      <c r="X13048" s="42"/>
      <c r="Y13048" s="42"/>
      <c r="Z13048" s="42"/>
    </row>
    <row r="13049">
      <c r="B13049" s="42"/>
      <c r="D13049" s="90"/>
      <c r="F13049" s="90"/>
      <c r="G13049" s="42"/>
      <c r="H13049" s="90"/>
      <c r="M13049" s="42"/>
      <c r="S13049" s="42"/>
      <c r="T13049" s="42"/>
      <c r="U13049" s="42"/>
      <c r="V13049" s="42"/>
      <c r="W13049" s="42"/>
      <c r="X13049" s="42"/>
      <c r="Y13049" s="42"/>
      <c r="Z13049" s="42"/>
    </row>
    <row r="13050">
      <c r="B13050" s="42"/>
      <c r="D13050" s="90"/>
      <c r="F13050" s="90"/>
      <c r="G13050" s="42"/>
      <c r="H13050" s="90"/>
      <c r="M13050" s="42"/>
      <c r="S13050" s="42"/>
      <c r="T13050" s="42"/>
      <c r="U13050" s="42"/>
      <c r="V13050" s="42"/>
      <c r="W13050" s="42"/>
      <c r="X13050" s="42"/>
      <c r="Y13050" s="42"/>
      <c r="Z13050" s="42"/>
    </row>
    <row r="13051">
      <c r="B13051" s="42"/>
      <c r="D13051" s="90"/>
      <c r="F13051" s="90"/>
      <c r="G13051" s="42"/>
      <c r="H13051" s="90"/>
      <c r="M13051" s="42"/>
      <c r="S13051" s="42"/>
      <c r="T13051" s="42"/>
      <c r="U13051" s="42"/>
      <c r="V13051" s="42"/>
      <c r="W13051" s="42"/>
      <c r="X13051" s="42"/>
      <c r="Y13051" s="42"/>
      <c r="Z13051" s="42"/>
    </row>
    <row r="13052">
      <c r="B13052" s="42"/>
      <c r="D13052" s="90"/>
      <c r="F13052" s="90"/>
      <c r="G13052" s="42"/>
      <c r="H13052" s="90"/>
      <c r="M13052" s="42"/>
      <c r="S13052" s="42"/>
      <c r="T13052" s="42"/>
      <c r="U13052" s="42"/>
      <c r="V13052" s="42"/>
      <c r="W13052" s="42"/>
      <c r="X13052" s="42"/>
      <c r="Y13052" s="42"/>
      <c r="Z13052" s="42"/>
    </row>
    <row r="13053">
      <c r="B13053" s="42"/>
      <c r="D13053" s="90"/>
      <c r="F13053" s="90"/>
      <c r="G13053" s="42"/>
      <c r="H13053" s="90"/>
      <c r="M13053" s="42"/>
      <c r="S13053" s="42"/>
      <c r="T13053" s="42"/>
      <c r="U13053" s="42"/>
      <c r="V13053" s="42"/>
      <c r="W13053" s="42"/>
      <c r="X13053" s="42"/>
      <c r="Y13053" s="42"/>
      <c r="Z13053" s="42"/>
    </row>
    <row r="13054">
      <c r="B13054" s="42"/>
      <c r="D13054" s="90"/>
      <c r="F13054" s="90"/>
      <c r="G13054" s="42"/>
      <c r="H13054" s="90"/>
      <c r="M13054" s="42"/>
      <c r="S13054" s="42"/>
      <c r="T13054" s="42"/>
      <c r="U13054" s="42"/>
      <c r="V13054" s="42"/>
      <c r="W13054" s="42"/>
      <c r="X13054" s="42"/>
      <c r="Y13054" s="42"/>
      <c r="Z13054" s="42"/>
    </row>
    <row r="13055">
      <c r="B13055" s="42"/>
      <c r="D13055" s="90"/>
      <c r="F13055" s="90"/>
      <c r="G13055" s="42"/>
      <c r="H13055" s="90"/>
      <c r="M13055" s="42"/>
      <c r="S13055" s="42"/>
      <c r="T13055" s="42"/>
      <c r="U13055" s="42"/>
      <c r="V13055" s="42"/>
      <c r="W13055" s="42"/>
      <c r="X13055" s="42"/>
      <c r="Y13055" s="42"/>
      <c r="Z13055" s="42"/>
    </row>
    <row r="13056">
      <c r="B13056" s="42"/>
      <c r="D13056" s="90"/>
      <c r="F13056" s="90"/>
      <c r="G13056" s="42"/>
      <c r="H13056" s="90"/>
      <c r="M13056" s="42"/>
      <c r="S13056" s="42"/>
      <c r="T13056" s="42"/>
      <c r="U13056" s="42"/>
      <c r="V13056" s="42"/>
      <c r="W13056" s="42"/>
      <c r="X13056" s="42"/>
      <c r="Y13056" s="42"/>
      <c r="Z13056" s="42"/>
    </row>
    <row r="13057">
      <c r="B13057" s="42"/>
      <c r="D13057" s="90"/>
      <c r="F13057" s="90"/>
      <c r="G13057" s="42"/>
      <c r="H13057" s="90"/>
      <c r="M13057" s="42"/>
      <c r="S13057" s="42"/>
      <c r="T13057" s="42"/>
      <c r="U13057" s="42"/>
      <c r="V13057" s="42"/>
      <c r="W13057" s="42"/>
      <c r="X13057" s="42"/>
      <c r="Y13057" s="42"/>
      <c r="Z13057" s="42"/>
    </row>
    <row r="13058">
      <c r="B13058" s="42"/>
      <c r="D13058" s="90"/>
      <c r="F13058" s="90"/>
      <c r="G13058" s="42"/>
      <c r="H13058" s="90"/>
      <c r="M13058" s="42"/>
      <c r="S13058" s="42"/>
      <c r="T13058" s="42"/>
      <c r="U13058" s="42"/>
      <c r="V13058" s="42"/>
      <c r="W13058" s="42"/>
      <c r="X13058" s="42"/>
      <c r="Y13058" s="42"/>
      <c r="Z13058" s="42"/>
    </row>
    <row r="13059">
      <c r="B13059" s="42"/>
      <c r="D13059" s="90"/>
      <c r="F13059" s="90"/>
      <c r="G13059" s="42"/>
      <c r="H13059" s="90"/>
      <c r="M13059" s="42"/>
      <c r="S13059" s="42"/>
      <c r="T13059" s="42"/>
      <c r="U13059" s="42"/>
      <c r="V13059" s="42"/>
      <c r="W13059" s="42"/>
      <c r="X13059" s="42"/>
      <c r="Y13059" s="42"/>
      <c r="Z13059" s="42"/>
    </row>
    <row r="13060">
      <c r="B13060" s="42"/>
      <c r="D13060" s="90"/>
      <c r="F13060" s="90"/>
      <c r="G13060" s="42"/>
      <c r="H13060" s="90"/>
      <c r="M13060" s="42"/>
      <c r="S13060" s="42"/>
      <c r="T13060" s="42"/>
      <c r="U13060" s="42"/>
      <c r="V13060" s="42"/>
      <c r="W13060" s="42"/>
      <c r="X13060" s="42"/>
      <c r="Y13060" s="42"/>
      <c r="Z13060" s="42"/>
    </row>
    <row r="13061">
      <c r="B13061" s="42"/>
      <c r="D13061" s="90"/>
      <c r="F13061" s="90"/>
      <c r="G13061" s="42"/>
      <c r="H13061" s="90"/>
      <c r="M13061" s="42"/>
      <c r="S13061" s="42"/>
      <c r="T13061" s="42"/>
      <c r="U13061" s="42"/>
      <c r="V13061" s="42"/>
      <c r="W13061" s="42"/>
      <c r="X13061" s="42"/>
      <c r="Y13061" s="42"/>
      <c r="Z13061" s="42"/>
    </row>
    <row r="13062">
      <c r="B13062" s="42"/>
      <c r="D13062" s="90"/>
      <c r="F13062" s="90"/>
      <c r="G13062" s="42"/>
      <c r="H13062" s="90"/>
      <c r="M13062" s="42"/>
      <c r="S13062" s="42"/>
      <c r="T13062" s="42"/>
      <c r="U13062" s="42"/>
      <c r="V13062" s="42"/>
      <c r="W13062" s="42"/>
      <c r="X13062" s="42"/>
      <c r="Y13062" s="42"/>
      <c r="Z13062" s="42"/>
    </row>
    <row r="13063">
      <c r="B13063" s="42"/>
      <c r="D13063" s="90"/>
      <c r="F13063" s="90"/>
      <c r="G13063" s="42"/>
      <c r="H13063" s="90"/>
      <c r="M13063" s="42"/>
      <c r="S13063" s="42"/>
      <c r="T13063" s="42"/>
      <c r="U13063" s="42"/>
      <c r="V13063" s="42"/>
      <c r="W13063" s="42"/>
      <c r="X13063" s="42"/>
      <c r="Y13063" s="42"/>
      <c r="Z13063" s="42"/>
    </row>
    <row r="13064">
      <c r="B13064" s="42"/>
      <c r="D13064" s="90"/>
      <c r="F13064" s="90"/>
      <c r="G13064" s="42"/>
      <c r="H13064" s="90"/>
      <c r="M13064" s="42"/>
      <c r="S13064" s="42"/>
      <c r="T13064" s="42"/>
      <c r="U13064" s="42"/>
      <c r="V13064" s="42"/>
      <c r="W13064" s="42"/>
      <c r="X13064" s="42"/>
      <c r="Y13064" s="42"/>
      <c r="Z13064" s="42"/>
    </row>
    <row r="13065">
      <c r="B13065" s="42"/>
      <c r="D13065" s="90"/>
      <c r="F13065" s="90"/>
      <c r="G13065" s="42"/>
      <c r="H13065" s="90"/>
      <c r="M13065" s="42"/>
      <c r="S13065" s="42"/>
      <c r="T13065" s="42"/>
      <c r="U13065" s="42"/>
      <c r="V13065" s="42"/>
      <c r="W13065" s="42"/>
      <c r="X13065" s="42"/>
      <c r="Y13065" s="42"/>
      <c r="Z13065" s="42"/>
    </row>
    <row r="13066">
      <c r="B13066" s="42"/>
      <c r="D13066" s="90"/>
      <c r="F13066" s="90"/>
      <c r="G13066" s="42"/>
      <c r="H13066" s="90"/>
      <c r="M13066" s="42"/>
      <c r="S13066" s="42"/>
      <c r="T13066" s="42"/>
      <c r="U13066" s="42"/>
      <c r="V13066" s="42"/>
      <c r="W13066" s="42"/>
      <c r="X13066" s="42"/>
      <c r="Y13066" s="42"/>
      <c r="Z13066" s="42"/>
    </row>
    <row r="13067">
      <c r="B13067" s="42"/>
      <c r="D13067" s="90"/>
      <c r="F13067" s="90"/>
      <c r="G13067" s="42"/>
      <c r="H13067" s="90"/>
      <c r="M13067" s="42"/>
      <c r="S13067" s="42"/>
      <c r="T13067" s="42"/>
      <c r="U13067" s="42"/>
      <c r="V13067" s="42"/>
      <c r="W13067" s="42"/>
      <c r="X13067" s="42"/>
      <c r="Y13067" s="42"/>
      <c r="Z13067" s="42"/>
    </row>
    <row r="13068">
      <c r="B13068" s="42"/>
      <c r="D13068" s="90"/>
      <c r="F13068" s="90"/>
      <c r="G13068" s="42"/>
      <c r="H13068" s="90"/>
      <c r="M13068" s="42"/>
      <c r="S13068" s="42"/>
      <c r="T13068" s="42"/>
      <c r="U13068" s="42"/>
      <c r="V13068" s="42"/>
      <c r="W13068" s="42"/>
      <c r="X13068" s="42"/>
      <c r="Y13068" s="42"/>
      <c r="Z13068" s="42"/>
    </row>
    <row r="13069">
      <c r="B13069" s="42"/>
      <c r="D13069" s="90"/>
      <c r="F13069" s="90"/>
      <c r="G13069" s="42"/>
      <c r="H13069" s="90"/>
      <c r="M13069" s="42"/>
      <c r="S13069" s="42"/>
      <c r="T13069" s="42"/>
      <c r="U13069" s="42"/>
      <c r="V13069" s="42"/>
      <c r="W13069" s="42"/>
      <c r="X13069" s="42"/>
      <c r="Y13069" s="42"/>
      <c r="Z13069" s="42"/>
    </row>
    <row r="13070">
      <c r="B13070" s="42"/>
      <c r="D13070" s="90"/>
      <c r="F13070" s="90"/>
      <c r="G13070" s="42"/>
      <c r="H13070" s="90"/>
      <c r="M13070" s="42"/>
      <c r="S13070" s="42"/>
      <c r="T13070" s="42"/>
      <c r="U13070" s="42"/>
      <c r="V13070" s="42"/>
      <c r="W13070" s="42"/>
      <c r="X13070" s="42"/>
      <c r="Y13070" s="42"/>
      <c r="Z13070" s="42"/>
    </row>
    <row r="13071">
      <c r="B13071" s="42"/>
      <c r="D13071" s="90"/>
      <c r="F13071" s="90"/>
      <c r="G13071" s="42"/>
      <c r="H13071" s="90"/>
      <c r="M13071" s="42"/>
      <c r="S13071" s="42"/>
      <c r="T13071" s="42"/>
      <c r="U13071" s="42"/>
      <c r="V13071" s="42"/>
      <c r="W13071" s="42"/>
      <c r="X13071" s="42"/>
      <c r="Y13071" s="42"/>
      <c r="Z13071" s="42"/>
    </row>
    <row r="13072">
      <c r="B13072" s="42"/>
      <c r="D13072" s="90"/>
      <c r="F13072" s="90"/>
      <c r="G13072" s="42"/>
      <c r="H13072" s="90"/>
      <c r="M13072" s="42"/>
      <c r="S13072" s="42"/>
      <c r="T13072" s="42"/>
      <c r="U13072" s="42"/>
      <c r="V13072" s="42"/>
      <c r="W13072" s="42"/>
      <c r="X13072" s="42"/>
      <c r="Y13072" s="42"/>
      <c r="Z13072" s="42"/>
    </row>
    <row r="13073">
      <c r="B13073" s="42"/>
      <c r="D13073" s="90"/>
      <c r="F13073" s="90"/>
      <c r="G13073" s="42"/>
      <c r="H13073" s="90"/>
      <c r="M13073" s="42"/>
      <c r="S13073" s="42"/>
      <c r="T13073" s="42"/>
      <c r="U13073" s="42"/>
      <c r="V13073" s="42"/>
      <c r="W13073" s="42"/>
      <c r="X13073" s="42"/>
      <c r="Y13073" s="42"/>
      <c r="Z13073" s="42"/>
    </row>
    <row r="13074">
      <c r="B13074" s="42"/>
      <c r="D13074" s="90"/>
      <c r="F13074" s="90"/>
      <c r="G13074" s="42"/>
      <c r="H13074" s="90"/>
      <c r="M13074" s="42"/>
      <c r="S13074" s="42"/>
      <c r="T13074" s="42"/>
      <c r="U13074" s="42"/>
      <c r="V13074" s="42"/>
      <c r="W13074" s="42"/>
      <c r="X13074" s="42"/>
      <c r="Y13074" s="42"/>
      <c r="Z13074" s="42"/>
    </row>
    <row r="13075">
      <c r="B13075" s="42"/>
      <c r="D13075" s="90"/>
      <c r="F13075" s="90"/>
      <c r="G13075" s="42"/>
      <c r="H13075" s="90"/>
      <c r="M13075" s="42"/>
      <c r="S13075" s="42"/>
      <c r="T13075" s="42"/>
      <c r="U13075" s="42"/>
      <c r="V13075" s="42"/>
      <c r="W13075" s="42"/>
      <c r="X13075" s="42"/>
      <c r="Y13075" s="42"/>
      <c r="Z13075" s="42"/>
    </row>
    <row r="13076">
      <c r="B13076" s="42"/>
      <c r="D13076" s="90"/>
      <c r="F13076" s="90"/>
      <c r="G13076" s="42"/>
      <c r="H13076" s="90"/>
      <c r="M13076" s="42"/>
      <c r="S13076" s="42"/>
      <c r="T13076" s="42"/>
      <c r="U13076" s="42"/>
      <c r="V13076" s="42"/>
      <c r="W13076" s="42"/>
      <c r="X13076" s="42"/>
      <c r="Y13076" s="42"/>
      <c r="Z13076" s="42"/>
    </row>
    <row r="13077">
      <c r="B13077" s="42"/>
      <c r="D13077" s="90"/>
      <c r="F13077" s="90"/>
      <c r="G13077" s="42"/>
      <c r="H13077" s="90"/>
      <c r="M13077" s="42"/>
      <c r="S13077" s="42"/>
      <c r="T13077" s="42"/>
      <c r="U13077" s="42"/>
      <c r="V13077" s="42"/>
      <c r="W13077" s="42"/>
      <c r="X13077" s="42"/>
      <c r="Y13077" s="42"/>
      <c r="Z13077" s="42"/>
    </row>
    <row r="13078">
      <c r="B13078" s="42"/>
      <c r="D13078" s="90"/>
      <c r="F13078" s="90"/>
      <c r="G13078" s="42"/>
      <c r="H13078" s="90"/>
      <c r="M13078" s="42"/>
      <c r="S13078" s="42"/>
      <c r="T13078" s="42"/>
      <c r="U13078" s="42"/>
      <c r="V13078" s="42"/>
      <c r="W13078" s="42"/>
      <c r="X13078" s="42"/>
      <c r="Y13078" s="42"/>
      <c r="Z13078" s="42"/>
    </row>
    <row r="13079">
      <c r="B13079" s="42"/>
      <c r="D13079" s="90"/>
      <c r="F13079" s="90"/>
      <c r="G13079" s="42"/>
      <c r="H13079" s="90"/>
      <c r="M13079" s="42"/>
      <c r="S13079" s="42"/>
      <c r="T13079" s="42"/>
      <c r="U13079" s="42"/>
      <c r="V13079" s="42"/>
      <c r="W13079" s="42"/>
      <c r="X13079" s="42"/>
      <c r="Y13079" s="42"/>
      <c r="Z13079" s="42"/>
    </row>
    <row r="13080">
      <c r="B13080" s="42"/>
      <c r="D13080" s="90"/>
      <c r="F13080" s="90"/>
      <c r="G13080" s="42"/>
      <c r="H13080" s="90"/>
      <c r="M13080" s="42"/>
      <c r="S13080" s="42"/>
      <c r="T13080" s="42"/>
      <c r="U13080" s="42"/>
      <c r="V13080" s="42"/>
      <c r="W13080" s="42"/>
      <c r="X13080" s="42"/>
      <c r="Y13080" s="42"/>
      <c r="Z13080" s="42"/>
    </row>
    <row r="13081">
      <c r="B13081" s="42"/>
      <c r="D13081" s="90"/>
      <c r="F13081" s="90"/>
      <c r="G13081" s="42"/>
      <c r="H13081" s="90"/>
      <c r="M13081" s="42"/>
      <c r="S13081" s="42"/>
      <c r="T13081" s="42"/>
      <c r="U13081" s="42"/>
      <c r="V13081" s="42"/>
      <c r="W13081" s="42"/>
      <c r="X13081" s="42"/>
      <c r="Y13081" s="42"/>
      <c r="Z13081" s="42"/>
    </row>
    <row r="13082">
      <c r="B13082" s="42"/>
      <c r="D13082" s="90"/>
      <c r="F13082" s="90"/>
      <c r="G13082" s="42"/>
      <c r="H13082" s="90"/>
      <c r="M13082" s="42"/>
      <c r="S13082" s="42"/>
      <c r="T13082" s="42"/>
      <c r="U13082" s="42"/>
      <c r="V13082" s="42"/>
      <c r="W13082" s="42"/>
      <c r="X13082" s="42"/>
      <c r="Y13082" s="42"/>
      <c r="Z13082" s="42"/>
    </row>
    <row r="13083">
      <c r="B13083" s="42"/>
      <c r="D13083" s="90"/>
      <c r="F13083" s="90"/>
      <c r="G13083" s="42"/>
      <c r="H13083" s="90"/>
      <c r="M13083" s="42"/>
      <c r="S13083" s="42"/>
      <c r="T13083" s="42"/>
      <c r="U13083" s="42"/>
      <c r="V13083" s="42"/>
      <c r="W13083" s="42"/>
      <c r="X13083" s="42"/>
      <c r="Y13083" s="42"/>
      <c r="Z13083" s="42"/>
    </row>
    <row r="13084">
      <c r="B13084" s="42"/>
      <c r="D13084" s="90"/>
      <c r="F13084" s="90"/>
      <c r="G13084" s="42"/>
      <c r="H13084" s="90"/>
      <c r="M13084" s="42"/>
      <c r="S13084" s="42"/>
      <c r="T13084" s="42"/>
      <c r="U13084" s="42"/>
      <c r="V13084" s="42"/>
      <c r="W13084" s="42"/>
      <c r="X13084" s="42"/>
      <c r="Y13084" s="42"/>
      <c r="Z13084" s="42"/>
    </row>
    <row r="13085">
      <c r="B13085" s="42"/>
      <c r="D13085" s="90"/>
      <c r="F13085" s="90"/>
      <c r="G13085" s="42"/>
      <c r="H13085" s="90"/>
      <c r="M13085" s="42"/>
      <c r="S13085" s="42"/>
      <c r="T13085" s="42"/>
      <c r="U13085" s="42"/>
      <c r="V13085" s="42"/>
      <c r="W13085" s="42"/>
      <c r="X13085" s="42"/>
      <c r="Y13085" s="42"/>
      <c r="Z13085" s="42"/>
    </row>
    <row r="13086">
      <c r="B13086" s="42"/>
      <c r="D13086" s="90"/>
      <c r="F13086" s="90"/>
      <c r="G13086" s="42"/>
      <c r="H13086" s="90"/>
      <c r="M13086" s="42"/>
      <c r="S13086" s="42"/>
      <c r="T13086" s="42"/>
      <c r="U13086" s="42"/>
      <c r="V13086" s="42"/>
      <c r="W13086" s="42"/>
      <c r="X13086" s="42"/>
      <c r="Y13086" s="42"/>
      <c r="Z13086" s="42"/>
    </row>
    <row r="13087">
      <c r="B13087" s="42"/>
      <c r="D13087" s="90"/>
      <c r="F13087" s="90"/>
      <c r="G13087" s="42"/>
      <c r="H13087" s="90"/>
      <c r="M13087" s="42"/>
      <c r="S13087" s="42"/>
      <c r="T13087" s="42"/>
      <c r="U13087" s="42"/>
      <c r="V13087" s="42"/>
      <c r="W13087" s="42"/>
      <c r="X13087" s="42"/>
      <c r="Y13087" s="42"/>
      <c r="Z13087" s="42"/>
    </row>
    <row r="13088">
      <c r="B13088" s="42"/>
      <c r="D13088" s="90"/>
      <c r="F13088" s="90"/>
      <c r="G13088" s="42"/>
      <c r="H13088" s="90"/>
      <c r="M13088" s="42"/>
      <c r="S13088" s="42"/>
      <c r="T13088" s="42"/>
      <c r="U13088" s="42"/>
      <c r="V13088" s="42"/>
      <c r="W13088" s="42"/>
      <c r="X13088" s="42"/>
      <c r="Y13088" s="42"/>
      <c r="Z13088" s="42"/>
    </row>
    <row r="13089">
      <c r="B13089" s="42"/>
      <c r="D13089" s="90"/>
      <c r="F13089" s="90"/>
      <c r="G13089" s="42"/>
      <c r="H13089" s="90"/>
      <c r="M13089" s="42"/>
      <c r="S13089" s="42"/>
      <c r="T13089" s="42"/>
      <c r="U13089" s="42"/>
      <c r="V13089" s="42"/>
      <c r="W13089" s="42"/>
      <c r="X13089" s="42"/>
      <c r="Y13089" s="42"/>
      <c r="Z13089" s="42"/>
    </row>
    <row r="13090">
      <c r="B13090" s="42"/>
      <c r="D13090" s="90"/>
      <c r="F13090" s="90"/>
      <c r="G13090" s="42"/>
      <c r="H13090" s="90"/>
      <c r="M13090" s="42"/>
      <c r="S13090" s="42"/>
      <c r="T13090" s="42"/>
      <c r="U13090" s="42"/>
      <c r="V13090" s="42"/>
      <c r="W13090" s="42"/>
      <c r="X13090" s="42"/>
      <c r="Y13090" s="42"/>
      <c r="Z13090" s="42"/>
    </row>
    <row r="13091">
      <c r="B13091" s="42"/>
      <c r="D13091" s="90"/>
      <c r="F13091" s="90"/>
      <c r="G13091" s="42"/>
      <c r="H13091" s="90"/>
      <c r="M13091" s="42"/>
      <c r="S13091" s="42"/>
      <c r="T13091" s="42"/>
      <c r="U13091" s="42"/>
      <c r="V13091" s="42"/>
      <c r="W13091" s="42"/>
      <c r="X13091" s="42"/>
      <c r="Y13091" s="42"/>
      <c r="Z13091" s="42"/>
    </row>
    <row r="13092">
      <c r="B13092" s="42"/>
      <c r="D13092" s="90"/>
      <c r="F13092" s="90"/>
      <c r="G13092" s="42"/>
      <c r="H13092" s="90"/>
      <c r="M13092" s="42"/>
      <c r="S13092" s="42"/>
      <c r="T13092" s="42"/>
      <c r="U13092" s="42"/>
      <c r="V13092" s="42"/>
      <c r="W13092" s="42"/>
      <c r="X13092" s="42"/>
      <c r="Y13092" s="42"/>
      <c r="Z13092" s="42"/>
    </row>
    <row r="13093">
      <c r="B13093" s="42"/>
      <c r="D13093" s="90"/>
      <c r="F13093" s="90"/>
      <c r="G13093" s="42"/>
      <c r="H13093" s="90"/>
      <c r="M13093" s="42"/>
      <c r="S13093" s="42"/>
      <c r="T13093" s="42"/>
      <c r="U13093" s="42"/>
      <c r="V13093" s="42"/>
      <c r="W13093" s="42"/>
      <c r="X13093" s="42"/>
      <c r="Y13093" s="42"/>
      <c r="Z13093" s="42"/>
    </row>
    <row r="13094">
      <c r="B13094" s="42"/>
      <c r="D13094" s="90"/>
      <c r="F13094" s="90"/>
      <c r="G13094" s="42"/>
      <c r="H13094" s="90"/>
      <c r="M13094" s="42"/>
      <c r="S13094" s="42"/>
      <c r="T13094" s="42"/>
      <c r="U13094" s="42"/>
      <c r="V13094" s="42"/>
      <c r="W13094" s="42"/>
      <c r="X13094" s="42"/>
      <c r="Y13094" s="42"/>
      <c r="Z13094" s="42"/>
    </row>
    <row r="13095">
      <c r="B13095" s="42"/>
      <c r="D13095" s="90"/>
      <c r="F13095" s="90"/>
      <c r="G13095" s="42"/>
      <c r="H13095" s="90"/>
      <c r="M13095" s="42"/>
      <c r="S13095" s="42"/>
      <c r="T13095" s="42"/>
      <c r="U13095" s="42"/>
      <c r="V13095" s="42"/>
      <c r="W13095" s="42"/>
      <c r="X13095" s="42"/>
      <c r="Y13095" s="42"/>
      <c r="Z13095" s="42"/>
    </row>
    <row r="13096">
      <c r="B13096" s="42"/>
      <c r="D13096" s="90"/>
      <c r="F13096" s="90"/>
      <c r="G13096" s="42"/>
      <c r="H13096" s="90"/>
      <c r="M13096" s="42"/>
      <c r="S13096" s="42"/>
      <c r="T13096" s="42"/>
      <c r="U13096" s="42"/>
      <c r="V13096" s="42"/>
      <c r="W13096" s="42"/>
      <c r="X13096" s="42"/>
      <c r="Y13096" s="42"/>
      <c r="Z13096" s="42"/>
    </row>
    <row r="13097">
      <c r="B13097" s="42"/>
      <c r="D13097" s="90"/>
      <c r="F13097" s="90"/>
      <c r="G13097" s="42"/>
      <c r="H13097" s="90"/>
      <c r="M13097" s="42"/>
      <c r="S13097" s="42"/>
      <c r="T13097" s="42"/>
      <c r="U13097" s="42"/>
      <c r="V13097" s="42"/>
      <c r="W13097" s="42"/>
      <c r="X13097" s="42"/>
      <c r="Y13097" s="42"/>
      <c r="Z13097" s="42"/>
    </row>
    <row r="13098">
      <c r="B13098" s="42"/>
      <c r="D13098" s="90"/>
      <c r="F13098" s="90"/>
      <c r="G13098" s="42"/>
      <c r="H13098" s="90"/>
      <c r="M13098" s="42"/>
      <c r="S13098" s="42"/>
      <c r="T13098" s="42"/>
      <c r="U13098" s="42"/>
      <c r="V13098" s="42"/>
      <c r="W13098" s="42"/>
      <c r="X13098" s="42"/>
      <c r="Y13098" s="42"/>
      <c r="Z13098" s="42"/>
    </row>
    <row r="13099">
      <c r="B13099" s="42"/>
      <c r="D13099" s="90"/>
      <c r="F13099" s="90"/>
      <c r="G13099" s="42"/>
      <c r="H13099" s="90"/>
      <c r="M13099" s="42"/>
      <c r="S13099" s="42"/>
      <c r="T13099" s="42"/>
      <c r="U13099" s="42"/>
      <c r="V13099" s="42"/>
      <c r="W13099" s="42"/>
      <c r="X13099" s="42"/>
      <c r="Y13099" s="42"/>
      <c r="Z13099" s="42"/>
    </row>
    <row r="13100">
      <c r="B13100" s="42"/>
      <c r="D13100" s="90"/>
      <c r="F13100" s="90"/>
      <c r="G13100" s="42"/>
      <c r="H13100" s="90"/>
      <c r="M13100" s="42"/>
      <c r="S13100" s="42"/>
      <c r="T13100" s="42"/>
      <c r="U13100" s="42"/>
      <c r="V13100" s="42"/>
      <c r="W13100" s="42"/>
      <c r="X13100" s="42"/>
      <c r="Y13100" s="42"/>
      <c r="Z13100" s="42"/>
    </row>
    <row r="13101">
      <c r="B13101" s="42"/>
      <c r="D13101" s="90"/>
      <c r="F13101" s="90"/>
      <c r="G13101" s="42"/>
      <c r="H13101" s="90"/>
      <c r="M13101" s="42"/>
      <c r="S13101" s="42"/>
      <c r="T13101" s="42"/>
      <c r="U13101" s="42"/>
      <c r="V13101" s="42"/>
      <c r="W13101" s="42"/>
      <c r="X13101" s="42"/>
      <c r="Y13101" s="42"/>
      <c r="Z13101" s="42"/>
    </row>
    <row r="13102">
      <c r="B13102" s="42"/>
      <c r="D13102" s="90"/>
      <c r="F13102" s="90"/>
      <c r="G13102" s="42"/>
      <c r="H13102" s="90"/>
      <c r="M13102" s="42"/>
      <c r="S13102" s="42"/>
      <c r="T13102" s="42"/>
      <c r="U13102" s="42"/>
      <c r="V13102" s="42"/>
      <c r="W13102" s="42"/>
      <c r="X13102" s="42"/>
      <c r="Y13102" s="42"/>
      <c r="Z13102" s="42"/>
    </row>
    <row r="13103">
      <c r="B13103" s="42"/>
      <c r="D13103" s="90"/>
      <c r="F13103" s="90"/>
      <c r="G13103" s="42"/>
      <c r="H13103" s="90"/>
      <c r="M13103" s="42"/>
      <c r="S13103" s="42"/>
      <c r="T13103" s="42"/>
      <c r="U13103" s="42"/>
      <c r="V13103" s="42"/>
      <c r="W13103" s="42"/>
      <c r="X13103" s="42"/>
      <c r="Y13103" s="42"/>
      <c r="Z13103" s="42"/>
    </row>
    <row r="13104">
      <c r="B13104" s="42"/>
      <c r="D13104" s="90"/>
      <c r="F13104" s="90"/>
      <c r="G13104" s="42"/>
      <c r="H13104" s="90"/>
      <c r="M13104" s="42"/>
      <c r="S13104" s="42"/>
      <c r="T13104" s="42"/>
      <c r="U13104" s="42"/>
      <c r="V13104" s="42"/>
      <c r="W13104" s="42"/>
      <c r="X13104" s="42"/>
      <c r="Y13104" s="42"/>
      <c r="Z13104" s="42"/>
    </row>
    <row r="13105">
      <c r="B13105" s="42"/>
      <c r="D13105" s="90"/>
      <c r="F13105" s="90"/>
      <c r="G13105" s="42"/>
      <c r="H13105" s="90"/>
      <c r="M13105" s="42"/>
      <c r="S13105" s="42"/>
      <c r="T13105" s="42"/>
      <c r="U13105" s="42"/>
      <c r="V13105" s="42"/>
      <c r="W13105" s="42"/>
      <c r="X13105" s="42"/>
      <c r="Y13105" s="42"/>
      <c r="Z13105" s="42"/>
    </row>
    <row r="13106">
      <c r="B13106" s="42"/>
      <c r="D13106" s="90"/>
      <c r="F13106" s="90"/>
      <c r="G13106" s="42"/>
      <c r="H13106" s="90"/>
      <c r="M13106" s="42"/>
      <c r="S13106" s="42"/>
      <c r="T13106" s="42"/>
      <c r="U13106" s="42"/>
      <c r="V13106" s="42"/>
      <c r="W13106" s="42"/>
      <c r="X13106" s="42"/>
      <c r="Y13106" s="42"/>
      <c r="Z13106" s="42"/>
    </row>
    <row r="13107">
      <c r="B13107" s="42"/>
      <c r="D13107" s="90"/>
      <c r="F13107" s="90"/>
      <c r="G13107" s="42"/>
      <c r="H13107" s="90"/>
      <c r="M13107" s="42"/>
      <c r="S13107" s="42"/>
      <c r="T13107" s="42"/>
      <c r="U13107" s="42"/>
      <c r="V13107" s="42"/>
      <c r="W13107" s="42"/>
      <c r="X13107" s="42"/>
      <c r="Y13107" s="42"/>
      <c r="Z13107" s="42"/>
    </row>
    <row r="13108">
      <c r="B13108" s="42"/>
      <c r="D13108" s="90"/>
      <c r="F13108" s="90"/>
      <c r="G13108" s="42"/>
      <c r="H13108" s="90"/>
      <c r="M13108" s="42"/>
      <c r="S13108" s="42"/>
      <c r="T13108" s="42"/>
      <c r="U13108" s="42"/>
      <c r="V13108" s="42"/>
      <c r="W13108" s="42"/>
      <c r="X13108" s="42"/>
      <c r="Y13108" s="42"/>
      <c r="Z13108" s="42"/>
    </row>
    <row r="13109">
      <c r="B13109" s="42"/>
      <c r="D13109" s="90"/>
      <c r="F13109" s="90"/>
      <c r="G13109" s="42"/>
      <c r="H13109" s="90"/>
      <c r="M13109" s="42"/>
      <c r="S13109" s="42"/>
      <c r="T13109" s="42"/>
      <c r="U13109" s="42"/>
      <c r="V13109" s="42"/>
      <c r="W13109" s="42"/>
      <c r="X13109" s="42"/>
      <c r="Y13109" s="42"/>
      <c r="Z13109" s="42"/>
    </row>
    <row r="13110">
      <c r="B13110" s="42"/>
      <c r="D13110" s="90"/>
      <c r="F13110" s="90"/>
      <c r="G13110" s="42"/>
      <c r="H13110" s="90"/>
      <c r="M13110" s="42"/>
      <c r="S13110" s="42"/>
      <c r="T13110" s="42"/>
      <c r="U13110" s="42"/>
      <c r="V13110" s="42"/>
      <c r="W13110" s="42"/>
      <c r="X13110" s="42"/>
      <c r="Y13110" s="42"/>
      <c r="Z13110" s="42"/>
    </row>
    <row r="13111">
      <c r="B13111" s="42"/>
      <c r="D13111" s="90"/>
      <c r="F13111" s="90"/>
      <c r="G13111" s="42"/>
      <c r="H13111" s="90"/>
      <c r="M13111" s="42"/>
      <c r="S13111" s="42"/>
      <c r="T13111" s="42"/>
      <c r="U13111" s="42"/>
      <c r="V13111" s="42"/>
      <c r="W13111" s="42"/>
      <c r="X13111" s="42"/>
      <c r="Y13111" s="42"/>
      <c r="Z13111" s="42"/>
    </row>
    <row r="13112">
      <c r="B13112" s="42"/>
      <c r="D13112" s="90"/>
      <c r="F13112" s="90"/>
      <c r="G13112" s="42"/>
      <c r="H13112" s="90"/>
      <c r="M13112" s="42"/>
      <c r="S13112" s="42"/>
      <c r="T13112" s="42"/>
      <c r="U13112" s="42"/>
      <c r="V13112" s="42"/>
      <c r="W13112" s="42"/>
      <c r="X13112" s="42"/>
      <c r="Y13112" s="42"/>
      <c r="Z13112" s="42"/>
    </row>
    <row r="13113">
      <c r="B13113" s="42"/>
      <c r="D13113" s="90"/>
      <c r="F13113" s="90"/>
      <c r="G13113" s="42"/>
      <c r="H13113" s="90"/>
      <c r="M13113" s="42"/>
      <c r="S13113" s="42"/>
      <c r="T13113" s="42"/>
      <c r="U13113" s="42"/>
      <c r="V13113" s="42"/>
      <c r="W13113" s="42"/>
      <c r="X13113" s="42"/>
      <c r="Y13113" s="42"/>
      <c r="Z13113" s="42"/>
    </row>
    <row r="13114">
      <c r="B13114" s="42"/>
      <c r="D13114" s="90"/>
      <c r="F13114" s="90"/>
      <c r="G13114" s="42"/>
      <c r="H13114" s="90"/>
      <c r="M13114" s="42"/>
      <c r="S13114" s="42"/>
      <c r="T13114" s="42"/>
      <c r="U13114" s="42"/>
      <c r="V13114" s="42"/>
      <c r="W13114" s="42"/>
      <c r="X13114" s="42"/>
      <c r="Y13114" s="42"/>
      <c r="Z13114" s="42"/>
    </row>
    <row r="13115">
      <c r="B13115" s="42"/>
      <c r="D13115" s="90"/>
      <c r="F13115" s="90"/>
      <c r="G13115" s="42"/>
      <c r="H13115" s="90"/>
      <c r="M13115" s="42"/>
      <c r="S13115" s="42"/>
      <c r="T13115" s="42"/>
      <c r="U13115" s="42"/>
      <c r="V13115" s="42"/>
      <c r="W13115" s="42"/>
      <c r="X13115" s="42"/>
      <c r="Y13115" s="42"/>
      <c r="Z13115" s="42"/>
    </row>
    <row r="13116">
      <c r="B13116" s="42"/>
      <c r="D13116" s="90"/>
      <c r="F13116" s="90"/>
      <c r="G13116" s="42"/>
      <c r="H13116" s="90"/>
      <c r="M13116" s="42"/>
      <c r="S13116" s="42"/>
      <c r="T13116" s="42"/>
      <c r="U13116" s="42"/>
      <c r="V13116" s="42"/>
      <c r="W13116" s="42"/>
      <c r="X13116" s="42"/>
      <c r="Y13116" s="42"/>
      <c r="Z13116" s="42"/>
    </row>
    <row r="13117">
      <c r="B13117" s="42"/>
      <c r="D13117" s="90"/>
      <c r="F13117" s="90"/>
      <c r="G13117" s="42"/>
      <c r="H13117" s="90"/>
      <c r="M13117" s="42"/>
      <c r="S13117" s="42"/>
      <c r="T13117" s="42"/>
      <c r="U13117" s="42"/>
      <c r="V13117" s="42"/>
      <c r="W13117" s="42"/>
      <c r="X13117" s="42"/>
      <c r="Y13117" s="42"/>
      <c r="Z13117" s="42"/>
    </row>
    <row r="13118">
      <c r="B13118" s="42"/>
      <c r="D13118" s="90"/>
      <c r="F13118" s="90"/>
      <c r="G13118" s="42"/>
      <c r="H13118" s="90"/>
      <c r="M13118" s="42"/>
      <c r="S13118" s="42"/>
      <c r="T13118" s="42"/>
      <c r="U13118" s="42"/>
      <c r="V13118" s="42"/>
      <c r="W13118" s="42"/>
      <c r="X13118" s="42"/>
      <c r="Y13118" s="42"/>
      <c r="Z13118" s="42"/>
    </row>
    <row r="13119">
      <c r="B13119" s="42"/>
      <c r="D13119" s="90"/>
      <c r="F13119" s="90"/>
      <c r="G13119" s="42"/>
      <c r="H13119" s="90"/>
      <c r="M13119" s="42"/>
      <c r="S13119" s="42"/>
      <c r="T13119" s="42"/>
      <c r="U13119" s="42"/>
      <c r="V13119" s="42"/>
      <c r="W13119" s="42"/>
      <c r="X13119" s="42"/>
      <c r="Y13119" s="42"/>
      <c r="Z13119" s="42"/>
    </row>
    <row r="13120">
      <c r="B13120" s="42"/>
      <c r="D13120" s="90"/>
      <c r="F13120" s="90"/>
      <c r="G13120" s="42"/>
      <c r="H13120" s="90"/>
      <c r="M13120" s="42"/>
      <c r="S13120" s="42"/>
      <c r="T13120" s="42"/>
      <c r="U13120" s="42"/>
      <c r="V13120" s="42"/>
      <c r="W13120" s="42"/>
      <c r="X13120" s="42"/>
      <c r="Y13120" s="42"/>
      <c r="Z13120" s="42"/>
    </row>
    <row r="13121">
      <c r="B13121" s="42"/>
      <c r="D13121" s="90"/>
      <c r="F13121" s="90"/>
      <c r="G13121" s="42"/>
      <c r="H13121" s="90"/>
      <c r="M13121" s="42"/>
      <c r="S13121" s="42"/>
      <c r="T13121" s="42"/>
      <c r="U13121" s="42"/>
      <c r="V13121" s="42"/>
      <c r="W13121" s="42"/>
      <c r="X13121" s="42"/>
      <c r="Y13121" s="42"/>
      <c r="Z13121" s="42"/>
    </row>
    <row r="13122">
      <c r="B13122" s="42"/>
      <c r="D13122" s="90"/>
      <c r="F13122" s="90"/>
      <c r="G13122" s="42"/>
      <c r="H13122" s="90"/>
      <c r="M13122" s="42"/>
      <c r="S13122" s="42"/>
      <c r="T13122" s="42"/>
      <c r="U13122" s="42"/>
      <c r="V13122" s="42"/>
      <c r="W13122" s="42"/>
      <c r="X13122" s="42"/>
      <c r="Y13122" s="42"/>
      <c r="Z13122" s="42"/>
    </row>
    <row r="13123">
      <c r="B13123" s="42"/>
      <c r="D13123" s="90"/>
      <c r="F13123" s="90"/>
      <c r="G13123" s="42"/>
      <c r="H13123" s="90"/>
      <c r="M13123" s="42"/>
      <c r="S13123" s="42"/>
      <c r="T13123" s="42"/>
      <c r="U13123" s="42"/>
      <c r="V13123" s="42"/>
      <c r="W13123" s="42"/>
      <c r="X13123" s="42"/>
      <c r="Y13123" s="42"/>
      <c r="Z13123" s="42"/>
    </row>
    <row r="13124">
      <c r="B13124" s="42"/>
      <c r="D13124" s="90"/>
      <c r="F13124" s="90"/>
      <c r="G13124" s="42"/>
      <c r="H13124" s="90"/>
      <c r="M13124" s="42"/>
      <c r="S13124" s="42"/>
      <c r="T13124" s="42"/>
      <c r="U13124" s="42"/>
      <c r="V13124" s="42"/>
      <c r="W13124" s="42"/>
      <c r="X13124" s="42"/>
      <c r="Y13124" s="42"/>
      <c r="Z13124" s="42"/>
    </row>
    <row r="13125">
      <c r="B13125" s="42"/>
      <c r="D13125" s="90"/>
      <c r="F13125" s="90"/>
      <c r="G13125" s="42"/>
      <c r="H13125" s="90"/>
      <c r="M13125" s="42"/>
      <c r="S13125" s="42"/>
      <c r="T13125" s="42"/>
      <c r="U13125" s="42"/>
      <c r="V13125" s="42"/>
      <c r="W13125" s="42"/>
      <c r="X13125" s="42"/>
      <c r="Y13125" s="42"/>
      <c r="Z13125" s="42"/>
    </row>
    <row r="13126">
      <c r="B13126" s="42"/>
      <c r="D13126" s="90"/>
      <c r="F13126" s="90"/>
      <c r="G13126" s="42"/>
      <c r="H13126" s="90"/>
      <c r="M13126" s="42"/>
      <c r="S13126" s="42"/>
      <c r="T13126" s="42"/>
      <c r="U13126" s="42"/>
      <c r="V13126" s="42"/>
      <c r="W13126" s="42"/>
      <c r="X13126" s="42"/>
      <c r="Y13126" s="42"/>
      <c r="Z13126" s="42"/>
    </row>
    <row r="13127">
      <c r="B13127" s="42"/>
      <c r="D13127" s="90"/>
      <c r="F13127" s="90"/>
      <c r="G13127" s="42"/>
      <c r="H13127" s="90"/>
      <c r="M13127" s="42"/>
      <c r="S13127" s="42"/>
      <c r="T13127" s="42"/>
      <c r="U13127" s="42"/>
      <c r="V13127" s="42"/>
      <c r="W13127" s="42"/>
      <c r="X13127" s="42"/>
      <c r="Y13127" s="42"/>
      <c r="Z13127" s="42"/>
    </row>
    <row r="13128">
      <c r="B13128" s="42"/>
      <c r="D13128" s="90"/>
      <c r="F13128" s="90"/>
      <c r="G13128" s="42"/>
      <c r="H13128" s="90"/>
      <c r="M13128" s="42"/>
      <c r="S13128" s="42"/>
      <c r="T13128" s="42"/>
      <c r="U13128" s="42"/>
      <c r="V13128" s="42"/>
      <c r="W13128" s="42"/>
      <c r="X13128" s="42"/>
      <c r="Y13128" s="42"/>
      <c r="Z13128" s="42"/>
    </row>
    <row r="13129">
      <c r="B13129" s="42"/>
      <c r="D13129" s="90"/>
      <c r="F13129" s="90"/>
      <c r="G13129" s="42"/>
      <c r="H13129" s="90"/>
      <c r="M13129" s="42"/>
      <c r="S13129" s="42"/>
      <c r="T13129" s="42"/>
      <c r="U13129" s="42"/>
      <c r="V13129" s="42"/>
      <c r="W13129" s="42"/>
      <c r="X13129" s="42"/>
      <c r="Y13129" s="42"/>
      <c r="Z13129" s="42"/>
    </row>
    <row r="13130">
      <c r="B13130" s="42"/>
      <c r="D13130" s="90"/>
      <c r="F13130" s="90"/>
      <c r="G13130" s="42"/>
      <c r="H13130" s="90"/>
      <c r="M13130" s="42"/>
      <c r="S13130" s="42"/>
      <c r="T13130" s="42"/>
      <c r="U13130" s="42"/>
      <c r="V13130" s="42"/>
      <c r="W13130" s="42"/>
      <c r="X13130" s="42"/>
      <c r="Y13130" s="42"/>
      <c r="Z13130" s="42"/>
    </row>
    <row r="13131">
      <c r="B13131" s="42"/>
      <c r="D13131" s="90"/>
      <c r="F13131" s="90"/>
      <c r="G13131" s="42"/>
      <c r="H13131" s="90"/>
      <c r="M13131" s="42"/>
      <c r="S13131" s="42"/>
      <c r="T13131" s="42"/>
      <c r="U13131" s="42"/>
      <c r="V13131" s="42"/>
      <c r="W13131" s="42"/>
      <c r="X13131" s="42"/>
      <c r="Y13131" s="42"/>
      <c r="Z13131" s="42"/>
    </row>
    <row r="13132">
      <c r="B13132" s="42"/>
      <c r="D13132" s="90"/>
      <c r="F13132" s="90"/>
      <c r="G13132" s="42"/>
      <c r="H13132" s="90"/>
      <c r="M13132" s="42"/>
      <c r="S13132" s="42"/>
      <c r="T13132" s="42"/>
      <c r="U13132" s="42"/>
      <c r="V13132" s="42"/>
      <c r="W13132" s="42"/>
      <c r="X13132" s="42"/>
      <c r="Y13132" s="42"/>
      <c r="Z13132" s="42"/>
    </row>
    <row r="13133">
      <c r="B13133" s="42"/>
      <c r="D13133" s="90"/>
      <c r="F13133" s="90"/>
      <c r="G13133" s="42"/>
      <c r="H13133" s="90"/>
      <c r="M13133" s="42"/>
      <c r="S13133" s="42"/>
      <c r="T13133" s="42"/>
      <c r="U13133" s="42"/>
      <c r="V13133" s="42"/>
      <c r="W13133" s="42"/>
      <c r="X13133" s="42"/>
      <c r="Y13133" s="42"/>
      <c r="Z13133" s="42"/>
    </row>
    <row r="13134">
      <c r="B13134" s="42"/>
      <c r="D13134" s="90"/>
      <c r="F13134" s="90"/>
      <c r="G13134" s="42"/>
      <c r="H13134" s="90"/>
      <c r="M13134" s="42"/>
      <c r="S13134" s="42"/>
      <c r="T13134" s="42"/>
      <c r="U13134" s="42"/>
      <c r="V13134" s="42"/>
      <c r="W13134" s="42"/>
      <c r="X13134" s="42"/>
      <c r="Y13134" s="42"/>
      <c r="Z13134" s="42"/>
    </row>
    <row r="13135">
      <c r="B13135" s="42"/>
      <c r="D13135" s="90"/>
      <c r="F13135" s="90"/>
      <c r="G13135" s="42"/>
      <c r="H13135" s="90"/>
      <c r="M13135" s="42"/>
      <c r="S13135" s="42"/>
      <c r="T13135" s="42"/>
      <c r="U13135" s="42"/>
      <c r="V13135" s="42"/>
      <c r="W13135" s="42"/>
      <c r="X13135" s="42"/>
      <c r="Y13135" s="42"/>
      <c r="Z13135" s="42"/>
    </row>
    <row r="13136">
      <c r="B13136" s="42"/>
      <c r="D13136" s="90"/>
      <c r="F13136" s="90"/>
      <c r="G13136" s="42"/>
      <c r="H13136" s="90"/>
      <c r="M13136" s="42"/>
      <c r="S13136" s="42"/>
      <c r="T13136" s="42"/>
      <c r="U13136" s="42"/>
      <c r="V13136" s="42"/>
      <c r="W13136" s="42"/>
      <c r="X13136" s="42"/>
      <c r="Y13136" s="42"/>
      <c r="Z13136" s="42"/>
    </row>
    <row r="13137">
      <c r="B13137" s="42"/>
      <c r="D13137" s="90"/>
      <c r="F13137" s="90"/>
      <c r="G13137" s="42"/>
      <c r="H13137" s="90"/>
      <c r="M13137" s="42"/>
      <c r="S13137" s="42"/>
      <c r="T13137" s="42"/>
      <c r="U13137" s="42"/>
      <c r="V13137" s="42"/>
      <c r="W13137" s="42"/>
      <c r="X13137" s="42"/>
      <c r="Y13137" s="42"/>
      <c r="Z13137" s="42"/>
    </row>
    <row r="13138">
      <c r="B13138" s="42"/>
      <c r="D13138" s="90"/>
      <c r="F13138" s="90"/>
      <c r="G13138" s="42"/>
      <c r="H13138" s="90"/>
      <c r="M13138" s="42"/>
      <c r="S13138" s="42"/>
      <c r="T13138" s="42"/>
      <c r="U13138" s="42"/>
      <c r="V13138" s="42"/>
      <c r="W13138" s="42"/>
      <c r="X13138" s="42"/>
      <c r="Y13138" s="42"/>
      <c r="Z13138" s="42"/>
    </row>
    <row r="13139">
      <c r="B13139" s="42"/>
      <c r="D13139" s="90"/>
      <c r="F13139" s="90"/>
      <c r="G13139" s="42"/>
      <c r="H13139" s="90"/>
      <c r="M13139" s="42"/>
      <c r="S13139" s="42"/>
      <c r="T13139" s="42"/>
      <c r="U13139" s="42"/>
      <c r="V13139" s="42"/>
      <c r="W13139" s="42"/>
      <c r="X13139" s="42"/>
      <c r="Y13139" s="42"/>
      <c r="Z13139" s="42"/>
    </row>
    <row r="13140">
      <c r="B13140" s="42"/>
      <c r="D13140" s="90"/>
      <c r="F13140" s="90"/>
      <c r="G13140" s="42"/>
      <c r="H13140" s="90"/>
      <c r="M13140" s="42"/>
      <c r="S13140" s="42"/>
      <c r="T13140" s="42"/>
      <c r="U13140" s="42"/>
      <c r="V13140" s="42"/>
      <c r="W13140" s="42"/>
      <c r="X13140" s="42"/>
      <c r="Y13140" s="42"/>
      <c r="Z13140" s="42"/>
    </row>
    <row r="13141">
      <c r="B13141" s="42"/>
      <c r="D13141" s="90"/>
      <c r="F13141" s="90"/>
      <c r="G13141" s="42"/>
      <c r="H13141" s="90"/>
      <c r="M13141" s="42"/>
      <c r="S13141" s="42"/>
      <c r="T13141" s="42"/>
      <c r="U13141" s="42"/>
      <c r="V13141" s="42"/>
      <c r="W13141" s="42"/>
      <c r="X13141" s="42"/>
      <c r="Y13141" s="42"/>
      <c r="Z13141" s="42"/>
    </row>
    <row r="13142">
      <c r="B13142" s="42"/>
      <c r="D13142" s="90"/>
      <c r="F13142" s="90"/>
      <c r="G13142" s="42"/>
      <c r="H13142" s="90"/>
      <c r="M13142" s="42"/>
      <c r="S13142" s="42"/>
      <c r="T13142" s="42"/>
      <c r="U13142" s="42"/>
      <c r="V13142" s="42"/>
      <c r="W13142" s="42"/>
      <c r="X13142" s="42"/>
      <c r="Y13142" s="42"/>
      <c r="Z13142" s="42"/>
    </row>
    <row r="13143">
      <c r="B13143" s="42"/>
      <c r="D13143" s="90"/>
      <c r="F13143" s="90"/>
      <c r="G13143" s="42"/>
      <c r="H13143" s="90"/>
      <c r="M13143" s="42"/>
      <c r="S13143" s="42"/>
      <c r="T13143" s="42"/>
      <c r="U13143" s="42"/>
      <c r="V13143" s="42"/>
      <c r="W13143" s="42"/>
      <c r="X13143" s="42"/>
      <c r="Y13143" s="42"/>
      <c r="Z13143" s="42"/>
    </row>
    <row r="13144">
      <c r="B13144" s="42"/>
      <c r="D13144" s="90"/>
      <c r="F13144" s="90"/>
      <c r="G13144" s="42"/>
      <c r="H13144" s="90"/>
      <c r="M13144" s="42"/>
      <c r="S13144" s="42"/>
      <c r="T13144" s="42"/>
      <c r="U13144" s="42"/>
      <c r="V13144" s="42"/>
      <c r="W13144" s="42"/>
      <c r="X13144" s="42"/>
      <c r="Y13144" s="42"/>
      <c r="Z13144" s="42"/>
    </row>
    <row r="13145">
      <c r="B13145" s="42"/>
      <c r="D13145" s="90"/>
      <c r="F13145" s="90"/>
      <c r="G13145" s="42"/>
      <c r="H13145" s="90"/>
      <c r="M13145" s="42"/>
      <c r="S13145" s="42"/>
      <c r="T13145" s="42"/>
      <c r="U13145" s="42"/>
      <c r="V13145" s="42"/>
      <c r="W13145" s="42"/>
      <c r="X13145" s="42"/>
      <c r="Y13145" s="42"/>
      <c r="Z13145" s="42"/>
    </row>
    <row r="13146">
      <c r="B13146" s="42"/>
      <c r="D13146" s="90"/>
      <c r="F13146" s="90"/>
      <c r="G13146" s="42"/>
      <c r="H13146" s="90"/>
      <c r="M13146" s="42"/>
      <c r="S13146" s="42"/>
      <c r="T13146" s="42"/>
      <c r="U13146" s="42"/>
      <c r="V13146" s="42"/>
      <c r="W13146" s="42"/>
      <c r="X13146" s="42"/>
      <c r="Y13146" s="42"/>
      <c r="Z13146" s="42"/>
    </row>
    <row r="13147">
      <c r="B13147" s="42"/>
      <c r="D13147" s="90"/>
      <c r="F13147" s="90"/>
      <c r="G13147" s="42"/>
      <c r="H13147" s="90"/>
      <c r="M13147" s="42"/>
      <c r="S13147" s="42"/>
      <c r="T13147" s="42"/>
      <c r="U13147" s="42"/>
      <c r="V13147" s="42"/>
      <c r="W13147" s="42"/>
      <c r="X13147" s="42"/>
      <c r="Y13147" s="42"/>
      <c r="Z13147" s="42"/>
    </row>
    <row r="13148">
      <c r="B13148" s="42"/>
      <c r="D13148" s="90"/>
      <c r="F13148" s="90"/>
      <c r="G13148" s="42"/>
      <c r="H13148" s="90"/>
      <c r="M13148" s="42"/>
      <c r="S13148" s="42"/>
      <c r="T13148" s="42"/>
      <c r="U13148" s="42"/>
      <c r="V13148" s="42"/>
      <c r="W13148" s="42"/>
      <c r="X13148" s="42"/>
      <c r="Y13148" s="42"/>
      <c r="Z13148" s="42"/>
    </row>
    <row r="13149">
      <c r="B13149" s="42"/>
      <c r="D13149" s="90"/>
      <c r="F13149" s="90"/>
      <c r="G13149" s="42"/>
      <c r="H13149" s="90"/>
      <c r="M13149" s="42"/>
      <c r="S13149" s="42"/>
      <c r="T13149" s="42"/>
      <c r="U13149" s="42"/>
      <c r="V13149" s="42"/>
      <c r="W13149" s="42"/>
      <c r="X13149" s="42"/>
      <c r="Y13149" s="42"/>
      <c r="Z13149" s="42"/>
    </row>
    <row r="13150">
      <c r="B13150" s="42"/>
      <c r="D13150" s="90"/>
      <c r="F13150" s="90"/>
      <c r="G13150" s="42"/>
      <c r="H13150" s="90"/>
      <c r="M13150" s="42"/>
      <c r="S13150" s="42"/>
      <c r="T13150" s="42"/>
      <c r="U13150" s="42"/>
      <c r="V13150" s="42"/>
      <c r="W13150" s="42"/>
      <c r="X13150" s="42"/>
      <c r="Y13150" s="42"/>
      <c r="Z13150" s="42"/>
    </row>
    <row r="13151">
      <c r="B13151" s="42"/>
      <c r="D13151" s="90"/>
      <c r="F13151" s="90"/>
      <c r="G13151" s="42"/>
      <c r="H13151" s="90"/>
      <c r="M13151" s="42"/>
      <c r="S13151" s="42"/>
      <c r="T13151" s="42"/>
      <c r="U13151" s="42"/>
      <c r="V13151" s="42"/>
      <c r="W13151" s="42"/>
      <c r="X13151" s="42"/>
      <c r="Y13151" s="42"/>
      <c r="Z13151" s="42"/>
    </row>
    <row r="13152">
      <c r="B13152" s="42"/>
      <c r="D13152" s="90"/>
      <c r="F13152" s="90"/>
      <c r="G13152" s="42"/>
      <c r="H13152" s="90"/>
      <c r="M13152" s="42"/>
      <c r="S13152" s="42"/>
      <c r="T13152" s="42"/>
      <c r="U13152" s="42"/>
      <c r="V13152" s="42"/>
      <c r="W13152" s="42"/>
      <c r="X13152" s="42"/>
      <c r="Y13152" s="42"/>
      <c r="Z13152" s="42"/>
    </row>
    <row r="13153">
      <c r="B13153" s="42"/>
      <c r="D13153" s="90"/>
      <c r="F13153" s="90"/>
      <c r="G13153" s="42"/>
      <c r="H13153" s="90"/>
      <c r="M13153" s="42"/>
      <c r="S13153" s="42"/>
      <c r="T13153" s="42"/>
      <c r="U13153" s="42"/>
      <c r="V13153" s="42"/>
      <c r="W13153" s="42"/>
      <c r="X13153" s="42"/>
      <c r="Y13153" s="42"/>
      <c r="Z13153" s="42"/>
    </row>
    <row r="13154">
      <c r="B13154" s="42"/>
      <c r="D13154" s="90"/>
      <c r="F13154" s="90"/>
      <c r="G13154" s="42"/>
      <c r="H13154" s="90"/>
      <c r="M13154" s="42"/>
      <c r="S13154" s="42"/>
      <c r="T13154" s="42"/>
      <c r="U13154" s="42"/>
      <c r="V13154" s="42"/>
      <c r="W13154" s="42"/>
      <c r="X13154" s="42"/>
      <c r="Y13154" s="42"/>
      <c r="Z13154" s="42"/>
    </row>
    <row r="13155">
      <c r="B13155" s="42"/>
      <c r="D13155" s="90"/>
      <c r="F13155" s="90"/>
      <c r="G13155" s="42"/>
      <c r="H13155" s="90"/>
      <c r="M13155" s="42"/>
      <c r="S13155" s="42"/>
      <c r="T13155" s="42"/>
      <c r="U13155" s="42"/>
      <c r="V13155" s="42"/>
      <c r="W13155" s="42"/>
      <c r="X13155" s="42"/>
      <c r="Y13155" s="42"/>
      <c r="Z13155" s="42"/>
    </row>
    <row r="13156">
      <c r="B13156" s="42"/>
      <c r="D13156" s="90"/>
      <c r="F13156" s="90"/>
      <c r="G13156" s="42"/>
      <c r="H13156" s="90"/>
      <c r="M13156" s="42"/>
      <c r="S13156" s="42"/>
      <c r="T13156" s="42"/>
      <c r="U13156" s="42"/>
      <c r="V13156" s="42"/>
      <c r="W13156" s="42"/>
      <c r="X13156" s="42"/>
      <c r="Y13156" s="42"/>
      <c r="Z13156" s="42"/>
    </row>
    <row r="13157">
      <c r="B13157" s="42"/>
      <c r="D13157" s="90"/>
      <c r="F13157" s="90"/>
      <c r="G13157" s="42"/>
      <c r="H13157" s="90"/>
      <c r="M13157" s="42"/>
      <c r="S13157" s="42"/>
      <c r="T13157" s="42"/>
      <c r="U13157" s="42"/>
      <c r="V13157" s="42"/>
      <c r="W13157" s="42"/>
      <c r="X13157" s="42"/>
      <c r="Y13157" s="42"/>
      <c r="Z13157" s="42"/>
    </row>
    <row r="13158">
      <c r="B13158" s="42"/>
      <c r="D13158" s="90"/>
      <c r="F13158" s="90"/>
      <c r="G13158" s="42"/>
      <c r="H13158" s="90"/>
      <c r="M13158" s="42"/>
      <c r="S13158" s="42"/>
      <c r="T13158" s="42"/>
      <c r="U13158" s="42"/>
      <c r="V13158" s="42"/>
      <c r="W13158" s="42"/>
      <c r="X13158" s="42"/>
      <c r="Y13158" s="42"/>
      <c r="Z13158" s="42"/>
    </row>
    <row r="13159">
      <c r="B13159" s="42"/>
      <c r="D13159" s="90"/>
      <c r="F13159" s="90"/>
      <c r="G13159" s="42"/>
      <c r="H13159" s="90"/>
      <c r="M13159" s="42"/>
      <c r="S13159" s="42"/>
      <c r="T13159" s="42"/>
      <c r="U13159" s="42"/>
      <c r="V13159" s="42"/>
      <c r="W13159" s="42"/>
      <c r="X13159" s="42"/>
      <c r="Y13159" s="42"/>
      <c r="Z13159" s="42"/>
    </row>
    <row r="13160">
      <c r="B13160" s="42"/>
      <c r="D13160" s="90"/>
      <c r="F13160" s="90"/>
      <c r="G13160" s="42"/>
      <c r="H13160" s="90"/>
      <c r="M13160" s="42"/>
      <c r="S13160" s="42"/>
      <c r="T13160" s="42"/>
      <c r="U13160" s="42"/>
      <c r="V13160" s="42"/>
      <c r="W13160" s="42"/>
      <c r="X13160" s="42"/>
      <c r="Y13160" s="42"/>
      <c r="Z13160" s="42"/>
    </row>
    <row r="13161">
      <c r="B13161" s="42"/>
      <c r="D13161" s="90"/>
      <c r="F13161" s="90"/>
      <c r="G13161" s="42"/>
      <c r="H13161" s="90"/>
      <c r="M13161" s="42"/>
      <c r="S13161" s="42"/>
      <c r="T13161" s="42"/>
      <c r="U13161" s="42"/>
      <c r="V13161" s="42"/>
      <c r="W13161" s="42"/>
      <c r="X13161" s="42"/>
      <c r="Y13161" s="42"/>
      <c r="Z13161" s="42"/>
    </row>
    <row r="13162">
      <c r="B13162" s="42"/>
      <c r="D13162" s="90"/>
      <c r="F13162" s="90"/>
      <c r="G13162" s="42"/>
      <c r="H13162" s="90"/>
      <c r="M13162" s="42"/>
      <c r="S13162" s="42"/>
      <c r="T13162" s="42"/>
      <c r="U13162" s="42"/>
      <c r="V13162" s="42"/>
      <c r="W13162" s="42"/>
      <c r="X13162" s="42"/>
      <c r="Y13162" s="42"/>
      <c r="Z13162" s="42"/>
    </row>
    <row r="13163">
      <c r="B13163" s="42"/>
      <c r="D13163" s="90"/>
      <c r="F13163" s="90"/>
      <c r="G13163" s="42"/>
      <c r="H13163" s="90"/>
      <c r="M13163" s="42"/>
      <c r="S13163" s="42"/>
      <c r="T13163" s="42"/>
      <c r="U13163" s="42"/>
      <c r="V13163" s="42"/>
      <c r="W13163" s="42"/>
      <c r="X13163" s="42"/>
      <c r="Y13163" s="42"/>
      <c r="Z13163" s="42"/>
    </row>
    <row r="13164">
      <c r="B13164" s="42"/>
      <c r="D13164" s="90"/>
      <c r="F13164" s="90"/>
      <c r="G13164" s="42"/>
      <c r="H13164" s="90"/>
      <c r="M13164" s="42"/>
      <c r="S13164" s="42"/>
      <c r="T13164" s="42"/>
      <c r="U13164" s="42"/>
      <c r="V13164" s="42"/>
      <c r="W13164" s="42"/>
      <c r="X13164" s="42"/>
      <c r="Y13164" s="42"/>
      <c r="Z13164" s="42"/>
    </row>
    <row r="13165">
      <c r="B13165" s="42"/>
      <c r="D13165" s="90"/>
      <c r="F13165" s="90"/>
      <c r="G13165" s="42"/>
      <c r="H13165" s="90"/>
      <c r="M13165" s="42"/>
      <c r="S13165" s="42"/>
      <c r="T13165" s="42"/>
      <c r="U13165" s="42"/>
      <c r="V13165" s="42"/>
      <c r="W13165" s="42"/>
      <c r="X13165" s="42"/>
      <c r="Y13165" s="42"/>
      <c r="Z13165" s="42"/>
    </row>
    <row r="13166">
      <c r="B13166" s="42"/>
      <c r="D13166" s="90"/>
      <c r="F13166" s="90"/>
      <c r="G13166" s="42"/>
      <c r="H13166" s="90"/>
      <c r="M13166" s="42"/>
      <c r="S13166" s="42"/>
      <c r="T13166" s="42"/>
      <c r="U13166" s="42"/>
      <c r="V13166" s="42"/>
      <c r="W13166" s="42"/>
      <c r="X13166" s="42"/>
      <c r="Y13166" s="42"/>
      <c r="Z13166" s="42"/>
    </row>
    <row r="13167">
      <c r="B13167" s="42"/>
      <c r="D13167" s="90"/>
      <c r="F13167" s="90"/>
      <c r="G13167" s="42"/>
      <c r="H13167" s="90"/>
      <c r="M13167" s="42"/>
      <c r="S13167" s="42"/>
      <c r="T13167" s="42"/>
      <c r="U13167" s="42"/>
      <c r="V13167" s="42"/>
      <c r="W13167" s="42"/>
      <c r="X13167" s="42"/>
      <c r="Y13167" s="42"/>
      <c r="Z13167" s="42"/>
    </row>
    <row r="13168">
      <c r="B13168" s="42"/>
      <c r="D13168" s="90"/>
      <c r="F13168" s="90"/>
      <c r="G13168" s="42"/>
      <c r="H13168" s="90"/>
      <c r="M13168" s="42"/>
      <c r="S13168" s="42"/>
      <c r="T13168" s="42"/>
      <c r="U13168" s="42"/>
      <c r="V13168" s="42"/>
      <c r="W13168" s="42"/>
      <c r="X13168" s="42"/>
      <c r="Y13168" s="42"/>
      <c r="Z13168" s="42"/>
    </row>
    <row r="13169">
      <c r="B13169" s="42"/>
      <c r="D13169" s="90"/>
      <c r="F13169" s="90"/>
      <c r="G13169" s="42"/>
      <c r="H13169" s="90"/>
      <c r="M13169" s="42"/>
      <c r="S13169" s="42"/>
      <c r="T13169" s="42"/>
      <c r="U13169" s="42"/>
      <c r="V13169" s="42"/>
      <c r="W13169" s="42"/>
      <c r="X13169" s="42"/>
      <c r="Y13169" s="42"/>
      <c r="Z13169" s="42"/>
    </row>
    <row r="13170">
      <c r="B13170" s="42"/>
      <c r="D13170" s="90"/>
      <c r="F13170" s="90"/>
      <c r="G13170" s="42"/>
      <c r="H13170" s="90"/>
      <c r="M13170" s="42"/>
      <c r="S13170" s="42"/>
      <c r="T13170" s="42"/>
      <c r="U13170" s="42"/>
      <c r="V13170" s="42"/>
      <c r="W13170" s="42"/>
      <c r="X13170" s="42"/>
      <c r="Y13170" s="42"/>
      <c r="Z13170" s="42"/>
    </row>
    <row r="13171">
      <c r="B13171" s="42"/>
      <c r="D13171" s="90"/>
      <c r="F13171" s="90"/>
      <c r="G13171" s="42"/>
      <c r="H13171" s="90"/>
      <c r="M13171" s="42"/>
      <c r="S13171" s="42"/>
      <c r="T13171" s="42"/>
      <c r="U13171" s="42"/>
      <c r="V13171" s="42"/>
      <c r="W13171" s="42"/>
      <c r="X13171" s="42"/>
      <c r="Y13171" s="42"/>
      <c r="Z13171" s="42"/>
    </row>
    <row r="13172">
      <c r="B13172" s="42"/>
      <c r="D13172" s="90"/>
      <c r="F13172" s="90"/>
      <c r="G13172" s="42"/>
      <c r="H13172" s="90"/>
      <c r="M13172" s="42"/>
      <c r="S13172" s="42"/>
      <c r="T13172" s="42"/>
      <c r="U13172" s="42"/>
      <c r="V13172" s="42"/>
      <c r="W13172" s="42"/>
      <c r="X13172" s="42"/>
      <c r="Y13172" s="42"/>
      <c r="Z13172" s="42"/>
    </row>
    <row r="13173">
      <c r="B13173" s="42"/>
      <c r="D13173" s="90"/>
      <c r="F13173" s="90"/>
      <c r="G13173" s="42"/>
      <c r="H13173" s="90"/>
      <c r="M13173" s="42"/>
      <c r="S13173" s="42"/>
      <c r="T13173" s="42"/>
      <c r="U13173" s="42"/>
      <c r="V13173" s="42"/>
      <c r="W13173" s="42"/>
      <c r="X13173" s="42"/>
      <c r="Y13173" s="42"/>
      <c r="Z13173" s="42"/>
    </row>
    <row r="13174">
      <c r="B13174" s="42"/>
      <c r="D13174" s="90"/>
      <c r="F13174" s="90"/>
      <c r="G13174" s="42"/>
      <c r="H13174" s="90"/>
      <c r="M13174" s="42"/>
      <c r="S13174" s="42"/>
      <c r="T13174" s="42"/>
      <c r="U13174" s="42"/>
      <c r="V13174" s="42"/>
      <c r="W13174" s="42"/>
      <c r="X13174" s="42"/>
      <c r="Y13174" s="42"/>
      <c r="Z13174" s="42"/>
    </row>
    <row r="13175">
      <c r="B13175" s="42"/>
      <c r="D13175" s="90"/>
      <c r="F13175" s="90"/>
      <c r="G13175" s="42"/>
      <c r="H13175" s="90"/>
      <c r="M13175" s="42"/>
      <c r="S13175" s="42"/>
      <c r="T13175" s="42"/>
      <c r="U13175" s="42"/>
      <c r="V13175" s="42"/>
      <c r="W13175" s="42"/>
      <c r="X13175" s="42"/>
      <c r="Y13175" s="42"/>
      <c r="Z13175" s="42"/>
    </row>
    <row r="13176">
      <c r="B13176" s="42"/>
      <c r="D13176" s="90"/>
      <c r="F13176" s="90"/>
      <c r="G13176" s="42"/>
      <c r="H13176" s="90"/>
      <c r="M13176" s="42"/>
      <c r="S13176" s="42"/>
      <c r="T13176" s="42"/>
      <c r="U13176" s="42"/>
      <c r="V13176" s="42"/>
      <c r="W13176" s="42"/>
      <c r="X13176" s="42"/>
      <c r="Y13176" s="42"/>
      <c r="Z13176" s="42"/>
    </row>
    <row r="13177">
      <c r="B13177" s="42"/>
      <c r="D13177" s="90"/>
      <c r="F13177" s="90"/>
      <c r="G13177" s="42"/>
      <c r="H13177" s="90"/>
      <c r="M13177" s="42"/>
      <c r="S13177" s="42"/>
      <c r="T13177" s="42"/>
      <c r="U13177" s="42"/>
      <c r="V13177" s="42"/>
      <c r="W13177" s="42"/>
      <c r="X13177" s="42"/>
      <c r="Y13177" s="42"/>
      <c r="Z13177" s="42"/>
    </row>
    <row r="13178">
      <c r="B13178" s="42"/>
      <c r="D13178" s="90"/>
      <c r="F13178" s="90"/>
      <c r="G13178" s="42"/>
      <c r="H13178" s="90"/>
      <c r="M13178" s="42"/>
      <c r="S13178" s="42"/>
      <c r="T13178" s="42"/>
      <c r="U13178" s="42"/>
      <c r="V13178" s="42"/>
      <c r="W13178" s="42"/>
      <c r="X13178" s="42"/>
      <c r="Y13178" s="42"/>
      <c r="Z13178" s="42"/>
    </row>
    <row r="13179">
      <c r="B13179" s="42"/>
      <c r="D13179" s="90"/>
      <c r="F13179" s="90"/>
      <c r="G13179" s="42"/>
      <c r="H13179" s="90"/>
      <c r="M13179" s="42"/>
      <c r="S13179" s="42"/>
      <c r="T13179" s="42"/>
      <c r="U13179" s="42"/>
      <c r="V13179" s="42"/>
      <c r="W13179" s="42"/>
      <c r="X13179" s="42"/>
      <c r="Y13179" s="42"/>
      <c r="Z13179" s="42"/>
    </row>
    <row r="13180">
      <c r="B13180" s="42"/>
      <c r="D13180" s="90"/>
      <c r="F13180" s="90"/>
      <c r="G13180" s="42"/>
      <c r="H13180" s="90"/>
      <c r="M13180" s="42"/>
      <c r="S13180" s="42"/>
      <c r="T13180" s="42"/>
      <c r="U13180" s="42"/>
      <c r="V13180" s="42"/>
      <c r="W13180" s="42"/>
      <c r="X13180" s="42"/>
      <c r="Y13180" s="42"/>
      <c r="Z13180" s="42"/>
    </row>
    <row r="13181">
      <c r="B13181" s="42"/>
      <c r="D13181" s="90"/>
      <c r="F13181" s="90"/>
      <c r="G13181" s="42"/>
      <c r="H13181" s="90"/>
      <c r="M13181" s="42"/>
      <c r="S13181" s="42"/>
      <c r="T13181" s="42"/>
      <c r="U13181" s="42"/>
      <c r="V13181" s="42"/>
      <c r="W13181" s="42"/>
      <c r="X13181" s="42"/>
      <c r="Y13181" s="42"/>
      <c r="Z13181" s="42"/>
    </row>
    <row r="13182">
      <c r="B13182" s="42"/>
      <c r="D13182" s="90"/>
      <c r="F13182" s="90"/>
      <c r="G13182" s="42"/>
      <c r="H13182" s="90"/>
      <c r="M13182" s="42"/>
      <c r="S13182" s="42"/>
      <c r="T13182" s="42"/>
      <c r="U13182" s="42"/>
      <c r="V13182" s="42"/>
      <c r="W13182" s="42"/>
      <c r="X13182" s="42"/>
      <c r="Y13182" s="42"/>
      <c r="Z13182" s="42"/>
    </row>
    <row r="13183">
      <c r="B13183" s="42"/>
      <c r="D13183" s="90"/>
      <c r="F13183" s="90"/>
      <c r="G13183" s="42"/>
      <c r="H13183" s="90"/>
      <c r="M13183" s="42"/>
      <c r="S13183" s="42"/>
      <c r="T13183" s="42"/>
      <c r="U13183" s="42"/>
      <c r="V13183" s="42"/>
      <c r="W13183" s="42"/>
      <c r="X13183" s="42"/>
      <c r="Y13183" s="42"/>
      <c r="Z13183" s="42"/>
    </row>
    <row r="13184">
      <c r="B13184" s="42"/>
      <c r="D13184" s="90"/>
      <c r="F13184" s="90"/>
      <c r="G13184" s="42"/>
      <c r="H13184" s="90"/>
      <c r="M13184" s="42"/>
      <c r="S13184" s="42"/>
      <c r="T13184" s="42"/>
      <c r="U13184" s="42"/>
      <c r="V13184" s="42"/>
      <c r="W13184" s="42"/>
      <c r="X13184" s="42"/>
      <c r="Y13184" s="42"/>
      <c r="Z13184" s="42"/>
    </row>
    <row r="13185">
      <c r="B13185" s="42"/>
      <c r="D13185" s="90"/>
      <c r="F13185" s="90"/>
      <c r="G13185" s="42"/>
      <c r="H13185" s="90"/>
      <c r="M13185" s="42"/>
      <c r="S13185" s="42"/>
      <c r="T13185" s="42"/>
      <c r="U13185" s="42"/>
      <c r="V13185" s="42"/>
      <c r="W13185" s="42"/>
      <c r="X13185" s="42"/>
      <c r="Y13185" s="42"/>
      <c r="Z13185" s="42"/>
    </row>
    <row r="13186">
      <c r="B13186" s="42"/>
      <c r="D13186" s="90"/>
      <c r="F13186" s="90"/>
      <c r="G13186" s="42"/>
      <c r="H13186" s="90"/>
      <c r="M13186" s="42"/>
      <c r="S13186" s="42"/>
      <c r="T13186" s="42"/>
      <c r="U13186" s="42"/>
      <c r="V13186" s="42"/>
      <c r="W13186" s="42"/>
      <c r="X13186" s="42"/>
      <c r="Y13186" s="42"/>
      <c r="Z13186" s="42"/>
    </row>
    <row r="13187">
      <c r="B13187" s="42"/>
      <c r="D13187" s="90"/>
      <c r="F13187" s="90"/>
      <c r="G13187" s="42"/>
      <c r="H13187" s="90"/>
      <c r="M13187" s="42"/>
      <c r="S13187" s="42"/>
      <c r="T13187" s="42"/>
      <c r="U13187" s="42"/>
      <c r="V13187" s="42"/>
      <c r="W13187" s="42"/>
      <c r="X13187" s="42"/>
      <c r="Y13187" s="42"/>
      <c r="Z13187" s="42"/>
    </row>
    <row r="13188">
      <c r="B13188" s="42"/>
      <c r="D13188" s="90"/>
      <c r="F13188" s="90"/>
      <c r="G13188" s="42"/>
      <c r="H13188" s="90"/>
      <c r="M13188" s="42"/>
      <c r="S13188" s="42"/>
      <c r="T13188" s="42"/>
      <c r="U13188" s="42"/>
      <c r="V13188" s="42"/>
      <c r="W13188" s="42"/>
      <c r="X13188" s="42"/>
      <c r="Y13188" s="42"/>
      <c r="Z13188" s="42"/>
    </row>
    <row r="13189">
      <c r="B13189" s="42"/>
      <c r="D13189" s="90"/>
      <c r="F13189" s="90"/>
      <c r="G13189" s="42"/>
      <c r="H13189" s="90"/>
      <c r="M13189" s="42"/>
      <c r="S13189" s="42"/>
      <c r="T13189" s="42"/>
      <c r="U13189" s="42"/>
      <c r="V13189" s="42"/>
      <c r="W13189" s="42"/>
      <c r="X13189" s="42"/>
      <c r="Y13189" s="42"/>
      <c r="Z13189" s="42"/>
    </row>
    <row r="13190">
      <c r="B13190" s="42"/>
      <c r="D13190" s="90"/>
      <c r="F13190" s="90"/>
      <c r="G13190" s="42"/>
      <c r="H13190" s="90"/>
      <c r="M13190" s="42"/>
      <c r="S13190" s="42"/>
      <c r="T13190" s="42"/>
      <c r="U13190" s="42"/>
      <c r="V13190" s="42"/>
      <c r="W13190" s="42"/>
      <c r="X13190" s="42"/>
      <c r="Y13190" s="42"/>
      <c r="Z13190" s="42"/>
    </row>
    <row r="13191">
      <c r="B13191" s="42"/>
      <c r="D13191" s="90"/>
      <c r="F13191" s="90"/>
      <c r="G13191" s="42"/>
      <c r="H13191" s="90"/>
      <c r="M13191" s="42"/>
      <c r="S13191" s="42"/>
      <c r="T13191" s="42"/>
      <c r="U13191" s="42"/>
      <c r="V13191" s="42"/>
      <c r="W13191" s="42"/>
      <c r="X13191" s="42"/>
      <c r="Y13191" s="42"/>
      <c r="Z13191" s="42"/>
    </row>
    <row r="13192">
      <c r="B13192" s="42"/>
      <c r="D13192" s="90"/>
      <c r="F13192" s="90"/>
      <c r="G13192" s="42"/>
      <c r="H13192" s="90"/>
      <c r="M13192" s="42"/>
      <c r="S13192" s="42"/>
      <c r="T13192" s="42"/>
      <c r="U13192" s="42"/>
      <c r="V13192" s="42"/>
      <c r="W13192" s="42"/>
      <c r="X13192" s="42"/>
      <c r="Y13192" s="42"/>
      <c r="Z13192" s="42"/>
    </row>
    <row r="13193">
      <c r="B13193" s="42"/>
      <c r="D13193" s="90"/>
      <c r="F13193" s="90"/>
      <c r="G13193" s="42"/>
      <c r="H13193" s="90"/>
      <c r="M13193" s="42"/>
      <c r="S13193" s="42"/>
      <c r="T13193" s="42"/>
      <c r="U13193" s="42"/>
      <c r="V13193" s="42"/>
      <c r="W13193" s="42"/>
      <c r="X13193" s="42"/>
      <c r="Y13193" s="42"/>
      <c r="Z13193" s="42"/>
    </row>
    <row r="13194">
      <c r="B13194" s="42"/>
      <c r="D13194" s="90"/>
      <c r="F13194" s="90"/>
      <c r="G13194" s="42"/>
      <c r="H13194" s="90"/>
      <c r="M13194" s="42"/>
      <c r="S13194" s="42"/>
      <c r="T13194" s="42"/>
      <c r="U13194" s="42"/>
      <c r="V13194" s="42"/>
      <c r="W13194" s="42"/>
      <c r="X13194" s="42"/>
      <c r="Y13194" s="42"/>
      <c r="Z13194" s="42"/>
    </row>
    <row r="13195">
      <c r="B13195" s="42"/>
      <c r="D13195" s="90"/>
      <c r="F13195" s="90"/>
      <c r="G13195" s="42"/>
      <c r="H13195" s="90"/>
      <c r="M13195" s="42"/>
      <c r="S13195" s="42"/>
      <c r="T13195" s="42"/>
      <c r="U13195" s="42"/>
      <c r="V13195" s="42"/>
      <c r="W13195" s="42"/>
      <c r="X13195" s="42"/>
      <c r="Y13195" s="42"/>
      <c r="Z13195" s="42"/>
    </row>
    <row r="13196">
      <c r="B13196" s="42"/>
      <c r="D13196" s="90"/>
      <c r="F13196" s="90"/>
      <c r="G13196" s="42"/>
      <c r="H13196" s="90"/>
      <c r="M13196" s="42"/>
      <c r="S13196" s="42"/>
      <c r="T13196" s="42"/>
      <c r="U13196" s="42"/>
      <c r="V13196" s="42"/>
      <c r="W13196" s="42"/>
      <c r="X13196" s="42"/>
      <c r="Y13196" s="42"/>
      <c r="Z13196" s="42"/>
    </row>
    <row r="13197">
      <c r="B13197" s="42"/>
      <c r="D13197" s="90"/>
      <c r="F13197" s="90"/>
      <c r="G13197" s="42"/>
      <c r="H13197" s="90"/>
      <c r="M13197" s="42"/>
      <c r="S13197" s="42"/>
      <c r="T13197" s="42"/>
      <c r="U13197" s="42"/>
      <c r="V13197" s="42"/>
      <c r="W13197" s="42"/>
      <c r="X13197" s="42"/>
      <c r="Y13197" s="42"/>
      <c r="Z13197" s="42"/>
    </row>
    <row r="13198">
      <c r="B13198" s="42"/>
      <c r="D13198" s="90"/>
      <c r="F13198" s="90"/>
      <c r="G13198" s="42"/>
      <c r="H13198" s="90"/>
      <c r="M13198" s="42"/>
      <c r="S13198" s="42"/>
      <c r="T13198" s="42"/>
      <c r="U13198" s="42"/>
      <c r="V13198" s="42"/>
      <c r="W13198" s="42"/>
      <c r="X13198" s="42"/>
      <c r="Y13198" s="42"/>
      <c r="Z13198" s="42"/>
    </row>
    <row r="13199">
      <c r="B13199" s="42"/>
      <c r="D13199" s="90"/>
      <c r="F13199" s="90"/>
      <c r="G13199" s="42"/>
      <c r="H13199" s="90"/>
      <c r="M13199" s="42"/>
      <c r="S13199" s="42"/>
      <c r="T13199" s="42"/>
      <c r="U13199" s="42"/>
      <c r="V13199" s="42"/>
      <c r="W13199" s="42"/>
      <c r="X13199" s="42"/>
      <c r="Y13199" s="42"/>
      <c r="Z13199" s="42"/>
    </row>
    <row r="13200">
      <c r="B13200" s="42"/>
      <c r="D13200" s="90"/>
      <c r="F13200" s="90"/>
      <c r="G13200" s="42"/>
      <c r="H13200" s="90"/>
      <c r="M13200" s="42"/>
      <c r="S13200" s="42"/>
      <c r="T13200" s="42"/>
      <c r="U13200" s="42"/>
      <c r="V13200" s="42"/>
      <c r="W13200" s="42"/>
      <c r="X13200" s="42"/>
      <c r="Y13200" s="42"/>
      <c r="Z13200" s="42"/>
    </row>
    <row r="13201">
      <c r="B13201" s="42"/>
      <c r="D13201" s="90"/>
      <c r="F13201" s="90"/>
      <c r="G13201" s="42"/>
      <c r="H13201" s="90"/>
      <c r="M13201" s="42"/>
      <c r="S13201" s="42"/>
      <c r="T13201" s="42"/>
      <c r="U13201" s="42"/>
      <c r="V13201" s="42"/>
      <c r="W13201" s="42"/>
      <c r="X13201" s="42"/>
      <c r="Y13201" s="42"/>
      <c r="Z13201" s="42"/>
    </row>
    <row r="13202">
      <c r="B13202" s="42"/>
      <c r="D13202" s="90"/>
      <c r="F13202" s="90"/>
      <c r="G13202" s="42"/>
      <c r="H13202" s="90"/>
      <c r="M13202" s="42"/>
      <c r="S13202" s="42"/>
      <c r="T13202" s="42"/>
      <c r="U13202" s="42"/>
      <c r="V13202" s="42"/>
      <c r="W13202" s="42"/>
      <c r="X13202" s="42"/>
      <c r="Y13202" s="42"/>
      <c r="Z13202" s="42"/>
    </row>
    <row r="13203">
      <c r="B13203" s="42"/>
      <c r="D13203" s="90"/>
      <c r="F13203" s="90"/>
      <c r="G13203" s="42"/>
      <c r="H13203" s="90"/>
      <c r="M13203" s="42"/>
      <c r="S13203" s="42"/>
      <c r="T13203" s="42"/>
      <c r="U13203" s="42"/>
      <c r="V13203" s="42"/>
      <c r="W13203" s="42"/>
      <c r="X13203" s="42"/>
      <c r="Y13203" s="42"/>
      <c r="Z13203" s="42"/>
    </row>
    <row r="13204">
      <c r="B13204" s="42"/>
      <c r="D13204" s="90"/>
      <c r="F13204" s="90"/>
      <c r="G13204" s="42"/>
      <c r="H13204" s="90"/>
      <c r="M13204" s="42"/>
      <c r="S13204" s="42"/>
      <c r="T13204" s="42"/>
      <c r="U13204" s="42"/>
      <c r="V13204" s="42"/>
      <c r="W13204" s="42"/>
      <c r="X13204" s="42"/>
      <c r="Y13204" s="42"/>
      <c r="Z13204" s="42"/>
    </row>
    <row r="13205">
      <c r="B13205" s="42"/>
      <c r="D13205" s="90"/>
      <c r="F13205" s="90"/>
      <c r="G13205" s="42"/>
      <c r="H13205" s="90"/>
      <c r="M13205" s="42"/>
      <c r="S13205" s="42"/>
      <c r="T13205" s="42"/>
      <c r="U13205" s="42"/>
      <c r="V13205" s="42"/>
      <c r="W13205" s="42"/>
      <c r="X13205" s="42"/>
      <c r="Y13205" s="42"/>
      <c r="Z13205" s="42"/>
    </row>
    <row r="13206">
      <c r="B13206" s="42"/>
      <c r="D13206" s="90"/>
      <c r="F13206" s="90"/>
      <c r="G13206" s="42"/>
      <c r="H13206" s="90"/>
      <c r="M13206" s="42"/>
      <c r="S13206" s="42"/>
      <c r="T13206" s="42"/>
      <c r="U13206" s="42"/>
      <c r="V13206" s="42"/>
      <c r="W13206" s="42"/>
      <c r="X13206" s="42"/>
      <c r="Y13206" s="42"/>
      <c r="Z13206" s="42"/>
    </row>
    <row r="13207">
      <c r="B13207" s="42"/>
      <c r="D13207" s="90"/>
      <c r="F13207" s="90"/>
      <c r="G13207" s="42"/>
      <c r="H13207" s="90"/>
      <c r="M13207" s="42"/>
      <c r="S13207" s="42"/>
      <c r="T13207" s="42"/>
      <c r="U13207" s="42"/>
      <c r="V13207" s="42"/>
      <c r="W13207" s="42"/>
      <c r="X13207" s="42"/>
      <c r="Y13207" s="42"/>
      <c r="Z13207" s="42"/>
    </row>
    <row r="13208">
      <c r="B13208" s="42"/>
      <c r="D13208" s="90"/>
      <c r="F13208" s="90"/>
      <c r="G13208" s="42"/>
      <c r="H13208" s="90"/>
      <c r="M13208" s="42"/>
      <c r="S13208" s="42"/>
      <c r="T13208" s="42"/>
      <c r="U13208" s="42"/>
      <c r="V13208" s="42"/>
      <c r="W13208" s="42"/>
      <c r="X13208" s="42"/>
      <c r="Y13208" s="42"/>
      <c r="Z13208" s="42"/>
    </row>
    <row r="13209">
      <c r="B13209" s="42"/>
      <c r="D13209" s="90"/>
      <c r="F13209" s="90"/>
      <c r="G13209" s="42"/>
      <c r="H13209" s="90"/>
      <c r="M13209" s="42"/>
      <c r="S13209" s="42"/>
      <c r="T13209" s="42"/>
      <c r="U13209" s="42"/>
      <c r="V13209" s="42"/>
      <c r="W13209" s="42"/>
      <c r="X13209" s="42"/>
      <c r="Y13209" s="42"/>
      <c r="Z13209" s="42"/>
    </row>
    <row r="13210">
      <c r="B13210" s="42"/>
      <c r="D13210" s="90"/>
      <c r="F13210" s="90"/>
      <c r="G13210" s="42"/>
      <c r="H13210" s="90"/>
      <c r="M13210" s="42"/>
      <c r="S13210" s="42"/>
      <c r="T13210" s="42"/>
      <c r="U13210" s="42"/>
      <c r="V13210" s="42"/>
      <c r="W13210" s="42"/>
      <c r="X13210" s="42"/>
      <c r="Y13210" s="42"/>
      <c r="Z13210" s="42"/>
    </row>
    <row r="13211">
      <c r="B13211" s="42"/>
      <c r="D13211" s="90"/>
      <c r="F13211" s="90"/>
      <c r="G13211" s="42"/>
      <c r="H13211" s="90"/>
      <c r="M13211" s="42"/>
      <c r="S13211" s="42"/>
      <c r="T13211" s="42"/>
      <c r="U13211" s="42"/>
      <c r="V13211" s="42"/>
      <c r="W13211" s="42"/>
      <c r="X13211" s="42"/>
      <c r="Y13211" s="42"/>
      <c r="Z13211" s="42"/>
    </row>
    <row r="13212">
      <c r="B13212" s="42"/>
      <c r="D13212" s="90"/>
      <c r="F13212" s="90"/>
      <c r="G13212" s="42"/>
      <c r="H13212" s="90"/>
      <c r="M13212" s="42"/>
      <c r="S13212" s="42"/>
      <c r="T13212" s="42"/>
      <c r="U13212" s="42"/>
      <c r="V13212" s="42"/>
      <c r="W13212" s="42"/>
      <c r="X13212" s="42"/>
      <c r="Y13212" s="42"/>
      <c r="Z13212" s="42"/>
    </row>
    <row r="13213">
      <c r="B13213" s="42"/>
      <c r="D13213" s="90"/>
      <c r="F13213" s="90"/>
      <c r="G13213" s="42"/>
      <c r="H13213" s="90"/>
      <c r="M13213" s="42"/>
      <c r="S13213" s="42"/>
      <c r="T13213" s="42"/>
      <c r="U13213" s="42"/>
      <c r="V13213" s="42"/>
      <c r="W13213" s="42"/>
      <c r="X13213" s="42"/>
      <c r="Y13213" s="42"/>
      <c r="Z13213" s="42"/>
    </row>
    <row r="13214">
      <c r="B13214" s="42"/>
      <c r="D13214" s="90"/>
      <c r="F13214" s="90"/>
      <c r="G13214" s="42"/>
      <c r="H13214" s="90"/>
      <c r="M13214" s="42"/>
      <c r="S13214" s="42"/>
      <c r="T13214" s="42"/>
      <c r="U13214" s="42"/>
      <c r="V13214" s="42"/>
      <c r="W13214" s="42"/>
      <c r="X13214" s="42"/>
      <c r="Y13214" s="42"/>
      <c r="Z13214" s="42"/>
    </row>
    <row r="13215">
      <c r="B13215" s="42"/>
      <c r="D13215" s="90"/>
      <c r="F13215" s="90"/>
      <c r="G13215" s="42"/>
      <c r="H13215" s="90"/>
      <c r="M13215" s="42"/>
      <c r="S13215" s="42"/>
      <c r="T13215" s="42"/>
      <c r="U13215" s="42"/>
      <c r="V13215" s="42"/>
      <c r="W13215" s="42"/>
      <c r="X13215" s="42"/>
      <c r="Y13215" s="42"/>
      <c r="Z13215" s="42"/>
    </row>
    <row r="13216">
      <c r="B13216" s="42"/>
      <c r="D13216" s="90"/>
      <c r="F13216" s="90"/>
      <c r="G13216" s="42"/>
      <c r="H13216" s="90"/>
      <c r="M13216" s="42"/>
      <c r="S13216" s="42"/>
      <c r="T13216" s="42"/>
      <c r="U13216" s="42"/>
      <c r="V13216" s="42"/>
      <c r="W13216" s="42"/>
      <c r="X13216" s="42"/>
      <c r="Y13216" s="42"/>
      <c r="Z13216" s="42"/>
    </row>
    <row r="13217">
      <c r="B13217" s="42"/>
      <c r="D13217" s="90"/>
      <c r="F13217" s="90"/>
      <c r="G13217" s="42"/>
      <c r="H13217" s="90"/>
      <c r="M13217" s="42"/>
      <c r="S13217" s="42"/>
      <c r="T13217" s="42"/>
      <c r="U13217" s="42"/>
      <c r="V13217" s="42"/>
      <c r="W13217" s="42"/>
      <c r="X13217" s="42"/>
      <c r="Y13217" s="42"/>
      <c r="Z13217" s="42"/>
    </row>
    <row r="13218">
      <c r="B13218" s="42"/>
      <c r="D13218" s="90"/>
      <c r="F13218" s="90"/>
      <c r="G13218" s="42"/>
      <c r="H13218" s="90"/>
      <c r="M13218" s="42"/>
      <c r="S13218" s="42"/>
      <c r="T13218" s="42"/>
      <c r="U13218" s="42"/>
      <c r="V13218" s="42"/>
      <c r="W13218" s="42"/>
      <c r="X13218" s="42"/>
      <c r="Y13218" s="42"/>
      <c r="Z13218" s="42"/>
    </row>
    <row r="13219">
      <c r="B13219" s="42"/>
      <c r="D13219" s="90"/>
      <c r="F13219" s="90"/>
      <c r="G13219" s="42"/>
      <c r="H13219" s="90"/>
      <c r="M13219" s="42"/>
      <c r="S13219" s="42"/>
      <c r="T13219" s="42"/>
      <c r="U13219" s="42"/>
      <c r="V13219" s="42"/>
      <c r="W13219" s="42"/>
      <c r="X13219" s="42"/>
      <c r="Y13219" s="42"/>
      <c r="Z13219" s="42"/>
    </row>
    <row r="13220">
      <c r="B13220" s="42"/>
      <c r="D13220" s="90"/>
      <c r="F13220" s="90"/>
      <c r="G13220" s="42"/>
      <c r="H13220" s="90"/>
      <c r="M13220" s="42"/>
      <c r="S13220" s="42"/>
      <c r="T13220" s="42"/>
      <c r="U13220" s="42"/>
      <c r="V13220" s="42"/>
      <c r="W13220" s="42"/>
      <c r="X13220" s="42"/>
      <c r="Y13220" s="42"/>
      <c r="Z13220" s="42"/>
    </row>
    <row r="13221">
      <c r="B13221" s="42"/>
      <c r="D13221" s="90"/>
      <c r="F13221" s="90"/>
      <c r="G13221" s="42"/>
      <c r="H13221" s="90"/>
      <c r="M13221" s="42"/>
      <c r="S13221" s="42"/>
      <c r="T13221" s="42"/>
      <c r="U13221" s="42"/>
      <c r="V13221" s="42"/>
      <c r="W13221" s="42"/>
      <c r="X13221" s="42"/>
      <c r="Y13221" s="42"/>
      <c r="Z13221" s="42"/>
    </row>
    <row r="13222">
      <c r="B13222" s="42"/>
      <c r="D13222" s="90"/>
      <c r="F13222" s="90"/>
      <c r="G13222" s="42"/>
      <c r="H13222" s="90"/>
      <c r="M13222" s="42"/>
      <c r="S13222" s="42"/>
      <c r="T13222" s="42"/>
      <c r="U13222" s="42"/>
      <c r="V13222" s="42"/>
      <c r="W13222" s="42"/>
      <c r="X13222" s="42"/>
      <c r="Y13222" s="42"/>
      <c r="Z13222" s="42"/>
    </row>
    <row r="13223">
      <c r="B13223" s="42"/>
      <c r="D13223" s="90"/>
      <c r="F13223" s="90"/>
      <c r="G13223" s="42"/>
      <c r="H13223" s="90"/>
      <c r="M13223" s="42"/>
      <c r="S13223" s="42"/>
      <c r="T13223" s="42"/>
      <c r="U13223" s="42"/>
      <c r="V13223" s="42"/>
      <c r="W13223" s="42"/>
      <c r="X13223" s="42"/>
      <c r="Y13223" s="42"/>
      <c r="Z13223" s="42"/>
    </row>
    <row r="13224">
      <c r="B13224" s="42"/>
      <c r="D13224" s="90"/>
      <c r="F13224" s="90"/>
      <c r="G13224" s="42"/>
      <c r="H13224" s="90"/>
      <c r="M13224" s="42"/>
      <c r="S13224" s="42"/>
      <c r="T13224" s="42"/>
      <c r="U13224" s="42"/>
      <c r="V13224" s="42"/>
      <c r="W13224" s="42"/>
      <c r="X13224" s="42"/>
      <c r="Y13224" s="42"/>
      <c r="Z13224" s="42"/>
    </row>
    <row r="13225">
      <c r="B13225" s="42"/>
      <c r="D13225" s="90"/>
      <c r="F13225" s="90"/>
      <c r="G13225" s="42"/>
      <c r="H13225" s="90"/>
      <c r="M13225" s="42"/>
      <c r="S13225" s="42"/>
      <c r="T13225" s="42"/>
      <c r="U13225" s="42"/>
      <c r="V13225" s="42"/>
      <c r="W13225" s="42"/>
      <c r="X13225" s="42"/>
      <c r="Y13225" s="42"/>
      <c r="Z13225" s="42"/>
    </row>
    <row r="13226">
      <c r="B13226" s="42"/>
      <c r="D13226" s="90"/>
      <c r="F13226" s="90"/>
      <c r="G13226" s="42"/>
      <c r="H13226" s="90"/>
      <c r="M13226" s="42"/>
      <c r="S13226" s="42"/>
      <c r="T13226" s="42"/>
      <c r="U13226" s="42"/>
      <c r="V13226" s="42"/>
      <c r="W13226" s="42"/>
      <c r="X13226" s="42"/>
      <c r="Y13226" s="42"/>
      <c r="Z13226" s="42"/>
    </row>
    <row r="13227">
      <c r="B13227" s="42"/>
      <c r="D13227" s="90"/>
      <c r="F13227" s="90"/>
      <c r="G13227" s="42"/>
      <c r="H13227" s="90"/>
      <c r="M13227" s="42"/>
      <c r="S13227" s="42"/>
      <c r="T13227" s="42"/>
      <c r="U13227" s="42"/>
      <c r="V13227" s="42"/>
      <c r="W13227" s="42"/>
      <c r="X13227" s="42"/>
      <c r="Y13227" s="42"/>
      <c r="Z13227" s="42"/>
    </row>
    <row r="13228">
      <c r="B13228" s="42"/>
      <c r="D13228" s="90"/>
      <c r="F13228" s="90"/>
      <c r="G13228" s="42"/>
      <c r="H13228" s="90"/>
      <c r="M13228" s="42"/>
      <c r="S13228" s="42"/>
      <c r="T13228" s="42"/>
      <c r="U13228" s="42"/>
      <c r="V13228" s="42"/>
      <c r="W13228" s="42"/>
      <c r="X13228" s="42"/>
      <c r="Y13228" s="42"/>
      <c r="Z13228" s="42"/>
    </row>
    <row r="13229">
      <c r="B13229" s="42"/>
      <c r="D13229" s="90"/>
      <c r="F13229" s="90"/>
      <c r="G13229" s="42"/>
      <c r="H13229" s="90"/>
      <c r="M13229" s="42"/>
      <c r="S13229" s="42"/>
      <c r="T13229" s="42"/>
      <c r="U13229" s="42"/>
      <c r="V13229" s="42"/>
      <c r="W13229" s="42"/>
      <c r="X13229" s="42"/>
      <c r="Y13229" s="42"/>
      <c r="Z13229" s="42"/>
    </row>
    <row r="13230">
      <c r="B13230" s="42"/>
      <c r="D13230" s="90"/>
      <c r="F13230" s="90"/>
      <c r="G13230" s="42"/>
      <c r="H13230" s="90"/>
      <c r="M13230" s="42"/>
      <c r="S13230" s="42"/>
      <c r="T13230" s="42"/>
      <c r="U13230" s="42"/>
      <c r="V13230" s="42"/>
      <c r="W13230" s="42"/>
      <c r="X13230" s="42"/>
      <c r="Y13230" s="42"/>
      <c r="Z13230" s="42"/>
    </row>
    <row r="13231">
      <c r="B13231" s="42"/>
      <c r="D13231" s="90"/>
      <c r="F13231" s="90"/>
      <c r="G13231" s="42"/>
      <c r="H13231" s="90"/>
      <c r="M13231" s="42"/>
      <c r="S13231" s="42"/>
      <c r="T13231" s="42"/>
      <c r="U13231" s="42"/>
      <c r="V13231" s="42"/>
      <c r="W13231" s="42"/>
      <c r="X13231" s="42"/>
      <c r="Y13231" s="42"/>
      <c r="Z13231" s="42"/>
    </row>
    <row r="13232">
      <c r="B13232" s="42"/>
      <c r="D13232" s="90"/>
      <c r="F13232" s="90"/>
      <c r="G13232" s="42"/>
      <c r="H13232" s="90"/>
      <c r="M13232" s="42"/>
      <c r="S13232" s="42"/>
      <c r="T13232" s="42"/>
      <c r="U13232" s="42"/>
      <c r="V13232" s="42"/>
      <c r="W13232" s="42"/>
      <c r="X13232" s="42"/>
      <c r="Y13232" s="42"/>
      <c r="Z13232" s="42"/>
    </row>
    <row r="13233">
      <c r="B13233" s="42"/>
      <c r="D13233" s="90"/>
      <c r="F13233" s="90"/>
      <c r="G13233" s="42"/>
      <c r="H13233" s="90"/>
      <c r="M13233" s="42"/>
      <c r="S13233" s="42"/>
      <c r="T13233" s="42"/>
      <c r="U13233" s="42"/>
      <c r="V13233" s="42"/>
      <c r="W13233" s="42"/>
      <c r="X13233" s="42"/>
      <c r="Y13233" s="42"/>
      <c r="Z13233" s="42"/>
    </row>
    <row r="13234">
      <c r="B13234" s="42"/>
      <c r="D13234" s="90"/>
      <c r="F13234" s="90"/>
      <c r="G13234" s="42"/>
      <c r="H13234" s="90"/>
      <c r="M13234" s="42"/>
      <c r="S13234" s="42"/>
      <c r="T13234" s="42"/>
      <c r="U13234" s="42"/>
      <c r="V13234" s="42"/>
      <c r="W13234" s="42"/>
      <c r="X13234" s="42"/>
      <c r="Y13234" s="42"/>
      <c r="Z13234" s="42"/>
    </row>
    <row r="13235">
      <c r="B13235" s="42"/>
      <c r="D13235" s="90"/>
      <c r="F13235" s="90"/>
      <c r="G13235" s="42"/>
      <c r="H13235" s="90"/>
      <c r="M13235" s="42"/>
      <c r="S13235" s="42"/>
      <c r="T13235" s="42"/>
      <c r="U13235" s="42"/>
      <c r="V13235" s="42"/>
      <c r="W13235" s="42"/>
      <c r="X13235" s="42"/>
      <c r="Y13235" s="42"/>
      <c r="Z13235" s="42"/>
    </row>
    <row r="13236">
      <c r="B13236" s="42"/>
      <c r="D13236" s="90"/>
      <c r="F13236" s="90"/>
      <c r="G13236" s="42"/>
      <c r="H13236" s="90"/>
      <c r="M13236" s="42"/>
      <c r="S13236" s="42"/>
      <c r="T13236" s="42"/>
      <c r="U13236" s="42"/>
      <c r="V13236" s="42"/>
      <c r="W13236" s="42"/>
      <c r="X13236" s="42"/>
      <c r="Y13236" s="42"/>
      <c r="Z13236" s="42"/>
    </row>
    <row r="13237">
      <c r="B13237" s="42"/>
      <c r="D13237" s="90"/>
      <c r="F13237" s="90"/>
      <c r="G13237" s="42"/>
      <c r="H13237" s="90"/>
      <c r="M13237" s="42"/>
      <c r="S13237" s="42"/>
      <c r="T13237" s="42"/>
      <c r="U13237" s="42"/>
      <c r="V13237" s="42"/>
      <c r="W13237" s="42"/>
      <c r="X13237" s="42"/>
      <c r="Y13237" s="42"/>
      <c r="Z13237" s="42"/>
    </row>
    <row r="13238">
      <c r="B13238" s="42"/>
      <c r="D13238" s="90"/>
      <c r="F13238" s="90"/>
      <c r="G13238" s="42"/>
      <c r="H13238" s="90"/>
      <c r="M13238" s="42"/>
      <c r="S13238" s="42"/>
      <c r="T13238" s="42"/>
      <c r="U13238" s="42"/>
      <c r="V13238" s="42"/>
      <c r="W13238" s="42"/>
      <c r="X13238" s="42"/>
      <c r="Y13238" s="42"/>
      <c r="Z13238" s="42"/>
    </row>
    <row r="13239">
      <c r="B13239" s="42"/>
      <c r="D13239" s="90"/>
      <c r="F13239" s="90"/>
      <c r="G13239" s="42"/>
      <c r="H13239" s="90"/>
      <c r="M13239" s="42"/>
      <c r="S13239" s="42"/>
      <c r="T13239" s="42"/>
      <c r="U13239" s="42"/>
      <c r="V13239" s="42"/>
      <c r="W13239" s="42"/>
      <c r="X13239" s="42"/>
      <c r="Y13239" s="42"/>
      <c r="Z13239" s="42"/>
    </row>
    <row r="13240">
      <c r="B13240" s="42"/>
      <c r="D13240" s="90"/>
      <c r="F13240" s="90"/>
      <c r="G13240" s="42"/>
      <c r="H13240" s="90"/>
      <c r="M13240" s="42"/>
      <c r="S13240" s="42"/>
      <c r="T13240" s="42"/>
      <c r="U13240" s="42"/>
      <c r="V13240" s="42"/>
      <c r="W13240" s="42"/>
      <c r="X13240" s="42"/>
      <c r="Y13240" s="42"/>
      <c r="Z13240" s="42"/>
    </row>
    <row r="13241">
      <c r="B13241" s="42"/>
      <c r="D13241" s="90"/>
      <c r="F13241" s="90"/>
      <c r="G13241" s="42"/>
      <c r="H13241" s="90"/>
      <c r="M13241" s="42"/>
      <c r="S13241" s="42"/>
      <c r="T13241" s="42"/>
      <c r="U13241" s="42"/>
      <c r="V13241" s="42"/>
      <c r="W13241" s="42"/>
      <c r="X13241" s="42"/>
      <c r="Y13241" s="42"/>
      <c r="Z13241" s="42"/>
    </row>
    <row r="13242">
      <c r="B13242" s="42"/>
      <c r="D13242" s="90"/>
      <c r="F13242" s="90"/>
      <c r="G13242" s="42"/>
      <c r="H13242" s="90"/>
      <c r="M13242" s="42"/>
      <c r="S13242" s="42"/>
      <c r="T13242" s="42"/>
      <c r="U13242" s="42"/>
      <c r="V13242" s="42"/>
      <c r="W13242" s="42"/>
      <c r="X13242" s="42"/>
      <c r="Y13242" s="42"/>
      <c r="Z13242" s="42"/>
    </row>
    <row r="13243">
      <c r="B13243" s="42"/>
      <c r="D13243" s="90"/>
      <c r="F13243" s="90"/>
      <c r="G13243" s="42"/>
      <c r="H13243" s="90"/>
      <c r="M13243" s="42"/>
      <c r="S13243" s="42"/>
      <c r="T13243" s="42"/>
      <c r="U13243" s="42"/>
      <c r="V13243" s="42"/>
      <c r="W13243" s="42"/>
      <c r="X13243" s="42"/>
      <c r="Y13243" s="42"/>
      <c r="Z13243" s="42"/>
    </row>
    <row r="13244">
      <c r="B13244" s="42"/>
      <c r="D13244" s="90"/>
      <c r="F13244" s="90"/>
      <c r="G13244" s="42"/>
      <c r="H13244" s="90"/>
      <c r="M13244" s="42"/>
      <c r="S13244" s="42"/>
      <c r="T13244" s="42"/>
      <c r="U13244" s="42"/>
      <c r="V13244" s="42"/>
      <c r="W13244" s="42"/>
      <c r="X13244" s="42"/>
      <c r="Y13244" s="42"/>
      <c r="Z13244" s="42"/>
    </row>
    <row r="13245">
      <c r="B13245" s="42"/>
      <c r="D13245" s="90"/>
      <c r="F13245" s="90"/>
      <c r="G13245" s="42"/>
      <c r="H13245" s="90"/>
      <c r="M13245" s="42"/>
      <c r="S13245" s="42"/>
      <c r="T13245" s="42"/>
      <c r="U13245" s="42"/>
      <c r="V13245" s="42"/>
      <c r="W13245" s="42"/>
      <c r="X13245" s="42"/>
      <c r="Y13245" s="42"/>
      <c r="Z13245" s="42"/>
    </row>
    <row r="13246">
      <c r="B13246" s="42"/>
      <c r="D13246" s="90"/>
      <c r="F13246" s="90"/>
      <c r="G13246" s="42"/>
      <c r="H13246" s="90"/>
      <c r="M13246" s="42"/>
      <c r="S13246" s="42"/>
      <c r="T13246" s="42"/>
      <c r="U13246" s="42"/>
      <c r="V13246" s="42"/>
      <c r="W13246" s="42"/>
      <c r="X13246" s="42"/>
      <c r="Y13246" s="42"/>
      <c r="Z13246" s="42"/>
    </row>
    <row r="13247">
      <c r="B13247" s="42"/>
      <c r="D13247" s="90"/>
      <c r="F13247" s="90"/>
      <c r="G13247" s="42"/>
      <c r="H13247" s="90"/>
      <c r="M13247" s="42"/>
      <c r="S13247" s="42"/>
      <c r="T13247" s="42"/>
      <c r="U13247" s="42"/>
      <c r="V13247" s="42"/>
      <c r="W13247" s="42"/>
      <c r="X13247" s="42"/>
      <c r="Y13247" s="42"/>
      <c r="Z13247" s="42"/>
    </row>
    <row r="13248">
      <c r="B13248" s="42"/>
      <c r="D13248" s="90"/>
      <c r="F13248" s="90"/>
      <c r="G13248" s="42"/>
      <c r="H13248" s="90"/>
      <c r="M13248" s="42"/>
      <c r="S13248" s="42"/>
      <c r="T13248" s="42"/>
      <c r="U13248" s="42"/>
      <c r="V13248" s="42"/>
      <c r="W13248" s="42"/>
      <c r="X13248" s="42"/>
      <c r="Y13248" s="42"/>
      <c r="Z13248" s="42"/>
    </row>
    <row r="13249">
      <c r="B13249" s="42"/>
      <c r="D13249" s="90"/>
      <c r="F13249" s="90"/>
      <c r="G13249" s="42"/>
      <c r="H13249" s="90"/>
      <c r="M13249" s="42"/>
      <c r="S13249" s="42"/>
      <c r="T13249" s="42"/>
      <c r="U13249" s="42"/>
      <c r="V13249" s="42"/>
      <c r="W13249" s="42"/>
      <c r="X13249" s="42"/>
      <c r="Y13249" s="42"/>
      <c r="Z13249" s="42"/>
    </row>
    <row r="13250">
      <c r="B13250" s="42"/>
      <c r="D13250" s="90"/>
      <c r="F13250" s="90"/>
      <c r="G13250" s="42"/>
      <c r="H13250" s="90"/>
      <c r="M13250" s="42"/>
      <c r="S13250" s="42"/>
      <c r="T13250" s="42"/>
      <c r="U13250" s="42"/>
      <c r="V13250" s="42"/>
      <c r="W13250" s="42"/>
      <c r="X13250" s="42"/>
      <c r="Y13250" s="42"/>
      <c r="Z13250" s="42"/>
    </row>
    <row r="13251">
      <c r="B13251" s="42"/>
      <c r="D13251" s="90"/>
      <c r="F13251" s="90"/>
      <c r="G13251" s="42"/>
      <c r="H13251" s="90"/>
      <c r="M13251" s="42"/>
      <c r="S13251" s="42"/>
      <c r="T13251" s="42"/>
      <c r="U13251" s="42"/>
      <c r="V13251" s="42"/>
      <c r="W13251" s="42"/>
      <c r="X13251" s="42"/>
      <c r="Y13251" s="42"/>
      <c r="Z13251" s="42"/>
    </row>
    <row r="13252">
      <c r="B13252" s="42"/>
      <c r="D13252" s="90"/>
      <c r="F13252" s="90"/>
      <c r="G13252" s="42"/>
      <c r="H13252" s="90"/>
      <c r="M13252" s="42"/>
      <c r="S13252" s="42"/>
      <c r="T13252" s="42"/>
      <c r="U13252" s="42"/>
      <c r="V13252" s="42"/>
      <c r="W13252" s="42"/>
      <c r="X13252" s="42"/>
      <c r="Y13252" s="42"/>
      <c r="Z13252" s="42"/>
    </row>
    <row r="13253">
      <c r="B13253" s="42"/>
      <c r="D13253" s="90"/>
      <c r="F13253" s="90"/>
      <c r="G13253" s="42"/>
      <c r="H13253" s="90"/>
      <c r="M13253" s="42"/>
      <c r="S13253" s="42"/>
      <c r="T13253" s="42"/>
      <c r="U13253" s="42"/>
      <c r="V13253" s="42"/>
      <c r="W13253" s="42"/>
      <c r="X13253" s="42"/>
      <c r="Y13253" s="42"/>
      <c r="Z13253" s="42"/>
    </row>
    <row r="13254">
      <c r="B13254" s="42"/>
      <c r="D13254" s="90"/>
      <c r="F13254" s="90"/>
      <c r="G13254" s="42"/>
      <c r="H13254" s="90"/>
      <c r="M13254" s="42"/>
      <c r="S13254" s="42"/>
      <c r="T13254" s="42"/>
      <c r="U13254" s="42"/>
      <c r="V13254" s="42"/>
      <c r="W13254" s="42"/>
      <c r="X13254" s="42"/>
      <c r="Y13254" s="42"/>
      <c r="Z13254" s="42"/>
    </row>
    <row r="13255">
      <c r="B13255" s="42"/>
      <c r="D13255" s="90"/>
      <c r="F13255" s="90"/>
      <c r="G13255" s="42"/>
      <c r="H13255" s="90"/>
      <c r="M13255" s="42"/>
      <c r="S13255" s="42"/>
      <c r="T13255" s="42"/>
      <c r="U13255" s="42"/>
      <c r="V13255" s="42"/>
      <c r="W13255" s="42"/>
      <c r="X13255" s="42"/>
      <c r="Y13255" s="42"/>
      <c r="Z13255" s="42"/>
    </row>
    <row r="13256">
      <c r="B13256" s="42"/>
      <c r="D13256" s="90"/>
      <c r="F13256" s="90"/>
      <c r="G13256" s="42"/>
      <c r="H13256" s="90"/>
      <c r="M13256" s="42"/>
      <c r="S13256" s="42"/>
      <c r="T13256" s="42"/>
      <c r="U13256" s="42"/>
      <c r="V13256" s="42"/>
      <c r="W13256" s="42"/>
      <c r="X13256" s="42"/>
      <c r="Y13256" s="42"/>
      <c r="Z13256" s="42"/>
    </row>
    <row r="13257">
      <c r="B13257" s="42"/>
      <c r="D13257" s="90"/>
      <c r="F13257" s="90"/>
      <c r="G13257" s="42"/>
      <c r="H13257" s="90"/>
      <c r="M13257" s="42"/>
      <c r="S13257" s="42"/>
      <c r="T13257" s="42"/>
      <c r="U13257" s="42"/>
      <c r="V13257" s="42"/>
      <c r="W13257" s="42"/>
      <c r="X13257" s="42"/>
      <c r="Y13257" s="42"/>
      <c r="Z13257" s="42"/>
    </row>
    <row r="13258">
      <c r="B13258" s="42"/>
      <c r="D13258" s="90"/>
      <c r="F13258" s="90"/>
      <c r="G13258" s="42"/>
      <c r="H13258" s="90"/>
      <c r="M13258" s="42"/>
      <c r="S13258" s="42"/>
      <c r="T13258" s="42"/>
      <c r="U13258" s="42"/>
      <c r="V13258" s="42"/>
      <c r="W13258" s="42"/>
      <c r="X13258" s="42"/>
      <c r="Y13258" s="42"/>
      <c r="Z13258" s="42"/>
    </row>
    <row r="13259">
      <c r="B13259" s="42"/>
      <c r="D13259" s="90"/>
      <c r="F13259" s="90"/>
      <c r="G13259" s="42"/>
      <c r="H13259" s="90"/>
      <c r="M13259" s="42"/>
      <c r="S13259" s="42"/>
      <c r="T13259" s="42"/>
      <c r="U13259" s="42"/>
      <c r="V13259" s="42"/>
      <c r="W13259" s="42"/>
      <c r="X13259" s="42"/>
      <c r="Y13259" s="42"/>
      <c r="Z13259" s="42"/>
    </row>
    <row r="13260">
      <c r="B13260" s="42"/>
      <c r="D13260" s="90"/>
      <c r="F13260" s="90"/>
      <c r="G13260" s="42"/>
      <c r="H13260" s="90"/>
      <c r="M13260" s="42"/>
      <c r="S13260" s="42"/>
      <c r="T13260" s="42"/>
      <c r="U13260" s="42"/>
      <c r="V13260" s="42"/>
      <c r="W13260" s="42"/>
      <c r="X13260" s="42"/>
      <c r="Y13260" s="42"/>
      <c r="Z13260" s="42"/>
    </row>
    <row r="13261">
      <c r="B13261" s="42"/>
      <c r="D13261" s="90"/>
      <c r="F13261" s="90"/>
      <c r="G13261" s="42"/>
      <c r="H13261" s="90"/>
      <c r="M13261" s="42"/>
      <c r="S13261" s="42"/>
      <c r="T13261" s="42"/>
      <c r="U13261" s="42"/>
      <c r="V13261" s="42"/>
      <c r="W13261" s="42"/>
      <c r="X13261" s="42"/>
      <c r="Y13261" s="42"/>
      <c r="Z13261" s="42"/>
    </row>
    <row r="13262">
      <c r="B13262" s="42"/>
      <c r="D13262" s="90"/>
      <c r="F13262" s="90"/>
      <c r="G13262" s="42"/>
      <c r="H13262" s="90"/>
      <c r="M13262" s="42"/>
      <c r="S13262" s="42"/>
      <c r="T13262" s="42"/>
      <c r="U13262" s="42"/>
      <c r="V13262" s="42"/>
      <c r="W13262" s="42"/>
      <c r="X13262" s="42"/>
      <c r="Y13262" s="42"/>
      <c r="Z13262" s="42"/>
    </row>
    <row r="13263">
      <c r="B13263" s="42"/>
      <c r="D13263" s="90"/>
      <c r="F13263" s="90"/>
      <c r="G13263" s="42"/>
      <c r="H13263" s="90"/>
      <c r="M13263" s="42"/>
      <c r="S13263" s="42"/>
      <c r="T13263" s="42"/>
      <c r="U13263" s="42"/>
      <c r="V13263" s="42"/>
      <c r="W13263" s="42"/>
      <c r="X13263" s="42"/>
      <c r="Y13263" s="42"/>
      <c r="Z13263" s="42"/>
    </row>
    <row r="13264">
      <c r="B13264" s="42"/>
      <c r="D13264" s="90"/>
      <c r="F13264" s="90"/>
      <c r="G13264" s="42"/>
      <c r="H13264" s="90"/>
      <c r="M13264" s="42"/>
      <c r="S13264" s="42"/>
      <c r="T13264" s="42"/>
      <c r="U13264" s="42"/>
      <c r="V13264" s="42"/>
      <c r="W13264" s="42"/>
      <c r="X13264" s="42"/>
      <c r="Y13264" s="42"/>
      <c r="Z13264" s="42"/>
    </row>
    <row r="13265">
      <c r="B13265" s="42"/>
      <c r="D13265" s="90"/>
      <c r="F13265" s="90"/>
      <c r="G13265" s="42"/>
      <c r="H13265" s="90"/>
      <c r="M13265" s="42"/>
      <c r="S13265" s="42"/>
      <c r="T13265" s="42"/>
      <c r="U13265" s="42"/>
      <c r="V13265" s="42"/>
      <c r="W13265" s="42"/>
      <c r="X13265" s="42"/>
      <c r="Y13265" s="42"/>
      <c r="Z13265" s="42"/>
    </row>
    <row r="13266">
      <c r="B13266" s="42"/>
      <c r="D13266" s="90"/>
      <c r="F13266" s="90"/>
      <c r="G13266" s="42"/>
      <c r="H13266" s="90"/>
      <c r="M13266" s="42"/>
      <c r="S13266" s="42"/>
      <c r="T13266" s="42"/>
      <c r="U13266" s="42"/>
      <c r="V13266" s="42"/>
      <c r="W13266" s="42"/>
      <c r="X13266" s="42"/>
      <c r="Y13266" s="42"/>
      <c r="Z13266" s="42"/>
    </row>
    <row r="13267">
      <c r="B13267" s="42"/>
      <c r="D13267" s="90"/>
      <c r="F13267" s="90"/>
      <c r="G13267" s="42"/>
      <c r="H13267" s="90"/>
      <c r="M13267" s="42"/>
      <c r="S13267" s="42"/>
      <c r="T13267" s="42"/>
      <c r="U13267" s="42"/>
      <c r="V13267" s="42"/>
      <c r="W13267" s="42"/>
      <c r="X13267" s="42"/>
      <c r="Y13267" s="42"/>
      <c r="Z13267" s="42"/>
    </row>
    <row r="13268">
      <c r="B13268" s="42"/>
      <c r="D13268" s="90"/>
      <c r="F13268" s="90"/>
      <c r="G13268" s="42"/>
      <c r="H13268" s="90"/>
      <c r="M13268" s="42"/>
      <c r="S13268" s="42"/>
      <c r="T13268" s="42"/>
      <c r="U13268" s="42"/>
      <c r="V13268" s="42"/>
      <c r="W13268" s="42"/>
      <c r="X13268" s="42"/>
      <c r="Y13268" s="42"/>
      <c r="Z13268" s="42"/>
    </row>
    <row r="13269">
      <c r="B13269" s="42"/>
      <c r="D13269" s="90"/>
      <c r="F13269" s="90"/>
      <c r="G13269" s="42"/>
      <c r="H13269" s="90"/>
      <c r="M13269" s="42"/>
      <c r="S13269" s="42"/>
      <c r="T13269" s="42"/>
      <c r="U13269" s="42"/>
      <c r="V13269" s="42"/>
      <c r="W13269" s="42"/>
      <c r="X13269" s="42"/>
      <c r="Y13269" s="42"/>
      <c r="Z13269" s="42"/>
    </row>
    <row r="13270">
      <c r="B13270" s="42"/>
      <c r="D13270" s="90"/>
      <c r="F13270" s="90"/>
      <c r="G13270" s="42"/>
      <c r="H13270" s="90"/>
      <c r="M13270" s="42"/>
      <c r="S13270" s="42"/>
      <c r="T13270" s="42"/>
      <c r="U13270" s="42"/>
      <c r="V13270" s="42"/>
      <c r="W13270" s="42"/>
      <c r="X13270" s="42"/>
      <c r="Y13270" s="42"/>
      <c r="Z13270" s="42"/>
    </row>
    <row r="13271">
      <c r="B13271" s="42"/>
      <c r="D13271" s="90"/>
      <c r="F13271" s="90"/>
      <c r="G13271" s="42"/>
      <c r="H13271" s="90"/>
      <c r="M13271" s="42"/>
      <c r="S13271" s="42"/>
      <c r="T13271" s="42"/>
      <c r="U13271" s="42"/>
      <c r="V13271" s="42"/>
      <c r="W13271" s="42"/>
      <c r="X13271" s="42"/>
      <c r="Y13271" s="42"/>
      <c r="Z13271" s="42"/>
    </row>
    <row r="13272">
      <c r="B13272" s="42"/>
      <c r="D13272" s="90"/>
      <c r="F13272" s="90"/>
      <c r="G13272" s="42"/>
      <c r="H13272" s="90"/>
      <c r="M13272" s="42"/>
      <c r="S13272" s="42"/>
      <c r="T13272" s="42"/>
      <c r="U13272" s="42"/>
      <c r="V13272" s="42"/>
      <c r="W13272" s="42"/>
      <c r="X13272" s="42"/>
      <c r="Y13272" s="42"/>
      <c r="Z13272" s="42"/>
    </row>
    <row r="13273">
      <c r="B13273" s="42"/>
      <c r="D13273" s="90"/>
      <c r="F13273" s="90"/>
      <c r="G13273" s="42"/>
      <c r="H13273" s="90"/>
      <c r="M13273" s="42"/>
      <c r="S13273" s="42"/>
      <c r="T13273" s="42"/>
      <c r="U13273" s="42"/>
      <c r="V13273" s="42"/>
      <c r="W13273" s="42"/>
      <c r="X13273" s="42"/>
      <c r="Y13273" s="42"/>
      <c r="Z13273" s="42"/>
    </row>
    <row r="13274">
      <c r="B13274" s="42"/>
      <c r="D13274" s="90"/>
      <c r="F13274" s="90"/>
      <c r="G13274" s="42"/>
      <c r="H13274" s="90"/>
      <c r="M13274" s="42"/>
      <c r="S13274" s="42"/>
      <c r="T13274" s="42"/>
      <c r="U13274" s="42"/>
      <c r="V13274" s="42"/>
      <c r="W13274" s="42"/>
      <c r="X13274" s="42"/>
      <c r="Y13274" s="42"/>
      <c r="Z13274" s="42"/>
    </row>
    <row r="13275">
      <c r="B13275" s="42"/>
      <c r="D13275" s="90"/>
      <c r="F13275" s="90"/>
      <c r="G13275" s="42"/>
      <c r="H13275" s="90"/>
      <c r="M13275" s="42"/>
      <c r="S13275" s="42"/>
      <c r="T13275" s="42"/>
      <c r="U13275" s="42"/>
      <c r="V13275" s="42"/>
      <c r="W13275" s="42"/>
      <c r="X13275" s="42"/>
      <c r="Y13275" s="42"/>
      <c r="Z13275" s="42"/>
    </row>
    <row r="13276">
      <c r="B13276" s="42"/>
      <c r="D13276" s="90"/>
      <c r="F13276" s="90"/>
      <c r="G13276" s="42"/>
      <c r="H13276" s="90"/>
      <c r="M13276" s="42"/>
      <c r="S13276" s="42"/>
      <c r="T13276" s="42"/>
      <c r="U13276" s="42"/>
      <c r="V13276" s="42"/>
      <c r="W13276" s="42"/>
      <c r="X13276" s="42"/>
      <c r="Y13276" s="42"/>
      <c r="Z13276" s="42"/>
    </row>
    <row r="13277">
      <c r="B13277" s="42"/>
      <c r="D13277" s="90"/>
      <c r="F13277" s="90"/>
      <c r="G13277" s="42"/>
      <c r="H13277" s="90"/>
      <c r="M13277" s="42"/>
      <c r="S13277" s="42"/>
      <c r="T13277" s="42"/>
      <c r="U13277" s="42"/>
      <c r="V13277" s="42"/>
      <c r="W13277" s="42"/>
      <c r="X13277" s="42"/>
      <c r="Y13277" s="42"/>
      <c r="Z13277" s="42"/>
    </row>
    <row r="13278">
      <c r="B13278" s="42"/>
      <c r="D13278" s="90"/>
      <c r="F13278" s="90"/>
      <c r="G13278" s="42"/>
      <c r="H13278" s="90"/>
      <c r="M13278" s="42"/>
      <c r="S13278" s="42"/>
      <c r="T13278" s="42"/>
      <c r="U13278" s="42"/>
      <c r="V13278" s="42"/>
      <c r="W13278" s="42"/>
      <c r="X13278" s="42"/>
      <c r="Y13278" s="42"/>
      <c r="Z13278" s="42"/>
    </row>
    <row r="13279">
      <c r="B13279" s="42"/>
      <c r="D13279" s="90"/>
      <c r="F13279" s="90"/>
      <c r="G13279" s="42"/>
      <c r="H13279" s="90"/>
      <c r="M13279" s="42"/>
      <c r="S13279" s="42"/>
      <c r="T13279" s="42"/>
      <c r="U13279" s="42"/>
      <c r="V13279" s="42"/>
      <c r="W13279" s="42"/>
      <c r="X13279" s="42"/>
      <c r="Y13279" s="42"/>
      <c r="Z13279" s="42"/>
    </row>
    <row r="13280">
      <c r="B13280" s="42"/>
      <c r="D13280" s="90"/>
      <c r="F13280" s="90"/>
      <c r="G13280" s="42"/>
      <c r="H13280" s="90"/>
      <c r="M13280" s="42"/>
      <c r="S13280" s="42"/>
      <c r="T13280" s="42"/>
      <c r="U13280" s="42"/>
      <c r="V13280" s="42"/>
      <c r="W13280" s="42"/>
      <c r="X13280" s="42"/>
      <c r="Y13280" s="42"/>
      <c r="Z13280" s="42"/>
    </row>
    <row r="13281">
      <c r="B13281" s="42"/>
      <c r="D13281" s="90"/>
      <c r="F13281" s="90"/>
      <c r="G13281" s="42"/>
      <c r="H13281" s="90"/>
      <c r="M13281" s="42"/>
      <c r="S13281" s="42"/>
      <c r="T13281" s="42"/>
      <c r="U13281" s="42"/>
      <c r="V13281" s="42"/>
      <c r="W13281" s="42"/>
      <c r="X13281" s="42"/>
      <c r="Y13281" s="42"/>
      <c r="Z13281" s="42"/>
    </row>
    <row r="13282">
      <c r="B13282" s="42"/>
      <c r="D13282" s="90"/>
      <c r="F13282" s="90"/>
      <c r="G13282" s="42"/>
      <c r="H13282" s="90"/>
      <c r="M13282" s="42"/>
      <c r="S13282" s="42"/>
      <c r="T13282" s="42"/>
      <c r="U13282" s="42"/>
      <c r="V13282" s="42"/>
      <c r="W13282" s="42"/>
      <c r="X13282" s="42"/>
      <c r="Y13282" s="42"/>
      <c r="Z13282" s="42"/>
    </row>
    <row r="13283">
      <c r="B13283" s="42"/>
      <c r="D13283" s="90"/>
      <c r="F13283" s="90"/>
      <c r="G13283" s="42"/>
      <c r="H13283" s="90"/>
      <c r="M13283" s="42"/>
      <c r="S13283" s="42"/>
      <c r="T13283" s="42"/>
      <c r="U13283" s="42"/>
      <c r="V13283" s="42"/>
      <c r="W13283" s="42"/>
      <c r="X13283" s="42"/>
      <c r="Y13283" s="42"/>
      <c r="Z13283" s="42"/>
    </row>
    <row r="13284">
      <c r="B13284" s="42"/>
      <c r="D13284" s="90"/>
      <c r="F13284" s="90"/>
      <c r="G13284" s="42"/>
      <c r="H13284" s="90"/>
      <c r="M13284" s="42"/>
      <c r="S13284" s="42"/>
      <c r="T13284" s="42"/>
      <c r="U13284" s="42"/>
      <c r="V13284" s="42"/>
      <c r="W13284" s="42"/>
      <c r="X13284" s="42"/>
      <c r="Y13284" s="42"/>
      <c r="Z13284" s="42"/>
    </row>
    <row r="13285">
      <c r="B13285" s="42"/>
      <c r="D13285" s="90"/>
      <c r="F13285" s="90"/>
      <c r="G13285" s="42"/>
      <c r="H13285" s="90"/>
      <c r="M13285" s="42"/>
      <c r="S13285" s="42"/>
      <c r="T13285" s="42"/>
      <c r="U13285" s="42"/>
      <c r="V13285" s="42"/>
      <c r="W13285" s="42"/>
      <c r="X13285" s="42"/>
      <c r="Y13285" s="42"/>
      <c r="Z13285" s="42"/>
    </row>
    <row r="13286">
      <c r="B13286" s="42"/>
      <c r="D13286" s="90"/>
      <c r="F13286" s="90"/>
      <c r="G13286" s="42"/>
      <c r="H13286" s="90"/>
      <c r="M13286" s="42"/>
      <c r="S13286" s="42"/>
      <c r="T13286" s="42"/>
      <c r="U13286" s="42"/>
      <c r="V13286" s="42"/>
      <c r="W13286" s="42"/>
      <c r="X13286" s="42"/>
      <c r="Y13286" s="42"/>
      <c r="Z13286" s="42"/>
    </row>
    <row r="13287">
      <c r="B13287" s="42"/>
      <c r="D13287" s="90"/>
      <c r="F13287" s="90"/>
      <c r="G13287" s="42"/>
      <c r="H13287" s="90"/>
      <c r="M13287" s="42"/>
      <c r="S13287" s="42"/>
      <c r="T13287" s="42"/>
      <c r="U13287" s="42"/>
      <c r="V13287" s="42"/>
      <c r="W13287" s="42"/>
      <c r="X13287" s="42"/>
      <c r="Y13287" s="42"/>
      <c r="Z13287" s="42"/>
    </row>
    <row r="13288">
      <c r="B13288" s="42"/>
      <c r="D13288" s="90"/>
      <c r="F13288" s="90"/>
      <c r="G13288" s="42"/>
      <c r="H13288" s="90"/>
      <c r="M13288" s="42"/>
      <c r="S13288" s="42"/>
      <c r="T13288" s="42"/>
      <c r="U13288" s="42"/>
      <c r="V13288" s="42"/>
      <c r="W13288" s="42"/>
      <c r="X13288" s="42"/>
      <c r="Y13288" s="42"/>
      <c r="Z13288" s="42"/>
    </row>
    <row r="13289">
      <c r="B13289" s="42"/>
      <c r="D13289" s="90"/>
      <c r="F13289" s="90"/>
      <c r="G13289" s="42"/>
      <c r="H13289" s="90"/>
      <c r="M13289" s="42"/>
      <c r="S13289" s="42"/>
      <c r="T13289" s="42"/>
      <c r="U13289" s="42"/>
      <c r="V13289" s="42"/>
      <c r="W13289" s="42"/>
      <c r="X13289" s="42"/>
      <c r="Y13289" s="42"/>
      <c r="Z13289" s="42"/>
    </row>
    <row r="13290">
      <c r="B13290" s="42"/>
      <c r="D13290" s="90"/>
      <c r="F13290" s="90"/>
      <c r="G13290" s="42"/>
      <c r="H13290" s="90"/>
      <c r="M13290" s="42"/>
      <c r="S13290" s="42"/>
      <c r="T13290" s="42"/>
      <c r="U13290" s="42"/>
      <c r="V13290" s="42"/>
      <c r="W13290" s="42"/>
      <c r="X13290" s="42"/>
      <c r="Y13290" s="42"/>
      <c r="Z13290" s="42"/>
    </row>
    <row r="13291">
      <c r="B13291" s="42"/>
      <c r="D13291" s="90"/>
      <c r="F13291" s="90"/>
      <c r="G13291" s="42"/>
      <c r="H13291" s="90"/>
      <c r="M13291" s="42"/>
      <c r="S13291" s="42"/>
      <c r="T13291" s="42"/>
      <c r="U13291" s="42"/>
      <c r="V13291" s="42"/>
      <c r="W13291" s="42"/>
      <c r="X13291" s="42"/>
      <c r="Y13291" s="42"/>
      <c r="Z13291" s="42"/>
    </row>
    <row r="13292">
      <c r="B13292" s="42"/>
      <c r="D13292" s="90"/>
      <c r="F13292" s="90"/>
      <c r="G13292" s="42"/>
      <c r="H13292" s="90"/>
      <c r="M13292" s="42"/>
      <c r="S13292" s="42"/>
      <c r="T13292" s="42"/>
      <c r="U13292" s="42"/>
      <c r="V13292" s="42"/>
      <c r="W13292" s="42"/>
      <c r="X13292" s="42"/>
      <c r="Y13292" s="42"/>
      <c r="Z13292" s="42"/>
    </row>
    <row r="13293">
      <c r="B13293" s="42"/>
      <c r="D13293" s="90"/>
      <c r="F13293" s="90"/>
      <c r="G13293" s="42"/>
      <c r="H13293" s="90"/>
      <c r="M13293" s="42"/>
      <c r="S13293" s="42"/>
      <c r="T13293" s="42"/>
      <c r="U13293" s="42"/>
      <c r="V13293" s="42"/>
      <c r="W13293" s="42"/>
      <c r="X13293" s="42"/>
      <c r="Y13293" s="42"/>
      <c r="Z13293" s="42"/>
    </row>
    <row r="13294">
      <c r="B13294" s="42"/>
      <c r="D13294" s="90"/>
      <c r="F13294" s="90"/>
      <c r="G13294" s="42"/>
      <c r="H13294" s="90"/>
      <c r="M13294" s="42"/>
      <c r="S13294" s="42"/>
      <c r="T13294" s="42"/>
      <c r="U13294" s="42"/>
      <c r="V13294" s="42"/>
      <c r="W13294" s="42"/>
      <c r="X13294" s="42"/>
      <c r="Y13294" s="42"/>
      <c r="Z13294" s="42"/>
    </row>
    <row r="13295">
      <c r="B13295" s="42"/>
      <c r="D13295" s="90"/>
      <c r="F13295" s="90"/>
      <c r="G13295" s="42"/>
      <c r="H13295" s="90"/>
      <c r="M13295" s="42"/>
      <c r="S13295" s="42"/>
      <c r="T13295" s="42"/>
      <c r="U13295" s="42"/>
      <c r="V13295" s="42"/>
      <c r="W13295" s="42"/>
      <c r="X13295" s="42"/>
      <c r="Y13295" s="42"/>
      <c r="Z13295" s="42"/>
    </row>
    <row r="13296">
      <c r="B13296" s="42"/>
      <c r="D13296" s="90"/>
      <c r="F13296" s="90"/>
      <c r="G13296" s="42"/>
      <c r="H13296" s="90"/>
      <c r="M13296" s="42"/>
      <c r="S13296" s="42"/>
      <c r="T13296" s="42"/>
      <c r="U13296" s="42"/>
      <c r="V13296" s="42"/>
      <c r="W13296" s="42"/>
      <c r="X13296" s="42"/>
      <c r="Y13296" s="42"/>
      <c r="Z13296" s="42"/>
    </row>
    <row r="13297">
      <c r="B13297" s="42"/>
      <c r="D13297" s="90"/>
      <c r="F13297" s="90"/>
      <c r="G13297" s="42"/>
      <c r="H13297" s="90"/>
      <c r="M13297" s="42"/>
      <c r="S13297" s="42"/>
      <c r="T13297" s="42"/>
      <c r="U13297" s="42"/>
      <c r="V13297" s="42"/>
      <c r="W13297" s="42"/>
      <c r="X13297" s="42"/>
      <c r="Y13297" s="42"/>
      <c r="Z13297" s="42"/>
    </row>
    <row r="13298">
      <c r="B13298" s="42"/>
      <c r="D13298" s="90"/>
      <c r="F13298" s="90"/>
      <c r="G13298" s="42"/>
      <c r="H13298" s="90"/>
      <c r="M13298" s="42"/>
      <c r="S13298" s="42"/>
      <c r="T13298" s="42"/>
      <c r="U13298" s="42"/>
      <c r="V13298" s="42"/>
      <c r="W13298" s="42"/>
      <c r="X13298" s="42"/>
      <c r="Y13298" s="42"/>
      <c r="Z13298" s="42"/>
    </row>
    <row r="13299">
      <c r="B13299" s="42"/>
      <c r="D13299" s="90"/>
      <c r="F13299" s="90"/>
      <c r="G13299" s="42"/>
      <c r="H13299" s="90"/>
      <c r="M13299" s="42"/>
      <c r="S13299" s="42"/>
      <c r="T13299" s="42"/>
      <c r="U13299" s="42"/>
      <c r="V13299" s="42"/>
      <c r="W13299" s="42"/>
      <c r="X13299" s="42"/>
      <c r="Y13299" s="42"/>
      <c r="Z13299" s="42"/>
    </row>
    <row r="13300">
      <c r="B13300" s="42"/>
      <c r="D13300" s="90"/>
      <c r="F13300" s="90"/>
      <c r="G13300" s="42"/>
      <c r="H13300" s="90"/>
      <c r="M13300" s="42"/>
      <c r="S13300" s="42"/>
      <c r="T13300" s="42"/>
      <c r="U13300" s="42"/>
      <c r="V13300" s="42"/>
      <c r="W13300" s="42"/>
      <c r="X13300" s="42"/>
      <c r="Y13300" s="42"/>
      <c r="Z13300" s="42"/>
    </row>
    <row r="13301">
      <c r="B13301" s="42"/>
      <c r="D13301" s="90"/>
      <c r="F13301" s="90"/>
      <c r="G13301" s="42"/>
      <c r="H13301" s="90"/>
      <c r="M13301" s="42"/>
      <c r="S13301" s="42"/>
      <c r="T13301" s="42"/>
      <c r="U13301" s="42"/>
      <c r="V13301" s="42"/>
      <c r="W13301" s="42"/>
      <c r="X13301" s="42"/>
      <c r="Y13301" s="42"/>
      <c r="Z13301" s="42"/>
    </row>
    <row r="13302">
      <c r="B13302" s="42"/>
      <c r="D13302" s="90"/>
      <c r="F13302" s="90"/>
      <c r="G13302" s="42"/>
      <c r="H13302" s="90"/>
      <c r="M13302" s="42"/>
      <c r="S13302" s="42"/>
      <c r="T13302" s="42"/>
      <c r="U13302" s="42"/>
      <c r="V13302" s="42"/>
      <c r="W13302" s="42"/>
      <c r="X13302" s="42"/>
      <c r="Y13302" s="42"/>
      <c r="Z13302" s="42"/>
    </row>
    <row r="13303">
      <c r="B13303" s="42"/>
      <c r="D13303" s="90"/>
      <c r="F13303" s="90"/>
      <c r="G13303" s="42"/>
      <c r="H13303" s="90"/>
      <c r="M13303" s="42"/>
      <c r="S13303" s="42"/>
      <c r="T13303" s="42"/>
      <c r="U13303" s="42"/>
      <c r="V13303" s="42"/>
      <c r="W13303" s="42"/>
      <c r="X13303" s="42"/>
      <c r="Y13303" s="42"/>
      <c r="Z13303" s="42"/>
    </row>
    <row r="13304">
      <c r="B13304" s="42"/>
      <c r="D13304" s="90"/>
      <c r="F13304" s="90"/>
      <c r="G13304" s="42"/>
      <c r="H13304" s="90"/>
      <c r="M13304" s="42"/>
      <c r="S13304" s="42"/>
      <c r="T13304" s="42"/>
      <c r="U13304" s="42"/>
      <c r="V13304" s="42"/>
      <c r="W13304" s="42"/>
      <c r="X13304" s="42"/>
      <c r="Y13304" s="42"/>
      <c r="Z13304" s="42"/>
    </row>
    <row r="13305">
      <c r="B13305" s="42"/>
      <c r="D13305" s="90"/>
      <c r="F13305" s="90"/>
      <c r="G13305" s="42"/>
      <c r="H13305" s="90"/>
      <c r="M13305" s="42"/>
      <c r="S13305" s="42"/>
      <c r="T13305" s="42"/>
      <c r="U13305" s="42"/>
      <c r="V13305" s="42"/>
      <c r="W13305" s="42"/>
      <c r="X13305" s="42"/>
      <c r="Y13305" s="42"/>
      <c r="Z13305" s="42"/>
    </row>
    <row r="13306">
      <c r="B13306" s="42"/>
      <c r="D13306" s="90"/>
      <c r="F13306" s="90"/>
      <c r="G13306" s="42"/>
      <c r="H13306" s="90"/>
      <c r="M13306" s="42"/>
      <c r="S13306" s="42"/>
      <c r="T13306" s="42"/>
      <c r="U13306" s="42"/>
      <c r="V13306" s="42"/>
      <c r="W13306" s="42"/>
      <c r="X13306" s="42"/>
      <c r="Y13306" s="42"/>
      <c r="Z13306" s="42"/>
    </row>
    <row r="13307">
      <c r="B13307" s="42"/>
      <c r="D13307" s="90"/>
      <c r="F13307" s="90"/>
      <c r="G13307" s="42"/>
      <c r="H13307" s="90"/>
      <c r="M13307" s="42"/>
      <c r="S13307" s="42"/>
      <c r="T13307" s="42"/>
      <c r="U13307" s="42"/>
      <c r="V13307" s="42"/>
      <c r="W13307" s="42"/>
      <c r="X13307" s="42"/>
      <c r="Y13307" s="42"/>
      <c r="Z13307" s="42"/>
    </row>
    <row r="13308">
      <c r="B13308" s="42"/>
      <c r="D13308" s="90"/>
      <c r="F13308" s="90"/>
      <c r="G13308" s="42"/>
      <c r="H13308" s="90"/>
      <c r="M13308" s="42"/>
      <c r="S13308" s="42"/>
      <c r="T13308" s="42"/>
      <c r="U13308" s="42"/>
      <c r="V13308" s="42"/>
      <c r="W13308" s="42"/>
      <c r="X13308" s="42"/>
      <c r="Y13308" s="42"/>
      <c r="Z13308" s="42"/>
    </row>
    <row r="13309">
      <c r="B13309" s="42"/>
      <c r="D13309" s="90"/>
      <c r="F13309" s="90"/>
      <c r="G13309" s="42"/>
      <c r="H13309" s="90"/>
      <c r="M13309" s="42"/>
      <c r="S13309" s="42"/>
      <c r="T13309" s="42"/>
      <c r="U13309" s="42"/>
      <c r="V13309" s="42"/>
      <c r="W13309" s="42"/>
      <c r="X13309" s="42"/>
      <c r="Y13309" s="42"/>
      <c r="Z13309" s="42"/>
    </row>
    <row r="13310">
      <c r="B13310" s="42"/>
      <c r="D13310" s="90"/>
      <c r="F13310" s="90"/>
      <c r="G13310" s="42"/>
      <c r="H13310" s="90"/>
      <c r="M13310" s="42"/>
      <c r="S13310" s="42"/>
      <c r="T13310" s="42"/>
      <c r="U13310" s="42"/>
      <c r="V13310" s="42"/>
      <c r="W13310" s="42"/>
      <c r="X13310" s="42"/>
      <c r="Y13310" s="42"/>
      <c r="Z13310" s="42"/>
    </row>
    <row r="13311">
      <c r="B13311" s="42"/>
      <c r="D13311" s="90"/>
      <c r="F13311" s="90"/>
      <c r="G13311" s="42"/>
      <c r="H13311" s="90"/>
      <c r="M13311" s="42"/>
      <c r="S13311" s="42"/>
      <c r="T13311" s="42"/>
      <c r="U13311" s="42"/>
      <c r="V13311" s="42"/>
      <c r="W13311" s="42"/>
      <c r="X13311" s="42"/>
      <c r="Y13311" s="42"/>
      <c r="Z13311" s="42"/>
    </row>
    <row r="13312">
      <c r="B13312" s="42"/>
      <c r="D13312" s="90"/>
      <c r="F13312" s="90"/>
      <c r="G13312" s="42"/>
      <c r="H13312" s="90"/>
      <c r="M13312" s="42"/>
      <c r="S13312" s="42"/>
      <c r="T13312" s="42"/>
      <c r="U13312" s="42"/>
      <c r="V13312" s="42"/>
      <c r="W13312" s="42"/>
      <c r="X13312" s="42"/>
      <c r="Y13312" s="42"/>
      <c r="Z13312" s="42"/>
    </row>
    <row r="13313">
      <c r="B13313" s="42"/>
      <c r="D13313" s="90"/>
      <c r="F13313" s="90"/>
      <c r="G13313" s="42"/>
      <c r="H13313" s="90"/>
      <c r="M13313" s="42"/>
      <c r="S13313" s="42"/>
      <c r="T13313" s="42"/>
      <c r="U13313" s="42"/>
      <c r="V13313" s="42"/>
      <c r="W13313" s="42"/>
      <c r="X13313" s="42"/>
      <c r="Y13313" s="42"/>
      <c r="Z13313" s="42"/>
    </row>
    <row r="13314">
      <c r="B13314" s="42"/>
      <c r="D13314" s="90"/>
      <c r="F13314" s="90"/>
      <c r="G13314" s="42"/>
      <c r="H13314" s="90"/>
      <c r="M13314" s="42"/>
      <c r="S13314" s="42"/>
      <c r="T13314" s="42"/>
      <c r="U13314" s="42"/>
      <c r="V13314" s="42"/>
      <c r="W13314" s="42"/>
      <c r="X13314" s="42"/>
      <c r="Y13314" s="42"/>
      <c r="Z13314" s="42"/>
    </row>
    <row r="13315">
      <c r="B13315" s="42"/>
      <c r="D13315" s="90"/>
      <c r="F13315" s="90"/>
      <c r="G13315" s="42"/>
      <c r="H13315" s="90"/>
      <c r="M13315" s="42"/>
      <c r="S13315" s="42"/>
      <c r="T13315" s="42"/>
      <c r="U13315" s="42"/>
      <c r="V13315" s="42"/>
      <c r="W13315" s="42"/>
      <c r="X13315" s="42"/>
      <c r="Y13315" s="42"/>
      <c r="Z13315" s="42"/>
    </row>
    <row r="13316">
      <c r="B13316" s="42"/>
      <c r="D13316" s="90"/>
      <c r="F13316" s="90"/>
      <c r="G13316" s="42"/>
      <c r="H13316" s="90"/>
      <c r="M13316" s="42"/>
      <c r="S13316" s="42"/>
      <c r="T13316" s="42"/>
      <c r="U13316" s="42"/>
      <c r="V13316" s="42"/>
      <c r="W13316" s="42"/>
      <c r="X13316" s="42"/>
      <c r="Y13316" s="42"/>
      <c r="Z13316" s="42"/>
    </row>
    <row r="13317">
      <c r="B13317" s="42"/>
      <c r="D13317" s="90"/>
      <c r="F13317" s="90"/>
      <c r="G13317" s="42"/>
      <c r="H13317" s="90"/>
      <c r="M13317" s="42"/>
      <c r="S13317" s="42"/>
      <c r="T13317" s="42"/>
      <c r="U13317" s="42"/>
      <c r="V13317" s="42"/>
      <c r="W13317" s="42"/>
      <c r="X13317" s="42"/>
      <c r="Y13317" s="42"/>
      <c r="Z13317" s="42"/>
    </row>
    <row r="13318">
      <c r="B13318" s="42"/>
      <c r="D13318" s="90"/>
      <c r="F13318" s="90"/>
      <c r="G13318" s="42"/>
      <c r="H13318" s="90"/>
      <c r="M13318" s="42"/>
      <c r="S13318" s="42"/>
      <c r="T13318" s="42"/>
      <c r="U13318" s="42"/>
      <c r="V13318" s="42"/>
      <c r="W13318" s="42"/>
      <c r="X13318" s="42"/>
      <c r="Y13318" s="42"/>
      <c r="Z13318" s="42"/>
    </row>
    <row r="13319">
      <c r="B13319" s="42"/>
      <c r="D13319" s="90"/>
      <c r="F13319" s="90"/>
      <c r="G13319" s="42"/>
      <c r="H13319" s="90"/>
      <c r="M13319" s="42"/>
      <c r="S13319" s="42"/>
      <c r="T13319" s="42"/>
      <c r="U13319" s="42"/>
      <c r="V13319" s="42"/>
      <c r="W13319" s="42"/>
      <c r="X13319" s="42"/>
      <c r="Y13319" s="42"/>
      <c r="Z13319" s="42"/>
    </row>
    <row r="13320">
      <c r="B13320" s="42"/>
      <c r="D13320" s="90"/>
      <c r="F13320" s="90"/>
      <c r="G13320" s="42"/>
      <c r="H13320" s="90"/>
      <c r="M13320" s="42"/>
      <c r="S13320" s="42"/>
      <c r="T13320" s="42"/>
      <c r="U13320" s="42"/>
      <c r="V13320" s="42"/>
      <c r="W13320" s="42"/>
      <c r="X13320" s="42"/>
      <c r="Y13320" s="42"/>
      <c r="Z13320" s="42"/>
    </row>
    <row r="13321">
      <c r="B13321" s="42"/>
      <c r="D13321" s="90"/>
      <c r="F13321" s="90"/>
      <c r="G13321" s="42"/>
      <c r="H13321" s="90"/>
      <c r="M13321" s="42"/>
      <c r="S13321" s="42"/>
      <c r="T13321" s="42"/>
      <c r="U13321" s="42"/>
      <c r="V13321" s="42"/>
      <c r="W13321" s="42"/>
      <c r="X13321" s="42"/>
      <c r="Y13321" s="42"/>
      <c r="Z13321" s="42"/>
    </row>
    <row r="13322">
      <c r="B13322" s="42"/>
      <c r="D13322" s="90"/>
      <c r="F13322" s="90"/>
      <c r="G13322" s="42"/>
      <c r="H13322" s="90"/>
      <c r="M13322" s="42"/>
      <c r="S13322" s="42"/>
      <c r="T13322" s="42"/>
      <c r="U13322" s="42"/>
      <c r="V13322" s="42"/>
      <c r="W13322" s="42"/>
      <c r="X13322" s="42"/>
      <c r="Y13322" s="42"/>
      <c r="Z13322" s="42"/>
    </row>
    <row r="13323">
      <c r="B13323" s="42"/>
      <c r="D13323" s="90"/>
      <c r="F13323" s="90"/>
      <c r="G13323" s="42"/>
      <c r="H13323" s="90"/>
      <c r="M13323" s="42"/>
      <c r="S13323" s="42"/>
      <c r="T13323" s="42"/>
      <c r="U13323" s="42"/>
      <c r="V13323" s="42"/>
      <c r="W13323" s="42"/>
      <c r="X13323" s="42"/>
      <c r="Y13323" s="42"/>
      <c r="Z13323" s="42"/>
    </row>
    <row r="13324">
      <c r="B13324" s="42"/>
      <c r="D13324" s="90"/>
      <c r="F13324" s="90"/>
      <c r="G13324" s="42"/>
      <c r="H13324" s="90"/>
      <c r="M13324" s="42"/>
      <c r="S13324" s="42"/>
      <c r="T13324" s="42"/>
      <c r="U13324" s="42"/>
      <c r="V13324" s="42"/>
      <c r="W13324" s="42"/>
      <c r="X13324" s="42"/>
      <c r="Y13324" s="42"/>
      <c r="Z13324" s="42"/>
    </row>
    <row r="13325">
      <c r="B13325" s="42"/>
      <c r="D13325" s="90"/>
      <c r="F13325" s="90"/>
      <c r="G13325" s="42"/>
      <c r="H13325" s="90"/>
      <c r="M13325" s="42"/>
      <c r="S13325" s="42"/>
      <c r="T13325" s="42"/>
      <c r="U13325" s="42"/>
      <c r="V13325" s="42"/>
      <c r="W13325" s="42"/>
      <c r="X13325" s="42"/>
      <c r="Y13325" s="42"/>
      <c r="Z13325" s="42"/>
    </row>
    <row r="13326">
      <c r="B13326" s="42"/>
      <c r="D13326" s="90"/>
      <c r="F13326" s="90"/>
      <c r="G13326" s="42"/>
      <c r="H13326" s="90"/>
      <c r="M13326" s="42"/>
      <c r="S13326" s="42"/>
      <c r="T13326" s="42"/>
      <c r="U13326" s="42"/>
      <c r="V13326" s="42"/>
      <c r="W13326" s="42"/>
      <c r="X13326" s="42"/>
      <c r="Y13326" s="42"/>
      <c r="Z13326" s="42"/>
    </row>
    <row r="13327">
      <c r="B13327" s="42"/>
      <c r="D13327" s="90"/>
      <c r="F13327" s="90"/>
      <c r="G13327" s="42"/>
      <c r="H13327" s="90"/>
      <c r="M13327" s="42"/>
      <c r="S13327" s="42"/>
      <c r="T13327" s="42"/>
      <c r="U13327" s="42"/>
      <c r="V13327" s="42"/>
      <c r="W13327" s="42"/>
      <c r="X13327" s="42"/>
      <c r="Y13327" s="42"/>
      <c r="Z13327" s="42"/>
    </row>
    <row r="13328">
      <c r="B13328" s="42"/>
      <c r="D13328" s="90"/>
      <c r="F13328" s="90"/>
      <c r="G13328" s="42"/>
      <c r="H13328" s="90"/>
      <c r="M13328" s="42"/>
      <c r="S13328" s="42"/>
      <c r="T13328" s="42"/>
      <c r="U13328" s="42"/>
      <c r="V13328" s="42"/>
      <c r="W13328" s="42"/>
      <c r="X13328" s="42"/>
      <c r="Y13328" s="42"/>
      <c r="Z13328" s="42"/>
    </row>
    <row r="13329">
      <c r="B13329" s="42"/>
      <c r="D13329" s="90"/>
      <c r="F13329" s="90"/>
      <c r="G13329" s="42"/>
      <c r="H13329" s="90"/>
      <c r="M13329" s="42"/>
      <c r="S13329" s="42"/>
      <c r="T13329" s="42"/>
      <c r="U13329" s="42"/>
      <c r="V13329" s="42"/>
      <c r="W13329" s="42"/>
      <c r="X13329" s="42"/>
      <c r="Y13329" s="42"/>
      <c r="Z13329" s="42"/>
    </row>
    <row r="13330">
      <c r="B13330" s="42"/>
      <c r="D13330" s="90"/>
      <c r="F13330" s="90"/>
      <c r="G13330" s="42"/>
      <c r="H13330" s="90"/>
      <c r="M13330" s="42"/>
      <c r="S13330" s="42"/>
      <c r="T13330" s="42"/>
      <c r="U13330" s="42"/>
      <c r="V13330" s="42"/>
      <c r="W13330" s="42"/>
      <c r="X13330" s="42"/>
      <c r="Y13330" s="42"/>
      <c r="Z13330" s="42"/>
    </row>
    <row r="13331">
      <c r="B13331" s="42"/>
      <c r="D13331" s="90"/>
      <c r="F13331" s="90"/>
      <c r="G13331" s="42"/>
      <c r="H13331" s="90"/>
      <c r="M13331" s="42"/>
      <c r="S13331" s="42"/>
      <c r="T13331" s="42"/>
      <c r="U13331" s="42"/>
      <c r="V13331" s="42"/>
      <c r="W13331" s="42"/>
      <c r="X13331" s="42"/>
      <c r="Y13331" s="42"/>
      <c r="Z13331" s="42"/>
    </row>
    <row r="13332">
      <c r="B13332" s="42"/>
      <c r="D13332" s="90"/>
      <c r="F13332" s="90"/>
      <c r="G13332" s="42"/>
      <c r="H13332" s="90"/>
      <c r="M13332" s="42"/>
      <c r="S13332" s="42"/>
      <c r="T13332" s="42"/>
      <c r="U13332" s="42"/>
      <c r="V13332" s="42"/>
      <c r="W13332" s="42"/>
      <c r="X13332" s="42"/>
      <c r="Y13332" s="42"/>
      <c r="Z13332" s="42"/>
    </row>
    <row r="13333">
      <c r="B13333" s="42"/>
      <c r="D13333" s="90"/>
      <c r="F13333" s="90"/>
      <c r="G13333" s="42"/>
      <c r="H13333" s="90"/>
      <c r="M13333" s="42"/>
      <c r="S13333" s="42"/>
      <c r="T13333" s="42"/>
      <c r="U13333" s="42"/>
      <c r="V13333" s="42"/>
      <c r="W13333" s="42"/>
      <c r="X13333" s="42"/>
      <c r="Y13333" s="42"/>
      <c r="Z13333" s="42"/>
    </row>
    <row r="13334">
      <c r="B13334" s="42"/>
      <c r="D13334" s="90"/>
      <c r="F13334" s="90"/>
      <c r="G13334" s="42"/>
      <c r="H13334" s="90"/>
      <c r="M13334" s="42"/>
      <c r="S13334" s="42"/>
      <c r="T13334" s="42"/>
      <c r="U13334" s="42"/>
      <c r="V13334" s="42"/>
      <c r="W13334" s="42"/>
      <c r="X13334" s="42"/>
      <c r="Y13334" s="42"/>
      <c r="Z13334" s="42"/>
    </row>
    <row r="13335">
      <c r="B13335" s="42"/>
      <c r="D13335" s="90"/>
      <c r="F13335" s="90"/>
      <c r="G13335" s="42"/>
      <c r="H13335" s="90"/>
      <c r="M13335" s="42"/>
      <c r="S13335" s="42"/>
      <c r="T13335" s="42"/>
      <c r="U13335" s="42"/>
      <c r="V13335" s="42"/>
      <c r="W13335" s="42"/>
      <c r="X13335" s="42"/>
      <c r="Y13335" s="42"/>
      <c r="Z13335" s="42"/>
    </row>
    <row r="13336">
      <c r="B13336" s="42"/>
      <c r="D13336" s="90"/>
      <c r="F13336" s="90"/>
      <c r="G13336" s="42"/>
      <c r="H13336" s="90"/>
      <c r="M13336" s="42"/>
      <c r="S13336" s="42"/>
      <c r="T13336" s="42"/>
      <c r="U13336" s="42"/>
      <c r="V13336" s="42"/>
      <c r="W13336" s="42"/>
      <c r="X13336" s="42"/>
      <c r="Y13336" s="42"/>
      <c r="Z13336" s="42"/>
    </row>
    <row r="13337">
      <c r="B13337" s="42"/>
      <c r="D13337" s="90"/>
      <c r="F13337" s="90"/>
      <c r="G13337" s="42"/>
      <c r="H13337" s="90"/>
      <c r="M13337" s="42"/>
      <c r="S13337" s="42"/>
      <c r="T13337" s="42"/>
      <c r="U13337" s="42"/>
      <c r="V13337" s="42"/>
      <c r="W13337" s="42"/>
      <c r="X13337" s="42"/>
      <c r="Y13337" s="42"/>
      <c r="Z13337" s="42"/>
    </row>
    <row r="13338">
      <c r="B13338" s="42"/>
      <c r="D13338" s="90"/>
      <c r="F13338" s="90"/>
      <c r="G13338" s="42"/>
      <c r="H13338" s="90"/>
      <c r="M13338" s="42"/>
      <c r="S13338" s="42"/>
      <c r="T13338" s="42"/>
      <c r="U13338" s="42"/>
      <c r="V13338" s="42"/>
      <c r="W13338" s="42"/>
      <c r="X13338" s="42"/>
      <c r="Y13338" s="42"/>
      <c r="Z13338" s="42"/>
    </row>
    <row r="13339">
      <c r="B13339" s="42"/>
      <c r="D13339" s="90"/>
      <c r="F13339" s="90"/>
      <c r="G13339" s="42"/>
      <c r="H13339" s="90"/>
      <c r="M13339" s="42"/>
      <c r="S13339" s="42"/>
      <c r="T13339" s="42"/>
      <c r="U13339" s="42"/>
      <c r="V13339" s="42"/>
      <c r="W13339" s="42"/>
      <c r="X13339" s="42"/>
      <c r="Y13339" s="42"/>
      <c r="Z13339" s="42"/>
    </row>
    <row r="13340">
      <c r="B13340" s="42"/>
      <c r="D13340" s="90"/>
      <c r="F13340" s="90"/>
      <c r="G13340" s="42"/>
      <c r="H13340" s="90"/>
      <c r="M13340" s="42"/>
      <c r="S13340" s="42"/>
      <c r="T13340" s="42"/>
      <c r="U13340" s="42"/>
      <c r="V13340" s="42"/>
      <c r="W13340" s="42"/>
      <c r="X13340" s="42"/>
      <c r="Y13340" s="42"/>
      <c r="Z13340" s="42"/>
    </row>
    <row r="13341">
      <c r="B13341" s="42"/>
      <c r="D13341" s="90"/>
      <c r="F13341" s="90"/>
      <c r="G13341" s="42"/>
      <c r="H13341" s="90"/>
      <c r="M13341" s="42"/>
      <c r="S13341" s="42"/>
      <c r="T13341" s="42"/>
      <c r="U13341" s="42"/>
      <c r="V13341" s="42"/>
      <c r="W13341" s="42"/>
      <c r="X13341" s="42"/>
      <c r="Y13341" s="42"/>
      <c r="Z13341" s="42"/>
    </row>
    <row r="13342">
      <c r="B13342" s="42"/>
      <c r="D13342" s="90"/>
      <c r="F13342" s="90"/>
      <c r="G13342" s="42"/>
      <c r="H13342" s="90"/>
      <c r="M13342" s="42"/>
      <c r="S13342" s="42"/>
      <c r="T13342" s="42"/>
      <c r="U13342" s="42"/>
      <c r="V13342" s="42"/>
      <c r="W13342" s="42"/>
      <c r="X13342" s="42"/>
      <c r="Y13342" s="42"/>
      <c r="Z13342" s="42"/>
    </row>
    <row r="13343">
      <c r="B13343" s="42"/>
      <c r="D13343" s="90"/>
      <c r="F13343" s="90"/>
      <c r="G13343" s="42"/>
      <c r="H13343" s="90"/>
      <c r="M13343" s="42"/>
      <c r="S13343" s="42"/>
      <c r="T13343" s="42"/>
      <c r="U13343" s="42"/>
      <c r="V13343" s="42"/>
      <c r="W13343" s="42"/>
      <c r="X13343" s="42"/>
      <c r="Y13343" s="42"/>
      <c r="Z13343" s="42"/>
    </row>
    <row r="13344">
      <c r="B13344" s="42"/>
      <c r="D13344" s="90"/>
      <c r="F13344" s="90"/>
      <c r="G13344" s="42"/>
      <c r="H13344" s="90"/>
      <c r="M13344" s="42"/>
      <c r="S13344" s="42"/>
      <c r="T13344" s="42"/>
      <c r="U13344" s="42"/>
      <c r="V13344" s="42"/>
      <c r="W13344" s="42"/>
      <c r="X13344" s="42"/>
      <c r="Y13344" s="42"/>
      <c r="Z13344" s="42"/>
    </row>
    <row r="13345">
      <c r="B13345" s="42"/>
      <c r="D13345" s="90"/>
      <c r="F13345" s="90"/>
      <c r="G13345" s="42"/>
      <c r="H13345" s="90"/>
      <c r="M13345" s="42"/>
      <c r="S13345" s="42"/>
      <c r="T13345" s="42"/>
      <c r="U13345" s="42"/>
      <c r="V13345" s="42"/>
      <c r="W13345" s="42"/>
      <c r="X13345" s="42"/>
      <c r="Y13345" s="42"/>
      <c r="Z13345" s="42"/>
    </row>
    <row r="13346">
      <c r="B13346" s="42"/>
      <c r="D13346" s="90"/>
      <c r="F13346" s="90"/>
      <c r="G13346" s="42"/>
      <c r="H13346" s="90"/>
      <c r="M13346" s="42"/>
      <c r="S13346" s="42"/>
      <c r="T13346" s="42"/>
      <c r="U13346" s="42"/>
      <c r="V13346" s="42"/>
      <c r="W13346" s="42"/>
      <c r="X13346" s="42"/>
      <c r="Y13346" s="42"/>
      <c r="Z13346" s="42"/>
    </row>
    <row r="13347">
      <c r="B13347" s="42"/>
      <c r="D13347" s="90"/>
      <c r="F13347" s="90"/>
      <c r="G13347" s="42"/>
      <c r="H13347" s="90"/>
      <c r="M13347" s="42"/>
      <c r="S13347" s="42"/>
      <c r="T13347" s="42"/>
      <c r="U13347" s="42"/>
      <c r="V13347" s="42"/>
      <c r="W13347" s="42"/>
      <c r="X13347" s="42"/>
      <c r="Y13347" s="42"/>
      <c r="Z13347" s="42"/>
    </row>
    <row r="13348">
      <c r="B13348" s="42"/>
      <c r="D13348" s="90"/>
      <c r="F13348" s="90"/>
      <c r="G13348" s="42"/>
      <c r="H13348" s="90"/>
      <c r="M13348" s="42"/>
      <c r="S13348" s="42"/>
      <c r="T13348" s="42"/>
      <c r="U13348" s="42"/>
      <c r="V13348" s="42"/>
      <c r="W13348" s="42"/>
      <c r="X13348" s="42"/>
      <c r="Y13348" s="42"/>
      <c r="Z13348" s="42"/>
    </row>
    <row r="13349">
      <c r="B13349" s="42"/>
      <c r="D13349" s="90"/>
      <c r="F13349" s="90"/>
      <c r="G13349" s="42"/>
      <c r="H13349" s="90"/>
      <c r="M13349" s="42"/>
      <c r="S13349" s="42"/>
      <c r="T13349" s="42"/>
      <c r="U13349" s="42"/>
      <c r="V13349" s="42"/>
      <c r="W13349" s="42"/>
      <c r="X13349" s="42"/>
      <c r="Y13349" s="42"/>
      <c r="Z13349" s="42"/>
    </row>
    <row r="13350">
      <c r="B13350" s="42"/>
      <c r="D13350" s="90"/>
      <c r="F13350" s="90"/>
      <c r="G13350" s="42"/>
      <c r="H13350" s="90"/>
      <c r="M13350" s="42"/>
      <c r="S13350" s="42"/>
      <c r="T13350" s="42"/>
      <c r="U13350" s="42"/>
      <c r="V13350" s="42"/>
      <c r="W13350" s="42"/>
      <c r="X13350" s="42"/>
      <c r="Y13350" s="42"/>
      <c r="Z13350" s="42"/>
    </row>
    <row r="13351">
      <c r="B13351" s="42"/>
      <c r="D13351" s="90"/>
      <c r="F13351" s="90"/>
      <c r="G13351" s="42"/>
      <c r="H13351" s="90"/>
      <c r="M13351" s="42"/>
      <c r="S13351" s="42"/>
      <c r="T13351" s="42"/>
      <c r="U13351" s="42"/>
      <c r="V13351" s="42"/>
      <c r="W13351" s="42"/>
      <c r="X13351" s="42"/>
      <c r="Y13351" s="42"/>
      <c r="Z13351" s="42"/>
    </row>
    <row r="13352">
      <c r="B13352" s="42"/>
      <c r="D13352" s="90"/>
      <c r="F13352" s="90"/>
      <c r="G13352" s="42"/>
      <c r="H13352" s="90"/>
      <c r="M13352" s="42"/>
      <c r="S13352" s="42"/>
      <c r="T13352" s="42"/>
      <c r="U13352" s="42"/>
      <c r="V13352" s="42"/>
      <c r="W13352" s="42"/>
      <c r="X13352" s="42"/>
      <c r="Y13352" s="42"/>
      <c r="Z13352" s="42"/>
    </row>
    <row r="13353">
      <c r="B13353" s="42"/>
      <c r="D13353" s="90"/>
      <c r="F13353" s="90"/>
      <c r="G13353" s="42"/>
      <c r="H13353" s="90"/>
      <c r="M13353" s="42"/>
      <c r="S13353" s="42"/>
      <c r="T13353" s="42"/>
      <c r="U13353" s="42"/>
      <c r="V13353" s="42"/>
      <c r="W13353" s="42"/>
      <c r="X13353" s="42"/>
      <c r="Y13353" s="42"/>
      <c r="Z13353" s="42"/>
    </row>
    <row r="13354">
      <c r="B13354" s="42"/>
      <c r="D13354" s="90"/>
      <c r="F13354" s="90"/>
      <c r="G13354" s="42"/>
      <c r="H13354" s="90"/>
      <c r="M13354" s="42"/>
      <c r="S13354" s="42"/>
      <c r="T13354" s="42"/>
      <c r="U13354" s="42"/>
      <c r="V13354" s="42"/>
      <c r="W13354" s="42"/>
      <c r="X13354" s="42"/>
      <c r="Y13354" s="42"/>
      <c r="Z13354" s="42"/>
    </row>
    <row r="13355">
      <c r="B13355" s="42"/>
      <c r="D13355" s="90"/>
      <c r="F13355" s="90"/>
      <c r="G13355" s="42"/>
      <c r="H13355" s="90"/>
      <c r="M13355" s="42"/>
      <c r="S13355" s="42"/>
      <c r="T13355" s="42"/>
      <c r="U13355" s="42"/>
      <c r="V13355" s="42"/>
      <c r="W13355" s="42"/>
      <c r="X13355" s="42"/>
      <c r="Y13355" s="42"/>
      <c r="Z13355" s="42"/>
    </row>
    <row r="13356">
      <c r="B13356" s="42"/>
      <c r="D13356" s="90"/>
      <c r="F13356" s="90"/>
      <c r="G13356" s="42"/>
      <c r="H13356" s="90"/>
      <c r="M13356" s="42"/>
      <c r="S13356" s="42"/>
      <c r="T13356" s="42"/>
      <c r="U13356" s="42"/>
      <c r="V13356" s="42"/>
      <c r="W13356" s="42"/>
      <c r="X13356" s="42"/>
      <c r="Y13356" s="42"/>
      <c r="Z13356" s="42"/>
    </row>
    <row r="13357">
      <c r="B13357" s="42"/>
      <c r="D13357" s="90"/>
      <c r="F13357" s="90"/>
      <c r="G13357" s="42"/>
      <c r="H13357" s="90"/>
      <c r="M13357" s="42"/>
      <c r="S13357" s="42"/>
      <c r="T13357" s="42"/>
      <c r="U13357" s="42"/>
      <c r="V13357" s="42"/>
      <c r="W13357" s="42"/>
      <c r="X13357" s="42"/>
      <c r="Y13357" s="42"/>
      <c r="Z13357" s="42"/>
    </row>
    <row r="13358">
      <c r="B13358" s="42"/>
      <c r="D13358" s="90"/>
      <c r="F13358" s="90"/>
      <c r="G13358" s="42"/>
      <c r="H13358" s="90"/>
      <c r="M13358" s="42"/>
      <c r="S13358" s="42"/>
      <c r="T13358" s="42"/>
      <c r="U13358" s="42"/>
      <c r="V13358" s="42"/>
      <c r="W13358" s="42"/>
      <c r="X13358" s="42"/>
      <c r="Y13358" s="42"/>
      <c r="Z13358" s="42"/>
    </row>
    <row r="13359">
      <c r="B13359" s="42"/>
      <c r="D13359" s="90"/>
      <c r="F13359" s="90"/>
      <c r="G13359" s="42"/>
      <c r="H13359" s="90"/>
      <c r="M13359" s="42"/>
      <c r="S13359" s="42"/>
      <c r="T13359" s="42"/>
      <c r="U13359" s="42"/>
      <c r="V13359" s="42"/>
      <c r="W13359" s="42"/>
      <c r="X13359" s="42"/>
      <c r="Y13359" s="42"/>
      <c r="Z13359" s="42"/>
    </row>
    <row r="13360">
      <c r="B13360" s="42"/>
      <c r="D13360" s="90"/>
      <c r="F13360" s="90"/>
      <c r="G13360" s="42"/>
      <c r="H13360" s="90"/>
      <c r="M13360" s="42"/>
      <c r="S13360" s="42"/>
      <c r="T13360" s="42"/>
      <c r="U13360" s="42"/>
      <c r="V13360" s="42"/>
      <c r="W13360" s="42"/>
      <c r="X13360" s="42"/>
      <c r="Y13360" s="42"/>
      <c r="Z13360" s="42"/>
    </row>
    <row r="13361">
      <c r="B13361" s="42"/>
      <c r="D13361" s="90"/>
      <c r="F13361" s="90"/>
      <c r="G13361" s="42"/>
      <c r="H13361" s="90"/>
      <c r="M13361" s="42"/>
      <c r="S13361" s="42"/>
      <c r="T13361" s="42"/>
      <c r="U13361" s="42"/>
      <c r="V13361" s="42"/>
      <c r="W13361" s="42"/>
      <c r="X13361" s="42"/>
      <c r="Y13361" s="42"/>
      <c r="Z13361" s="42"/>
    </row>
    <row r="13362">
      <c r="B13362" s="42"/>
      <c r="D13362" s="90"/>
      <c r="F13362" s="90"/>
      <c r="G13362" s="42"/>
      <c r="H13362" s="90"/>
      <c r="M13362" s="42"/>
      <c r="S13362" s="42"/>
      <c r="T13362" s="42"/>
      <c r="U13362" s="42"/>
      <c r="V13362" s="42"/>
      <c r="W13362" s="42"/>
      <c r="X13362" s="42"/>
      <c r="Y13362" s="42"/>
      <c r="Z13362" s="42"/>
    </row>
    <row r="13363">
      <c r="B13363" s="42"/>
      <c r="D13363" s="90"/>
      <c r="F13363" s="90"/>
      <c r="G13363" s="42"/>
      <c r="H13363" s="90"/>
      <c r="M13363" s="42"/>
      <c r="S13363" s="42"/>
      <c r="T13363" s="42"/>
      <c r="U13363" s="42"/>
      <c r="V13363" s="42"/>
      <c r="W13363" s="42"/>
      <c r="X13363" s="42"/>
      <c r="Y13363" s="42"/>
      <c r="Z13363" s="42"/>
    </row>
    <row r="13364">
      <c r="B13364" s="42"/>
      <c r="D13364" s="90"/>
      <c r="F13364" s="90"/>
      <c r="G13364" s="42"/>
      <c r="H13364" s="90"/>
      <c r="M13364" s="42"/>
      <c r="S13364" s="42"/>
      <c r="T13364" s="42"/>
      <c r="U13364" s="42"/>
      <c r="V13364" s="42"/>
      <c r="W13364" s="42"/>
      <c r="X13364" s="42"/>
      <c r="Y13364" s="42"/>
      <c r="Z13364" s="42"/>
    </row>
    <row r="13365">
      <c r="B13365" s="42"/>
      <c r="D13365" s="90"/>
      <c r="F13365" s="90"/>
      <c r="G13365" s="42"/>
      <c r="H13365" s="90"/>
      <c r="M13365" s="42"/>
      <c r="S13365" s="42"/>
      <c r="T13365" s="42"/>
      <c r="U13365" s="42"/>
      <c r="V13365" s="42"/>
      <c r="W13365" s="42"/>
      <c r="X13365" s="42"/>
      <c r="Y13365" s="42"/>
      <c r="Z13365" s="42"/>
    </row>
    <row r="13366">
      <c r="B13366" s="42"/>
      <c r="D13366" s="90"/>
      <c r="F13366" s="90"/>
      <c r="G13366" s="42"/>
      <c r="H13366" s="90"/>
      <c r="M13366" s="42"/>
      <c r="S13366" s="42"/>
      <c r="T13366" s="42"/>
      <c r="U13366" s="42"/>
      <c r="V13366" s="42"/>
      <c r="W13366" s="42"/>
      <c r="X13366" s="42"/>
      <c r="Y13366" s="42"/>
      <c r="Z13366" s="42"/>
    </row>
    <row r="13367">
      <c r="B13367" s="42"/>
      <c r="D13367" s="90"/>
      <c r="F13367" s="90"/>
      <c r="G13367" s="42"/>
      <c r="H13367" s="90"/>
      <c r="M13367" s="42"/>
      <c r="S13367" s="42"/>
      <c r="T13367" s="42"/>
      <c r="U13367" s="42"/>
      <c r="V13367" s="42"/>
      <c r="W13367" s="42"/>
      <c r="X13367" s="42"/>
      <c r="Y13367" s="42"/>
      <c r="Z13367" s="42"/>
    </row>
    <row r="13368">
      <c r="B13368" s="42"/>
      <c r="D13368" s="90"/>
      <c r="F13368" s="90"/>
      <c r="G13368" s="42"/>
      <c r="H13368" s="90"/>
      <c r="M13368" s="42"/>
      <c r="S13368" s="42"/>
      <c r="T13368" s="42"/>
      <c r="U13368" s="42"/>
      <c r="V13368" s="42"/>
      <c r="W13368" s="42"/>
      <c r="X13368" s="42"/>
      <c r="Y13368" s="42"/>
      <c r="Z13368" s="42"/>
    </row>
    <row r="13369">
      <c r="B13369" s="42"/>
      <c r="D13369" s="90"/>
      <c r="F13369" s="90"/>
      <c r="G13369" s="42"/>
      <c r="H13369" s="90"/>
      <c r="M13369" s="42"/>
      <c r="S13369" s="42"/>
      <c r="T13369" s="42"/>
      <c r="U13369" s="42"/>
      <c r="V13369" s="42"/>
      <c r="W13369" s="42"/>
      <c r="X13369" s="42"/>
      <c r="Y13369" s="42"/>
      <c r="Z13369" s="42"/>
    </row>
    <row r="13370">
      <c r="B13370" s="42"/>
      <c r="D13370" s="90"/>
      <c r="F13370" s="90"/>
      <c r="G13370" s="42"/>
      <c r="H13370" s="90"/>
      <c r="M13370" s="42"/>
      <c r="S13370" s="42"/>
      <c r="T13370" s="42"/>
      <c r="U13370" s="42"/>
      <c r="V13370" s="42"/>
      <c r="W13370" s="42"/>
      <c r="X13370" s="42"/>
      <c r="Y13370" s="42"/>
      <c r="Z13370" s="42"/>
    </row>
    <row r="13371">
      <c r="B13371" s="42"/>
      <c r="D13371" s="90"/>
      <c r="F13371" s="90"/>
      <c r="G13371" s="42"/>
      <c r="H13371" s="90"/>
      <c r="M13371" s="42"/>
      <c r="S13371" s="42"/>
      <c r="T13371" s="42"/>
      <c r="U13371" s="42"/>
      <c r="V13371" s="42"/>
      <c r="W13371" s="42"/>
      <c r="X13371" s="42"/>
      <c r="Y13371" s="42"/>
      <c r="Z13371" s="42"/>
    </row>
    <row r="13372">
      <c r="B13372" s="42"/>
      <c r="D13372" s="90"/>
      <c r="F13372" s="90"/>
      <c r="G13372" s="42"/>
      <c r="H13372" s="90"/>
      <c r="M13372" s="42"/>
      <c r="S13372" s="42"/>
      <c r="T13372" s="42"/>
      <c r="U13372" s="42"/>
      <c r="V13372" s="42"/>
      <c r="W13372" s="42"/>
      <c r="X13372" s="42"/>
      <c r="Y13372" s="42"/>
      <c r="Z13372" s="42"/>
    </row>
    <row r="13373">
      <c r="B13373" s="42"/>
      <c r="D13373" s="90"/>
      <c r="F13373" s="90"/>
      <c r="G13373" s="42"/>
      <c r="H13373" s="90"/>
      <c r="M13373" s="42"/>
      <c r="S13373" s="42"/>
      <c r="T13373" s="42"/>
      <c r="U13373" s="42"/>
      <c r="V13373" s="42"/>
      <c r="W13373" s="42"/>
      <c r="X13373" s="42"/>
      <c r="Y13373" s="42"/>
      <c r="Z13373" s="42"/>
    </row>
    <row r="13374">
      <c r="B13374" s="42"/>
      <c r="D13374" s="90"/>
      <c r="F13374" s="90"/>
      <c r="G13374" s="42"/>
      <c r="H13374" s="90"/>
      <c r="M13374" s="42"/>
      <c r="S13374" s="42"/>
      <c r="T13374" s="42"/>
      <c r="U13374" s="42"/>
      <c r="V13374" s="42"/>
      <c r="W13374" s="42"/>
      <c r="X13374" s="42"/>
      <c r="Y13374" s="42"/>
      <c r="Z13374" s="42"/>
    </row>
    <row r="13375">
      <c r="B13375" s="42"/>
      <c r="D13375" s="90"/>
      <c r="F13375" s="90"/>
      <c r="G13375" s="42"/>
      <c r="H13375" s="90"/>
      <c r="M13375" s="42"/>
      <c r="S13375" s="42"/>
      <c r="T13375" s="42"/>
      <c r="U13375" s="42"/>
      <c r="V13375" s="42"/>
      <c r="W13375" s="42"/>
      <c r="X13375" s="42"/>
      <c r="Y13375" s="42"/>
      <c r="Z13375" s="42"/>
    </row>
    <row r="13376">
      <c r="B13376" s="42"/>
      <c r="D13376" s="90"/>
      <c r="F13376" s="90"/>
      <c r="G13376" s="42"/>
      <c r="H13376" s="90"/>
      <c r="M13376" s="42"/>
      <c r="S13376" s="42"/>
      <c r="T13376" s="42"/>
      <c r="U13376" s="42"/>
      <c r="V13376" s="42"/>
      <c r="W13376" s="42"/>
      <c r="X13376" s="42"/>
      <c r="Y13376" s="42"/>
      <c r="Z13376" s="42"/>
    </row>
    <row r="13377">
      <c r="B13377" s="42"/>
      <c r="D13377" s="90"/>
      <c r="F13377" s="90"/>
      <c r="G13377" s="42"/>
      <c r="H13377" s="90"/>
      <c r="M13377" s="42"/>
      <c r="S13377" s="42"/>
      <c r="T13377" s="42"/>
      <c r="U13377" s="42"/>
      <c r="V13377" s="42"/>
      <c r="W13377" s="42"/>
      <c r="X13377" s="42"/>
      <c r="Y13377" s="42"/>
      <c r="Z13377" s="42"/>
    </row>
    <row r="13378">
      <c r="B13378" s="42"/>
      <c r="D13378" s="90"/>
      <c r="F13378" s="90"/>
      <c r="G13378" s="42"/>
      <c r="H13378" s="90"/>
      <c r="M13378" s="42"/>
      <c r="S13378" s="42"/>
      <c r="T13378" s="42"/>
      <c r="U13378" s="42"/>
      <c r="V13378" s="42"/>
      <c r="W13378" s="42"/>
      <c r="X13378" s="42"/>
      <c r="Y13378" s="42"/>
      <c r="Z13378" s="42"/>
    </row>
    <row r="13379">
      <c r="B13379" s="42"/>
      <c r="D13379" s="90"/>
      <c r="F13379" s="90"/>
      <c r="G13379" s="42"/>
      <c r="H13379" s="90"/>
      <c r="M13379" s="42"/>
      <c r="S13379" s="42"/>
      <c r="T13379" s="42"/>
      <c r="U13379" s="42"/>
      <c r="V13379" s="42"/>
      <c r="W13379" s="42"/>
      <c r="X13379" s="42"/>
      <c r="Y13379" s="42"/>
      <c r="Z13379" s="42"/>
    </row>
    <row r="13380">
      <c r="B13380" s="42"/>
      <c r="D13380" s="90"/>
      <c r="F13380" s="90"/>
      <c r="G13380" s="42"/>
      <c r="H13380" s="90"/>
      <c r="M13380" s="42"/>
      <c r="S13380" s="42"/>
      <c r="T13380" s="42"/>
      <c r="U13380" s="42"/>
      <c r="V13380" s="42"/>
      <c r="W13380" s="42"/>
      <c r="X13380" s="42"/>
      <c r="Y13380" s="42"/>
      <c r="Z13380" s="42"/>
    </row>
    <row r="13381">
      <c r="B13381" s="42"/>
      <c r="D13381" s="90"/>
      <c r="F13381" s="90"/>
      <c r="G13381" s="42"/>
      <c r="H13381" s="90"/>
      <c r="M13381" s="42"/>
      <c r="S13381" s="42"/>
      <c r="T13381" s="42"/>
      <c r="U13381" s="42"/>
      <c r="V13381" s="42"/>
      <c r="W13381" s="42"/>
      <c r="X13381" s="42"/>
      <c r="Y13381" s="42"/>
      <c r="Z13381" s="42"/>
    </row>
    <row r="13382">
      <c r="B13382" s="42"/>
      <c r="D13382" s="90"/>
      <c r="F13382" s="90"/>
      <c r="G13382" s="42"/>
      <c r="H13382" s="90"/>
      <c r="M13382" s="42"/>
      <c r="S13382" s="42"/>
      <c r="T13382" s="42"/>
      <c r="U13382" s="42"/>
      <c r="V13382" s="42"/>
      <c r="W13382" s="42"/>
      <c r="X13382" s="42"/>
      <c r="Y13382" s="42"/>
      <c r="Z13382" s="42"/>
    </row>
    <row r="13383">
      <c r="B13383" s="42"/>
      <c r="D13383" s="90"/>
      <c r="F13383" s="90"/>
      <c r="G13383" s="42"/>
      <c r="H13383" s="90"/>
      <c r="M13383" s="42"/>
      <c r="S13383" s="42"/>
      <c r="T13383" s="42"/>
      <c r="U13383" s="42"/>
      <c r="V13383" s="42"/>
      <c r="W13383" s="42"/>
      <c r="X13383" s="42"/>
      <c r="Y13383" s="42"/>
      <c r="Z13383" s="42"/>
    </row>
    <row r="13384">
      <c r="B13384" s="42"/>
      <c r="D13384" s="90"/>
      <c r="F13384" s="90"/>
      <c r="G13384" s="42"/>
      <c r="H13384" s="90"/>
      <c r="M13384" s="42"/>
      <c r="S13384" s="42"/>
      <c r="T13384" s="42"/>
      <c r="U13384" s="42"/>
      <c r="V13384" s="42"/>
      <c r="W13384" s="42"/>
      <c r="X13384" s="42"/>
      <c r="Y13384" s="42"/>
      <c r="Z13384" s="42"/>
    </row>
    <row r="13385">
      <c r="B13385" s="42"/>
      <c r="D13385" s="90"/>
      <c r="F13385" s="90"/>
      <c r="G13385" s="42"/>
      <c r="H13385" s="90"/>
      <c r="M13385" s="42"/>
      <c r="S13385" s="42"/>
      <c r="T13385" s="42"/>
      <c r="U13385" s="42"/>
      <c r="V13385" s="42"/>
      <c r="W13385" s="42"/>
      <c r="X13385" s="42"/>
      <c r="Y13385" s="42"/>
      <c r="Z13385" s="42"/>
    </row>
    <row r="13386">
      <c r="B13386" s="42"/>
      <c r="D13386" s="90"/>
      <c r="F13386" s="90"/>
      <c r="G13386" s="42"/>
      <c r="H13386" s="90"/>
      <c r="M13386" s="42"/>
      <c r="S13386" s="42"/>
      <c r="T13386" s="42"/>
      <c r="U13386" s="42"/>
      <c r="V13386" s="42"/>
      <c r="W13386" s="42"/>
      <c r="X13386" s="42"/>
      <c r="Y13386" s="42"/>
      <c r="Z13386" s="42"/>
    </row>
    <row r="13387">
      <c r="B13387" s="42"/>
      <c r="D13387" s="90"/>
      <c r="F13387" s="90"/>
      <c r="G13387" s="42"/>
      <c r="H13387" s="90"/>
      <c r="M13387" s="42"/>
      <c r="S13387" s="42"/>
      <c r="T13387" s="42"/>
      <c r="U13387" s="42"/>
      <c r="V13387" s="42"/>
      <c r="W13387" s="42"/>
      <c r="X13387" s="42"/>
      <c r="Y13387" s="42"/>
      <c r="Z13387" s="42"/>
    </row>
    <row r="13388">
      <c r="B13388" s="42"/>
      <c r="D13388" s="90"/>
      <c r="F13388" s="90"/>
      <c r="G13388" s="42"/>
      <c r="H13388" s="90"/>
      <c r="M13388" s="42"/>
      <c r="S13388" s="42"/>
      <c r="T13388" s="42"/>
      <c r="U13388" s="42"/>
      <c r="V13388" s="42"/>
      <c r="W13388" s="42"/>
      <c r="X13388" s="42"/>
      <c r="Y13388" s="42"/>
      <c r="Z13388" s="42"/>
    </row>
    <row r="13389">
      <c r="B13389" s="42"/>
      <c r="D13389" s="90"/>
      <c r="F13389" s="90"/>
      <c r="G13389" s="42"/>
      <c r="H13389" s="90"/>
      <c r="M13389" s="42"/>
      <c r="S13389" s="42"/>
      <c r="T13389" s="42"/>
      <c r="U13389" s="42"/>
      <c r="V13389" s="42"/>
      <c r="W13389" s="42"/>
      <c r="X13389" s="42"/>
      <c r="Y13389" s="42"/>
      <c r="Z13389" s="42"/>
    </row>
    <row r="13390">
      <c r="B13390" s="42"/>
      <c r="D13390" s="90"/>
      <c r="F13390" s="90"/>
      <c r="G13390" s="42"/>
      <c r="H13390" s="90"/>
      <c r="M13390" s="42"/>
      <c r="S13390" s="42"/>
      <c r="T13390" s="42"/>
      <c r="U13390" s="42"/>
      <c r="V13390" s="42"/>
      <c r="W13390" s="42"/>
      <c r="X13390" s="42"/>
      <c r="Y13390" s="42"/>
      <c r="Z13390" s="42"/>
    </row>
    <row r="13391">
      <c r="B13391" s="42"/>
      <c r="D13391" s="90"/>
      <c r="F13391" s="90"/>
      <c r="G13391" s="42"/>
      <c r="H13391" s="90"/>
      <c r="M13391" s="42"/>
      <c r="S13391" s="42"/>
      <c r="T13391" s="42"/>
      <c r="U13391" s="42"/>
      <c r="V13391" s="42"/>
      <c r="W13391" s="42"/>
      <c r="X13391" s="42"/>
      <c r="Y13391" s="42"/>
      <c r="Z13391" s="42"/>
    </row>
    <row r="13392">
      <c r="B13392" s="42"/>
      <c r="D13392" s="90"/>
      <c r="F13392" s="90"/>
      <c r="G13392" s="42"/>
      <c r="H13392" s="90"/>
      <c r="M13392" s="42"/>
      <c r="S13392" s="42"/>
      <c r="T13392" s="42"/>
      <c r="U13392" s="42"/>
      <c r="V13392" s="42"/>
      <c r="W13392" s="42"/>
      <c r="X13392" s="42"/>
      <c r="Y13392" s="42"/>
      <c r="Z13392" s="42"/>
    </row>
    <row r="13393">
      <c r="B13393" s="42"/>
      <c r="D13393" s="90"/>
      <c r="F13393" s="90"/>
      <c r="G13393" s="42"/>
      <c r="H13393" s="90"/>
      <c r="M13393" s="42"/>
      <c r="S13393" s="42"/>
      <c r="T13393" s="42"/>
      <c r="U13393" s="42"/>
      <c r="V13393" s="42"/>
      <c r="W13393" s="42"/>
      <c r="X13393" s="42"/>
      <c r="Y13393" s="42"/>
      <c r="Z13393" s="42"/>
    </row>
    <row r="13394">
      <c r="B13394" s="42"/>
      <c r="D13394" s="90"/>
      <c r="F13394" s="90"/>
      <c r="G13394" s="42"/>
      <c r="H13394" s="90"/>
      <c r="M13394" s="42"/>
      <c r="S13394" s="42"/>
      <c r="T13394" s="42"/>
      <c r="U13394" s="42"/>
      <c r="V13394" s="42"/>
      <c r="W13394" s="42"/>
      <c r="X13394" s="42"/>
      <c r="Y13394" s="42"/>
      <c r="Z13394" s="42"/>
    </row>
    <row r="13395">
      <c r="B13395" s="42"/>
      <c r="D13395" s="90"/>
      <c r="F13395" s="90"/>
      <c r="G13395" s="42"/>
      <c r="H13395" s="90"/>
      <c r="M13395" s="42"/>
      <c r="S13395" s="42"/>
      <c r="T13395" s="42"/>
      <c r="U13395" s="42"/>
      <c r="V13395" s="42"/>
      <c r="W13395" s="42"/>
      <c r="X13395" s="42"/>
      <c r="Y13395" s="42"/>
      <c r="Z13395" s="42"/>
    </row>
    <row r="13396">
      <c r="B13396" s="42"/>
      <c r="D13396" s="90"/>
      <c r="F13396" s="90"/>
      <c r="G13396" s="42"/>
      <c r="H13396" s="90"/>
      <c r="M13396" s="42"/>
      <c r="S13396" s="42"/>
      <c r="T13396" s="42"/>
      <c r="U13396" s="42"/>
      <c r="V13396" s="42"/>
      <c r="W13396" s="42"/>
      <c r="X13396" s="42"/>
      <c r="Y13396" s="42"/>
      <c r="Z13396" s="42"/>
    </row>
    <row r="13397">
      <c r="B13397" s="42"/>
      <c r="D13397" s="90"/>
      <c r="F13397" s="90"/>
      <c r="G13397" s="42"/>
      <c r="H13397" s="90"/>
      <c r="M13397" s="42"/>
      <c r="S13397" s="42"/>
      <c r="T13397" s="42"/>
      <c r="U13397" s="42"/>
      <c r="V13397" s="42"/>
      <c r="W13397" s="42"/>
      <c r="X13397" s="42"/>
      <c r="Y13397" s="42"/>
      <c r="Z13397" s="42"/>
    </row>
    <row r="13398">
      <c r="B13398" s="42"/>
      <c r="D13398" s="90"/>
      <c r="F13398" s="90"/>
      <c r="G13398" s="42"/>
      <c r="H13398" s="90"/>
      <c r="M13398" s="42"/>
      <c r="S13398" s="42"/>
      <c r="T13398" s="42"/>
      <c r="U13398" s="42"/>
      <c r="V13398" s="42"/>
      <c r="W13398" s="42"/>
      <c r="X13398" s="42"/>
      <c r="Y13398" s="42"/>
      <c r="Z13398" s="42"/>
    </row>
    <row r="13399">
      <c r="B13399" s="42"/>
      <c r="D13399" s="90"/>
      <c r="F13399" s="90"/>
      <c r="G13399" s="42"/>
      <c r="H13399" s="90"/>
      <c r="M13399" s="42"/>
      <c r="S13399" s="42"/>
      <c r="T13399" s="42"/>
      <c r="U13399" s="42"/>
      <c r="V13399" s="42"/>
      <c r="W13399" s="42"/>
      <c r="X13399" s="42"/>
      <c r="Y13399" s="42"/>
      <c r="Z13399" s="42"/>
    </row>
    <row r="13400">
      <c r="B13400" s="42"/>
      <c r="D13400" s="90"/>
      <c r="F13400" s="90"/>
      <c r="G13400" s="42"/>
      <c r="H13400" s="90"/>
      <c r="M13400" s="42"/>
      <c r="S13400" s="42"/>
      <c r="T13400" s="42"/>
      <c r="U13400" s="42"/>
      <c r="V13400" s="42"/>
      <c r="W13400" s="42"/>
      <c r="X13400" s="42"/>
      <c r="Y13400" s="42"/>
      <c r="Z13400" s="42"/>
    </row>
    <row r="13401">
      <c r="B13401" s="42"/>
      <c r="D13401" s="90"/>
      <c r="F13401" s="90"/>
      <c r="G13401" s="42"/>
      <c r="H13401" s="90"/>
      <c r="M13401" s="42"/>
      <c r="S13401" s="42"/>
      <c r="T13401" s="42"/>
      <c r="U13401" s="42"/>
      <c r="V13401" s="42"/>
      <c r="W13401" s="42"/>
      <c r="X13401" s="42"/>
      <c r="Y13401" s="42"/>
      <c r="Z13401" s="42"/>
    </row>
    <row r="13402">
      <c r="B13402" s="42"/>
      <c r="D13402" s="90"/>
      <c r="F13402" s="90"/>
      <c r="G13402" s="42"/>
      <c r="H13402" s="90"/>
      <c r="M13402" s="42"/>
      <c r="S13402" s="42"/>
      <c r="T13402" s="42"/>
      <c r="U13402" s="42"/>
      <c r="V13402" s="42"/>
      <c r="W13402" s="42"/>
      <c r="X13402" s="42"/>
      <c r="Y13402" s="42"/>
      <c r="Z13402" s="42"/>
    </row>
    <row r="13403">
      <c r="B13403" s="42"/>
      <c r="D13403" s="90"/>
      <c r="F13403" s="90"/>
      <c r="G13403" s="42"/>
      <c r="H13403" s="90"/>
      <c r="M13403" s="42"/>
      <c r="S13403" s="42"/>
      <c r="T13403" s="42"/>
      <c r="U13403" s="42"/>
      <c r="V13403" s="42"/>
      <c r="W13403" s="42"/>
      <c r="X13403" s="42"/>
      <c r="Y13403" s="42"/>
      <c r="Z13403" s="42"/>
    </row>
    <row r="13404">
      <c r="B13404" s="42"/>
      <c r="D13404" s="90"/>
      <c r="F13404" s="90"/>
      <c r="G13404" s="42"/>
      <c r="H13404" s="90"/>
      <c r="M13404" s="42"/>
      <c r="S13404" s="42"/>
      <c r="T13404" s="42"/>
      <c r="U13404" s="42"/>
      <c r="V13404" s="42"/>
      <c r="W13404" s="42"/>
      <c r="X13404" s="42"/>
      <c r="Y13404" s="42"/>
      <c r="Z13404" s="42"/>
    </row>
    <row r="13405">
      <c r="B13405" s="42"/>
      <c r="D13405" s="90"/>
      <c r="F13405" s="90"/>
      <c r="G13405" s="42"/>
      <c r="H13405" s="90"/>
      <c r="M13405" s="42"/>
      <c r="S13405" s="42"/>
      <c r="T13405" s="42"/>
      <c r="U13405" s="42"/>
      <c r="V13405" s="42"/>
      <c r="W13405" s="42"/>
      <c r="X13405" s="42"/>
      <c r="Y13405" s="42"/>
      <c r="Z13405" s="42"/>
    </row>
    <row r="13406">
      <c r="B13406" s="42"/>
      <c r="D13406" s="90"/>
      <c r="F13406" s="90"/>
      <c r="G13406" s="42"/>
      <c r="H13406" s="90"/>
      <c r="M13406" s="42"/>
      <c r="S13406" s="42"/>
      <c r="T13406" s="42"/>
      <c r="U13406" s="42"/>
      <c r="V13406" s="42"/>
      <c r="W13406" s="42"/>
      <c r="X13406" s="42"/>
      <c r="Y13406" s="42"/>
      <c r="Z13406" s="42"/>
    </row>
    <row r="13407">
      <c r="B13407" s="42"/>
      <c r="D13407" s="90"/>
      <c r="F13407" s="90"/>
      <c r="G13407" s="42"/>
      <c r="H13407" s="90"/>
      <c r="M13407" s="42"/>
      <c r="S13407" s="42"/>
      <c r="T13407" s="42"/>
      <c r="U13407" s="42"/>
      <c r="V13407" s="42"/>
      <c r="W13407" s="42"/>
      <c r="X13407" s="42"/>
      <c r="Y13407" s="42"/>
      <c r="Z13407" s="42"/>
    </row>
    <row r="13408">
      <c r="B13408" s="42"/>
      <c r="D13408" s="90"/>
      <c r="F13408" s="90"/>
      <c r="G13408" s="42"/>
      <c r="H13408" s="90"/>
      <c r="M13408" s="42"/>
      <c r="S13408" s="42"/>
      <c r="T13408" s="42"/>
      <c r="U13408" s="42"/>
      <c r="V13408" s="42"/>
      <c r="W13408" s="42"/>
      <c r="X13408" s="42"/>
      <c r="Y13408" s="42"/>
      <c r="Z13408" s="42"/>
    </row>
    <row r="13409">
      <c r="B13409" s="42"/>
      <c r="D13409" s="90"/>
      <c r="F13409" s="90"/>
      <c r="G13409" s="42"/>
      <c r="H13409" s="90"/>
      <c r="M13409" s="42"/>
      <c r="S13409" s="42"/>
      <c r="T13409" s="42"/>
      <c r="U13409" s="42"/>
      <c r="V13409" s="42"/>
      <c r="W13409" s="42"/>
      <c r="X13409" s="42"/>
      <c r="Y13409" s="42"/>
      <c r="Z13409" s="42"/>
    </row>
    <row r="13410">
      <c r="B13410" s="42"/>
      <c r="D13410" s="90"/>
      <c r="F13410" s="90"/>
      <c r="G13410" s="42"/>
      <c r="H13410" s="90"/>
      <c r="M13410" s="42"/>
      <c r="S13410" s="42"/>
      <c r="T13410" s="42"/>
      <c r="U13410" s="42"/>
      <c r="V13410" s="42"/>
      <c r="W13410" s="42"/>
      <c r="X13410" s="42"/>
      <c r="Y13410" s="42"/>
      <c r="Z13410" s="42"/>
    </row>
    <row r="13411">
      <c r="B13411" s="42"/>
      <c r="D13411" s="90"/>
      <c r="F13411" s="90"/>
      <c r="G13411" s="42"/>
      <c r="H13411" s="90"/>
      <c r="M13411" s="42"/>
      <c r="S13411" s="42"/>
      <c r="T13411" s="42"/>
      <c r="U13411" s="42"/>
      <c r="V13411" s="42"/>
      <c r="W13411" s="42"/>
      <c r="X13411" s="42"/>
      <c r="Y13411" s="42"/>
      <c r="Z13411" s="42"/>
    </row>
    <row r="13412">
      <c r="B13412" s="42"/>
      <c r="D13412" s="90"/>
      <c r="F13412" s="90"/>
      <c r="G13412" s="42"/>
      <c r="H13412" s="90"/>
      <c r="M13412" s="42"/>
      <c r="S13412" s="42"/>
      <c r="T13412" s="42"/>
      <c r="U13412" s="42"/>
      <c r="V13412" s="42"/>
      <c r="W13412" s="42"/>
      <c r="X13412" s="42"/>
      <c r="Y13412" s="42"/>
      <c r="Z13412" s="42"/>
    </row>
    <row r="13413">
      <c r="B13413" s="42"/>
      <c r="D13413" s="90"/>
      <c r="F13413" s="90"/>
      <c r="G13413" s="42"/>
      <c r="H13413" s="90"/>
      <c r="M13413" s="42"/>
      <c r="S13413" s="42"/>
      <c r="T13413" s="42"/>
      <c r="U13413" s="42"/>
      <c r="V13413" s="42"/>
      <c r="W13413" s="42"/>
      <c r="X13413" s="42"/>
      <c r="Y13413" s="42"/>
      <c r="Z13413" s="42"/>
    </row>
    <row r="13414">
      <c r="B13414" s="42"/>
      <c r="D13414" s="90"/>
      <c r="F13414" s="90"/>
      <c r="G13414" s="42"/>
      <c r="H13414" s="90"/>
      <c r="M13414" s="42"/>
      <c r="S13414" s="42"/>
      <c r="T13414" s="42"/>
      <c r="U13414" s="42"/>
      <c r="V13414" s="42"/>
      <c r="W13414" s="42"/>
      <c r="X13414" s="42"/>
      <c r="Y13414" s="42"/>
      <c r="Z13414" s="42"/>
    </row>
    <row r="13415">
      <c r="B13415" s="42"/>
      <c r="D13415" s="90"/>
      <c r="F13415" s="90"/>
      <c r="G13415" s="42"/>
      <c r="H13415" s="90"/>
      <c r="M13415" s="42"/>
      <c r="S13415" s="42"/>
      <c r="T13415" s="42"/>
      <c r="U13415" s="42"/>
      <c r="V13415" s="42"/>
      <c r="W13415" s="42"/>
      <c r="X13415" s="42"/>
      <c r="Y13415" s="42"/>
      <c r="Z13415" s="42"/>
    </row>
    <row r="13416">
      <c r="B13416" s="42"/>
      <c r="D13416" s="90"/>
      <c r="F13416" s="90"/>
      <c r="G13416" s="42"/>
      <c r="H13416" s="90"/>
      <c r="M13416" s="42"/>
      <c r="S13416" s="42"/>
      <c r="T13416" s="42"/>
      <c r="U13416" s="42"/>
      <c r="V13416" s="42"/>
      <c r="W13416" s="42"/>
      <c r="X13416" s="42"/>
      <c r="Y13416" s="42"/>
      <c r="Z13416" s="42"/>
    </row>
    <row r="13417">
      <c r="B13417" s="42"/>
      <c r="D13417" s="90"/>
      <c r="F13417" s="90"/>
      <c r="G13417" s="42"/>
      <c r="H13417" s="90"/>
      <c r="M13417" s="42"/>
      <c r="S13417" s="42"/>
      <c r="T13417" s="42"/>
      <c r="U13417" s="42"/>
      <c r="V13417" s="42"/>
      <c r="W13417" s="42"/>
      <c r="X13417" s="42"/>
      <c r="Y13417" s="42"/>
      <c r="Z13417" s="42"/>
    </row>
    <row r="13418">
      <c r="B13418" s="42"/>
      <c r="D13418" s="90"/>
      <c r="F13418" s="90"/>
      <c r="G13418" s="42"/>
      <c r="H13418" s="90"/>
      <c r="M13418" s="42"/>
      <c r="S13418" s="42"/>
      <c r="T13418" s="42"/>
      <c r="U13418" s="42"/>
      <c r="V13418" s="42"/>
      <c r="W13418" s="42"/>
      <c r="X13418" s="42"/>
      <c r="Y13418" s="42"/>
      <c r="Z13418" s="42"/>
    </row>
    <row r="13419">
      <c r="B13419" s="42"/>
      <c r="D13419" s="90"/>
      <c r="F13419" s="90"/>
      <c r="G13419" s="42"/>
      <c r="H13419" s="90"/>
      <c r="M13419" s="42"/>
      <c r="S13419" s="42"/>
      <c r="T13419" s="42"/>
      <c r="U13419" s="42"/>
      <c r="V13419" s="42"/>
      <c r="W13419" s="42"/>
      <c r="X13419" s="42"/>
      <c r="Y13419" s="42"/>
      <c r="Z13419" s="42"/>
    </row>
    <row r="13420">
      <c r="B13420" s="42"/>
      <c r="D13420" s="90"/>
      <c r="F13420" s="90"/>
      <c r="G13420" s="42"/>
      <c r="H13420" s="90"/>
      <c r="M13420" s="42"/>
      <c r="S13420" s="42"/>
      <c r="T13420" s="42"/>
      <c r="U13420" s="42"/>
      <c r="V13420" s="42"/>
      <c r="W13420" s="42"/>
      <c r="X13420" s="42"/>
      <c r="Y13420" s="42"/>
      <c r="Z13420" s="42"/>
    </row>
    <row r="13421">
      <c r="B13421" s="42"/>
      <c r="D13421" s="90"/>
      <c r="F13421" s="90"/>
      <c r="G13421" s="42"/>
      <c r="H13421" s="90"/>
      <c r="M13421" s="42"/>
      <c r="S13421" s="42"/>
      <c r="T13421" s="42"/>
      <c r="U13421" s="42"/>
      <c r="V13421" s="42"/>
      <c r="W13421" s="42"/>
      <c r="X13421" s="42"/>
      <c r="Y13421" s="42"/>
      <c r="Z13421" s="42"/>
    </row>
    <row r="13422">
      <c r="B13422" s="42"/>
      <c r="D13422" s="90"/>
      <c r="F13422" s="90"/>
      <c r="G13422" s="42"/>
      <c r="H13422" s="90"/>
      <c r="M13422" s="42"/>
      <c r="S13422" s="42"/>
      <c r="T13422" s="42"/>
      <c r="U13422" s="42"/>
      <c r="V13422" s="42"/>
      <c r="W13422" s="42"/>
      <c r="X13422" s="42"/>
      <c r="Y13422" s="42"/>
      <c r="Z13422" s="42"/>
    </row>
    <row r="13423">
      <c r="B13423" s="42"/>
      <c r="D13423" s="90"/>
      <c r="F13423" s="90"/>
      <c r="G13423" s="42"/>
      <c r="H13423" s="90"/>
      <c r="M13423" s="42"/>
      <c r="S13423" s="42"/>
      <c r="T13423" s="42"/>
      <c r="U13423" s="42"/>
      <c r="V13423" s="42"/>
      <c r="W13423" s="42"/>
      <c r="X13423" s="42"/>
      <c r="Y13423" s="42"/>
      <c r="Z13423" s="42"/>
    </row>
    <row r="13424">
      <c r="B13424" s="42"/>
      <c r="D13424" s="90"/>
      <c r="F13424" s="90"/>
      <c r="G13424" s="42"/>
      <c r="H13424" s="90"/>
      <c r="M13424" s="42"/>
      <c r="S13424" s="42"/>
      <c r="T13424" s="42"/>
      <c r="U13424" s="42"/>
      <c r="V13424" s="42"/>
      <c r="W13424" s="42"/>
      <c r="X13424" s="42"/>
      <c r="Y13424" s="42"/>
      <c r="Z13424" s="42"/>
    </row>
    <row r="13425">
      <c r="B13425" s="42"/>
      <c r="D13425" s="90"/>
      <c r="F13425" s="90"/>
      <c r="G13425" s="42"/>
      <c r="H13425" s="90"/>
      <c r="M13425" s="42"/>
      <c r="S13425" s="42"/>
      <c r="T13425" s="42"/>
      <c r="U13425" s="42"/>
      <c r="V13425" s="42"/>
      <c r="W13425" s="42"/>
      <c r="X13425" s="42"/>
      <c r="Y13425" s="42"/>
      <c r="Z13425" s="42"/>
    </row>
    <row r="13426">
      <c r="B13426" s="42"/>
      <c r="D13426" s="90"/>
      <c r="F13426" s="90"/>
      <c r="G13426" s="42"/>
      <c r="H13426" s="90"/>
      <c r="M13426" s="42"/>
      <c r="S13426" s="42"/>
      <c r="T13426" s="42"/>
      <c r="U13426" s="42"/>
      <c r="V13426" s="42"/>
      <c r="W13426" s="42"/>
      <c r="X13426" s="42"/>
      <c r="Y13426" s="42"/>
      <c r="Z13426" s="42"/>
    </row>
    <row r="13427">
      <c r="B13427" s="42"/>
      <c r="D13427" s="90"/>
      <c r="F13427" s="90"/>
      <c r="G13427" s="42"/>
      <c r="H13427" s="90"/>
      <c r="M13427" s="42"/>
      <c r="S13427" s="42"/>
      <c r="T13427" s="42"/>
      <c r="U13427" s="42"/>
      <c r="V13427" s="42"/>
      <c r="W13427" s="42"/>
      <c r="X13427" s="42"/>
      <c r="Y13427" s="42"/>
      <c r="Z13427" s="42"/>
    </row>
    <row r="13428">
      <c r="B13428" s="42"/>
      <c r="D13428" s="90"/>
      <c r="F13428" s="90"/>
      <c r="G13428" s="42"/>
      <c r="H13428" s="90"/>
      <c r="M13428" s="42"/>
      <c r="S13428" s="42"/>
      <c r="T13428" s="42"/>
      <c r="U13428" s="42"/>
      <c r="V13428" s="42"/>
      <c r="W13428" s="42"/>
      <c r="X13428" s="42"/>
      <c r="Y13428" s="42"/>
      <c r="Z13428" s="42"/>
    </row>
    <row r="13429">
      <c r="B13429" s="42"/>
      <c r="D13429" s="90"/>
      <c r="F13429" s="90"/>
      <c r="G13429" s="42"/>
      <c r="H13429" s="90"/>
      <c r="M13429" s="42"/>
      <c r="S13429" s="42"/>
      <c r="T13429" s="42"/>
      <c r="U13429" s="42"/>
      <c r="V13429" s="42"/>
      <c r="W13429" s="42"/>
      <c r="X13429" s="42"/>
      <c r="Y13429" s="42"/>
      <c r="Z13429" s="42"/>
    </row>
    <row r="13430">
      <c r="B13430" s="42"/>
      <c r="D13430" s="90"/>
      <c r="F13430" s="90"/>
      <c r="G13430" s="42"/>
      <c r="H13430" s="90"/>
      <c r="M13430" s="42"/>
      <c r="S13430" s="42"/>
      <c r="T13430" s="42"/>
      <c r="U13430" s="42"/>
      <c r="V13430" s="42"/>
      <c r="W13430" s="42"/>
      <c r="X13430" s="42"/>
      <c r="Y13430" s="42"/>
      <c r="Z13430" s="42"/>
    </row>
    <row r="13431">
      <c r="B13431" s="42"/>
      <c r="D13431" s="90"/>
      <c r="F13431" s="90"/>
      <c r="G13431" s="42"/>
      <c r="H13431" s="90"/>
      <c r="M13431" s="42"/>
      <c r="S13431" s="42"/>
      <c r="T13431" s="42"/>
      <c r="U13431" s="42"/>
      <c r="V13431" s="42"/>
      <c r="W13431" s="42"/>
      <c r="X13431" s="42"/>
      <c r="Y13431" s="42"/>
      <c r="Z13431" s="42"/>
    </row>
    <row r="13432">
      <c r="B13432" s="42"/>
      <c r="D13432" s="90"/>
      <c r="F13432" s="90"/>
      <c r="G13432" s="42"/>
      <c r="H13432" s="90"/>
      <c r="M13432" s="42"/>
      <c r="S13432" s="42"/>
      <c r="T13432" s="42"/>
      <c r="U13432" s="42"/>
      <c r="V13432" s="42"/>
      <c r="W13432" s="42"/>
      <c r="X13432" s="42"/>
      <c r="Y13432" s="42"/>
      <c r="Z13432" s="42"/>
    </row>
    <row r="13433">
      <c r="B13433" s="42"/>
      <c r="D13433" s="90"/>
      <c r="F13433" s="90"/>
      <c r="G13433" s="42"/>
      <c r="H13433" s="90"/>
      <c r="M13433" s="42"/>
      <c r="S13433" s="42"/>
      <c r="T13433" s="42"/>
      <c r="U13433" s="42"/>
      <c r="V13433" s="42"/>
      <c r="W13433" s="42"/>
      <c r="X13433" s="42"/>
      <c r="Y13433" s="42"/>
      <c r="Z13433" s="42"/>
    </row>
    <row r="13434">
      <c r="B13434" s="42"/>
      <c r="D13434" s="90"/>
      <c r="F13434" s="90"/>
      <c r="G13434" s="42"/>
      <c r="H13434" s="90"/>
      <c r="M13434" s="42"/>
      <c r="S13434" s="42"/>
      <c r="T13434" s="42"/>
      <c r="U13434" s="42"/>
      <c r="V13434" s="42"/>
      <c r="W13434" s="42"/>
      <c r="X13434" s="42"/>
      <c r="Y13434" s="42"/>
      <c r="Z13434" s="42"/>
    </row>
    <row r="13435">
      <c r="B13435" s="42"/>
      <c r="D13435" s="90"/>
      <c r="F13435" s="90"/>
      <c r="G13435" s="42"/>
      <c r="H13435" s="90"/>
      <c r="M13435" s="42"/>
      <c r="S13435" s="42"/>
      <c r="T13435" s="42"/>
      <c r="U13435" s="42"/>
      <c r="V13435" s="42"/>
      <c r="W13435" s="42"/>
      <c r="X13435" s="42"/>
      <c r="Y13435" s="42"/>
      <c r="Z13435" s="42"/>
    </row>
    <row r="13436">
      <c r="B13436" s="42"/>
      <c r="D13436" s="90"/>
      <c r="F13436" s="90"/>
      <c r="G13436" s="42"/>
      <c r="H13436" s="90"/>
      <c r="M13436" s="42"/>
      <c r="S13436" s="42"/>
      <c r="T13436" s="42"/>
      <c r="U13436" s="42"/>
      <c r="V13436" s="42"/>
      <c r="W13436" s="42"/>
      <c r="X13436" s="42"/>
      <c r="Y13436" s="42"/>
      <c r="Z13436" s="42"/>
    </row>
    <row r="13437">
      <c r="B13437" s="42"/>
      <c r="D13437" s="90"/>
      <c r="F13437" s="90"/>
      <c r="G13437" s="42"/>
      <c r="H13437" s="90"/>
      <c r="M13437" s="42"/>
      <c r="S13437" s="42"/>
      <c r="T13437" s="42"/>
      <c r="U13437" s="42"/>
      <c r="V13437" s="42"/>
      <c r="W13437" s="42"/>
      <c r="X13437" s="42"/>
      <c r="Y13437" s="42"/>
      <c r="Z13437" s="42"/>
    </row>
    <row r="13438">
      <c r="B13438" s="42"/>
      <c r="D13438" s="90"/>
      <c r="F13438" s="90"/>
      <c r="G13438" s="42"/>
      <c r="H13438" s="90"/>
      <c r="M13438" s="42"/>
      <c r="S13438" s="42"/>
      <c r="T13438" s="42"/>
      <c r="U13438" s="42"/>
      <c r="V13438" s="42"/>
      <c r="W13438" s="42"/>
      <c r="X13438" s="42"/>
      <c r="Y13438" s="42"/>
      <c r="Z13438" s="42"/>
    </row>
    <row r="13439">
      <c r="B13439" s="42"/>
      <c r="D13439" s="90"/>
      <c r="F13439" s="90"/>
      <c r="G13439" s="42"/>
      <c r="H13439" s="90"/>
      <c r="M13439" s="42"/>
      <c r="S13439" s="42"/>
      <c r="T13439" s="42"/>
      <c r="U13439" s="42"/>
      <c r="V13439" s="42"/>
      <c r="W13439" s="42"/>
      <c r="X13439" s="42"/>
      <c r="Y13439" s="42"/>
      <c r="Z13439" s="42"/>
    </row>
    <row r="13440">
      <c r="B13440" s="42"/>
      <c r="D13440" s="90"/>
      <c r="F13440" s="90"/>
      <c r="G13440" s="42"/>
      <c r="H13440" s="90"/>
      <c r="M13440" s="42"/>
      <c r="S13440" s="42"/>
      <c r="T13440" s="42"/>
      <c r="U13440" s="42"/>
      <c r="V13440" s="42"/>
      <c r="W13440" s="42"/>
      <c r="X13440" s="42"/>
      <c r="Y13440" s="42"/>
      <c r="Z13440" s="42"/>
    </row>
    <row r="13441">
      <c r="B13441" s="42"/>
      <c r="D13441" s="90"/>
      <c r="F13441" s="90"/>
      <c r="G13441" s="42"/>
      <c r="H13441" s="90"/>
      <c r="M13441" s="42"/>
      <c r="S13441" s="42"/>
      <c r="T13441" s="42"/>
      <c r="U13441" s="42"/>
      <c r="V13441" s="42"/>
      <c r="W13441" s="42"/>
      <c r="X13441" s="42"/>
      <c r="Y13441" s="42"/>
      <c r="Z13441" s="42"/>
    </row>
    <row r="13442">
      <c r="B13442" s="42"/>
      <c r="D13442" s="90"/>
      <c r="F13442" s="90"/>
      <c r="G13442" s="42"/>
      <c r="H13442" s="90"/>
      <c r="M13442" s="42"/>
      <c r="S13442" s="42"/>
      <c r="T13442" s="42"/>
      <c r="U13442" s="42"/>
      <c r="V13442" s="42"/>
      <c r="W13442" s="42"/>
      <c r="X13442" s="42"/>
      <c r="Y13442" s="42"/>
      <c r="Z13442" s="42"/>
    </row>
    <row r="13443">
      <c r="B13443" s="42"/>
      <c r="D13443" s="90"/>
      <c r="F13443" s="90"/>
      <c r="G13443" s="42"/>
      <c r="H13443" s="90"/>
      <c r="M13443" s="42"/>
      <c r="S13443" s="42"/>
      <c r="T13443" s="42"/>
      <c r="U13443" s="42"/>
      <c r="V13443" s="42"/>
      <c r="W13443" s="42"/>
      <c r="X13443" s="42"/>
      <c r="Y13443" s="42"/>
      <c r="Z13443" s="42"/>
    </row>
    <row r="13444">
      <c r="B13444" s="42"/>
      <c r="D13444" s="90"/>
      <c r="F13444" s="90"/>
      <c r="G13444" s="42"/>
      <c r="H13444" s="90"/>
      <c r="M13444" s="42"/>
      <c r="S13444" s="42"/>
      <c r="T13444" s="42"/>
      <c r="U13444" s="42"/>
      <c r="V13444" s="42"/>
      <c r="W13444" s="42"/>
      <c r="X13444" s="42"/>
      <c r="Y13444" s="42"/>
      <c r="Z13444" s="42"/>
    </row>
    <row r="13445">
      <c r="B13445" s="42"/>
      <c r="D13445" s="90"/>
      <c r="F13445" s="90"/>
      <c r="G13445" s="42"/>
      <c r="H13445" s="90"/>
      <c r="M13445" s="42"/>
      <c r="S13445" s="42"/>
      <c r="T13445" s="42"/>
      <c r="U13445" s="42"/>
      <c r="V13445" s="42"/>
      <c r="W13445" s="42"/>
      <c r="X13445" s="42"/>
      <c r="Y13445" s="42"/>
      <c r="Z13445" s="42"/>
    </row>
    <row r="13446">
      <c r="B13446" s="42"/>
      <c r="D13446" s="90"/>
      <c r="F13446" s="90"/>
      <c r="G13446" s="42"/>
      <c r="H13446" s="90"/>
      <c r="M13446" s="42"/>
      <c r="S13446" s="42"/>
      <c r="T13446" s="42"/>
      <c r="U13446" s="42"/>
      <c r="V13446" s="42"/>
      <c r="W13446" s="42"/>
      <c r="X13446" s="42"/>
      <c r="Y13446" s="42"/>
      <c r="Z13446" s="42"/>
    </row>
    <row r="13447">
      <c r="B13447" s="42"/>
      <c r="D13447" s="90"/>
      <c r="F13447" s="90"/>
      <c r="G13447" s="42"/>
      <c r="H13447" s="90"/>
      <c r="M13447" s="42"/>
      <c r="S13447" s="42"/>
      <c r="T13447" s="42"/>
      <c r="U13447" s="42"/>
      <c r="V13447" s="42"/>
      <c r="W13447" s="42"/>
      <c r="X13447" s="42"/>
      <c r="Y13447" s="42"/>
      <c r="Z13447" s="42"/>
    </row>
    <row r="13448">
      <c r="B13448" s="42"/>
      <c r="D13448" s="90"/>
      <c r="F13448" s="90"/>
      <c r="G13448" s="42"/>
      <c r="H13448" s="90"/>
      <c r="M13448" s="42"/>
      <c r="S13448" s="42"/>
      <c r="T13448" s="42"/>
      <c r="U13448" s="42"/>
      <c r="V13448" s="42"/>
      <c r="W13448" s="42"/>
      <c r="X13448" s="42"/>
      <c r="Y13448" s="42"/>
      <c r="Z13448" s="42"/>
    </row>
    <row r="13449">
      <c r="B13449" s="42"/>
      <c r="D13449" s="90"/>
      <c r="F13449" s="90"/>
      <c r="G13449" s="42"/>
      <c r="H13449" s="90"/>
      <c r="M13449" s="42"/>
      <c r="S13449" s="42"/>
      <c r="T13449" s="42"/>
      <c r="U13449" s="42"/>
      <c r="V13449" s="42"/>
      <c r="W13449" s="42"/>
      <c r="X13449" s="42"/>
      <c r="Y13449" s="42"/>
      <c r="Z13449" s="42"/>
    </row>
    <row r="13450">
      <c r="B13450" s="42"/>
      <c r="D13450" s="90"/>
      <c r="F13450" s="90"/>
      <c r="G13450" s="42"/>
      <c r="H13450" s="90"/>
      <c r="M13450" s="42"/>
      <c r="S13450" s="42"/>
      <c r="T13450" s="42"/>
      <c r="U13450" s="42"/>
      <c r="V13450" s="42"/>
      <c r="W13450" s="42"/>
      <c r="X13450" s="42"/>
      <c r="Y13450" s="42"/>
      <c r="Z13450" s="42"/>
    </row>
    <row r="13451">
      <c r="B13451" s="42"/>
      <c r="D13451" s="90"/>
      <c r="F13451" s="90"/>
      <c r="G13451" s="42"/>
      <c r="H13451" s="90"/>
      <c r="M13451" s="42"/>
      <c r="S13451" s="42"/>
      <c r="T13451" s="42"/>
      <c r="U13451" s="42"/>
      <c r="V13451" s="42"/>
      <c r="W13451" s="42"/>
      <c r="X13451" s="42"/>
      <c r="Y13451" s="42"/>
      <c r="Z13451" s="42"/>
    </row>
    <row r="13452">
      <c r="B13452" s="42"/>
      <c r="D13452" s="90"/>
      <c r="F13452" s="90"/>
      <c r="G13452" s="42"/>
      <c r="H13452" s="90"/>
      <c r="M13452" s="42"/>
      <c r="S13452" s="42"/>
      <c r="T13452" s="42"/>
      <c r="U13452" s="42"/>
      <c r="V13452" s="42"/>
      <c r="W13452" s="42"/>
      <c r="X13452" s="42"/>
      <c r="Y13452" s="42"/>
      <c r="Z13452" s="42"/>
    </row>
    <row r="13453">
      <c r="B13453" s="42"/>
      <c r="D13453" s="90"/>
      <c r="F13453" s="90"/>
      <c r="G13453" s="42"/>
      <c r="H13453" s="90"/>
      <c r="M13453" s="42"/>
      <c r="S13453" s="42"/>
      <c r="T13453" s="42"/>
      <c r="U13453" s="42"/>
      <c r="V13453" s="42"/>
      <c r="W13453" s="42"/>
      <c r="X13453" s="42"/>
      <c r="Y13453" s="42"/>
      <c r="Z13453" s="42"/>
    </row>
    <row r="13454">
      <c r="B13454" s="42"/>
      <c r="D13454" s="90"/>
      <c r="F13454" s="90"/>
      <c r="G13454" s="42"/>
      <c r="H13454" s="90"/>
      <c r="M13454" s="42"/>
      <c r="S13454" s="42"/>
      <c r="T13454" s="42"/>
      <c r="U13454" s="42"/>
      <c r="V13454" s="42"/>
      <c r="W13454" s="42"/>
      <c r="X13454" s="42"/>
      <c r="Y13454" s="42"/>
      <c r="Z13454" s="42"/>
    </row>
    <row r="13455">
      <c r="B13455" s="42"/>
      <c r="D13455" s="90"/>
      <c r="F13455" s="90"/>
      <c r="G13455" s="42"/>
      <c r="H13455" s="90"/>
      <c r="M13455" s="42"/>
      <c r="S13455" s="42"/>
      <c r="T13455" s="42"/>
      <c r="U13455" s="42"/>
      <c r="V13455" s="42"/>
      <c r="W13455" s="42"/>
      <c r="X13455" s="42"/>
      <c r="Y13455" s="42"/>
      <c r="Z13455" s="42"/>
    </row>
    <row r="13456">
      <c r="B13456" s="42"/>
      <c r="D13456" s="90"/>
      <c r="F13456" s="90"/>
      <c r="G13456" s="42"/>
      <c r="H13456" s="90"/>
      <c r="M13456" s="42"/>
      <c r="S13456" s="42"/>
      <c r="T13456" s="42"/>
      <c r="U13456" s="42"/>
      <c r="V13456" s="42"/>
      <c r="W13456" s="42"/>
      <c r="X13456" s="42"/>
      <c r="Y13456" s="42"/>
      <c r="Z13456" s="42"/>
    </row>
    <row r="13457">
      <c r="B13457" s="42"/>
      <c r="D13457" s="90"/>
      <c r="F13457" s="90"/>
      <c r="G13457" s="42"/>
      <c r="H13457" s="90"/>
      <c r="M13457" s="42"/>
      <c r="S13457" s="42"/>
      <c r="T13457" s="42"/>
      <c r="U13457" s="42"/>
      <c r="V13457" s="42"/>
      <c r="W13457" s="42"/>
      <c r="X13457" s="42"/>
      <c r="Y13457" s="42"/>
      <c r="Z13457" s="42"/>
    </row>
    <row r="13458">
      <c r="B13458" s="42"/>
      <c r="D13458" s="90"/>
      <c r="F13458" s="90"/>
      <c r="G13458" s="42"/>
      <c r="H13458" s="90"/>
      <c r="M13458" s="42"/>
      <c r="S13458" s="42"/>
      <c r="T13458" s="42"/>
      <c r="U13458" s="42"/>
      <c r="V13458" s="42"/>
      <c r="W13458" s="42"/>
      <c r="X13458" s="42"/>
      <c r="Y13458" s="42"/>
      <c r="Z13458" s="42"/>
    </row>
    <row r="13459">
      <c r="B13459" s="42"/>
      <c r="D13459" s="90"/>
      <c r="F13459" s="90"/>
      <c r="G13459" s="42"/>
      <c r="H13459" s="90"/>
      <c r="M13459" s="42"/>
      <c r="S13459" s="42"/>
      <c r="T13459" s="42"/>
      <c r="U13459" s="42"/>
      <c r="V13459" s="42"/>
      <c r="W13459" s="42"/>
      <c r="X13459" s="42"/>
      <c r="Y13459" s="42"/>
      <c r="Z13459" s="42"/>
    </row>
    <row r="13460">
      <c r="B13460" s="42"/>
      <c r="D13460" s="90"/>
      <c r="F13460" s="90"/>
      <c r="G13460" s="42"/>
      <c r="H13460" s="90"/>
      <c r="M13460" s="42"/>
      <c r="S13460" s="42"/>
      <c r="T13460" s="42"/>
      <c r="U13460" s="42"/>
      <c r="V13460" s="42"/>
      <c r="W13460" s="42"/>
      <c r="X13460" s="42"/>
      <c r="Y13460" s="42"/>
      <c r="Z13460" s="42"/>
    </row>
    <row r="13461">
      <c r="B13461" s="42"/>
      <c r="D13461" s="90"/>
      <c r="F13461" s="90"/>
      <c r="G13461" s="42"/>
      <c r="H13461" s="90"/>
      <c r="M13461" s="42"/>
      <c r="S13461" s="42"/>
      <c r="T13461" s="42"/>
      <c r="U13461" s="42"/>
      <c r="V13461" s="42"/>
      <c r="W13461" s="42"/>
      <c r="X13461" s="42"/>
      <c r="Y13461" s="42"/>
      <c r="Z13461" s="42"/>
    </row>
    <row r="13462">
      <c r="B13462" s="42"/>
      <c r="D13462" s="90"/>
      <c r="F13462" s="90"/>
      <c r="G13462" s="42"/>
      <c r="H13462" s="90"/>
      <c r="M13462" s="42"/>
      <c r="S13462" s="42"/>
      <c r="T13462" s="42"/>
      <c r="U13462" s="42"/>
      <c r="V13462" s="42"/>
      <c r="W13462" s="42"/>
      <c r="X13462" s="42"/>
      <c r="Y13462" s="42"/>
      <c r="Z13462" s="42"/>
    </row>
    <row r="13463">
      <c r="B13463" s="42"/>
      <c r="D13463" s="90"/>
      <c r="F13463" s="90"/>
      <c r="G13463" s="42"/>
      <c r="H13463" s="90"/>
      <c r="M13463" s="42"/>
      <c r="S13463" s="42"/>
      <c r="T13463" s="42"/>
      <c r="U13463" s="42"/>
      <c r="V13463" s="42"/>
      <c r="W13463" s="42"/>
      <c r="X13463" s="42"/>
      <c r="Y13463" s="42"/>
      <c r="Z13463" s="42"/>
    </row>
    <row r="13464">
      <c r="B13464" s="42"/>
      <c r="D13464" s="90"/>
      <c r="F13464" s="90"/>
      <c r="G13464" s="42"/>
      <c r="H13464" s="90"/>
      <c r="M13464" s="42"/>
      <c r="S13464" s="42"/>
      <c r="T13464" s="42"/>
      <c r="U13464" s="42"/>
      <c r="V13464" s="42"/>
      <c r="W13464" s="42"/>
      <c r="X13464" s="42"/>
      <c r="Y13464" s="42"/>
      <c r="Z13464" s="42"/>
    </row>
    <row r="13465">
      <c r="B13465" s="42"/>
      <c r="D13465" s="90"/>
      <c r="F13465" s="90"/>
      <c r="G13465" s="42"/>
      <c r="H13465" s="90"/>
      <c r="M13465" s="42"/>
      <c r="S13465" s="42"/>
      <c r="T13465" s="42"/>
      <c r="U13465" s="42"/>
      <c r="V13465" s="42"/>
      <c r="W13465" s="42"/>
      <c r="X13465" s="42"/>
      <c r="Y13465" s="42"/>
      <c r="Z13465" s="42"/>
    </row>
    <row r="13466">
      <c r="B13466" s="42"/>
      <c r="D13466" s="90"/>
      <c r="F13466" s="90"/>
      <c r="G13466" s="42"/>
      <c r="H13466" s="90"/>
      <c r="M13466" s="42"/>
      <c r="S13466" s="42"/>
      <c r="T13466" s="42"/>
      <c r="U13466" s="42"/>
      <c r="V13466" s="42"/>
      <c r="W13466" s="42"/>
      <c r="X13466" s="42"/>
      <c r="Y13466" s="42"/>
      <c r="Z13466" s="42"/>
    </row>
    <row r="13467">
      <c r="B13467" s="42"/>
      <c r="D13467" s="90"/>
      <c r="F13467" s="90"/>
      <c r="G13467" s="42"/>
      <c r="H13467" s="90"/>
      <c r="M13467" s="42"/>
      <c r="S13467" s="42"/>
      <c r="T13467" s="42"/>
      <c r="U13467" s="42"/>
      <c r="V13467" s="42"/>
      <c r="W13467" s="42"/>
      <c r="X13467" s="42"/>
      <c r="Y13467" s="42"/>
      <c r="Z13467" s="42"/>
    </row>
    <row r="13468">
      <c r="B13468" s="42"/>
      <c r="D13468" s="90"/>
      <c r="F13468" s="90"/>
      <c r="G13468" s="42"/>
      <c r="H13468" s="90"/>
      <c r="M13468" s="42"/>
      <c r="S13468" s="42"/>
      <c r="T13468" s="42"/>
      <c r="U13468" s="42"/>
      <c r="V13468" s="42"/>
      <c r="W13468" s="42"/>
      <c r="X13468" s="42"/>
      <c r="Y13468" s="42"/>
      <c r="Z13468" s="42"/>
    </row>
    <row r="13469">
      <c r="B13469" s="42"/>
      <c r="D13469" s="90"/>
      <c r="F13469" s="90"/>
      <c r="G13469" s="42"/>
      <c r="H13469" s="90"/>
      <c r="M13469" s="42"/>
      <c r="S13469" s="42"/>
      <c r="T13469" s="42"/>
      <c r="U13469" s="42"/>
      <c r="V13469" s="42"/>
      <c r="W13469" s="42"/>
      <c r="X13469" s="42"/>
      <c r="Y13469" s="42"/>
      <c r="Z13469" s="42"/>
    </row>
    <row r="13470">
      <c r="B13470" s="42"/>
      <c r="D13470" s="90"/>
      <c r="F13470" s="90"/>
      <c r="G13470" s="42"/>
      <c r="H13470" s="90"/>
      <c r="M13470" s="42"/>
      <c r="S13470" s="42"/>
      <c r="T13470" s="42"/>
      <c r="U13470" s="42"/>
      <c r="V13470" s="42"/>
      <c r="W13470" s="42"/>
      <c r="X13470" s="42"/>
      <c r="Y13470" s="42"/>
      <c r="Z13470" s="42"/>
    </row>
    <row r="13471">
      <c r="B13471" s="42"/>
      <c r="D13471" s="90"/>
      <c r="F13471" s="90"/>
      <c r="G13471" s="42"/>
      <c r="H13471" s="90"/>
      <c r="M13471" s="42"/>
      <c r="S13471" s="42"/>
      <c r="T13471" s="42"/>
      <c r="U13471" s="42"/>
      <c r="V13471" s="42"/>
      <c r="W13471" s="42"/>
      <c r="X13471" s="42"/>
      <c r="Y13471" s="42"/>
      <c r="Z13471" s="42"/>
    </row>
    <row r="13472">
      <c r="B13472" s="42"/>
      <c r="D13472" s="90"/>
      <c r="F13472" s="90"/>
      <c r="G13472" s="42"/>
      <c r="H13472" s="90"/>
      <c r="M13472" s="42"/>
      <c r="S13472" s="42"/>
      <c r="T13472" s="42"/>
      <c r="U13472" s="42"/>
      <c r="V13472" s="42"/>
      <c r="W13472" s="42"/>
      <c r="X13472" s="42"/>
      <c r="Y13472" s="42"/>
      <c r="Z13472" s="42"/>
    </row>
    <row r="13473">
      <c r="B13473" s="42"/>
      <c r="D13473" s="90"/>
      <c r="F13473" s="90"/>
      <c r="G13473" s="42"/>
      <c r="H13473" s="90"/>
      <c r="M13473" s="42"/>
      <c r="S13473" s="42"/>
      <c r="T13473" s="42"/>
      <c r="U13473" s="42"/>
      <c r="V13473" s="42"/>
      <c r="W13473" s="42"/>
      <c r="X13473" s="42"/>
      <c r="Y13473" s="42"/>
      <c r="Z13473" s="42"/>
    </row>
    <row r="13474">
      <c r="B13474" s="42"/>
      <c r="D13474" s="90"/>
      <c r="F13474" s="90"/>
      <c r="G13474" s="42"/>
      <c r="H13474" s="90"/>
      <c r="M13474" s="42"/>
      <c r="S13474" s="42"/>
      <c r="T13474" s="42"/>
      <c r="U13474" s="42"/>
      <c r="V13474" s="42"/>
      <c r="W13474" s="42"/>
      <c r="X13474" s="42"/>
      <c r="Y13474" s="42"/>
      <c r="Z13474" s="42"/>
    </row>
    <row r="13475">
      <c r="B13475" s="42"/>
      <c r="D13475" s="90"/>
      <c r="F13475" s="90"/>
      <c r="G13475" s="42"/>
      <c r="H13475" s="90"/>
      <c r="M13475" s="42"/>
      <c r="S13475" s="42"/>
      <c r="T13475" s="42"/>
      <c r="U13475" s="42"/>
      <c r="V13475" s="42"/>
      <c r="W13475" s="42"/>
      <c r="X13475" s="42"/>
      <c r="Y13475" s="42"/>
      <c r="Z13475" s="42"/>
    </row>
    <row r="13476">
      <c r="B13476" s="42"/>
      <c r="D13476" s="90"/>
      <c r="F13476" s="90"/>
      <c r="G13476" s="42"/>
      <c r="H13476" s="90"/>
      <c r="M13476" s="42"/>
      <c r="S13476" s="42"/>
      <c r="T13476" s="42"/>
      <c r="U13476" s="42"/>
      <c r="V13476" s="42"/>
      <c r="W13476" s="42"/>
      <c r="X13476" s="42"/>
      <c r="Y13476" s="42"/>
      <c r="Z13476" s="42"/>
    </row>
    <row r="13477">
      <c r="B13477" s="42"/>
      <c r="D13477" s="90"/>
      <c r="F13477" s="90"/>
      <c r="G13477" s="42"/>
      <c r="H13477" s="90"/>
      <c r="M13477" s="42"/>
      <c r="S13477" s="42"/>
      <c r="T13477" s="42"/>
      <c r="U13477" s="42"/>
      <c r="V13477" s="42"/>
      <c r="W13477" s="42"/>
      <c r="X13477" s="42"/>
      <c r="Y13477" s="42"/>
      <c r="Z13477" s="42"/>
    </row>
    <row r="13478">
      <c r="B13478" s="42"/>
      <c r="D13478" s="90"/>
      <c r="F13478" s="90"/>
      <c r="G13478" s="42"/>
      <c r="H13478" s="90"/>
      <c r="M13478" s="42"/>
      <c r="S13478" s="42"/>
      <c r="T13478" s="42"/>
      <c r="U13478" s="42"/>
      <c r="V13478" s="42"/>
      <c r="W13478" s="42"/>
      <c r="X13478" s="42"/>
      <c r="Y13478" s="42"/>
      <c r="Z13478" s="42"/>
    </row>
    <row r="13479">
      <c r="B13479" s="42"/>
      <c r="D13479" s="90"/>
      <c r="F13479" s="90"/>
      <c r="G13479" s="42"/>
      <c r="H13479" s="90"/>
      <c r="M13479" s="42"/>
      <c r="S13479" s="42"/>
      <c r="T13479" s="42"/>
      <c r="U13479" s="42"/>
      <c r="V13479" s="42"/>
      <c r="W13479" s="42"/>
      <c r="X13479" s="42"/>
      <c r="Y13479" s="42"/>
      <c r="Z13479" s="42"/>
    </row>
    <row r="13480">
      <c r="B13480" s="42"/>
      <c r="D13480" s="90"/>
      <c r="F13480" s="90"/>
      <c r="G13480" s="42"/>
      <c r="H13480" s="90"/>
      <c r="M13480" s="42"/>
      <c r="S13480" s="42"/>
      <c r="T13480" s="42"/>
      <c r="U13480" s="42"/>
      <c r="V13480" s="42"/>
      <c r="W13480" s="42"/>
      <c r="X13480" s="42"/>
      <c r="Y13480" s="42"/>
      <c r="Z13480" s="42"/>
    </row>
    <row r="13481">
      <c r="B13481" s="42"/>
      <c r="D13481" s="90"/>
      <c r="F13481" s="90"/>
      <c r="G13481" s="42"/>
      <c r="H13481" s="90"/>
      <c r="M13481" s="42"/>
      <c r="S13481" s="42"/>
      <c r="T13481" s="42"/>
      <c r="U13481" s="42"/>
      <c r="V13481" s="42"/>
      <c r="W13481" s="42"/>
      <c r="X13481" s="42"/>
      <c r="Y13481" s="42"/>
      <c r="Z13481" s="42"/>
    </row>
    <row r="13482">
      <c r="B13482" s="42"/>
      <c r="D13482" s="90"/>
      <c r="F13482" s="90"/>
      <c r="G13482" s="42"/>
      <c r="H13482" s="90"/>
      <c r="M13482" s="42"/>
      <c r="S13482" s="42"/>
      <c r="T13482" s="42"/>
      <c r="U13482" s="42"/>
      <c r="V13482" s="42"/>
      <c r="W13482" s="42"/>
      <c r="X13482" s="42"/>
      <c r="Y13482" s="42"/>
      <c r="Z13482" s="42"/>
    </row>
    <row r="13483">
      <c r="B13483" s="42"/>
      <c r="D13483" s="90"/>
      <c r="F13483" s="90"/>
      <c r="G13483" s="42"/>
      <c r="H13483" s="90"/>
      <c r="M13483" s="42"/>
      <c r="S13483" s="42"/>
      <c r="T13483" s="42"/>
      <c r="U13483" s="42"/>
      <c r="V13483" s="42"/>
      <c r="W13483" s="42"/>
      <c r="X13483" s="42"/>
      <c r="Y13483" s="42"/>
      <c r="Z13483" s="42"/>
    </row>
    <row r="13484">
      <c r="B13484" s="42"/>
      <c r="D13484" s="90"/>
      <c r="F13484" s="90"/>
      <c r="G13484" s="42"/>
      <c r="H13484" s="90"/>
      <c r="M13484" s="42"/>
      <c r="S13484" s="42"/>
      <c r="T13484" s="42"/>
      <c r="U13484" s="42"/>
      <c r="V13484" s="42"/>
      <c r="W13484" s="42"/>
      <c r="X13484" s="42"/>
      <c r="Y13484" s="42"/>
      <c r="Z13484" s="42"/>
    </row>
    <row r="13485">
      <c r="B13485" s="42"/>
      <c r="D13485" s="90"/>
      <c r="F13485" s="90"/>
      <c r="G13485" s="42"/>
      <c r="H13485" s="90"/>
      <c r="M13485" s="42"/>
      <c r="S13485" s="42"/>
      <c r="T13485" s="42"/>
      <c r="U13485" s="42"/>
      <c r="V13485" s="42"/>
      <c r="W13485" s="42"/>
      <c r="X13485" s="42"/>
      <c r="Y13485" s="42"/>
      <c r="Z13485" s="42"/>
    </row>
    <row r="13486">
      <c r="B13486" s="42"/>
      <c r="D13486" s="90"/>
      <c r="F13486" s="90"/>
      <c r="G13486" s="42"/>
      <c r="H13486" s="90"/>
      <c r="M13486" s="42"/>
      <c r="S13486" s="42"/>
      <c r="T13486" s="42"/>
      <c r="U13486" s="42"/>
      <c r="V13486" s="42"/>
      <c r="W13486" s="42"/>
      <c r="X13486" s="42"/>
      <c r="Y13486" s="42"/>
      <c r="Z13486" s="42"/>
    </row>
    <row r="13487">
      <c r="B13487" s="42"/>
      <c r="D13487" s="90"/>
      <c r="F13487" s="90"/>
      <c r="G13487" s="42"/>
      <c r="H13487" s="90"/>
      <c r="M13487" s="42"/>
      <c r="S13487" s="42"/>
      <c r="T13487" s="42"/>
      <c r="U13487" s="42"/>
      <c r="V13487" s="42"/>
      <c r="W13487" s="42"/>
      <c r="X13487" s="42"/>
      <c r="Y13487" s="42"/>
      <c r="Z13487" s="42"/>
    </row>
    <row r="13488">
      <c r="B13488" s="42"/>
      <c r="D13488" s="90"/>
      <c r="F13488" s="90"/>
      <c r="G13488" s="42"/>
      <c r="H13488" s="90"/>
      <c r="M13488" s="42"/>
      <c r="S13488" s="42"/>
      <c r="T13488" s="42"/>
      <c r="U13488" s="42"/>
      <c r="V13488" s="42"/>
      <c r="W13488" s="42"/>
      <c r="X13488" s="42"/>
      <c r="Y13488" s="42"/>
      <c r="Z13488" s="42"/>
    </row>
    <row r="13489">
      <c r="B13489" s="42"/>
      <c r="D13489" s="90"/>
      <c r="F13489" s="90"/>
      <c r="G13489" s="42"/>
      <c r="H13489" s="90"/>
      <c r="M13489" s="42"/>
      <c r="S13489" s="42"/>
      <c r="T13489" s="42"/>
      <c r="U13489" s="42"/>
      <c r="V13489" s="42"/>
      <c r="W13489" s="42"/>
      <c r="X13489" s="42"/>
      <c r="Y13489" s="42"/>
      <c r="Z13489" s="42"/>
    </row>
    <row r="13490">
      <c r="B13490" s="42"/>
      <c r="D13490" s="90"/>
      <c r="F13490" s="90"/>
      <c r="G13490" s="42"/>
      <c r="H13490" s="90"/>
      <c r="M13490" s="42"/>
      <c r="S13490" s="42"/>
      <c r="T13490" s="42"/>
      <c r="U13490" s="42"/>
      <c r="V13490" s="42"/>
      <c r="W13490" s="42"/>
      <c r="X13490" s="42"/>
      <c r="Y13490" s="42"/>
      <c r="Z13490" s="42"/>
    </row>
    <row r="13491">
      <c r="B13491" s="42"/>
      <c r="D13491" s="90"/>
      <c r="F13491" s="90"/>
      <c r="G13491" s="42"/>
      <c r="H13491" s="90"/>
      <c r="M13491" s="42"/>
      <c r="S13491" s="42"/>
      <c r="T13491" s="42"/>
      <c r="U13491" s="42"/>
      <c r="V13491" s="42"/>
      <c r="W13491" s="42"/>
      <c r="X13491" s="42"/>
      <c r="Y13491" s="42"/>
      <c r="Z13491" s="42"/>
    </row>
    <row r="13492">
      <c r="B13492" s="42"/>
      <c r="D13492" s="90"/>
      <c r="F13492" s="90"/>
      <c r="G13492" s="42"/>
      <c r="H13492" s="90"/>
      <c r="M13492" s="42"/>
      <c r="S13492" s="42"/>
      <c r="T13492" s="42"/>
      <c r="U13492" s="42"/>
      <c r="V13492" s="42"/>
      <c r="W13492" s="42"/>
      <c r="X13492" s="42"/>
      <c r="Y13492" s="42"/>
      <c r="Z13492" s="42"/>
    </row>
    <row r="13493">
      <c r="B13493" s="42"/>
      <c r="D13493" s="90"/>
      <c r="F13493" s="90"/>
      <c r="G13493" s="42"/>
      <c r="H13493" s="90"/>
      <c r="M13493" s="42"/>
      <c r="S13493" s="42"/>
      <c r="T13493" s="42"/>
      <c r="U13493" s="42"/>
      <c r="V13493" s="42"/>
      <c r="W13493" s="42"/>
      <c r="X13493" s="42"/>
      <c r="Y13493" s="42"/>
      <c r="Z13493" s="42"/>
    </row>
    <row r="13494">
      <c r="B13494" s="42"/>
      <c r="D13494" s="90"/>
      <c r="F13494" s="90"/>
      <c r="G13494" s="42"/>
      <c r="H13494" s="90"/>
      <c r="M13494" s="42"/>
      <c r="S13494" s="42"/>
      <c r="T13494" s="42"/>
      <c r="U13494" s="42"/>
      <c r="V13494" s="42"/>
      <c r="W13494" s="42"/>
      <c r="X13494" s="42"/>
      <c r="Y13494" s="42"/>
      <c r="Z13494" s="42"/>
    </row>
    <row r="13495">
      <c r="B13495" s="42"/>
      <c r="D13495" s="90"/>
      <c r="F13495" s="90"/>
      <c r="G13495" s="42"/>
      <c r="H13495" s="90"/>
      <c r="M13495" s="42"/>
      <c r="S13495" s="42"/>
      <c r="T13495" s="42"/>
      <c r="U13495" s="42"/>
      <c r="V13495" s="42"/>
      <c r="W13495" s="42"/>
      <c r="X13495" s="42"/>
      <c r="Y13495" s="42"/>
      <c r="Z13495" s="42"/>
    </row>
    <row r="13496">
      <c r="B13496" s="42"/>
      <c r="D13496" s="90"/>
      <c r="F13496" s="90"/>
      <c r="G13496" s="42"/>
      <c r="H13496" s="90"/>
      <c r="M13496" s="42"/>
      <c r="S13496" s="42"/>
      <c r="T13496" s="42"/>
      <c r="U13496" s="42"/>
      <c r="V13496" s="42"/>
      <c r="W13496" s="42"/>
      <c r="X13496" s="42"/>
      <c r="Y13496" s="42"/>
      <c r="Z13496" s="42"/>
    </row>
    <row r="13497">
      <c r="B13497" s="42"/>
      <c r="D13497" s="90"/>
      <c r="F13497" s="90"/>
      <c r="G13497" s="42"/>
      <c r="H13497" s="90"/>
      <c r="M13497" s="42"/>
      <c r="S13497" s="42"/>
      <c r="T13497" s="42"/>
      <c r="U13497" s="42"/>
      <c r="V13497" s="42"/>
      <c r="W13497" s="42"/>
      <c r="X13497" s="42"/>
      <c r="Y13497" s="42"/>
      <c r="Z13497" s="42"/>
    </row>
    <row r="13498">
      <c r="B13498" s="42"/>
      <c r="D13498" s="90"/>
      <c r="F13498" s="90"/>
      <c r="G13498" s="42"/>
      <c r="H13498" s="90"/>
      <c r="M13498" s="42"/>
      <c r="S13498" s="42"/>
      <c r="T13498" s="42"/>
      <c r="U13498" s="42"/>
      <c r="V13498" s="42"/>
      <c r="W13498" s="42"/>
      <c r="X13498" s="42"/>
      <c r="Y13498" s="42"/>
      <c r="Z13498" s="42"/>
    </row>
    <row r="13499">
      <c r="B13499" s="42"/>
      <c r="D13499" s="90"/>
      <c r="F13499" s="90"/>
      <c r="G13499" s="42"/>
      <c r="H13499" s="90"/>
      <c r="M13499" s="42"/>
      <c r="S13499" s="42"/>
      <c r="T13499" s="42"/>
      <c r="U13499" s="42"/>
      <c r="V13499" s="42"/>
      <c r="W13499" s="42"/>
      <c r="X13499" s="42"/>
      <c r="Y13499" s="42"/>
      <c r="Z13499" s="42"/>
    </row>
    <row r="13500">
      <c r="B13500" s="42"/>
      <c r="D13500" s="90"/>
      <c r="F13500" s="90"/>
      <c r="G13500" s="42"/>
      <c r="H13500" s="90"/>
      <c r="M13500" s="42"/>
      <c r="S13500" s="42"/>
      <c r="T13500" s="42"/>
      <c r="U13500" s="42"/>
      <c r="V13500" s="42"/>
      <c r="W13500" s="42"/>
      <c r="X13500" s="42"/>
      <c r="Y13500" s="42"/>
      <c r="Z13500" s="42"/>
    </row>
    <row r="13501">
      <c r="B13501" s="42"/>
      <c r="D13501" s="90"/>
      <c r="F13501" s="90"/>
      <c r="G13501" s="42"/>
      <c r="H13501" s="90"/>
      <c r="M13501" s="42"/>
      <c r="S13501" s="42"/>
      <c r="T13501" s="42"/>
      <c r="U13501" s="42"/>
      <c r="V13501" s="42"/>
      <c r="W13501" s="42"/>
      <c r="X13501" s="42"/>
      <c r="Y13501" s="42"/>
      <c r="Z13501" s="42"/>
    </row>
    <row r="13502">
      <c r="B13502" s="42"/>
      <c r="D13502" s="90"/>
      <c r="F13502" s="90"/>
      <c r="G13502" s="42"/>
      <c r="H13502" s="90"/>
      <c r="M13502" s="42"/>
      <c r="S13502" s="42"/>
      <c r="T13502" s="42"/>
      <c r="U13502" s="42"/>
      <c r="V13502" s="42"/>
      <c r="W13502" s="42"/>
      <c r="X13502" s="42"/>
      <c r="Y13502" s="42"/>
      <c r="Z13502" s="42"/>
    </row>
    <row r="13503">
      <c r="B13503" s="42"/>
      <c r="D13503" s="90"/>
      <c r="F13503" s="90"/>
      <c r="G13503" s="42"/>
      <c r="H13503" s="90"/>
      <c r="M13503" s="42"/>
      <c r="S13503" s="42"/>
      <c r="T13503" s="42"/>
      <c r="U13503" s="42"/>
      <c r="V13503" s="42"/>
      <c r="W13503" s="42"/>
      <c r="X13503" s="42"/>
      <c r="Y13503" s="42"/>
      <c r="Z13503" s="42"/>
    </row>
    <row r="13504">
      <c r="B13504" s="42"/>
      <c r="D13504" s="90"/>
      <c r="F13504" s="90"/>
      <c r="G13504" s="42"/>
      <c r="H13504" s="90"/>
      <c r="M13504" s="42"/>
      <c r="S13504" s="42"/>
      <c r="T13504" s="42"/>
      <c r="U13504" s="42"/>
      <c r="V13504" s="42"/>
      <c r="W13504" s="42"/>
      <c r="X13504" s="42"/>
      <c r="Y13504" s="42"/>
      <c r="Z13504" s="42"/>
    </row>
    <row r="13505">
      <c r="B13505" s="42"/>
      <c r="D13505" s="90"/>
      <c r="F13505" s="90"/>
      <c r="G13505" s="42"/>
      <c r="H13505" s="90"/>
      <c r="M13505" s="42"/>
      <c r="S13505" s="42"/>
      <c r="T13505" s="42"/>
      <c r="U13505" s="42"/>
      <c r="V13505" s="42"/>
      <c r="W13505" s="42"/>
      <c r="X13505" s="42"/>
      <c r="Y13505" s="42"/>
      <c r="Z13505" s="42"/>
    </row>
    <row r="13506">
      <c r="B13506" s="42"/>
      <c r="D13506" s="90"/>
      <c r="F13506" s="90"/>
      <c r="G13506" s="42"/>
      <c r="H13506" s="90"/>
      <c r="M13506" s="42"/>
      <c r="S13506" s="42"/>
      <c r="T13506" s="42"/>
      <c r="U13506" s="42"/>
      <c r="V13506" s="42"/>
      <c r="W13506" s="42"/>
      <c r="X13506" s="42"/>
      <c r="Y13506" s="42"/>
      <c r="Z13506" s="42"/>
    </row>
    <row r="13507">
      <c r="B13507" s="42"/>
      <c r="D13507" s="90"/>
      <c r="F13507" s="90"/>
      <c r="G13507" s="42"/>
      <c r="H13507" s="90"/>
      <c r="M13507" s="42"/>
      <c r="S13507" s="42"/>
      <c r="T13507" s="42"/>
      <c r="U13507" s="42"/>
      <c r="V13507" s="42"/>
      <c r="W13507" s="42"/>
      <c r="X13507" s="42"/>
      <c r="Y13507" s="42"/>
      <c r="Z13507" s="42"/>
    </row>
    <row r="13508">
      <c r="B13508" s="42"/>
      <c r="D13508" s="90"/>
      <c r="F13508" s="90"/>
      <c r="G13508" s="42"/>
      <c r="H13508" s="90"/>
      <c r="M13508" s="42"/>
      <c r="S13508" s="42"/>
      <c r="T13508" s="42"/>
      <c r="U13508" s="42"/>
      <c r="V13508" s="42"/>
      <c r="W13508" s="42"/>
      <c r="X13508" s="42"/>
      <c r="Y13508" s="42"/>
      <c r="Z13508" s="42"/>
    </row>
    <row r="13509">
      <c r="B13509" s="42"/>
      <c r="D13509" s="90"/>
      <c r="F13509" s="90"/>
      <c r="G13509" s="42"/>
      <c r="H13509" s="90"/>
      <c r="M13509" s="42"/>
      <c r="S13509" s="42"/>
      <c r="T13509" s="42"/>
      <c r="U13509" s="42"/>
      <c r="V13509" s="42"/>
      <c r="W13509" s="42"/>
      <c r="X13509" s="42"/>
      <c r="Y13509" s="42"/>
      <c r="Z13509" s="42"/>
    </row>
    <row r="13510">
      <c r="B13510" s="42"/>
      <c r="D13510" s="90"/>
      <c r="F13510" s="90"/>
      <c r="G13510" s="42"/>
      <c r="H13510" s="90"/>
      <c r="M13510" s="42"/>
      <c r="S13510" s="42"/>
      <c r="T13510" s="42"/>
      <c r="U13510" s="42"/>
      <c r="V13510" s="42"/>
      <c r="W13510" s="42"/>
      <c r="X13510" s="42"/>
      <c r="Y13510" s="42"/>
      <c r="Z13510" s="42"/>
    </row>
    <row r="13511">
      <c r="B13511" s="42"/>
      <c r="D13511" s="90"/>
      <c r="F13511" s="90"/>
      <c r="G13511" s="42"/>
      <c r="H13511" s="90"/>
      <c r="M13511" s="42"/>
      <c r="S13511" s="42"/>
      <c r="T13511" s="42"/>
      <c r="U13511" s="42"/>
      <c r="V13511" s="42"/>
      <c r="W13511" s="42"/>
      <c r="X13511" s="42"/>
      <c r="Y13511" s="42"/>
      <c r="Z13511" s="42"/>
    </row>
    <row r="13512">
      <c r="B13512" s="42"/>
      <c r="D13512" s="90"/>
      <c r="F13512" s="90"/>
      <c r="G13512" s="42"/>
      <c r="H13512" s="90"/>
      <c r="M13512" s="42"/>
      <c r="S13512" s="42"/>
      <c r="T13512" s="42"/>
      <c r="U13512" s="42"/>
      <c r="V13512" s="42"/>
      <c r="W13512" s="42"/>
      <c r="X13512" s="42"/>
      <c r="Y13512" s="42"/>
      <c r="Z13512" s="42"/>
    </row>
    <row r="13513">
      <c r="B13513" s="42"/>
      <c r="D13513" s="90"/>
      <c r="F13513" s="90"/>
      <c r="G13513" s="42"/>
      <c r="H13513" s="90"/>
      <c r="M13513" s="42"/>
      <c r="S13513" s="42"/>
      <c r="T13513" s="42"/>
      <c r="U13513" s="42"/>
      <c r="V13513" s="42"/>
      <c r="W13513" s="42"/>
      <c r="X13513" s="42"/>
      <c r="Y13513" s="42"/>
      <c r="Z13513" s="42"/>
    </row>
    <row r="13514">
      <c r="B13514" s="42"/>
      <c r="D13514" s="90"/>
      <c r="F13514" s="90"/>
      <c r="G13514" s="42"/>
      <c r="H13514" s="90"/>
      <c r="M13514" s="42"/>
      <c r="S13514" s="42"/>
      <c r="T13514" s="42"/>
      <c r="U13514" s="42"/>
      <c r="V13514" s="42"/>
      <c r="W13514" s="42"/>
      <c r="X13514" s="42"/>
      <c r="Y13514" s="42"/>
      <c r="Z13514" s="42"/>
    </row>
    <row r="13515">
      <c r="B13515" s="42"/>
      <c r="D13515" s="90"/>
      <c r="F13515" s="90"/>
      <c r="G13515" s="42"/>
      <c r="H13515" s="90"/>
      <c r="M13515" s="42"/>
      <c r="S13515" s="42"/>
      <c r="T13515" s="42"/>
      <c r="U13515" s="42"/>
      <c r="V13515" s="42"/>
      <c r="W13515" s="42"/>
      <c r="X13515" s="42"/>
      <c r="Y13515" s="42"/>
      <c r="Z13515" s="42"/>
    </row>
    <row r="13516">
      <c r="B13516" s="42"/>
      <c r="D13516" s="90"/>
      <c r="F13516" s="90"/>
      <c r="G13516" s="42"/>
      <c r="H13516" s="90"/>
      <c r="M13516" s="42"/>
      <c r="S13516" s="42"/>
      <c r="T13516" s="42"/>
      <c r="U13516" s="42"/>
      <c r="V13516" s="42"/>
      <c r="W13516" s="42"/>
      <c r="X13516" s="42"/>
      <c r="Y13516" s="42"/>
      <c r="Z13516" s="42"/>
    </row>
    <row r="13517">
      <c r="B13517" s="42"/>
      <c r="D13517" s="90"/>
      <c r="F13517" s="90"/>
      <c r="G13517" s="42"/>
      <c r="H13517" s="90"/>
      <c r="M13517" s="42"/>
      <c r="S13517" s="42"/>
      <c r="T13517" s="42"/>
      <c r="U13517" s="42"/>
      <c r="V13517" s="42"/>
      <c r="W13517" s="42"/>
      <c r="X13517" s="42"/>
      <c r="Y13517" s="42"/>
      <c r="Z13517" s="42"/>
    </row>
    <row r="13518">
      <c r="B13518" s="42"/>
      <c r="D13518" s="90"/>
      <c r="F13518" s="90"/>
      <c r="G13518" s="42"/>
      <c r="H13518" s="90"/>
      <c r="M13518" s="42"/>
      <c r="S13518" s="42"/>
      <c r="T13518" s="42"/>
      <c r="U13518" s="42"/>
      <c r="V13518" s="42"/>
      <c r="W13518" s="42"/>
      <c r="X13518" s="42"/>
      <c r="Y13518" s="42"/>
      <c r="Z13518" s="42"/>
    </row>
    <row r="13519">
      <c r="B13519" s="42"/>
      <c r="D13519" s="90"/>
      <c r="F13519" s="90"/>
      <c r="G13519" s="42"/>
      <c r="H13519" s="90"/>
      <c r="M13519" s="42"/>
      <c r="S13519" s="42"/>
      <c r="T13519" s="42"/>
      <c r="U13519" s="42"/>
      <c r="V13519" s="42"/>
      <c r="W13519" s="42"/>
      <c r="X13519" s="42"/>
      <c r="Y13519" s="42"/>
      <c r="Z13519" s="42"/>
    </row>
    <row r="13520">
      <c r="B13520" s="42"/>
      <c r="D13520" s="90"/>
      <c r="F13520" s="90"/>
      <c r="G13520" s="42"/>
      <c r="H13520" s="90"/>
      <c r="M13520" s="42"/>
      <c r="S13520" s="42"/>
      <c r="T13520" s="42"/>
      <c r="U13520" s="42"/>
      <c r="V13520" s="42"/>
      <c r="W13520" s="42"/>
      <c r="X13520" s="42"/>
      <c r="Y13520" s="42"/>
      <c r="Z13520" s="42"/>
    </row>
    <row r="13521">
      <c r="B13521" s="42"/>
      <c r="D13521" s="90"/>
      <c r="F13521" s="90"/>
      <c r="G13521" s="42"/>
      <c r="H13521" s="90"/>
      <c r="M13521" s="42"/>
      <c r="S13521" s="42"/>
      <c r="T13521" s="42"/>
      <c r="U13521" s="42"/>
      <c r="V13521" s="42"/>
      <c r="W13521" s="42"/>
      <c r="X13521" s="42"/>
      <c r="Y13521" s="42"/>
      <c r="Z13521" s="42"/>
    </row>
    <row r="13522">
      <c r="B13522" s="42"/>
      <c r="D13522" s="90"/>
      <c r="F13522" s="90"/>
      <c r="G13522" s="42"/>
      <c r="H13522" s="90"/>
      <c r="M13522" s="42"/>
      <c r="S13522" s="42"/>
      <c r="T13522" s="42"/>
      <c r="U13522" s="42"/>
      <c r="V13522" s="42"/>
      <c r="W13522" s="42"/>
      <c r="X13522" s="42"/>
      <c r="Y13522" s="42"/>
      <c r="Z13522" s="42"/>
    </row>
    <row r="13523">
      <c r="B13523" s="42"/>
      <c r="D13523" s="90"/>
      <c r="F13523" s="90"/>
      <c r="G13523" s="42"/>
      <c r="H13523" s="90"/>
      <c r="M13523" s="42"/>
      <c r="S13523" s="42"/>
      <c r="T13523" s="42"/>
      <c r="U13523" s="42"/>
      <c r="V13523" s="42"/>
      <c r="W13523" s="42"/>
      <c r="X13523" s="42"/>
      <c r="Y13523" s="42"/>
      <c r="Z13523" s="42"/>
    </row>
    <row r="13524">
      <c r="B13524" s="42"/>
      <c r="D13524" s="90"/>
      <c r="F13524" s="90"/>
      <c r="G13524" s="42"/>
      <c r="H13524" s="90"/>
      <c r="M13524" s="42"/>
      <c r="S13524" s="42"/>
      <c r="T13524" s="42"/>
      <c r="U13524" s="42"/>
      <c r="V13524" s="42"/>
      <c r="W13524" s="42"/>
      <c r="X13524" s="42"/>
      <c r="Y13524" s="42"/>
      <c r="Z13524" s="42"/>
    </row>
    <row r="13525">
      <c r="B13525" s="42"/>
      <c r="D13525" s="90"/>
      <c r="F13525" s="90"/>
      <c r="G13525" s="42"/>
      <c r="H13525" s="90"/>
      <c r="M13525" s="42"/>
      <c r="S13525" s="42"/>
      <c r="T13525" s="42"/>
      <c r="U13525" s="42"/>
      <c r="V13525" s="42"/>
      <c r="W13525" s="42"/>
      <c r="X13525" s="42"/>
      <c r="Y13525" s="42"/>
      <c r="Z13525" s="42"/>
    </row>
    <row r="13526">
      <c r="B13526" s="42"/>
      <c r="D13526" s="90"/>
      <c r="F13526" s="90"/>
      <c r="G13526" s="42"/>
      <c r="H13526" s="90"/>
      <c r="M13526" s="42"/>
      <c r="S13526" s="42"/>
      <c r="T13526" s="42"/>
      <c r="U13526" s="42"/>
      <c r="V13526" s="42"/>
      <c r="W13526" s="42"/>
      <c r="X13526" s="42"/>
      <c r="Y13526" s="42"/>
      <c r="Z13526" s="42"/>
    </row>
    <row r="13527">
      <c r="B13527" s="42"/>
      <c r="D13527" s="90"/>
      <c r="F13527" s="90"/>
      <c r="G13527" s="42"/>
      <c r="H13527" s="90"/>
      <c r="M13527" s="42"/>
      <c r="S13527" s="42"/>
      <c r="T13527" s="42"/>
      <c r="U13527" s="42"/>
      <c r="V13527" s="42"/>
      <c r="W13527" s="42"/>
      <c r="X13527" s="42"/>
      <c r="Y13527" s="42"/>
      <c r="Z13527" s="42"/>
    </row>
    <row r="13528">
      <c r="B13528" s="42"/>
      <c r="D13528" s="90"/>
      <c r="F13528" s="90"/>
      <c r="G13528" s="42"/>
      <c r="H13528" s="90"/>
      <c r="M13528" s="42"/>
      <c r="S13528" s="42"/>
      <c r="T13528" s="42"/>
      <c r="U13528" s="42"/>
      <c r="V13528" s="42"/>
      <c r="W13528" s="42"/>
      <c r="X13528" s="42"/>
      <c r="Y13528" s="42"/>
      <c r="Z13528" s="42"/>
    </row>
    <row r="13529">
      <c r="B13529" s="42"/>
      <c r="D13529" s="90"/>
      <c r="F13529" s="90"/>
      <c r="G13529" s="42"/>
      <c r="H13529" s="90"/>
      <c r="M13529" s="42"/>
      <c r="S13529" s="42"/>
      <c r="T13529" s="42"/>
      <c r="U13529" s="42"/>
      <c r="V13529" s="42"/>
      <c r="W13529" s="42"/>
      <c r="X13529" s="42"/>
      <c r="Y13529" s="42"/>
      <c r="Z13529" s="42"/>
    </row>
    <row r="13530">
      <c r="B13530" s="42"/>
      <c r="D13530" s="90"/>
      <c r="F13530" s="90"/>
      <c r="G13530" s="42"/>
      <c r="H13530" s="90"/>
      <c r="M13530" s="42"/>
      <c r="S13530" s="42"/>
      <c r="T13530" s="42"/>
      <c r="U13530" s="42"/>
      <c r="V13530" s="42"/>
      <c r="W13530" s="42"/>
      <c r="X13530" s="42"/>
      <c r="Y13530" s="42"/>
      <c r="Z13530" s="42"/>
    </row>
    <row r="13531">
      <c r="B13531" s="42"/>
      <c r="D13531" s="90"/>
      <c r="F13531" s="90"/>
      <c r="G13531" s="42"/>
      <c r="H13531" s="90"/>
      <c r="M13531" s="42"/>
      <c r="S13531" s="42"/>
      <c r="T13531" s="42"/>
      <c r="U13531" s="42"/>
      <c r="V13531" s="42"/>
      <c r="W13531" s="42"/>
      <c r="X13531" s="42"/>
      <c r="Y13531" s="42"/>
      <c r="Z13531" s="42"/>
    </row>
    <row r="13532">
      <c r="B13532" s="42"/>
      <c r="D13532" s="90"/>
      <c r="F13532" s="90"/>
      <c r="G13532" s="42"/>
      <c r="H13532" s="90"/>
      <c r="M13532" s="42"/>
      <c r="S13532" s="42"/>
      <c r="T13532" s="42"/>
      <c r="U13532" s="42"/>
      <c r="V13532" s="42"/>
      <c r="W13532" s="42"/>
      <c r="X13532" s="42"/>
      <c r="Y13532" s="42"/>
      <c r="Z13532" s="42"/>
    </row>
    <row r="13533">
      <c r="B13533" s="42"/>
      <c r="D13533" s="90"/>
      <c r="F13533" s="90"/>
      <c r="G13533" s="42"/>
      <c r="H13533" s="90"/>
      <c r="M13533" s="42"/>
      <c r="S13533" s="42"/>
      <c r="T13533" s="42"/>
      <c r="U13533" s="42"/>
      <c r="V13533" s="42"/>
      <c r="W13533" s="42"/>
      <c r="X13533" s="42"/>
      <c r="Y13533" s="42"/>
      <c r="Z13533" s="42"/>
    </row>
    <row r="13534">
      <c r="B13534" s="42"/>
      <c r="D13534" s="90"/>
      <c r="F13534" s="90"/>
      <c r="G13534" s="42"/>
      <c r="H13534" s="90"/>
      <c r="M13534" s="42"/>
      <c r="S13534" s="42"/>
      <c r="T13534" s="42"/>
      <c r="U13534" s="42"/>
      <c r="V13534" s="42"/>
      <c r="W13534" s="42"/>
      <c r="X13534" s="42"/>
      <c r="Y13534" s="42"/>
      <c r="Z13534" s="42"/>
    </row>
    <row r="13535">
      <c r="B13535" s="42"/>
      <c r="D13535" s="90"/>
      <c r="F13535" s="90"/>
      <c r="G13535" s="42"/>
      <c r="H13535" s="90"/>
      <c r="M13535" s="42"/>
      <c r="S13535" s="42"/>
      <c r="T13535" s="42"/>
      <c r="U13535" s="42"/>
      <c r="V13535" s="42"/>
      <c r="W13535" s="42"/>
      <c r="X13535" s="42"/>
      <c r="Y13535" s="42"/>
      <c r="Z13535" s="42"/>
    </row>
    <row r="13536">
      <c r="B13536" s="42"/>
      <c r="D13536" s="90"/>
      <c r="F13536" s="90"/>
      <c r="G13536" s="42"/>
      <c r="H13536" s="90"/>
      <c r="M13536" s="42"/>
      <c r="S13536" s="42"/>
      <c r="T13536" s="42"/>
      <c r="U13536" s="42"/>
      <c r="V13536" s="42"/>
      <c r="W13536" s="42"/>
      <c r="X13536" s="42"/>
      <c r="Y13536" s="42"/>
      <c r="Z13536" s="42"/>
    </row>
    <row r="13537">
      <c r="B13537" s="42"/>
      <c r="D13537" s="90"/>
      <c r="F13537" s="90"/>
      <c r="G13537" s="42"/>
      <c r="H13537" s="90"/>
      <c r="M13537" s="42"/>
      <c r="S13537" s="42"/>
      <c r="T13537" s="42"/>
      <c r="U13537" s="42"/>
      <c r="V13537" s="42"/>
      <c r="W13537" s="42"/>
      <c r="X13537" s="42"/>
      <c r="Y13537" s="42"/>
      <c r="Z13537" s="42"/>
    </row>
    <row r="13538">
      <c r="B13538" s="42"/>
      <c r="D13538" s="90"/>
      <c r="F13538" s="90"/>
      <c r="G13538" s="42"/>
      <c r="H13538" s="90"/>
      <c r="M13538" s="42"/>
      <c r="S13538" s="42"/>
      <c r="T13538" s="42"/>
      <c r="U13538" s="42"/>
      <c r="V13538" s="42"/>
      <c r="W13538" s="42"/>
      <c r="X13538" s="42"/>
      <c r="Y13538" s="42"/>
      <c r="Z13538" s="42"/>
    </row>
    <row r="13539">
      <c r="B13539" s="42"/>
      <c r="D13539" s="90"/>
      <c r="F13539" s="90"/>
      <c r="G13539" s="42"/>
      <c r="H13539" s="90"/>
      <c r="M13539" s="42"/>
      <c r="S13539" s="42"/>
      <c r="T13539" s="42"/>
      <c r="U13539" s="42"/>
      <c r="V13539" s="42"/>
      <c r="W13539" s="42"/>
      <c r="X13539" s="42"/>
      <c r="Y13539" s="42"/>
      <c r="Z13539" s="42"/>
    </row>
    <row r="13540">
      <c r="B13540" s="42"/>
      <c r="D13540" s="90"/>
      <c r="F13540" s="90"/>
      <c r="G13540" s="42"/>
      <c r="H13540" s="90"/>
      <c r="M13540" s="42"/>
      <c r="S13540" s="42"/>
      <c r="T13540" s="42"/>
      <c r="U13540" s="42"/>
      <c r="V13540" s="42"/>
      <c r="W13540" s="42"/>
      <c r="X13540" s="42"/>
      <c r="Y13540" s="42"/>
      <c r="Z13540" s="42"/>
    </row>
    <row r="13541">
      <c r="B13541" s="42"/>
      <c r="D13541" s="90"/>
      <c r="F13541" s="90"/>
      <c r="G13541" s="42"/>
      <c r="H13541" s="90"/>
      <c r="M13541" s="42"/>
      <c r="S13541" s="42"/>
      <c r="T13541" s="42"/>
      <c r="U13541" s="42"/>
      <c r="V13541" s="42"/>
      <c r="W13541" s="42"/>
      <c r="X13541" s="42"/>
      <c r="Y13541" s="42"/>
      <c r="Z13541" s="42"/>
    </row>
    <row r="13542">
      <c r="B13542" s="42"/>
      <c r="D13542" s="90"/>
      <c r="F13542" s="90"/>
      <c r="G13542" s="42"/>
      <c r="H13542" s="90"/>
      <c r="M13542" s="42"/>
      <c r="S13542" s="42"/>
      <c r="T13542" s="42"/>
      <c r="U13542" s="42"/>
      <c r="V13542" s="42"/>
      <c r="W13542" s="42"/>
      <c r="X13542" s="42"/>
      <c r="Y13542" s="42"/>
      <c r="Z13542" s="42"/>
    </row>
    <row r="13543">
      <c r="B13543" s="42"/>
      <c r="D13543" s="90"/>
      <c r="F13543" s="90"/>
      <c r="G13543" s="42"/>
      <c r="H13543" s="90"/>
      <c r="M13543" s="42"/>
      <c r="S13543" s="42"/>
      <c r="T13543" s="42"/>
      <c r="U13543" s="42"/>
      <c r="V13543" s="42"/>
      <c r="W13543" s="42"/>
      <c r="X13543" s="42"/>
      <c r="Y13543" s="42"/>
      <c r="Z13543" s="42"/>
    </row>
    <row r="13544">
      <c r="B13544" s="42"/>
      <c r="D13544" s="90"/>
      <c r="F13544" s="90"/>
      <c r="G13544" s="42"/>
      <c r="H13544" s="90"/>
      <c r="M13544" s="42"/>
      <c r="S13544" s="42"/>
      <c r="T13544" s="42"/>
      <c r="U13544" s="42"/>
      <c r="V13544" s="42"/>
      <c r="W13544" s="42"/>
      <c r="X13544" s="42"/>
      <c r="Y13544" s="42"/>
      <c r="Z13544" s="42"/>
    </row>
    <row r="13545">
      <c r="B13545" s="42"/>
      <c r="D13545" s="90"/>
      <c r="F13545" s="90"/>
      <c r="G13545" s="42"/>
      <c r="H13545" s="90"/>
      <c r="M13545" s="42"/>
      <c r="S13545" s="42"/>
      <c r="T13545" s="42"/>
      <c r="U13545" s="42"/>
      <c r="V13545" s="42"/>
      <c r="W13545" s="42"/>
      <c r="X13545" s="42"/>
      <c r="Y13545" s="42"/>
      <c r="Z13545" s="42"/>
    </row>
    <row r="13546">
      <c r="B13546" s="42"/>
      <c r="D13546" s="90"/>
      <c r="F13546" s="90"/>
      <c r="G13546" s="42"/>
      <c r="H13546" s="90"/>
      <c r="M13546" s="42"/>
      <c r="S13546" s="42"/>
      <c r="T13546" s="42"/>
      <c r="U13546" s="42"/>
      <c r="V13546" s="42"/>
      <c r="W13546" s="42"/>
      <c r="X13546" s="42"/>
      <c r="Y13546" s="42"/>
      <c r="Z13546" s="42"/>
    </row>
    <row r="13547">
      <c r="B13547" s="42"/>
      <c r="D13547" s="90"/>
      <c r="F13547" s="90"/>
      <c r="G13547" s="42"/>
      <c r="H13547" s="90"/>
      <c r="M13547" s="42"/>
      <c r="S13547" s="42"/>
      <c r="T13547" s="42"/>
      <c r="U13547" s="42"/>
      <c r="V13547" s="42"/>
      <c r="W13547" s="42"/>
      <c r="X13547" s="42"/>
      <c r="Y13547" s="42"/>
      <c r="Z13547" s="42"/>
    </row>
    <row r="13548">
      <c r="B13548" s="42"/>
      <c r="D13548" s="90"/>
      <c r="F13548" s="90"/>
      <c r="G13548" s="42"/>
      <c r="H13548" s="90"/>
      <c r="M13548" s="42"/>
      <c r="S13548" s="42"/>
      <c r="T13548" s="42"/>
      <c r="U13548" s="42"/>
      <c r="V13548" s="42"/>
      <c r="W13548" s="42"/>
      <c r="X13548" s="42"/>
      <c r="Y13548" s="42"/>
      <c r="Z13548" s="42"/>
    </row>
    <row r="13549">
      <c r="B13549" s="42"/>
      <c r="D13549" s="90"/>
      <c r="F13549" s="90"/>
      <c r="G13549" s="42"/>
      <c r="H13549" s="90"/>
      <c r="M13549" s="42"/>
      <c r="S13549" s="42"/>
      <c r="T13549" s="42"/>
      <c r="U13549" s="42"/>
      <c r="V13549" s="42"/>
      <c r="W13549" s="42"/>
      <c r="X13549" s="42"/>
      <c r="Y13549" s="42"/>
      <c r="Z13549" s="42"/>
    </row>
    <row r="13550">
      <c r="B13550" s="42"/>
      <c r="D13550" s="90"/>
      <c r="F13550" s="90"/>
      <c r="G13550" s="42"/>
      <c r="H13550" s="90"/>
      <c r="M13550" s="42"/>
      <c r="S13550" s="42"/>
      <c r="T13550" s="42"/>
      <c r="U13550" s="42"/>
      <c r="V13550" s="42"/>
      <c r="W13550" s="42"/>
      <c r="X13550" s="42"/>
      <c r="Y13550" s="42"/>
      <c r="Z13550" s="42"/>
    </row>
    <row r="13551">
      <c r="B13551" s="42"/>
      <c r="D13551" s="90"/>
      <c r="F13551" s="90"/>
      <c r="G13551" s="42"/>
      <c r="H13551" s="90"/>
      <c r="M13551" s="42"/>
      <c r="S13551" s="42"/>
      <c r="T13551" s="42"/>
      <c r="U13551" s="42"/>
      <c r="V13551" s="42"/>
      <c r="W13551" s="42"/>
      <c r="X13551" s="42"/>
      <c r="Y13551" s="42"/>
      <c r="Z13551" s="42"/>
    </row>
    <row r="13552">
      <c r="B13552" s="42"/>
      <c r="D13552" s="90"/>
      <c r="F13552" s="90"/>
      <c r="G13552" s="42"/>
      <c r="H13552" s="90"/>
      <c r="M13552" s="42"/>
      <c r="S13552" s="42"/>
      <c r="T13552" s="42"/>
      <c r="U13552" s="42"/>
      <c r="V13552" s="42"/>
      <c r="W13552" s="42"/>
      <c r="X13552" s="42"/>
      <c r="Y13552" s="42"/>
      <c r="Z13552" s="42"/>
    </row>
    <row r="13553">
      <c r="B13553" s="42"/>
      <c r="D13553" s="90"/>
      <c r="F13553" s="90"/>
      <c r="G13553" s="42"/>
      <c r="H13553" s="90"/>
      <c r="M13553" s="42"/>
      <c r="S13553" s="42"/>
      <c r="T13553" s="42"/>
      <c r="U13553" s="42"/>
      <c r="V13553" s="42"/>
      <c r="W13553" s="42"/>
      <c r="X13553" s="42"/>
      <c r="Y13553" s="42"/>
      <c r="Z13553" s="42"/>
    </row>
    <row r="13554">
      <c r="B13554" s="42"/>
      <c r="D13554" s="90"/>
      <c r="F13554" s="90"/>
      <c r="G13554" s="42"/>
      <c r="H13554" s="90"/>
      <c r="M13554" s="42"/>
      <c r="S13554" s="42"/>
      <c r="T13554" s="42"/>
      <c r="U13554" s="42"/>
      <c r="V13554" s="42"/>
      <c r="W13554" s="42"/>
      <c r="X13554" s="42"/>
      <c r="Y13554" s="42"/>
      <c r="Z13554" s="42"/>
    </row>
    <row r="13555">
      <c r="B13555" s="42"/>
      <c r="D13555" s="90"/>
      <c r="F13555" s="90"/>
      <c r="G13555" s="42"/>
      <c r="H13555" s="90"/>
      <c r="M13555" s="42"/>
      <c r="S13555" s="42"/>
      <c r="T13555" s="42"/>
      <c r="U13555" s="42"/>
      <c r="V13555" s="42"/>
      <c r="W13555" s="42"/>
      <c r="X13555" s="42"/>
      <c r="Y13555" s="42"/>
      <c r="Z13555" s="42"/>
    </row>
    <row r="13556">
      <c r="B13556" s="42"/>
      <c r="D13556" s="90"/>
      <c r="F13556" s="90"/>
      <c r="G13556" s="42"/>
      <c r="H13556" s="90"/>
      <c r="M13556" s="42"/>
      <c r="S13556" s="42"/>
      <c r="T13556" s="42"/>
      <c r="U13556" s="42"/>
      <c r="V13556" s="42"/>
      <c r="W13556" s="42"/>
      <c r="X13556" s="42"/>
      <c r="Y13556" s="42"/>
      <c r="Z13556" s="42"/>
    </row>
    <row r="13557">
      <c r="B13557" s="42"/>
      <c r="D13557" s="90"/>
      <c r="F13557" s="90"/>
      <c r="G13557" s="42"/>
      <c r="H13557" s="90"/>
      <c r="M13557" s="42"/>
      <c r="S13557" s="42"/>
      <c r="T13557" s="42"/>
      <c r="U13557" s="42"/>
      <c r="V13557" s="42"/>
      <c r="W13557" s="42"/>
      <c r="X13557" s="42"/>
      <c r="Y13557" s="42"/>
      <c r="Z13557" s="42"/>
    </row>
    <row r="13558">
      <c r="B13558" s="42"/>
      <c r="D13558" s="90"/>
      <c r="F13558" s="90"/>
      <c r="G13558" s="42"/>
      <c r="H13558" s="90"/>
      <c r="M13558" s="42"/>
      <c r="S13558" s="42"/>
      <c r="T13558" s="42"/>
      <c r="U13558" s="42"/>
      <c r="V13558" s="42"/>
      <c r="W13558" s="42"/>
      <c r="X13558" s="42"/>
      <c r="Y13558" s="42"/>
      <c r="Z13558" s="42"/>
    </row>
    <row r="13559">
      <c r="B13559" s="42"/>
      <c r="D13559" s="90"/>
      <c r="F13559" s="90"/>
      <c r="G13559" s="42"/>
      <c r="H13559" s="90"/>
      <c r="M13559" s="42"/>
      <c r="S13559" s="42"/>
      <c r="T13559" s="42"/>
      <c r="U13559" s="42"/>
      <c r="V13559" s="42"/>
      <c r="W13559" s="42"/>
      <c r="X13559" s="42"/>
      <c r="Y13559" s="42"/>
      <c r="Z13559" s="42"/>
    </row>
    <row r="13560">
      <c r="B13560" s="42"/>
      <c r="D13560" s="90"/>
      <c r="F13560" s="90"/>
      <c r="G13560" s="42"/>
      <c r="H13560" s="90"/>
      <c r="M13560" s="42"/>
      <c r="S13560" s="42"/>
      <c r="T13560" s="42"/>
      <c r="U13560" s="42"/>
      <c r="V13560" s="42"/>
      <c r="W13560" s="42"/>
      <c r="X13560" s="42"/>
      <c r="Y13560" s="42"/>
      <c r="Z13560" s="42"/>
    </row>
    <row r="13561">
      <c r="B13561" s="42"/>
      <c r="D13561" s="90"/>
      <c r="F13561" s="90"/>
      <c r="G13561" s="42"/>
      <c r="H13561" s="90"/>
      <c r="M13561" s="42"/>
      <c r="S13561" s="42"/>
      <c r="T13561" s="42"/>
      <c r="U13561" s="42"/>
      <c r="V13561" s="42"/>
      <c r="W13561" s="42"/>
      <c r="X13561" s="42"/>
      <c r="Y13561" s="42"/>
      <c r="Z13561" s="42"/>
    </row>
    <row r="13562">
      <c r="B13562" s="42"/>
      <c r="D13562" s="90"/>
      <c r="F13562" s="90"/>
      <c r="G13562" s="42"/>
      <c r="H13562" s="90"/>
      <c r="M13562" s="42"/>
      <c r="S13562" s="42"/>
      <c r="T13562" s="42"/>
      <c r="U13562" s="42"/>
      <c r="V13562" s="42"/>
      <c r="W13562" s="42"/>
      <c r="X13562" s="42"/>
      <c r="Y13562" s="42"/>
      <c r="Z13562" s="42"/>
    </row>
    <row r="13563">
      <c r="B13563" s="42"/>
      <c r="D13563" s="90"/>
      <c r="F13563" s="90"/>
      <c r="G13563" s="42"/>
      <c r="H13563" s="90"/>
      <c r="M13563" s="42"/>
      <c r="S13563" s="42"/>
      <c r="T13563" s="42"/>
      <c r="U13563" s="42"/>
      <c r="V13563" s="42"/>
      <c r="W13563" s="42"/>
      <c r="X13563" s="42"/>
      <c r="Y13563" s="42"/>
      <c r="Z13563" s="42"/>
    </row>
    <row r="13564">
      <c r="B13564" s="42"/>
      <c r="D13564" s="90"/>
      <c r="F13564" s="90"/>
      <c r="G13564" s="42"/>
      <c r="H13564" s="90"/>
      <c r="M13564" s="42"/>
      <c r="S13564" s="42"/>
      <c r="T13564" s="42"/>
      <c r="U13564" s="42"/>
      <c r="V13564" s="42"/>
      <c r="W13564" s="42"/>
      <c r="X13564" s="42"/>
      <c r="Y13564" s="42"/>
      <c r="Z13564" s="42"/>
    </row>
    <row r="13565">
      <c r="B13565" s="42"/>
      <c r="D13565" s="90"/>
      <c r="F13565" s="90"/>
      <c r="G13565" s="42"/>
      <c r="H13565" s="90"/>
      <c r="M13565" s="42"/>
      <c r="S13565" s="42"/>
      <c r="T13565" s="42"/>
      <c r="U13565" s="42"/>
      <c r="V13565" s="42"/>
      <c r="W13565" s="42"/>
      <c r="X13565" s="42"/>
      <c r="Y13565" s="42"/>
      <c r="Z13565" s="42"/>
    </row>
    <row r="13566">
      <c r="B13566" s="42"/>
      <c r="D13566" s="90"/>
      <c r="F13566" s="90"/>
      <c r="G13566" s="42"/>
      <c r="H13566" s="90"/>
      <c r="M13566" s="42"/>
      <c r="S13566" s="42"/>
      <c r="T13566" s="42"/>
      <c r="U13566" s="42"/>
      <c r="V13566" s="42"/>
      <c r="W13566" s="42"/>
      <c r="X13566" s="42"/>
      <c r="Y13566" s="42"/>
      <c r="Z13566" s="42"/>
    </row>
    <row r="13567">
      <c r="B13567" s="42"/>
      <c r="D13567" s="90"/>
      <c r="F13567" s="90"/>
      <c r="G13567" s="42"/>
      <c r="H13567" s="90"/>
      <c r="M13567" s="42"/>
      <c r="S13567" s="42"/>
      <c r="T13567" s="42"/>
      <c r="U13567" s="42"/>
      <c r="V13567" s="42"/>
      <c r="W13567" s="42"/>
      <c r="X13567" s="42"/>
      <c r="Y13567" s="42"/>
      <c r="Z13567" s="42"/>
    </row>
    <row r="13568">
      <c r="B13568" s="42"/>
      <c r="D13568" s="90"/>
      <c r="F13568" s="90"/>
      <c r="G13568" s="42"/>
      <c r="H13568" s="90"/>
      <c r="M13568" s="42"/>
      <c r="S13568" s="42"/>
      <c r="T13568" s="42"/>
      <c r="U13568" s="42"/>
      <c r="V13568" s="42"/>
      <c r="W13568" s="42"/>
      <c r="X13568" s="42"/>
      <c r="Y13568" s="42"/>
      <c r="Z13568" s="42"/>
    </row>
    <row r="13569">
      <c r="B13569" s="42"/>
      <c r="D13569" s="90"/>
      <c r="F13569" s="90"/>
      <c r="G13569" s="42"/>
      <c r="H13569" s="90"/>
      <c r="M13569" s="42"/>
      <c r="S13569" s="42"/>
      <c r="T13569" s="42"/>
      <c r="U13569" s="42"/>
      <c r="V13569" s="42"/>
      <c r="W13569" s="42"/>
      <c r="X13569" s="42"/>
      <c r="Y13569" s="42"/>
      <c r="Z13569" s="42"/>
    </row>
    <row r="13570">
      <c r="B13570" s="42"/>
      <c r="D13570" s="90"/>
      <c r="F13570" s="90"/>
      <c r="G13570" s="42"/>
      <c r="H13570" s="90"/>
      <c r="M13570" s="42"/>
      <c r="S13570" s="42"/>
      <c r="T13570" s="42"/>
      <c r="U13570" s="42"/>
      <c r="V13570" s="42"/>
      <c r="W13570" s="42"/>
      <c r="X13570" s="42"/>
      <c r="Y13570" s="42"/>
      <c r="Z13570" s="42"/>
    </row>
    <row r="13571">
      <c r="B13571" s="42"/>
      <c r="D13571" s="90"/>
      <c r="F13571" s="90"/>
      <c r="G13571" s="42"/>
      <c r="H13571" s="90"/>
      <c r="M13571" s="42"/>
      <c r="S13571" s="42"/>
      <c r="T13571" s="42"/>
      <c r="U13571" s="42"/>
      <c r="V13571" s="42"/>
      <c r="W13571" s="42"/>
      <c r="X13571" s="42"/>
      <c r="Y13571" s="42"/>
      <c r="Z13571" s="42"/>
    </row>
    <row r="13572">
      <c r="B13572" s="42"/>
      <c r="D13572" s="90"/>
      <c r="F13572" s="90"/>
      <c r="G13572" s="42"/>
      <c r="H13572" s="90"/>
      <c r="M13572" s="42"/>
      <c r="S13572" s="42"/>
      <c r="T13572" s="42"/>
      <c r="U13572" s="42"/>
      <c r="V13572" s="42"/>
      <c r="W13572" s="42"/>
      <c r="X13572" s="42"/>
      <c r="Y13572" s="42"/>
      <c r="Z13572" s="42"/>
    </row>
    <row r="13573">
      <c r="B13573" s="42"/>
      <c r="D13573" s="90"/>
      <c r="F13573" s="90"/>
      <c r="G13573" s="42"/>
      <c r="H13573" s="90"/>
      <c r="M13573" s="42"/>
      <c r="S13573" s="42"/>
      <c r="T13573" s="42"/>
      <c r="U13573" s="42"/>
      <c r="V13573" s="42"/>
      <c r="W13573" s="42"/>
      <c r="X13573" s="42"/>
      <c r="Y13573" s="42"/>
      <c r="Z13573" s="42"/>
    </row>
    <row r="13574">
      <c r="B13574" s="42"/>
      <c r="D13574" s="90"/>
      <c r="F13574" s="90"/>
      <c r="G13574" s="42"/>
      <c r="H13574" s="90"/>
      <c r="M13574" s="42"/>
      <c r="S13574" s="42"/>
      <c r="T13574" s="42"/>
      <c r="U13574" s="42"/>
      <c r="V13574" s="42"/>
      <c r="W13574" s="42"/>
      <c r="X13574" s="42"/>
      <c r="Y13574" s="42"/>
      <c r="Z13574" s="42"/>
    </row>
    <row r="13575">
      <c r="B13575" s="42"/>
      <c r="D13575" s="90"/>
      <c r="F13575" s="90"/>
      <c r="G13575" s="42"/>
      <c r="H13575" s="90"/>
      <c r="M13575" s="42"/>
      <c r="S13575" s="42"/>
      <c r="T13575" s="42"/>
      <c r="U13575" s="42"/>
      <c r="V13575" s="42"/>
      <c r="W13575" s="42"/>
      <c r="X13575" s="42"/>
      <c r="Y13575" s="42"/>
      <c r="Z13575" s="42"/>
    </row>
    <row r="13576">
      <c r="B13576" s="42"/>
      <c r="D13576" s="90"/>
      <c r="F13576" s="90"/>
      <c r="G13576" s="42"/>
      <c r="H13576" s="90"/>
      <c r="M13576" s="42"/>
      <c r="S13576" s="42"/>
      <c r="T13576" s="42"/>
      <c r="U13576" s="42"/>
      <c r="V13576" s="42"/>
      <c r="W13576" s="42"/>
      <c r="X13576" s="42"/>
      <c r="Y13576" s="42"/>
      <c r="Z13576" s="42"/>
    </row>
    <row r="13577">
      <c r="B13577" s="42"/>
      <c r="D13577" s="90"/>
      <c r="F13577" s="90"/>
      <c r="G13577" s="42"/>
      <c r="H13577" s="90"/>
      <c r="M13577" s="42"/>
      <c r="S13577" s="42"/>
      <c r="T13577" s="42"/>
      <c r="U13577" s="42"/>
      <c r="V13577" s="42"/>
      <c r="W13577" s="42"/>
      <c r="X13577" s="42"/>
      <c r="Y13577" s="42"/>
      <c r="Z13577" s="42"/>
    </row>
    <row r="13578">
      <c r="B13578" s="42"/>
      <c r="D13578" s="90"/>
      <c r="F13578" s="90"/>
      <c r="G13578" s="42"/>
      <c r="H13578" s="90"/>
      <c r="M13578" s="42"/>
      <c r="S13578" s="42"/>
      <c r="T13578" s="42"/>
      <c r="U13578" s="42"/>
      <c r="V13578" s="42"/>
      <c r="W13578" s="42"/>
      <c r="X13578" s="42"/>
      <c r="Y13578" s="42"/>
      <c r="Z13578" s="42"/>
    </row>
    <row r="13579">
      <c r="B13579" s="42"/>
      <c r="D13579" s="90"/>
      <c r="F13579" s="90"/>
      <c r="G13579" s="42"/>
      <c r="H13579" s="90"/>
      <c r="M13579" s="42"/>
      <c r="S13579" s="42"/>
      <c r="T13579" s="42"/>
      <c r="U13579" s="42"/>
      <c r="V13579" s="42"/>
      <c r="W13579" s="42"/>
      <c r="X13579" s="42"/>
      <c r="Y13579" s="42"/>
      <c r="Z13579" s="42"/>
    </row>
    <row r="13580">
      <c r="B13580" s="42"/>
      <c r="D13580" s="90"/>
      <c r="F13580" s="90"/>
      <c r="G13580" s="42"/>
      <c r="H13580" s="90"/>
      <c r="M13580" s="42"/>
      <c r="S13580" s="42"/>
      <c r="T13580" s="42"/>
      <c r="U13580" s="42"/>
      <c r="V13580" s="42"/>
      <c r="W13580" s="42"/>
      <c r="X13580" s="42"/>
      <c r="Y13580" s="42"/>
      <c r="Z13580" s="42"/>
    </row>
    <row r="13581">
      <c r="B13581" s="42"/>
      <c r="D13581" s="90"/>
      <c r="F13581" s="90"/>
      <c r="G13581" s="42"/>
      <c r="H13581" s="90"/>
      <c r="M13581" s="42"/>
      <c r="S13581" s="42"/>
      <c r="T13581" s="42"/>
      <c r="U13581" s="42"/>
      <c r="V13581" s="42"/>
      <c r="W13581" s="42"/>
      <c r="X13581" s="42"/>
      <c r="Y13581" s="42"/>
      <c r="Z13581" s="42"/>
    </row>
    <row r="13582">
      <c r="B13582" s="42"/>
      <c r="D13582" s="90"/>
      <c r="F13582" s="90"/>
      <c r="G13582" s="42"/>
      <c r="H13582" s="90"/>
      <c r="M13582" s="42"/>
      <c r="S13582" s="42"/>
      <c r="T13582" s="42"/>
      <c r="U13582" s="42"/>
      <c r="V13582" s="42"/>
      <c r="W13582" s="42"/>
      <c r="X13582" s="42"/>
      <c r="Y13582" s="42"/>
      <c r="Z13582" s="42"/>
    </row>
    <row r="13583">
      <c r="B13583" s="42"/>
      <c r="D13583" s="90"/>
      <c r="F13583" s="90"/>
      <c r="G13583" s="42"/>
      <c r="H13583" s="90"/>
      <c r="M13583" s="42"/>
      <c r="S13583" s="42"/>
      <c r="T13583" s="42"/>
      <c r="U13583" s="42"/>
      <c r="V13583" s="42"/>
      <c r="W13583" s="42"/>
      <c r="X13583" s="42"/>
      <c r="Y13583" s="42"/>
      <c r="Z13583" s="42"/>
    </row>
    <row r="13584">
      <c r="B13584" s="42"/>
      <c r="D13584" s="90"/>
      <c r="F13584" s="90"/>
      <c r="G13584" s="42"/>
      <c r="H13584" s="90"/>
      <c r="M13584" s="42"/>
      <c r="S13584" s="42"/>
      <c r="T13584" s="42"/>
      <c r="U13584" s="42"/>
      <c r="V13584" s="42"/>
      <c r="W13584" s="42"/>
      <c r="X13584" s="42"/>
      <c r="Y13584" s="42"/>
      <c r="Z13584" s="42"/>
    </row>
    <row r="13585">
      <c r="B13585" s="42"/>
      <c r="D13585" s="90"/>
      <c r="F13585" s="90"/>
      <c r="G13585" s="42"/>
      <c r="H13585" s="90"/>
      <c r="M13585" s="42"/>
      <c r="S13585" s="42"/>
      <c r="T13585" s="42"/>
      <c r="U13585" s="42"/>
      <c r="V13585" s="42"/>
      <c r="W13585" s="42"/>
      <c r="X13585" s="42"/>
      <c r="Y13585" s="42"/>
      <c r="Z13585" s="42"/>
    </row>
    <row r="13586">
      <c r="B13586" s="42"/>
      <c r="D13586" s="90"/>
      <c r="F13586" s="90"/>
      <c r="G13586" s="42"/>
      <c r="H13586" s="90"/>
      <c r="M13586" s="42"/>
      <c r="S13586" s="42"/>
      <c r="T13586" s="42"/>
      <c r="U13586" s="42"/>
      <c r="V13586" s="42"/>
      <c r="W13586" s="42"/>
      <c r="X13586" s="42"/>
      <c r="Y13586" s="42"/>
      <c r="Z13586" s="42"/>
    </row>
    <row r="13587">
      <c r="B13587" s="42"/>
      <c r="D13587" s="90"/>
      <c r="F13587" s="90"/>
      <c r="G13587" s="42"/>
      <c r="H13587" s="90"/>
      <c r="M13587" s="42"/>
      <c r="S13587" s="42"/>
      <c r="T13587" s="42"/>
      <c r="U13587" s="42"/>
      <c r="V13587" s="42"/>
      <c r="W13587" s="42"/>
      <c r="X13587" s="42"/>
      <c r="Y13587" s="42"/>
      <c r="Z13587" s="42"/>
    </row>
    <row r="13588">
      <c r="B13588" s="42"/>
      <c r="D13588" s="90"/>
      <c r="F13588" s="90"/>
      <c r="G13588" s="42"/>
      <c r="H13588" s="90"/>
      <c r="M13588" s="42"/>
      <c r="S13588" s="42"/>
      <c r="T13588" s="42"/>
      <c r="U13588" s="42"/>
      <c r="V13588" s="42"/>
      <c r="W13588" s="42"/>
      <c r="X13588" s="42"/>
      <c r="Y13588" s="42"/>
      <c r="Z13588" s="42"/>
    </row>
    <row r="13589">
      <c r="B13589" s="42"/>
      <c r="D13589" s="90"/>
      <c r="F13589" s="90"/>
      <c r="G13589" s="42"/>
      <c r="H13589" s="90"/>
      <c r="M13589" s="42"/>
      <c r="S13589" s="42"/>
      <c r="T13589" s="42"/>
      <c r="U13589" s="42"/>
      <c r="V13589" s="42"/>
      <c r="W13589" s="42"/>
      <c r="X13589" s="42"/>
      <c r="Y13589" s="42"/>
      <c r="Z13589" s="42"/>
    </row>
    <row r="13590">
      <c r="B13590" s="42"/>
      <c r="D13590" s="90"/>
      <c r="F13590" s="90"/>
      <c r="G13590" s="42"/>
      <c r="H13590" s="90"/>
      <c r="M13590" s="42"/>
      <c r="S13590" s="42"/>
      <c r="T13590" s="42"/>
      <c r="U13590" s="42"/>
      <c r="V13590" s="42"/>
      <c r="W13590" s="42"/>
      <c r="X13590" s="42"/>
      <c r="Y13590" s="42"/>
      <c r="Z13590" s="42"/>
    </row>
    <row r="13591">
      <c r="B13591" s="42"/>
      <c r="D13591" s="90"/>
      <c r="F13591" s="90"/>
      <c r="G13591" s="42"/>
      <c r="H13591" s="90"/>
      <c r="M13591" s="42"/>
      <c r="S13591" s="42"/>
      <c r="T13591" s="42"/>
      <c r="U13591" s="42"/>
      <c r="V13591" s="42"/>
      <c r="W13591" s="42"/>
      <c r="X13591" s="42"/>
      <c r="Y13591" s="42"/>
      <c r="Z13591" s="42"/>
    </row>
    <row r="13592">
      <c r="B13592" s="42"/>
      <c r="D13592" s="90"/>
      <c r="F13592" s="90"/>
      <c r="G13592" s="42"/>
      <c r="H13592" s="90"/>
      <c r="M13592" s="42"/>
      <c r="S13592" s="42"/>
      <c r="T13592" s="42"/>
      <c r="U13592" s="42"/>
      <c r="V13592" s="42"/>
      <c r="W13592" s="42"/>
      <c r="X13592" s="42"/>
      <c r="Y13592" s="42"/>
      <c r="Z13592" s="42"/>
    </row>
    <row r="13593">
      <c r="B13593" s="42"/>
      <c r="D13593" s="90"/>
      <c r="F13593" s="90"/>
      <c r="G13593" s="42"/>
      <c r="H13593" s="90"/>
      <c r="M13593" s="42"/>
      <c r="S13593" s="42"/>
      <c r="T13593" s="42"/>
      <c r="U13593" s="42"/>
      <c r="V13593" s="42"/>
      <c r="W13593" s="42"/>
      <c r="X13593" s="42"/>
      <c r="Y13593" s="42"/>
      <c r="Z13593" s="42"/>
    </row>
    <row r="13594">
      <c r="B13594" s="42"/>
      <c r="D13594" s="90"/>
      <c r="F13594" s="90"/>
      <c r="G13594" s="42"/>
      <c r="H13594" s="90"/>
      <c r="M13594" s="42"/>
      <c r="S13594" s="42"/>
      <c r="T13594" s="42"/>
      <c r="U13594" s="42"/>
      <c r="V13594" s="42"/>
      <c r="W13594" s="42"/>
      <c r="X13594" s="42"/>
      <c r="Y13594" s="42"/>
      <c r="Z13594" s="42"/>
    </row>
    <row r="13595">
      <c r="B13595" s="42"/>
      <c r="D13595" s="90"/>
      <c r="F13595" s="90"/>
      <c r="G13595" s="42"/>
      <c r="H13595" s="90"/>
      <c r="M13595" s="42"/>
      <c r="S13595" s="42"/>
      <c r="T13595" s="42"/>
      <c r="U13595" s="42"/>
      <c r="V13595" s="42"/>
      <c r="W13595" s="42"/>
      <c r="X13595" s="42"/>
      <c r="Y13595" s="42"/>
      <c r="Z13595" s="42"/>
    </row>
    <row r="13596">
      <c r="B13596" s="42"/>
      <c r="D13596" s="90"/>
      <c r="F13596" s="90"/>
      <c r="G13596" s="42"/>
      <c r="H13596" s="90"/>
      <c r="M13596" s="42"/>
      <c r="S13596" s="42"/>
      <c r="T13596" s="42"/>
      <c r="U13596" s="42"/>
      <c r="V13596" s="42"/>
      <c r="W13596" s="42"/>
      <c r="X13596" s="42"/>
      <c r="Y13596" s="42"/>
      <c r="Z13596" s="42"/>
    </row>
    <row r="13597">
      <c r="B13597" s="42"/>
      <c r="D13597" s="90"/>
      <c r="F13597" s="90"/>
      <c r="G13597" s="42"/>
      <c r="H13597" s="90"/>
      <c r="M13597" s="42"/>
      <c r="S13597" s="42"/>
      <c r="T13597" s="42"/>
      <c r="U13597" s="42"/>
      <c r="V13597" s="42"/>
      <c r="W13597" s="42"/>
      <c r="X13597" s="42"/>
      <c r="Y13597" s="42"/>
      <c r="Z13597" s="42"/>
    </row>
    <row r="13598">
      <c r="B13598" s="42"/>
      <c r="D13598" s="90"/>
      <c r="F13598" s="90"/>
      <c r="G13598" s="42"/>
      <c r="H13598" s="90"/>
      <c r="M13598" s="42"/>
      <c r="S13598" s="42"/>
      <c r="T13598" s="42"/>
      <c r="U13598" s="42"/>
      <c r="V13598" s="42"/>
      <c r="W13598" s="42"/>
      <c r="X13598" s="42"/>
      <c r="Y13598" s="42"/>
      <c r="Z13598" s="42"/>
    </row>
    <row r="13599">
      <c r="B13599" s="42"/>
      <c r="D13599" s="90"/>
      <c r="F13599" s="90"/>
      <c r="G13599" s="42"/>
      <c r="H13599" s="90"/>
      <c r="M13599" s="42"/>
      <c r="S13599" s="42"/>
      <c r="T13599" s="42"/>
      <c r="U13599" s="42"/>
      <c r="V13599" s="42"/>
      <c r="W13599" s="42"/>
      <c r="X13599" s="42"/>
      <c r="Y13599" s="42"/>
      <c r="Z13599" s="42"/>
    </row>
    <row r="13600">
      <c r="B13600" s="42"/>
      <c r="D13600" s="90"/>
      <c r="F13600" s="90"/>
      <c r="G13600" s="42"/>
      <c r="H13600" s="90"/>
      <c r="M13600" s="42"/>
      <c r="S13600" s="42"/>
      <c r="T13600" s="42"/>
      <c r="U13600" s="42"/>
      <c r="V13600" s="42"/>
      <c r="W13600" s="42"/>
      <c r="X13600" s="42"/>
      <c r="Y13600" s="42"/>
      <c r="Z13600" s="42"/>
    </row>
    <row r="13601">
      <c r="B13601" s="42"/>
      <c r="D13601" s="90"/>
      <c r="F13601" s="90"/>
      <c r="G13601" s="42"/>
      <c r="H13601" s="90"/>
      <c r="M13601" s="42"/>
      <c r="S13601" s="42"/>
      <c r="T13601" s="42"/>
      <c r="U13601" s="42"/>
      <c r="V13601" s="42"/>
      <c r="W13601" s="42"/>
      <c r="X13601" s="42"/>
      <c r="Y13601" s="42"/>
      <c r="Z13601" s="42"/>
    </row>
    <row r="13602">
      <c r="B13602" s="42"/>
      <c r="D13602" s="90"/>
      <c r="F13602" s="90"/>
      <c r="G13602" s="42"/>
      <c r="H13602" s="90"/>
      <c r="M13602" s="42"/>
      <c r="S13602" s="42"/>
      <c r="T13602" s="42"/>
      <c r="U13602" s="42"/>
      <c r="V13602" s="42"/>
      <c r="W13602" s="42"/>
      <c r="X13602" s="42"/>
      <c r="Y13602" s="42"/>
      <c r="Z13602" s="42"/>
    </row>
    <row r="13603">
      <c r="B13603" s="42"/>
      <c r="D13603" s="90"/>
      <c r="F13603" s="90"/>
      <c r="G13603" s="42"/>
      <c r="H13603" s="90"/>
      <c r="M13603" s="42"/>
      <c r="S13603" s="42"/>
      <c r="T13603" s="42"/>
      <c r="U13603" s="42"/>
      <c r="V13603" s="42"/>
      <c r="W13603" s="42"/>
      <c r="X13603" s="42"/>
      <c r="Y13603" s="42"/>
      <c r="Z13603" s="42"/>
    </row>
    <row r="13604">
      <c r="B13604" s="42"/>
      <c r="D13604" s="90"/>
      <c r="F13604" s="90"/>
      <c r="G13604" s="42"/>
      <c r="H13604" s="90"/>
      <c r="M13604" s="42"/>
      <c r="S13604" s="42"/>
      <c r="T13604" s="42"/>
      <c r="U13604" s="42"/>
      <c r="V13604" s="42"/>
      <c r="W13604" s="42"/>
      <c r="X13604" s="42"/>
      <c r="Y13604" s="42"/>
      <c r="Z13604" s="42"/>
    </row>
    <row r="13605">
      <c r="B13605" s="42"/>
      <c r="D13605" s="90"/>
      <c r="F13605" s="90"/>
      <c r="G13605" s="42"/>
      <c r="H13605" s="90"/>
      <c r="M13605" s="42"/>
      <c r="S13605" s="42"/>
      <c r="T13605" s="42"/>
      <c r="U13605" s="42"/>
      <c r="V13605" s="42"/>
      <c r="W13605" s="42"/>
      <c r="X13605" s="42"/>
      <c r="Y13605" s="42"/>
      <c r="Z13605" s="42"/>
    </row>
    <row r="13606">
      <c r="B13606" s="42"/>
      <c r="D13606" s="90"/>
      <c r="F13606" s="90"/>
      <c r="G13606" s="42"/>
      <c r="H13606" s="90"/>
      <c r="M13606" s="42"/>
      <c r="S13606" s="42"/>
      <c r="T13606" s="42"/>
      <c r="U13606" s="42"/>
      <c r="V13606" s="42"/>
      <c r="W13606" s="42"/>
      <c r="X13606" s="42"/>
      <c r="Y13606" s="42"/>
      <c r="Z13606" s="42"/>
    </row>
    <row r="13607">
      <c r="B13607" s="42"/>
      <c r="D13607" s="90"/>
      <c r="F13607" s="90"/>
      <c r="G13607" s="42"/>
      <c r="H13607" s="90"/>
      <c r="M13607" s="42"/>
      <c r="S13607" s="42"/>
      <c r="T13607" s="42"/>
      <c r="U13607" s="42"/>
      <c r="V13607" s="42"/>
      <c r="W13607" s="42"/>
      <c r="X13607" s="42"/>
      <c r="Y13607" s="42"/>
      <c r="Z13607" s="42"/>
    </row>
    <row r="13608">
      <c r="B13608" s="42"/>
      <c r="D13608" s="90"/>
      <c r="F13608" s="90"/>
      <c r="G13608" s="42"/>
      <c r="H13608" s="90"/>
      <c r="M13608" s="42"/>
      <c r="S13608" s="42"/>
      <c r="T13608" s="42"/>
      <c r="U13608" s="42"/>
      <c r="V13608" s="42"/>
      <c r="W13608" s="42"/>
      <c r="X13608" s="42"/>
      <c r="Y13608" s="42"/>
      <c r="Z13608" s="42"/>
    </row>
    <row r="13609">
      <c r="B13609" s="42"/>
      <c r="D13609" s="90"/>
      <c r="F13609" s="90"/>
      <c r="G13609" s="42"/>
      <c r="H13609" s="90"/>
      <c r="M13609" s="42"/>
      <c r="S13609" s="42"/>
      <c r="T13609" s="42"/>
      <c r="U13609" s="42"/>
      <c r="V13609" s="42"/>
      <c r="W13609" s="42"/>
      <c r="X13609" s="42"/>
      <c r="Y13609" s="42"/>
      <c r="Z13609" s="42"/>
    </row>
    <row r="13610">
      <c r="B13610" s="42"/>
      <c r="D13610" s="90"/>
      <c r="F13610" s="90"/>
      <c r="G13610" s="42"/>
      <c r="H13610" s="90"/>
      <c r="M13610" s="42"/>
      <c r="S13610" s="42"/>
      <c r="T13610" s="42"/>
      <c r="U13610" s="42"/>
      <c r="V13610" s="42"/>
      <c r="W13610" s="42"/>
      <c r="X13610" s="42"/>
      <c r="Y13610" s="42"/>
      <c r="Z13610" s="42"/>
    </row>
    <row r="13611">
      <c r="B13611" s="42"/>
      <c r="D13611" s="90"/>
      <c r="F13611" s="90"/>
      <c r="G13611" s="42"/>
      <c r="H13611" s="90"/>
      <c r="M13611" s="42"/>
      <c r="S13611" s="42"/>
      <c r="T13611" s="42"/>
      <c r="U13611" s="42"/>
      <c r="V13611" s="42"/>
      <c r="W13611" s="42"/>
      <c r="X13611" s="42"/>
      <c r="Y13611" s="42"/>
      <c r="Z13611" s="42"/>
    </row>
    <row r="13612">
      <c r="B13612" s="42"/>
      <c r="D13612" s="90"/>
      <c r="F13612" s="90"/>
      <c r="G13612" s="42"/>
      <c r="H13612" s="90"/>
      <c r="M13612" s="42"/>
      <c r="S13612" s="42"/>
      <c r="T13612" s="42"/>
      <c r="U13612" s="42"/>
      <c r="V13612" s="42"/>
      <c r="W13612" s="42"/>
      <c r="X13612" s="42"/>
      <c r="Y13612" s="42"/>
      <c r="Z13612" s="42"/>
    </row>
    <row r="13613">
      <c r="B13613" s="42"/>
      <c r="D13613" s="90"/>
      <c r="F13613" s="90"/>
      <c r="G13613" s="42"/>
      <c r="H13613" s="90"/>
      <c r="M13613" s="42"/>
      <c r="S13613" s="42"/>
      <c r="T13613" s="42"/>
      <c r="U13613" s="42"/>
      <c r="V13613" s="42"/>
      <c r="W13613" s="42"/>
      <c r="X13613" s="42"/>
      <c r="Y13613" s="42"/>
      <c r="Z13613" s="42"/>
    </row>
    <row r="13614">
      <c r="B13614" s="42"/>
      <c r="D13614" s="90"/>
      <c r="F13614" s="90"/>
      <c r="G13614" s="42"/>
      <c r="H13614" s="90"/>
      <c r="M13614" s="42"/>
      <c r="S13614" s="42"/>
      <c r="T13614" s="42"/>
      <c r="U13614" s="42"/>
      <c r="V13614" s="42"/>
      <c r="W13614" s="42"/>
      <c r="X13614" s="42"/>
      <c r="Y13614" s="42"/>
      <c r="Z13614" s="42"/>
    </row>
    <row r="13615">
      <c r="B13615" s="42"/>
      <c r="D13615" s="90"/>
      <c r="F13615" s="90"/>
      <c r="G13615" s="42"/>
      <c r="H13615" s="90"/>
      <c r="M13615" s="42"/>
      <c r="S13615" s="42"/>
      <c r="T13615" s="42"/>
      <c r="U13615" s="42"/>
      <c r="V13615" s="42"/>
      <c r="W13615" s="42"/>
      <c r="X13615" s="42"/>
      <c r="Y13615" s="42"/>
      <c r="Z13615" s="42"/>
    </row>
    <row r="13616">
      <c r="B13616" s="42"/>
      <c r="D13616" s="90"/>
      <c r="F13616" s="90"/>
      <c r="G13616" s="42"/>
      <c r="H13616" s="90"/>
      <c r="M13616" s="42"/>
      <c r="S13616" s="42"/>
      <c r="T13616" s="42"/>
      <c r="U13616" s="42"/>
      <c r="V13616" s="42"/>
      <c r="W13616" s="42"/>
      <c r="X13616" s="42"/>
      <c r="Y13616" s="42"/>
      <c r="Z13616" s="42"/>
    </row>
    <row r="13617">
      <c r="B13617" s="42"/>
      <c r="D13617" s="90"/>
      <c r="F13617" s="90"/>
      <c r="G13617" s="42"/>
      <c r="H13617" s="90"/>
      <c r="M13617" s="42"/>
      <c r="S13617" s="42"/>
      <c r="T13617" s="42"/>
      <c r="U13617" s="42"/>
      <c r="V13617" s="42"/>
      <c r="W13617" s="42"/>
      <c r="X13617" s="42"/>
      <c r="Y13617" s="42"/>
      <c r="Z13617" s="42"/>
    </row>
    <row r="13618">
      <c r="B13618" s="42"/>
      <c r="D13618" s="90"/>
      <c r="F13618" s="90"/>
      <c r="G13618" s="42"/>
      <c r="H13618" s="90"/>
      <c r="M13618" s="42"/>
      <c r="S13618" s="42"/>
      <c r="T13618" s="42"/>
      <c r="U13618" s="42"/>
      <c r="V13618" s="42"/>
      <c r="W13618" s="42"/>
      <c r="X13618" s="42"/>
      <c r="Y13618" s="42"/>
      <c r="Z13618" s="42"/>
    </row>
    <row r="13619">
      <c r="B13619" s="42"/>
      <c r="D13619" s="90"/>
      <c r="F13619" s="90"/>
      <c r="G13619" s="42"/>
      <c r="H13619" s="90"/>
      <c r="M13619" s="42"/>
      <c r="S13619" s="42"/>
      <c r="T13619" s="42"/>
      <c r="U13619" s="42"/>
      <c r="V13619" s="42"/>
      <c r="W13619" s="42"/>
      <c r="X13619" s="42"/>
      <c r="Y13619" s="42"/>
      <c r="Z13619" s="42"/>
    </row>
    <row r="13620">
      <c r="B13620" s="42"/>
      <c r="D13620" s="90"/>
      <c r="F13620" s="90"/>
      <c r="G13620" s="42"/>
      <c r="H13620" s="90"/>
      <c r="M13620" s="42"/>
      <c r="S13620" s="42"/>
      <c r="T13620" s="42"/>
      <c r="U13620" s="42"/>
      <c r="V13620" s="42"/>
      <c r="W13620" s="42"/>
      <c r="X13620" s="42"/>
      <c r="Y13620" s="42"/>
      <c r="Z13620" s="42"/>
    </row>
    <row r="13621">
      <c r="B13621" s="42"/>
      <c r="D13621" s="90"/>
      <c r="F13621" s="90"/>
      <c r="G13621" s="42"/>
      <c r="H13621" s="90"/>
      <c r="M13621" s="42"/>
      <c r="S13621" s="42"/>
      <c r="T13621" s="42"/>
      <c r="U13621" s="42"/>
      <c r="V13621" s="42"/>
      <c r="W13621" s="42"/>
      <c r="X13621" s="42"/>
      <c r="Y13621" s="42"/>
      <c r="Z13621" s="42"/>
    </row>
    <row r="13622">
      <c r="B13622" s="42"/>
      <c r="D13622" s="90"/>
      <c r="F13622" s="90"/>
      <c r="G13622" s="42"/>
      <c r="H13622" s="90"/>
      <c r="M13622" s="42"/>
      <c r="S13622" s="42"/>
      <c r="T13622" s="42"/>
      <c r="U13622" s="42"/>
      <c r="V13622" s="42"/>
      <c r="W13622" s="42"/>
      <c r="X13622" s="42"/>
      <c r="Y13622" s="42"/>
      <c r="Z13622" s="42"/>
    </row>
    <row r="13623">
      <c r="B13623" s="42"/>
      <c r="D13623" s="90"/>
      <c r="F13623" s="90"/>
      <c r="G13623" s="42"/>
      <c r="H13623" s="90"/>
      <c r="M13623" s="42"/>
      <c r="S13623" s="42"/>
      <c r="T13623" s="42"/>
      <c r="U13623" s="42"/>
      <c r="V13623" s="42"/>
      <c r="W13623" s="42"/>
      <c r="X13623" s="42"/>
      <c r="Y13623" s="42"/>
      <c r="Z13623" s="42"/>
    </row>
    <row r="13624">
      <c r="B13624" s="42"/>
      <c r="D13624" s="90"/>
      <c r="F13624" s="90"/>
      <c r="G13624" s="42"/>
      <c r="H13624" s="90"/>
      <c r="M13624" s="42"/>
      <c r="S13624" s="42"/>
      <c r="T13624" s="42"/>
      <c r="U13624" s="42"/>
      <c r="V13624" s="42"/>
      <c r="W13624" s="42"/>
      <c r="X13624" s="42"/>
      <c r="Y13624" s="42"/>
      <c r="Z13624" s="42"/>
    </row>
    <row r="13625">
      <c r="B13625" s="42"/>
      <c r="D13625" s="90"/>
      <c r="F13625" s="90"/>
      <c r="G13625" s="42"/>
      <c r="H13625" s="90"/>
      <c r="M13625" s="42"/>
      <c r="S13625" s="42"/>
      <c r="T13625" s="42"/>
      <c r="U13625" s="42"/>
      <c r="V13625" s="42"/>
      <c r="W13625" s="42"/>
      <c r="X13625" s="42"/>
      <c r="Y13625" s="42"/>
      <c r="Z13625" s="42"/>
    </row>
    <row r="13626">
      <c r="B13626" s="42"/>
      <c r="D13626" s="90"/>
      <c r="F13626" s="90"/>
      <c r="G13626" s="42"/>
      <c r="H13626" s="90"/>
      <c r="M13626" s="42"/>
      <c r="S13626" s="42"/>
      <c r="T13626" s="42"/>
      <c r="U13626" s="42"/>
      <c r="V13626" s="42"/>
      <c r="W13626" s="42"/>
      <c r="X13626" s="42"/>
      <c r="Y13626" s="42"/>
      <c r="Z13626" s="42"/>
    </row>
    <row r="13627">
      <c r="B13627" s="42"/>
      <c r="D13627" s="90"/>
      <c r="F13627" s="90"/>
      <c r="G13627" s="42"/>
      <c r="H13627" s="90"/>
      <c r="M13627" s="42"/>
      <c r="S13627" s="42"/>
      <c r="T13627" s="42"/>
      <c r="U13627" s="42"/>
      <c r="V13627" s="42"/>
      <c r="W13627" s="42"/>
      <c r="X13627" s="42"/>
      <c r="Y13627" s="42"/>
      <c r="Z13627" s="42"/>
    </row>
    <row r="13628">
      <c r="B13628" s="42"/>
      <c r="D13628" s="90"/>
      <c r="F13628" s="90"/>
      <c r="G13628" s="42"/>
      <c r="H13628" s="90"/>
      <c r="M13628" s="42"/>
      <c r="S13628" s="42"/>
      <c r="T13628" s="42"/>
      <c r="U13628" s="42"/>
      <c r="V13628" s="42"/>
      <c r="W13628" s="42"/>
      <c r="X13628" s="42"/>
      <c r="Y13628" s="42"/>
      <c r="Z13628" s="42"/>
    </row>
    <row r="13629">
      <c r="B13629" s="42"/>
      <c r="D13629" s="90"/>
      <c r="F13629" s="90"/>
      <c r="G13629" s="42"/>
      <c r="H13629" s="90"/>
      <c r="M13629" s="42"/>
      <c r="S13629" s="42"/>
      <c r="T13629" s="42"/>
      <c r="U13629" s="42"/>
      <c r="V13629" s="42"/>
      <c r="W13629" s="42"/>
      <c r="X13629" s="42"/>
      <c r="Y13629" s="42"/>
      <c r="Z13629" s="42"/>
    </row>
    <row r="13630">
      <c r="B13630" s="42"/>
      <c r="D13630" s="90"/>
      <c r="F13630" s="90"/>
      <c r="G13630" s="42"/>
      <c r="H13630" s="90"/>
      <c r="M13630" s="42"/>
      <c r="S13630" s="42"/>
      <c r="T13630" s="42"/>
      <c r="U13630" s="42"/>
      <c r="V13630" s="42"/>
      <c r="W13630" s="42"/>
      <c r="X13630" s="42"/>
      <c r="Y13630" s="42"/>
      <c r="Z13630" s="42"/>
    </row>
    <row r="13631">
      <c r="B13631" s="42"/>
      <c r="D13631" s="90"/>
      <c r="F13631" s="90"/>
      <c r="G13631" s="42"/>
      <c r="H13631" s="90"/>
      <c r="M13631" s="42"/>
      <c r="S13631" s="42"/>
      <c r="T13631" s="42"/>
      <c r="U13631" s="42"/>
      <c r="V13631" s="42"/>
      <c r="W13631" s="42"/>
      <c r="X13631" s="42"/>
      <c r="Y13631" s="42"/>
      <c r="Z13631" s="42"/>
    </row>
    <row r="13632">
      <c r="B13632" s="42"/>
      <c r="D13632" s="90"/>
      <c r="F13632" s="90"/>
      <c r="G13632" s="42"/>
      <c r="H13632" s="90"/>
      <c r="M13632" s="42"/>
      <c r="S13632" s="42"/>
      <c r="T13632" s="42"/>
      <c r="U13632" s="42"/>
      <c r="V13632" s="42"/>
      <c r="W13632" s="42"/>
      <c r="X13632" s="42"/>
      <c r="Y13632" s="42"/>
      <c r="Z13632" s="42"/>
    </row>
    <row r="13633">
      <c r="B13633" s="42"/>
      <c r="D13633" s="90"/>
      <c r="F13633" s="90"/>
      <c r="G13633" s="42"/>
      <c r="H13633" s="90"/>
      <c r="M13633" s="42"/>
      <c r="S13633" s="42"/>
      <c r="T13633" s="42"/>
      <c r="U13633" s="42"/>
      <c r="V13633" s="42"/>
      <c r="W13633" s="42"/>
      <c r="X13633" s="42"/>
      <c r="Y13633" s="42"/>
      <c r="Z13633" s="42"/>
    </row>
    <row r="13634">
      <c r="B13634" s="42"/>
      <c r="D13634" s="90"/>
      <c r="F13634" s="90"/>
      <c r="G13634" s="42"/>
      <c r="H13634" s="90"/>
      <c r="M13634" s="42"/>
      <c r="S13634" s="42"/>
      <c r="T13634" s="42"/>
      <c r="U13634" s="42"/>
      <c r="V13634" s="42"/>
      <c r="W13634" s="42"/>
      <c r="X13634" s="42"/>
      <c r="Y13634" s="42"/>
      <c r="Z13634" s="42"/>
    </row>
    <row r="13635">
      <c r="B13635" s="42"/>
      <c r="D13635" s="90"/>
      <c r="F13635" s="90"/>
      <c r="G13635" s="42"/>
      <c r="H13635" s="90"/>
      <c r="M13635" s="42"/>
      <c r="S13635" s="42"/>
      <c r="T13635" s="42"/>
      <c r="U13635" s="42"/>
      <c r="V13635" s="42"/>
      <c r="W13635" s="42"/>
      <c r="X13635" s="42"/>
      <c r="Y13635" s="42"/>
      <c r="Z13635" s="42"/>
    </row>
    <row r="13636">
      <c r="B13636" s="42"/>
      <c r="D13636" s="90"/>
      <c r="F13636" s="90"/>
      <c r="G13636" s="42"/>
      <c r="H13636" s="90"/>
      <c r="M13636" s="42"/>
      <c r="S13636" s="42"/>
      <c r="T13636" s="42"/>
      <c r="U13636" s="42"/>
      <c r="V13636" s="42"/>
      <c r="W13636" s="42"/>
      <c r="X13636" s="42"/>
      <c r="Y13636" s="42"/>
      <c r="Z13636" s="42"/>
    </row>
    <row r="13637">
      <c r="B13637" s="42"/>
      <c r="D13637" s="90"/>
      <c r="F13637" s="90"/>
      <c r="G13637" s="42"/>
      <c r="H13637" s="90"/>
      <c r="M13637" s="42"/>
      <c r="S13637" s="42"/>
      <c r="T13637" s="42"/>
      <c r="U13637" s="42"/>
      <c r="V13637" s="42"/>
      <c r="W13637" s="42"/>
      <c r="X13637" s="42"/>
      <c r="Y13637" s="42"/>
      <c r="Z13637" s="42"/>
    </row>
    <row r="13638">
      <c r="B13638" s="42"/>
      <c r="D13638" s="90"/>
      <c r="F13638" s="90"/>
      <c r="G13638" s="42"/>
      <c r="H13638" s="90"/>
      <c r="M13638" s="42"/>
      <c r="S13638" s="42"/>
      <c r="T13638" s="42"/>
      <c r="U13638" s="42"/>
      <c r="V13638" s="42"/>
      <c r="W13638" s="42"/>
      <c r="X13638" s="42"/>
      <c r="Y13638" s="42"/>
      <c r="Z13638" s="42"/>
    </row>
    <row r="13639">
      <c r="B13639" s="42"/>
      <c r="D13639" s="90"/>
      <c r="F13639" s="90"/>
      <c r="G13639" s="42"/>
      <c r="H13639" s="90"/>
      <c r="M13639" s="42"/>
      <c r="S13639" s="42"/>
      <c r="T13639" s="42"/>
      <c r="U13639" s="42"/>
      <c r="V13639" s="42"/>
      <c r="W13639" s="42"/>
      <c r="X13639" s="42"/>
      <c r="Y13639" s="42"/>
      <c r="Z13639" s="42"/>
    </row>
    <row r="13640">
      <c r="B13640" s="42"/>
      <c r="D13640" s="90"/>
      <c r="F13640" s="90"/>
      <c r="G13640" s="42"/>
      <c r="H13640" s="90"/>
      <c r="M13640" s="42"/>
      <c r="S13640" s="42"/>
      <c r="T13640" s="42"/>
      <c r="U13640" s="42"/>
      <c r="V13640" s="42"/>
      <c r="W13640" s="42"/>
      <c r="X13640" s="42"/>
      <c r="Y13640" s="42"/>
      <c r="Z13640" s="42"/>
    </row>
    <row r="13641">
      <c r="B13641" s="42"/>
      <c r="D13641" s="90"/>
      <c r="F13641" s="90"/>
      <c r="G13641" s="42"/>
      <c r="H13641" s="90"/>
      <c r="M13641" s="42"/>
      <c r="S13641" s="42"/>
      <c r="T13641" s="42"/>
      <c r="U13641" s="42"/>
      <c r="V13641" s="42"/>
      <c r="W13641" s="42"/>
      <c r="X13641" s="42"/>
      <c r="Y13641" s="42"/>
      <c r="Z13641" s="42"/>
    </row>
    <row r="13642">
      <c r="B13642" s="42"/>
      <c r="D13642" s="90"/>
      <c r="F13642" s="90"/>
      <c r="G13642" s="42"/>
      <c r="H13642" s="90"/>
      <c r="M13642" s="42"/>
      <c r="S13642" s="42"/>
      <c r="T13642" s="42"/>
      <c r="U13642" s="42"/>
      <c r="V13642" s="42"/>
      <c r="W13642" s="42"/>
      <c r="X13642" s="42"/>
      <c r="Y13642" s="42"/>
      <c r="Z13642" s="42"/>
    </row>
    <row r="13643">
      <c r="B13643" s="42"/>
      <c r="D13643" s="90"/>
      <c r="F13643" s="90"/>
      <c r="G13643" s="42"/>
      <c r="H13643" s="90"/>
      <c r="M13643" s="42"/>
      <c r="S13643" s="42"/>
      <c r="T13643" s="42"/>
      <c r="U13643" s="42"/>
      <c r="V13643" s="42"/>
      <c r="W13643" s="42"/>
      <c r="X13643" s="42"/>
      <c r="Y13643" s="42"/>
      <c r="Z13643" s="42"/>
    </row>
    <row r="13644">
      <c r="B13644" s="42"/>
      <c r="D13644" s="90"/>
      <c r="F13644" s="90"/>
      <c r="G13644" s="42"/>
      <c r="H13644" s="90"/>
      <c r="M13644" s="42"/>
      <c r="S13644" s="42"/>
      <c r="T13644" s="42"/>
      <c r="U13644" s="42"/>
      <c r="V13644" s="42"/>
      <c r="W13644" s="42"/>
      <c r="X13644" s="42"/>
      <c r="Y13644" s="42"/>
      <c r="Z13644" s="42"/>
    </row>
    <row r="13645">
      <c r="B13645" s="42"/>
      <c r="D13645" s="90"/>
      <c r="F13645" s="90"/>
      <c r="G13645" s="42"/>
      <c r="H13645" s="90"/>
      <c r="M13645" s="42"/>
      <c r="S13645" s="42"/>
      <c r="T13645" s="42"/>
      <c r="U13645" s="42"/>
      <c r="V13645" s="42"/>
      <c r="W13645" s="42"/>
      <c r="X13645" s="42"/>
      <c r="Y13645" s="42"/>
      <c r="Z13645" s="42"/>
    </row>
    <row r="13646">
      <c r="B13646" s="42"/>
      <c r="D13646" s="90"/>
      <c r="F13646" s="90"/>
      <c r="G13646" s="42"/>
      <c r="H13646" s="90"/>
      <c r="M13646" s="42"/>
      <c r="S13646" s="42"/>
      <c r="T13646" s="42"/>
      <c r="U13646" s="42"/>
      <c r="V13646" s="42"/>
      <c r="W13646" s="42"/>
      <c r="X13646" s="42"/>
      <c r="Y13646" s="42"/>
      <c r="Z13646" s="42"/>
    </row>
    <row r="13647">
      <c r="B13647" s="42"/>
      <c r="D13647" s="90"/>
      <c r="F13647" s="90"/>
      <c r="G13647" s="42"/>
      <c r="H13647" s="90"/>
      <c r="M13647" s="42"/>
      <c r="S13647" s="42"/>
      <c r="T13647" s="42"/>
      <c r="U13647" s="42"/>
      <c r="V13647" s="42"/>
      <c r="W13647" s="42"/>
      <c r="X13647" s="42"/>
      <c r="Y13647" s="42"/>
      <c r="Z13647" s="42"/>
    </row>
    <row r="13648">
      <c r="B13648" s="42"/>
      <c r="D13648" s="90"/>
      <c r="F13648" s="90"/>
      <c r="G13648" s="42"/>
      <c r="H13648" s="90"/>
      <c r="M13648" s="42"/>
      <c r="S13648" s="42"/>
      <c r="T13648" s="42"/>
      <c r="U13648" s="42"/>
      <c r="V13648" s="42"/>
      <c r="W13648" s="42"/>
      <c r="X13648" s="42"/>
      <c r="Y13648" s="42"/>
      <c r="Z13648" s="42"/>
    </row>
    <row r="13649">
      <c r="B13649" s="42"/>
      <c r="D13649" s="90"/>
      <c r="F13649" s="90"/>
      <c r="G13649" s="42"/>
      <c r="H13649" s="90"/>
      <c r="M13649" s="42"/>
      <c r="S13649" s="42"/>
      <c r="T13649" s="42"/>
      <c r="U13649" s="42"/>
      <c r="V13649" s="42"/>
      <c r="W13649" s="42"/>
      <c r="X13649" s="42"/>
      <c r="Y13649" s="42"/>
      <c r="Z13649" s="42"/>
    </row>
    <row r="13650">
      <c r="B13650" s="42"/>
      <c r="D13650" s="90"/>
      <c r="F13650" s="90"/>
      <c r="G13650" s="42"/>
      <c r="H13650" s="90"/>
      <c r="M13650" s="42"/>
      <c r="S13650" s="42"/>
      <c r="T13650" s="42"/>
      <c r="U13650" s="42"/>
      <c r="V13650" s="42"/>
      <c r="W13650" s="42"/>
      <c r="X13650" s="42"/>
      <c r="Y13650" s="42"/>
      <c r="Z13650" s="42"/>
    </row>
    <row r="13651">
      <c r="B13651" s="42"/>
      <c r="D13651" s="90"/>
      <c r="F13651" s="90"/>
      <c r="G13651" s="42"/>
      <c r="H13651" s="90"/>
      <c r="M13651" s="42"/>
      <c r="S13651" s="42"/>
      <c r="T13651" s="42"/>
      <c r="U13651" s="42"/>
      <c r="V13651" s="42"/>
      <c r="W13651" s="42"/>
      <c r="X13651" s="42"/>
      <c r="Y13651" s="42"/>
      <c r="Z13651" s="42"/>
    </row>
    <row r="13652">
      <c r="B13652" s="42"/>
      <c r="D13652" s="90"/>
      <c r="F13652" s="90"/>
      <c r="G13652" s="42"/>
      <c r="H13652" s="90"/>
      <c r="M13652" s="42"/>
      <c r="S13652" s="42"/>
      <c r="T13652" s="42"/>
      <c r="U13652" s="42"/>
      <c r="V13652" s="42"/>
      <c r="W13652" s="42"/>
      <c r="X13652" s="42"/>
      <c r="Y13652" s="42"/>
      <c r="Z13652" s="42"/>
    </row>
    <row r="13653">
      <c r="B13653" s="42"/>
      <c r="D13653" s="90"/>
      <c r="F13653" s="90"/>
      <c r="G13653" s="42"/>
      <c r="H13653" s="90"/>
      <c r="M13653" s="42"/>
      <c r="S13653" s="42"/>
      <c r="T13653" s="42"/>
      <c r="U13653" s="42"/>
      <c r="V13653" s="42"/>
      <c r="W13653" s="42"/>
      <c r="X13653" s="42"/>
      <c r="Y13653" s="42"/>
      <c r="Z13653" s="42"/>
    </row>
    <row r="13654">
      <c r="B13654" s="42"/>
      <c r="D13654" s="90"/>
      <c r="F13654" s="90"/>
      <c r="G13654" s="42"/>
      <c r="H13654" s="90"/>
      <c r="M13654" s="42"/>
      <c r="S13654" s="42"/>
      <c r="T13654" s="42"/>
      <c r="U13654" s="42"/>
      <c r="V13654" s="42"/>
      <c r="W13654" s="42"/>
      <c r="X13654" s="42"/>
      <c r="Y13654" s="42"/>
      <c r="Z13654" s="42"/>
    </row>
    <row r="13655">
      <c r="B13655" s="42"/>
      <c r="D13655" s="90"/>
      <c r="F13655" s="90"/>
      <c r="G13655" s="42"/>
      <c r="H13655" s="90"/>
      <c r="M13655" s="42"/>
      <c r="S13655" s="42"/>
      <c r="T13655" s="42"/>
      <c r="U13655" s="42"/>
      <c r="V13655" s="42"/>
      <c r="W13655" s="42"/>
      <c r="X13655" s="42"/>
      <c r="Y13655" s="42"/>
      <c r="Z13655" s="42"/>
    </row>
    <row r="13656">
      <c r="B13656" s="42"/>
      <c r="D13656" s="90"/>
      <c r="F13656" s="90"/>
      <c r="G13656" s="42"/>
      <c r="H13656" s="90"/>
      <c r="M13656" s="42"/>
      <c r="S13656" s="42"/>
      <c r="T13656" s="42"/>
      <c r="U13656" s="42"/>
      <c r="V13656" s="42"/>
      <c r="W13656" s="42"/>
      <c r="X13656" s="42"/>
      <c r="Y13656" s="42"/>
      <c r="Z13656" s="42"/>
    </row>
    <row r="13657">
      <c r="B13657" s="42"/>
      <c r="D13657" s="90"/>
      <c r="F13657" s="90"/>
      <c r="G13657" s="42"/>
      <c r="H13657" s="90"/>
      <c r="M13657" s="42"/>
      <c r="S13657" s="42"/>
      <c r="T13657" s="42"/>
      <c r="U13657" s="42"/>
      <c r="V13657" s="42"/>
      <c r="W13657" s="42"/>
      <c r="X13657" s="42"/>
      <c r="Y13657" s="42"/>
      <c r="Z13657" s="42"/>
    </row>
    <row r="13658">
      <c r="B13658" s="42"/>
      <c r="D13658" s="90"/>
      <c r="F13658" s="90"/>
      <c r="G13658" s="42"/>
      <c r="H13658" s="90"/>
      <c r="M13658" s="42"/>
      <c r="S13658" s="42"/>
      <c r="T13658" s="42"/>
      <c r="U13658" s="42"/>
      <c r="V13658" s="42"/>
      <c r="W13658" s="42"/>
      <c r="X13658" s="42"/>
      <c r="Y13658" s="42"/>
      <c r="Z13658" s="42"/>
    </row>
    <row r="13659">
      <c r="B13659" s="42"/>
      <c r="D13659" s="90"/>
      <c r="F13659" s="90"/>
      <c r="G13659" s="42"/>
      <c r="H13659" s="90"/>
      <c r="M13659" s="42"/>
      <c r="S13659" s="42"/>
      <c r="T13659" s="42"/>
      <c r="U13659" s="42"/>
      <c r="V13659" s="42"/>
      <c r="W13659" s="42"/>
      <c r="X13659" s="42"/>
      <c r="Y13659" s="42"/>
      <c r="Z13659" s="42"/>
    </row>
    <row r="13660">
      <c r="B13660" s="42"/>
      <c r="D13660" s="90"/>
      <c r="F13660" s="90"/>
      <c r="G13660" s="42"/>
      <c r="H13660" s="90"/>
      <c r="M13660" s="42"/>
      <c r="S13660" s="42"/>
      <c r="T13660" s="42"/>
      <c r="U13660" s="42"/>
      <c r="V13660" s="42"/>
      <c r="W13660" s="42"/>
      <c r="X13660" s="42"/>
      <c r="Y13660" s="42"/>
      <c r="Z13660" s="42"/>
    </row>
    <row r="13661">
      <c r="B13661" s="42"/>
      <c r="D13661" s="90"/>
      <c r="F13661" s="90"/>
      <c r="G13661" s="42"/>
      <c r="H13661" s="90"/>
      <c r="M13661" s="42"/>
      <c r="S13661" s="42"/>
      <c r="T13661" s="42"/>
      <c r="U13661" s="42"/>
      <c r="V13661" s="42"/>
      <c r="W13661" s="42"/>
      <c r="X13661" s="42"/>
      <c r="Y13661" s="42"/>
      <c r="Z13661" s="42"/>
    </row>
    <row r="13662">
      <c r="B13662" s="42"/>
      <c r="D13662" s="90"/>
      <c r="F13662" s="90"/>
      <c r="G13662" s="42"/>
      <c r="H13662" s="90"/>
      <c r="M13662" s="42"/>
      <c r="S13662" s="42"/>
      <c r="T13662" s="42"/>
      <c r="U13662" s="42"/>
      <c r="V13662" s="42"/>
      <c r="W13662" s="42"/>
      <c r="X13662" s="42"/>
      <c r="Y13662" s="42"/>
      <c r="Z13662" s="42"/>
    </row>
    <row r="13663">
      <c r="B13663" s="42"/>
      <c r="D13663" s="90"/>
      <c r="F13663" s="90"/>
      <c r="G13663" s="42"/>
      <c r="H13663" s="90"/>
      <c r="M13663" s="42"/>
      <c r="S13663" s="42"/>
      <c r="T13663" s="42"/>
      <c r="U13663" s="42"/>
      <c r="V13663" s="42"/>
      <c r="W13663" s="42"/>
      <c r="X13663" s="42"/>
      <c r="Y13663" s="42"/>
      <c r="Z13663" s="42"/>
    </row>
    <row r="13664">
      <c r="B13664" s="42"/>
      <c r="D13664" s="90"/>
      <c r="F13664" s="90"/>
      <c r="G13664" s="42"/>
      <c r="H13664" s="90"/>
      <c r="M13664" s="42"/>
      <c r="S13664" s="42"/>
      <c r="T13664" s="42"/>
      <c r="U13664" s="42"/>
      <c r="V13664" s="42"/>
      <c r="W13664" s="42"/>
      <c r="X13664" s="42"/>
      <c r="Y13664" s="42"/>
      <c r="Z13664" s="42"/>
    </row>
    <row r="13665">
      <c r="B13665" s="42"/>
      <c r="D13665" s="90"/>
      <c r="F13665" s="90"/>
      <c r="G13665" s="42"/>
      <c r="H13665" s="90"/>
      <c r="M13665" s="42"/>
      <c r="S13665" s="42"/>
      <c r="T13665" s="42"/>
      <c r="U13665" s="42"/>
      <c r="V13665" s="42"/>
      <c r="W13665" s="42"/>
      <c r="X13665" s="42"/>
      <c r="Y13665" s="42"/>
      <c r="Z13665" s="42"/>
    </row>
    <row r="13666">
      <c r="B13666" s="42"/>
      <c r="D13666" s="90"/>
      <c r="F13666" s="90"/>
      <c r="G13666" s="42"/>
      <c r="H13666" s="90"/>
      <c r="M13666" s="42"/>
      <c r="S13666" s="42"/>
      <c r="T13666" s="42"/>
      <c r="U13666" s="42"/>
      <c r="V13666" s="42"/>
      <c r="W13666" s="42"/>
      <c r="X13666" s="42"/>
      <c r="Y13666" s="42"/>
      <c r="Z13666" s="42"/>
    </row>
    <row r="13667">
      <c r="B13667" s="42"/>
      <c r="D13667" s="90"/>
      <c r="F13667" s="90"/>
      <c r="G13667" s="42"/>
      <c r="H13667" s="90"/>
      <c r="M13667" s="42"/>
      <c r="S13667" s="42"/>
      <c r="T13667" s="42"/>
      <c r="U13667" s="42"/>
      <c r="V13667" s="42"/>
      <c r="W13667" s="42"/>
      <c r="X13667" s="42"/>
      <c r="Y13667" s="42"/>
      <c r="Z13667" s="42"/>
    </row>
    <row r="13668">
      <c r="B13668" s="42"/>
      <c r="D13668" s="90"/>
      <c r="F13668" s="90"/>
      <c r="G13668" s="42"/>
      <c r="H13668" s="90"/>
      <c r="M13668" s="42"/>
      <c r="S13668" s="42"/>
      <c r="T13668" s="42"/>
      <c r="U13668" s="42"/>
      <c r="V13668" s="42"/>
      <c r="W13668" s="42"/>
      <c r="X13668" s="42"/>
      <c r="Y13668" s="42"/>
      <c r="Z13668" s="42"/>
    </row>
    <row r="13669">
      <c r="B13669" s="42"/>
      <c r="D13669" s="90"/>
      <c r="F13669" s="90"/>
      <c r="G13669" s="42"/>
      <c r="H13669" s="90"/>
      <c r="M13669" s="42"/>
      <c r="S13669" s="42"/>
      <c r="T13669" s="42"/>
      <c r="U13669" s="42"/>
      <c r="V13669" s="42"/>
      <c r="W13669" s="42"/>
      <c r="X13669" s="42"/>
      <c r="Y13669" s="42"/>
      <c r="Z13669" s="42"/>
    </row>
    <row r="13670">
      <c r="B13670" s="42"/>
      <c r="D13670" s="90"/>
      <c r="F13670" s="90"/>
      <c r="G13670" s="42"/>
      <c r="H13670" s="90"/>
      <c r="M13670" s="42"/>
      <c r="S13670" s="42"/>
      <c r="T13670" s="42"/>
      <c r="U13670" s="42"/>
      <c r="V13670" s="42"/>
      <c r="W13670" s="42"/>
      <c r="X13670" s="42"/>
      <c r="Y13670" s="42"/>
      <c r="Z13670" s="42"/>
    </row>
    <row r="13671">
      <c r="B13671" s="42"/>
      <c r="D13671" s="90"/>
      <c r="F13671" s="90"/>
      <c r="G13671" s="42"/>
      <c r="H13671" s="90"/>
      <c r="M13671" s="42"/>
      <c r="S13671" s="42"/>
      <c r="T13671" s="42"/>
      <c r="U13671" s="42"/>
      <c r="V13671" s="42"/>
      <c r="W13671" s="42"/>
      <c r="X13671" s="42"/>
      <c r="Y13671" s="42"/>
      <c r="Z13671" s="42"/>
    </row>
    <row r="13672">
      <c r="B13672" s="42"/>
      <c r="D13672" s="90"/>
      <c r="F13672" s="90"/>
      <c r="G13672" s="42"/>
      <c r="H13672" s="90"/>
      <c r="M13672" s="42"/>
      <c r="S13672" s="42"/>
      <c r="T13672" s="42"/>
      <c r="U13672" s="42"/>
      <c r="V13672" s="42"/>
      <c r="W13672" s="42"/>
      <c r="X13672" s="42"/>
      <c r="Y13672" s="42"/>
      <c r="Z13672" s="42"/>
    </row>
    <row r="13673">
      <c r="B13673" s="42"/>
      <c r="D13673" s="90"/>
      <c r="F13673" s="90"/>
      <c r="G13673" s="42"/>
      <c r="H13673" s="90"/>
      <c r="M13673" s="42"/>
      <c r="S13673" s="42"/>
      <c r="T13673" s="42"/>
      <c r="U13673" s="42"/>
      <c r="V13673" s="42"/>
      <c r="W13673" s="42"/>
      <c r="X13673" s="42"/>
      <c r="Y13673" s="42"/>
      <c r="Z13673" s="42"/>
    </row>
    <row r="13674">
      <c r="B13674" s="42"/>
      <c r="D13674" s="90"/>
      <c r="F13674" s="90"/>
      <c r="G13674" s="42"/>
      <c r="H13674" s="90"/>
      <c r="M13674" s="42"/>
      <c r="S13674" s="42"/>
      <c r="T13674" s="42"/>
      <c r="U13674" s="42"/>
      <c r="V13674" s="42"/>
      <c r="W13674" s="42"/>
      <c r="X13674" s="42"/>
      <c r="Y13674" s="42"/>
      <c r="Z13674" s="42"/>
    </row>
    <row r="13675">
      <c r="B13675" s="42"/>
      <c r="D13675" s="90"/>
      <c r="F13675" s="90"/>
      <c r="G13675" s="42"/>
      <c r="H13675" s="90"/>
      <c r="M13675" s="42"/>
      <c r="S13675" s="42"/>
      <c r="T13675" s="42"/>
      <c r="U13675" s="42"/>
      <c r="V13675" s="42"/>
      <c r="W13675" s="42"/>
      <c r="X13675" s="42"/>
      <c r="Y13675" s="42"/>
      <c r="Z13675" s="42"/>
    </row>
    <row r="13676">
      <c r="B13676" s="42"/>
      <c r="D13676" s="90"/>
      <c r="F13676" s="90"/>
      <c r="G13676" s="42"/>
      <c r="H13676" s="90"/>
      <c r="M13676" s="42"/>
      <c r="S13676" s="42"/>
      <c r="T13676" s="42"/>
      <c r="U13676" s="42"/>
      <c r="V13676" s="42"/>
      <c r="W13676" s="42"/>
      <c r="X13676" s="42"/>
      <c r="Y13676" s="42"/>
      <c r="Z13676" s="42"/>
    </row>
    <row r="13677">
      <c r="B13677" s="42"/>
      <c r="D13677" s="90"/>
      <c r="F13677" s="90"/>
      <c r="G13677" s="42"/>
      <c r="H13677" s="90"/>
      <c r="M13677" s="42"/>
      <c r="S13677" s="42"/>
      <c r="T13677" s="42"/>
      <c r="U13677" s="42"/>
      <c r="V13677" s="42"/>
      <c r="W13677" s="42"/>
      <c r="X13677" s="42"/>
      <c r="Y13677" s="42"/>
      <c r="Z13677" s="42"/>
    </row>
    <row r="13678">
      <c r="B13678" s="42"/>
      <c r="D13678" s="90"/>
      <c r="F13678" s="90"/>
      <c r="G13678" s="42"/>
      <c r="H13678" s="90"/>
      <c r="M13678" s="42"/>
      <c r="S13678" s="42"/>
      <c r="T13678" s="42"/>
      <c r="U13678" s="42"/>
      <c r="V13678" s="42"/>
      <c r="W13678" s="42"/>
      <c r="X13678" s="42"/>
      <c r="Y13678" s="42"/>
      <c r="Z13678" s="42"/>
    </row>
    <row r="13679">
      <c r="B13679" s="42"/>
      <c r="D13679" s="90"/>
      <c r="F13679" s="90"/>
      <c r="G13679" s="42"/>
      <c r="H13679" s="90"/>
      <c r="M13679" s="42"/>
      <c r="S13679" s="42"/>
      <c r="T13679" s="42"/>
      <c r="U13679" s="42"/>
      <c r="V13679" s="42"/>
      <c r="W13679" s="42"/>
      <c r="X13679" s="42"/>
      <c r="Y13679" s="42"/>
      <c r="Z13679" s="42"/>
    </row>
    <row r="13680">
      <c r="B13680" s="42"/>
      <c r="D13680" s="90"/>
      <c r="F13680" s="90"/>
      <c r="G13680" s="42"/>
      <c r="H13680" s="90"/>
      <c r="M13680" s="42"/>
      <c r="S13680" s="42"/>
      <c r="T13680" s="42"/>
      <c r="U13680" s="42"/>
      <c r="V13680" s="42"/>
      <c r="W13680" s="42"/>
      <c r="X13680" s="42"/>
      <c r="Y13680" s="42"/>
      <c r="Z13680" s="42"/>
    </row>
    <row r="13681">
      <c r="B13681" s="42"/>
      <c r="D13681" s="90"/>
      <c r="F13681" s="90"/>
      <c r="G13681" s="42"/>
      <c r="H13681" s="90"/>
      <c r="M13681" s="42"/>
      <c r="S13681" s="42"/>
      <c r="T13681" s="42"/>
      <c r="U13681" s="42"/>
      <c r="V13681" s="42"/>
      <c r="W13681" s="42"/>
      <c r="X13681" s="42"/>
      <c r="Y13681" s="42"/>
      <c r="Z13681" s="42"/>
    </row>
    <row r="13682">
      <c r="B13682" s="42"/>
      <c r="D13682" s="90"/>
      <c r="F13682" s="90"/>
      <c r="G13682" s="42"/>
      <c r="H13682" s="90"/>
      <c r="M13682" s="42"/>
      <c r="S13682" s="42"/>
      <c r="T13682" s="42"/>
      <c r="U13682" s="42"/>
      <c r="V13682" s="42"/>
      <c r="W13682" s="42"/>
      <c r="X13682" s="42"/>
      <c r="Y13682" s="42"/>
      <c r="Z13682" s="42"/>
    </row>
    <row r="13683">
      <c r="B13683" s="42"/>
      <c r="D13683" s="90"/>
      <c r="F13683" s="90"/>
      <c r="G13683" s="42"/>
      <c r="H13683" s="90"/>
      <c r="M13683" s="42"/>
      <c r="S13683" s="42"/>
      <c r="T13683" s="42"/>
      <c r="U13683" s="42"/>
      <c r="V13683" s="42"/>
      <c r="W13683" s="42"/>
      <c r="X13683" s="42"/>
      <c r="Y13683" s="42"/>
      <c r="Z13683" s="42"/>
    </row>
    <row r="13684">
      <c r="B13684" s="42"/>
      <c r="D13684" s="90"/>
      <c r="F13684" s="90"/>
      <c r="G13684" s="42"/>
      <c r="H13684" s="90"/>
      <c r="M13684" s="42"/>
      <c r="S13684" s="42"/>
      <c r="T13684" s="42"/>
      <c r="U13684" s="42"/>
      <c r="V13684" s="42"/>
      <c r="W13684" s="42"/>
      <c r="X13684" s="42"/>
      <c r="Y13684" s="42"/>
      <c r="Z13684" s="42"/>
    </row>
    <row r="13685">
      <c r="B13685" s="42"/>
      <c r="D13685" s="90"/>
      <c r="F13685" s="90"/>
      <c r="G13685" s="42"/>
      <c r="H13685" s="90"/>
      <c r="M13685" s="42"/>
      <c r="S13685" s="42"/>
      <c r="T13685" s="42"/>
      <c r="U13685" s="42"/>
      <c r="V13685" s="42"/>
      <c r="W13685" s="42"/>
      <c r="X13685" s="42"/>
      <c r="Y13685" s="42"/>
      <c r="Z13685" s="42"/>
    </row>
    <row r="13686">
      <c r="B13686" s="42"/>
      <c r="D13686" s="90"/>
      <c r="F13686" s="90"/>
      <c r="G13686" s="42"/>
      <c r="H13686" s="90"/>
      <c r="M13686" s="42"/>
      <c r="S13686" s="42"/>
      <c r="T13686" s="42"/>
      <c r="U13686" s="42"/>
      <c r="V13686" s="42"/>
      <c r="W13686" s="42"/>
      <c r="X13686" s="42"/>
      <c r="Y13686" s="42"/>
      <c r="Z13686" s="42"/>
    </row>
    <row r="13687">
      <c r="B13687" s="42"/>
      <c r="D13687" s="90"/>
      <c r="F13687" s="90"/>
      <c r="G13687" s="42"/>
      <c r="H13687" s="90"/>
      <c r="M13687" s="42"/>
      <c r="S13687" s="42"/>
      <c r="T13687" s="42"/>
      <c r="U13687" s="42"/>
      <c r="V13687" s="42"/>
      <c r="W13687" s="42"/>
      <c r="X13687" s="42"/>
      <c r="Y13687" s="42"/>
      <c r="Z13687" s="42"/>
    </row>
    <row r="13688">
      <c r="B13688" s="42"/>
      <c r="D13688" s="90"/>
      <c r="F13688" s="90"/>
      <c r="G13688" s="42"/>
      <c r="H13688" s="90"/>
      <c r="M13688" s="42"/>
      <c r="S13688" s="42"/>
      <c r="T13688" s="42"/>
      <c r="U13688" s="42"/>
      <c r="V13688" s="42"/>
      <c r="W13688" s="42"/>
      <c r="X13688" s="42"/>
      <c r="Y13688" s="42"/>
      <c r="Z13688" s="42"/>
    </row>
    <row r="13689">
      <c r="B13689" s="42"/>
      <c r="D13689" s="90"/>
      <c r="F13689" s="90"/>
      <c r="G13689" s="42"/>
      <c r="H13689" s="90"/>
      <c r="M13689" s="42"/>
      <c r="S13689" s="42"/>
      <c r="T13689" s="42"/>
      <c r="U13689" s="42"/>
      <c r="V13689" s="42"/>
      <c r="W13689" s="42"/>
      <c r="X13689" s="42"/>
      <c r="Y13689" s="42"/>
      <c r="Z13689" s="42"/>
    </row>
    <row r="13690">
      <c r="B13690" s="42"/>
      <c r="D13690" s="90"/>
      <c r="F13690" s="90"/>
      <c r="G13690" s="42"/>
      <c r="H13690" s="90"/>
      <c r="M13690" s="42"/>
      <c r="S13690" s="42"/>
      <c r="T13690" s="42"/>
      <c r="U13690" s="42"/>
      <c r="V13690" s="42"/>
      <c r="W13690" s="42"/>
      <c r="X13690" s="42"/>
      <c r="Y13690" s="42"/>
      <c r="Z13690" s="42"/>
    </row>
    <row r="13691">
      <c r="B13691" s="42"/>
      <c r="D13691" s="90"/>
      <c r="F13691" s="90"/>
      <c r="G13691" s="42"/>
      <c r="H13691" s="90"/>
      <c r="M13691" s="42"/>
      <c r="S13691" s="42"/>
      <c r="T13691" s="42"/>
      <c r="U13691" s="42"/>
      <c r="V13691" s="42"/>
      <c r="W13691" s="42"/>
      <c r="X13691" s="42"/>
      <c r="Y13691" s="42"/>
      <c r="Z13691" s="42"/>
    </row>
    <row r="13692">
      <c r="B13692" s="42"/>
      <c r="D13692" s="90"/>
      <c r="F13692" s="90"/>
      <c r="G13692" s="42"/>
      <c r="H13692" s="90"/>
      <c r="M13692" s="42"/>
      <c r="S13692" s="42"/>
      <c r="T13692" s="42"/>
      <c r="U13692" s="42"/>
      <c r="V13692" s="42"/>
      <c r="W13692" s="42"/>
      <c r="X13692" s="42"/>
      <c r="Y13692" s="42"/>
      <c r="Z13692" s="42"/>
    </row>
    <row r="13693">
      <c r="B13693" s="42"/>
      <c r="D13693" s="90"/>
      <c r="F13693" s="90"/>
      <c r="G13693" s="42"/>
      <c r="H13693" s="90"/>
      <c r="M13693" s="42"/>
      <c r="S13693" s="42"/>
      <c r="T13693" s="42"/>
      <c r="U13693" s="42"/>
      <c r="V13693" s="42"/>
      <c r="W13693" s="42"/>
      <c r="X13693" s="42"/>
      <c r="Y13693" s="42"/>
      <c r="Z13693" s="42"/>
    </row>
    <row r="13694">
      <c r="B13694" s="42"/>
      <c r="D13694" s="90"/>
      <c r="F13694" s="90"/>
      <c r="G13694" s="42"/>
      <c r="H13694" s="90"/>
      <c r="M13694" s="42"/>
      <c r="S13694" s="42"/>
      <c r="T13694" s="42"/>
      <c r="U13694" s="42"/>
      <c r="V13694" s="42"/>
      <c r="W13694" s="42"/>
      <c r="X13694" s="42"/>
      <c r="Y13694" s="42"/>
      <c r="Z13694" s="42"/>
    </row>
    <row r="13695">
      <c r="B13695" s="42"/>
      <c r="D13695" s="90"/>
      <c r="F13695" s="90"/>
      <c r="G13695" s="42"/>
      <c r="H13695" s="90"/>
      <c r="M13695" s="42"/>
      <c r="S13695" s="42"/>
      <c r="T13695" s="42"/>
      <c r="U13695" s="42"/>
      <c r="V13695" s="42"/>
      <c r="W13695" s="42"/>
      <c r="X13695" s="42"/>
      <c r="Y13695" s="42"/>
      <c r="Z13695" s="42"/>
    </row>
    <row r="13696">
      <c r="B13696" s="42"/>
      <c r="D13696" s="90"/>
      <c r="F13696" s="90"/>
      <c r="G13696" s="42"/>
      <c r="H13696" s="90"/>
      <c r="M13696" s="42"/>
      <c r="S13696" s="42"/>
      <c r="T13696" s="42"/>
      <c r="U13696" s="42"/>
      <c r="V13696" s="42"/>
      <c r="W13696" s="42"/>
      <c r="X13696" s="42"/>
      <c r="Y13696" s="42"/>
      <c r="Z13696" s="42"/>
    </row>
    <row r="13697">
      <c r="B13697" s="42"/>
      <c r="D13697" s="90"/>
      <c r="F13697" s="90"/>
      <c r="G13697" s="42"/>
      <c r="H13697" s="90"/>
      <c r="M13697" s="42"/>
      <c r="S13697" s="42"/>
      <c r="T13697" s="42"/>
      <c r="U13697" s="42"/>
      <c r="V13697" s="42"/>
      <c r="W13697" s="42"/>
      <c r="X13697" s="42"/>
      <c r="Y13697" s="42"/>
      <c r="Z13697" s="42"/>
    </row>
    <row r="13698">
      <c r="B13698" s="42"/>
      <c r="D13698" s="90"/>
      <c r="F13698" s="90"/>
      <c r="G13698" s="42"/>
      <c r="H13698" s="90"/>
      <c r="M13698" s="42"/>
      <c r="S13698" s="42"/>
      <c r="T13698" s="42"/>
      <c r="U13698" s="42"/>
      <c r="V13698" s="42"/>
      <c r="W13698" s="42"/>
      <c r="X13698" s="42"/>
      <c r="Y13698" s="42"/>
      <c r="Z13698" s="42"/>
    </row>
    <row r="13699">
      <c r="B13699" s="42"/>
      <c r="D13699" s="90"/>
      <c r="F13699" s="90"/>
      <c r="G13699" s="42"/>
      <c r="H13699" s="90"/>
      <c r="M13699" s="42"/>
      <c r="S13699" s="42"/>
      <c r="T13699" s="42"/>
      <c r="U13699" s="42"/>
      <c r="V13699" s="42"/>
      <c r="W13699" s="42"/>
      <c r="X13699" s="42"/>
      <c r="Y13699" s="42"/>
      <c r="Z13699" s="42"/>
    </row>
    <row r="13700">
      <c r="B13700" s="42"/>
      <c r="D13700" s="90"/>
      <c r="F13700" s="90"/>
      <c r="G13700" s="42"/>
      <c r="H13700" s="90"/>
      <c r="M13700" s="42"/>
      <c r="S13700" s="42"/>
      <c r="T13700" s="42"/>
      <c r="U13700" s="42"/>
      <c r="V13700" s="42"/>
      <c r="W13700" s="42"/>
      <c r="X13700" s="42"/>
      <c r="Y13700" s="42"/>
      <c r="Z13700" s="42"/>
    </row>
    <row r="13701">
      <c r="B13701" s="42"/>
      <c r="D13701" s="90"/>
      <c r="F13701" s="90"/>
      <c r="G13701" s="42"/>
      <c r="H13701" s="90"/>
      <c r="M13701" s="42"/>
      <c r="S13701" s="42"/>
      <c r="T13701" s="42"/>
      <c r="U13701" s="42"/>
      <c r="V13701" s="42"/>
      <c r="W13701" s="42"/>
      <c r="X13701" s="42"/>
      <c r="Y13701" s="42"/>
      <c r="Z13701" s="42"/>
    </row>
    <row r="13702">
      <c r="B13702" s="42"/>
      <c r="D13702" s="90"/>
      <c r="F13702" s="90"/>
      <c r="G13702" s="42"/>
      <c r="H13702" s="90"/>
      <c r="M13702" s="42"/>
      <c r="S13702" s="42"/>
      <c r="T13702" s="42"/>
      <c r="U13702" s="42"/>
      <c r="V13702" s="42"/>
      <c r="W13702" s="42"/>
      <c r="X13702" s="42"/>
      <c r="Y13702" s="42"/>
      <c r="Z13702" s="42"/>
    </row>
    <row r="13703">
      <c r="B13703" s="42"/>
      <c r="D13703" s="90"/>
      <c r="F13703" s="90"/>
      <c r="G13703" s="42"/>
      <c r="H13703" s="90"/>
      <c r="M13703" s="42"/>
      <c r="S13703" s="42"/>
      <c r="T13703" s="42"/>
      <c r="U13703" s="42"/>
      <c r="V13703" s="42"/>
      <c r="W13703" s="42"/>
      <c r="X13703" s="42"/>
      <c r="Y13703" s="42"/>
      <c r="Z13703" s="42"/>
    </row>
    <row r="13704">
      <c r="B13704" s="42"/>
      <c r="D13704" s="90"/>
      <c r="F13704" s="90"/>
      <c r="G13704" s="42"/>
      <c r="H13704" s="90"/>
      <c r="M13704" s="42"/>
      <c r="S13704" s="42"/>
      <c r="T13704" s="42"/>
      <c r="U13704" s="42"/>
      <c r="V13704" s="42"/>
      <c r="W13704" s="42"/>
      <c r="X13704" s="42"/>
      <c r="Y13704" s="42"/>
      <c r="Z13704" s="42"/>
    </row>
    <row r="13705">
      <c r="B13705" s="42"/>
      <c r="D13705" s="90"/>
      <c r="F13705" s="90"/>
      <c r="G13705" s="42"/>
      <c r="H13705" s="90"/>
      <c r="M13705" s="42"/>
      <c r="S13705" s="42"/>
      <c r="T13705" s="42"/>
      <c r="U13705" s="42"/>
      <c r="V13705" s="42"/>
      <c r="W13705" s="42"/>
      <c r="X13705" s="42"/>
      <c r="Y13705" s="42"/>
      <c r="Z13705" s="42"/>
    </row>
    <row r="13706">
      <c r="B13706" s="42"/>
      <c r="D13706" s="90"/>
      <c r="F13706" s="90"/>
      <c r="G13706" s="42"/>
      <c r="H13706" s="90"/>
      <c r="M13706" s="42"/>
      <c r="S13706" s="42"/>
      <c r="T13706" s="42"/>
      <c r="U13706" s="42"/>
      <c r="V13706" s="42"/>
      <c r="W13706" s="42"/>
      <c r="X13706" s="42"/>
      <c r="Y13706" s="42"/>
      <c r="Z13706" s="42"/>
    </row>
    <row r="13707">
      <c r="B13707" s="42"/>
      <c r="D13707" s="90"/>
      <c r="F13707" s="90"/>
      <c r="G13707" s="42"/>
      <c r="H13707" s="90"/>
      <c r="M13707" s="42"/>
      <c r="S13707" s="42"/>
      <c r="T13707" s="42"/>
      <c r="U13707" s="42"/>
      <c r="V13707" s="42"/>
      <c r="W13707" s="42"/>
      <c r="X13707" s="42"/>
      <c r="Y13707" s="42"/>
      <c r="Z13707" s="42"/>
    </row>
    <row r="13708">
      <c r="B13708" s="42"/>
      <c r="D13708" s="90"/>
      <c r="F13708" s="90"/>
      <c r="G13708" s="42"/>
      <c r="H13708" s="90"/>
      <c r="M13708" s="42"/>
      <c r="S13708" s="42"/>
      <c r="T13708" s="42"/>
      <c r="U13708" s="42"/>
      <c r="V13708" s="42"/>
      <c r="W13708" s="42"/>
      <c r="X13708" s="42"/>
      <c r="Y13708" s="42"/>
      <c r="Z13708" s="42"/>
    </row>
    <row r="13709">
      <c r="B13709" s="42"/>
      <c r="D13709" s="90"/>
      <c r="F13709" s="90"/>
      <c r="G13709" s="42"/>
      <c r="H13709" s="90"/>
      <c r="M13709" s="42"/>
      <c r="S13709" s="42"/>
      <c r="T13709" s="42"/>
      <c r="U13709" s="42"/>
      <c r="V13709" s="42"/>
      <c r="W13709" s="42"/>
      <c r="X13709" s="42"/>
      <c r="Y13709" s="42"/>
      <c r="Z13709" s="42"/>
    </row>
    <row r="13710">
      <c r="B13710" s="42"/>
      <c r="D13710" s="90"/>
      <c r="F13710" s="90"/>
      <c r="G13710" s="42"/>
      <c r="H13710" s="90"/>
      <c r="M13710" s="42"/>
      <c r="S13710" s="42"/>
      <c r="T13710" s="42"/>
      <c r="U13710" s="42"/>
      <c r="V13710" s="42"/>
      <c r="W13710" s="42"/>
      <c r="X13710" s="42"/>
      <c r="Y13710" s="42"/>
      <c r="Z13710" s="42"/>
    </row>
    <row r="13711">
      <c r="B13711" s="42"/>
      <c r="D13711" s="90"/>
      <c r="F13711" s="90"/>
      <c r="G13711" s="42"/>
      <c r="H13711" s="90"/>
      <c r="M13711" s="42"/>
      <c r="S13711" s="42"/>
      <c r="T13711" s="42"/>
      <c r="U13711" s="42"/>
      <c r="V13711" s="42"/>
      <c r="W13711" s="42"/>
      <c r="X13711" s="42"/>
      <c r="Y13711" s="42"/>
      <c r="Z13711" s="42"/>
    </row>
    <row r="13712">
      <c r="B13712" s="42"/>
      <c r="D13712" s="90"/>
      <c r="F13712" s="90"/>
      <c r="G13712" s="42"/>
      <c r="H13712" s="90"/>
      <c r="M13712" s="42"/>
      <c r="S13712" s="42"/>
      <c r="T13712" s="42"/>
      <c r="U13712" s="42"/>
      <c r="V13712" s="42"/>
      <c r="W13712" s="42"/>
      <c r="X13712" s="42"/>
      <c r="Y13712" s="42"/>
      <c r="Z13712" s="42"/>
    </row>
    <row r="13713">
      <c r="B13713" s="42"/>
      <c r="D13713" s="90"/>
      <c r="F13713" s="90"/>
      <c r="G13713" s="42"/>
      <c r="H13713" s="90"/>
      <c r="M13713" s="42"/>
      <c r="S13713" s="42"/>
      <c r="T13713" s="42"/>
      <c r="U13713" s="42"/>
      <c r="V13713" s="42"/>
      <c r="W13713" s="42"/>
      <c r="X13713" s="42"/>
      <c r="Y13713" s="42"/>
      <c r="Z13713" s="42"/>
    </row>
    <row r="13714">
      <c r="B13714" s="42"/>
      <c r="D13714" s="90"/>
      <c r="F13714" s="90"/>
      <c r="G13714" s="42"/>
      <c r="H13714" s="90"/>
      <c r="M13714" s="42"/>
      <c r="S13714" s="42"/>
      <c r="T13714" s="42"/>
      <c r="U13714" s="42"/>
      <c r="V13714" s="42"/>
      <c r="W13714" s="42"/>
      <c r="X13714" s="42"/>
      <c r="Y13714" s="42"/>
      <c r="Z13714" s="42"/>
    </row>
    <row r="13715">
      <c r="B13715" s="42"/>
      <c r="D13715" s="90"/>
      <c r="F13715" s="90"/>
      <c r="G13715" s="42"/>
      <c r="H13715" s="90"/>
      <c r="M13715" s="42"/>
      <c r="S13715" s="42"/>
      <c r="T13715" s="42"/>
      <c r="U13715" s="42"/>
      <c r="V13715" s="42"/>
      <c r="W13715" s="42"/>
      <c r="X13715" s="42"/>
      <c r="Y13715" s="42"/>
      <c r="Z13715" s="42"/>
    </row>
    <row r="13716">
      <c r="B13716" s="42"/>
      <c r="D13716" s="90"/>
      <c r="F13716" s="90"/>
      <c r="G13716" s="42"/>
      <c r="H13716" s="90"/>
      <c r="M13716" s="42"/>
      <c r="S13716" s="42"/>
      <c r="T13716" s="42"/>
      <c r="U13716" s="42"/>
      <c r="V13716" s="42"/>
      <c r="W13716" s="42"/>
      <c r="X13716" s="42"/>
      <c r="Y13716" s="42"/>
      <c r="Z13716" s="42"/>
    </row>
    <row r="13717">
      <c r="B13717" s="42"/>
      <c r="D13717" s="90"/>
      <c r="F13717" s="90"/>
      <c r="G13717" s="42"/>
      <c r="H13717" s="90"/>
      <c r="M13717" s="42"/>
      <c r="S13717" s="42"/>
      <c r="T13717" s="42"/>
      <c r="U13717" s="42"/>
      <c r="V13717" s="42"/>
      <c r="W13717" s="42"/>
      <c r="X13717" s="42"/>
      <c r="Y13717" s="42"/>
      <c r="Z13717" s="42"/>
    </row>
    <row r="13718">
      <c r="B13718" s="42"/>
      <c r="D13718" s="90"/>
      <c r="F13718" s="90"/>
      <c r="G13718" s="42"/>
      <c r="H13718" s="90"/>
      <c r="M13718" s="42"/>
      <c r="S13718" s="42"/>
      <c r="T13718" s="42"/>
      <c r="U13718" s="42"/>
      <c r="V13718" s="42"/>
      <c r="W13718" s="42"/>
      <c r="X13718" s="42"/>
      <c r="Y13718" s="42"/>
      <c r="Z13718" s="42"/>
    </row>
    <row r="13719">
      <c r="B13719" s="42"/>
      <c r="D13719" s="90"/>
      <c r="F13719" s="90"/>
      <c r="G13719" s="42"/>
      <c r="H13719" s="90"/>
      <c r="M13719" s="42"/>
      <c r="S13719" s="42"/>
      <c r="T13719" s="42"/>
      <c r="U13719" s="42"/>
      <c r="V13719" s="42"/>
      <c r="W13719" s="42"/>
      <c r="X13719" s="42"/>
      <c r="Y13719" s="42"/>
      <c r="Z13719" s="42"/>
    </row>
    <row r="13720">
      <c r="B13720" s="42"/>
      <c r="D13720" s="90"/>
      <c r="F13720" s="90"/>
      <c r="G13720" s="42"/>
      <c r="H13720" s="90"/>
      <c r="M13720" s="42"/>
      <c r="S13720" s="42"/>
      <c r="T13720" s="42"/>
      <c r="U13720" s="42"/>
      <c r="V13720" s="42"/>
      <c r="W13720" s="42"/>
      <c r="X13720" s="42"/>
      <c r="Y13720" s="42"/>
      <c r="Z13720" s="42"/>
    </row>
    <row r="13721">
      <c r="B13721" s="42"/>
      <c r="D13721" s="90"/>
      <c r="F13721" s="90"/>
      <c r="G13721" s="42"/>
      <c r="H13721" s="90"/>
      <c r="M13721" s="42"/>
      <c r="S13721" s="42"/>
      <c r="T13721" s="42"/>
      <c r="U13721" s="42"/>
      <c r="V13721" s="42"/>
      <c r="W13721" s="42"/>
      <c r="X13721" s="42"/>
      <c r="Y13721" s="42"/>
      <c r="Z13721" s="42"/>
    </row>
    <row r="13722">
      <c r="B13722" s="42"/>
      <c r="D13722" s="90"/>
      <c r="F13722" s="90"/>
      <c r="G13722" s="42"/>
      <c r="H13722" s="90"/>
      <c r="M13722" s="42"/>
      <c r="S13722" s="42"/>
      <c r="T13722" s="42"/>
      <c r="U13722" s="42"/>
      <c r="V13722" s="42"/>
      <c r="W13722" s="42"/>
      <c r="X13722" s="42"/>
      <c r="Y13722" s="42"/>
      <c r="Z13722" s="42"/>
    </row>
    <row r="13723">
      <c r="B13723" s="42"/>
      <c r="D13723" s="90"/>
      <c r="F13723" s="90"/>
      <c r="G13723" s="42"/>
      <c r="H13723" s="90"/>
      <c r="M13723" s="42"/>
      <c r="S13723" s="42"/>
      <c r="T13723" s="42"/>
      <c r="U13723" s="42"/>
      <c r="V13723" s="42"/>
      <c r="W13723" s="42"/>
      <c r="X13723" s="42"/>
      <c r="Y13723" s="42"/>
      <c r="Z13723" s="42"/>
    </row>
    <row r="13724">
      <c r="B13724" s="42"/>
      <c r="D13724" s="90"/>
      <c r="F13724" s="90"/>
      <c r="G13724" s="42"/>
      <c r="H13724" s="90"/>
      <c r="M13724" s="42"/>
      <c r="S13724" s="42"/>
      <c r="T13724" s="42"/>
      <c r="U13724" s="42"/>
      <c r="V13724" s="42"/>
      <c r="W13724" s="42"/>
      <c r="X13724" s="42"/>
      <c r="Y13724" s="42"/>
      <c r="Z13724" s="42"/>
    </row>
    <row r="13725">
      <c r="B13725" s="42"/>
      <c r="D13725" s="90"/>
      <c r="F13725" s="90"/>
      <c r="G13725" s="42"/>
      <c r="H13725" s="90"/>
      <c r="M13725" s="42"/>
      <c r="S13725" s="42"/>
      <c r="T13725" s="42"/>
      <c r="U13725" s="42"/>
      <c r="V13725" s="42"/>
      <c r="W13725" s="42"/>
      <c r="X13725" s="42"/>
      <c r="Y13725" s="42"/>
      <c r="Z13725" s="42"/>
    </row>
    <row r="13726">
      <c r="B13726" s="42"/>
      <c r="D13726" s="90"/>
      <c r="F13726" s="90"/>
      <c r="G13726" s="42"/>
      <c r="H13726" s="90"/>
      <c r="M13726" s="42"/>
      <c r="S13726" s="42"/>
      <c r="T13726" s="42"/>
      <c r="U13726" s="42"/>
      <c r="V13726" s="42"/>
      <c r="W13726" s="42"/>
      <c r="X13726" s="42"/>
      <c r="Y13726" s="42"/>
      <c r="Z13726" s="42"/>
    </row>
    <row r="13727">
      <c r="B13727" s="42"/>
      <c r="D13727" s="90"/>
      <c r="F13727" s="90"/>
      <c r="G13727" s="42"/>
      <c r="H13727" s="90"/>
      <c r="M13727" s="42"/>
      <c r="S13727" s="42"/>
      <c r="T13727" s="42"/>
      <c r="U13727" s="42"/>
      <c r="V13727" s="42"/>
      <c r="W13727" s="42"/>
      <c r="X13727" s="42"/>
      <c r="Y13727" s="42"/>
      <c r="Z13727" s="42"/>
    </row>
    <row r="13728">
      <c r="B13728" s="42"/>
      <c r="D13728" s="90"/>
      <c r="F13728" s="90"/>
      <c r="G13728" s="42"/>
      <c r="H13728" s="90"/>
      <c r="M13728" s="42"/>
      <c r="S13728" s="42"/>
      <c r="T13728" s="42"/>
      <c r="U13728" s="42"/>
      <c r="V13728" s="42"/>
      <c r="W13728" s="42"/>
      <c r="X13728" s="42"/>
      <c r="Y13728" s="42"/>
      <c r="Z13728" s="42"/>
    </row>
    <row r="13729">
      <c r="B13729" s="42"/>
      <c r="D13729" s="90"/>
      <c r="F13729" s="90"/>
      <c r="G13729" s="42"/>
      <c r="H13729" s="90"/>
      <c r="M13729" s="42"/>
      <c r="S13729" s="42"/>
      <c r="T13729" s="42"/>
      <c r="U13729" s="42"/>
      <c r="V13729" s="42"/>
      <c r="W13729" s="42"/>
      <c r="X13729" s="42"/>
      <c r="Y13729" s="42"/>
      <c r="Z13729" s="42"/>
    </row>
    <row r="13730">
      <c r="B13730" s="42"/>
      <c r="D13730" s="90"/>
      <c r="F13730" s="90"/>
      <c r="G13730" s="42"/>
      <c r="H13730" s="90"/>
      <c r="M13730" s="42"/>
      <c r="S13730" s="42"/>
      <c r="T13730" s="42"/>
      <c r="U13730" s="42"/>
      <c r="V13730" s="42"/>
      <c r="W13730" s="42"/>
      <c r="X13730" s="42"/>
      <c r="Y13730" s="42"/>
      <c r="Z13730" s="42"/>
    </row>
    <row r="13731">
      <c r="B13731" s="42"/>
      <c r="D13731" s="90"/>
      <c r="F13731" s="90"/>
      <c r="G13731" s="42"/>
      <c r="H13731" s="90"/>
      <c r="M13731" s="42"/>
      <c r="S13731" s="42"/>
      <c r="T13731" s="42"/>
      <c r="U13731" s="42"/>
      <c r="V13731" s="42"/>
      <c r="W13731" s="42"/>
      <c r="X13731" s="42"/>
      <c r="Y13731" s="42"/>
      <c r="Z13731" s="42"/>
    </row>
    <row r="13732">
      <c r="B13732" s="42"/>
      <c r="D13732" s="90"/>
      <c r="F13732" s="90"/>
      <c r="G13732" s="42"/>
      <c r="H13732" s="90"/>
      <c r="M13732" s="42"/>
      <c r="S13732" s="42"/>
      <c r="T13732" s="42"/>
      <c r="U13732" s="42"/>
      <c r="V13732" s="42"/>
      <c r="W13732" s="42"/>
      <c r="X13732" s="42"/>
      <c r="Y13732" s="42"/>
      <c r="Z13732" s="42"/>
    </row>
    <row r="13733">
      <c r="B13733" s="42"/>
      <c r="D13733" s="90"/>
      <c r="F13733" s="90"/>
      <c r="G13733" s="42"/>
      <c r="H13733" s="90"/>
      <c r="M13733" s="42"/>
      <c r="S13733" s="42"/>
      <c r="T13733" s="42"/>
      <c r="U13733" s="42"/>
      <c r="V13733" s="42"/>
      <c r="W13733" s="42"/>
      <c r="X13733" s="42"/>
      <c r="Y13733" s="42"/>
      <c r="Z13733" s="42"/>
    </row>
    <row r="13734">
      <c r="B13734" s="42"/>
      <c r="D13734" s="90"/>
      <c r="F13734" s="90"/>
      <c r="G13734" s="42"/>
      <c r="H13734" s="90"/>
      <c r="M13734" s="42"/>
      <c r="S13734" s="42"/>
      <c r="T13734" s="42"/>
      <c r="U13734" s="42"/>
      <c r="V13734" s="42"/>
      <c r="W13734" s="42"/>
      <c r="X13734" s="42"/>
      <c r="Y13734" s="42"/>
      <c r="Z13734" s="42"/>
    </row>
    <row r="13735">
      <c r="B13735" s="42"/>
      <c r="D13735" s="90"/>
      <c r="F13735" s="90"/>
      <c r="G13735" s="42"/>
      <c r="H13735" s="90"/>
      <c r="M13735" s="42"/>
      <c r="S13735" s="42"/>
      <c r="T13735" s="42"/>
      <c r="U13735" s="42"/>
      <c r="V13735" s="42"/>
      <c r="W13735" s="42"/>
      <c r="X13735" s="42"/>
      <c r="Y13735" s="42"/>
      <c r="Z13735" s="42"/>
    </row>
    <row r="13736">
      <c r="B13736" s="42"/>
      <c r="D13736" s="90"/>
      <c r="F13736" s="90"/>
      <c r="G13736" s="42"/>
      <c r="H13736" s="90"/>
      <c r="M13736" s="42"/>
      <c r="S13736" s="42"/>
      <c r="T13736" s="42"/>
      <c r="U13736" s="42"/>
      <c r="V13736" s="42"/>
      <c r="W13736" s="42"/>
      <c r="X13736" s="42"/>
      <c r="Y13736" s="42"/>
      <c r="Z13736" s="42"/>
    </row>
    <row r="13737">
      <c r="B13737" s="42"/>
      <c r="D13737" s="90"/>
      <c r="F13737" s="90"/>
      <c r="G13737" s="42"/>
      <c r="H13737" s="90"/>
      <c r="M13737" s="42"/>
      <c r="S13737" s="42"/>
      <c r="T13737" s="42"/>
      <c r="U13737" s="42"/>
      <c r="V13737" s="42"/>
      <c r="W13737" s="42"/>
      <c r="X13737" s="42"/>
      <c r="Y13737" s="42"/>
      <c r="Z13737" s="42"/>
    </row>
    <row r="13738">
      <c r="B13738" s="42"/>
      <c r="D13738" s="90"/>
      <c r="F13738" s="90"/>
      <c r="G13738" s="42"/>
      <c r="H13738" s="90"/>
      <c r="M13738" s="42"/>
      <c r="S13738" s="42"/>
      <c r="T13738" s="42"/>
      <c r="U13738" s="42"/>
      <c r="V13738" s="42"/>
      <c r="W13738" s="42"/>
      <c r="X13738" s="42"/>
      <c r="Y13738" s="42"/>
      <c r="Z13738" s="42"/>
    </row>
    <row r="13739">
      <c r="B13739" s="42"/>
      <c r="D13739" s="90"/>
      <c r="F13739" s="90"/>
      <c r="G13739" s="42"/>
      <c r="H13739" s="90"/>
      <c r="M13739" s="42"/>
      <c r="S13739" s="42"/>
      <c r="T13739" s="42"/>
      <c r="U13739" s="42"/>
      <c r="V13739" s="42"/>
      <c r="W13739" s="42"/>
      <c r="X13739" s="42"/>
      <c r="Y13739" s="42"/>
      <c r="Z13739" s="42"/>
    </row>
    <row r="13740">
      <c r="B13740" s="42"/>
      <c r="D13740" s="90"/>
      <c r="F13740" s="90"/>
      <c r="G13740" s="42"/>
      <c r="H13740" s="90"/>
      <c r="M13740" s="42"/>
      <c r="S13740" s="42"/>
      <c r="T13740" s="42"/>
      <c r="U13740" s="42"/>
      <c r="V13740" s="42"/>
      <c r="W13740" s="42"/>
      <c r="X13740" s="42"/>
      <c r="Y13740" s="42"/>
      <c r="Z13740" s="42"/>
    </row>
    <row r="13741">
      <c r="B13741" s="42"/>
      <c r="D13741" s="90"/>
      <c r="F13741" s="90"/>
      <c r="G13741" s="42"/>
      <c r="H13741" s="90"/>
      <c r="M13741" s="42"/>
      <c r="S13741" s="42"/>
      <c r="T13741" s="42"/>
      <c r="U13741" s="42"/>
      <c r="V13741" s="42"/>
      <c r="W13741" s="42"/>
      <c r="X13741" s="42"/>
      <c r="Y13741" s="42"/>
      <c r="Z13741" s="42"/>
    </row>
    <row r="13742">
      <c r="B13742" s="42"/>
      <c r="D13742" s="90"/>
      <c r="F13742" s="90"/>
      <c r="G13742" s="42"/>
      <c r="H13742" s="90"/>
      <c r="M13742" s="42"/>
      <c r="S13742" s="42"/>
      <c r="T13742" s="42"/>
      <c r="U13742" s="42"/>
      <c r="V13742" s="42"/>
      <c r="W13742" s="42"/>
      <c r="X13742" s="42"/>
      <c r="Y13742" s="42"/>
      <c r="Z13742" s="42"/>
    </row>
    <row r="13743">
      <c r="B13743" s="42"/>
      <c r="D13743" s="90"/>
      <c r="F13743" s="90"/>
      <c r="G13743" s="42"/>
      <c r="H13743" s="90"/>
      <c r="M13743" s="42"/>
      <c r="S13743" s="42"/>
      <c r="T13743" s="42"/>
      <c r="U13743" s="42"/>
      <c r="V13743" s="42"/>
      <c r="W13743" s="42"/>
      <c r="X13743" s="42"/>
      <c r="Y13743" s="42"/>
      <c r="Z13743" s="42"/>
    </row>
    <row r="13744">
      <c r="B13744" s="42"/>
      <c r="D13744" s="90"/>
      <c r="F13744" s="90"/>
      <c r="G13744" s="42"/>
      <c r="H13744" s="90"/>
      <c r="M13744" s="42"/>
      <c r="S13744" s="42"/>
      <c r="T13744" s="42"/>
      <c r="U13744" s="42"/>
      <c r="V13744" s="42"/>
      <c r="W13744" s="42"/>
      <c r="X13744" s="42"/>
      <c r="Y13744" s="42"/>
      <c r="Z13744" s="42"/>
    </row>
    <row r="13745">
      <c r="B13745" s="42"/>
      <c r="D13745" s="90"/>
      <c r="F13745" s="90"/>
      <c r="G13745" s="42"/>
      <c r="H13745" s="90"/>
      <c r="M13745" s="42"/>
      <c r="S13745" s="42"/>
      <c r="T13745" s="42"/>
      <c r="U13745" s="42"/>
      <c r="V13745" s="42"/>
      <c r="W13745" s="42"/>
      <c r="X13745" s="42"/>
      <c r="Y13745" s="42"/>
      <c r="Z13745" s="42"/>
    </row>
    <row r="13746">
      <c r="B13746" s="42"/>
      <c r="D13746" s="90"/>
      <c r="F13746" s="90"/>
      <c r="G13746" s="42"/>
      <c r="H13746" s="90"/>
      <c r="M13746" s="42"/>
      <c r="S13746" s="42"/>
      <c r="T13746" s="42"/>
      <c r="U13746" s="42"/>
      <c r="V13746" s="42"/>
      <c r="W13746" s="42"/>
      <c r="X13746" s="42"/>
      <c r="Y13746" s="42"/>
      <c r="Z13746" s="42"/>
    </row>
    <row r="13747">
      <c r="B13747" s="42"/>
      <c r="D13747" s="90"/>
      <c r="F13747" s="90"/>
      <c r="G13747" s="42"/>
      <c r="H13747" s="90"/>
      <c r="M13747" s="42"/>
      <c r="S13747" s="42"/>
      <c r="T13747" s="42"/>
      <c r="U13747" s="42"/>
      <c r="V13747" s="42"/>
      <c r="W13747" s="42"/>
      <c r="X13747" s="42"/>
      <c r="Y13747" s="42"/>
      <c r="Z13747" s="42"/>
    </row>
    <row r="13748">
      <c r="B13748" s="42"/>
      <c r="D13748" s="90"/>
      <c r="F13748" s="90"/>
      <c r="G13748" s="42"/>
      <c r="H13748" s="90"/>
      <c r="M13748" s="42"/>
      <c r="S13748" s="42"/>
      <c r="T13748" s="42"/>
      <c r="U13748" s="42"/>
      <c r="V13748" s="42"/>
      <c r="W13748" s="42"/>
      <c r="X13748" s="42"/>
      <c r="Y13748" s="42"/>
      <c r="Z13748" s="42"/>
    </row>
    <row r="13749">
      <c r="B13749" s="42"/>
      <c r="D13749" s="90"/>
      <c r="F13749" s="90"/>
      <c r="G13749" s="42"/>
      <c r="H13749" s="90"/>
      <c r="M13749" s="42"/>
      <c r="S13749" s="42"/>
      <c r="T13749" s="42"/>
      <c r="U13749" s="42"/>
      <c r="V13749" s="42"/>
      <c r="W13749" s="42"/>
      <c r="X13749" s="42"/>
      <c r="Y13749" s="42"/>
      <c r="Z13749" s="42"/>
    </row>
    <row r="13750">
      <c r="B13750" s="42"/>
      <c r="D13750" s="90"/>
      <c r="F13750" s="90"/>
      <c r="G13750" s="42"/>
      <c r="H13750" s="90"/>
      <c r="M13750" s="42"/>
      <c r="S13750" s="42"/>
      <c r="T13750" s="42"/>
      <c r="U13750" s="42"/>
      <c r="V13750" s="42"/>
      <c r="W13750" s="42"/>
      <c r="X13750" s="42"/>
      <c r="Y13750" s="42"/>
      <c r="Z13750" s="42"/>
    </row>
    <row r="13751">
      <c r="B13751" s="42"/>
      <c r="D13751" s="90"/>
      <c r="F13751" s="90"/>
      <c r="G13751" s="42"/>
      <c r="H13751" s="90"/>
      <c r="M13751" s="42"/>
      <c r="S13751" s="42"/>
      <c r="T13751" s="42"/>
      <c r="U13751" s="42"/>
      <c r="V13751" s="42"/>
      <c r="W13751" s="42"/>
      <c r="X13751" s="42"/>
      <c r="Y13751" s="42"/>
      <c r="Z13751" s="42"/>
    </row>
    <row r="13752">
      <c r="B13752" s="42"/>
      <c r="D13752" s="90"/>
      <c r="F13752" s="90"/>
      <c r="G13752" s="42"/>
      <c r="H13752" s="90"/>
      <c r="M13752" s="42"/>
      <c r="S13752" s="42"/>
      <c r="T13752" s="42"/>
      <c r="U13752" s="42"/>
      <c r="V13752" s="42"/>
      <c r="W13752" s="42"/>
      <c r="X13752" s="42"/>
      <c r="Y13752" s="42"/>
      <c r="Z13752" s="42"/>
    </row>
    <row r="13753">
      <c r="B13753" s="42"/>
      <c r="D13753" s="90"/>
      <c r="F13753" s="90"/>
      <c r="G13753" s="42"/>
      <c r="H13753" s="90"/>
      <c r="M13753" s="42"/>
      <c r="S13753" s="42"/>
      <c r="T13753" s="42"/>
      <c r="U13753" s="42"/>
      <c r="V13753" s="42"/>
      <c r="W13753" s="42"/>
      <c r="X13753" s="42"/>
      <c r="Y13753" s="42"/>
      <c r="Z13753" s="42"/>
    </row>
    <row r="13754">
      <c r="B13754" s="42"/>
      <c r="D13754" s="90"/>
      <c r="F13754" s="90"/>
      <c r="G13754" s="42"/>
      <c r="H13754" s="90"/>
      <c r="M13754" s="42"/>
      <c r="S13754" s="42"/>
      <c r="T13754" s="42"/>
      <c r="U13754" s="42"/>
      <c r="V13754" s="42"/>
      <c r="W13754" s="42"/>
      <c r="X13754" s="42"/>
      <c r="Y13754" s="42"/>
      <c r="Z13754" s="42"/>
    </row>
    <row r="13755">
      <c r="B13755" s="42"/>
      <c r="D13755" s="90"/>
      <c r="F13755" s="90"/>
      <c r="G13755" s="42"/>
      <c r="H13755" s="90"/>
      <c r="M13755" s="42"/>
      <c r="S13755" s="42"/>
      <c r="T13755" s="42"/>
      <c r="U13755" s="42"/>
      <c r="V13755" s="42"/>
      <c r="W13755" s="42"/>
      <c r="X13755" s="42"/>
      <c r="Y13755" s="42"/>
      <c r="Z13755" s="42"/>
    </row>
    <row r="13756">
      <c r="B13756" s="42"/>
      <c r="D13756" s="90"/>
      <c r="F13756" s="90"/>
      <c r="G13756" s="42"/>
      <c r="H13756" s="90"/>
      <c r="M13756" s="42"/>
      <c r="S13756" s="42"/>
      <c r="T13756" s="42"/>
      <c r="U13756" s="42"/>
      <c r="V13756" s="42"/>
      <c r="W13756" s="42"/>
      <c r="X13756" s="42"/>
      <c r="Y13756" s="42"/>
      <c r="Z13756" s="42"/>
    </row>
    <row r="13757">
      <c r="B13757" s="42"/>
      <c r="D13757" s="90"/>
      <c r="F13757" s="90"/>
      <c r="G13757" s="42"/>
      <c r="H13757" s="90"/>
      <c r="M13757" s="42"/>
      <c r="S13757" s="42"/>
      <c r="T13757" s="42"/>
      <c r="U13757" s="42"/>
      <c r="V13757" s="42"/>
      <c r="W13757" s="42"/>
      <c r="X13757" s="42"/>
      <c r="Y13757" s="42"/>
      <c r="Z13757" s="42"/>
    </row>
    <row r="13758">
      <c r="B13758" s="42"/>
      <c r="D13758" s="90"/>
      <c r="F13758" s="90"/>
      <c r="G13758" s="42"/>
      <c r="H13758" s="90"/>
      <c r="M13758" s="42"/>
      <c r="S13758" s="42"/>
      <c r="T13758" s="42"/>
      <c r="U13758" s="42"/>
      <c r="V13758" s="42"/>
      <c r="W13758" s="42"/>
      <c r="X13758" s="42"/>
      <c r="Y13758" s="42"/>
      <c r="Z13758" s="42"/>
    </row>
    <row r="13759">
      <c r="B13759" s="42"/>
      <c r="D13759" s="90"/>
      <c r="F13759" s="90"/>
      <c r="G13759" s="42"/>
      <c r="H13759" s="90"/>
      <c r="M13759" s="42"/>
      <c r="S13759" s="42"/>
      <c r="T13759" s="42"/>
      <c r="U13759" s="42"/>
      <c r="V13759" s="42"/>
      <c r="W13759" s="42"/>
      <c r="X13759" s="42"/>
      <c r="Y13759" s="42"/>
      <c r="Z13759" s="42"/>
    </row>
    <row r="13760">
      <c r="B13760" s="42"/>
      <c r="D13760" s="90"/>
      <c r="F13760" s="90"/>
      <c r="G13760" s="42"/>
      <c r="H13760" s="90"/>
      <c r="M13760" s="42"/>
      <c r="S13760" s="42"/>
      <c r="T13760" s="42"/>
      <c r="U13760" s="42"/>
      <c r="V13760" s="42"/>
      <c r="W13760" s="42"/>
      <c r="X13760" s="42"/>
      <c r="Y13760" s="42"/>
      <c r="Z13760" s="42"/>
    </row>
    <row r="13761">
      <c r="B13761" s="42"/>
      <c r="D13761" s="90"/>
      <c r="F13761" s="90"/>
      <c r="G13761" s="42"/>
      <c r="H13761" s="90"/>
      <c r="M13761" s="42"/>
      <c r="S13761" s="42"/>
      <c r="T13761" s="42"/>
      <c r="U13761" s="42"/>
      <c r="V13761" s="42"/>
      <c r="W13761" s="42"/>
      <c r="X13761" s="42"/>
      <c r="Y13761" s="42"/>
      <c r="Z13761" s="42"/>
    </row>
    <row r="13762">
      <c r="B13762" s="42"/>
      <c r="D13762" s="90"/>
      <c r="F13762" s="90"/>
      <c r="G13762" s="42"/>
      <c r="H13762" s="90"/>
      <c r="M13762" s="42"/>
      <c r="S13762" s="42"/>
      <c r="T13762" s="42"/>
      <c r="U13762" s="42"/>
      <c r="V13762" s="42"/>
      <c r="W13762" s="42"/>
      <c r="X13762" s="42"/>
      <c r="Y13762" s="42"/>
      <c r="Z13762" s="42"/>
    </row>
    <row r="13763">
      <c r="B13763" s="42"/>
      <c r="D13763" s="90"/>
      <c r="F13763" s="90"/>
      <c r="G13763" s="42"/>
      <c r="H13763" s="90"/>
      <c r="M13763" s="42"/>
      <c r="S13763" s="42"/>
      <c r="T13763" s="42"/>
      <c r="U13763" s="42"/>
      <c r="V13763" s="42"/>
      <c r="W13763" s="42"/>
      <c r="X13763" s="42"/>
      <c r="Y13763" s="42"/>
      <c r="Z13763" s="42"/>
    </row>
    <row r="13764">
      <c r="B13764" s="42"/>
      <c r="D13764" s="90"/>
      <c r="F13764" s="90"/>
      <c r="G13764" s="42"/>
      <c r="H13764" s="90"/>
      <c r="M13764" s="42"/>
      <c r="S13764" s="42"/>
      <c r="T13764" s="42"/>
      <c r="U13764" s="42"/>
      <c r="V13764" s="42"/>
      <c r="W13764" s="42"/>
      <c r="X13764" s="42"/>
      <c r="Y13764" s="42"/>
      <c r="Z13764" s="42"/>
    </row>
    <row r="13765">
      <c r="B13765" s="42"/>
      <c r="D13765" s="90"/>
      <c r="F13765" s="90"/>
      <c r="G13765" s="42"/>
      <c r="H13765" s="90"/>
      <c r="M13765" s="42"/>
      <c r="S13765" s="42"/>
      <c r="T13765" s="42"/>
      <c r="U13765" s="42"/>
      <c r="V13765" s="42"/>
      <c r="W13765" s="42"/>
      <c r="X13765" s="42"/>
      <c r="Y13765" s="42"/>
      <c r="Z13765" s="42"/>
    </row>
    <row r="13766">
      <c r="B13766" s="42"/>
      <c r="D13766" s="90"/>
      <c r="F13766" s="90"/>
      <c r="G13766" s="42"/>
      <c r="H13766" s="90"/>
      <c r="M13766" s="42"/>
      <c r="S13766" s="42"/>
      <c r="T13766" s="42"/>
      <c r="U13766" s="42"/>
      <c r="V13766" s="42"/>
      <c r="W13766" s="42"/>
      <c r="X13766" s="42"/>
      <c r="Y13766" s="42"/>
      <c r="Z13766" s="42"/>
    </row>
    <row r="13767">
      <c r="B13767" s="42"/>
      <c r="D13767" s="90"/>
      <c r="F13767" s="90"/>
      <c r="G13767" s="42"/>
      <c r="H13767" s="90"/>
      <c r="M13767" s="42"/>
      <c r="S13767" s="42"/>
      <c r="T13767" s="42"/>
      <c r="U13767" s="42"/>
      <c r="V13767" s="42"/>
      <c r="W13767" s="42"/>
      <c r="X13767" s="42"/>
      <c r="Y13767" s="42"/>
      <c r="Z13767" s="42"/>
    </row>
    <row r="13768">
      <c r="B13768" s="42"/>
      <c r="D13768" s="90"/>
      <c r="F13768" s="90"/>
      <c r="G13768" s="42"/>
      <c r="H13768" s="90"/>
      <c r="M13768" s="42"/>
      <c r="S13768" s="42"/>
      <c r="T13768" s="42"/>
      <c r="U13768" s="42"/>
      <c r="V13768" s="42"/>
      <c r="W13768" s="42"/>
      <c r="X13768" s="42"/>
      <c r="Y13768" s="42"/>
      <c r="Z13768" s="42"/>
    </row>
    <row r="13769">
      <c r="B13769" s="42"/>
      <c r="D13769" s="90"/>
      <c r="F13769" s="90"/>
      <c r="G13769" s="42"/>
      <c r="H13769" s="90"/>
      <c r="M13769" s="42"/>
      <c r="S13769" s="42"/>
      <c r="T13769" s="42"/>
      <c r="U13769" s="42"/>
      <c r="V13769" s="42"/>
      <c r="W13769" s="42"/>
      <c r="X13769" s="42"/>
      <c r="Y13769" s="42"/>
      <c r="Z13769" s="42"/>
    </row>
    <row r="13770">
      <c r="B13770" s="42"/>
      <c r="D13770" s="90"/>
      <c r="F13770" s="90"/>
      <c r="G13770" s="42"/>
      <c r="H13770" s="90"/>
      <c r="M13770" s="42"/>
      <c r="S13770" s="42"/>
      <c r="T13770" s="42"/>
      <c r="U13770" s="42"/>
      <c r="V13770" s="42"/>
      <c r="W13770" s="42"/>
      <c r="X13770" s="42"/>
      <c r="Y13770" s="42"/>
      <c r="Z13770" s="42"/>
    </row>
    <row r="13771">
      <c r="B13771" s="42"/>
      <c r="D13771" s="90"/>
      <c r="F13771" s="90"/>
      <c r="G13771" s="42"/>
      <c r="H13771" s="90"/>
      <c r="M13771" s="42"/>
      <c r="S13771" s="42"/>
      <c r="T13771" s="42"/>
      <c r="U13771" s="42"/>
      <c r="V13771" s="42"/>
      <c r="W13771" s="42"/>
      <c r="X13771" s="42"/>
      <c r="Y13771" s="42"/>
      <c r="Z13771" s="42"/>
    </row>
    <row r="13772">
      <c r="B13772" s="42"/>
      <c r="D13772" s="90"/>
      <c r="F13772" s="90"/>
      <c r="G13772" s="42"/>
      <c r="H13772" s="90"/>
      <c r="M13772" s="42"/>
      <c r="S13772" s="42"/>
      <c r="T13772" s="42"/>
      <c r="U13772" s="42"/>
      <c r="V13772" s="42"/>
      <c r="W13772" s="42"/>
      <c r="X13772" s="42"/>
      <c r="Y13772" s="42"/>
      <c r="Z13772" s="42"/>
    </row>
    <row r="13773">
      <c r="B13773" s="42"/>
      <c r="D13773" s="90"/>
      <c r="F13773" s="90"/>
      <c r="G13773" s="42"/>
      <c r="H13773" s="90"/>
      <c r="M13773" s="42"/>
      <c r="S13773" s="42"/>
      <c r="T13773" s="42"/>
      <c r="U13773" s="42"/>
      <c r="V13773" s="42"/>
      <c r="W13773" s="42"/>
      <c r="X13773" s="42"/>
      <c r="Y13773" s="42"/>
      <c r="Z13773" s="42"/>
    </row>
    <row r="13774">
      <c r="B13774" s="42"/>
      <c r="D13774" s="90"/>
      <c r="F13774" s="90"/>
      <c r="G13774" s="42"/>
      <c r="H13774" s="90"/>
      <c r="M13774" s="42"/>
      <c r="S13774" s="42"/>
      <c r="T13774" s="42"/>
      <c r="U13774" s="42"/>
      <c r="V13774" s="42"/>
      <c r="W13774" s="42"/>
      <c r="X13774" s="42"/>
      <c r="Y13774" s="42"/>
      <c r="Z13774" s="42"/>
    </row>
    <row r="13775">
      <c r="B13775" s="42"/>
      <c r="D13775" s="90"/>
      <c r="F13775" s="90"/>
      <c r="G13775" s="42"/>
      <c r="H13775" s="90"/>
      <c r="M13775" s="42"/>
      <c r="S13775" s="42"/>
      <c r="T13775" s="42"/>
      <c r="U13775" s="42"/>
      <c r="V13775" s="42"/>
      <c r="W13775" s="42"/>
      <c r="X13775" s="42"/>
      <c r="Y13775" s="42"/>
      <c r="Z13775" s="42"/>
    </row>
    <row r="13776">
      <c r="B13776" s="42"/>
      <c r="D13776" s="90"/>
      <c r="F13776" s="90"/>
      <c r="G13776" s="42"/>
      <c r="H13776" s="90"/>
      <c r="M13776" s="42"/>
      <c r="S13776" s="42"/>
      <c r="T13776" s="42"/>
      <c r="U13776" s="42"/>
      <c r="V13776" s="42"/>
      <c r="W13776" s="42"/>
      <c r="X13776" s="42"/>
      <c r="Y13776" s="42"/>
      <c r="Z13776" s="42"/>
    </row>
    <row r="13777">
      <c r="B13777" s="42"/>
      <c r="D13777" s="90"/>
      <c r="F13777" s="90"/>
      <c r="G13777" s="42"/>
      <c r="H13777" s="90"/>
      <c r="M13777" s="42"/>
      <c r="S13777" s="42"/>
      <c r="T13777" s="42"/>
      <c r="U13777" s="42"/>
      <c r="V13777" s="42"/>
      <c r="W13777" s="42"/>
      <c r="X13777" s="42"/>
      <c r="Y13777" s="42"/>
      <c r="Z13777" s="42"/>
    </row>
    <row r="13778">
      <c r="B13778" s="42"/>
      <c r="D13778" s="90"/>
      <c r="F13778" s="90"/>
      <c r="G13778" s="42"/>
      <c r="H13778" s="90"/>
      <c r="M13778" s="42"/>
      <c r="S13778" s="42"/>
      <c r="T13778" s="42"/>
      <c r="U13778" s="42"/>
      <c r="V13778" s="42"/>
      <c r="W13778" s="42"/>
      <c r="X13778" s="42"/>
      <c r="Y13778" s="42"/>
      <c r="Z13778" s="42"/>
    </row>
    <row r="13779">
      <c r="B13779" s="42"/>
      <c r="D13779" s="90"/>
      <c r="F13779" s="90"/>
      <c r="G13779" s="42"/>
      <c r="H13779" s="90"/>
      <c r="M13779" s="42"/>
      <c r="S13779" s="42"/>
      <c r="T13779" s="42"/>
      <c r="U13779" s="42"/>
      <c r="V13779" s="42"/>
      <c r="W13779" s="42"/>
      <c r="X13779" s="42"/>
      <c r="Y13779" s="42"/>
      <c r="Z13779" s="42"/>
    </row>
    <row r="13780">
      <c r="B13780" s="42"/>
      <c r="D13780" s="90"/>
      <c r="F13780" s="90"/>
      <c r="G13780" s="42"/>
      <c r="H13780" s="90"/>
      <c r="M13780" s="42"/>
      <c r="S13780" s="42"/>
      <c r="T13780" s="42"/>
      <c r="U13780" s="42"/>
      <c r="V13780" s="42"/>
      <c r="W13780" s="42"/>
      <c r="X13780" s="42"/>
      <c r="Y13780" s="42"/>
      <c r="Z13780" s="42"/>
    </row>
    <row r="13781">
      <c r="B13781" s="42"/>
      <c r="D13781" s="90"/>
      <c r="F13781" s="90"/>
      <c r="G13781" s="42"/>
      <c r="H13781" s="90"/>
      <c r="M13781" s="42"/>
      <c r="S13781" s="42"/>
      <c r="T13781" s="42"/>
      <c r="U13781" s="42"/>
      <c r="V13781" s="42"/>
      <c r="W13781" s="42"/>
      <c r="X13781" s="42"/>
      <c r="Y13781" s="42"/>
      <c r="Z13781" s="42"/>
    </row>
    <row r="13782">
      <c r="B13782" s="42"/>
      <c r="D13782" s="90"/>
      <c r="F13782" s="90"/>
      <c r="G13782" s="42"/>
      <c r="H13782" s="90"/>
      <c r="M13782" s="42"/>
      <c r="S13782" s="42"/>
      <c r="T13782" s="42"/>
      <c r="U13782" s="42"/>
      <c r="V13782" s="42"/>
      <c r="W13782" s="42"/>
      <c r="X13782" s="42"/>
      <c r="Y13782" s="42"/>
      <c r="Z13782" s="42"/>
    </row>
    <row r="13783">
      <c r="B13783" s="42"/>
      <c r="D13783" s="90"/>
      <c r="F13783" s="90"/>
      <c r="G13783" s="42"/>
      <c r="H13783" s="90"/>
      <c r="M13783" s="42"/>
      <c r="S13783" s="42"/>
      <c r="T13783" s="42"/>
      <c r="U13783" s="42"/>
      <c r="V13783" s="42"/>
      <c r="W13783" s="42"/>
      <c r="X13783" s="42"/>
      <c r="Y13783" s="42"/>
      <c r="Z13783" s="42"/>
    </row>
    <row r="13784">
      <c r="B13784" s="42"/>
      <c r="D13784" s="90"/>
      <c r="F13784" s="90"/>
      <c r="G13784" s="42"/>
      <c r="H13784" s="90"/>
      <c r="M13784" s="42"/>
      <c r="S13784" s="42"/>
      <c r="T13784" s="42"/>
      <c r="U13784" s="42"/>
      <c r="V13784" s="42"/>
      <c r="W13784" s="42"/>
      <c r="X13784" s="42"/>
      <c r="Y13784" s="42"/>
      <c r="Z13784" s="42"/>
    </row>
    <row r="13785">
      <c r="B13785" s="42"/>
      <c r="D13785" s="90"/>
      <c r="F13785" s="90"/>
      <c r="G13785" s="42"/>
      <c r="H13785" s="90"/>
      <c r="M13785" s="42"/>
      <c r="S13785" s="42"/>
      <c r="T13785" s="42"/>
      <c r="U13785" s="42"/>
      <c r="V13785" s="42"/>
      <c r="W13785" s="42"/>
      <c r="X13785" s="42"/>
      <c r="Y13785" s="42"/>
      <c r="Z13785" s="42"/>
    </row>
    <row r="13786">
      <c r="B13786" s="42"/>
      <c r="D13786" s="90"/>
      <c r="F13786" s="90"/>
      <c r="G13786" s="42"/>
      <c r="H13786" s="90"/>
      <c r="M13786" s="42"/>
      <c r="S13786" s="42"/>
      <c r="T13786" s="42"/>
      <c r="U13786" s="42"/>
      <c r="V13786" s="42"/>
      <c r="W13786" s="42"/>
      <c r="X13786" s="42"/>
      <c r="Y13786" s="42"/>
      <c r="Z13786" s="42"/>
    </row>
    <row r="13787">
      <c r="B13787" s="42"/>
      <c r="D13787" s="90"/>
      <c r="F13787" s="90"/>
      <c r="G13787" s="42"/>
      <c r="H13787" s="90"/>
      <c r="M13787" s="42"/>
      <c r="S13787" s="42"/>
      <c r="T13787" s="42"/>
      <c r="U13787" s="42"/>
      <c r="V13787" s="42"/>
      <c r="W13787" s="42"/>
      <c r="X13787" s="42"/>
      <c r="Y13787" s="42"/>
      <c r="Z13787" s="42"/>
    </row>
    <row r="13788">
      <c r="B13788" s="42"/>
      <c r="D13788" s="90"/>
      <c r="F13788" s="90"/>
      <c r="G13788" s="42"/>
      <c r="H13788" s="90"/>
      <c r="M13788" s="42"/>
      <c r="S13788" s="42"/>
      <c r="T13788" s="42"/>
      <c r="U13788" s="42"/>
      <c r="V13788" s="42"/>
      <c r="W13788" s="42"/>
      <c r="X13788" s="42"/>
      <c r="Y13788" s="42"/>
      <c r="Z13788" s="42"/>
    </row>
    <row r="13789">
      <c r="B13789" s="42"/>
      <c r="D13789" s="90"/>
      <c r="F13789" s="90"/>
      <c r="G13789" s="42"/>
      <c r="H13789" s="90"/>
      <c r="M13789" s="42"/>
      <c r="S13789" s="42"/>
      <c r="T13789" s="42"/>
      <c r="U13789" s="42"/>
      <c r="V13789" s="42"/>
      <c r="W13789" s="42"/>
      <c r="X13789" s="42"/>
      <c r="Y13789" s="42"/>
      <c r="Z13789" s="42"/>
    </row>
    <row r="13790">
      <c r="B13790" s="42"/>
      <c r="D13790" s="90"/>
      <c r="F13790" s="90"/>
      <c r="G13790" s="42"/>
      <c r="H13790" s="90"/>
      <c r="M13790" s="42"/>
      <c r="S13790" s="42"/>
      <c r="T13790" s="42"/>
      <c r="U13790" s="42"/>
      <c r="V13790" s="42"/>
      <c r="W13790" s="42"/>
      <c r="X13790" s="42"/>
      <c r="Y13790" s="42"/>
      <c r="Z13790" s="42"/>
    </row>
    <row r="13791">
      <c r="B13791" s="42"/>
      <c r="D13791" s="90"/>
      <c r="F13791" s="90"/>
      <c r="G13791" s="42"/>
      <c r="H13791" s="90"/>
      <c r="M13791" s="42"/>
      <c r="S13791" s="42"/>
      <c r="T13791" s="42"/>
      <c r="U13791" s="42"/>
      <c r="V13791" s="42"/>
      <c r="W13791" s="42"/>
      <c r="X13791" s="42"/>
      <c r="Y13791" s="42"/>
      <c r="Z13791" s="42"/>
    </row>
    <row r="13792">
      <c r="B13792" s="42"/>
      <c r="D13792" s="90"/>
      <c r="F13792" s="90"/>
      <c r="G13792" s="42"/>
      <c r="H13792" s="90"/>
      <c r="M13792" s="42"/>
      <c r="S13792" s="42"/>
      <c r="T13792" s="42"/>
      <c r="U13792" s="42"/>
      <c r="V13792" s="42"/>
      <c r="W13792" s="42"/>
      <c r="X13792" s="42"/>
      <c r="Y13792" s="42"/>
      <c r="Z13792" s="42"/>
    </row>
    <row r="13793">
      <c r="B13793" s="42"/>
      <c r="D13793" s="90"/>
      <c r="F13793" s="90"/>
      <c r="G13793" s="42"/>
      <c r="H13793" s="90"/>
      <c r="M13793" s="42"/>
      <c r="S13793" s="42"/>
      <c r="T13793" s="42"/>
      <c r="U13793" s="42"/>
      <c r="V13793" s="42"/>
      <c r="W13793" s="42"/>
      <c r="X13793" s="42"/>
      <c r="Y13793" s="42"/>
      <c r="Z13793" s="42"/>
    </row>
    <row r="13794">
      <c r="B13794" s="42"/>
      <c r="D13794" s="90"/>
      <c r="F13794" s="90"/>
      <c r="G13794" s="42"/>
      <c r="H13794" s="90"/>
      <c r="M13794" s="42"/>
      <c r="S13794" s="42"/>
      <c r="T13794" s="42"/>
      <c r="U13794" s="42"/>
      <c r="V13794" s="42"/>
      <c r="W13794" s="42"/>
      <c r="X13794" s="42"/>
      <c r="Y13794" s="42"/>
      <c r="Z13794" s="42"/>
    </row>
    <row r="13795">
      <c r="B13795" s="42"/>
      <c r="D13795" s="90"/>
      <c r="F13795" s="90"/>
      <c r="G13795" s="42"/>
      <c r="H13795" s="90"/>
      <c r="M13795" s="42"/>
      <c r="S13795" s="42"/>
      <c r="T13795" s="42"/>
      <c r="U13795" s="42"/>
      <c r="V13795" s="42"/>
      <c r="W13795" s="42"/>
      <c r="X13795" s="42"/>
      <c r="Y13795" s="42"/>
      <c r="Z13795" s="42"/>
    </row>
    <row r="13796">
      <c r="B13796" s="42"/>
      <c r="D13796" s="90"/>
      <c r="F13796" s="90"/>
      <c r="G13796" s="42"/>
      <c r="H13796" s="90"/>
      <c r="M13796" s="42"/>
      <c r="S13796" s="42"/>
      <c r="T13796" s="42"/>
      <c r="U13796" s="42"/>
      <c r="V13796" s="42"/>
      <c r="W13796" s="42"/>
      <c r="X13796" s="42"/>
      <c r="Y13796" s="42"/>
      <c r="Z13796" s="42"/>
    </row>
    <row r="13797">
      <c r="B13797" s="42"/>
      <c r="D13797" s="90"/>
      <c r="F13797" s="90"/>
      <c r="G13797" s="42"/>
      <c r="H13797" s="90"/>
      <c r="M13797" s="42"/>
      <c r="S13797" s="42"/>
      <c r="T13797" s="42"/>
      <c r="U13797" s="42"/>
      <c r="V13797" s="42"/>
      <c r="W13797" s="42"/>
      <c r="X13797" s="42"/>
      <c r="Y13797" s="42"/>
      <c r="Z13797" s="42"/>
    </row>
    <row r="13798">
      <c r="B13798" s="42"/>
      <c r="D13798" s="90"/>
      <c r="F13798" s="90"/>
      <c r="G13798" s="42"/>
      <c r="H13798" s="90"/>
      <c r="M13798" s="42"/>
      <c r="S13798" s="42"/>
      <c r="T13798" s="42"/>
      <c r="U13798" s="42"/>
      <c r="V13798" s="42"/>
      <c r="W13798" s="42"/>
      <c r="X13798" s="42"/>
      <c r="Y13798" s="42"/>
      <c r="Z13798" s="42"/>
    </row>
    <row r="13799">
      <c r="B13799" s="42"/>
      <c r="D13799" s="90"/>
      <c r="F13799" s="90"/>
      <c r="G13799" s="42"/>
      <c r="H13799" s="90"/>
      <c r="M13799" s="42"/>
      <c r="S13799" s="42"/>
      <c r="T13799" s="42"/>
      <c r="U13799" s="42"/>
      <c r="V13799" s="42"/>
      <c r="W13799" s="42"/>
      <c r="X13799" s="42"/>
      <c r="Y13799" s="42"/>
      <c r="Z13799" s="42"/>
    </row>
    <row r="13800">
      <c r="B13800" s="42"/>
      <c r="D13800" s="90"/>
      <c r="F13800" s="90"/>
      <c r="G13800" s="42"/>
      <c r="H13800" s="90"/>
      <c r="M13800" s="42"/>
      <c r="S13800" s="42"/>
      <c r="T13800" s="42"/>
      <c r="U13800" s="42"/>
      <c r="V13800" s="42"/>
      <c r="W13800" s="42"/>
      <c r="X13800" s="42"/>
      <c r="Y13800" s="42"/>
      <c r="Z13800" s="42"/>
    </row>
    <row r="13801">
      <c r="B13801" s="42"/>
      <c r="D13801" s="90"/>
      <c r="F13801" s="90"/>
      <c r="G13801" s="42"/>
      <c r="H13801" s="90"/>
      <c r="M13801" s="42"/>
      <c r="S13801" s="42"/>
      <c r="T13801" s="42"/>
      <c r="U13801" s="42"/>
      <c r="V13801" s="42"/>
      <c r="W13801" s="42"/>
      <c r="X13801" s="42"/>
      <c r="Y13801" s="42"/>
      <c r="Z13801" s="42"/>
    </row>
    <row r="13802">
      <c r="B13802" s="42"/>
      <c r="D13802" s="90"/>
      <c r="F13802" s="90"/>
      <c r="G13802" s="42"/>
      <c r="H13802" s="90"/>
      <c r="M13802" s="42"/>
      <c r="S13802" s="42"/>
      <c r="T13802" s="42"/>
      <c r="U13802" s="42"/>
      <c r="V13802" s="42"/>
      <c r="W13802" s="42"/>
      <c r="X13802" s="42"/>
      <c r="Y13802" s="42"/>
      <c r="Z13802" s="42"/>
    </row>
    <row r="13803">
      <c r="B13803" s="42"/>
      <c r="D13803" s="90"/>
      <c r="F13803" s="90"/>
      <c r="G13803" s="42"/>
      <c r="H13803" s="90"/>
      <c r="M13803" s="42"/>
      <c r="S13803" s="42"/>
      <c r="T13803" s="42"/>
      <c r="U13803" s="42"/>
      <c r="V13803" s="42"/>
      <c r="W13803" s="42"/>
      <c r="X13803" s="42"/>
      <c r="Y13803" s="42"/>
      <c r="Z13803" s="42"/>
    </row>
    <row r="13804">
      <c r="B13804" s="42"/>
      <c r="D13804" s="90"/>
      <c r="F13804" s="90"/>
      <c r="G13804" s="42"/>
      <c r="H13804" s="90"/>
      <c r="M13804" s="42"/>
      <c r="S13804" s="42"/>
      <c r="T13804" s="42"/>
      <c r="U13804" s="42"/>
      <c r="V13804" s="42"/>
      <c r="W13804" s="42"/>
      <c r="X13804" s="42"/>
      <c r="Y13804" s="42"/>
      <c r="Z13804" s="42"/>
    </row>
    <row r="13805">
      <c r="B13805" s="42"/>
      <c r="D13805" s="90"/>
      <c r="F13805" s="90"/>
      <c r="G13805" s="42"/>
      <c r="H13805" s="90"/>
      <c r="M13805" s="42"/>
      <c r="S13805" s="42"/>
      <c r="T13805" s="42"/>
      <c r="U13805" s="42"/>
      <c r="V13805" s="42"/>
      <c r="W13805" s="42"/>
      <c r="X13805" s="42"/>
      <c r="Y13805" s="42"/>
      <c r="Z13805" s="42"/>
    </row>
    <row r="13806">
      <c r="B13806" s="42"/>
      <c r="D13806" s="90"/>
      <c r="F13806" s="90"/>
      <c r="G13806" s="42"/>
      <c r="H13806" s="90"/>
      <c r="M13806" s="42"/>
      <c r="S13806" s="42"/>
      <c r="T13806" s="42"/>
      <c r="U13806" s="42"/>
      <c r="V13806" s="42"/>
      <c r="W13806" s="42"/>
      <c r="X13806" s="42"/>
      <c r="Y13806" s="42"/>
      <c r="Z13806" s="42"/>
    </row>
    <row r="13807">
      <c r="B13807" s="42"/>
      <c r="D13807" s="90"/>
      <c r="F13807" s="90"/>
      <c r="G13807" s="42"/>
      <c r="H13807" s="90"/>
      <c r="M13807" s="42"/>
      <c r="S13807" s="42"/>
      <c r="T13807" s="42"/>
      <c r="U13807" s="42"/>
      <c r="V13807" s="42"/>
      <c r="W13807" s="42"/>
      <c r="X13807" s="42"/>
      <c r="Y13807" s="42"/>
      <c r="Z13807" s="42"/>
    </row>
    <row r="13808">
      <c r="B13808" s="42"/>
      <c r="D13808" s="90"/>
      <c r="F13808" s="90"/>
      <c r="G13808" s="42"/>
      <c r="H13808" s="90"/>
      <c r="M13808" s="42"/>
      <c r="S13808" s="42"/>
      <c r="T13808" s="42"/>
      <c r="U13808" s="42"/>
      <c r="V13808" s="42"/>
      <c r="W13808" s="42"/>
      <c r="X13808" s="42"/>
      <c r="Y13808" s="42"/>
      <c r="Z13808" s="42"/>
    </row>
    <row r="13809">
      <c r="B13809" s="42"/>
      <c r="D13809" s="90"/>
      <c r="F13809" s="90"/>
      <c r="G13809" s="42"/>
      <c r="H13809" s="90"/>
      <c r="M13809" s="42"/>
      <c r="S13809" s="42"/>
      <c r="T13809" s="42"/>
      <c r="U13809" s="42"/>
      <c r="V13809" s="42"/>
      <c r="W13809" s="42"/>
      <c r="X13809" s="42"/>
      <c r="Y13809" s="42"/>
      <c r="Z13809" s="42"/>
    </row>
    <row r="13810">
      <c r="B13810" s="42"/>
      <c r="D13810" s="90"/>
      <c r="F13810" s="90"/>
      <c r="G13810" s="42"/>
      <c r="H13810" s="90"/>
      <c r="M13810" s="42"/>
      <c r="S13810" s="42"/>
      <c r="T13810" s="42"/>
      <c r="U13810" s="42"/>
      <c r="V13810" s="42"/>
      <c r="W13810" s="42"/>
      <c r="X13810" s="42"/>
      <c r="Y13810" s="42"/>
      <c r="Z13810" s="42"/>
    </row>
    <row r="13811">
      <c r="B13811" s="42"/>
      <c r="D13811" s="90"/>
      <c r="F13811" s="90"/>
      <c r="G13811" s="42"/>
      <c r="H13811" s="90"/>
      <c r="M13811" s="42"/>
      <c r="S13811" s="42"/>
      <c r="T13811" s="42"/>
      <c r="U13811" s="42"/>
      <c r="V13811" s="42"/>
      <c r="W13811" s="42"/>
      <c r="X13811" s="42"/>
      <c r="Y13811" s="42"/>
      <c r="Z13811" s="42"/>
    </row>
    <row r="13812">
      <c r="B13812" s="42"/>
      <c r="D13812" s="90"/>
      <c r="F13812" s="90"/>
      <c r="G13812" s="42"/>
      <c r="H13812" s="90"/>
      <c r="M13812" s="42"/>
      <c r="S13812" s="42"/>
      <c r="T13812" s="42"/>
      <c r="U13812" s="42"/>
      <c r="V13812" s="42"/>
      <c r="W13812" s="42"/>
      <c r="X13812" s="42"/>
      <c r="Y13812" s="42"/>
      <c r="Z13812" s="42"/>
    </row>
    <row r="13813">
      <c r="B13813" s="42"/>
      <c r="D13813" s="90"/>
      <c r="F13813" s="90"/>
      <c r="G13813" s="42"/>
      <c r="H13813" s="90"/>
      <c r="M13813" s="42"/>
      <c r="S13813" s="42"/>
      <c r="T13813" s="42"/>
      <c r="U13813" s="42"/>
      <c r="V13813" s="42"/>
      <c r="W13813" s="42"/>
      <c r="X13813" s="42"/>
      <c r="Y13813" s="42"/>
      <c r="Z13813" s="42"/>
    </row>
    <row r="13814">
      <c r="B13814" s="42"/>
      <c r="D13814" s="90"/>
      <c r="F13814" s="90"/>
      <c r="G13814" s="42"/>
      <c r="H13814" s="90"/>
      <c r="M13814" s="42"/>
      <c r="S13814" s="42"/>
      <c r="T13814" s="42"/>
      <c r="U13814" s="42"/>
      <c r="V13814" s="42"/>
      <c r="W13814" s="42"/>
      <c r="X13814" s="42"/>
      <c r="Y13814" s="42"/>
      <c r="Z13814" s="42"/>
    </row>
    <row r="13815">
      <c r="B13815" s="42"/>
      <c r="D13815" s="90"/>
      <c r="F13815" s="90"/>
      <c r="G13815" s="42"/>
      <c r="H13815" s="90"/>
      <c r="M13815" s="42"/>
      <c r="S13815" s="42"/>
      <c r="T13815" s="42"/>
      <c r="U13815" s="42"/>
      <c r="V13815" s="42"/>
      <c r="W13815" s="42"/>
      <c r="X13815" s="42"/>
      <c r="Y13815" s="42"/>
      <c r="Z13815" s="42"/>
    </row>
    <row r="13816">
      <c r="B13816" s="42"/>
      <c r="D13816" s="90"/>
      <c r="F13816" s="90"/>
      <c r="G13816" s="42"/>
      <c r="H13816" s="90"/>
      <c r="M13816" s="42"/>
      <c r="S13816" s="42"/>
      <c r="T13816" s="42"/>
      <c r="U13816" s="42"/>
      <c r="V13816" s="42"/>
      <c r="W13816" s="42"/>
      <c r="X13816" s="42"/>
      <c r="Y13816" s="42"/>
      <c r="Z13816" s="42"/>
    </row>
    <row r="13817">
      <c r="B13817" s="42"/>
      <c r="D13817" s="90"/>
      <c r="F13817" s="90"/>
      <c r="G13817" s="42"/>
      <c r="H13817" s="90"/>
      <c r="M13817" s="42"/>
      <c r="S13817" s="42"/>
      <c r="T13817" s="42"/>
      <c r="U13817" s="42"/>
      <c r="V13817" s="42"/>
      <c r="W13817" s="42"/>
      <c r="X13817" s="42"/>
      <c r="Y13817" s="42"/>
      <c r="Z13817" s="42"/>
    </row>
    <row r="13818">
      <c r="B13818" s="42"/>
      <c r="D13818" s="90"/>
      <c r="F13818" s="90"/>
      <c r="G13818" s="42"/>
      <c r="H13818" s="90"/>
      <c r="M13818" s="42"/>
      <c r="S13818" s="42"/>
      <c r="T13818" s="42"/>
      <c r="U13818" s="42"/>
      <c r="V13818" s="42"/>
      <c r="W13818" s="42"/>
      <c r="X13818" s="42"/>
      <c r="Y13818" s="42"/>
      <c r="Z13818" s="42"/>
    </row>
    <row r="13819">
      <c r="B13819" s="42"/>
      <c r="D13819" s="90"/>
      <c r="F13819" s="90"/>
      <c r="G13819" s="42"/>
      <c r="H13819" s="90"/>
      <c r="M13819" s="42"/>
      <c r="S13819" s="42"/>
      <c r="T13819" s="42"/>
      <c r="U13819" s="42"/>
      <c r="V13819" s="42"/>
      <c r="W13819" s="42"/>
      <c r="X13819" s="42"/>
      <c r="Y13819" s="42"/>
      <c r="Z13819" s="42"/>
    </row>
    <row r="13820">
      <c r="B13820" s="42"/>
      <c r="D13820" s="90"/>
      <c r="F13820" s="90"/>
      <c r="G13820" s="42"/>
      <c r="H13820" s="90"/>
      <c r="M13820" s="42"/>
      <c r="S13820" s="42"/>
      <c r="T13820" s="42"/>
      <c r="U13820" s="42"/>
      <c r="V13820" s="42"/>
      <c r="W13820" s="42"/>
      <c r="X13820" s="42"/>
      <c r="Y13820" s="42"/>
      <c r="Z13820" s="42"/>
    </row>
    <row r="13821">
      <c r="B13821" s="42"/>
      <c r="D13821" s="90"/>
      <c r="F13821" s="90"/>
      <c r="G13821" s="42"/>
      <c r="H13821" s="90"/>
      <c r="M13821" s="42"/>
      <c r="S13821" s="42"/>
      <c r="T13821" s="42"/>
      <c r="U13821" s="42"/>
      <c r="V13821" s="42"/>
      <c r="W13821" s="42"/>
      <c r="X13821" s="42"/>
      <c r="Y13821" s="42"/>
      <c r="Z13821" s="42"/>
    </row>
    <row r="13822">
      <c r="B13822" s="42"/>
      <c r="D13822" s="90"/>
      <c r="F13822" s="90"/>
      <c r="G13822" s="42"/>
      <c r="H13822" s="90"/>
      <c r="M13822" s="42"/>
      <c r="S13822" s="42"/>
      <c r="T13822" s="42"/>
      <c r="U13822" s="42"/>
      <c r="V13822" s="42"/>
      <c r="W13822" s="42"/>
      <c r="X13822" s="42"/>
      <c r="Y13822" s="42"/>
      <c r="Z13822" s="42"/>
    </row>
    <row r="13823">
      <c r="B13823" s="42"/>
      <c r="D13823" s="90"/>
      <c r="F13823" s="90"/>
      <c r="G13823" s="42"/>
      <c r="H13823" s="90"/>
      <c r="M13823" s="42"/>
      <c r="S13823" s="42"/>
      <c r="T13823" s="42"/>
      <c r="U13823" s="42"/>
      <c r="V13823" s="42"/>
      <c r="W13823" s="42"/>
      <c r="X13823" s="42"/>
      <c r="Y13823" s="42"/>
      <c r="Z13823" s="42"/>
    </row>
    <row r="13824">
      <c r="B13824" s="42"/>
      <c r="D13824" s="90"/>
      <c r="F13824" s="90"/>
      <c r="G13824" s="42"/>
      <c r="H13824" s="90"/>
      <c r="M13824" s="42"/>
      <c r="S13824" s="42"/>
      <c r="T13824" s="42"/>
      <c r="U13824" s="42"/>
      <c r="V13824" s="42"/>
      <c r="W13824" s="42"/>
      <c r="X13824" s="42"/>
      <c r="Y13824" s="42"/>
      <c r="Z13824" s="42"/>
    </row>
    <row r="13825">
      <c r="B13825" s="42"/>
      <c r="D13825" s="90"/>
      <c r="F13825" s="90"/>
      <c r="G13825" s="42"/>
      <c r="H13825" s="90"/>
      <c r="M13825" s="42"/>
      <c r="S13825" s="42"/>
      <c r="T13825" s="42"/>
      <c r="U13825" s="42"/>
      <c r="V13825" s="42"/>
      <c r="W13825" s="42"/>
      <c r="X13825" s="42"/>
      <c r="Y13825" s="42"/>
      <c r="Z13825" s="42"/>
    </row>
    <row r="13826">
      <c r="B13826" s="42"/>
      <c r="D13826" s="90"/>
      <c r="F13826" s="90"/>
      <c r="G13826" s="42"/>
      <c r="H13826" s="90"/>
      <c r="M13826" s="42"/>
      <c r="S13826" s="42"/>
      <c r="T13826" s="42"/>
      <c r="U13826" s="42"/>
      <c r="V13826" s="42"/>
      <c r="W13826" s="42"/>
      <c r="X13826" s="42"/>
      <c r="Y13826" s="42"/>
      <c r="Z13826" s="42"/>
    </row>
    <row r="13827">
      <c r="B13827" s="42"/>
      <c r="D13827" s="90"/>
      <c r="F13827" s="90"/>
      <c r="G13827" s="42"/>
      <c r="H13827" s="90"/>
      <c r="M13827" s="42"/>
      <c r="S13827" s="42"/>
      <c r="T13827" s="42"/>
      <c r="U13827" s="42"/>
      <c r="V13827" s="42"/>
      <c r="W13827" s="42"/>
      <c r="X13827" s="42"/>
      <c r="Y13827" s="42"/>
      <c r="Z13827" s="42"/>
    </row>
    <row r="13828">
      <c r="B13828" s="42"/>
      <c r="D13828" s="90"/>
      <c r="F13828" s="90"/>
      <c r="G13828" s="42"/>
      <c r="H13828" s="90"/>
      <c r="M13828" s="42"/>
      <c r="S13828" s="42"/>
      <c r="T13828" s="42"/>
      <c r="U13828" s="42"/>
      <c r="V13828" s="42"/>
      <c r="W13828" s="42"/>
      <c r="X13828" s="42"/>
      <c r="Y13828" s="42"/>
      <c r="Z13828" s="42"/>
    </row>
    <row r="13829">
      <c r="B13829" s="42"/>
      <c r="D13829" s="90"/>
      <c r="F13829" s="90"/>
      <c r="G13829" s="42"/>
      <c r="H13829" s="90"/>
      <c r="M13829" s="42"/>
      <c r="S13829" s="42"/>
      <c r="T13829" s="42"/>
      <c r="U13829" s="42"/>
      <c r="V13829" s="42"/>
      <c r="W13829" s="42"/>
      <c r="X13829" s="42"/>
      <c r="Y13829" s="42"/>
      <c r="Z13829" s="42"/>
    </row>
    <row r="13830">
      <c r="B13830" s="42"/>
      <c r="D13830" s="90"/>
      <c r="F13830" s="90"/>
      <c r="G13830" s="42"/>
      <c r="H13830" s="90"/>
      <c r="M13830" s="42"/>
      <c r="S13830" s="42"/>
      <c r="T13830" s="42"/>
      <c r="U13830" s="42"/>
      <c r="V13830" s="42"/>
      <c r="W13830" s="42"/>
      <c r="X13830" s="42"/>
      <c r="Y13830" s="42"/>
      <c r="Z13830" s="42"/>
    </row>
    <row r="13831">
      <c r="B13831" s="42"/>
      <c r="D13831" s="90"/>
      <c r="F13831" s="90"/>
      <c r="G13831" s="42"/>
      <c r="H13831" s="90"/>
      <c r="M13831" s="42"/>
      <c r="S13831" s="42"/>
      <c r="T13831" s="42"/>
      <c r="U13831" s="42"/>
      <c r="V13831" s="42"/>
      <c r="W13831" s="42"/>
      <c r="X13831" s="42"/>
      <c r="Y13831" s="42"/>
      <c r="Z13831" s="42"/>
    </row>
    <row r="13832">
      <c r="B13832" s="42"/>
      <c r="D13832" s="90"/>
      <c r="F13832" s="90"/>
      <c r="G13832" s="42"/>
      <c r="H13832" s="90"/>
      <c r="M13832" s="42"/>
      <c r="S13832" s="42"/>
      <c r="T13832" s="42"/>
      <c r="U13832" s="42"/>
      <c r="V13832" s="42"/>
      <c r="W13832" s="42"/>
      <c r="X13832" s="42"/>
      <c r="Y13832" s="42"/>
      <c r="Z13832" s="42"/>
    </row>
    <row r="13833">
      <c r="B13833" s="42"/>
      <c r="D13833" s="90"/>
      <c r="F13833" s="90"/>
      <c r="G13833" s="42"/>
      <c r="H13833" s="90"/>
      <c r="M13833" s="42"/>
      <c r="S13833" s="42"/>
      <c r="T13833" s="42"/>
      <c r="U13833" s="42"/>
      <c r="V13833" s="42"/>
      <c r="W13833" s="42"/>
      <c r="X13833" s="42"/>
      <c r="Y13833" s="42"/>
      <c r="Z13833" s="42"/>
    </row>
    <row r="13834">
      <c r="B13834" s="42"/>
      <c r="D13834" s="90"/>
      <c r="F13834" s="90"/>
      <c r="G13834" s="42"/>
      <c r="H13834" s="90"/>
      <c r="M13834" s="42"/>
      <c r="S13834" s="42"/>
      <c r="T13834" s="42"/>
      <c r="U13834" s="42"/>
      <c r="V13834" s="42"/>
      <c r="W13834" s="42"/>
      <c r="X13834" s="42"/>
      <c r="Y13834" s="42"/>
      <c r="Z13834" s="42"/>
    </row>
    <row r="13835">
      <c r="B13835" s="42"/>
      <c r="D13835" s="90"/>
      <c r="F13835" s="90"/>
      <c r="G13835" s="42"/>
      <c r="H13835" s="90"/>
      <c r="M13835" s="42"/>
      <c r="S13835" s="42"/>
      <c r="T13835" s="42"/>
      <c r="U13835" s="42"/>
      <c r="V13835" s="42"/>
      <c r="W13835" s="42"/>
      <c r="X13835" s="42"/>
      <c r="Y13835" s="42"/>
      <c r="Z13835" s="42"/>
    </row>
    <row r="13836">
      <c r="B13836" s="42"/>
      <c r="D13836" s="90"/>
      <c r="F13836" s="90"/>
      <c r="G13836" s="42"/>
      <c r="H13836" s="90"/>
      <c r="M13836" s="42"/>
      <c r="S13836" s="42"/>
      <c r="T13836" s="42"/>
      <c r="U13836" s="42"/>
      <c r="V13836" s="42"/>
      <c r="W13836" s="42"/>
      <c r="X13836" s="42"/>
      <c r="Y13836" s="42"/>
      <c r="Z13836" s="42"/>
    </row>
    <row r="13837">
      <c r="B13837" s="42"/>
      <c r="D13837" s="90"/>
      <c r="F13837" s="90"/>
      <c r="G13837" s="42"/>
      <c r="H13837" s="90"/>
      <c r="M13837" s="42"/>
      <c r="S13837" s="42"/>
      <c r="T13837" s="42"/>
      <c r="U13837" s="42"/>
      <c r="V13837" s="42"/>
      <c r="W13837" s="42"/>
      <c r="X13837" s="42"/>
      <c r="Y13837" s="42"/>
      <c r="Z13837" s="42"/>
    </row>
    <row r="13838">
      <c r="B13838" s="42"/>
      <c r="D13838" s="90"/>
      <c r="F13838" s="90"/>
      <c r="G13838" s="42"/>
      <c r="H13838" s="90"/>
      <c r="M13838" s="42"/>
      <c r="S13838" s="42"/>
      <c r="T13838" s="42"/>
      <c r="U13838" s="42"/>
      <c r="V13838" s="42"/>
      <c r="W13838" s="42"/>
      <c r="X13838" s="42"/>
      <c r="Y13838" s="42"/>
      <c r="Z13838" s="42"/>
    </row>
    <row r="13839">
      <c r="B13839" s="42"/>
      <c r="D13839" s="90"/>
      <c r="F13839" s="90"/>
      <c r="G13839" s="42"/>
      <c r="H13839" s="90"/>
      <c r="M13839" s="42"/>
      <c r="S13839" s="42"/>
      <c r="T13839" s="42"/>
      <c r="U13839" s="42"/>
      <c r="V13839" s="42"/>
      <c r="W13839" s="42"/>
      <c r="X13839" s="42"/>
      <c r="Y13839" s="42"/>
      <c r="Z13839" s="42"/>
    </row>
    <row r="13840">
      <c r="B13840" s="42"/>
      <c r="D13840" s="90"/>
      <c r="F13840" s="90"/>
      <c r="G13840" s="42"/>
      <c r="H13840" s="90"/>
      <c r="M13840" s="42"/>
      <c r="S13840" s="42"/>
      <c r="T13840" s="42"/>
      <c r="U13840" s="42"/>
      <c r="V13840" s="42"/>
      <c r="W13840" s="42"/>
      <c r="X13840" s="42"/>
      <c r="Y13840" s="42"/>
      <c r="Z13840" s="42"/>
    </row>
    <row r="13841">
      <c r="B13841" s="42"/>
      <c r="D13841" s="90"/>
      <c r="F13841" s="90"/>
      <c r="G13841" s="42"/>
      <c r="H13841" s="90"/>
      <c r="M13841" s="42"/>
      <c r="S13841" s="42"/>
      <c r="T13841" s="42"/>
      <c r="U13841" s="42"/>
      <c r="V13841" s="42"/>
      <c r="W13841" s="42"/>
      <c r="X13841" s="42"/>
      <c r="Y13841" s="42"/>
      <c r="Z13841" s="42"/>
    </row>
    <row r="13842">
      <c r="B13842" s="42"/>
      <c r="D13842" s="90"/>
      <c r="F13842" s="90"/>
      <c r="G13842" s="42"/>
      <c r="H13842" s="90"/>
      <c r="M13842" s="42"/>
      <c r="S13842" s="42"/>
      <c r="T13842" s="42"/>
      <c r="U13842" s="42"/>
      <c r="V13842" s="42"/>
      <c r="W13842" s="42"/>
      <c r="X13842" s="42"/>
      <c r="Y13842" s="42"/>
      <c r="Z13842" s="42"/>
    </row>
    <row r="13843">
      <c r="B13843" s="42"/>
      <c r="D13843" s="90"/>
      <c r="F13843" s="90"/>
      <c r="G13843" s="42"/>
      <c r="H13843" s="90"/>
      <c r="M13843" s="42"/>
      <c r="S13843" s="42"/>
      <c r="T13843" s="42"/>
      <c r="U13843" s="42"/>
      <c r="V13843" s="42"/>
      <c r="W13843" s="42"/>
      <c r="X13843" s="42"/>
      <c r="Y13843" s="42"/>
      <c r="Z13843" s="42"/>
    </row>
    <row r="13844">
      <c r="B13844" s="42"/>
      <c r="D13844" s="90"/>
      <c r="F13844" s="90"/>
      <c r="G13844" s="42"/>
      <c r="H13844" s="90"/>
      <c r="M13844" s="42"/>
      <c r="S13844" s="42"/>
      <c r="T13844" s="42"/>
      <c r="U13844" s="42"/>
      <c r="V13844" s="42"/>
      <c r="W13844" s="42"/>
      <c r="X13844" s="42"/>
      <c r="Y13844" s="42"/>
      <c r="Z13844" s="42"/>
    </row>
    <row r="13845">
      <c r="B13845" s="42"/>
      <c r="D13845" s="90"/>
      <c r="F13845" s="90"/>
      <c r="G13845" s="42"/>
      <c r="H13845" s="90"/>
      <c r="M13845" s="42"/>
      <c r="S13845" s="42"/>
      <c r="T13845" s="42"/>
      <c r="U13845" s="42"/>
      <c r="V13845" s="42"/>
      <c r="W13845" s="42"/>
      <c r="X13845" s="42"/>
      <c r="Y13845" s="42"/>
      <c r="Z13845" s="42"/>
    </row>
    <row r="13846">
      <c r="B13846" s="42"/>
      <c r="D13846" s="90"/>
      <c r="F13846" s="90"/>
      <c r="G13846" s="42"/>
      <c r="H13846" s="90"/>
      <c r="M13846" s="42"/>
      <c r="S13846" s="42"/>
      <c r="T13846" s="42"/>
      <c r="U13846" s="42"/>
      <c r="V13846" s="42"/>
      <c r="W13846" s="42"/>
      <c r="X13846" s="42"/>
      <c r="Y13846" s="42"/>
      <c r="Z13846" s="42"/>
    </row>
    <row r="13847">
      <c r="B13847" s="42"/>
      <c r="D13847" s="90"/>
      <c r="F13847" s="90"/>
      <c r="G13847" s="42"/>
      <c r="H13847" s="90"/>
      <c r="M13847" s="42"/>
      <c r="S13847" s="42"/>
      <c r="T13847" s="42"/>
      <c r="U13847" s="42"/>
      <c r="V13847" s="42"/>
      <c r="W13847" s="42"/>
      <c r="X13847" s="42"/>
      <c r="Y13847" s="42"/>
      <c r="Z13847" s="42"/>
    </row>
    <row r="13848">
      <c r="B13848" s="42"/>
      <c r="D13848" s="90"/>
      <c r="F13848" s="90"/>
      <c r="G13848" s="42"/>
      <c r="H13848" s="90"/>
      <c r="M13848" s="42"/>
      <c r="S13848" s="42"/>
      <c r="T13848" s="42"/>
      <c r="U13848" s="42"/>
      <c r="V13848" s="42"/>
      <c r="W13848" s="42"/>
      <c r="X13848" s="42"/>
      <c r="Y13848" s="42"/>
      <c r="Z13848" s="42"/>
    </row>
    <row r="13849">
      <c r="B13849" s="42"/>
      <c r="D13849" s="90"/>
      <c r="F13849" s="90"/>
      <c r="G13849" s="42"/>
      <c r="H13849" s="90"/>
      <c r="M13849" s="42"/>
      <c r="S13849" s="42"/>
      <c r="T13849" s="42"/>
      <c r="U13849" s="42"/>
      <c r="V13849" s="42"/>
      <c r="W13849" s="42"/>
      <c r="X13849" s="42"/>
      <c r="Y13849" s="42"/>
      <c r="Z13849" s="42"/>
    </row>
    <row r="13850">
      <c r="B13850" s="42"/>
      <c r="D13850" s="90"/>
      <c r="F13850" s="90"/>
      <c r="G13850" s="42"/>
      <c r="H13850" s="90"/>
      <c r="M13850" s="42"/>
      <c r="S13850" s="42"/>
      <c r="T13850" s="42"/>
      <c r="U13850" s="42"/>
      <c r="V13850" s="42"/>
      <c r="W13850" s="42"/>
      <c r="X13850" s="42"/>
      <c r="Y13850" s="42"/>
      <c r="Z13850" s="42"/>
    </row>
    <row r="13851">
      <c r="B13851" s="42"/>
      <c r="D13851" s="90"/>
      <c r="F13851" s="90"/>
      <c r="G13851" s="42"/>
      <c r="H13851" s="90"/>
      <c r="M13851" s="42"/>
      <c r="S13851" s="42"/>
      <c r="T13851" s="42"/>
      <c r="U13851" s="42"/>
      <c r="V13851" s="42"/>
      <c r="W13851" s="42"/>
      <c r="X13851" s="42"/>
      <c r="Y13851" s="42"/>
      <c r="Z13851" s="42"/>
    </row>
    <row r="13852">
      <c r="B13852" s="42"/>
      <c r="D13852" s="90"/>
      <c r="F13852" s="90"/>
      <c r="G13852" s="42"/>
      <c r="H13852" s="90"/>
      <c r="M13852" s="42"/>
      <c r="S13852" s="42"/>
      <c r="T13852" s="42"/>
      <c r="U13852" s="42"/>
      <c r="V13852" s="42"/>
      <c r="W13852" s="42"/>
      <c r="X13852" s="42"/>
      <c r="Y13852" s="42"/>
      <c r="Z13852" s="42"/>
    </row>
    <row r="13853">
      <c r="B13853" s="42"/>
      <c r="D13853" s="90"/>
      <c r="F13853" s="90"/>
      <c r="G13853" s="42"/>
      <c r="H13853" s="90"/>
      <c r="M13853" s="42"/>
      <c r="S13853" s="42"/>
      <c r="T13853" s="42"/>
      <c r="U13853" s="42"/>
      <c r="V13853" s="42"/>
      <c r="W13853" s="42"/>
      <c r="X13853" s="42"/>
      <c r="Y13853" s="42"/>
      <c r="Z13853" s="42"/>
    </row>
    <row r="13854">
      <c r="B13854" s="42"/>
      <c r="D13854" s="90"/>
      <c r="F13854" s="90"/>
      <c r="G13854" s="42"/>
      <c r="H13854" s="90"/>
      <c r="M13854" s="42"/>
      <c r="S13854" s="42"/>
      <c r="T13854" s="42"/>
      <c r="U13854" s="42"/>
      <c r="V13854" s="42"/>
      <c r="W13854" s="42"/>
      <c r="X13854" s="42"/>
      <c r="Y13854" s="42"/>
      <c r="Z13854" s="42"/>
    </row>
    <row r="13855">
      <c r="B13855" s="42"/>
      <c r="D13855" s="90"/>
      <c r="F13855" s="90"/>
      <c r="G13855" s="42"/>
      <c r="H13855" s="90"/>
      <c r="M13855" s="42"/>
      <c r="S13855" s="42"/>
      <c r="T13855" s="42"/>
      <c r="U13855" s="42"/>
      <c r="V13855" s="42"/>
      <c r="W13855" s="42"/>
      <c r="X13855" s="42"/>
      <c r="Y13855" s="42"/>
      <c r="Z13855" s="42"/>
    </row>
    <row r="13856">
      <c r="B13856" s="42"/>
      <c r="D13856" s="90"/>
      <c r="F13856" s="90"/>
      <c r="G13856" s="42"/>
      <c r="H13856" s="90"/>
      <c r="M13856" s="42"/>
      <c r="S13856" s="42"/>
      <c r="T13856" s="42"/>
      <c r="U13856" s="42"/>
      <c r="V13856" s="42"/>
      <c r="W13856" s="42"/>
      <c r="X13856" s="42"/>
      <c r="Y13856" s="42"/>
      <c r="Z13856" s="42"/>
    </row>
    <row r="13857">
      <c r="B13857" s="42"/>
      <c r="D13857" s="90"/>
      <c r="F13857" s="90"/>
      <c r="G13857" s="42"/>
      <c r="H13857" s="90"/>
      <c r="M13857" s="42"/>
      <c r="S13857" s="42"/>
      <c r="T13857" s="42"/>
      <c r="U13857" s="42"/>
      <c r="V13857" s="42"/>
      <c r="W13857" s="42"/>
      <c r="X13857" s="42"/>
      <c r="Y13857" s="42"/>
      <c r="Z13857" s="42"/>
    </row>
    <row r="13858">
      <c r="B13858" s="42"/>
      <c r="D13858" s="90"/>
      <c r="F13858" s="90"/>
      <c r="G13858" s="42"/>
      <c r="H13858" s="90"/>
      <c r="M13858" s="42"/>
      <c r="S13858" s="42"/>
      <c r="T13858" s="42"/>
      <c r="U13858" s="42"/>
      <c r="V13858" s="42"/>
      <c r="W13858" s="42"/>
      <c r="X13858" s="42"/>
      <c r="Y13858" s="42"/>
      <c r="Z13858" s="42"/>
    </row>
    <row r="13859">
      <c r="B13859" s="42"/>
      <c r="D13859" s="90"/>
      <c r="F13859" s="90"/>
      <c r="G13859" s="42"/>
      <c r="H13859" s="90"/>
      <c r="M13859" s="42"/>
      <c r="S13859" s="42"/>
      <c r="T13859" s="42"/>
      <c r="U13859" s="42"/>
      <c r="V13859" s="42"/>
      <c r="W13859" s="42"/>
      <c r="X13859" s="42"/>
      <c r="Y13859" s="42"/>
      <c r="Z13859" s="42"/>
    </row>
    <row r="13860">
      <c r="B13860" s="42"/>
      <c r="D13860" s="90"/>
      <c r="F13860" s="90"/>
      <c r="G13860" s="42"/>
      <c r="H13860" s="90"/>
      <c r="M13860" s="42"/>
      <c r="S13860" s="42"/>
      <c r="T13860" s="42"/>
      <c r="U13860" s="42"/>
      <c r="V13860" s="42"/>
      <c r="W13860" s="42"/>
      <c r="X13860" s="42"/>
      <c r="Y13860" s="42"/>
      <c r="Z13860" s="42"/>
    </row>
    <row r="13861">
      <c r="B13861" s="42"/>
      <c r="D13861" s="90"/>
      <c r="F13861" s="90"/>
      <c r="G13861" s="42"/>
      <c r="H13861" s="90"/>
      <c r="M13861" s="42"/>
      <c r="S13861" s="42"/>
      <c r="T13861" s="42"/>
      <c r="U13861" s="42"/>
      <c r="V13861" s="42"/>
      <c r="W13861" s="42"/>
      <c r="X13861" s="42"/>
      <c r="Y13861" s="42"/>
      <c r="Z13861" s="42"/>
    </row>
    <row r="13862">
      <c r="B13862" s="42"/>
      <c r="D13862" s="90"/>
      <c r="F13862" s="90"/>
      <c r="G13862" s="42"/>
      <c r="H13862" s="90"/>
      <c r="M13862" s="42"/>
      <c r="S13862" s="42"/>
      <c r="T13862" s="42"/>
      <c r="U13862" s="42"/>
      <c r="V13862" s="42"/>
      <c r="W13862" s="42"/>
      <c r="X13862" s="42"/>
      <c r="Y13862" s="42"/>
      <c r="Z13862" s="42"/>
    </row>
    <row r="13863">
      <c r="B13863" s="42"/>
      <c r="D13863" s="90"/>
      <c r="F13863" s="90"/>
      <c r="G13863" s="42"/>
      <c r="H13863" s="90"/>
      <c r="M13863" s="42"/>
      <c r="S13863" s="42"/>
      <c r="T13863" s="42"/>
      <c r="U13863" s="42"/>
      <c r="V13863" s="42"/>
      <c r="W13863" s="42"/>
      <c r="X13863" s="42"/>
      <c r="Y13863" s="42"/>
      <c r="Z13863" s="42"/>
    </row>
    <row r="13864">
      <c r="B13864" s="42"/>
      <c r="D13864" s="90"/>
      <c r="F13864" s="90"/>
      <c r="G13864" s="42"/>
      <c r="H13864" s="90"/>
      <c r="M13864" s="42"/>
      <c r="S13864" s="42"/>
      <c r="T13864" s="42"/>
      <c r="U13864" s="42"/>
      <c r="V13864" s="42"/>
      <c r="W13864" s="42"/>
      <c r="X13864" s="42"/>
      <c r="Y13864" s="42"/>
      <c r="Z13864" s="42"/>
    </row>
    <row r="13865">
      <c r="B13865" s="42"/>
      <c r="D13865" s="90"/>
      <c r="F13865" s="90"/>
      <c r="G13865" s="42"/>
      <c r="H13865" s="90"/>
      <c r="M13865" s="42"/>
      <c r="S13865" s="42"/>
      <c r="T13865" s="42"/>
      <c r="U13865" s="42"/>
      <c r="V13865" s="42"/>
      <c r="W13865" s="42"/>
      <c r="X13865" s="42"/>
      <c r="Y13865" s="42"/>
      <c r="Z13865" s="42"/>
    </row>
    <row r="13866">
      <c r="B13866" s="42"/>
      <c r="D13866" s="90"/>
      <c r="F13866" s="90"/>
      <c r="G13866" s="42"/>
      <c r="H13866" s="90"/>
      <c r="M13866" s="42"/>
      <c r="S13866" s="42"/>
      <c r="T13866" s="42"/>
      <c r="U13866" s="42"/>
      <c r="V13866" s="42"/>
      <c r="W13866" s="42"/>
      <c r="X13866" s="42"/>
      <c r="Y13866" s="42"/>
      <c r="Z13866" s="42"/>
    </row>
    <row r="13867">
      <c r="B13867" s="42"/>
      <c r="D13867" s="90"/>
      <c r="F13867" s="90"/>
      <c r="G13867" s="42"/>
      <c r="H13867" s="90"/>
      <c r="M13867" s="42"/>
      <c r="S13867" s="42"/>
      <c r="T13867" s="42"/>
      <c r="U13867" s="42"/>
      <c r="V13867" s="42"/>
      <c r="W13867" s="42"/>
      <c r="X13867" s="42"/>
      <c r="Y13867" s="42"/>
      <c r="Z13867" s="42"/>
    </row>
    <row r="13868">
      <c r="B13868" s="42"/>
      <c r="D13868" s="90"/>
      <c r="F13868" s="90"/>
      <c r="G13868" s="42"/>
      <c r="H13868" s="90"/>
      <c r="M13868" s="42"/>
      <c r="S13868" s="42"/>
      <c r="T13868" s="42"/>
      <c r="U13868" s="42"/>
      <c r="V13868" s="42"/>
      <c r="W13868" s="42"/>
      <c r="X13868" s="42"/>
      <c r="Y13868" s="42"/>
      <c r="Z13868" s="42"/>
    </row>
    <row r="13869">
      <c r="B13869" s="42"/>
      <c r="D13869" s="90"/>
      <c r="F13869" s="90"/>
      <c r="G13869" s="42"/>
      <c r="H13869" s="90"/>
      <c r="M13869" s="42"/>
      <c r="S13869" s="42"/>
      <c r="T13869" s="42"/>
      <c r="U13869" s="42"/>
      <c r="V13869" s="42"/>
      <c r="W13869" s="42"/>
      <c r="X13869" s="42"/>
      <c r="Y13869" s="42"/>
      <c r="Z13869" s="42"/>
    </row>
    <row r="13870">
      <c r="B13870" s="42"/>
      <c r="D13870" s="90"/>
      <c r="F13870" s="90"/>
      <c r="G13870" s="42"/>
      <c r="H13870" s="90"/>
      <c r="M13870" s="42"/>
      <c r="S13870" s="42"/>
      <c r="T13870" s="42"/>
      <c r="U13870" s="42"/>
      <c r="V13870" s="42"/>
      <c r="W13870" s="42"/>
      <c r="X13870" s="42"/>
      <c r="Y13870" s="42"/>
      <c r="Z13870" s="42"/>
    </row>
    <row r="13871">
      <c r="B13871" s="42"/>
      <c r="D13871" s="90"/>
      <c r="F13871" s="90"/>
      <c r="G13871" s="42"/>
      <c r="H13871" s="90"/>
      <c r="M13871" s="42"/>
      <c r="S13871" s="42"/>
      <c r="T13871" s="42"/>
      <c r="U13871" s="42"/>
      <c r="V13871" s="42"/>
      <c r="W13871" s="42"/>
      <c r="X13871" s="42"/>
      <c r="Y13871" s="42"/>
      <c r="Z13871" s="42"/>
    </row>
    <row r="13872">
      <c r="B13872" s="42"/>
      <c r="D13872" s="90"/>
      <c r="F13872" s="90"/>
      <c r="G13872" s="42"/>
      <c r="H13872" s="90"/>
      <c r="M13872" s="42"/>
      <c r="S13872" s="42"/>
      <c r="T13872" s="42"/>
      <c r="U13872" s="42"/>
      <c r="V13872" s="42"/>
      <c r="W13872" s="42"/>
      <c r="X13872" s="42"/>
      <c r="Y13872" s="42"/>
      <c r="Z13872" s="42"/>
    </row>
    <row r="13873">
      <c r="B13873" s="42"/>
      <c r="D13873" s="90"/>
      <c r="F13873" s="90"/>
      <c r="G13873" s="42"/>
      <c r="H13873" s="90"/>
      <c r="M13873" s="42"/>
      <c r="S13873" s="42"/>
      <c r="T13873" s="42"/>
      <c r="U13873" s="42"/>
      <c r="V13873" s="42"/>
      <c r="W13873" s="42"/>
      <c r="X13873" s="42"/>
      <c r="Y13873" s="42"/>
      <c r="Z13873" s="42"/>
    </row>
    <row r="13874">
      <c r="B13874" s="42"/>
      <c r="D13874" s="90"/>
      <c r="F13874" s="90"/>
      <c r="G13874" s="42"/>
      <c r="H13874" s="90"/>
      <c r="M13874" s="42"/>
      <c r="S13874" s="42"/>
      <c r="T13874" s="42"/>
      <c r="U13874" s="42"/>
      <c r="V13874" s="42"/>
      <c r="W13874" s="42"/>
      <c r="X13874" s="42"/>
      <c r="Y13874" s="42"/>
      <c r="Z13874" s="42"/>
    </row>
    <row r="13875">
      <c r="B13875" s="42"/>
      <c r="D13875" s="90"/>
      <c r="F13875" s="90"/>
      <c r="G13875" s="42"/>
      <c r="H13875" s="90"/>
      <c r="M13875" s="42"/>
      <c r="S13875" s="42"/>
      <c r="T13875" s="42"/>
      <c r="U13875" s="42"/>
      <c r="V13875" s="42"/>
      <c r="W13875" s="42"/>
      <c r="X13875" s="42"/>
      <c r="Y13875" s="42"/>
      <c r="Z13875" s="42"/>
    </row>
    <row r="13876">
      <c r="B13876" s="42"/>
      <c r="D13876" s="90"/>
      <c r="F13876" s="90"/>
      <c r="G13876" s="42"/>
      <c r="H13876" s="90"/>
      <c r="M13876" s="42"/>
      <c r="S13876" s="42"/>
      <c r="T13876" s="42"/>
      <c r="U13876" s="42"/>
      <c r="V13876" s="42"/>
      <c r="W13876" s="42"/>
      <c r="X13876" s="42"/>
      <c r="Y13876" s="42"/>
      <c r="Z13876" s="42"/>
    </row>
    <row r="13877">
      <c r="B13877" s="42"/>
      <c r="D13877" s="90"/>
      <c r="F13877" s="90"/>
      <c r="G13877" s="42"/>
      <c r="H13877" s="90"/>
      <c r="M13877" s="42"/>
      <c r="S13877" s="42"/>
      <c r="T13877" s="42"/>
      <c r="U13877" s="42"/>
      <c r="V13877" s="42"/>
      <c r="W13877" s="42"/>
      <c r="X13877" s="42"/>
      <c r="Y13877" s="42"/>
      <c r="Z13877" s="42"/>
    </row>
    <row r="13878">
      <c r="B13878" s="42"/>
      <c r="D13878" s="90"/>
      <c r="F13878" s="90"/>
      <c r="G13878" s="42"/>
      <c r="H13878" s="90"/>
      <c r="M13878" s="42"/>
      <c r="S13878" s="42"/>
      <c r="T13878" s="42"/>
      <c r="U13878" s="42"/>
      <c r="V13878" s="42"/>
      <c r="W13878" s="42"/>
      <c r="X13878" s="42"/>
      <c r="Y13878" s="42"/>
      <c r="Z13878" s="42"/>
    </row>
    <row r="13879">
      <c r="B13879" s="42"/>
      <c r="D13879" s="90"/>
      <c r="F13879" s="90"/>
      <c r="G13879" s="42"/>
      <c r="H13879" s="90"/>
      <c r="M13879" s="42"/>
      <c r="S13879" s="42"/>
      <c r="T13879" s="42"/>
      <c r="U13879" s="42"/>
      <c r="V13879" s="42"/>
      <c r="W13879" s="42"/>
      <c r="X13879" s="42"/>
      <c r="Y13879" s="42"/>
      <c r="Z13879" s="42"/>
    </row>
    <row r="13880">
      <c r="B13880" s="42"/>
      <c r="D13880" s="90"/>
      <c r="F13880" s="90"/>
      <c r="G13880" s="42"/>
      <c r="H13880" s="90"/>
      <c r="M13880" s="42"/>
      <c r="S13880" s="42"/>
      <c r="T13880" s="42"/>
      <c r="U13880" s="42"/>
      <c r="V13880" s="42"/>
      <c r="W13880" s="42"/>
      <c r="X13880" s="42"/>
      <c r="Y13880" s="42"/>
      <c r="Z13880" s="42"/>
    </row>
    <row r="13881">
      <c r="B13881" s="42"/>
      <c r="D13881" s="90"/>
      <c r="F13881" s="90"/>
      <c r="G13881" s="42"/>
      <c r="H13881" s="90"/>
      <c r="M13881" s="42"/>
      <c r="S13881" s="42"/>
      <c r="T13881" s="42"/>
      <c r="U13881" s="42"/>
      <c r="V13881" s="42"/>
      <c r="W13881" s="42"/>
      <c r="X13881" s="42"/>
      <c r="Y13881" s="42"/>
      <c r="Z13881" s="42"/>
    </row>
    <row r="13882">
      <c r="B13882" s="42"/>
      <c r="D13882" s="90"/>
      <c r="F13882" s="90"/>
      <c r="G13882" s="42"/>
      <c r="H13882" s="90"/>
      <c r="M13882" s="42"/>
      <c r="S13882" s="42"/>
      <c r="T13882" s="42"/>
      <c r="U13882" s="42"/>
      <c r="V13882" s="42"/>
      <c r="W13882" s="42"/>
      <c r="X13882" s="42"/>
      <c r="Y13882" s="42"/>
      <c r="Z13882" s="42"/>
    </row>
    <row r="13883">
      <c r="B13883" s="42"/>
      <c r="D13883" s="90"/>
      <c r="F13883" s="90"/>
      <c r="G13883" s="42"/>
      <c r="H13883" s="90"/>
      <c r="M13883" s="42"/>
      <c r="S13883" s="42"/>
      <c r="T13883" s="42"/>
      <c r="U13883" s="42"/>
      <c r="V13883" s="42"/>
      <c r="W13883" s="42"/>
      <c r="X13883" s="42"/>
      <c r="Y13883" s="42"/>
      <c r="Z13883" s="42"/>
    </row>
    <row r="13884">
      <c r="B13884" s="42"/>
      <c r="D13884" s="90"/>
      <c r="F13884" s="90"/>
      <c r="G13884" s="42"/>
      <c r="H13884" s="90"/>
      <c r="M13884" s="42"/>
      <c r="S13884" s="42"/>
      <c r="T13884" s="42"/>
      <c r="U13884" s="42"/>
      <c r="V13884" s="42"/>
      <c r="W13884" s="42"/>
      <c r="X13884" s="42"/>
      <c r="Y13884" s="42"/>
      <c r="Z13884" s="42"/>
    </row>
    <row r="13885">
      <c r="B13885" s="42"/>
      <c r="D13885" s="90"/>
      <c r="F13885" s="90"/>
      <c r="G13885" s="42"/>
      <c r="H13885" s="90"/>
      <c r="M13885" s="42"/>
      <c r="S13885" s="42"/>
      <c r="T13885" s="42"/>
      <c r="U13885" s="42"/>
      <c r="V13885" s="42"/>
      <c r="W13885" s="42"/>
      <c r="X13885" s="42"/>
      <c r="Y13885" s="42"/>
      <c r="Z13885" s="42"/>
    </row>
    <row r="13886">
      <c r="B13886" s="42"/>
      <c r="D13886" s="90"/>
      <c r="F13886" s="90"/>
      <c r="G13886" s="42"/>
      <c r="H13886" s="90"/>
      <c r="M13886" s="42"/>
      <c r="S13886" s="42"/>
      <c r="T13886" s="42"/>
      <c r="U13886" s="42"/>
      <c r="V13886" s="42"/>
      <c r="W13886" s="42"/>
      <c r="X13886" s="42"/>
      <c r="Y13886" s="42"/>
      <c r="Z13886" s="42"/>
    </row>
    <row r="13887">
      <c r="B13887" s="42"/>
      <c r="D13887" s="90"/>
      <c r="F13887" s="90"/>
      <c r="G13887" s="42"/>
      <c r="H13887" s="90"/>
      <c r="M13887" s="42"/>
      <c r="S13887" s="42"/>
      <c r="T13887" s="42"/>
      <c r="U13887" s="42"/>
      <c r="V13887" s="42"/>
      <c r="W13887" s="42"/>
      <c r="X13887" s="42"/>
      <c r="Y13887" s="42"/>
      <c r="Z13887" s="42"/>
    </row>
    <row r="13888">
      <c r="B13888" s="42"/>
      <c r="D13888" s="90"/>
      <c r="F13888" s="90"/>
      <c r="G13888" s="42"/>
      <c r="H13888" s="90"/>
      <c r="M13888" s="42"/>
      <c r="S13888" s="42"/>
      <c r="T13888" s="42"/>
      <c r="U13888" s="42"/>
      <c r="V13888" s="42"/>
      <c r="W13888" s="42"/>
      <c r="X13888" s="42"/>
      <c r="Y13888" s="42"/>
      <c r="Z13888" s="42"/>
    </row>
    <row r="13889">
      <c r="B13889" s="42"/>
      <c r="D13889" s="90"/>
      <c r="F13889" s="90"/>
      <c r="G13889" s="42"/>
      <c r="H13889" s="90"/>
      <c r="M13889" s="42"/>
      <c r="S13889" s="42"/>
      <c r="T13889" s="42"/>
      <c r="U13889" s="42"/>
      <c r="V13889" s="42"/>
      <c r="W13889" s="42"/>
      <c r="X13889" s="42"/>
      <c r="Y13889" s="42"/>
      <c r="Z13889" s="42"/>
    </row>
    <row r="13890">
      <c r="B13890" s="42"/>
      <c r="D13890" s="90"/>
      <c r="F13890" s="90"/>
      <c r="G13890" s="42"/>
      <c r="H13890" s="90"/>
      <c r="M13890" s="42"/>
      <c r="S13890" s="42"/>
      <c r="T13890" s="42"/>
      <c r="U13890" s="42"/>
      <c r="V13890" s="42"/>
      <c r="W13890" s="42"/>
      <c r="X13890" s="42"/>
      <c r="Y13890" s="42"/>
      <c r="Z13890" s="42"/>
    </row>
    <row r="13891">
      <c r="B13891" s="42"/>
      <c r="D13891" s="90"/>
      <c r="F13891" s="90"/>
      <c r="G13891" s="42"/>
      <c r="H13891" s="90"/>
      <c r="M13891" s="42"/>
      <c r="S13891" s="42"/>
      <c r="T13891" s="42"/>
      <c r="U13891" s="42"/>
      <c r="V13891" s="42"/>
      <c r="W13891" s="42"/>
      <c r="X13891" s="42"/>
      <c r="Y13891" s="42"/>
      <c r="Z13891" s="42"/>
    </row>
    <row r="13892">
      <c r="B13892" s="42"/>
      <c r="D13892" s="90"/>
      <c r="F13892" s="90"/>
      <c r="G13892" s="42"/>
      <c r="H13892" s="90"/>
      <c r="M13892" s="42"/>
      <c r="S13892" s="42"/>
      <c r="T13892" s="42"/>
      <c r="U13892" s="42"/>
      <c r="V13892" s="42"/>
      <c r="W13892" s="42"/>
      <c r="X13892" s="42"/>
      <c r="Y13892" s="42"/>
      <c r="Z13892" s="42"/>
    </row>
    <row r="13893">
      <c r="B13893" s="42"/>
      <c r="D13893" s="90"/>
      <c r="F13893" s="90"/>
      <c r="G13893" s="42"/>
      <c r="H13893" s="90"/>
      <c r="M13893" s="42"/>
      <c r="S13893" s="42"/>
      <c r="T13893" s="42"/>
      <c r="U13893" s="42"/>
      <c r="V13893" s="42"/>
      <c r="W13893" s="42"/>
      <c r="X13893" s="42"/>
      <c r="Y13893" s="42"/>
      <c r="Z13893" s="42"/>
    </row>
    <row r="13894">
      <c r="B13894" s="42"/>
      <c r="D13894" s="90"/>
      <c r="F13894" s="90"/>
      <c r="G13894" s="42"/>
      <c r="H13894" s="90"/>
      <c r="M13894" s="42"/>
      <c r="S13894" s="42"/>
      <c r="T13894" s="42"/>
      <c r="U13894" s="42"/>
      <c r="V13894" s="42"/>
      <c r="W13894" s="42"/>
      <c r="X13894" s="42"/>
      <c r="Y13894" s="42"/>
      <c r="Z13894" s="42"/>
    </row>
    <row r="13895">
      <c r="B13895" s="42"/>
      <c r="D13895" s="90"/>
      <c r="F13895" s="90"/>
      <c r="G13895" s="42"/>
      <c r="H13895" s="90"/>
      <c r="M13895" s="42"/>
      <c r="S13895" s="42"/>
      <c r="T13895" s="42"/>
      <c r="U13895" s="42"/>
      <c r="V13895" s="42"/>
      <c r="W13895" s="42"/>
      <c r="X13895" s="42"/>
      <c r="Y13895" s="42"/>
      <c r="Z13895" s="42"/>
    </row>
    <row r="13896">
      <c r="B13896" s="42"/>
      <c r="D13896" s="90"/>
      <c r="F13896" s="90"/>
      <c r="G13896" s="42"/>
      <c r="H13896" s="90"/>
      <c r="M13896" s="42"/>
      <c r="S13896" s="42"/>
      <c r="T13896" s="42"/>
      <c r="U13896" s="42"/>
      <c r="V13896" s="42"/>
      <c r="W13896" s="42"/>
      <c r="X13896" s="42"/>
      <c r="Y13896" s="42"/>
      <c r="Z13896" s="42"/>
    </row>
    <row r="13897">
      <c r="B13897" s="42"/>
      <c r="D13897" s="90"/>
      <c r="F13897" s="90"/>
      <c r="G13897" s="42"/>
      <c r="H13897" s="90"/>
      <c r="M13897" s="42"/>
      <c r="S13897" s="42"/>
      <c r="T13897" s="42"/>
      <c r="U13897" s="42"/>
      <c r="V13897" s="42"/>
      <c r="W13897" s="42"/>
      <c r="X13897" s="42"/>
      <c r="Y13897" s="42"/>
      <c r="Z13897" s="42"/>
    </row>
    <row r="13898">
      <c r="B13898" s="42"/>
      <c r="D13898" s="90"/>
      <c r="F13898" s="90"/>
      <c r="G13898" s="42"/>
      <c r="H13898" s="90"/>
      <c r="M13898" s="42"/>
      <c r="S13898" s="42"/>
      <c r="T13898" s="42"/>
      <c r="U13898" s="42"/>
      <c r="V13898" s="42"/>
      <c r="W13898" s="42"/>
      <c r="X13898" s="42"/>
      <c r="Y13898" s="42"/>
      <c r="Z13898" s="42"/>
    </row>
    <row r="13899">
      <c r="B13899" s="42"/>
      <c r="D13899" s="90"/>
      <c r="F13899" s="90"/>
      <c r="G13899" s="42"/>
      <c r="H13899" s="90"/>
      <c r="M13899" s="42"/>
      <c r="S13899" s="42"/>
      <c r="T13899" s="42"/>
      <c r="U13899" s="42"/>
      <c r="V13899" s="42"/>
      <c r="W13899" s="42"/>
      <c r="X13899" s="42"/>
      <c r="Y13899" s="42"/>
      <c r="Z13899" s="42"/>
    </row>
    <row r="13900">
      <c r="B13900" s="42"/>
      <c r="D13900" s="90"/>
      <c r="F13900" s="90"/>
      <c r="G13900" s="42"/>
      <c r="H13900" s="90"/>
      <c r="M13900" s="42"/>
      <c r="S13900" s="42"/>
      <c r="T13900" s="42"/>
      <c r="U13900" s="42"/>
      <c r="V13900" s="42"/>
      <c r="W13900" s="42"/>
      <c r="X13900" s="42"/>
      <c r="Y13900" s="42"/>
      <c r="Z13900" s="42"/>
    </row>
    <row r="13901">
      <c r="B13901" s="42"/>
      <c r="D13901" s="90"/>
      <c r="F13901" s="90"/>
      <c r="G13901" s="42"/>
      <c r="H13901" s="90"/>
      <c r="M13901" s="42"/>
      <c r="S13901" s="42"/>
      <c r="T13901" s="42"/>
      <c r="U13901" s="42"/>
      <c r="V13901" s="42"/>
      <c r="W13901" s="42"/>
      <c r="X13901" s="42"/>
      <c r="Y13901" s="42"/>
      <c r="Z13901" s="42"/>
    </row>
    <row r="13902">
      <c r="B13902" s="42"/>
      <c r="D13902" s="90"/>
      <c r="F13902" s="90"/>
      <c r="G13902" s="42"/>
      <c r="H13902" s="90"/>
      <c r="M13902" s="42"/>
      <c r="S13902" s="42"/>
      <c r="T13902" s="42"/>
      <c r="U13902" s="42"/>
      <c r="V13902" s="42"/>
      <c r="W13902" s="42"/>
      <c r="X13902" s="42"/>
      <c r="Y13902" s="42"/>
      <c r="Z13902" s="42"/>
    </row>
    <row r="13903">
      <c r="B13903" s="42"/>
      <c r="D13903" s="90"/>
      <c r="F13903" s="90"/>
      <c r="G13903" s="42"/>
      <c r="H13903" s="90"/>
      <c r="M13903" s="42"/>
      <c r="S13903" s="42"/>
      <c r="T13903" s="42"/>
      <c r="U13903" s="42"/>
      <c r="V13903" s="42"/>
      <c r="W13903" s="42"/>
      <c r="X13903" s="42"/>
      <c r="Y13903" s="42"/>
      <c r="Z13903" s="42"/>
    </row>
    <row r="13904">
      <c r="B13904" s="42"/>
      <c r="D13904" s="90"/>
      <c r="F13904" s="90"/>
      <c r="G13904" s="42"/>
      <c r="H13904" s="90"/>
      <c r="M13904" s="42"/>
      <c r="S13904" s="42"/>
      <c r="T13904" s="42"/>
      <c r="U13904" s="42"/>
      <c r="V13904" s="42"/>
      <c r="W13904" s="42"/>
      <c r="X13904" s="42"/>
      <c r="Y13904" s="42"/>
      <c r="Z13904" s="42"/>
    </row>
    <row r="13905">
      <c r="B13905" s="42"/>
      <c r="D13905" s="90"/>
      <c r="F13905" s="90"/>
      <c r="G13905" s="42"/>
      <c r="H13905" s="90"/>
      <c r="M13905" s="42"/>
      <c r="S13905" s="42"/>
      <c r="T13905" s="42"/>
      <c r="U13905" s="42"/>
      <c r="V13905" s="42"/>
      <c r="W13905" s="42"/>
      <c r="X13905" s="42"/>
      <c r="Y13905" s="42"/>
      <c r="Z13905" s="42"/>
    </row>
    <row r="13906">
      <c r="B13906" s="42"/>
      <c r="D13906" s="90"/>
      <c r="F13906" s="90"/>
      <c r="G13906" s="42"/>
      <c r="H13906" s="90"/>
      <c r="M13906" s="42"/>
      <c r="S13906" s="42"/>
      <c r="T13906" s="42"/>
      <c r="U13906" s="42"/>
      <c r="V13906" s="42"/>
      <c r="W13906" s="42"/>
      <c r="X13906" s="42"/>
      <c r="Y13906" s="42"/>
      <c r="Z13906" s="42"/>
    </row>
    <row r="13907">
      <c r="B13907" s="42"/>
      <c r="D13907" s="90"/>
      <c r="F13907" s="90"/>
      <c r="G13907" s="42"/>
      <c r="H13907" s="90"/>
      <c r="M13907" s="42"/>
      <c r="S13907" s="42"/>
      <c r="T13907" s="42"/>
      <c r="U13907" s="42"/>
      <c r="V13907" s="42"/>
      <c r="W13907" s="42"/>
      <c r="X13907" s="42"/>
      <c r="Y13907" s="42"/>
      <c r="Z13907" s="42"/>
    </row>
    <row r="13908">
      <c r="B13908" s="42"/>
      <c r="D13908" s="90"/>
      <c r="F13908" s="90"/>
      <c r="G13908" s="42"/>
      <c r="H13908" s="90"/>
      <c r="M13908" s="42"/>
      <c r="S13908" s="42"/>
      <c r="T13908" s="42"/>
      <c r="U13908" s="42"/>
      <c r="V13908" s="42"/>
      <c r="W13908" s="42"/>
      <c r="X13908" s="42"/>
      <c r="Y13908" s="42"/>
      <c r="Z13908" s="42"/>
    </row>
    <row r="13909">
      <c r="B13909" s="42"/>
      <c r="D13909" s="90"/>
      <c r="F13909" s="90"/>
      <c r="G13909" s="42"/>
      <c r="H13909" s="90"/>
      <c r="M13909" s="42"/>
      <c r="S13909" s="42"/>
      <c r="T13909" s="42"/>
      <c r="U13909" s="42"/>
      <c r="V13909" s="42"/>
      <c r="W13909" s="42"/>
      <c r="X13909" s="42"/>
      <c r="Y13909" s="42"/>
      <c r="Z13909" s="42"/>
    </row>
    <row r="13910">
      <c r="B13910" s="42"/>
      <c r="D13910" s="90"/>
      <c r="F13910" s="90"/>
      <c r="G13910" s="42"/>
      <c r="H13910" s="90"/>
      <c r="M13910" s="42"/>
      <c r="S13910" s="42"/>
      <c r="T13910" s="42"/>
      <c r="U13910" s="42"/>
      <c r="V13910" s="42"/>
      <c r="W13910" s="42"/>
      <c r="X13910" s="42"/>
      <c r="Y13910" s="42"/>
      <c r="Z13910" s="42"/>
    </row>
    <row r="13911">
      <c r="B13911" s="42"/>
      <c r="D13911" s="90"/>
      <c r="F13911" s="90"/>
      <c r="G13911" s="42"/>
      <c r="H13911" s="90"/>
      <c r="M13911" s="42"/>
      <c r="S13911" s="42"/>
      <c r="T13911" s="42"/>
      <c r="U13911" s="42"/>
      <c r="V13911" s="42"/>
      <c r="W13911" s="42"/>
      <c r="X13911" s="42"/>
      <c r="Y13911" s="42"/>
      <c r="Z13911" s="42"/>
    </row>
    <row r="13912">
      <c r="B13912" s="42"/>
      <c r="D13912" s="90"/>
      <c r="F13912" s="90"/>
      <c r="G13912" s="42"/>
      <c r="H13912" s="90"/>
      <c r="M13912" s="42"/>
      <c r="S13912" s="42"/>
      <c r="T13912" s="42"/>
      <c r="U13912" s="42"/>
      <c r="V13912" s="42"/>
      <c r="W13912" s="42"/>
      <c r="X13912" s="42"/>
      <c r="Y13912" s="42"/>
      <c r="Z13912" s="42"/>
    </row>
    <row r="13913">
      <c r="B13913" s="42"/>
      <c r="D13913" s="90"/>
      <c r="F13913" s="90"/>
      <c r="G13913" s="42"/>
      <c r="H13913" s="90"/>
      <c r="M13913" s="42"/>
      <c r="S13913" s="42"/>
      <c r="T13913" s="42"/>
      <c r="U13913" s="42"/>
      <c r="V13913" s="42"/>
      <c r="W13913" s="42"/>
      <c r="X13913" s="42"/>
      <c r="Y13913" s="42"/>
      <c r="Z13913" s="42"/>
    </row>
    <row r="13914">
      <c r="B13914" s="42"/>
      <c r="D13914" s="90"/>
      <c r="F13914" s="90"/>
      <c r="G13914" s="42"/>
      <c r="H13914" s="90"/>
      <c r="M13914" s="42"/>
      <c r="S13914" s="42"/>
      <c r="T13914" s="42"/>
      <c r="U13914" s="42"/>
      <c r="V13914" s="42"/>
      <c r="W13914" s="42"/>
      <c r="X13914" s="42"/>
      <c r="Y13914" s="42"/>
      <c r="Z13914" s="42"/>
    </row>
    <row r="13915">
      <c r="B13915" s="42"/>
      <c r="D13915" s="90"/>
      <c r="F13915" s="90"/>
      <c r="G13915" s="42"/>
      <c r="H13915" s="90"/>
      <c r="M13915" s="42"/>
      <c r="S13915" s="42"/>
      <c r="T13915" s="42"/>
      <c r="U13915" s="42"/>
      <c r="V13915" s="42"/>
      <c r="W13915" s="42"/>
      <c r="X13915" s="42"/>
      <c r="Y13915" s="42"/>
      <c r="Z13915" s="42"/>
    </row>
    <row r="13916">
      <c r="B13916" s="42"/>
      <c r="D13916" s="90"/>
      <c r="F13916" s="90"/>
      <c r="G13916" s="42"/>
      <c r="H13916" s="90"/>
      <c r="M13916" s="42"/>
      <c r="S13916" s="42"/>
      <c r="T13916" s="42"/>
      <c r="U13916" s="42"/>
      <c r="V13916" s="42"/>
      <c r="W13916" s="42"/>
      <c r="X13916" s="42"/>
      <c r="Y13916" s="42"/>
      <c r="Z13916" s="42"/>
    </row>
    <row r="13917">
      <c r="B13917" s="42"/>
      <c r="D13917" s="90"/>
      <c r="F13917" s="90"/>
      <c r="G13917" s="42"/>
      <c r="H13917" s="90"/>
      <c r="M13917" s="42"/>
      <c r="S13917" s="42"/>
      <c r="T13917" s="42"/>
      <c r="U13917" s="42"/>
      <c r="V13917" s="42"/>
      <c r="W13917" s="42"/>
      <c r="X13917" s="42"/>
      <c r="Y13917" s="42"/>
      <c r="Z13917" s="42"/>
    </row>
    <row r="13918">
      <c r="B13918" s="42"/>
      <c r="D13918" s="90"/>
      <c r="F13918" s="90"/>
      <c r="G13918" s="42"/>
      <c r="H13918" s="90"/>
      <c r="M13918" s="42"/>
      <c r="S13918" s="42"/>
      <c r="T13918" s="42"/>
      <c r="U13918" s="42"/>
      <c r="V13918" s="42"/>
      <c r="W13918" s="42"/>
      <c r="X13918" s="42"/>
      <c r="Y13918" s="42"/>
      <c r="Z13918" s="42"/>
    </row>
    <row r="13919">
      <c r="B13919" s="42"/>
      <c r="D13919" s="90"/>
      <c r="F13919" s="90"/>
      <c r="G13919" s="42"/>
      <c r="H13919" s="90"/>
      <c r="M13919" s="42"/>
      <c r="S13919" s="42"/>
      <c r="T13919" s="42"/>
      <c r="U13919" s="42"/>
      <c r="V13919" s="42"/>
      <c r="W13919" s="42"/>
      <c r="X13919" s="42"/>
      <c r="Y13919" s="42"/>
      <c r="Z13919" s="42"/>
    </row>
    <row r="13920">
      <c r="B13920" s="42"/>
      <c r="D13920" s="90"/>
      <c r="F13920" s="90"/>
      <c r="G13920" s="42"/>
      <c r="H13920" s="90"/>
      <c r="M13920" s="42"/>
      <c r="S13920" s="42"/>
      <c r="T13920" s="42"/>
      <c r="U13920" s="42"/>
      <c r="V13920" s="42"/>
      <c r="W13920" s="42"/>
      <c r="X13920" s="42"/>
      <c r="Y13920" s="42"/>
      <c r="Z13920" s="42"/>
    </row>
    <row r="13921">
      <c r="B13921" s="42"/>
      <c r="D13921" s="90"/>
      <c r="F13921" s="90"/>
      <c r="G13921" s="42"/>
      <c r="H13921" s="90"/>
      <c r="M13921" s="42"/>
      <c r="S13921" s="42"/>
      <c r="T13921" s="42"/>
      <c r="U13921" s="42"/>
      <c r="V13921" s="42"/>
      <c r="W13921" s="42"/>
      <c r="X13921" s="42"/>
      <c r="Y13921" s="42"/>
      <c r="Z13921" s="42"/>
    </row>
    <row r="13922">
      <c r="B13922" s="42"/>
      <c r="D13922" s="90"/>
      <c r="F13922" s="90"/>
      <c r="G13922" s="42"/>
      <c r="H13922" s="90"/>
      <c r="M13922" s="42"/>
      <c r="S13922" s="42"/>
      <c r="T13922" s="42"/>
      <c r="U13922" s="42"/>
      <c r="V13922" s="42"/>
      <c r="W13922" s="42"/>
      <c r="X13922" s="42"/>
      <c r="Y13922" s="42"/>
      <c r="Z13922" s="42"/>
    </row>
    <row r="13923">
      <c r="B13923" s="42"/>
      <c r="D13923" s="90"/>
      <c r="F13923" s="90"/>
      <c r="G13923" s="42"/>
      <c r="H13923" s="90"/>
      <c r="M13923" s="42"/>
      <c r="S13923" s="42"/>
      <c r="T13923" s="42"/>
      <c r="U13923" s="42"/>
      <c r="V13923" s="42"/>
      <c r="W13923" s="42"/>
      <c r="X13923" s="42"/>
      <c r="Y13923" s="42"/>
      <c r="Z13923" s="42"/>
    </row>
    <row r="13924">
      <c r="B13924" s="42"/>
      <c r="D13924" s="90"/>
      <c r="F13924" s="90"/>
      <c r="G13924" s="42"/>
      <c r="H13924" s="90"/>
      <c r="M13924" s="42"/>
      <c r="S13924" s="42"/>
      <c r="T13924" s="42"/>
      <c r="U13924" s="42"/>
      <c r="V13924" s="42"/>
      <c r="W13924" s="42"/>
      <c r="X13924" s="42"/>
      <c r="Y13924" s="42"/>
      <c r="Z13924" s="42"/>
    </row>
    <row r="13925">
      <c r="B13925" s="42"/>
      <c r="D13925" s="90"/>
      <c r="F13925" s="90"/>
      <c r="G13925" s="42"/>
      <c r="H13925" s="90"/>
      <c r="M13925" s="42"/>
      <c r="S13925" s="42"/>
      <c r="T13925" s="42"/>
      <c r="U13925" s="42"/>
      <c r="V13925" s="42"/>
      <c r="W13925" s="42"/>
      <c r="X13925" s="42"/>
      <c r="Y13925" s="42"/>
      <c r="Z13925" s="42"/>
    </row>
    <row r="13926">
      <c r="B13926" s="42"/>
      <c r="D13926" s="90"/>
      <c r="F13926" s="90"/>
      <c r="G13926" s="42"/>
      <c r="H13926" s="90"/>
      <c r="M13926" s="42"/>
      <c r="S13926" s="42"/>
      <c r="T13926" s="42"/>
      <c r="U13926" s="42"/>
      <c r="V13926" s="42"/>
      <c r="W13926" s="42"/>
      <c r="X13926" s="42"/>
      <c r="Y13926" s="42"/>
      <c r="Z13926" s="42"/>
    </row>
    <row r="13927">
      <c r="B13927" s="42"/>
      <c r="D13927" s="90"/>
      <c r="F13927" s="90"/>
      <c r="G13927" s="42"/>
      <c r="H13927" s="90"/>
      <c r="M13927" s="42"/>
      <c r="S13927" s="42"/>
      <c r="T13927" s="42"/>
      <c r="U13927" s="42"/>
      <c r="V13927" s="42"/>
      <c r="W13927" s="42"/>
      <c r="X13927" s="42"/>
      <c r="Y13927" s="42"/>
      <c r="Z13927" s="42"/>
    </row>
    <row r="13928">
      <c r="B13928" s="42"/>
      <c r="D13928" s="90"/>
      <c r="F13928" s="90"/>
      <c r="G13928" s="42"/>
      <c r="H13928" s="90"/>
      <c r="M13928" s="42"/>
      <c r="S13928" s="42"/>
      <c r="T13928" s="42"/>
      <c r="U13928" s="42"/>
      <c r="V13928" s="42"/>
      <c r="W13928" s="42"/>
      <c r="X13928" s="42"/>
      <c r="Y13928" s="42"/>
      <c r="Z13928" s="42"/>
    </row>
    <row r="13929">
      <c r="B13929" s="42"/>
      <c r="D13929" s="90"/>
      <c r="F13929" s="90"/>
      <c r="G13929" s="42"/>
      <c r="H13929" s="90"/>
      <c r="M13929" s="42"/>
      <c r="S13929" s="42"/>
      <c r="T13929" s="42"/>
      <c r="U13929" s="42"/>
      <c r="V13929" s="42"/>
      <c r="W13929" s="42"/>
      <c r="X13929" s="42"/>
      <c r="Y13929" s="42"/>
      <c r="Z13929" s="42"/>
    </row>
    <row r="13930">
      <c r="B13930" s="42"/>
      <c r="D13930" s="90"/>
      <c r="F13930" s="90"/>
      <c r="G13930" s="42"/>
      <c r="H13930" s="90"/>
      <c r="M13930" s="42"/>
      <c r="S13930" s="42"/>
      <c r="T13930" s="42"/>
      <c r="U13930" s="42"/>
      <c r="V13930" s="42"/>
      <c r="W13930" s="42"/>
      <c r="X13930" s="42"/>
      <c r="Y13930" s="42"/>
      <c r="Z13930" s="42"/>
    </row>
    <row r="13931">
      <c r="B13931" s="42"/>
      <c r="D13931" s="90"/>
      <c r="F13931" s="90"/>
      <c r="G13931" s="42"/>
      <c r="H13931" s="90"/>
      <c r="M13931" s="42"/>
      <c r="S13931" s="42"/>
      <c r="T13931" s="42"/>
      <c r="U13931" s="42"/>
      <c r="V13931" s="42"/>
      <c r="W13931" s="42"/>
      <c r="X13931" s="42"/>
      <c r="Y13931" s="42"/>
      <c r="Z13931" s="42"/>
    </row>
    <row r="13932">
      <c r="B13932" s="42"/>
      <c r="D13932" s="90"/>
      <c r="F13932" s="90"/>
      <c r="G13932" s="42"/>
      <c r="H13932" s="90"/>
      <c r="M13932" s="42"/>
      <c r="S13932" s="42"/>
      <c r="T13932" s="42"/>
      <c r="U13932" s="42"/>
      <c r="V13932" s="42"/>
      <c r="W13932" s="42"/>
      <c r="X13932" s="42"/>
      <c r="Y13932" s="42"/>
      <c r="Z13932" s="42"/>
    </row>
    <row r="13933">
      <c r="B13933" s="42"/>
      <c r="D13933" s="90"/>
      <c r="F13933" s="90"/>
      <c r="G13933" s="42"/>
      <c r="H13933" s="90"/>
      <c r="M13933" s="42"/>
      <c r="S13933" s="42"/>
      <c r="T13933" s="42"/>
      <c r="U13933" s="42"/>
      <c r="V13933" s="42"/>
      <c r="W13933" s="42"/>
      <c r="X13933" s="42"/>
      <c r="Y13933" s="42"/>
      <c r="Z13933" s="42"/>
    </row>
    <row r="13934">
      <c r="B13934" s="42"/>
      <c r="D13934" s="90"/>
      <c r="F13934" s="90"/>
      <c r="G13934" s="42"/>
      <c r="H13934" s="90"/>
      <c r="M13934" s="42"/>
      <c r="S13934" s="42"/>
      <c r="T13934" s="42"/>
      <c r="U13934" s="42"/>
      <c r="V13934" s="42"/>
      <c r="W13934" s="42"/>
      <c r="X13934" s="42"/>
      <c r="Y13934" s="42"/>
      <c r="Z13934" s="42"/>
    </row>
    <row r="13935">
      <c r="B13935" s="42"/>
      <c r="D13935" s="90"/>
      <c r="F13935" s="90"/>
      <c r="G13935" s="42"/>
      <c r="H13935" s="90"/>
      <c r="M13935" s="42"/>
      <c r="S13935" s="42"/>
      <c r="T13935" s="42"/>
      <c r="U13935" s="42"/>
      <c r="V13935" s="42"/>
      <c r="W13935" s="42"/>
      <c r="X13935" s="42"/>
      <c r="Y13935" s="42"/>
      <c r="Z13935" s="42"/>
    </row>
    <row r="13936">
      <c r="B13936" s="42"/>
      <c r="D13936" s="90"/>
      <c r="F13936" s="90"/>
      <c r="G13936" s="42"/>
      <c r="H13936" s="90"/>
      <c r="M13936" s="42"/>
      <c r="S13936" s="42"/>
      <c r="T13936" s="42"/>
      <c r="U13936" s="42"/>
      <c r="V13936" s="42"/>
      <c r="W13936" s="42"/>
      <c r="X13936" s="42"/>
      <c r="Y13936" s="42"/>
      <c r="Z13936" s="42"/>
    </row>
    <row r="13937">
      <c r="B13937" s="42"/>
      <c r="D13937" s="90"/>
      <c r="F13937" s="90"/>
      <c r="G13937" s="42"/>
      <c r="H13937" s="90"/>
      <c r="M13937" s="42"/>
      <c r="S13937" s="42"/>
      <c r="T13937" s="42"/>
      <c r="U13937" s="42"/>
      <c r="V13937" s="42"/>
      <c r="W13937" s="42"/>
      <c r="X13937" s="42"/>
      <c r="Y13937" s="42"/>
      <c r="Z13937" s="42"/>
    </row>
    <row r="13938">
      <c r="B13938" s="42"/>
      <c r="D13938" s="90"/>
      <c r="F13938" s="90"/>
      <c r="G13938" s="42"/>
      <c r="H13938" s="90"/>
      <c r="M13938" s="42"/>
      <c r="S13938" s="42"/>
      <c r="T13938" s="42"/>
      <c r="U13938" s="42"/>
      <c r="V13938" s="42"/>
      <c r="W13938" s="42"/>
      <c r="X13938" s="42"/>
      <c r="Y13938" s="42"/>
      <c r="Z13938" s="42"/>
    </row>
    <row r="13939">
      <c r="B13939" s="42"/>
      <c r="D13939" s="90"/>
      <c r="F13939" s="90"/>
      <c r="G13939" s="42"/>
      <c r="H13939" s="90"/>
      <c r="M13939" s="42"/>
      <c r="S13939" s="42"/>
      <c r="T13939" s="42"/>
      <c r="U13939" s="42"/>
      <c r="V13939" s="42"/>
      <c r="W13939" s="42"/>
      <c r="X13939" s="42"/>
      <c r="Y13939" s="42"/>
      <c r="Z13939" s="42"/>
    </row>
    <row r="13940">
      <c r="B13940" s="42"/>
      <c r="D13940" s="90"/>
      <c r="F13940" s="90"/>
      <c r="G13940" s="42"/>
      <c r="H13940" s="90"/>
      <c r="M13940" s="42"/>
      <c r="S13940" s="42"/>
      <c r="T13940" s="42"/>
      <c r="U13940" s="42"/>
      <c r="V13940" s="42"/>
      <c r="W13940" s="42"/>
      <c r="X13940" s="42"/>
      <c r="Y13940" s="42"/>
      <c r="Z13940" s="42"/>
    </row>
    <row r="13941">
      <c r="B13941" s="42"/>
      <c r="D13941" s="90"/>
      <c r="F13941" s="90"/>
      <c r="G13941" s="42"/>
      <c r="H13941" s="90"/>
      <c r="M13941" s="42"/>
      <c r="S13941" s="42"/>
      <c r="T13941" s="42"/>
      <c r="U13941" s="42"/>
      <c r="V13941" s="42"/>
      <c r="W13941" s="42"/>
      <c r="X13941" s="42"/>
      <c r="Y13941" s="42"/>
      <c r="Z13941" s="42"/>
    </row>
    <row r="13942">
      <c r="B13942" s="42"/>
      <c r="D13942" s="90"/>
      <c r="F13942" s="90"/>
      <c r="G13942" s="42"/>
      <c r="H13942" s="90"/>
      <c r="M13942" s="42"/>
      <c r="S13942" s="42"/>
      <c r="T13942" s="42"/>
      <c r="U13942" s="42"/>
      <c r="V13942" s="42"/>
      <c r="W13942" s="42"/>
      <c r="X13942" s="42"/>
      <c r="Y13942" s="42"/>
      <c r="Z13942" s="42"/>
    </row>
    <row r="13943">
      <c r="B13943" s="42"/>
      <c r="D13943" s="90"/>
      <c r="F13943" s="90"/>
      <c r="G13943" s="42"/>
      <c r="H13943" s="90"/>
      <c r="M13943" s="42"/>
      <c r="S13943" s="42"/>
      <c r="T13943" s="42"/>
      <c r="U13943" s="42"/>
      <c r="V13943" s="42"/>
      <c r="W13943" s="42"/>
      <c r="X13943" s="42"/>
      <c r="Y13943" s="42"/>
      <c r="Z13943" s="42"/>
    </row>
    <row r="13944">
      <c r="B13944" s="42"/>
      <c r="D13944" s="90"/>
      <c r="F13944" s="90"/>
      <c r="G13944" s="42"/>
      <c r="H13944" s="90"/>
      <c r="M13944" s="42"/>
      <c r="S13944" s="42"/>
      <c r="T13944" s="42"/>
      <c r="U13944" s="42"/>
      <c r="V13944" s="42"/>
      <c r="W13944" s="42"/>
      <c r="X13944" s="42"/>
      <c r="Y13944" s="42"/>
      <c r="Z13944" s="42"/>
    </row>
    <row r="13945">
      <c r="B13945" s="42"/>
      <c r="D13945" s="90"/>
      <c r="F13945" s="90"/>
      <c r="G13945" s="42"/>
      <c r="H13945" s="90"/>
      <c r="M13945" s="42"/>
      <c r="S13945" s="42"/>
      <c r="T13945" s="42"/>
      <c r="U13945" s="42"/>
      <c r="V13945" s="42"/>
      <c r="W13945" s="42"/>
      <c r="X13945" s="42"/>
      <c r="Y13945" s="42"/>
      <c r="Z13945" s="42"/>
    </row>
    <row r="13946">
      <c r="B13946" s="42"/>
      <c r="D13946" s="90"/>
      <c r="F13946" s="90"/>
      <c r="G13946" s="42"/>
      <c r="H13946" s="90"/>
      <c r="M13946" s="42"/>
      <c r="S13946" s="42"/>
      <c r="T13946" s="42"/>
      <c r="U13946" s="42"/>
      <c r="V13946" s="42"/>
      <c r="W13946" s="42"/>
      <c r="X13946" s="42"/>
      <c r="Y13946" s="42"/>
      <c r="Z13946" s="42"/>
    </row>
    <row r="13947">
      <c r="B13947" s="42"/>
      <c r="D13947" s="90"/>
      <c r="F13947" s="90"/>
      <c r="G13947" s="42"/>
      <c r="H13947" s="90"/>
      <c r="M13947" s="42"/>
      <c r="S13947" s="42"/>
      <c r="T13947" s="42"/>
      <c r="U13947" s="42"/>
      <c r="V13947" s="42"/>
      <c r="W13947" s="42"/>
      <c r="X13947" s="42"/>
      <c r="Y13947" s="42"/>
      <c r="Z13947" s="42"/>
    </row>
    <row r="13948">
      <c r="B13948" s="42"/>
      <c r="D13948" s="90"/>
      <c r="F13948" s="90"/>
      <c r="G13948" s="42"/>
      <c r="H13948" s="90"/>
      <c r="M13948" s="42"/>
      <c r="S13948" s="42"/>
      <c r="T13948" s="42"/>
      <c r="U13948" s="42"/>
      <c r="V13948" s="42"/>
      <c r="W13948" s="42"/>
      <c r="X13948" s="42"/>
      <c r="Y13948" s="42"/>
      <c r="Z13948" s="42"/>
    </row>
    <row r="13949">
      <c r="B13949" s="42"/>
      <c r="D13949" s="90"/>
      <c r="F13949" s="90"/>
      <c r="G13949" s="42"/>
      <c r="H13949" s="90"/>
      <c r="M13949" s="42"/>
      <c r="S13949" s="42"/>
      <c r="T13949" s="42"/>
      <c r="U13949" s="42"/>
      <c r="V13949" s="42"/>
      <c r="W13949" s="42"/>
      <c r="X13949" s="42"/>
      <c r="Y13949" s="42"/>
      <c r="Z13949" s="42"/>
    </row>
    <row r="13950">
      <c r="B13950" s="42"/>
      <c r="D13950" s="90"/>
      <c r="F13950" s="90"/>
      <c r="G13950" s="42"/>
      <c r="H13950" s="90"/>
      <c r="M13950" s="42"/>
      <c r="S13950" s="42"/>
      <c r="T13950" s="42"/>
      <c r="U13950" s="42"/>
      <c r="V13950" s="42"/>
      <c r="W13950" s="42"/>
      <c r="X13950" s="42"/>
      <c r="Y13950" s="42"/>
      <c r="Z13950" s="42"/>
    </row>
    <row r="13951">
      <c r="B13951" s="42"/>
      <c r="D13951" s="90"/>
      <c r="F13951" s="90"/>
      <c r="G13951" s="42"/>
      <c r="H13951" s="90"/>
      <c r="M13951" s="42"/>
      <c r="S13951" s="42"/>
      <c r="T13951" s="42"/>
      <c r="U13951" s="42"/>
      <c r="V13951" s="42"/>
      <c r="W13951" s="42"/>
      <c r="X13951" s="42"/>
      <c r="Y13951" s="42"/>
      <c r="Z13951" s="42"/>
    </row>
    <row r="13952">
      <c r="B13952" s="42"/>
      <c r="D13952" s="90"/>
      <c r="F13952" s="90"/>
      <c r="G13952" s="42"/>
      <c r="H13952" s="90"/>
      <c r="M13952" s="42"/>
      <c r="S13952" s="42"/>
      <c r="T13952" s="42"/>
      <c r="U13952" s="42"/>
      <c r="V13952" s="42"/>
      <c r="W13952" s="42"/>
      <c r="X13952" s="42"/>
      <c r="Y13952" s="42"/>
      <c r="Z13952" s="42"/>
    </row>
    <row r="13953">
      <c r="B13953" s="42"/>
      <c r="D13953" s="90"/>
      <c r="F13953" s="90"/>
      <c r="G13953" s="42"/>
      <c r="H13953" s="90"/>
      <c r="M13953" s="42"/>
      <c r="S13953" s="42"/>
      <c r="T13953" s="42"/>
      <c r="U13953" s="42"/>
      <c r="V13953" s="42"/>
      <c r="W13953" s="42"/>
      <c r="X13953" s="42"/>
      <c r="Y13953" s="42"/>
      <c r="Z13953" s="42"/>
    </row>
    <row r="13954">
      <c r="B13954" s="42"/>
      <c r="D13954" s="90"/>
      <c r="F13954" s="90"/>
      <c r="G13954" s="42"/>
      <c r="H13954" s="90"/>
      <c r="M13954" s="42"/>
      <c r="S13954" s="42"/>
      <c r="T13954" s="42"/>
      <c r="U13954" s="42"/>
      <c r="V13954" s="42"/>
      <c r="W13954" s="42"/>
      <c r="X13954" s="42"/>
      <c r="Y13954" s="42"/>
      <c r="Z13954" s="42"/>
    </row>
    <row r="13955">
      <c r="B13955" s="42"/>
      <c r="D13955" s="90"/>
      <c r="F13955" s="90"/>
      <c r="G13955" s="42"/>
      <c r="H13955" s="90"/>
      <c r="M13955" s="42"/>
      <c r="S13955" s="42"/>
      <c r="T13955" s="42"/>
      <c r="U13955" s="42"/>
      <c r="V13955" s="42"/>
      <c r="W13955" s="42"/>
      <c r="X13955" s="42"/>
      <c r="Y13955" s="42"/>
      <c r="Z13955" s="42"/>
    </row>
    <row r="13956">
      <c r="B13956" s="42"/>
      <c r="D13956" s="90"/>
      <c r="F13956" s="90"/>
      <c r="G13956" s="42"/>
      <c r="H13956" s="90"/>
      <c r="M13956" s="42"/>
      <c r="S13956" s="42"/>
      <c r="T13956" s="42"/>
      <c r="U13956" s="42"/>
      <c r="V13956" s="42"/>
      <c r="W13956" s="42"/>
      <c r="X13956" s="42"/>
      <c r="Y13956" s="42"/>
      <c r="Z13956" s="42"/>
    </row>
    <row r="13957">
      <c r="B13957" s="42"/>
      <c r="D13957" s="90"/>
      <c r="F13957" s="90"/>
      <c r="G13957" s="42"/>
      <c r="H13957" s="90"/>
      <c r="M13957" s="42"/>
      <c r="S13957" s="42"/>
      <c r="T13957" s="42"/>
      <c r="U13957" s="42"/>
      <c r="V13957" s="42"/>
      <c r="W13957" s="42"/>
      <c r="X13957" s="42"/>
      <c r="Y13957" s="42"/>
      <c r="Z13957" s="42"/>
    </row>
    <row r="13958">
      <c r="B13958" s="42"/>
      <c r="D13958" s="90"/>
      <c r="F13958" s="90"/>
      <c r="G13958" s="42"/>
      <c r="H13958" s="90"/>
      <c r="M13958" s="42"/>
      <c r="S13958" s="42"/>
      <c r="T13958" s="42"/>
      <c r="U13958" s="42"/>
      <c r="V13958" s="42"/>
      <c r="W13958" s="42"/>
      <c r="X13958" s="42"/>
      <c r="Y13958" s="42"/>
      <c r="Z13958" s="42"/>
    </row>
    <row r="13959">
      <c r="B13959" s="42"/>
      <c r="D13959" s="90"/>
      <c r="F13959" s="90"/>
      <c r="G13959" s="42"/>
      <c r="H13959" s="90"/>
      <c r="M13959" s="42"/>
      <c r="S13959" s="42"/>
      <c r="T13959" s="42"/>
      <c r="U13959" s="42"/>
      <c r="V13959" s="42"/>
      <c r="W13959" s="42"/>
      <c r="X13959" s="42"/>
      <c r="Y13959" s="42"/>
      <c r="Z13959" s="42"/>
    </row>
    <row r="13960">
      <c r="B13960" s="42"/>
      <c r="D13960" s="90"/>
      <c r="F13960" s="90"/>
      <c r="G13960" s="42"/>
      <c r="H13960" s="90"/>
      <c r="M13960" s="42"/>
      <c r="S13960" s="42"/>
      <c r="T13960" s="42"/>
      <c r="U13960" s="42"/>
      <c r="V13960" s="42"/>
      <c r="W13960" s="42"/>
      <c r="X13960" s="42"/>
      <c r="Y13960" s="42"/>
      <c r="Z13960" s="42"/>
    </row>
    <row r="13961">
      <c r="B13961" s="42"/>
      <c r="D13961" s="90"/>
      <c r="F13961" s="90"/>
      <c r="G13961" s="42"/>
      <c r="H13961" s="90"/>
      <c r="M13961" s="42"/>
      <c r="S13961" s="42"/>
      <c r="T13961" s="42"/>
      <c r="U13961" s="42"/>
      <c r="V13961" s="42"/>
      <c r="W13961" s="42"/>
      <c r="X13961" s="42"/>
      <c r="Y13961" s="42"/>
      <c r="Z13961" s="42"/>
    </row>
    <row r="13962">
      <c r="B13962" s="42"/>
      <c r="D13962" s="90"/>
      <c r="F13962" s="90"/>
      <c r="G13962" s="42"/>
      <c r="H13962" s="90"/>
      <c r="M13962" s="42"/>
      <c r="S13962" s="42"/>
      <c r="T13962" s="42"/>
      <c r="U13962" s="42"/>
      <c r="V13962" s="42"/>
      <c r="W13962" s="42"/>
      <c r="X13962" s="42"/>
      <c r="Y13962" s="42"/>
      <c r="Z13962" s="42"/>
    </row>
    <row r="13963">
      <c r="B13963" s="42"/>
      <c r="D13963" s="90"/>
      <c r="F13963" s="90"/>
      <c r="G13963" s="42"/>
      <c r="H13963" s="90"/>
      <c r="M13963" s="42"/>
      <c r="S13963" s="42"/>
      <c r="T13963" s="42"/>
      <c r="U13963" s="42"/>
      <c r="V13963" s="42"/>
      <c r="W13963" s="42"/>
      <c r="X13963" s="42"/>
      <c r="Y13963" s="42"/>
      <c r="Z13963" s="42"/>
    </row>
    <row r="13964">
      <c r="B13964" s="42"/>
      <c r="D13964" s="90"/>
      <c r="F13964" s="90"/>
      <c r="G13964" s="42"/>
      <c r="H13964" s="90"/>
      <c r="M13964" s="42"/>
      <c r="S13964" s="42"/>
      <c r="T13964" s="42"/>
      <c r="U13964" s="42"/>
      <c r="V13964" s="42"/>
      <c r="W13964" s="42"/>
      <c r="X13964" s="42"/>
      <c r="Y13964" s="42"/>
      <c r="Z13964" s="42"/>
    </row>
    <row r="13965">
      <c r="B13965" s="42"/>
      <c r="D13965" s="90"/>
      <c r="F13965" s="90"/>
      <c r="G13965" s="42"/>
      <c r="H13965" s="90"/>
      <c r="M13965" s="42"/>
      <c r="S13965" s="42"/>
      <c r="T13965" s="42"/>
      <c r="U13965" s="42"/>
      <c r="V13965" s="42"/>
      <c r="W13965" s="42"/>
      <c r="X13965" s="42"/>
      <c r="Y13965" s="42"/>
      <c r="Z13965" s="42"/>
    </row>
    <row r="13966">
      <c r="B13966" s="42"/>
      <c r="D13966" s="90"/>
      <c r="F13966" s="90"/>
      <c r="G13966" s="42"/>
      <c r="H13966" s="90"/>
      <c r="M13966" s="42"/>
      <c r="S13966" s="42"/>
      <c r="T13966" s="42"/>
      <c r="U13966" s="42"/>
      <c r="V13966" s="42"/>
      <c r="W13966" s="42"/>
      <c r="X13966" s="42"/>
      <c r="Y13966" s="42"/>
      <c r="Z13966" s="42"/>
    </row>
    <row r="13967">
      <c r="B13967" s="42"/>
      <c r="D13967" s="90"/>
      <c r="F13967" s="90"/>
      <c r="G13967" s="42"/>
      <c r="H13967" s="90"/>
      <c r="M13967" s="42"/>
      <c r="S13967" s="42"/>
      <c r="T13967" s="42"/>
      <c r="U13967" s="42"/>
      <c r="V13967" s="42"/>
      <c r="W13967" s="42"/>
      <c r="X13967" s="42"/>
      <c r="Y13967" s="42"/>
      <c r="Z13967" s="42"/>
    </row>
    <row r="13968">
      <c r="B13968" s="42"/>
      <c r="D13968" s="90"/>
      <c r="F13968" s="90"/>
      <c r="G13968" s="42"/>
      <c r="H13968" s="90"/>
      <c r="M13968" s="42"/>
      <c r="S13968" s="42"/>
      <c r="T13968" s="42"/>
      <c r="U13968" s="42"/>
      <c r="V13968" s="42"/>
      <c r="W13968" s="42"/>
      <c r="X13968" s="42"/>
      <c r="Y13968" s="42"/>
      <c r="Z13968" s="42"/>
    </row>
    <row r="13969">
      <c r="B13969" s="42"/>
      <c r="D13969" s="90"/>
      <c r="F13969" s="90"/>
      <c r="G13969" s="42"/>
      <c r="H13969" s="90"/>
      <c r="M13969" s="42"/>
      <c r="S13969" s="42"/>
      <c r="T13969" s="42"/>
      <c r="U13969" s="42"/>
      <c r="V13969" s="42"/>
      <c r="W13969" s="42"/>
      <c r="X13969" s="42"/>
      <c r="Y13969" s="42"/>
      <c r="Z13969" s="42"/>
    </row>
    <row r="13970">
      <c r="B13970" s="42"/>
      <c r="D13970" s="90"/>
      <c r="F13970" s="90"/>
      <c r="G13970" s="42"/>
      <c r="H13970" s="90"/>
      <c r="M13970" s="42"/>
      <c r="S13970" s="42"/>
      <c r="T13970" s="42"/>
      <c r="U13970" s="42"/>
      <c r="V13970" s="42"/>
      <c r="W13970" s="42"/>
      <c r="X13970" s="42"/>
      <c r="Y13970" s="42"/>
      <c r="Z13970" s="42"/>
    </row>
    <row r="13971">
      <c r="B13971" s="42"/>
      <c r="D13971" s="90"/>
      <c r="F13971" s="90"/>
      <c r="G13971" s="42"/>
      <c r="H13971" s="90"/>
      <c r="M13971" s="42"/>
      <c r="S13971" s="42"/>
      <c r="T13971" s="42"/>
      <c r="U13971" s="42"/>
      <c r="V13971" s="42"/>
      <c r="W13971" s="42"/>
      <c r="X13971" s="42"/>
      <c r="Y13971" s="42"/>
      <c r="Z13971" s="42"/>
    </row>
    <row r="13972">
      <c r="B13972" s="42"/>
      <c r="D13972" s="90"/>
      <c r="F13972" s="90"/>
      <c r="G13972" s="42"/>
      <c r="H13972" s="90"/>
      <c r="M13972" s="42"/>
      <c r="S13972" s="42"/>
      <c r="T13972" s="42"/>
      <c r="U13972" s="42"/>
      <c r="V13972" s="42"/>
      <c r="W13972" s="42"/>
      <c r="X13972" s="42"/>
      <c r="Y13972" s="42"/>
      <c r="Z13972" s="42"/>
    </row>
    <row r="13973">
      <c r="B13973" s="42"/>
      <c r="D13973" s="90"/>
      <c r="F13973" s="90"/>
      <c r="G13973" s="42"/>
      <c r="H13973" s="90"/>
      <c r="M13973" s="42"/>
      <c r="S13973" s="42"/>
      <c r="T13973" s="42"/>
      <c r="U13973" s="42"/>
      <c r="V13973" s="42"/>
      <c r="W13973" s="42"/>
      <c r="X13973" s="42"/>
      <c r="Y13973" s="42"/>
      <c r="Z13973" s="42"/>
    </row>
    <row r="13974">
      <c r="B13974" s="42"/>
      <c r="D13974" s="90"/>
      <c r="F13974" s="90"/>
      <c r="G13974" s="42"/>
      <c r="H13974" s="90"/>
      <c r="M13974" s="42"/>
      <c r="S13974" s="42"/>
      <c r="T13974" s="42"/>
      <c r="U13974" s="42"/>
      <c r="V13974" s="42"/>
      <c r="W13974" s="42"/>
      <c r="X13974" s="42"/>
      <c r="Y13974" s="42"/>
      <c r="Z13974" s="42"/>
    </row>
    <row r="13975">
      <c r="B13975" s="42"/>
      <c r="D13975" s="90"/>
      <c r="F13975" s="90"/>
      <c r="G13975" s="42"/>
      <c r="H13975" s="90"/>
      <c r="M13975" s="42"/>
      <c r="S13975" s="42"/>
      <c r="T13975" s="42"/>
      <c r="U13975" s="42"/>
      <c r="V13975" s="42"/>
      <c r="W13975" s="42"/>
      <c r="X13975" s="42"/>
      <c r="Y13975" s="42"/>
      <c r="Z13975" s="42"/>
    </row>
    <row r="13976">
      <c r="B13976" s="42"/>
      <c r="D13976" s="90"/>
      <c r="F13976" s="90"/>
      <c r="G13976" s="42"/>
      <c r="H13976" s="90"/>
      <c r="M13976" s="42"/>
      <c r="S13976" s="42"/>
      <c r="T13976" s="42"/>
      <c r="U13976" s="42"/>
      <c r="V13976" s="42"/>
      <c r="W13976" s="42"/>
      <c r="X13976" s="42"/>
      <c r="Y13976" s="42"/>
      <c r="Z13976" s="42"/>
    </row>
    <row r="13977">
      <c r="B13977" s="42"/>
      <c r="D13977" s="90"/>
      <c r="F13977" s="90"/>
      <c r="G13977" s="42"/>
      <c r="H13977" s="90"/>
      <c r="M13977" s="42"/>
      <c r="S13977" s="42"/>
      <c r="T13977" s="42"/>
      <c r="U13977" s="42"/>
      <c r="V13977" s="42"/>
      <c r="W13977" s="42"/>
      <c r="X13977" s="42"/>
      <c r="Y13977" s="42"/>
      <c r="Z13977" s="42"/>
    </row>
    <row r="13978">
      <c r="B13978" s="42"/>
      <c r="D13978" s="90"/>
      <c r="F13978" s="90"/>
      <c r="G13978" s="42"/>
      <c r="H13978" s="90"/>
      <c r="M13978" s="42"/>
      <c r="S13978" s="42"/>
      <c r="T13978" s="42"/>
      <c r="U13978" s="42"/>
      <c r="V13978" s="42"/>
      <c r="W13978" s="42"/>
      <c r="X13978" s="42"/>
      <c r="Y13978" s="42"/>
      <c r="Z13978" s="42"/>
    </row>
    <row r="13979">
      <c r="B13979" s="42"/>
      <c r="D13979" s="90"/>
      <c r="F13979" s="90"/>
      <c r="G13979" s="42"/>
      <c r="H13979" s="90"/>
      <c r="M13979" s="42"/>
      <c r="S13979" s="42"/>
      <c r="T13979" s="42"/>
      <c r="U13979" s="42"/>
      <c r="V13979" s="42"/>
      <c r="W13979" s="42"/>
      <c r="X13979" s="42"/>
      <c r="Y13979" s="42"/>
      <c r="Z13979" s="42"/>
    </row>
    <row r="13980">
      <c r="B13980" s="42"/>
      <c r="D13980" s="90"/>
      <c r="F13980" s="90"/>
      <c r="G13980" s="42"/>
      <c r="H13980" s="90"/>
      <c r="M13980" s="42"/>
      <c r="S13980" s="42"/>
      <c r="T13980" s="42"/>
      <c r="U13980" s="42"/>
      <c r="V13980" s="42"/>
      <c r="W13980" s="42"/>
      <c r="X13980" s="42"/>
      <c r="Y13980" s="42"/>
      <c r="Z13980" s="42"/>
    </row>
    <row r="13981">
      <c r="B13981" s="42"/>
      <c r="D13981" s="90"/>
      <c r="F13981" s="90"/>
      <c r="G13981" s="42"/>
      <c r="H13981" s="90"/>
      <c r="M13981" s="42"/>
      <c r="S13981" s="42"/>
      <c r="T13981" s="42"/>
      <c r="U13981" s="42"/>
      <c r="V13981" s="42"/>
      <c r="W13981" s="42"/>
      <c r="X13981" s="42"/>
      <c r="Y13981" s="42"/>
      <c r="Z13981" s="42"/>
    </row>
    <row r="13982">
      <c r="B13982" s="42"/>
      <c r="D13982" s="90"/>
      <c r="F13982" s="90"/>
      <c r="G13982" s="42"/>
      <c r="H13982" s="90"/>
      <c r="M13982" s="42"/>
      <c r="S13982" s="42"/>
      <c r="T13982" s="42"/>
      <c r="U13982" s="42"/>
      <c r="V13982" s="42"/>
      <c r="W13982" s="42"/>
      <c r="X13982" s="42"/>
      <c r="Y13982" s="42"/>
      <c r="Z13982" s="42"/>
    </row>
    <row r="13983">
      <c r="B13983" s="42"/>
      <c r="D13983" s="90"/>
      <c r="F13983" s="90"/>
      <c r="G13983" s="42"/>
      <c r="H13983" s="90"/>
      <c r="M13983" s="42"/>
      <c r="S13983" s="42"/>
      <c r="T13983" s="42"/>
      <c r="U13983" s="42"/>
      <c r="V13983" s="42"/>
      <c r="W13983" s="42"/>
      <c r="X13983" s="42"/>
      <c r="Y13983" s="42"/>
      <c r="Z13983" s="42"/>
    </row>
    <row r="13984">
      <c r="B13984" s="42"/>
      <c r="D13984" s="90"/>
      <c r="F13984" s="90"/>
      <c r="G13984" s="42"/>
      <c r="H13984" s="90"/>
      <c r="M13984" s="42"/>
      <c r="S13984" s="42"/>
      <c r="T13984" s="42"/>
      <c r="U13984" s="42"/>
      <c r="V13984" s="42"/>
      <c r="W13984" s="42"/>
      <c r="X13984" s="42"/>
      <c r="Y13984" s="42"/>
      <c r="Z13984" s="42"/>
    </row>
    <row r="13985">
      <c r="B13985" s="42"/>
      <c r="D13985" s="90"/>
      <c r="F13985" s="90"/>
      <c r="G13985" s="42"/>
      <c r="H13985" s="90"/>
      <c r="M13985" s="42"/>
      <c r="S13985" s="42"/>
      <c r="T13985" s="42"/>
      <c r="U13985" s="42"/>
      <c r="V13985" s="42"/>
      <c r="W13985" s="42"/>
      <c r="X13985" s="42"/>
      <c r="Y13985" s="42"/>
      <c r="Z13985" s="42"/>
    </row>
    <row r="13986">
      <c r="B13986" s="42"/>
      <c r="D13986" s="90"/>
      <c r="F13986" s="90"/>
      <c r="G13986" s="42"/>
      <c r="H13986" s="90"/>
      <c r="M13986" s="42"/>
      <c r="S13986" s="42"/>
      <c r="T13986" s="42"/>
      <c r="U13986" s="42"/>
      <c r="V13986" s="42"/>
      <c r="W13986" s="42"/>
      <c r="X13986" s="42"/>
      <c r="Y13986" s="42"/>
      <c r="Z13986" s="42"/>
    </row>
    <row r="13987">
      <c r="B13987" s="42"/>
      <c r="D13987" s="90"/>
      <c r="F13987" s="90"/>
      <c r="G13987" s="42"/>
      <c r="H13987" s="90"/>
      <c r="M13987" s="42"/>
      <c r="S13987" s="42"/>
      <c r="T13987" s="42"/>
      <c r="U13987" s="42"/>
      <c r="V13987" s="42"/>
      <c r="W13987" s="42"/>
      <c r="X13987" s="42"/>
      <c r="Y13987" s="42"/>
      <c r="Z13987" s="42"/>
    </row>
    <row r="13988">
      <c r="B13988" s="42"/>
      <c r="D13988" s="90"/>
      <c r="F13988" s="90"/>
      <c r="G13988" s="42"/>
      <c r="H13988" s="90"/>
      <c r="M13988" s="42"/>
      <c r="S13988" s="42"/>
      <c r="T13988" s="42"/>
      <c r="U13988" s="42"/>
      <c r="V13988" s="42"/>
      <c r="W13988" s="42"/>
      <c r="X13988" s="42"/>
      <c r="Y13988" s="42"/>
      <c r="Z13988" s="42"/>
    </row>
    <row r="13989">
      <c r="B13989" s="42"/>
      <c r="D13989" s="90"/>
      <c r="F13989" s="90"/>
      <c r="G13989" s="42"/>
      <c r="H13989" s="90"/>
      <c r="M13989" s="42"/>
      <c r="S13989" s="42"/>
      <c r="T13989" s="42"/>
      <c r="U13989" s="42"/>
      <c r="V13989" s="42"/>
      <c r="W13989" s="42"/>
      <c r="X13989" s="42"/>
      <c r="Y13989" s="42"/>
      <c r="Z13989" s="42"/>
    </row>
    <row r="13990">
      <c r="B13990" s="42"/>
      <c r="D13990" s="90"/>
      <c r="F13990" s="90"/>
      <c r="G13990" s="42"/>
      <c r="H13990" s="90"/>
      <c r="M13990" s="42"/>
      <c r="S13990" s="42"/>
      <c r="T13990" s="42"/>
      <c r="U13990" s="42"/>
      <c r="V13990" s="42"/>
      <c r="W13990" s="42"/>
      <c r="X13990" s="42"/>
      <c r="Y13990" s="42"/>
      <c r="Z13990" s="42"/>
    </row>
    <row r="13991">
      <c r="B13991" s="42"/>
      <c r="D13991" s="90"/>
      <c r="F13991" s="90"/>
      <c r="G13991" s="42"/>
      <c r="H13991" s="90"/>
      <c r="M13991" s="42"/>
      <c r="S13991" s="42"/>
      <c r="T13991" s="42"/>
      <c r="U13991" s="42"/>
      <c r="V13991" s="42"/>
      <c r="W13991" s="42"/>
      <c r="X13991" s="42"/>
      <c r="Y13991" s="42"/>
      <c r="Z13991" s="42"/>
    </row>
    <row r="13992">
      <c r="B13992" s="42"/>
      <c r="D13992" s="90"/>
      <c r="F13992" s="90"/>
      <c r="G13992" s="42"/>
      <c r="H13992" s="90"/>
      <c r="M13992" s="42"/>
      <c r="S13992" s="42"/>
      <c r="T13992" s="42"/>
      <c r="U13992" s="42"/>
      <c r="V13992" s="42"/>
      <c r="W13992" s="42"/>
      <c r="X13992" s="42"/>
      <c r="Y13992" s="42"/>
      <c r="Z13992" s="42"/>
    </row>
    <row r="13993">
      <c r="B13993" s="42"/>
      <c r="D13993" s="90"/>
      <c r="F13993" s="90"/>
      <c r="G13993" s="42"/>
      <c r="H13993" s="90"/>
      <c r="M13993" s="42"/>
      <c r="S13993" s="42"/>
      <c r="T13993" s="42"/>
      <c r="U13993" s="42"/>
      <c r="V13993" s="42"/>
      <c r="W13993" s="42"/>
      <c r="X13993" s="42"/>
      <c r="Y13993" s="42"/>
      <c r="Z13993" s="42"/>
    </row>
    <row r="13994">
      <c r="B13994" s="42"/>
      <c r="D13994" s="90"/>
      <c r="F13994" s="90"/>
      <c r="G13994" s="42"/>
      <c r="H13994" s="90"/>
      <c r="M13994" s="42"/>
      <c r="S13994" s="42"/>
      <c r="T13994" s="42"/>
      <c r="U13994" s="42"/>
      <c r="V13994" s="42"/>
      <c r="W13994" s="42"/>
      <c r="X13994" s="42"/>
      <c r="Y13994" s="42"/>
      <c r="Z13994" s="42"/>
    </row>
    <row r="13995">
      <c r="B13995" s="42"/>
      <c r="D13995" s="90"/>
      <c r="F13995" s="90"/>
      <c r="G13995" s="42"/>
      <c r="H13995" s="90"/>
      <c r="M13995" s="42"/>
      <c r="S13995" s="42"/>
      <c r="T13995" s="42"/>
      <c r="U13995" s="42"/>
      <c r="V13995" s="42"/>
      <c r="W13995" s="42"/>
      <c r="X13995" s="42"/>
      <c r="Y13995" s="42"/>
      <c r="Z13995" s="42"/>
    </row>
    <row r="13996">
      <c r="B13996" s="42"/>
      <c r="D13996" s="90"/>
      <c r="F13996" s="90"/>
      <c r="G13996" s="42"/>
      <c r="H13996" s="90"/>
      <c r="M13996" s="42"/>
      <c r="S13996" s="42"/>
      <c r="T13996" s="42"/>
      <c r="U13996" s="42"/>
      <c r="V13996" s="42"/>
      <c r="W13996" s="42"/>
      <c r="X13996" s="42"/>
      <c r="Y13996" s="42"/>
      <c r="Z13996" s="42"/>
    </row>
    <row r="13997">
      <c r="B13997" s="42"/>
      <c r="D13997" s="90"/>
      <c r="F13997" s="90"/>
      <c r="G13997" s="42"/>
      <c r="H13997" s="90"/>
      <c r="M13997" s="42"/>
      <c r="S13997" s="42"/>
      <c r="T13997" s="42"/>
      <c r="U13997" s="42"/>
      <c r="V13997" s="42"/>
      <c r="W13997" s="42"/>
      <c r="X13997" s="42"/>
      <c r="Y13997" s="42"/>
      <c r="Z13997" s="42"/>
    </row>
    <row r="13998">
      <c r="B13998" s="42"/>
      <c r="D13998" s="90"/>
      <c r="F13998" s="90"/>
      <c r="G13998" s="42"/>
      <c r="H13998" s="90"/>
      <c r="M13998" s="42"/>
      <c r="S13998" s="42"/>
      <c r="T13998" s="42"/>
      <c r="U13998" s="42"/>
      <c r="V13998" s="42"/>
      <c r="W13998" s="42"/>
      <c r="X13998" s="42"/>
      <c r="Y13998" s="42"/>
      <c r="Z13998" s="42"/>
    </row>
    <row r="13999">
      <c r="B13999" s="42"/>
      <c r="D13999" s="90"/>
      <c r="F13999" s="90"/>
      <c r="G13999" s="42"/>
      <c r="H13999" s="90"/>
      <c r="M13999" s="42"/>
      <c r="S13999" s="42"/>
      <c r="T13999" s="42"/>
      <c r="U13999" s="42"/>
      <c r="V13999" s="42"/>
      <c r="W13999" s="42"/>
      <c r="X13999" s="42"/>
      <c r="Y13999" s="42"/>
      <c r="Z13999" s="42"/>
    </row>
    <row r="14000">
      <c r="B14000" s="42"/>
      <c r="D14000" s="90"/>
      <c r="F14000" s="90"/>
      <c r="G14000" s="42"/>
      <c r="H14000" s="90"/>
      <c r="M14000" s="42"/>
      <c r="S14000" s="42"/>
      <c r="T14000" s="42"/>
      <c r="U14000" s="42"/>
      <c r="V14000" s="42"/>
      <c r="W14000" s="42"/>
      <c r="X14000" s="42"/>
      <c r="Y14000" s="42"/>
      <c r="Z14000" s="42"/>
    </row>
    <row r="14001">
      <c r="B14001" s="42"/>
      <c r="D14001" s="90"/>
      <c r="F14001" s="90"/>
      <c r="G14001" s="42"/>
      <c r="H14001" s="90"/>
      <c r="M14001" s="42"/>
      <c r="S14001" s="42"/>
      <c r="T14001" s="42"/>
      <c r="U14001" s="42"/>
      <c r="V14001" s="42"/>
      <c r="W14001" s="42"/>
      <c r="X14001" s="42"/>
      <c r="Y14001" s="42"/>
      <c r="Z14001" s="42"/>
    </row>
    <row r="14002">
      <c r="B14002" s="42"/>
      <c r="D14002" s="90"/>
      <c r="F14002" s="90"/>
      <c r="G14002" s="42"/>
      <c r="H14002" s="90"/>
      <c r="M14002" s="42"/>
      <c r="S14002" s="42"/>
      <c r="T14002" s="42"/>
      <c r="U14002" s="42"/>
      <c r="V14002" s="42"/>
      <c r="W14002" s="42"/>
      <c r="X14002" s="42"/>
      <c r="Y14002" s="42"/>
      <c r="Z14002" s="42"/>
    </row>
    <row r="14003">
      <c r="B14003" s="42"/>
      <c r="D14003" s="90"/>
      <c r="F14003" s="90"/>
      <c r="G14003" s="42"/>
      <c r="H14003" s="90"/>
      <c r="M14003" s="42"/>
      <c r="S14003" s="42"/>
      <c r="T14003" s="42"/>
      <c r="U14003" s="42"/>
      <c r="V14003" s="42"/>
      <c r="W14003" s="42"/>
      <c r="X14003" s="42"/>
      <c r="Y14003" s="42"/>
      <c r="Z14003" s="42"/>
    </row>
    <row r="14004">
      <c r="B14004" s="42"/>
      <c r="D14004" s="90"/>
      <c r="F14004" s="90"/>
      <c r="G14004" s="42"/>
      <c r="H14004" s="90"/>
      <c r="M14004" s="42"/>
      <c r="S14004" s="42"/>
      <c r="T14004" s="42"/>
      <c r="U14004" s="42"/>
      <c r="V14004" s="42"/>
      <c r="W14004" s="42"/>
      <c r="X14004" s="42"/>
      <c r="Y14004" s="42"/>
      <c r="Z14004" s="42"/>
    </row>
    <row r="14005">
      <c r="B14005" s="42"/>
      <c r="D14005" s="90"/>
      <c r="F14005" s="90"/>
      <c r="G14005" s="42"/>
      <c r="H14005" s="90"/>
      <c r="M14005" s="42"/>
      <c r="S14005" s="42"/>
      <c r="T14005" s="42"/>
      <c r="U14005" s="42"/>
      <c r="V14005" s="42"/>
      <c r="W14005" s="42"/>
      <c r="X14005" s="42"/>
      <c r="Y14005" s="42"/>
      <c r="Z14005" s="42"/>
    </row>
    <row r="14006">
      <c r="B14006" s="42"/>
      <c r="D14006" s="90"/>
      <c r="F14006" s="90"/>
      <c r="G14006" s="42"/>
      <c r="H14006" s="90"/>
      <c r="M14006" s="42"/>
      <c r="S14006" s="42"/>
      <c r="T14006" s="42"/>
      <c r="U14006" s="42"/>
      <c r="V14006" s="42"/>
      <c r="W14006" s="42"/>
      <c r="X14006" s="42"/>
      <c r="Y14006" s="42"/>
      <c r="Z14006" s="42"/>
    </row>
    <row r="14007">
      <c r="B14007" s="42"/>
      <c r="D14007" s="90"/>
      <c r="F14007" s="90"/>
      <c r="G14007" s="42"/>
      <c r="H14007" s="90"/>
      <c r="M14007" s="42"/>
      <c r="S14007" s="42"/>
      <c r="T14007" s="42"/>
      <c r="U14007" s="42"/>
      <c r="V14007" s="42"/>
      <c r="W14007" s="42"/>
      <c r="X14007" s="42"/>
      <c r="Y14007" s="42"/>
      <c r="Z14007" s="42"/>
    </row>
    <row r="14008">
      <c r="B14008" s="42"/>
      <c r="D14008" s="90"/>
      <c r="F14008" s="90"/>
      <c r="G14008" s="42"/>
      <c r="H14008" s="90"/>
      <c r="M14008" s="42"/>
      <c r="S14008" s="42"/>
      <c r="T14008" s="42"/>
      <c r="U14008" s="42"/>
      <c r="V14008" s="42"/>
      <c r="W14008" s="42"/>
      <c r="X14008" s="42"/>
      <c r="Y14008" s="42"/>
      <c r="Z14008" s="42"/>
    </row>
    <row r="14009">
      <c r="B14009" s="42"/>
      <c r="D14009" s="90"/>
      <c r="F14009" s="90"/>
      <c r="G14009" s="42"/>
      <c r="H14009" s="90"/>
      <c r="M14009" s="42"/>
      <c r="S14009" s="42"/>
      <c r="T14009" s="42"/>
      <c r="U14009" s="42"/>
      <c r="V14009" s="42"/>
      <c r="W14009" s="42"/>
      <c r="X14009" s="42"/>
      <c r="Y14009" s="42"/>
      <c r="Z14009" s="42"/>
    </row>
    <row r="14010">
      <c r="B14010" s="42"/>
      <c r="D14010" s="90"/>
      <c r="F14010" s="90"/>
      <c r="G14010" s="42"/>
      <c r="H14010" s="90"/>
      <c r="M14010" s="42"/>
      <c r="S14010" s="42"/>
      <c r="T14010" s="42"/>
      <c r="U14010" s="42"/>
      <c r="V14010" s="42"/>
      <c r="W14010" s="42"/>
      <c r="X14010" s="42"/>
      <c r="Y14010" s="42"/>
      <c r="Z14010" s="42"/>
    </row>
    <row r="14011">
      <c r="B14011" s="42"/>
      <c r="D14011" s="90"/>
      <c r="F14011" s="90"/>
      <c r="G14011" s="42"/>
      <c r="H14011" s="90"/>
      <c r="M14011" s="42"/>
      <c r="S14011" s="42"/>
      <c r="T14011" s="42"/>
      <c r="U14011" s="42"/>
      <c r="V14011" s="42"/>
      <c r="W14011" s="42"/>
      <c r="X14011" s="42"/>
      <c r="Y14011" s="42"/>
      <c r="Z14011" s="42"/>
    </row>
    <row r="14012">
      <c r="B14012" s="42"/>
      <c r="D14012" s="90"/>
      <c r="F14012" s="90"/>
      <c r="G14012" s="42"/>
      <c r="H14012" s="90"/>
      <c r="M14012" s="42"/>
      <c r="S14012" s="42"/>
      <c r="T14012" s="42"/>
      <c r="U14012" s="42"/>
      <c r="V14012" s="42"/>
      <c r="W14012" s="42"/>
      <c r="X14012" s="42"/>
      <c r="Y14012" s="42"/>
      <c r="Z14012" s="42"/>
    </row>
    <row r="14013">
      <c r="B14013" s="42"/>
      <c r="D14013" s="90"/>
      <c r="F14013" s="90"/>
      <c r="G14013" s="42"/>
      <c r="H14013" s="90"/>
      <c r="M14013" s="42"/>
      <c r="S14013" s="42"/>
      <c r="T14013" s="42"/>
      <c r="U14013" s="42"/>
      <c r="V14013" s="42"/>
      <c r="W14013" s="42"/>
      <c r="X14013" s="42"/>
      <c r="Y14013" s="42"/>
      <c r="Z14013" s="42"/>
    </row>
    <row r="14014">
      <c r="B14014" s="42"/>
      <c r="D14014" s="90"/>
      <c r="F14014" s="90"/>
      <c r="G14014" s="42"/>
      <c r="H14014" s="90"/>
      <c r="M14014" s="42"/>
      <c r="S14014" s="42"/>
      <c r="T14014" s="42"/>
      <c r="U14014" s="42"/>
      <c r="V14014" s="42"/>
      <c r="W14014" s="42"/>
      <c r="X14014" s="42"/>
      <c r="Y14014" s="42"/>
      <c r="Z14014" s="42"/>
    </row>
    <row r="14015">
      <c r="B14015" s="42"/>
      <c r="D14015" s="90"/>
      <c r="F14015" s="90"/>
      <c r="G14015" s="42"/>
      <c r="H14015" s="90"/>
      <c r="M14015" s="42"/>
      <c r="S14015" s="42"/>
      <c r="T14015" s="42"/>
      <c r="U14015" s="42"/>
      <c r="V14015" s="42"/>
      <c r="W14015" s="42"/>
      <c r="X14015" s="42"/>
      <c r="Y14015" s="42"/>
      <c r="Z14015" s="42"/>
    </row>
    <row r="14016">
      <c r="B14016" s="42"/>
      <c r="D14016" s="90"/>
      <c r="F14016" s="90"/>
      <c r="G14016" s="42"/>
      <c r="H14016" s="90"/>
      <c r="M14016" s="42"/>
      <c r="S14016" s="42"/>
      <c r="T14016" s="42"/>
      <c r="U14016" s="42"/>
      <c r="V14016" s="42"/>
      <c r="W14016" s="42"/>
      <c r="X14016" s="42"/>
      <c r="Y14016" s="42"/>
      <c r="Z14016" s="42"/>
    </row>
    <row r="14017">
      <c r="B14017" s="42"/>
      <c r="D14017" s="90"/>
      <c r="F14017" s="90"/>
      <c r="G14017" s="42"/>
      <c r="H14017" s="90"/>
      <c r="M14017" s="42"/>
      <c r="S14017" s="42"/>
      <c r="T14017" s="42"/>
      <c r="U14017" s="42"/>
      <c r="V14017" s="42"/>
      <c r="W14017" s="42"/>
      <c r="X14017" s="42"/>
      <c r="Y14017" s="42"/>
      <c r="Z14017" s="42"/>
    </row>
    <row r="14018">
      <c r="B14018" s="42"/>
      <c r="D14018" s="90"/>
      <c r="F14018" s="90"/>
      <c r="G14018" s="42"/>
      <c r="H14018" s="90"/>
      <c r="M14018" s="42"/>
      <c r="S14018" s="42"/>
      <c r="T14018" s="42"/>
      <c r="U14018" s="42"/>
      <c r="V14018" s="42"/>
      <c r="W14018" s="42"/>
      <c r="X14018" s="42"/>
      <c r="Y14018" s="42"/>
      <c r="Z14018" s="42"/>
    </row>
    <row r="14019">
      <c r="B14019" s="42"/>
      <c r="D14019" s="90"/>
      <c r="F14019" s="90"/>
      <c r="G14019" s="42"/>
      <c r="H14019" s="90"/>
      <c r="M14019" s="42"/>
      <c r="S14019" s="42"/>
      <c r="T14019" s="42"/>
      <c r="U14019" s="42"/>
      <c r="V14019" s="42"/>
      <c r="W14019" s="42"/>
      <c r="X14019" s="42"/>
      <c r="Y14019" s="42"/>
      <c r="Z14019" s="42"/>
    </row>
    <row r="14020">
      <c r="B14020" s="42"/>
      <c r="D14020" s="90"/>
      <c r="F14020" s="90"/>
      <c r="G14020" s="42"/>
      <c r="H14020" s="90"/>
      <c r="M14020" s="42"/>
      <c r="S14020" s="42"/>
      <c r="T14020" s="42"/>
      <c r="U14020" s="42"/>
      <c r="V14020" s="42"/>
      <c r="W14020" s="42"/>
      <c r="X14020" s="42"/>
      <c r="Y14020" s="42"/>
      <c r="Z14020" s="42"/>
    </row>
    <row r="14021">
      <c r="B14021" s="42"/>
      <c r="D14021" s="90"/>
      <c r="F14021" s="90"/>
      <c r="G14021" s="42"/>
      <c r="H14021" s="90"/>
      <c r="M14021" s="42"/>
      <c r="S14021" s="42"/>
      <c r="T14021" s="42"/>
      <c r="U14021" s="42"/>
      <c r="V14021" s="42"/>
      <c r="W14021" s="42"/>
      <c r="X14021" s="42"/>
      <c r="Y14021" s="42"/>
      <c r="Z14021" s="42"/>
    </row>
    <row r="14022">
      <c r="B14022" s="42"/>
      <c r="D14022" s="90"/>
      <c r="F14022" s="90"/>
      <c r="G14022" s="42"/>
      <c r="H14022" s="90"/>
      <c r="M14022" s="42"/>
      <c r="S14022" s="42"/>
      <c r="T14022" s="42"/>
      <c r="U14022" s="42"/>
      <c r="V14022" s="42"/>
      <c r="W14022" s="42"/>
      <c r="X14022" s="42"/>
      <c r="Y14022" s="42"/>
      <c r="Z14022" s="42"/>
    </row>
    <row r="14023">
      <c r="B14023" s="42"/>
      <c r="D14023" s="90"/>
      <c r="F14023" s="90"/>
      <c r="G14023" s="42"/>
      <c r="H14023" s="90"/>
      <c r="M14023" s="42"/>
      <c r="S14023" s="42"/>
      <c r="T14023" s="42"/>
      <c r="U14023" s="42"/>
      <c r="V14023" s="42"/>
      <c r="W14023" s="42"/>
      <c r="X14023" s="42"/>
      <c r="Y14023" s="42"/>
      <c r="Z14023" s="42"/>
    </row>
    <row r="14024">
      <c r="B14024" s="42"/>
      <c r="D14024" s="90"/>
      <c r="F14024" s="90"/>
      <c r="G14024" s="42"/>
      <c r="H14024" s="90"/>
      <c r="M14024" s="42"/>
      <c r="S14024" s="42"/>
      <c r="T14024" s="42"/>
      <c r="U14024" s="42"/>
      <c r="V14024" s="42"/>
      <c r="W14024" s="42"/>
      <c r="X14024" s="42"/>
      <c r="Y14024" s="42"/>
      <c r="Z14024" s="42"/>
    </row>
    <row r="14025">
      <c r="B14025" s="42"/>
      <c r="D14025" s="90"/>
      <c r="F14025" s="90"/>
      <c r="G14025" s="42"/>
      <c r="H14025" s="90"/>
      <c r="M14025" s="42"/>
      <c r="S14025" s="42"/>
      <c r="T14025" s="42"/>
      <c r="U14025" s="42"/>
      <c r="V14025" s="42"/>
      <c r="W14025" s="42"/>
      <c r="X14025" s="42"/>
      <c r="Y14025" s="42"/>
      <c r="Z14025" s="42"/>
    </row>
    <row r="14026">
      <c r="B14026" s="42"/>
      <c r="D14026" s="90"/>
      <c r="F14026" s="90"/>
      <c r="G14026" s="42"/>
      <c r="H14026" s="90"/>
      <c r="M14026" s="42"/>
      <c r="S14026" s="42"/>
      <c r="T14026" s="42"/>
      <c r="U14026" s="42"/>
      <c r="V14026" s="42"/>
      <c r="W14026" s="42"/>
      <c r="X14026" s="42"/>
      <c r="Y14026" s="42"/>
      <c r="Z14026" s="42"/>
    </row>
    <row r="14027">
      <c r="B14027" s="42"/>
      <c r="D14027" s="90"/>
      <c r="F14027" s="90"/>
      <c r="G14027" s="42"/>
      <c r="H14027" s="90"/>
      <c r="M14027" s="42"/>
      <c r="S14027" s="42"/>
      <c r="T14027" s="42"/>
      <c r="U14027" s="42"/>
      <c r="V14027" s="42"/>
      <c r="W14027" s="42"/>
      <c r="X14027" s="42"/>
      <c r="Y14027" s="42"/>
      <c r="Z14027" s="42"/>
    </row>
    <row r="14028">
      <c r="B14028" s="42"/>
      <c r="D14028" s="90"/>
      <c r="F14028" s="90"/>
      <c r="G14028" s="42"/>
      <c r="H14028" s="90"/>
      <c r="M14028" s="42"/>
      <c r="S14028" s="42"/>
      <c r="T14028" s="42"/>
      <c r="U14028" s="42"/>
      <c r="V14028" s="42"/>
      <c r="W14028" s="42"/>
      <c r="X14028" s="42"/>
      <c r="Y14028" s="42"/>
      <c r="Z14028" s="42"/>
    </row>
    <row r="14029">
      <c r="B14029" s="42"/>
      <c r="D14029" s="90"/>
      <c r="F14029" s="90"/>
      <c r="G14029" s="42"/>
      <c r="H14029" s="90"/>
      <c r="M14029" s="42"/>
      <c r="S14029" s="42"/>
      <c r="T14029" s="42"/>
      <c r="U14029" s="42"/>
      <c r="V14029" s="42"/>
      <c r="W14029" s="42"/>
      <c r="X14029" s="42"/>
      <c r="Y14029" s="42"/>
      <c r="Z14029" s="42"/>
    </row>
    <row r="14030">
      <c r="B14030" s="42"/>
      <c r="D14030" s="90"/>
      <c r="F14030" s="90"/>
      <c r="G14030" s="42"/>
      <c r="H14030" s="90"/>
      <c r="M14030" s="42"/>
      <c r="S14030" s="42"/>
      <c r="T14030" s="42"/>
      <c r="U14030" s="42"/>
      <c r="V14030" s="42"/>
      <c r="W14030" s="42"/>
      <c r="X14030" s="42"/>
      <c r="Y14030" s="42"/>
      <c r="Z14030" s="42"/>
    </row>
    <row r="14031">
      <c r="B14031" s="42"/>
      <c r="D14031" s="90"/>
      <c r="F14031" s="90"/>
      <c r="G14031" s="42"/>
      <c r="H14031" s="90"/>
      <c r="M14031" s="42"/>
      <c r="S14031" s="42"/>
      <c r="T14031" s="42"/>
      <c r="U14031" s="42"/>
      <c r="V14031" s="42"/>
      <c r="W14031" s="42"/>
      <c r="X14031" s="42"/>
      <c r="Y14031" s="42"/>
      <c r="Z14031" s="42"/>
    </row>
    <row r="14032">
      <c r="B14032" s="42"/>
      <c r="D14032" s="90"/>
      <c r="F14032" s="90"/>
      <c r="G14032" s="42"/>
      <c r="H14032" s="90"/>
      <c r="M14032" s="42"/>
      <c r="S14032" s="42"/>
      <c r="T14032" s="42"/>
      <c r="U14032" s="42"/>
      <c r="V14032" s="42"/>
      <c r="W14032" s="42"/>
      <c r="X14032" s="42"/>
      <c r="Y14032" s="42"/>
      <c r="Z14032" s="42"/>
    </row>
    <row r="14033">
      <c r="B14033" s="42"/>
      <c r="D14033" s="90"/>
      <c r="F14033" s="90"/>
      <c r="G14033" s="42"/>
      <c r="H14033" s="90"/>
      <c r="M14033" s="42"/>
      <c r="S14033" s="42"/>
      <c r="T14033" s="42"/>
      <c r="U14033" s="42"/>
      <c r="V14033" s="42"/>
      <c r="W14033" s="42"/>
      <c r="X14033" s="42"/>
      <c r="Y14033" s="42"/>
      <c r="Z14033" s="42"/>
    </row>
    <row r="14034">
      <c r="B14034" s="42"/>
      <c r="D14034" s="90"/>
      <c r="F14034" s="90"/>
      <c r="G14034" s="42"/>
      <c r="H14034" s="90"/>
      <c r="M14034" s="42"/>
      <c r="S14034" s="42"/>
      <c r="T14034" s="42"/>
      <c r="U14034" s="42"/>
      <c r="V14034" s="42"/>
      <c r="W14034" s="42"/>
      <c r="X14034" s="42"/>
      <c r="Y14034" s="42"/>
      <c r="Z14034" s="42"/>
    </row>
    <row r="14035">
      <c r="B14035" s="42"/>
      <c r="D14035" s="90"/>
      <c r="F14035" s="90"/>
      <c r="G14035" s="42"/>
      <c r="H14035" s="90"/>
      <c r="M14035" s="42"/>
      <c r="S14035" s="42"/>
      <c r="T14035" s="42"/>
      <c r="U14035" s="42"/>
      <c r="V14035" s="42"/>
      <c r="W14035" s="42"/>
      <c r="X14035" s="42"/>
      <c r="Y14035" s="42"/>
      <c r="Z14035" s="42"/>
    </row>
    <row r="14036">
      <c r="B14036" s="42"/>
      <c r="D14036" s="90"/>
      <c r="F14036" s="90"/>
      <c r="G14036" s="42"/>
      <c r="H14036" s="90"/>
      <c r="M14036" s="42"/>
      <c r="S14036" s="42"/>
      <c r="T14036" s="42"/>
      <c r="U14036" s="42"/>
      <c r="V14036" s="42"/>
      <c r="W14036" s="42"/>
      <c r="X14036" s="42"/>
      <c r="Y14036" s="42"/>
      <c r="Z14036" s="42"/>
    </row>
    <row r="14037">
      <c r="B14037" s="42"/>
      <c r="D14037" s="90"/>
      <c r="F14037" s="90"/>
      <c r="G14037" s="42"/>
      <c r="H14037" s="90"/>
      <c r="M14037" s="42"/>
      <c r="S14037" s="42"/>
      <c r="T14037" s="42"/>
      <c r="U14037" s="42"/>
      <c r="V14037" s="42"/>
      <c r="W14037" s="42"/>
      <c r="X14037" s="42"/>
      <c r="Y14037" s="42"/>
      <c r="Z14037" s="42"/>
    </row>
    <row r="14038">
      <c r="B14038" s="42"/>
      <c r="D14038" s="90"/>
      <c r="F14038" s="90"/>
      <c r="G14038" s="42"/>
      <c r="H14038" s="90"/>
      <c r="M14038" s="42"/>
      <c r="S14038" s="42"/>
      <c r="T14038" s="42"/>
      <c r="U14038" s="42"/>
      <c r="V14038" s="42"/>
      <c r="W14038" s="42"/>
      <c r="X14038" s="42"/>
      <c r="Y14038" s="42"/>
      <c r="Z14038" s="42"/>
    </row>
    <row r="14039">
      <c r="B14039" s="42"/>
      <c r="D14039" s="90"/>
      <c r="F14039" s="90"/>
      <c r="G14039" s="42"/>
      <c r="H14039" s="90"/>
      <c r="M14039" s="42"/>
      <c r="S14039" s="42"/>
      <c r="T14039" s="42"/>
      <c r="U14039" s="42"/>
      <c r="V14039" s="42"/>
      <c r="W14039" s="42"/>
      <c r="X14039" s="42"/>
      <c r="Y14039" s="42"/>
      <c r="Z14039" s="42"/>
    </row>
    <row r="14040">
      <c r="B14040" s="42"/>
      <c r="D14040" s="90"/>
      <c r="F14040" s="90"/>
      <c r="G14040" s="42"/>
      <c r="H14040" s="90"/>
      <c r="M14040" s="42"/>
      <c r="S14040" s="42"/>
      <c r="T14040" s="42"/>
      <c r="U14040" s="42"/>
      <c r="V14040" s="42"/>
      <c r="W14040" s="42"/>
      <c r="X14040" s="42"/>
      <c r="Y14040" s="42"/>
      <c r="Z14040" s="42"/>
    </row>
    <row r="14041">
      <c r="B14041" s="42"/>
      <c r="D14041" s="90"/>
      <c r="F14041" s="90"/>
      <c r="G14041" s="42"/>
      <c r="H14041" s="90"/>
      <c r="M14041" s="42"/>
      <c r="S14041" s="42"/>
      <c r="T14041" s="42"/>
      <c r="U14041" s="42"/>
      <c r="V14041" s="42"/>
      <c r="W14041" s="42"/>
      <c r="X14041" s="42"/>
      <c r="Y14041" s="42"/>
      <c r="Z14041" s="42"/>
    </row>
    <row r="14042">
      <c r="B14042" s="42"/>
      <c r="D14042" s="90"/>
      <c r="F14042" s="90"/>
      <c r="G14042" s="42"/>
      <c r="H14042" s="90"/>
      <c r="M14042" s="42"/>
      <c r="S14042" s="42"/>
      <c r="T14042" s="42"/>
      <c r="U14042" s="42"/>
      <c r="V14042" s="42"/>
      <c r="W14042" s="42"/>
      <c r="X14042" s="42"/>
      <c r="Y14042" s="42"/>
      <c r="Z14042" s="42"/>
    </row>
    <row r="14043">
      <c r="B14043" s="42"/>
      <c r="D14043" s="90"/>
      <c r="F14043" s="90"/>
      <c r="G14043" s="42"/>
      <c r="H14043" s="90"/>
      <c r="M14043" s="42"/>
      <c r="S14043" s="42"/>
      <c r="T14043" s="42"/>
      <c r="U14043" s="42"/>
      <c r="V14043" s="42"/>
      <c r="W14043" s="42"/>
      <c r="X14043" s="42"/>
      <c r="Y14043" s="42"/>
      <c r="Z14043" s="42"/>
    </row>
    <row r="14044">
      <c r="B14044" s="42"/>
      <c r="D14044" s="90"/>
      <c r="F14044" s="90"/>
      <c r="G14044" s="42"/>
      <c r="H14044" s="90"/>
      <c r="M14044" s="42"/>
      <c r="S14044" s="42"/>
      <c r="T14044" s="42"/>
      <c r="U14044" s="42"/>
      <c r="V14044" s="42"/>
      <c r="W14044" s="42"/>
      <c r="X14044" s="42"/>
      <c r="Y14044" s="42"/>
      <c r="Z14044" s="42"/>
    </row>
    <row r="14045">
      <c r="B14045" s="42"/>
      <c r="D14045" s="90"/>
      <c r="F14045" s="90"/>
      <c r="G14045" s="42"/>
      <c r="H14045" s="90"/>
      <c r="M14045" s="42"/>
      <c r="S14045" s="42"/>
      <c r="T14045" s="42"/>
      <c r="U14045" s="42"/>
      <c r="V14045" s="42"/>
      <c r="W14045" s="42"/>
      <c r="X14045" s="42"/>
      <c r="Y14045" s="42"/>
      <c r="Z14045" s="42"/>
    </row>
    <row r="14046">
      <c r="B14046" s="42"/>
      <c r="D14046" s="90"/>
      <c r="F14046" s="90"/>
      <c r="G14046" s="42"/>
      <c r="H14046" s="90"/>
      <c r="M14046" s="42"/>
      <c r="S14046" s="42"/>
      <c r="T14046" s="42"/>
      <c r="U14046" s="42"/>
      <c r="V14046" s="42"/>
      <c r="W14046" s="42"/>
      <c r="X14046" s="42"/>
      <c r="Y14046" s="42"/>
      <c r="Z14046" s="42"/>
    </row>
    <row r="14047">
      <c r="B14047" s="42"/>
      <c r="D14047" s="90"/>
      <c r="F14047" s="90"/>
      <c r="G14047" s="42"/>
      <c r="H14047" s="90"/>
      <c r="M14047" s="42"/>
      <c r="S14047" s="42"/>
      <c r="T14047" s="42"/>
      <c r="U14047" s="42"/>
      <c r="V14047" s="42"/>
      <c r="W14047" s="42"/>
      <c r="X14047" s="42"/>
      <c r="Y14047" s="42"/>
      <c r="Z14047" s="42"/>
    </row>
    <row r="14048">
      <c r="B14048" s="42"/>
      <c r="D14048" s="90"/>
      <c r="F14048" s="90"/>
      <c r="G14048" s="42"/>
      <c r="H14048" s="90"/>
      <c r="M14048" s="42"/>
      <c r="S14048" s="42"/>
      <c r="T14048" s="42"/>
      <c r="U14048" s="42"/>
      <c r="V14048" s="42"/>
      <c r="W14048" s="42"/>
      <c r="X14048" s="42"/>
      <c r="Y14048" s="42"/>
      <c r="Z14048" s="42"/>
    </row>
    <row r="14049">
      <c r="B14049" s="42"/>
      <c r="D14049" s="90"/>
      <c r="F14049" s="90"/>
      <c r="G14049" s="42"/>
      <c r="H14049" s="90"/>
      <c r="M14049" s="42"/>
      <c r="S14049" s="42"/>
      <c r="T14049" s="42"/>
      <c r="U14049" s="42"/>
      <c r="V14049" s="42"/>
      <c r="W14049" s="42"/>
      <c r="X14049" s="42"/>
      <c r="Y14049" s="42"/>
      <c r="Z14049" s="42"/>
    </row>
    <row r="14050">
      <c r="B14050" s="42"/>
      <c r="D14050" s="90"/>
      <c r="F14050" s="90"/>
      <c r="G14050" s="42"/>
      <c r="H14050" s="90"/>
      <c r="M14050" s="42"/>
      <c r="S14050" s="42"/>
      <c r="T14050" s="42"/>
      <c r="U14050" s="42"/>
      <c r="V14050" s="42"/>
      <c r="W14050" s="42"/>
      <c r="X14050" s="42"/>
      <c r="Y14050" s="42"/>
      <c r="Z14050" s="42"/>
    </row>
    <row r="14051">
      <c r="B14051" s="42"/>
      <c r="D14051" s="90"/>
      <c r="F14051" s="90"/>
      <c r="G14051" s="42"/>
      <c r="H14051" s="90"/>
      <c r="M14051" s="42"/>
      <c r="S14051" s="42"/>
      <c r="T14051" s="42"/>
      <c r="U14051" s="42"/>
      <c r="V14051" s="42"/>
      <c r="W14051" s="42"/>
      <c r="X14051" s="42"/>
      <c r="Y14051" s="42"/>
      <c r="Z14051" s="42"/>
    </row>
    <row r="14052">
      <c r="B14052" s="42"/>
      <c r="D14052" s="90"/>
      <c r="F14052" s="90"/>
      <c r="G14052" s="42"/>
      <c r="H14052" s="90"/>
      <c r="M14052" s="42"/>
      <c r="S14052" s="42"/>
      <c r="T14052" s="42"/>
      <c r="U14052" s="42"/>
      <c r="V14052" s="42"/>
      <c r="W14052" s="42"/>
      <c r="X14052" s="42"/>
      <c r="Y14052" s="42"/>
      <c r="Z14052" s="42"/>
    </row>
    <row r="14053">
      <c r="B14053" s="42"/>
      <c r="D14053" s="90"/>
      <c r="F14053" s="90"/>
      <c r="G14053" s="42"/>
      <c r="H14053" s="90"/>
      <c r="M14053" s="42"/>
      <c r="S14053" s="42"/>
      <c r="T14053" s="42"/>
      <c r="U14053" s="42"/>
      <c r="V14053" s="42"/>
      <c r="W14053" s="42"/>
      <c r="X14053" s="42"/>
      <c r="Y14053" s="42"/>
      <c r="Z14053" s="42"/>
    </row>
    <row r="14054">
      <c r="B14054" s="42"/>
      <c r="D14054" s="90"/>
      <c r="F14054" s="90"/>
      <c r="G14054" s="42"/>
      <c r="H14054" s="90"/>
      <c r="M14054" s="42"/>
      <c r="S14054" s="42"/>
      <c r="T14054" s="42"/>
      <c r="U14054" s="42"/>
      <c r="V14054" s="42"/>
      <c r="W14054" s="42"/>
      <c r="X14054" s="42"/>
      <c r="Y14054" s="42"/>
      <c r="Z14054" s="42"/>
    </row>
    <row r="14055">
      <c r="B14055" s="42"/>
      <c r="D14055" s="90"/>
      <c r="F14055" s="90"/>
      <c r="G14055" s="42"/>
      <c r="H14055" s="90"/>
      <c r="M14055" s="42"/>
      <c r="S14055" s="42"/>
      <c r="T14055" s="42"/>
      <c r="U14055" s="42"/>
      <c r="V14055" s="42"/>
      <c r="W14055" s="42"/>
      <c r="X14055" s="42"/>
      <c r="Y14055" s="42"/>
      <c r="Z14055" s="42"/>
    </row>
    <row r="14056">
      <c r="B14056" s="42"/>
      <c r="D14056" s="90"/>
      <c r="F14056" s="90"/>
      <c r="G14056" s="42"/>
      <c r="H14056" s="90"/>
      <c r="M14056" s="42"/>
      <c r="S14056" s="42"/>
      <c r="T14056" s="42"/>
      <c r="U14056" s="42"/>
      <c r="V14056" s="42"/>
      <c r="W14056" s="42"/>
      <c r="X14056" s="42"/>
      <c r="Y14056" s="42"/>
      <c r="Z14056" s="42"/>
    </row>
    <row r="14057">
      <c r="B14057" s="42"/>
      <c r="D14057" s="90"/>
      <c r="F14057" s="90"/>
      <c r="G14057" s="42"/>
      <c r="H14057" s="90"/>
      <c r="M14057" s="42"/>
      <c r="S14057" s="42"/>
      <c r="T14057" s="42"/>
      <c r="U14057" s="42"/>
      <c r="V14057" s="42"/>
      <c r="W14057" s="42"/>
      <c r="X14057" s="42"/>
      <c r="Y14057" s="42"/>
      <c r="Z14057" s="42"/>
    </row>
    <row r="14058">
      <c r="B14058" s="42"/>
      <c r="D14058" s="90"/>
      <c r="F14058" s="90"/>
      <c r="G14058" s="42"/>
      <c r="H14058" s="90"/>
      <c r="M14058" s="42"/>
      <c r="S14058" s="42"/>
      <c r="T14058" s="42"/>
      <c r="U14058" s="42"/>
      <c r="V14058" s="42"/>
      <c r="W14058" s="42"/>
      <c r="X14058" s="42"/>
      <c r="Y14058" s="42"/>
      <c r="Z14058" s="42"/>
    </row>
    <row r="14059">
      <c r="B14059" s="42"/>
      <c r="D14059" s="90"/>
      <c r="F14059" s="90"/>
      <c r="G14059" s="42"/>
      <c r="H14059" s="90"/>
      <c r="M14059" s="42"/>
      <c r="S14059" s="42"/>
      <c r="T14059" s="42"/>
      <c r="U14059" s="42"/>
      <c r="V14059" s="42"/>
      <c r="W14059" s="42"/>
      <c r="X14059" s="42"/>
      <c r="Y14059" s="42"/>
      <c r="Z14059" s="42"/>
    </row>
    <row r="14060">
      <c r="B14060" s="42"/>
      <c r="D14060" s="90"/>
      <c r="F14060" s="90"/>
      <c r="G14060" s="42"/>
      <c r="H14060" s="90"/>
      <c r="M14060" s="42"/>
      <c r="S14060" s="42"/>
      <c r="T14060" s="42"/>
      <c r="U14060" s="42"/>
      <c r="V14060" s="42"/>
      <c r="W14060" s="42"/>
      <c r="X14060" s="42"/>
      <c r="Y14060" s="42"/>
      <c r="Z14060" s="42"/>
    </row>
    <row r="14061">
      <c r="B14061" s="42"/>
      <c r="D14061" s="90"/>
      <c r="F14061" s="90"/>
      <c r="G14061" s="42"/>
      <c r="H14061" s="90"/>
      <c r="M14061" s="42"/>
      <c r="S14061" s="42"/>
      <c r="T14061" s="42"/>
      <c r="U14061" s="42"/>
      <c r="V14061" s="42"/>
      <c r="W14061" s="42"/>
      <c r="X14061" s="42"/>
      <c r="Y14061" s="42"/>
      <c r="Z14061" s="42"/>
    </row>
    <row r="14062">
      <c r="B14062" s="42"/>
      <c r="D14062" s="90"/>
      <c r="F14062" s="90"/>
      <c r="G14062" s="42"/>
      <c r="H14062" s="90"/>
      <c r="M14062" s="42"/>
      <c r="S14062" s="42"/>
      <c r="T14062" s="42"/>
      <c r="U14062" s="42"/>
      <c r="V14062" s="42"/>
      <c r="W14062" s="42"/>
      <c r="X14062" s="42"/>
      <c r="Y14062" s="42"/>
      <c r="Z14062" s="42"/>
    </row>
    <row r="14063">
      <c r="B14063" s="42"/>
      <c r="D14063" s="90"/>
      <c r="F14063" s="90"/>
      <c r="G14063" s="42"/>
      <c r="H14063" s="90"/>
      <c r="M14063" s="42"/>
      <c r="S14063" s="42"/>
      <c r="T14063" s="42"/>
      <c r="U14063" s="42"/>
      <c r="V14063" s="42"/>
      <c r="W14063" s="42"/>
      <c r="X14063" s="42"/>
      <c r="Y14063" s="42"/>
      <c r="Z14063" s="42"/>
    </row>
    <row r="14064">
      <c r="B14064" s="42"/>
      <c r="D14064" s="90"/>
      <c r="F14064" s="90"/>
      <c r="G14064" s="42"/>
      <c r="H14064" s="90"/>
      <c r="M14064" s="42"/>
      <c r="S14064" s="42"/>
      <c r="T14064" s="42"/>
      <c r="U14064" s="42"/>
      <c r="V14064" s="42"/>
      <c r="W14064" s="42"/>
      <c r="X14064" s="42"/>
      <c r="Y14064" s="42"/>
      <c r="Z14064" s="42"/>
    </row>
    <row r="14065">
      <c r="B14065" s="42"/>
      <c r="D14065" s="90"/>
      <c r="F14065" s="90"/>
      <c r="G14065" s="42"/>
      <c r="H14065" s="90"/>
      <c r="M14065" s="42"/>
      <c r="S14065" s="42"/>
      <c r="T14065" s="42"/>
      <c r="U14065" s="42"/>
      <c r="V14065" s="42"/>
      <c r="W14065" s="42"/>
      <c r="X14065" s="42"/>
      <c r="Y14065" s="42"/>
      <c r="Z14065" s="42"/>
    </row>
    <row r="14066">
      <c r="B14066" s="42"/>
      <c r="D14066" s="90"/>
      <c r="F14066" s="90"/>
      <c r="G14066" s="42"/>
      <c r="H14066" s="90"/>
      <c r="M14066" s="42"/>
      <c r="S14066" s="42"/>
      <c r="T14066" s="42"/>
      <c r="U14066" s="42"/>
      <c r="V14066" s="42"/>
      <c r="W14066" s="42"/>
      <c r="X14066" s="42"/>
      <c r="Y14066" s="42"/>
      <c r="Z14066" s="42"/>
    </row>
    <row r="14067">
      <c r="B14067" s="42"/>
      <c r="D14067" s="90"/>
      <c r="F14067" s="90"/>
      <c r="G14067" s="42"/>
      <c r="H14067" s="90"/>
      <c r="M14067" s="42"/>
      <c r="S14067" s="42"/>
      <c r="T14067" s="42"/>
      <c r="U14067" s="42"/>
      <c r="V14067" s="42"/>
      <c r="W14067" s="42"/>
      <c r="X14067" s="42"/>
      <c r="Y14067" s="42"/>
      <c r="Z14067" s="42"/>
    </row>
    <row r="14068">
      <c r="B14068" s="42"/>
      <c r="D14068" s="90"/>
      <c r="F14068" s="90"/>
      <c r="G14068" s="42"/>
      <c r="H14068" s="90"/>
      <c r="M14068" s="42"/>
      <c r="S14068" s="42"/>
      <c r="T14068" s="42"/>
      <c r="U14068" s="42"/>
      <c r="V14068" s="42"/>
      <c r="W14068" s="42"/>
      <c r="X14068" s="42"/>
      <c r="Y14068" s="42"/>
      <c r="Z14068" s="42"/>
    </row>
    <row r="14069">
      <c r="B14069" s="42"/>
      <c r="D14069" s="90"/>
      <c r="F14069" s="90"/>
      <c r="G14069" s="42"/>
      <c r="H14069" s="90"/>
      <c r="M14069" s="42"/>
      <c r="S14069" s="42"/>
      <c r="T14069" s="42"/>
      <c r="U14069" s="42"/>
      <c r="V14069" s="42"/>
      <c r="W14069" s="42"/>
      <c r="X14069" s="42"/>
      <c r="Y14069" s="42"/>
      <c r="Z14069" s="42"/>
    </row>
    <row r="14070">
      <c r="B14070" s="42"/>
      <c r="D14070" s="90"/>
      <c r="F14070" s="90"/>
      <c r="G14070" s="42"/>
      <c r="H14070" s="90"/>
      <c r="M14070" s="42"/>
      <c r="S14070" s="42"/>
      <c r="T14070" s="42"/>
      <c r="U14070" s="42"/>
      <c r="V14070" s="42"/>
      <c r="W14070" s="42"/>
      <c r="X14070" s="42"/>
      <c r="Y14070" s="42"/>
      <c r="Z14070" s="42"/>
    </row>
    <row r="14071">
      <c r="B14071" s="42"/>
      <c r="D14071" s="90"/>
      <c r="F14071" s="90"/>
      <c r="G14071" s="42"/>
      <c r="H14071" s="90"/>
      <c r="M14071" s="42"/>
      <c r="S14071" s="42"/>
      <c r="T14071" s="42"/>
      <c r="U14071" s="42"/>
      <c r="V14071" s="42"/>
      <c r="W14071" s="42"/>
      <c r="X14071" s="42"/>
      <c r="Y14071" s="42"/>
      <c r="Z14071" s="42"/>
    </row>
    <row r="14072">
      <c r="B14072" s="42"/>
      <c r="D14072" s="90"/>
      <c r="F14072" s="90"/>
      <c r="G14072" s="42"/>
      <c r="H14072" s="90"/>
      <c r="M14072" s="42"/>
      <c r="S14072" s="42"/>
      <c r="T14072" s="42"/>
      <c r="U14072" s="42"/>
      <c r="V14072" s="42"/>
      <c r="W14072" s="42"/>
      <c r="X14072" s="42"/>
      <c r="Y14072" s="42"/>
      <c r="Z14072" s="42"/>
    </row>
    <row r="14073">
      <c r="B14073" s="42"/>
      <c r="D14073" s="90"/>
      <c r="F14073" s="90"/>
      <c r="G14073" s="42"/>
      <c r="H14073" s="90"/>
      <c r="M14073" s="42"/>
      <c r="S14073" s="42"/>
      <c r="T14073" s="42"/>
      <c r="U14073" s="42"/>
      <c r="V14073" s="42"/>
      <c r="W14073" s="42"/>
      <c r="X14073" s="42"/>
      <c r="Y14073" s="42"/>
      <c r="Z14073" s="42"/>
    </row>
    <row r="14074">
      <c r="B14074" s="42"/>
      <c r="D14074" s="90"/>
      <c r="F14074" s="90"/>
      <c r="G14074" s="42"/>
      <c r="H14074" s="90"/>
      <c r="M14074" s="42"/>
      <c r="S14074" s="42"/>
      <c r="T14074" s="42"/>
      <c r="U14074" s="42"/>
      <c r="V14074" s="42"/>
      <c r="W14074" s="42"/>
      <c r="X14074" s="42"/>
      <c r="Y14074" s="42"/>
      <c r="Z14074" s="42"/>
    </row>
    <row r="14075">
      <c r="B14075" s="42"/>
      <c r="D14075" s="90"/>
      <c r="F14075" s="90"/>
      <c r="G14075" s="42"/>
      <c r="H14075" s="90"/>
      <c r="M14075" s="42"/>
      <c r="S14075" s="42"/>
      <c r="T14075" s="42"/>
      <c r="U14075" s="42"/>
      <c r="V14075" s="42"/>
      <c r="W14075" s="42"/>
      <c r="X14075" s="42"/>
      <c r="Y14075" s="42"/>
      <c r="Z14075" s="42"/>
    </row>
    <row r="14076">
      <c r="B14076" s="42"/>
      <c r="D14076" s="90"/>
      <c r="F14076" s="90"/>
      <c r="G14076" s="42"/>
      <c r="H14076" s="90"/>
      <c r="M14076" s="42"/>
      <c r="S14076" s="42"/>
      <c r="T14076" s="42"/>
      <c r="U14076" s="42"/>
      <c r="V14076" s="42"/>
      <c r="W14076" s="42"/>
      <c r="X14076" s="42"/>
      <c r="Y14076" s="42"/>
      <c r="Z14076" s="42"/>
    </row>
    <row r="14077">
      <c r="B14077" s="42"/>
      <c r="D14077" s="90"/>
      <c r="F14077" s="90"/>
      <c r="G14077" s="42"/>
      <c r="H14077" s="90"/>
      <c r="M14077" s="42"/>
      <c r="S14077" s="42"/>
      <c r="T14077" s="42"/>
      <c r="U14077" s="42"/>
      <c r="V14077" s="42"/>
      <c r="W14077" s="42"/>
      <c r="X14077" s="42"/>
      <c r="Y14077" s="42"/>
      <c r="Z14077" s="42"/>
    </row>
    <row r="14078">
      <c r="B14078" s="42"/>
      <c r="D14078" s="90"/>
      <c r="F14078" s="90"/>
      <c r="G14078" s="42"/>
      <c r="H14078" s="90"/>
      <c r="M14078" s="42"/>
      <c r="S14078" s="42"/>
      <c r="T14078" s="42"/>
      <c r="U14078" s="42"/>
      <c r="V14078" s="42"/>
      <c r="W14078" s="42"/>
      <c r="X14078" s="42"/>
      <c r="Y14078" s="42"/>
      <c r="Z14078" s="42"/>
    </row>
    <row r="14079">
      <c r="B14079" s="42"/>
      <c r="D14079" s="90"/>
      <c r="F14079" s="90"/>
      <c r="G14079" s="42"/>
      <c r="H14079" s="90"/>
      <c r="M14079" s="42"/>
      <c r="S14079" s="42"/>
      <c r="T14079" s="42"/>
      <c r="U14079" s="42"/>
      <c r="V14079" s="42"/>
      <c r="W14079" s="42"/>
      <c r="X14079" s="42"/>
      <c r="Y14079" s="42"/>
      <c r="Z14079" s="42"/>
    </row>
    <row r="14080">
      <c r="B14080" s="42"/>
      <c r="D14080" s="90"/>
      <c r="F14080" s="90"/>
      <c r="G14080" s="42"/>
      <c r="H14080" s="90"/>
      <c r="M14080" s="42"/>
      <c r="S14080" s="42"/>
      <c r="T14080" s="42"/>
      <c r="U14080" s="42"/>
      <c r="V14080" s="42"/>
      <c r="W14080" s="42"/>
      <c r="X14080" s="42"/>
      <c r="Y14080" s="42"/>
      <c r="Z14080" s="42"/>
    </row>
    <row r="14081">
      <c r="B14081" s="42"/>
      <c r="D14081" s="90"/>
      <c r="F14081" s="90"/>
      <c r="G14081" s="42"/>
      <c r="H14081" s="90"/>
      <c r="M14081" s="42"/>
      <c r="S14081" s="42"/>
      <c r="T14081" s="42"/>
      <c r="U14081" s="42"/>
      <c r="V14081" s="42"/>
      <c r="W14081" s="42"/>
      <c r="X14081" s="42"/>
      <c r="Y14081" s="42"/>
      <c r="Z14081" s="42"/>
    </row>
    <row r="14082">
      <c r="B14082" s="42"/>
      <c r="D14082" s="90"/>
      <c r="F14082" s="90"/>
      <c r="G14082" s="42"/>
      <c r="H14082" s="90"/>
      <c r="M14082" s="42"/>
      <c r="S14082" s="42"/>
      <c r="T14082" s="42"/>
      <c r="U14082" s="42"/>
      <c r="V14082" s="42"/>
      <c r="W14082" s="42"/>
      <c r="X14082" s="42"/>
      <c r="Y14082" s="42"/>
      <c r="Z14082" s="42"/>
    </row>
    <row r="14083">
      <c r="B14083" s="42"/>
      <c r="D14083" s="90"/>
      <c r="F14083" s="90"/>
      <c r="G14083" s="42"/>
      <c r="H14083" s="90"/>
      <c r="M14083" s="42"/>
      <c r="S14083" s="42"/>
      <c r="T14083" s="42"/>
      <c r="U14083" s="42"/>
      <c r="V14083" s="42"/>
      <c r="W14083" s="42"/>
      <c r="X14083" s="42"/>
      <c r="Y14083" s="42"/>
      <c r="Z14083" s="42"/>
    </row>
    <row r="14084">
      <c r="B14084" s="42"/>
      <c r="D14084" s="90"/>
      <c r="F14084" s="90"/>
      <c r="G14084" s="42"/>
      <c r="H14084" s="90"/>
      <c r="M14084" s="42"/>
      <c r="S14084" s="42"/>
      <c r="T14084" s="42"/>
      <c r="U14084" s="42"/>
      <c r="V14084" s="42"/>
      <c r="W14084" s="42"/>
      <c r="X14084" s="42"/>
      <c r="Y14084" s="42"/>
      <c r="Z14084" s="42"/>
    </row>
    <row r="14085">
      <c r="B14085" s="42"/>
      <c r="D14085" s="90"/>
      <c r="F14085" s="90"/>
      <c r="G14085" s="42"/>
      <c r="H14085" s="90"/>
      <c r="M14085" s="42"/>
      <c r="S14085" s="42"/>
      <c r="T14085" s="42"/>
      <c r="U14085" s="42"/>
      <c r="V14085" s="42"/>
      <c r="W14085" s="42"/>
      <c r="X14085" s="42"/>
      <c r="Y14085" s="42"/>
      <c r="Z14085" s="42"/>
    </row>
    <row r="14086">
      <c r="B14086" s="42"/>
      <c r="D14086" s="90"/>
      <c r="F14086" s="90"/>
      <c r="G14086" s="42"/>
      <c r="H14086" s="90"/>
      <c r="M14086" s="42"/>
      <c r="S14086" s="42"/>
      <c r="T14086" s="42"/>
      <c r="U14086" s="42"/>
      <c r="V14086" s="42"/>
      <c r="W14086" s="42"/>
      <c r="X14086" s="42"/>
      <c r="Y14086" s="42"/>
      <c r="Z14086" s="42"/>
    </row>
    <row r="14087">
      <c r="B14087" s="42"/>
      <c r="D14087" s="90"/>
      <c r="F14087" s="90"/>
      <c r="G14087" s="42"/>
      <c r="H14087" s="90"/>
      <c r="M14087" s="42"/>
      <c r="S14087" s="42"/>
      <c r="T14087" s="42"/>
      <c r="U14087" s="42"/>
      <c r="V14087" s="42"/>
      <c r="W14087" s="42"/>
      <c r="X14087" s="42"/>
      <c r="Y14087" s="42"/>
      <c r="Z14087" s="42"/>
    </row>
    <row r="14088">
      <c r="B14088" s="42"/>
      <c r="D14088" s="90"/>
      <c r="F14088" s="90"/>
      <c r="G14088" s="42"/>
      <c r="H14088" s="90"/>
      <c r="M14088" s="42"/>
      <c r="S14088" s="42"/>
      <c r="T14088" s="42"/>
      <c r="U14088" s="42"/>
      <c r="V14088" s="42"/>
      <c r="W14088" s="42"/>
      <c r="X14088" s="42"/>
      <c r="Y14088" s="42"/>
      <c r="Z14088" s="42"/>
    </row>
    <row r="14089">
      <c r="B14089" s="42"/>
      <c r="D14089" s="90"/>
      <c r="F14089" s="90"/>
      <c r="G14089" s="42"/>
      <c r="H14089" s="90"/>
      <c r="M14089" s="42"/>
      <c r="S14089" s="42"/>
      <c r="T14089" s="42"/>
      <c r="U14089" s="42"/>
      <c r="V14089" s="42"/>
      <c r="W14089" s="42"/>
      <c r="X14089" s="42"/>
      <c r="Y14089" s="42"/>
      <c r="Z14089" s="42"/>
    </row>
    <row r="14090">
      <c r="B14090" s="42"/>
      <c r="D14090" s="90"/>
      <c r="F14090" s="90"/>
      <c r="G14090" s="42"/>
      <c r="H14090" s="90"/>
      <c r="M14090" s="42"/>
      <c r="S14090" s="42"/>
      <c r="T14090" s="42"/>
      <c r="U14090" s="42"/>
      <c r="V14090" s="42"/>
      <c r="W14090" s="42"/>
      <c r="X14090" s="42"/>
      <c r="Y14090" s="42"/>
      <c r="Z14090" s="42"/>
    </row>
    <row r="14091">
      <c r="B14091" s="42"/>
      <c r="D14091" s="90"/>
      <c r="F14091" s="90"/>
      <c r="G14091" s="42"/>
      <c r="H14091" s="90"/>
      <c r="M14091" s="42"/>
      <c r="S14091" s="42"/>
      <c r="T14091" s="42"/>
      <c r="U14091" s="42"/>
      <c r="V14091" s="42"/>
      <c r="W14091" s="42"/>
      <c r="X14091" s="42"/>
      <c r="Y14091" s="42"/>
      <c r="Z14091" s="42"/>
    </row>
    <row r="14092">
      <c r="B14092" s="42"/>
      <c r="D14092" s="90"/>
      <c r="F14092" s="90"/>
      <c r="G14092" s="42"/>
      <c r="H14092" s="90"/>
      <c r="M14092" s="42"/>
      <c r="S14092" s="42"/>
      <c r="T14092" s="42"/>
      <c r="U14092" s="42"/>
      <c r="V14092" s="42"/>
      <c r="W14092" s="42"/>
      <c r="X14092" s="42"/>
      <c r="Y14092" s="42"/>
      <c r="Z14092" s="42"/>
    </row>
    <row r="14093">
      <c r="B14093" s="42"/>
      <c r="D14093" s="90"/>
      <c r="F14093" s="90"/>
      <c r="G14093" s="42"/>
      <c r="H14093" s="90"/>
      <c r="M14093" s="42"/>
      <c r="S14093" s="42"/>
      <c r="T14093" s="42"/>
      <c r="U14093" s="42"/>
      <c r="V14093" s="42"/>
      <c r="W14093" s="42"/>
      <c r="X14093" s="42"/>
      <c r="Y14093" s="42"/>
      <c r="Z14093" s="42"/>
    </row>
    <row r="14094">
      <c r="B14094" s="42"/>
      <c r="D14094" s="90"/>
      <c r="F14094" s="90"/>
      <c r="G14094" s="42"/>
      <c r="H14094" s="90"/>
      <c r="M14094" s="42"/>
      <c r="S14094" s="42"/>
      <c r="T14094" s="42"/>
      <c r="U14094" s="42"/>
      <c r="V14094" s="42"/>
      <c r="W14094" s="42"/>
      <c r="X14094" s="42"/>
      <c r="Y14094" s="42"/>
      <c r="Z14094" s="42"/>
    </row>
    <row r="14095">
      <c r="B14095" s="42"/>
      <c r="D14095" s="90"/>
      <c r="F14095" s="90"/>
      <c r="G14095" s="42"/>
      <c r="H14095" s="90"/>
      <c r="M14095" s="42"/>
      <c r="S14095" s="42"/>
      <c r="T14095" s="42"/>
      <c r="U14095" s="42"/>
      <c r="V14095" s="42"/>
      <c r="W14095" s="42"/>
      <c r="X14095" s="42"/>
      <c r="Y14095" s="42"/>
      <c r="Z14095" s="42"/>
    </row>
    <row r="14096">
      <c r="B14096" s="42"/>
      <c r="D14096" s="90"/>
      <c r="F14096" s="90"/>
      <c r="G14096" s="42"/>
      <c r="H14096" s="90"/>
      <c r="M14096" s="42"/>
      <c r="S14096" s="42"/>
      <c r="T14096" s="42"/>
      <c r="U14096" s="42"/>
      <c r="V14096" s="42"/>
      <c r="W14096" s="42"/>
      <c r="X14096" s="42"/>
      <c r="Y14096" s="42"/>
      <c r="Z14096" s="42"/>
    </row>
    <row r="14097">
      <c r="B14097" s="42"/>
      <c r="D14097" s="90"/>
      <c r="F14097" s="90"/>
      <c r="G14097" s="42"/>
      <c r="H14097" s="90"/>
      <c r="M14097" s="42"/>
      <c r="S14097" s="42"/>
      <c r="T14097" s="42"/>
      <c r="U14097" s="42"/>
      <c r="V14097" s="42"/>
      <c r="W14097" s="42"/>
      <c r="X14097" s="42"/>
      <c r="Y14097" s="42"/>
      <c r="Z14097" s="42"/>
    </row>
    <row r="14098">
      <c r="B14098" s="42"/>
      <c r="D14098" s="90"/>
      <c r="F14098" s="90"/>
      <c r="G14098" s="42"/>
      <c r="H14098" s="90"/>
      <c r="M14098" s="42"/>
      <c r="S14098" s="42"/>
      <c r="T14098" s="42"/>
      <c r="U14098" s="42"/>
      <c r="V14098" s="42"/>
      <c r="W14098" s="42"/>
      <c r="X14098" s="42"/>
      <c r="Y14098" s="42"/>
      <c r="Z14098" s="42"/>
    </row>
    <row r="14099">
      <c r="B14099" s="42"/>
      <c r="D14099" s="90"/>
      <c r="F14099" s="90"/>
      <c r="G14099" s="42"/>
      <c r="H14099" s="90"/>
      <c r="M14099" s="42"/>
      <c r="S14099" s="42"/>
      <c r="T14099" s="42"/>
      <c r="U14099" s="42"/>
      <c r="V14099" s="42"/>
      <c r="W14099" s="42"/>
      <c r="X14099" s="42"/>
      <c r="Y14099" s="42"/>
      <c r="Z14099" s="42"/>
    </row>
    <row r="14100">
      <c r="B14100" s="42"/>
      <c r="D14100" s="90"/>
      <c r="F14100" s="90"/>
      <c r="G14100" s="42"/>
      <c r="H14100" s="90"/>
      <c r="M14100" s="42"/>
      <c r="S14100" s="42"/>
      <c r="T14100" s="42"/>
      <c r="U14100" s="42"/>
      <c r="V14100" s="42"/>
      <c r="W14100" s="42"/>
      <c r="X14100" s="42"/>
      <c r="Y14100" s="42"/>
      <c r="Z14100" s="42"/>
    </row>
    <row r="14101">
      <c r="B14101" s="42"/>
      <c r="D14101" s="90"/>
      <c r="F14101" s="90"/>
      <c r="G14101" s="42"/>
      <c r="H14101" s="90"/>
      <c r="M14101" s="42"/>
      <c r="S14101" s="42"/>
      <c r="T14101" s="42"/>
      <c r="U14101" s="42"/>
      <c r="V14101" s="42"/>
      <c r="W14101" s="42"/>
      <c r="X14101" s="42"/>
      <c r="Y14101" s="42"/>
      <c r="Z14101" s="42"/>
    </row>
    <row r="14102">
      <c r="B14102" s="42"/>
      <c r="D14102" s="90"/>
      <c r="F14102" s="90"/>
      <c r="G14102" s="42"/>
      <c r="H14102" s="90"/>
      <c r="M14102" s="42"/>
      <c r="S14102" s="42"/>
      <c r="T14102" s="42"/>
      <c r="U14102" s="42"/>
      <c r="V14102" s="42"/>
      <c r="W14102" s="42"/>
      <c r="X14102" s="42"/>
      <c r="Y14102" s="42"/>
      <c r="Z14102" s="42"/>
    </row>
    <row r="14103">
      <c r="B14103" s="42"/>
      <c r="D14103" s="90"/>
      <c r="F14103" s="90"/>
      <c r="G14103" s="42"/>
      <c r="H14103" s="90"/>
      <c r="M14103" s="42"/>
      <c r="S14103" s="42"/>
      <c r="T14103" s="42"/>
      <c r="U14103" s="42"/>
      <c r="V14103" s="42"/>
      <c r="W14103" s="42"/>
      <c r="X14103" s="42"/>
      <c r="Y14103" s="42"/>
      <c r="Z14103" s="42"/>
    </row>
    <row r="14104">
      <c r="B14104" s="42"/>
      <c r="D14104" s="90"/>
      <c r="F14104" s="90"/>
      <c r="G14104" s="42"/>
      <c r="H14104" s="90"/>
      <c r="M14104" s="42"/>
      <c r="S14104" s="42"/>
      <c r="T14104" s="42"/>
      <c r="U14104" s="42"/>
      <c r="V14104" s="42"/>
      <c r="W14104" s="42"/>
      <c r="X14104" s="42"/>
      <c r="Y14104" s="42"/>
      <c r="Z14104" s="42"/>
    </row>
    <row r="14105">
      <c r="B14105" s="42"/>
      <c r="D14105" s="90"/>
      <c r="F14105" s="90"/>
      <c r="G14105" s="42"/>
      <c r="H14105" s="90"/>
      <c r="M14105" s="42"/>
      <c r="S14105" s="42"/>
      <c r="T14105" s="42"/>
      <c r="U14105" s="42"/>
      <c r="V14105" s="42"/>
      <c r="W14105" s="42"/>
      <c r="X14105" s="42"/>
      <c r="Y14105" s="42"/>
      <c r="Z14105" s="42"/>
    </row>
    <row r="14106">
      <c r="B14106" s="42"/>
      <c r="D14106" s="90"/>
      <c r="F14106" s="90"/>
      <c r="G14106" s="42"/>
      <c r="H14106" s="90"/>
      <c r="M14106" s="42"/>
      <c r="S14106" s="42"/>
      <c r="T14106" s="42"/>
      <c r="U14106" s="42"/>
      <c r="V14106" s="42"/>
      <c r="W14106" s="42"/>
      <c r="X14106" s="42"/>
      <c r="Y14106" s="42"/>
      <c r="Z14106" s="42"/>
    </row>
    <row r="14107">
      <c r="B14107" s="42"/>
      <c r="D14107" s="90"/>
      <c r="F14107" s="90"/>
      <c r="G14107" s="42"/>
      <c r="H14107" s="90"/>
      <c r="M14107" s="42"/>
      <c r="S14107" s="42"/>
      <c r="T14107" s="42"/>
      <c r="U14107" s="42"/>
      <c r="V14107" s="42"/>
      <c r="W14107" s="42"/>
      <c r="X14107" s="42"/>
      <c r="Y14107" s="42"/>
      <c r="Z14107" s="42"/>
    </row>
    <row r="14108">
      <c r="B14108" s="42"/>
      <c r="D14108" s="90"/>
      <c r="F14108" s="90"/>
      <c r="G14108" s="42"/>
      <c r="H14108" s="90"/>
      <c r="M14108" s="42"/>
      <c r="S14108" s="42"/>
      <c r="T14108" s="42"/>
      <c r="U14108" s="42"/>
      <c r="V14108" s="42"/>
      <c r="W14108" s="42"/>
      <c r="X14108" s="42"/>
      <c r="Y14108" s="42"/>
      <c r="Z14108" s="42"/>
    </row>
    <row r="14109">
      <c r="B14109" s="42"/>
      <c r="D14109" s="90"/>
      <c r="F14109" s="90"/>
      <c r="G14109" s="42"/>
      <c r="H14109" s="90"/>
      <c r="M14109" s="42"/>
      <c r="S14109" s="42"/>
      <c r="T14109" s="42"/>
      <c r="U14109" s="42"/>
      <c r="V14109" s="42"/>
      <c r="W14109" s="42"/>
      <c r="X14109" s="42"/>
      <c r="Y14109" s="42"/>
      <c r="Z14109" s="42"/>
    </row>
    <row r="14110">
      <c r="B14110" s="42"/>
      <c r="D14110" s="90"/>
      <c r="F14110" s="90"/>
      <c r="G14110" s="42"/>
      <c r="H14110" s="90"/>
      <c r="M14110" s="42"/>
      <c r="S14110" s="42"/>
      <c r="T14110" s="42"/>
      <c r="U14110" s="42"/>
      <c r="V14110" s="42"/>
      <c r="W14110" s="42"/>
      <c r="X14110" s="42"/>
      <c r="Y14110" s="42"/>
      <c r="Z14110" s="42"/>
    </row>
    <row r="14111">
      <c r="B14111" s="42"/>
      <c r="D14111" s="90"/>
      <c r="F14111" s="90"/>
      <c r="G14111" s="42"/>
      <c r="H14111" s="90"/>
      <c r="M14111" s="42"/>
      <c r="S14111" s="42"/>
      <c r="T14111" s="42"/>
      <c r="U14111" s="42"/>
      <c r="V14111" s="42"/>
      <c r="W14111" s="42"/>
      <c r="X14111" s="42"/>
      <c r="Y14111" s="42"/>
      <c r="Z14111" s="42"/>
    </row>
    <row r="14112">
      <c r="B14112" s="42"/>
      <c r="D14112" s="90"/>
      <c r="F14112" s="90"/>
      <c r="G14112" s="42"/>
      <c r="H14112" s="90"/>
      <c r="M14112" s="42"/>
      <c r="S14112" s="42"/>
      <c r="T14112" s="42"/>
      <c r="U14112" s="42"/>
      <c r="V14112" s="42"/>
      <c r="W14112" s="42"/>
      <c r="X14112" s="42"/>
      <c r="Y14112" s="42"/>
      <c r="Z14112" s="42"/>
    </row>
    <row r="14113">
      <c r="B14113" s="42"/>
      <c r="D14113" s="90"/>
      <c r="F14113" s="90"/>
      <c r="G14113" s="42"/>
      <c r="H14113" s="90"/>
      <c r="M14113" s="42"/>
      <c r="S14113" s="42"/>
      <c r="T14113" s="42"/>
      <c r="U14113" s="42"/>
      <c r="V14113" s="42"/>
      <c r="W14113" s="42"/>
      <c r="X14113" s="42"/>
      <c r="Y14113" s="42"/>
      <c r="Z14113" s="42"/>
    </row>
    <row r="14114">
      <c r="B14114" s="42"/>
      <c r="D14114" s="90"/>
      <c r="F14114" s="90"/>
      <c r="G14114" s="42"/>
      <c r="H14114" s="90"/>
      <c r="M14114" s="42"/>
      <c r="S14114" s="42"/>
      <c r="T14114" s="42"/>
      <c r="U14114" s="42"/>
      <c r="V14114" s="42"/>
      <c r="W14114" s="42"/>
      <c r="X14114" s="42"/>
      <c r="Y14114" s="42"/>
      <c r="Z14114" s="42"/>
    </row>
    <row r="14115">
      <c r="B14115" s="42"/>
      <c r="D14115" s="90"/>
      <c r="F14115" s="90"/>
      <c r="G14115" s="42"/>
      <c r="H14115" s="90"/>
      <c r="M14115" s="42"/>
      <c r="S14115" s="42"/>
      <c r="T14115" s="42"/>
      <c r="U14115" s="42"/>
      <c r="V14115" s="42"/>
      <c r="W14115" s="42"/>
      <c r="X14115" s="42"/>
      <c r="Y14115" s="42"/>
      <c r="Z14115" s="42"/>
    </row>
    <row r="14116">
      <c r="B14116" s="42"/>
      <c r="D14116" s="90"/>
      <c r="F14116" s="90"/>
      <c r="G14116" s="42"/>
      <c r="H14116" s="90"/>
      <c r="M14116" s="42"/>
      <c r="S14116" s="42"/>
      <c r="T14116" s="42"/>
      <c r="U14116" s="42"/>
      <c r="V14116" s="42"/>
      <c r="W14116" s="42"/>
      <c r="X14116" s="42"/>
      <c r="Y14116" s="42"/>
      <c r="Z14116" s="42"/>
    </row>
    <row r="14117">
      <c r="B14117" s="42"/>
      <c r="D14117" s="90"/>
      <c r="F14117" s="90"/>
      <c r="G14117" s="42"/>
      <c r="H14117" s="90"/>
      <c r="M14117" s="42"/>
      <c r="S14117" s="42"/>
      <c r="T14117" s="42"/>
      <c r="U14117" s="42"/>
      <c r="V14117" s="42"/>
      <c r="W14117" s="42"/>
      <c r="X14117" s="42"/>
      <c r="Y14117" s="42"/>
      <c r="Z14117" s="42"/>
    </row>
    <row r="14118">
      <c r="B14118" s="42"/>
      <c r="D14118" s="90"/>
      <c r="F14118" s="90"/>
      <c r="G14118" s="42"/>
      <c r="H14118" s="90"/>
      <c r="M14118" s="42"/>
      <c r="S14118" s="42"/>
      <c r="T14118" s="42"/>
      <c r="U14118" s="42"/>
      <c r="V14118" s="42"/>
      <c r="W14118" s="42"/>
      <c r="X14118" s="42"/>
      <c r="Y14118" s="42"/>
      <c r="Z14118" s="42"/>
    </row>
    <row r="14119">
      <c r="B14119" s="42"/>
      <c r="D14119" s="90"/>
      <c r="F14119" s="90"/>
      <c r="G14119" s="42"/>
      <c r="H14119" s="90"/>
      <c r="M14119" s="42"/>
      <c r="S14119" s="42"/>
      <c r="T14119" s="42"/>
      <c r="U14119" s="42"/>
      <c r="V14119" s="42"/>
      <c r="W14119" s="42"/>
      <c r="X14119" s="42"/>
      <c r="Y14119" s="42"/>
      <c r="Z14119" s="42"/>
    </row>
    <row r="14120">
      <c r="B14120" s="42"/>
      <c r="D14120" s="90"/>
      <c r="F14120" s="90"/>
      <c r="G14120" s="42"/>
      <c r="H14120" s="90"/>
      <c r="M14120" s="42"/>
      <c r="S14120" s="42"/>
      <c r="T14120" s="42"/>
      <c r="U14120" s="42"/>
      <c r="V14120" s="42"/>
      <c r="W14120" s="42"/>
      <c r="X14120" s="42"/>
      <c r="Y14120" s="42"/>
      <c r="Z14120" s="42"/>
    </row>
    <row r="14121">
      <c r="B14121" s="42"/>
      <c r="D14121" s="90"/>
      <c r="F14121" s="90"/>
      <c r="G14121" s="42"/>
      <c r="H14121" s="90"/>
      <c r="M14121" s="42"/>
      <c r="S14121" s="42"/>
      <c r="T14121" s="42"/>
      <c r="U14121" s="42"/>
      <c r="V14121" s="42"/>
      <c r="W14121" s="42"/>
      <c r="X14121" s="42"/>
      <c r="Y14121" s="42"/>
      <c r="Z14121" s="42"/>
    </row>
    <row r="14122">
      <c r="B14122" s="42"/>
      <c r="D14122" s="90"/>
      <c r="F14122" s="90"/>
      <c r="G14122" s="42"/>
      <c r="H14122" s="90"/>
      <c r="M14122" s="42"/>
      <c r="S14122" s="42"/>
      <c r="T14122" s="42"/>
      <c r="U14122" s="42"/>
      <c r="V14122" s="42"/>
      <c r="W14122" s="42"/>
      <c r="X14122" s="42"/>
      <c r="Y14122" s="42"/>
      <c r="Z14122" s="42"/>
    </row>
    <row r="14123">
      <c r="B14123" s="42"/>
      <c r="D14123" s="90"/>
      <c r="F14123" s="90"/>
      <c r="G14123" s="42"/>
      <c r="H14123" s="90"/>
      <c r="M14123" s="42"/>
      <c r="S14123" s="42"/>
      <c r="T14123" s="42"/>
      <c r="U14123" s="42"/>
      <c r="V14123" s="42"/>
      <c r="W14123" s="42"/>
      <c r="X14123" s="42"/>
      <c r="Y14123" s="42"/>
      <c r="Z14123" s="42"/>
    </row>
    <row r="14124">
      <c r="B14124" s="42"/>
      <c r="D14124" s="90"/>
      <c r="F14124" s="90"/>
      <c r="G14124" s="42"/>
      <c r="H14124" s="90"/>
      <c r="M14124" s="42"/>
      <c r="S14124" s="42"/>
      <c r="T14124" s="42"/>
      <c r="U14124" s="42"/>
      <c r="V14124" s="42"/>
      <c r="W14124" s="42"/>
      <c r="X14124" s="42"/>
      <c r="Y14124" s="42"/>
      <c r="Z14124" s="42"/>
    </row>
    <row r="14125">
      <c r="B14125" s="42"/>
      <c r="D14125" s="90"/>
      <c r="F14125" s="90"/>
      <c r="G14125" s="42"/>
      <c r="H14125" s="90"/>
      <c r="M14125" s="42"/>
      <c r="S14125" s="42"/>
      <c r="T14125" s="42"/>
      <c r="U14125" s="42"/>
      <c r="V14125" s="42"/>
      <c r="W14125" s="42"/>
      <c r="X14125" s="42"/>
      <c r="Y14125" s="42"/>
      <c r="Z14125" s="42"/>
    </row>
    <row r="14126">
      <c r="B14126" s="42"/>
      <c r="D14126" s="90"/>
      <c r="F14126" s="90"/>
      <c r="G14126" s="42"/>
      <c r="H14126" s="90"/>
      <c r="M14126" s="42"/>
      <c r="S14126" s="42"/>
      <c r="T14126" s="42"/>
      <c r="U14126" s="42"/>
      <c r="V14126" s="42"/>
      <c r="W14126" s="42"/>
      <c r="X14126" s="42"/>
      <c r="Y14126" s="42"/>
      <c r="Z14126" s="42"/>
    </row>
    <row r="14127">
      <c r="B14127" s="42"/>
      <c r="D14127" s="90"/>
      <c r="F14127" s="90"/>
      <c r="G14127" s="42"/>
      <c r="H14127" s="90"/>
      <c r="M14127" s="42"/>
      <c r="S14127" s="42"/>
      <c r="T14127" s="42"/>
      <c r="U14127" s="42"/>
      <c r="V14127" s="42"/>
      <c r="W14127" s="42"/>
      <c r="X14127" s="42"/>
      <c r="Y14127" s="42"/>
      <c r="Z14127" s="42"/>
    </row>
    <row r="14128">
      <c r="B14128" s="42"/>
      <c r="D14128" s="90"/>
      <c r="F14128" s="90"/>
      <c r="G14128" s="42"/>
      <c r="H14128" s="90"/>
      <c r="M14128" s="42"/>
      <c r="S14128" s="42"/>
      <c r="T14128" s="42"/>
      <c r="U14128" s="42"/>
      <c r="V14128" s="42"/>
      <c r="W14128" s="42"/>
      <c r="X14128" s="42"/>
      <c r="Y14128" s="42"/>
      <c r="Z14128" s="42"/>
    </row>
    <row r="14129">
      <c r="B14129" s="42"/>
      <c r="D14129" s="90"/>
      <c r="F14129" s="90"/>
      <c r="G14129" s="42"/>
      <c r="H14129" s="90"/>
      <c r="M14129" s="42"/>
      <c r="S14129" s="42"/>
      <c r="T14129" s="42"/>
      <c r="U14129" s="42"/>
      <c r="V14129" s="42"/>
      <c r="W14129" s="42"/>
      <c r="X14129" s="42"/>
      <c r="Y14129" s="42"/>
      <c r="Z14129" s="42"/>
    </row>
    <row r="14130">
      <c r="B14130" s="42"/>
      <c r="D14130" s="90"/>
      <c r="F14130" s="90"/>
      <c r="G14130" s="42"/>
      <c r="H14130" s="90"/>
      <c r="M14130" s="42"/>
      <c r="S14130" s="42"/>
      <c r="T14130" s="42"/>
      <c r="U14130" s="42"/>
      <c r="V14130" s="42"/>
      <c r="W14130" s="42"/>
      <c r="X14130" s="42"/>
      <c r="Y14130" s="42"/>
      <c r="Z14130" s="42"/>
    </row>
    <row r="14131">
      <c r="B14131" s="42"/>
      <c r="D14131" s="90"/>
      <c r="F14131" s="90"/>
      <c r="G14131" s="42"/>
      <c r="H14131" s="90"/>
      <c r="M14131" s="42"/>
      <c r="S14131" s="42"/>
      <c r="T14131" s="42"/>
      <c r="U14131" s="42"/>
      <c r="V14131" s="42"/>
      <c r="W14131" s="42"/>
      <c r="X14131" s="42"/>
      <c r="Y14131" s="42"/>
      <c r="Z14131" s="42"/>
    </row>
    <row r="14132">
      <c r="B14132" s="42"/>
      <c r="D14132" s="90"/>
      <c r="F14132" s="90"/>
      <c r="G14132" s="42"/>
      <c r="H14132" s="90"/>
      <c r="M14132" s="42"/>
      <c r="S14132" s="42"/>
      <c r="T14132" s="42"/>
      <c r="U14132" s="42"/>
      <c r="V14132" s="42"/>
      <c r="W14132" s="42"/>
      <c r="X14132" s="42"/>
      <c r="Y14132" s="42"/>
      <c r="Z14132" s="42"/>
    </row>
    <row r="14133">
      <c r="B14133" s="42"/>
      <c r="D14133" s="90"/>
      <c r="F14133" s="90"/>
      <c r="G14133" s="42"/>
      <c r="H14133" s="90"/>
      <c r="M14133" s="42"/>
      <c r="S14133" s="42"/>
      <c r="T14133" s="42"/>
      <c r="U14133" s="42"/>
      <c r="V14133" s="42"/>
      <c r="W14133" s="42"/>
      <c r="X14133" s="42"/>
      <c r="Y14133" s="42"/>
      <c r="Z14133" s="42"/>
    </row>
    <row r="14134">
      <c r="B14134" s="42"/>
      <c r="D14134" s="90"/>
      <c r="F14134" s="90"/>
      <c r="G14134" s="42"/>
      <c r="H14134" s="90"/>
      <c r="M14134" s="42"/>
      <c r="S14134" s="42"/>
      <c r="T14134" s="42"/>
      <c r="U14134" s="42"/>
      <c r="V14134" s="42"/>
      <c r="W14134" s="42"/>
      <c r="X14134" s="42"/>
      <c r="Y14134" s="42"/>
      <c r="Z14134" s="42"/>
    </row>
    <row r="14135">
      <c r="B14135" s="42"/>
      <c r="D14135" s="90"/>
      <c r="F14135" s="90"/>
      <c r="G14135" s="42"/>
      <c r="H14135" s="90"/>
      <c r="M14135" s="42"/>
      <c r="S14135" s="42"/>
      <c r="T14135" s="42"/>
      <c r="U14135" s="42"/>
      <c r="V14135" s="42"/>
      <c r="W14135" s="42"/>
      <c r="X14135" s="42"/>
      <c r="Y14135" s="42"/>
      <c r="Z14135" s="42"/>
    </row>
    <row r="14136">
      <c r="B14136" s="42"/>
      <c r="D14136" s="90"/>
      <c r="F14136" s="90"/>
      <c r="G14136" s="42"/>
      <c r="H14136" s="90"/>
      <c r="M14136" s="42"/>
      <c r="S14136" s="42"/>
      <c r="T14136" s="42"/>
      <c r="U14136" s="42"/>
      <c r="V14136" s="42"/>
      <c r="W14136" s="42"/>
      <c r="X14136" s="42"/>
      <c r="Y14136" s="42"/>
      <c r="Z14136" s="42"/>
    </row>
    <row r="14137">
      <c r="B14137" s="42"/>
      <c r="D14137" s="90"/>
      <c r="F14137" s="90"/>
      <c r="G14137" s="42"/>
      <c r="H14137" s="90"/>
      <c r="M14137" s="42"/>
      <c r="S14137" s="42"/>
      <c r="T14137" s="42"/>
      <c r="U14137" s="42"/>
      <c r="V14137" s="42"/>
      <c r="W14137" s="42"/>
      <c r="X14137" s="42"/>
      <c r="Y14137" s="42"/>
      <c r="Z14137" s="42"/>
    </row>
    <row r="14138">
      <c r="B14138" s="42"/>
      <c r="D14138" s="90"/>
      <c r="F14138" s="90"/>
      <c r="G14138" s="42"/>
      <c r="H14138" s="90"/>
      <c r="M14138" s="42"/>
      <c r="S14138" s="42"/>
      <c r="T14138" s="42"/>
      <c r="U14138" s="42"/>
      <c r="V14138" s="42"/>
      <c r="W14138" s="42"/>
      <c r="X14138" s="42"/>
      <c r="Y14138" s="42"/>
      <c r="Z14138" s="42"/>
    </row>
    <row r="14139">
      <c r="B14139" s="42"/>
      <c r="D14139" s="90"/>
      <c r="F14139" s="90"/>
      <c r="G14139" s="42"/>
      <c r="H14139" s="90"/>
      <c r="M14139" s="42"/>
      <c r="S14139" s="42"/>
      <c r="T14139" s="42"/>
      <c r="U14139" s="42"/>
      <c r="V14139" s="42"/>
      <c r="W14139" s="42"/>
      <c r="X14139" s="42"/>
      <c r="Y14139" s="42"/>
      <c r="Z14139" s="42"/>
    </row>
    <row r="14140">
      <c r="B14140" s="42"/>
      <c r="D14140" s="90"/>
      <c r="F14140" s="90"/>
      <c r="G14140" s="42"/>
      <c r="H14140" s="90"/>
      <c r="M14140" s="42"/>
      <c r="S14140" s="42"/>
      <c r="T14140" s="42"/>
      <c r="U14140" s="42"/>
      <c r="V14140" s="42"/>
      <c r="W14140" s="42"/>
      <c r="X14140" s="42"/>
      <c r="Y14140" s="42"/>
      <c r="Z14140" s="42"/>
    </row>
    <row r="14141">
      <c r="B14141" s="42"/>
      <c r="D14141" s="90"/>
      <c r="F14141" s="90"/>
      <c r="G14141" s="42"/>
      <c r="H14141" s="90"/>
      <c r="M14141" s="42"/>
      <c r="S14141" s="42"/>
      <c r="T14141" s="42"/>
      <c r="U14141" s="42"/>
      <c r="V14141" s="42"/>
      <c r="W14141" s="42"/>
      <c r="X14141" s="42"/>
      <c r="Y14141" s="42"/>
      <c r="Z14141" s="42"/>
    </row>
    <row r="14142">
      <c r="B14142" s="42"/>
      <c r="D14142" s="90"/>
      <c r="F14142" s="90"/>
      <c r="G14142" s="42"/>
      <c r="H14142" s="90"/>
      <c r="M14142" s="42"/>
      <c r="S14142" s="42"/>
      <c r="T14142" s="42"/>
      <c r="U14142" s="42"/>
      <c r="V14142" s="42"/>
      <c r="W14142" s="42"/>
      <c r="X14142" s="42"/>
      <c r="Y14142" s="42"/>
      <c r="Z14142" s="42"/>
    </row>
    <row r="14143">
      <c r="B14143" s="42"/>
      <c r="D14143" s="90"/>
      <c r="F14143" s="90"/>
      <c r="G14143" s="42"/>
      <c r="H14143" s="90"/>
      <c r="M14143" s="42"/>
      <c r="S14143" s="42"/>
      <c r="T14143" s="42"/>
      <c r="U14143" s="42"/>
      <c r="V14143" s="42"/>
      <c r="W14143" s="42"/>
      <c r="X14143" s="42"/>
      <c r="Y14143" s="42"/>
      <c r="Z14143" s="42"/>
    </row>
    <row r="14144">
      <c r="B14144" s="42"/>
      <c r="D14144" s="90"/>
      <c r="F14144" s="90"/>
      <c r="G14144" s="42"/>
      <c r="H14144" s="90"/>
      <c r="M14144" s="42"/>
      <c r="S14144" s="42"/>
      <c r="T14144" s="42"/>
      <c r="U14144" s="42"/>
      <c r="V14144" s="42"/>
      <c r="W14144" s="42"/>
      <c r="X14144" s="42"/>
      <c r="Y14144" s="42"/>
      <c r="Z14144" s="42"/>
    </row>
    <row r="14145">
      <c r="B14145" s="42"/>
      <c r="D14145" s="90"/>
      <c r="F14145" s="90"/>
      <c r="G14145" s="42"/>
      <c r="H14145" s="90"/>
      <c r="M14145" s="42"/>
      <c r="S14145" s="42"/>
      <c r="T14145" s="42"/>
      <c r="U14145" s="42"/>
      <c r="V14145" s="42"/>
      <c r="W14145" s="42"/>
      <c r="X14145" s="42"/>
      <c r="Y14145" s="42"/>
      <c r="Z14145" s="42"/>
    </row>
    <row r="14146">
      <c r="B14146" s="42"/>
      <c r="D14146" s="90"/>
      <c r="F14146" s="90"/>
      <c r="G14146" s="42"/>
      <c r="H14146" s="90"/>
      <c r="M14146" s="42"/>
      <c r="S14146" s="42"/>
      <c r="T14146" s="42"/>
      <c r="U14146" s="42"/>
      <c r="V14146" s="42"/>
      <c r="W14146" s="42"/>
      <c r="X14146" s="42"/>
      <c r="Y14146" s="42"/>
      <c r="Z14146" s="42"/>
    </row>
    <row r="14147">
      <c r="B14147" s="42"/>
      <c r="D14147" s="90"/>
      <c r="F14147" s="90"/>
      <c r="G14147" s="42"/>
      <c r="H14147" s="90"/>
      <c r="M14147" s="42"/>
      <c r="S14147" s="42"/>
      <c r="T14147" s="42"/>
      <c r="U14147" s="42"/>
      <c r="V14147" s="42"/>
      <c r="W14147" s="42"/>
      <c r="X14147" s="42"/>
      <c r="Y14147" s="42"/>
      <c r="Z14147" s="42"/>
    </row>
    <row r="14148">
      <c r="B14148" s="42"/>
      <c r="D14148" s="90"/>
      <c r="F14148" s="90"/>
      <c r="G14148" s="42"/>
      <c r="H14148" s="90"/>
      <c r="M14148" s="42"/>
      <c r="S14148" s="42"/>
      <c r="T14148" s="42"/>
      <c r="U14148" s="42"/>
      <c r="V14148" s="42"/>
      <c r="W14148" s="42"/>
      <c r="X14148" s="42"/>
      <c r="Y14148" s="42"/>
      <c r="Z14148" s="42"/>
    </row>
    <row r="14149">
      <c r="B14149" s="42"/>
      <c r="D14149" s="90"/>
      <c r="F14149" s="90"/>
      <c r="G14149" s="42"/>
      <c r="H14149" s="90"/>
      <c r="M14149" s="42"/>
      <c r="S14149" s="42"/>
      <c r="T14149" s="42"/>
      <c r="U14149" s="42"/>
      <c r="V14149" s="42"/>
      <c r="W14149" s="42"/>
      <c r="X14149" s="42"/>
      <c r="Y14149" s="42"/>
      <c r="Z14149" s="42"/>
    </row>
    <row r="14150">
      <c r="B14150" s="42"/>
      <c r="D14150" s="90"/>
      <c r="F14150" s="90"/>
      <c r="G14150" s="42"/>
      <c r="H14150" s="90"/>
      <c r="M14150" s="42"/>
      <c r="S14150" s="42"/>
      <c r="T14150" s="42"/>
      <c r="U14150" s="42"/>
      <c r="V14150" s="42"/>
      <c r="W14150" s="42"/>
      <c r="X14150" s="42"/>
      <c r="Y14150" s="42"/>
      <c r="Z14150" s="42"/>
    </row>
    <row r="14151">
      <c r="B14151" s="42"/>
      <c r="D14151" s="90"/>
      <c r="F14151" s="90"/>
      <c r="G14151" s="42"/>
      <c r="H14151" s="90"/>
      <c r="M14151" s="42"/>
      <c r="S14151" s="42"/>
      <c r="T14151" s="42"/>
      <c r="U14151" s="42"/>
      <c r="V14151" s="42"/>
      <c r="W14151" s="42"/>
      <c r="X14151" s="42"/>
      <c r="Y14151" s="42"/>
      <c r="Z14151" s="42"/>
    </row>
    <row r="14152">
      <c r="B14152" s="42"/>
      <c r="D14152" s="90"/>
      <c r="F14152" s="90"/>
      <c r="G14152" s="42"/>
      <c r="H14152" s="90"/>
      <c r="M14152" s="42"/>
      <c r="S14152" s="42"/>
      <c r="T14152" s="42"/>
      <c r="U14152" s="42"/>
      <c r="V14152" s="42"/>
      <c r="W14152" s="42"/>
      <c r="X14152" s="42"/>
      <c r="Y14152" s="42"/>
      <c r="Z14152" s="42"/>
    </row>
    <row r="14153">
      <c r="B14153" s="42"/>
      <c r="D14153" s="90"/>
      <c r="F14153" s="90"/>
      <c r="G14153" s="42"/>
      <c r="H14153" s="90"/>
      <c r="M14153" s="42"/>
      <c r="S14153" s="42"/>
      <c r="T14153" s="42"/>
      <c r="U14153" s="42"/>
      <c r="V14153" s="42"/>
      <c r="W14153" s="42"/>
      <c r="X14153" s="42"/>
      <c r="Y14153" s="42"/>
      <c r="Z14153" s="42"/>
    </row>
    <row r="14154">
      <c r="B14154" s="42"/>
      <c r="D14154" s="90"/>
      <c r="F14154" s="90"/>
      <c r="G14154" s="42"/>
      <c r="H14154" s="90"/>
      <c r="M14154" s="42"/>
      <c r="S14154" s="42"/>
      <c r="T14154" s="42"/>
      <c r="U14154" s="42"/>
      <c r="V14154" s="42"/>
      <c r="W14154" s="42"/>
      <c r="X14154" s="42"/>
      <c r="Y14154" s="42"/>
      <c r="Z14154" s="42"/>
    </row>
    <row r="14155">
      <c r="B14155" s="42"/>
      <c r="D14155" s="90"/>
      <c r="F14155" s="90"/>
      <c r="G14155" s="42"/>
      <c r="H14155" s="90"/>
      <c r="M14155" s="42"/>
      <c r="S14155" s="42"/>
      <c r="T14155" s="42"/>
      <c r="U14155" s="42"/>
      <c r="V14155" s="42"/>
      <c r="W14155" s="42"/>
      <c r="X14155" s="42"/>
      <c r="Y14155" s="42"/>
      <c r="Z14155" s="42"/>
    </row>
    <row r="14156">
      <c r="B14156" s="42"/>
      <c r="D14156" s="90"/>
      <c r="F14156" s="90"/>
      <c r="G14156" s="42"/>
      <c r="H14156" s="90"/>
      <c r="M14156" s="42"/>
      <c r="S14156" s="42"/>
      <c r="T14156" s="42"/>
      <c r="U14156" s="42"/>
      <c r="V14156" s="42"/>
      <c r="W14156" s="42"/>
      <c r="X14156" s="42"/>
      <c r="Y14156" s="42"/>
      <c r="Z14156" s="42"/>
    </row>
    <row r="14157">
      <c r="B14157" s="42"/>
      <c r="D14157" s="90"/>
      <c r="F14157" s="90"/>
      <c r="G14157" s="42"/>
      <c r="H14157" s="90"/>
      <c r="M14157" s="42"/>
      <c r="S14157" s="42"/>
      <c r="T14157" s="42"/>
      <c r="U14157" s="42"/>
      <c r="V14157" s="42"/>
      <c r="W14157" s="42"/>
      <c r="X14157" s="42"/>
      <c r="Y14157" s="42"/>
      <c r="Z14157" s="42"/>
    </row>
    <row r="14158">
      <c r="B14158" s="42"/>
      <c r="D14158" s="90"/>
      <c r="F14158" s="90"/>
      <c r="G14158" s="42"/>
      <c r="H14158" s="90"/>
      <c r="M14158" s="42"/>
      <c r="S14158" s="42"/>
      <c r="T14158" s="42"/>
      <c r="U14158" s="42"/>
      <c r="V14158" s="42"/>
      <c r="W14158" s="42"/>
      <c r="X14158" s="42"/>
      <c r="Y14158" s="42"/>
      <c r="Z14158" s="42"/>
    </row>
    <row r="14159">
      <c r="B14159" s="42"/>
      <c r="D14159" s="90"/>
      <c r="F14159" s="90"/>
      <c r="G14159" s="42"/>
      <c r="H14159" s="90"/>
      <c r="M14159" s="42"/>
      <c r="S14159" s="42"/>
      <c r="T14159" s="42"/>
      <c r="U14159" s="42"/>
      <c r="V14159" s="42"/>
      <c r="W14159" s="42"/>
      <c r="X14159" s="42"/>
      <c r="Y14159" s="42"/>
      <c r="Z14159" s="42"/>
    </row>
    <row r="14160">
      <c r="B14160" s="42"/>
      <c r="D14160" s="90"/>
      <c r="F14160" s="90"/>
      <c r="G14160" s="42"/>
      <c r="H14160" s="90"/>
      <c r="M14160" s="42"/>
      <c r="S14160" s="42"/>
      <c r="T14160" s="42"/>
      <c r="U14160" s="42"/>
      <c r="V14160" s="42"/>
      <c r="W14160" s="42"/>
      <c r="X14160" s="42"/>
      <c r="Y14160" s="42"/>
      <c r="Z14160" s="42"/>
    </row>
    <row r="14161">
      <c r="B14161" s="42"/>
      <c r="D14161" s="90"/>
      <c r="F14161" s="90"/>
      <c r="G14161" s="42"/>
      <c r="H14161" s="90"/>
      <c r="M14161" s="42"/>
      <c r="S14161" s="42"/>
      <c r="T14161" s="42"/>
      <c r="U14161" s="42"/>
      <c r="V14161" s="42"/>
      <c r="W14161" s="42"/>
      <c r="X14161" s="42"/>
      <c r="Y14161" s="42"/>
      <c r="Z14161" s="42"/>
    </row>
    <row r="14162">
      <c r="B14162" s="42"/>
      <c r="D14162" s="90"/>
      <c r="F14162" s="90"/>
      <c r="G14162" s="42"/>
      <c r="H14162" s="90"/>
      <c r="M14162" s="42"/>
      <c r="S14162" s="42"/>
      <c r="T14162" s="42"/>
      <c r="U14162" s="42"/>
      <c r="V14162" s="42"/>
      <c r="W14162" s="42"/>
      <c r="X14162" s="42"/>
      <c r="Y14162" s="42"/>
      <c r="Z14162" s="42"/>
    </row>
    <row r="14163">
      <c r="B14163" s="42"/>
      <c r="D14163" s="90"/>
      <c r="F14163" s="90"/>
      <c r="G14163" s="42"/>
      <c r="H14163" s="90"/>
      <c r="M14163" s="42"/>
      <c r="S14163" s="42"/>
      <c r="T14163" s="42"/>
      <c r="U14163" s="42"/>
      <c r="V14163" s="42"/>
      <c r="W14163" s="42"/>
      <c r="X14163" s="42"/>
      <c r="Y14163" s="42"/>
      <c r="Z14163" s="42"/>
    </row>
    <row r="14164">
      <c r="B14164" s="42"/>
      <c r="D14164" s="90"/>
      <c r="F14164" s="90"/>
      <c r="G14164" s="42"/>
      <c r="H14164" s="90"/>
      <c r="M14164" s="42"/>
      <c r="S14164" s="42"/>
      <c r="T14164" s="42"/>
      <c r="U14164" s="42"/>
      <c r="V14164" s="42"/>
      <c r="W14164" s="42"/>
      <c r="X14164" s="42"/>
      <c r="Y14164" s="42"/>
      <c r="Z14164" s="42"/>
    </row>
    <row r="14165">
      <c r="B14165" s="42"/>
      <c r="D14165" s="90"/>
      <c r="F14165" s="90"/>
      <c r="G14165" s="42"/>
      <c r="H14165" s="90"/>
      <c r="M14165" s="42"/>
      <c r="S14165" s="42"/>
      <c r="T14165" s="42"/>
      <c r="U14165" s="42"/>
      <c r="V14165" s="42"/>
      <c r="W14165" s="42"/>
      <c r="X14165" s="42"/>
      <c r="Y14165" s="42"/>
      <c r="Z14165" s="42"/>
    </row>
    <row r="14166">
      <c r="B14166" s="42"/>
      <c r="D14166" s="90"/>
      <c r="F14166" s="90"/>
      <c r="G14166" s="42"/>
      <c r="H14166" s="90"/>
      <c r="M14166" s="42"/>
      <c r="S14166" s="42"/>
      <c r="T14166" s="42"/>
      <c r="U14166" s="42"/>
      <c r="V14166" s="42"/>
      <c r="W14166" s="42"/>
      <c r="X14166" s="42"/>
      <c r="Y14166" s="42"/>
      <c r="Z14166" s="42"/>
    </row>
    <row r="14167">
      <c r="B14167" s="42"/>
      <c r="D14167" s="90"/>
      <c r="F14167" s="90"/>
      <c r="G14167" s="42"/>
      <c r="H14167" s="90"/>
      <c r="M14167" s="42"/>
      <c r="S14167" s="42"/>
      <c r="T14167" s="42"/>
      <c r="U14167" s="42"/>
      <c r="V14167" s="42"/>
      <c r="W14167" s="42"/>
      <c r="X14167" s="42"/>
      <c r="Y14167" s="42"/>
      <c r="Z14167" s="42"/>
    </row>
    <row r="14168">
      <c r="B14168" s="42"/>
      <c r="D14168" s="90"/>
      <c r="F14168" s="90"/>
      <c r="G14168" s="42"/>
      <c r="H14168" s="90"/>
      <c r="M14168" s="42"/>
      <c r="S14168" s="42"/>
      <c r="T14168" s="42"/>
      <c r="U14168" s="42"/>
      <c r="V14168" s="42"/>
      <c r="W14168" s="42"/>
      <c r="X14168" s="42"/>
      <c r="Y14168" s="42"/>
      <c r="Z14168" s="42"/>
    </row>
    <row r="14169">
      <c r="B14169" s="42"/>
      <c r="D14169" s="90"/>
      <c r="F14169" s="90"/>
      <c r="G14169" s="42"/>
      <c r="H14169" s="90"/>
      <c r="M14169" s="42"/>
      <c r="S14169" s="42"/>
      <c r="T14169" s="42"/>
      <c r="U14169" s="42"/>
      <c r="V14169" s="42"/>
      <c r="W14169" s="42"/>
      <c r="X14169" s="42"/>
      <c r="Y14169" s="42"/>
      <c r="Z14169" s="42"/>
    </row>
    <row r="14170">
      <c r="B14170" s="42"/>
      <c r="D14170" s="90"/>
      <c r="F14170" s="90"/>
      <c r="G14170" s="42"/>
      <c r="H14170" s="90"/>
      <c r="M14170" s="42"/>
      <c r="S14170" s="42"/>
      <c r="T14170" s="42"/>
      <c r="U14170" s="42"/>
      <c r="V14170" s="42"/>
      <c r="W14170" s="42"/>
      <c r="X14170" s="42"/>
      <c r="Y14170" s="42"/>
      <c r="Z14170" s="42"/>
    </row>
    <row r="14171">
      <c r="B14171" s="42"/>
      <c r="D14171" s="90"/>
      <c r="F14171" s="90"/>
      <c r="G14171" s="42"/>
      <c r="H14171" s="90"/>
      <c r="M14171" s="42"/>
      <c r="S14171" s="42"/>
      <c r="T14171" s="42"/>
      <c r="U14171" s="42"/>
      <c r="V14171" s="42"/>
      <c r="W14171" s="42"/>
      <c r="X14171" s="42"/>
      <c r="Y14171" s="42"/>
      <c r="Z14171" s="42"/>
    </row>
    <row r="14172">
      <c r="B14172" s="42"/>
      <c r="D14172" s="90"/>
      <c r="F14172" s="90"/>
      <c r="G14172" s="42"/>
      <c r="H14172" s="90"/>
      <c r="M14172" s="42"/>
      <c r="S14172" s="42"/>
      <c r="T14172" s="42"/>
      <c r="U14172" s="42"/>
      <c r="V14172" s="42"/>
      <c r="W14172" s="42"/>
      <c r="X14172" s="42"/>
      <c r="Y14172" s="42"/>
      <c r="Z14172" s="42"/>
    </row>
    <row r="14173">
      <c r="B14173" s="42"/>
      <c r="D14173" s="90"/>
      <c r="F14173" s="90"/>
      <c r="G14173" s="42"/>
      <c r="H14173" s="90"/>
      <c r="M14173" s="42"/>
      <c r="S14173" s="42"/>
      <c r="T14173" s="42"/>
      <c r="U14173" s="42"/>
      <c r="V14173" s="42"/>
      <c r="W14173" s="42"/>
      <c r="X14173" s="42"/>
      <c r="Y14173" s="42"/>
      <c r="Z14173" s="42"/>
    </row>
    <row r="14174">
      <c r="B14174" s="42"/>
      <c r="D14174" s="90"/>
      <c r="F14174" s="90"/>
      <c r="G14174" s="42"/>
      <c r="H14174" s="90"/>
      <c r="M14174" s="42"/>
      <c r="S14174" s="42"/>
      <c r="T14174" s="42"/>
      <c r="U14174" s="42"/>
      <c r="V14174" s="42"/>
      <c r="W14174" s="42"/>
      <c r="X14174" s="42"/>
      <c r="Y14174" s="42"/>
      <c r="Z14174" s="42"/>
    </row>
    <row r="14175">
      <c r="B14175" s="42"/>
      <c r="D14175" s="90"/>
      <c r="F14175" s="90"/>
      <c r="G14175" s="42"/>
      <c r="H14175" s="90"/>
      <c r="M14175" s="42"/>
      <c r="S14175" s="42"/>
      <c r="T14175" s="42"/>
      <c r="U14175" s="42"/>
      <c r="V14175" s="42"/>
      <c r="W14175" s="42"/>
      <c r="X14175" s="42"/>
      <c r="Y14175" s="42"/>
      <c r="Z14175" s="42"/>
    </row>
    <row r="14176">
      <c r="B14176" s="42"/>
      <c r="D14176" s="90"/>
      <c r="F14176" s="90"/>
      <c r="G14176" s="42"/>
      <c r="H14176" s="90"/>
      <c r="M14176" s="42"/>
      <c r="S14176" s="42"/>
      <c r="T14176" s="42"/>
      <c r="U14176" s="42"/>
      <c r="V14176" s="42"/>
      <c r="W14176" s="42"/>
      <c r="X14176" s="42"/>
      <c r="Y14176" s="42"/>
      <c r="Z14176" s="42"/>
    </row>
    <row r="14177">
      <c r="B14177" s="42"/>
      <c r="D14177" s="90"/>
      <c r="F14177" s="90"/>
      <c r="G14177" s="42"/>
      <c r="H14177" s="90"/>
      <c r="M14177" s="42"/>
      <c r="S14177" s="42"/>
      <c r="T14177" s="42"/>
      <c r="U14177" s="42"/>
      <c r="V14177" s="42"/>
      <c r="W14177" s="42"/>
      <c r="X14177" s="42"/>
      <c r="Y14177" s="42"/>
      <c r="Z14177" s="42"/>
    </row>
    <row r="14178">
      <c r="B14178" s="42"/>
      <c r="D14178" s="90"/>
      <c r="F14178" s="90"/>
      <c r="G14178" s="42"/>
      <c r="H14178" s="90"/>
      <c r="M14178" s="42"/>
      <c r="S14178" s="42"/>
      <c r="T14178" s="42"/>
      <c r="U14178" s="42"/>
      <c r="V14178" s="42"/>
      <c r="W14178" s="42"/>
      <c r="X14178" s="42"/>
      <c r="Y14178" s="42"/>
      <c r="Z14178" s="42"/>
    </row>
    <row r="14179">
      <c r="B14179" s="42"/>
      <c r="D14179" s="90"/>
      <c r="F14179" s="90"/>
      <c r="G14179" s="42"/>
      <c r="H14179" s="90"/>
      <c r="M14179" s="42"/>
      <c r="S14179" s="42"/>
      <c r="T14179" s="42"/>
      <c r="U14179" s="42"/>
      <c r="V14179" s="42"/>
      <c r="W14179" s="42"/>
      <c r="X14179" s="42"/>
      <c r="Y14179" s="42"/>
      <c r="Z14179" s="42"/>
    </row>
    <row r="14180">
      <c r="B14180" s="42"/>
      <c r="D14180" s="90"/>
      <c r="F14180" s="90"/>
      <c r="G14180" s="42"/>
      <c r="H14180" s="90"/>
      <c r="M14180" s="42"/>
      <c r="S14180" s="42"/>
      <c r="T14180" s="42"/>
      <c r="U14180" s="42"/>
      <c r="V14180" s="42"/>
      <c r="W14180" s="42"/>
      <c r="X14180" s="42"/>
      <c r="Y14180" s="42"/>
      <c r="Z14180" s="42"/>
    </row>
    <row r="14181">
      <c r="B14181" s="42"/>
      <c r="D14181" s="90"/>
      <c r="F14181" s="90"/>
      <c r="G14181" s="42"/>
      <c r="H14181" s="90"/>
      <c r="M14181" s="42"/>
      <c r="S14181" s="42"/>
      <c r="T14181" s="42"/>
      <c r="U14181" s="42"/>
      <c r="V14181" s="42"/>
      <c r="W14181" s="42"/>
      <c r="X14181" s="42"/>
      <c r="Y14181" s="42"/>
      <c r="Z14181" s="42"/>
    </row>
    <row r="14182">
      <c r="B14182" s="42"/>
      <c r="D14182" s="90"/>
      <c r="F14182" s="90"/>
      <c r="G14182" s="42"/>
      <c r="H14182" s="90"/>
      <c r="M14182" s="42"/>
      <c r="S14182" s="42"/>
      <c r="T14182" s="42"/>
      <c r="U14182" s="42"/>
      <c r="V14182" s="42"/>
      <c r="W14182" s="42"/>
      <c r="X14182" s="42"/>
      <c r="Y14182" s="42"/>
      <c r="Z14182" s="42"/>
    </row>
    <row r="14183">
      <c r="B14183" s="42"/>
      <c r="D14183" s="90"/>
      <c r="F14183" s="90"/>
      <c r="G14183" s="42"/>
      <c r="H14183" s="90"/>
      <c r="M14183" s="42"/>
      <c r="S14183" s="42"/>
      <c r="T14183" s="42"/>
      <c r="U14183" s="42"/>
      <c r="V14183" s="42"/>
      <c r="W14183" s="42"/>
      <c r="X14183" s="42"/>
      <c r="Y14183" s="42"/>
      <c r="Z14183" s="42"/>
    </row>
    <row r="14184">
      <c r="B14184" s="42"/>
      <c r="D14184" s="90"/>
      <c r="F14184" s="90"/>
      <c r="G14184" s="42"/>
      <c r="H14184" s="90"/>
      <c r="M14184" s="42"/>
      <c r="S14184" s="42"/>
      <c r="T14184" s="42"/>
      <c r="U14184" s="42"/>
      <c r="V14184" s="42"/>
      <c r="W14184" s="42"/>
      <c r="X14184" s="42"/>
      <c r="Y14184" s="42"/>
      <c r="Z14184" s="42"/>
    </row>
    <row r="14185">
      <c r="B14185" s="42"/>
      <c r="D14185" s="90"/>
      <c r="F14185" s="90"/>
      <c r="G14185" s="42"/>
      <c r="H14185" s="90"/>
      <c r="M14185" s="42"/>
      <c r="S14185" s="42"/>
      <c r="T14185" s="42"/>
      <c r="U14185" s="42"/>
      <c r="V14185" s="42"/>
      <c r="W14185" s="42"/>
      <c r="X14185" s="42"/>
      <c r="Y14185" s="42"/>
      <c r="Z14185" s="42"/>
    </row>
    <row r="14186">
      <c r="B14186" s="42"/>
      <c r="D14186" s="90"/>
      <c r="F14186" s="90"/>
      <c r="G14186" s="42"/>
      <c r="H14186" s="90"/>
      <c r="M14186" s="42"/>
      <c r="S14186" s="42"/>
      <c r="T14186" s="42"/>
      <c r="U14186" s="42"/>
      <c r="V14186" s="42"/>
      <c r="W14186" s="42"/>
      <c r="X14186" s="42"/>
      <c r="Y14186" s="42"/>
      <c r="Z14186" s="42"/>
    </row>
    <row r="14187">
      <c r="B14187" s="42"/>
      <c r="D14187" s="90"/>
      <c r="F14187" s="90"/>
      <c r="G14187" s="42"/>
      <c r="H14187" s="90"/>
      <c r="M14187" s="42"/>
      <c r="S14187" s="42"/>
      <c r="T14187" s="42"/>
      <c r="U14187" s="42"/>
      <c r="V14187" s="42"/>
      <c r="W14187" s="42"/>
      <c r="X14187" s="42"/>
      <c r="Y14187" s="42"/>
      <c r="Z14187" s="42"/>
    </row>
    <row r="14188">
      <c r="B14188" s="42"/>
      <c r="D14188" s="90"/>
      <c r="F14188" s="90"/>
      <c r="G14188" s="42"/>
      <c r="H14188" s="90"/>
      <c r="M14188" s="42"/>
      <c r="S14188" s="42"/>
      <c r="T14188" s="42"/>
      <c r="U14188" s="42"/>
      <c r="V14188" s="42"/>
      <c r="W14188" s="42"/>
      <c r="X14188" s="42"/>
      <c r="Y14188" s="42"/>
      <c r="Z14188" s="42"/>
    </row>
    <row r="14189">
      <c r="B14189" s="42"/>
      <c r="D14189" s="90"/>
      <c r="F14189" s="90"/>
      <c r="G14189" s="42"/>
      <c r="H14189" s="90"/>
      <c r="M14189" s="42"/>
      <c r="S14189" s="42"/>
      <c r="T14189" s="42"/>
      <c r="U14189" s="42"/>
      <c r="V14189" s="42"/>
      <c r="W14189" s="42"/>
      <c r="X14189" s="42"/>
      <c r="Y14189" s="42"/>
      <c r="Z14189" s="42"/>
    </row>
    <row r="14190">
      <c r="B14190" s="42"/>
      <c r="D14190" s="90"/>
      <c r="F14190" s="90"/>
      <c r="G14190" s="42"/>
      <c r="H14190" s="90"/>
      <c r="M14190" s="42"/>
      <c r="S14190" s="42"/>
      <c r="T14190" s="42"/>
      <c r="U14190" s="42"/>
      <c r="V14190" s="42"/>
      <c r="W14190" s="42"/>
      <c r="X14190" s="42"/>
      <c r="Y14190" s="42"/>
      <c r="Z14190" s="42"/>
    </row>
    <row r="14191">
      <c r="B14191" s="42"/>
      <c r="D14191" s="90"/>
      <c r="F14191" s="90"/>
      <c r="G14191" s="42"/>
      <c r="H14191" s="90"/>
      <c r="M14191" s="42"/>
      <c r="S14191" s="42"/>
      <c r="T14191" s="42"/>
      <c r="U14191" s="42"/>
      <c r="V14191" s="42"/>
      <c r="W14191" s="42"/>
      <c r="X14191" s="42"/>
      <c r="Y14191" s="42"/>
      <c r="Z14191" s="42"/>
    </row>
    <row r="14192">
      <c r="B14192" s="42"/>
      <c r="D14192" s="90"/>
      <c r="F14192" s="90"/>
      <c r="G14192" s="42"/>
      <c r="H14192" s="90"/>
      <c r="M14192" s="42"/>
      <c r="S14192" s="42"/>
      <c r="T14192" s="42"/>
      <c r="U14192" s="42"/>
      <c r="V14192" s="42"/>
      <c r="W14192" s="42"/>
      <c r="X14192" s="42"/>
      <c r="Y14192" s="42"/>
      <c r="Z14192" s="42"/>
    </row>
    <row r="14193">
      <c r="B14193" s="42"/>
      <c r="D14193" s="90"/>
      <c r="F14193" s="90"/>
      <c r="G14193" s="42"/>
      <c r="H14193" s="90"/>
      <c r="M14193" s="42"/>
      <c r="S14193" s="42"/>
      <c r="T14193" s="42"/>
      <c r="U14193" s="42"/>
      <c r="V14193" s="42"/>
      <c r="W14193" s="42"/>
      <c r="X14193" s="42"/>
      <c r="Y14193" s="42"/>
      <c r="Z14193" s="42"/>
    </row>
    <row r="14194">
      <c r="B14194" s="42"/>
      <c r="D14194" s="90"/>
      <c r="F14194" s="90"/>
      <c r="G14194" s="42"/>
      <c r="H14194" s="90"/>
      <c r="M14194" s="42"/>
      <c r="S14194" s="42"/>
      <c r="T14194" s="42"/>
      <c r="U14194" s="42"/>
      <c r="V14194" s="42"/>
      <c r="W14194" s="42"/>
      <c r="X14194" s="42"/>
      <c r="Y14194" s="42"/>
      <c r="Z14194" s="42"/>
    </row>
    <row r="14195">
      <c r="B14195" s="42"/>
      <c r="D14195" s="90"/>
      <c r="F14195" s="90"/>
      <c r="G14195" s="42"/>
      <c r="H14195" s="90"/>
      <c r="M14195" s="42"/>
      <c r="S14195" s="42"/>
      <c r="T14195" s="42"/>
      <c r="U14195" s="42"/>
      <c r="V14195" s="42"/>
      <c r="W14195" s="42"/>
      <c r="X14195" s="42"/>
      <c r="Y14195" s="42"/>
      <c r="Z14195" s="42"/>
    </row>
    <row r="14196">
      <c r="B14196" s="42"/>
      <c r="D14196" s="90"/>
      <c r="F14196" s="90"/>
      <c r="G14196" s="42"/>
      <c r="H14196" s="90"/>
      <c r="M14196" s="42"/>
      <c r="S14196" s="42"/>
      <c r="T14196" s="42"/>
      <c r="U14196" s="42"/>
      <c r="V14196" s="42"/>
      <c r="W14196" s="42"/>
      <c r="X14196" s="42"/>
      <c r="Y14196" s="42"/>
      <c r="Z14196" s="42"/>
    </row>
    <row r="14197">
      <c r="B14197" s="42"/>
      <c r="D14197" s="90"/>
      <c r="F14197" s="90"/>
      <c r="G14197" s="42"/>
      <c r="H14197" s="90"/>
      <c r="M14197" s="42"/>
      <c r="S14197" s="42"/>
      <c r="T14197" s="42"/>
      <c r="U14197" s="42"/>
      <c r="V14197" s="42"/>
      <c r="W14197" s="42"/>
      <c r="X14197" s="42"/>
      <c r="Y14197" s="42"/>
      <c r="Z14197" s="42"/>
    </row>
    <row r="14198">
      <c r="B14198" s="42"/>
      <c r="D14198" s="90"/>
      <c r="F14198" s="90"/>
      <c r="G14198" s="42"/>
      <c r="H14198" s="90"/>
      <c r="M14198" s="42"/>
      <c r="S14198" s="42"/>
      <c r="T14198" s="42"/>
      <c r="U14198" s="42"/>
      <c r="V14198" s="42"/>
      <c r="W14198" s="42"/>
      <c r="X14198" s="42"/>
      <c r="Y14198" s="42"/>
      <c r="Z14198" s="42"/>
    </row>
    <row r="14199">
      <c r="B14199" s="42"/>
      <c r="D14199" s="90"/>
      <c r="F14199" s="90"/>
      <c r="G14199" s="42"/>
      <c r="H14199" s="90"/>
      <c r="M14199" s="42"/>
      <c r="S14199" s="42"/>
      <c r="T14199" s="42"/>
      <c r="U14199" s="42"/>
      <c r="V14199" s="42"/>
      <c r="W14199" s="42"/>
      <c r="X14199" s="42"/>
      <c r="Y14199" s="42"/>
      <c r="Z14199" s="42"/>
    </row>
    <row r="14200">
      <c r="B14200" s="42"/>
      <c r="D14200" s="90"/>
      <c r="F14200" s="90"/>
      <c r="G14200" s="42"/>
      <c r="H14200" s="90"/>
      <c r="M14200" s="42"/>
      <c r="S14200" s="42"/>
      <c r="T14200" s="42"/>
      <c r="U14200" s="42"/>
      <c r="V14200" s="42"/>
      <c r="W14200" s="42"/>
      <c r="X14200" s="42"/>
      <c r="Y14200" s="42"/>
      <c r="Z14200" s="42"/>
    </row>
    <row r="14201">
      <c r="B14201" s="42"/>
      <c r="D14201" s="90"/>
      <c r="F14201" s="90"/>
      <c r="G14201" s="42"/>
      <c r="H14201" s="90"/>
      <c r="M14201" s="42"/>
      <c r="S14201" s="42"/>
      <c r="T14201" s="42"/>
      <c r="U14201" s="42"/>
      <c r="V14201" s="42"/>
      <c r="W14201" s="42"/>
      <c r="X14201" s="42"/>
      <c r="Y14201" s="42"/>
      <c r="Z14201" s="42"/>
    </row>
    <row r="14202">
      <c r="B14202" s="42"/>
      <c r="D14202" s="90"/>
      <c r="F14202" s="90"/>
      <c r="G14202" s="42"/>
      <c r="H14202" s="90"/>
      <c r="M14202" s="42"/>
      <c r="S14202" s="42"/>
      <c r="T14202" s="42"/>
      <c r="U14202" s="42"/>
      <c r="V14202" s="42"/>
      <c r="W14202" s="42"/>
      <c r="X14202" s="42"/>
      <c r="Y14202" s="42"/>
      <c r="Z14202" s="42"/>
    </row>
    <row r="14203">
      <c r="B14203" s="42"/>
      <c r="D14203" s="90"/>
      <c r="F14203" s="90"/>
      <c r="G14203" s="42"/>
      <c r="H14203" s="90"/>
      <c r="M14203" s="42"/>
      <c r="S14203" s="42"/>
      <c r="T14203" s="42"/>
      <c r="U14203" s="42"/>
      <c r="V14203" s="42"/>
      <c r="W14203" s="42"/>
      <c r="X14203" s="42"/>
      <c r="Y14203" s="42"/>
      <c r="Z14203" s="42"/>
    </row>
    <row r="14204">
      <c r="B14204" s="42"/>
      <c r="D14204" s="90"/>
      <c r="F14204" s="90"/>
      <c r="G14204" s="42"/>
      <c r="H14204" s="90"/>
      <c r="M14204" s="42"/>
      <c r="S14204" s="42"/>
      <c r="T14204" s="42"/>
      <c r="U14204" s="42"/>
      <c r="V14204" s="42"/>
      <c r="W14204" s="42"/>
      <c r="X14204" s="42"/>
      <c r="Y14204" s="42"/>
      <c r="Z14204" s="42"/>
    </row>
    <row r="14205">
      <c r="B14205" s="42"/>
      <c r="D14205" s="90"/>
      <c r="F14205" s="90"/>
      <c r="G14205" s="42"/>
      <c r="H14205" s="90"/>
      <c r="M14205" s="42"/>
      <c r="S14205" s="42"/>
      <c r="T14205" s="42"/>
      <c r="U14205" s="42"/>
      <c r="V14205" s="42"/>
      <c r="W14205" s="42"/>
      <c r="X14205" s="42"/>
      <c r="Y14205" s="42"/>
      <c r="Z14205" s="42"/>
    </row>
    <row r="14206">
      <c r="B14206" s="42"/>
      <c r="D14206" s="90"/>
      <c r="F14206" s="90"/>
      <c r="G14206" s="42"/>
      <c r="H14206" s="90"/>
      <c r="M14206" s="42"/>
      <c r="S14206" s="42"/>
      <c r="T14206" s="42"/>
      <c r="U14206" s="42"/>
      <c r="V14206" s="42"/>
      <c r="W14206" s="42"/>
      <c r="X14206" s="42"/>
      <c r="Y14206" s="42"/>
      <c r="Z14206" s="42"/>
    </row>
    <row r="14207">
      <c r="B14207" s="42"/>
      <c r="D14207" s="90"/>
      <c r="F14207" s="90"/>
      <c r="G14207" s="42"/>
      <c r="H14207" s="90"/>
      <c r="M14207" s="42"/>
      <c r="S14207" s="42"/>
      <c r="T14207" s="42"/>
      <c r="U14207" s="42"/>
      <c r="V14207" s="42"/>
      <c r="W14207" s="42"/>
      <c r="X14207" s="42"/>
      <c r="Y14207" s="42"/>
      <c r="Z14207" s="42"/>
    </row>
    <row r="14208">
      <c r="B14208" s="42"/>
      <c r="D14208" s="90"/>
      <c r="F14208" s="90"/>
      <c r="G14208" s="42"/>
      <c r="H14208" s="90"/>
      <c r="M14208" s="42"/>
      <c r="S14208" s="42"/>
      <c r="T14208" s="42"/>
      <c r="U14208" s="42"/>
      <c r="V14208" s="42"/>
      <c r="W14208" s="42"/>
      <c r="X14208" s="42"/>
      <c r="Y14208" s="42"/>
      <c r="Z14208" s="42"/>
    </row>
    <row r="14209">
      <c r="B14209" s="42"/>
      <c r="D14209" s="90"/>
      <c r="F14209" s="90"/>
      <c r="G14209" s="42"/>
      <c r="H14209" s="90"/>
      <c r="M14209" s="42"/>
      <c r="S14209" s="42"/>
      <c r="T14209" s="42"/>
      <c r="U14209" s="42"/>
      <c r="V14209" s="42"/>
      <c r="W14209" s="42"/>
      <c r="X14209" s="42"/>
      <c r="Y14209" s="42"/>
      <c r="Z14209" s="42"/>
    </row>
    <row r="14210">
      <c r="B14210" s="42"/>
      <c r="D14210" s="90"/>
      <c r="F14210" s="90"/>
      <c r="G14210" s="42"/>
      <c r="H14210" s="90"/>
      <c r="M14210" s="42"/>
      <c r="S14210" s="42"/>
      <c r="T14210" s="42"/>
      <c r="U14210" s="42"/>
      <c r="V14210" s="42"/>
      <c r="W14210" s="42"/>
      <c r="X14210" s="42"/>
      <c r="Y14210" s="42"/>
      <c r="Z14210" s="42"/>
    </row>
    <row r="14211">
      <c r="B14211" s="42"/>
      <c r="D14211" s="90"/>
      <c r="F14211" s="90"/>
      <c r="G14211" s="42"/>
      <c r="H14211" s="90"/>
      <c r="M14211" s="42"/>
      <c r="S14211" s="42"/>
      <c r="T14211" s="42"/>
      <c r="U14211" s="42"/>
      <c r="V14211" s="42"/>
      <c r="W14211" s="42"/>
      <c r="X14211" s="42"/>
      <c r="Y14211" s="42"/>
      <c r="Z14211" s="42"/>
    </row>
    <row r="14212">
      <c r="B14212" s="42"/>
      <c r="D14212" s="90"/>
      <c r="F14212" s="90"/>
      <c r="G14212" s="42"/>
      <c r="H14212" s="90"/>
      <c r="M14212" s="42"/>
      <c r="S14212" s="42"/>
      <c r="T14212" s="42"/>
      <c r="U14212" s="42"/>
      <c r="V14212" s="42"/>
      <c r="W14212" s="42"/>
      <c r="X14212" s="42"/>
      <c r="Y14212" s="42"/>
      <c r="Z14212" s="42"/>
    </row>
    <row r="14213">
      <c r="B14213" s="42"/>
      <c r="D14213" s="90"/>
      <c r="F14213" s="90"/>
      <c r="G14213" s="42"/>
      <c r="H14213" s="90"/>
      <c r="M14213" s="42"/>
      <c r="S14213" s="42"/>
      <c r="T14213" s="42"/>
      <c r="U14213" s="42"/>
      <c r="V14213" s="42"/>
      <c r="W14213" s="42"/>
      <c r="X14213" s="42"/>
      <c r="Y14213" s="42"/>
      <c r="Z14213" s="42"/>
    </row>
    <row r="14214">
      <c r="B14214" s="42"/>
      <c r="D14214" s="90"/>
      <c r="F14214" s="90"/>
      <c r="G14214" s="42"/>
      <c r="H14214" s="90"/>
      <c r="M14214" s="42"/>
      <c r="S14214" s="42"/>
      <c r="T14214" s="42"/>
      <c r="U14214" s="42"/>
      <c r="V14214" s="42"/>
      <c r="W14214" s="42"/>
      <c r="X14214" s="42"/>
      <c r="Y14214" s="42"/>
      <c r="Z14214" s="42"/>
    </row>
    <row r="14215">
      <c r="B14215" s="42"/>
      <c r="D14215" s="90"/>
      <c r="F14215" s="90"/>
      <c r="G14215" s="42"/>
      <c r="H14215" s="90"/>
      <c r="M14215" s="42"/>
      <c r="S14215" s="42"/>
      <c r="T14215" s="42"/>
      <c r="U14215" s="42"/>
      <c r="V14215" s="42"/>
      <c r="W14215" s="42"/>
      <c r="X14215" s="42"/>
      <c r="Y14215" s="42"/>
      <c r="Z14215" s="42"/>
    </row>
    <row r="14216">
      <c r="B14216" s="42"/>
      <c r="D14216" s="90"/>
      <c r="F14216" s="90"/>
      <c r="G14216" s="42"/>
      <c r="H14216" s="90"/>
      <c r="M14216" s="42"/>
      <c r="S14216" s="42"/>
      <c r="T14216" s="42"/>
      <c r="U14216" s="42"/>
      <c r="V14216" s="42"/>
      <c r="W14216" s="42"/>
      <c r="X14216" s="42"/>
      <c r="Y14216" s="42"/>
      <c r="Z14216" s="42"/>
    </row>
    <row r="14217">
      <c r="B14217" s="42"/>
      <c r="D14217" s="90"/>
      <c r="F14217" s="90"/>
      <c r="G14217" s="42"/>
      <c r="H14217" s="90"/>
      <c r="M14217" s="42"/>
      <c r="S14217" s="42"/>
      <c r="T14217" s="42"/>
      <c r="U14217" s="42"/>
      <c r="V14217" s="42"/>
      <c r="W14217" s="42"/>
      <c r="X14217" s="42"/>
      <c r="Y14217" s="42"/>
      <c r="Z14217" s="42"/>
    </row>
    <row r="14218">
      <c r="B14218" s="42"/>
      <c r="D14218" s="90"/>
      <c r="F14218" s="90"/>
      <c r="G14218" s="42"/>
      <c r="H14218" s="90"/>
      <c r="M14218" s="42"/>
      <c r="S14218" s="42"/>
      <c r="T14218" s="42"/>
      <c r="U14218" s="42"/>
      <c r="V14218" s="42"/>
      <c r="W14218" s="42"/>
      <c r="X14218" s="42"/>
      <c r="Y14218" s="42"/>
      <c r="Z14218" s="42"/>
    </row>
    <row r="14219">
      <c r="B14219" s="42"/>
      <c r="D14219" s="90"/>
      <c r="F14219" s="90"/>
      <c r="G14219" s="42"/>
      <c r="H14219" s="90"/>
      <c r="M14219" s="42"/>
      <c r="S14219" s="42"/>
      <c r="T14219" s="42"/>
      <c r="U14219" s="42"/>
      <c r="V14219" s="42"/>
      <c r="W14219" s="42"/>
      <c r="X14219" s="42"/>
      <c r="Y14219" s="42"/>
      <c r="Z14219" s="42"/>
    </row>
    <row r="14220">
      <c r="B14220" s="42"/>
      <c r="D14220" s="90"/>
      <c r="F14220" s="90"/>
      <c r="G14220" s="42"/>
      <c r="H14220" s="90"/>
      <c r="M14220" s="42"/>
      <c r="S14220" s="42"/>
      <c r="T14220" s="42"/>
      <c r="U14220" s="42"/>
      <c r="V14220" s="42"/>
      <c r="W14220" s="42"/>
      <c r="X14220" s="42"/>
      <c r="Y14220" s="42"/>
      <c r="Z14220" s="42"/>
    </row>
    <row r="14221">
      <c r="B14221" s="42"/>
      <c r="D14221" s="90"/>
      <c r="F14221" s="90"/>
      <c r="G14221" s="42"/>
      <c r="H14221" s="90"/>
      <c r="M14221" s="42"/>
      <c r="S14221" s="42"/>
      <c r="T14221" s="42"/>
      <c r="U14221" s="42"/>
      <c r="V14221" s="42"/>
      <c r="W14221" s="42"/>
      <c r="X14221" s="42"/>
      <c r="Y14221" s="42"/>
      <c r="Z14221" s="42"/>
    </row>
    <row r="14222">
      <c r="B14222" s="42"/>
      <c r="D14222" s="90"/>
      <c r="F14222" s="90"/>
      <c r="G14222" s="42"/>
      <c r="H14222" s="90"/>
      <c r="M14222" s="42"/>
      <c r="S14222" s="42"/>
      <c r="T14222" s="42"/>
      <c r="U14222" s="42"/>
      <c r="V14222" s="42"/>
      <c r="W14222" s="42"/>
      <c r="X14222" s="42"/>
      <c r="Y14222" s="42"/>
      <c r="Z14222" s="42"/>
    </row>
    <row r="14223">
      <c r="B14223" s="42"/>
      <c r="D14223" s="90"/>
      <c r="F14223" s="90"/>
      <c r="G14223" s="42"/>
      <c r="H14223" s="90"/>
      <c r="M14223" s="42"/>
      <c r="S14223" s="42"/>
      <c r="T14223" s="42"/>
      <c r="U14223" s="42"/>
      <c r="V14223" s="42"/>
      <c r="W14223" s="42"/>
      <c r="X14223" s="42"/>
      <c r="Y14223" s="42"/>
      <c r="Z14223" s="42"/>
    </row>
    <row r="14224">
      <c r="B14224" s="42"/>
      <c r="D14224" s="90"/>
      <c r="F14224" s="90"/>
      <c r="G14224" s="42"/>
      <c r="H14224" s="90"/>
      <c r="M14224" s="42"/>
      <c r="S14224" s="42"/>
      <c r="T14224" s="42"/>
      <c r="U14224" s="42"/>
      <c r="V14224" s="42"/>
      <c r="W14224" s="42"/>
      <c r="X14224" s="42"/>
      <c r="Y14224" s="42"/>
      <c r="Z14224" s="42"/>
    </row>
    <row r="14225">
      <c r="B14225" s="42"/>
      <c r="D14225" s="90"/>
      <c r="F14225" s="90"/>
      <c r="G14225" s="42"/>
      <c r="H14225" s="90"/>
      <c r="M14225" s="42"/>
      <c r="S14225" s="42"/>
      <c r="T14225" s="42"/>
      <c r="U14225" s="42"/>
      <c r="V14225" s="42"/>
      <c r="W14225" s="42"/>
      <c r="X14225" s="42"/>
      <c r="Y14225" s="42"/>
      <c r="Z14225" s="42"/>
    </row>
    <row r="14226">
      <c r="B14226" s="42"/>
      <c r="D14226" s="90"/>
      <c r="F14226" s="90"/>
      <c r="G14226" s="42"/>
      <c r="H14226" s="90"/>
      <c r="M14226" s="42"/>
      <c r="S14226" s="42"/>
      <c r="T14226" s="42"/>
      <c r="U14226" s="42"/>
      <c r="V14226" s="42"/>
      <c r="W14226" s="42"/>
      <c r="X14226" s="42"/>
      <c r="Y14226" s="42"/>
      <c r="Z14226" s="42"/>
    </row>
    <row r="14227">
      <c r="B14227" s="42"/>
      <c r="D14227" s="90"/>
      <c r="F14227" s="90"/>
      <c r="G14227" s="42"/>
      <c r="H14227" s="90"/>
      <c r="M14227" s="42"/>
      <c r="S14227" s="42"/>
      <c r="T14227" s="42"/>
      <c r="U14227" s="42"/>
      <c r="V14227" s="42"/>
      <c r="W14227" s="42"/>
      <c r="X14227" s="42"/>
      <c r="Y14227" s="42"/>
      <c r="Z14227" s="42"/>
    </row>
    <row r="14228">
      <c r="B14228" s="42"/>
      <c r="D14228" s="90"/>
      <c r="F14228" s="90"/>
      <c r="G14228" s="42"/>
      <c r="H14228" s="90"/>
      <c r="M14228" s="42"/>
      <c r="S14228" s="42"/>
      <c r="T14228" s="42"/>
      <c r="U14228" s="42"/>
      <c r="V14228" s="42"/>
      <c r="W14228" s="42"/>
      <c r="X14228" s="42"/>
      <c r="Y14228" s="42"/>
      <c r="Z14228" s="42"/>
    </row>
    <row r="14229">
      <c r="B14229" s="42"/>
      <c r="D14229" s="90"/>
      <c r="F14229" s="90"/>
      <c r="G14229" s="42"/>
      <c r="H14229" s="90"/>
      <c r="M14229" s="42"/>
      <c r="S14229" s="42"/>
      <c r="T14229" s="42"/>
      <c r="U14229" s="42"/>
      <c r="V14229" s="42"/>
      <c r="W14229" s="42"/>
      <c r="X14229" s="42"/>
      <c r="Y14229" s="42"/>
      <c r="Z14229" s="42"/>
    </row>
    <row r="14230">
      <c r="B14230" s="42"/>
      <c r="D14230" s="90"/>
      <c r="F14230" s="90"/>
      <c r="G14230" s="42"/>
      <c r="H14230" s="90"/>
      <c r="M14230" s="42"/>
      <c r="S14230" s="42"/>
      <c r="T14230" s="42"/>
      <c r="U14230" s="42"/>
      <c r="V14230" s="42"/>
      <c r="W14230" s="42"/>
      <c r="X14230" s="42"/>
      <c r="Y14230" s="42"/>
      <c r="Z14230" s="42"/>
    </row>
    <row r="14231">
      <c r="B14231" s="42"/>
      <c r="D14231" s="90"/>
      <c r="F14231" s="90"/>
      <c r="G14231" s="42"/>
      <c r="H14231" s="90"/>
      <c r="M14231" s="42"/>
      <c r="S14231" s="42"/>
      <c r="T14231" s="42"/>
      <c r="U14231" s="42"/>
      <c r="V14231" s="42"/>
      <c r="W14231" s="42"/>
      <c r="X14231" s="42"/>
      <c r="Y14231" s="42"/>
      <c r="Z14231" s="42"/>
    </row>
    <row r="14232">
      <c r="B14232" s="42"/>
      <c r="D14232" s="90"/>
      <c r="F14232" s="90"/>
      <c r="G14232" s="42"/>
      <c r="H14232" s="90"/>
      <c r="M14232" s="42"/>
      <c r="S14232" s="42"/>
      <c r="T14232" s="42"/>
      <c r="U14232" s="42"/>
      <c r="V14232" s="42"/>
      <c r="W14232" s="42"/>
      <c r="X14232" s="42"/>
      <c r="Y14232" s="42"/>
      <c r="Z14232" s="42"/>
    </row>
    <row r="14233">
      <c r="B14233" s="42"/>
      <c r="D14233" s="90"/>
      <c r="F14233" s="90"/>
      <c r="G14233" s="42"/>
      <c r="H14233" s="90"/>
      <c r="M14233" s="42"/>
      <c r="S14233" s="42"/>
      <c r="T14233" s="42"/>
      <c r="U14233" s="42"/>
      <c r="V14233" s="42"/>
      <c r="W14233" s="42"/>
      <c r="X14233" s="42"/>
      <c r="Y14233" s="42"/>
      <c r="Z14233" s="42"/>
    </row>
    <row r="14234">
      <c r="B14234" s="42"/>
      <c r="D14234" s="90"/>
      <c r="F14234" s="90"/>
      <c r="G14234" s="42"/>
      <c r="H14234" s="90"/>
      <c r="M14234" s="42"/>
      <c r="S14234" s="42"/>
      <c r="T14234" s="42"/>
      <c r="U14234" s="42"/>
      <c r="V14234" s="42"/>
      <c r="W14234" s="42"/>
      <c r="X14234" s="42"/>
      <c r="Y14234" s="42"/>
      <c r="Z14234" s="42"/>
    </row>
    <row r="14235">
      <c r="B14235" s="42"/>
      <c r="D14235" s="90"/>
      <c r="F14235" s="90"/>
      <c r="G14235" s="42"/>
      <c r="H14235" s="90"/>
      <c r="M14235" s="42"/>
      <c r="S14235" s="42"/>
      <c r="T14235" s="42"/>
      <c r="U14235" s="42"/>
      <c r="V14235" s="42"/>
      <c r="W14235" s="42"/>
      <c r="X14235" s="42"/>
      <c r="Y14235" s="42"/>
      <c r="Z14235" s="42"/>
    </row>
    <row r="14236">
      <c r="B14236" s="42"/>
      <c r="D14236" s="90"/>
      <c r="F14236" s="90"/>
      <c r="G14236" s="42"/>
      <c r="H14236" s="90"/>
      <c r="M14236" s="42"/>
      <c r="S14236" s="42"/>
      <c r="T14236" s="42"/>
      <c r="U14236" s="42"/>
      <c r="V14236" s="42"/>
      <c r="W14236" s="42"/>
      <c r="X14236" s="42"/>
      <c r="Y14236" s="42"/>
      <c r="Z14236" s="42"/>
    </row>
    <row r="14237">
      <c r="B14237" s="42"/>
      <c r="D14237" s="90"/>
      <c r="F14237" s="90"/>
      <c r="G14237" s="42"/>
      <c r="H14237" s="90"/>
      <c r="M14237" s="42"/>
      <c r="S14237" s="42"/>
      <c r="T14237" s="42"/>
      <c r="U14237" s="42"/>
      <c r="V14237" s="42"/>
      <c r="W14237" s="42"/>
      <c r="X14237" s="42"/>
      <c r="Y14237" s="42"/>
      <c r="Z14237" s="42"/>
    </row>
    <row r="14238">
      <c r="B14238" s="42"/>
      <c r="D14238" s="90"/>
      <c r="F14238" s="90"/>
      <c r="G14238" s="42"/>
      <c r="H14238" s="90"/>
      <c r="M14238" s="42"/>
      <c r="S14238" s="42"/>
      <c r="T14238" s="42"/>
      <c r="U14238" s="42"/>
      <c r="V14238" s="42"/>
      <c r="W14238" s="42"/>
      <c r="X14238" s="42"/>
      <c r="Y14238" s="42"/>
      <c r="Z14238" s="42"/>
    </row>
    <row r="14239">
      <c r="B14239" s="42"/>
      <c r="D14239" s="90"/>
      <c r="F14239" s="90"/>
      <c r="G14239" s="42"/>
      <c r="H14239" s="90"/>
      <c r="M14239" s="42"/>
      <c r="S14239" s="42"/>
      <c r="T14239" s="42"/>
      <c r="U14239" s="42"/>
      <c r="V14239" s="42"/>
      <c r="W14239" s="42"/>
      <c r="X14239" s="42"/>
      <c r="Y14239" s="42"/>
      <c r="Z14239" s="42"/>
    </row>
    <row r="14240">
      <c r="B14240" s="42"/>
      <c r="D14240" s="90"/>
      <c r="F14240" s="90"/>
      <c r="G14240" s="42"/>
      <c r="H14240" s="90"/>
      <c r="M14240" s="42"/>
      <c r="S14240" s="42"/>
      <c r="T14240" s="42"/>
      <c r="U14240" s="42"/>
      <c r="V14240" s="42"/>
      <c r="W14240" s="42"/>
      <c r="X14240" s="42"/>
      <c r="Y14240" s="42"/>
      <c r="Z14240" s="42"/>
    </row>
    <row r="14241">
      <c r="B14241" s="42"/>
      <c r="D14241" s="90"/>
      <c r="F14241" s="90"/>
      <c r="G14241" s="42"/>
      <c r="H14241" s="90"/>
      <c r="M14241" s="42"/>
      <c r="S14241" s="42"/>
      <c r="T14241" s="42"/>
      <c r="U14241" s="42"/>
      <c r="V14241" s="42"/>
      <c r="W14241" s="42"/>
      <c r="X14241" s="42"/>
      <c r="Y14241" s="42"/>
      <c r="Z14241" s="42"/>
    </row>
    <row r="14242">
      <c r="B14242" s="42"/>
      <c r="D14242" s="90"/>
      <c r="F14242" s="90"/>
      <c r="G14242" s="42"/>
      <c r="H14242" s="90"/>
      <c r="M14242" s="42"/>
      <c r="S14242" s="42"/>
      <c r="T14242" s="42"/>
      <c r="U14242" s="42"/>
      <c r="V14242" s="42"/>
      <c r="W14242" s="42"/>
      <c r="X14242" s="42"/>
      <c r="Y14242" s="42"/>
      <c r="Z14242" s="42"/>
    </row>
    <row r="14243">
      <c r="B14243" s="42"/>
      <c r="D14243" s="90"/>
      <c r="F14243" s="90"/>
      <c r="G14243" s="42"/>
      <c r="H14243" s="90"/>
      <c r="M14243" s="42"/>
      <c r="S14243" s="42"/>
      <c r="T14243" s="42"/>
      <c r="U14243" s="42"/>
      <c r="V14243" s="42"/>
      <c r="W14243" s="42"/>
      <c r="X14243" s="42"/>
      <c r="Y14243" s="42"/>
      <c r="Z14243" s="42"/>
    </row>
    <row r="14244">
      <c r="B14244" s="42"/>
      <c r="D14244" s="90"/>
      <c r="F14244" s="90"/>
      <c r="G14244" s="42"/>
      <c r="H14244" s="90"/>
      <c r="M14244" s="42"/>
      <c r="S14244" s="42"/>
      <c r="T14244" s="42"/>
      <c r="U14244" s="42"/>
      <c r="V14244" s="42"/>
      <c r="W14244" s="42"/>
      <c r="X14244" s="42"/>
      <c r="Y14244" s="42"/>
      <c r="Z14244" s="42"/>
    </row>
    <row r="14245">
      <c r="B14245" s="42"/>
      <c r="D14245" s="90"/>
      <c r="F14245" s="90"/>
      <c r="G14245" s="42"/>
      <c r="H14245" s="90"/>
      <c r="M14245" s="42"/>
      <c r="S14245" s="42"/>
      <c r="T14245" s="42"/>
      <c r="U14245" s="42"/>
      <c r="V14245" s="42"/>
      <c r="W14245" s="42"/>
      <c r="X14245" s="42"/>
      <c r="Y14245" s="42"/>
      <c r="Z14245" s="42"/>
    </row>
    <row r="14246">
      <c r="B14246" s="42"/>
      <c r="D14246" s="90"/>
      <c r="F14246" s="90"/>
      <c r="G14246" s="42"/>
      <c r="H14246" s="90"/>
      <c r="M14246" s="42"/>
      <c r="S14246" s="42"/>
      <c r="T14246" s="42"/>
      <c r="U14246" s="42"/>
      <c r="V14246" s="42"/>
      <c r="W14246" s="42"/>
      <c r="X14246" s="42"/>
      <c r="Y14246" s="42"/>
      <c r="Z14246" s="42"/>
    </row>
    <row r="14247">
      <c r="B14247" s="42"/>
      <c r="D14247" s="90"/>
      <c r="F14247" s="90"/>
      <c r="G14247" s="42"/>
      <c r="H14247" s="90"/>
      <c r="M14247" s="42"/>
      <c r="S14247" s="42"/>
      <c r="T14247" s="42"/>
      <c r="U14247" s="42"/>
      <c r="V14247" s="42"/>
      <c r="W14247" s="42"/>
      <c r="X14247" s="42"/>
      <c r="Y14247" s="42"/>
      <c r="Z14247" s="42"/>
    </row>
    <row r="14248">
      <c r="B14248" s="42"/>
      <c r="D14248" s="90"/>
      <c r="F14248" s="90"/>
      <c r="G14248" s="42"/>
      <c r="H14248" s="90"/>
      <c r="M14248" s="42"/>
      <c r="S14248" s="42"/>
      <c r="T14248" s="42"/>
      <c r="U14248" s="42"/>
      <c r="V14248" s="42"/>
      <c r="W14248" s="42"/>
      <c r="X14248" s="42"/>
      <c r="Y14248" s="42"/>
      <c r="Z14248" s="42"/>
    </row>
    <row r="14249">
      <c r="B14249" s="42"/>
      <c r="D14249" s="90"/>
      <c r="F14249" s="90"/>
      <c r="G14249" s="42"/>
      <c r="H14249" s="90"/>
      <c r="M14249" s="42"/>
      <c r="S14249" s="42"/>
      <c r="T14249" s="42"/>
      <c r="U14249" s="42"/>
      <c r="V14249" s="42"/>
      <c r="W14249" s="42"/>
      <c r="X14249" s="42"/>
      <c r="Y14249" s="42"/>
      <c r="Z14249" s="42"/>
    </row>
    <row r="14250">
      <c r="B14250" s="42"/>
      <c r="D14250" s="90"/>
      <c r="F14250" s="90"/>
      <c r="G14250" s="42"/>
      <c r="H14250" s="90"/>
      <c r="M14250" s="42"/>
      <c r="S14250" s="42"/>
      <c r="T14250" s="42"/>
      <c r="U14250" s="42"/>
      <c r="V14250" s="42"/>
      <c r="W14250" s="42"/>
      <c r="X14250" s="42"/>
      <c r="Y14250" s="42"/>
      <c r="Z14250" s="42"/>
    </row>
    <row r="14251">
      <c r="B14251" s="42"/>
      <c r="D14251" s="90"/>
      <c r="F14251" s="90"/>
      <c r="G14251" s="42"/>
      <c r="H14251" s="90"/>
      <c r="M14251" s="42"/>
      <c r="S14251" s="42"/>
      <c r="T14251" s="42"/>
      <c r="U14251" s="42"/>
      <c r="V14251" s="42"/>
      <c r="W14251" s="42"/>
      <c r="X14251" s="42"/>
      <c r="Y14251" s="42"/>
      <c r="Z14251" s="42"/>
    </row>
    <row r="14252">
      <c r="B14252" s="42"/>
      <c r="D14252" s="90"/>
      <c r="F14252" s="90"/>
      <c r="G14252" s="42"/>
      <c r="H14252" s="90"/>
      <c r="M14252" s="42"/>
      <c r="S14252" s="42"/>
      <c r="T14252" s="42"/>
      <c r="U14252" s="42"/>
      <c r="V14252" s="42"/>
      <c r="W14252" s="42"/>
      <c r="X14252" s="42"/>
      <c r="Y14252" s="42"/>
      <c r="Z14252" s="42"/>
    </row>
    <row r="14253">
      <c r="B14253" s="42"/>
      <c r="D14253" s="90"/>
      <c r="F14253" s="90"/>
      <c r="G14253" s="42"/>
      <c r="H14253" s="90"/>
      <c r="M14253" s="42"/>
      <c r="S14253" s="42"/>
      <c r="T14253" s="42"/>
      <c r="U14253" s="42"/>
      <c r="V14253" s="42"/>
      <c r="W14253" s="42"/>
      <c r="X14253" s="42"/>
      <c r="Y14253" s="42"/>
      <c r="Z14253" s="42"/>
    </row>
    <row r="14254">
      <c r="B14254" s="42"/>
      <c r="D14254" s="90"/>
      <c r="F14254" s="90"/>
      <c r="G14254" s="42"/>
      <c r="H14254" s="90"/>
      <c r="M14254" s="42"/>
      <c r="S14254" s="42"/>
      <c r="T14254" s="42"/>
      <c r="U14254" s="42"/>
      <c r="V14254" s="42"/>
      <c r="W14254" s="42"/>
      <c r="X14254" s="42"/>
      <c r="Y14254" s="42"/>
      <c r="Z14254" s="42"/>
    </row>
    <row r="14255">
      <c r="B14255" s="42"/>
      <c r="D14255" s="90"/>
      <c r="F14255" s="90"/>
      <c r="G14255" s="42"/>
      <c r="H14255" s="90"/>
      <c r="M14255" s="42"/>
      <c r="S14255" s="42"/>
      <c r="T14255" s="42"/>
      <c r="U14255" s="42"/>
      <c r="V14255" s="42"/>
      <c r="W14255" s="42"/>
      <c r="X14255" s="42"/>
      <c r="Y14255" s="42"/>
      <c r="Z14255" s="42"/>
    </row>
    <row r="14256">
      <c r="B14256" s="42"/>
      <c r="D14256" s="90"/>
      <c r="F14256" s="90"/>
      <c r="G14256" s="42"/>
      <c r="H14256" s="90"/>
      <c r="M14256" s="42"/>
      <c r="S14256" s="42"/>
      <c r="T14256" s="42"/>
      <c r="U14256" s="42"/>
      <c r="V14256" s="42"/>
      <c r="W14256" s="42"/>
      <c r="X14256" s="42"/>
      <c r="Y14256" s="42"/>
      <c r="Z14256" s="42"/>
    </row>
    <row r="14257">
      <c r="B14257" s="42"/>
      <c r="D14257" s="90"/>
      <c r="F14257" s="90"/>
      <c r="G14257" s="42"/>
      <c r="H14257" s="90"/>
      <c r="M14257" s="42"/>
      <c r="S14257" s="42"/>
      <c r="T14257" s="42"/>
      <c r="U14257" s="42"/>
      <c r="V14257" s="42"/>
      <c r="W14257" s="42"/>
      <c r="X14257" s="42"/>
      <c r="Y14257" s="42"/>
      <c r="Z14257" s="42"/>
    </row>
    <row r="14258">
      <c r="B14258" s="42"/>
      <c r="D14258" s="90"/>
      <c r="F14258" s="90"/>
      <c r="G14258" s="42"/>
      <c r="H14258" s="90"/>
      <c r="M14258" s="42"/>
      <c r="S14258" s="42"/>
      <c r="T14258" s="42"/>
      <c r="U14258" s="42"/>
      <c r="V14258" s="42"/>
      <c r="W14258" s="42"/>
      <c r="X14258" s="42"/>
      <c r="Y14258" s="42"/>
      <c r="Z14258" s="42"/>
    </row>
    <row r="14259">
      <c r="B14259" s="42"/>
      <c r="D14259" s="90"/>
      <c r="F14259" s="90"/>
      <c r="G14259" s="42"/>
      <c r="H14259" s="90"/>
      <c r="M14259" s="42"/>
      <c r="S14259" s="42"/>
      <c r="T14259" s="42"/>
      <c r="U14259" s="42"/>
      <c r="V14259" s="42"/>
      <c r="W14259" s="42"/>
      <c r="X14259" s="42"/>
      <c r="Y14259" s="42"/>
      <c r="Z14259" s="42"/>
    </row>
    <row r="14260">
      <c r="B14260" s="42"/>
      <c r="D14260" s="90"/>
      <c r="F14260" s="90"/>
      <c r="G14260" s="42"/>
      <c r="H14260" s="90"/>
      <c r="M14260" s="42"/>
      <c r="S14260" s="42"/>
      <c r="T14260" s="42"/>
      <c r="U14260" s="42"/>
      <c r="V14260" s="42"/>
      <c r="W14260" s="42"/>
      <c r="X14260" s="42"/>
      <c r="Y14260" s="42"/>
      <c r="Z14260" s="42"/>
    </row>
    <row r="14261">
      <c r="B14261" s="42"/>
      <c r="D14261" s="90"/>
      <c r="F14261" s="90"/>
      <c r="G14261" s="42"/>
      <c r="H14261" s="90"/>
      <c r="M14261" s="42"/>
      <c r="S14261" s="42"/>
      <c r="T14261" s="42"/>
      <c r="U14261" s="42"/>
      <c r="V14261" s="42"/>
      <c r="W14261" s="42"/>
      <c r="X14261" s="42"/>
      <c r="Y14261" s="42"/>
      <c r="Z14261" s="42"/>
    </row>
    <row r="14262">
      <c r="B14262" s="42"/>
      <c r="D14262" s="90"/>
      <c r="F14262" s="90"/>
      <c r="G14262" s="42"/>
      <c r="H14262" s="90"/>
      <c r="M14262" s="42"/>
      <c r="S14262" s="42"/>
      <c r="T14262" s="42"/>
      <c r="U14262" s="42"/>
      <c r="V14262" s="42"/>
      <c r="W14262" s="42"/>
      <c r="X14262" s="42"/>
      <c r="Y14262" s="42"/>
      <c r="Z14262" s="42"/>
    </row>
    <row r="14263">
      <c r="B14263" s="42"/>
      <c r="D14263" s="90"/>
      <c r="F14263" s="90"/>
      <c r="G14263" s="42"/>
      <c r="H14263" s="90"/>
      <c r="M14263" s="42"/>
      <c r="S14263" s="42"/>
      <c r="T14263" s="42"/>
      <c r="U14263" s="42"/>
      <c r="V14263" s="42"/>
      <c r="W14263" s="42"/>
      <c r="X14263" s="42"/>
      <c r="Y14263" s="42"/>
      <c r="Z14263" s="42"/>
    </row>
    <row r="14264">
      <c r="B14264" s="42"/>
      <c r="D14264" s="90"/>
      <c r="F14264" s="90"/>
      <c r="G14264" s="42"/>
      <c r="H14264" s="90"/>
      <c r="M14264" s="42"/>
      <c r="S14264" s="42"/>
      <c r="T14264" s="42"/>
      <c r="U14264" s="42"/>
      <c r="V14264" s="42"/>
      <c r="W14264" s="42"/>
      <c r="X14264" s="42"/>
      <c r="Y14264" s="42"/>
      <c r="Z14264" s="42"/>
    </row>
    <row r="14265">
      <c r="B14265" s="42"/>
      <c r="D14265" s="90"/>
      <c r="F14265" s="90"/>
      <c r="G14265" s="42"/>
      <c r="H14265" s="90"/>
      <c r="M14265" s="42"/>
      <c r="S14265" s="42"/>
      <c r="T14265" s="42"/>
      <c r="U14265" s="42"/>
      <c r="V14265" s="42"/>
      <c r="W14265" s="42"/>
      <c r="X14265" s="42"/>
      <c r="Y14265" s="42"/>
      <c r="Z14265" s="42"/>
    </row>
    <row r="14266">
      <c r="B14266" s="42"/>
      <c r="D14266" s="90"/>
      <c r="F14266" s="90"/>
      <c r="G14266" s="42"/>
      <c r="H14266" s="90"/>
      <c r="M14266" s="42"/>
      <c r="S14266" s="42"/>
      <c r="T14266" s="42"/>
      <c r="U14266" s="42"/>
      <c r="V14266" s="42"/>
      <c r="W14266" s="42"/>
      <c r="X14266" s="42"/>
      <c r="Y14266" s="42"/>
      <c r="Z14266" s="42"/>
    </row>
    <row r="14267">
      <c r="B14267" s="42"/>
      <c r="D14267" s="90"/>
      <c r="F14267" s="90"/>
      <c r="G14267" s="42"/>
      <c r="H14267" s="90"/>
      <c r="M14267" s="42"/>
      <c r="S14267" s="42"/>
      <c r="T14267" s="42"/>
      <c r="U14267" s="42"/>
      <c r="V14267" s="42"/>
      <c r="W14267" s="42"/>
      <c r="X14267" s="42"/>
      <c r="Y14267" s="42"/>
      <c r="Z14267" s="42"/>
    </row>
    <row r="14268">
      <c r="B14268" s="42"/>
      <c r="D14268" s="90"/>
      <c r="F14268" s="90"/>
      <c r="G14268" s="42"/>
      <c r="H14268" s="90"/>
      <c r="M14268" s="42"/>
      <c r="S14268" s="42"/>
      <c r="T14268" s="42"/>
      <c r="U14268" s="42"/>
      <c r="V14268" s="42"/>
      <c r="W14268" s="42"/>
      <c r="X14268" s="42"/>
      <c r="Y14268" s="42"/>
      <c r="Z14268" s="42"/>
    </row>
    <row r="14269">
      <c r="B14269" s="42"/>
      <c r="D14269" s="90"/>
      <c r="F14269" s="90"/>
      <c r="G14269" s="42"/>
      <c r="H14269" s="90"/>
      <c r="M14269" s="42"/>
      <c r="S14269" s="42"/>
      <c r="T14269" s="42"/>
      <c r="U14269" s="42"/>
      <c r="V14269" s="42"/>
      <c r="W14269" s="42"/>
      <c r="X14269" s="42"/>
      <c r="Y14269" s="42"/>
      <c r="Z14269" s="42"/>
    </row>
    <row r="14270">
      <c r="B14270" s="42"/>
      <c r="D14270" s="90"/>
      <c r="F14270" s="90"/>
      <c r="G14270" s="42"/>
      <c r="H14270" s="90"/>
      <c r="M14270" s="42"/>
      <c r="S14270" s="42"/>
      <c r="T14270" s="42"/>
      <c r="U14270" s="42"/>
      <c r="V14270" s="42"/>
      <c r="W14270" s="42"/>
      <c r="X14270" s="42"/>
      <c r="Y14270" s="42"/>
      <c r="Z14270" s="42"/>
    </row>
    <row r="14271">
      <c r="B14271" s="42"/>
      <c r="D14271" s="90"/>
      <c r="F14271" s="90"/>
      <c r="G14271" s="42"/>
      <c r="H14271" s="90"/>
      <c r="M14271" s="42"/>
      <c r="S14271" s="42"/>
      <c r="T14271" s="42"/>
      <c r="U14271" s="42"/>
      <c r="V14271" s="42"/>
      <c r="W14271" s="42"/>
      <c r="X14271" s="42"/>
      <c r="Y14271" s="42"/>
      <c r="Z14271" s="42"/>
    </row>
    <row r="14272">
      <c r="B14272" s="42"/>
      <c r="D14272" s="90"/>
      <c r="F14272" s="90"/>
      <c r="G14272" s="42"/>
      <c r="H14272" s="90"/>
      <c r="M14272" s="42"/>
      <c r="S14272" s="42"/>
      <c r="T14272" s="42"/>
      <c r="U14272" s="42"/>
      <c r="V14272" s="42"/>
      <c r="W14272" s="42"/>
      <c r="X14272" s="42"/>
      <c r="Y14272" s="42"/>
      <c r="Z14272" s="42"/>
    </row>
    <row r="14273">
      <c r="B14273" s="42"/>
      <c r="D14273" s="90"/>
      <c r="F14273" s="90"/>
      <c r="G14273" s="42"/>
      <c r="H14273" s="90"/>
      <c r="M14273" s="42"/>
      <c r="S14273" s="42"/>
      <c r="T14273" s="42"/>
      <c r="U14273" s="42"/>
      <c r="V14273" s="42"/>
      <c r="W14273" s="42"/>
      <c r="X14273" s="42"/>
      <c r="Y14273" s="42"/>
      <c r="Z14273" s="42"/>
    </row>
    <row r="14274">
      <c r="B14274" s="42"/>
      <c r="D14274" s="90"/>
      <c r="F14274" s="90"/>
      <c r="G14274" s="42"/>
      <c r="H14274" s="90"/>
      <c r="M14274" s="42"/>
      <c r="S14274" s="42"/>
      <c r="T14274" s="42"/>
      <c r="U14274" s="42"/>
      <c r="V14274" s="42"/>
      <c r="W14274" s="42"/>
      <c r="X14274" s="42"/>
      <c r="Y14274" s="42"/>
      <c r="Z14274" s="42"/>
    </row>
    <row r="14275">
      <c r="B14275" s="42"/>
      <c r="D14275" s="90"/>
      <c r="F14275" s="90"/>
      <c r="G14275" s="42"/>
      <c r="H14275" s="90"/>
      <c r="M14275" s="42"/>
      <c r="S14275" s="42"/>
      <c r="T14275" s="42"/>
      <c r="U14275" s="42"/>
      <c r="V14275" s="42"/>
      <c r="W14275" s="42"/>
      <c r="X14275" s="42"/>
      <c r="Y14275" s="42"/>
      <c r="Z14275" s="42"/>
    </row>
    <row r="14276">
      <c r="B14276" s="42"/>
      <c r="D14276" s="90"/>
      <c r="F14276" s="90"/>
      <c r="G14276" s="42"/>
      <c r="H14276" s="90"/>
      <c r="M14276" s="42"/>
      <c r="S14276" s="42"/>
      <c r="T14276" s="42"/>
      <c r="U14276" s="42"/>
      <c r="V14276" s="42"/>
      <c r="W14276" s="42"/>
      <c r="X14276" s="42"/>
      <c r="Y14276" s="42"/>
      <c r="Z14276" s="42"/>
    </row>
    <row r="14277">
      <c r="B14277" s="42"/>
      <c r="D14277" s="90"/>
      <c r="F14277" s="90"/>
      <c r="G14277" s="42"/>
      <c r="H14277" s="90"/>
      <c r="M14277" s="42"/>
      <c r="S14277" s="42"/>
      <c r="T14277" s="42"/>
      <c r="U14277" s="42"/>
      <c r="V14277" s="42"/>
      <c r="W14277" s="42"/>
      <c r="X14277" s="42"/>
      <c r="Y14277" s="42"/>
      <c r="Z14277" s="42"/>
    </row>
    <row r="14278">
      <c r="B14278" s="42"/>
      <c r="D14278" s="90"/>
      <c r="F14278" s="90"/>
      <c r="G14278" s="42"/>
      <c r="H14278" s="90"/>
      <c r="M14278" s="42"/>
      <c r="S14278" s="42"/>
      <c r="T14278" s="42"/>
      <c r="U14278" s="42"/>
      <c r="V14278" s="42"/>
      <c r="W14278" s="42"/>
      <c r="X14278" s="42"/>
      <c r="Y14278" s="42"/>
      <c r="Z14278" s="42"/>
    </row>
    <row r="14279">
      <c r="B14279" s="42"/>
      <c r="D14279" s="90"/>
      <c r="F14279" s="90"/>
      <c r="G14279" s="42"/>
      <c r="H14279" s="90"/>
      <c r="M14279" s="42"/>
      <c r="S14279" s="42"/>
      <c r="T14279" s="42"/>
      <c r="U14279" s="42"/>
      <c r="V14279" s="42"/>
      <c r="W14279" s="42"/>
      <c r="X14279" s="42"/>
      <c r="Y14279" s="42"/>
      <c r="Z14279" s="42"/>
    </row>
    <row r="14280">
      <c r="B14280" s="42"/>
      <c r="D14280" s="90"/>
      <c r="F14280" s="90"/>
      <c r="G14280" s="42"/>
      <c r="H14280" s="90"/>
      <c r="M14280" s="42"/>
      <c r="S14280" s="42"/>
      <c r="T14280" s="42"/>
      <c r="U14280" s="42"/>
      <c r="V14280" s="42"/>
      <c r="W14280" s="42"/>
      <c r="X14280" s="42"/>
      <c r="Y14280" s="42"/>
      <c r="Z14280" s="42"/>
    </row>
    <row r="14281">
      <c r="B14281" s="42"/>
      <c r="D14281" s="90"/>
      <c r="F14281" s="90"/>
      <c r="G14281" s="42"/>
      <c r="H14281" s="90"/>
      <c r="M14281" s="42"/>
      <c r="S14281" s="42"/>
      <c r="T14281" s="42"/>
      <c r="U14281" s="42"/>
      <c r="V14281" s="42"/>
      <c r="W14281" s="42"/>
      <c r="X14281" s="42"/>
      <c r="Y14281" s="42"/>
      <c r="Z14281" s="42"/>
    </row>
    <row r="14282">
      <c r="B14282" s="42"/>
      <c r="D14282" s="90"/>
      <c r="F14282" s="90"/>
      <c r="G14282" s="42"/>
      <c r="H14282" s="90"/>
      <c r="M14282" s="42"/>
      <c r="S14282" s="42"/>
      <c r="T14282" s="42"/>
      <c r="U14282" s="42"/>
      <c r="V14282" s="42"/>
      <c r="W14282" s="42"/>
      <c r="X14282" s="42"/>
      <c r="Y14282" s="42"/>
      <c r="Z14282" s="42"/>
    </row>
    <row r="14283">
      <c r="B14283" s="42"/>
      <c r="D14283" s="90"/>
      <c r="F14283" s="90"/>
      <c r="G14283" s="42"/>
      <c r="H14283" s="90"/>
      <c r="M14283" s="42"/>
      <c r="S14283" s="42"/>
      <c r="T14283" s="42"/>
      <c r="U14283" s="42"/>
      <c r="V14283" s="42"/>
      <c r="W14283" s="42"/>
      <c r="X14283" s="42"/>
      <c r="Y14283" s="42"/>
      <c r="Z14283" s="42"/>
    </row>
    <row r="14284">
      <c r="B14284" s="42"/>
      <c r="D14284" s="90"/>
      <c r="F14284" s="90"/>
      <c r="G14284" s="42"/>
      <c r="H14284" s="90"/>
      <c r="M14284" s="42"/>
      <c r="S14284" s="42"/>
      <c r="T14284" s="42"/>
      <c r="U14284" s="42"/>
      <c r="V14284" s="42"/>
      <c r="W14284" s="42"/>
      <c r="X14284" s="42"/>
      <c r="Y14284" s="42"/>
      <c r="Z14284" s="42"/>
    </row>
    <row r="14285">
      <c r="B14285" s="42"/>
      <c r="D14285" s="90"/>
      <c r="F14285" s="90"/>
      <c r="G14285" s="42"/>
      <c r="H14285" s="90"/>
      <c r="M14285" s="42"/>
      <c r="S14285" s="42"/>
      <c r="T14285" s="42"/>
      <c r="U14285" s="42"/>
      <c r="V14285" s="42"/>
      <c r="W14285" s="42"/>
      <c r="X14285" s="42"/>
      <c r="Y14285" s="42"/>
      <c r="Z14285" s="42"/>
    </row>
    <row r="14286">
      <c r="B14286" s="42"/>
      <c r="D14286" s="90"/>
      <c r="F14286" s="90"/>
      <c r="G14286" s="42"/>
      <c r="H14286" s="90"/>
      <c r="M14286" s="42"/>
      <c r="S14286" s="42"/>
      <c r="T14286" s="42"/>
      <c r="U14286" s="42"/>
      <c r="V14286" s="42"/>
      <c r="W14286" s="42"/>
      <c r="X14286" s="42"/>
      <c r="Y14286" s="42"/>
      <c r="Z14286" s="42"/>
    </row>
    <row r="14287">
      <c r="B14287" s="42"/>
      <c r="D14287" s="90"/>
      <c r="F14287" s="90"/>
      <c r="G14287" s="42"/>
      <c r="H14287" s="90"/>
      <c r="M14287" s="42"/>
      <c r="S14287" s="42"/>
      <c r="T14287" s="42"/>
      <c r="U14287" s="42"/>
      <c r="V14287" s="42"/>
      <c r="W14287" s="42"/>
      <c r="X14287" s="42"/>
      <c r="Y14287" s="42"/>
      <c r="Z14287" s="42"/>
    </row>
    <row r="14288">
      <c r="B14288" s="42"/>
      <c r="D14288" s="90"/>
      <c r="F14288" s="90"/>
      <c r="G14288" s="42"/>
      <c r="H14288" s="90"/>
      <c r="M14288" s="42"/>
      <c r="S14288" s="42"/>
      <c r="T14288" s="42"/>
      <c r="U14288" s="42"/>
      <c r="V14288" s="42"/>
      <c r="W14288" s="42"/>
      <c r="X14288" s="42"/>
      <c r="Y14288" s="42"/>
      <c r="Z14288" s="42"/>
    </row>
    <row r="14289">
      <c r="B14289" s="42"/>
      <c r="D14289" s="90"/>
      <c r="F14289" s="90"/>
      <c r="G14289" s="42"/>
      <c r="H14289" s="90"/>
      <c r="M14289" s="42"/>
      <c r="S14289" s="42"/>
      <c r="T14289" s="42"/>
      <c r="U14289" s="42"/>
      <c r="V14289" s="42"/>
      <c r="W14289" s="42"/>
      <c r="X14289" s="42"/>
      <c r="Y14289" s="42"/>
      <c r="Z14289" s="42"/>
    </row>
    <row r="14290">
      <c r="B14290" s="42"/>
      <c r="D14290" s="90"/>
      <c r="F14290" s="90"/>
      <c r="G14290" s="42"/>
      <c r="H14290" s="90"/>
      <c r="M14290" s="42"/>
      <c r="S14290" s="42"/>
      <c r="T14290" s="42"/>
      <c r="U14290" s="42"/>
      <c r="V14290" s="42"/>
      <c r="W14290" s="42"/>
      <c r="X14290" s="42"/>
      <c r="Y14290" s="42"/>
      <c r="Z14290" s="42"/>
    </row>
    <row r="14291">
      <c r="B14291" s="42"/>
      <c r="D14291" s="90"/>
      <c r="F14291" s="90"/>
      <c r="G14291" s="42"/>
      <c r="H14291" s="90"/>
      <c r="M14291" s="42"/>
      <c r="S14291" s="42"/>
      <c r="T14291" s="42"/>
      <c r="U14291" s="42"/>
      <c r="V14291" s="42"/>
      <c r="W14291" s="42"/>
      <c r="X14291" s="42"/>
      <c r="Y14291" s="42"/>
      <c r="Z14291" s="42"/>
    </row>
    <row r="14292">
      <c r="B14292" s="42"/>
      <c r="D14292" s="90"/>
      <c r="F14292" s="90"/>
      <c r="G14292" s="42"/>
      <c r="H14292" s="90"/>
      <c r="M14292" s="42"/>
      <c r="S14292" s="42"/>
      <c r="T14292" s="42"/>
      <c r="U14292" s="42"/>
      <c r="V14292" s="42"/>
      <c r="W14292" s="42"/>
      <c r="X14292" s="42"/>
      <c r="Y14292" s="42"/>
      <c r="Z14292" s="42"/>
    </row>
    <row r="14293">
      <c r="B14293" s="42"/>
      <c r="D14293" s="90"/>
      <c r="F14293" s="90"/>
      <c r="G14293" s="42"/>
      <c r="H14293" s="90"/>
      <c r="M14293" s="42"/>
      <c r="S14293" s="42"/>
      <c r="T14293" s="42"/>
      <c r="U14293" s="42"/>
      <c r="V14293" s="42"/>
      <c r="W14293" s="42"/>
      <c r="X14293" s="42"/>
      <c r="Y14293" s="42"/>
      <c r="Z14293" s="42"/>
    </row>
    <row r="14294">
      <c r="B14294" s="42"/>
      <c r="D14294" s="90"/>
      <c r="F14294" s="90"/>
      <c r="G14294" s="42"/>
      <c r="H14294" s="90"/>
      <c r="M14294" s="42"/>
      <c r="S14294" s="42"/>
      <c r="T14294" s="42"/>
      <c r="U14294" s="42"/>
      <c r="V14294" s="42"/>
      <c r="W14294" s="42"/>
      <c r="X14294" s="42"/>
      <c r="Y14294" s="42"/>
      <c r="Z14294" s="42"/>
    </row>
    <row r="14295">
      <c r="B14295" s="42"/>
      <c r="D14295" s="90"/>
      <c r="F14295" s="90"/>
      <c r="G14295" s="42"/>
      <c r="H14295" s="90"/>
      <c r="M14295" s="42"/>
      <c r="S14295" s="42"/>
      <c r="T14295" s="42"/>
      <c r="U14295" s="42"/>
      <c r="V14295" s="42"/>
      <c r="W14295" s="42"/>
      <c r="X14295" s="42"/>
      <c r="Y14295" s="42"/>
      <c r="Z14295" s="42"/>
    </row>
    <row r="14296">
      <c r="B14296" s="42"/>
      <c r="D14296" s="90"/>
      <c r="F14296" s="90"/>
      <c r="G14296" s="42"/>
      <c r="H14296" s="90"/>
      <c r="M14296" s="42"/>
      <c r="S14296" s="42"/>
      <c r="T14296" s="42"/>
      <c r="U14296" s="42"/>
      <c r="V14296" s="42"/>
      <c r="W14296" s="42"/>
      <c r="X14296" s="42"/>
      <c r="Y14296" s="42"/>
      <c r="Z14296" s="42"/>
    </row>
    <row r="14297">
      <c r="B14297" s="42"/>
      <c r="D14297" s="90"/>
      <c r="F14297" s="90"/>
      <c r="G14297" s="42"/>
      <c r="H14297" s="90"/>
      <c r="M14297" s="42"/>
      <c r="S14297" s="42"/>
      <c r="T14297" s="42"/>
      <c r="U14297" s="42"/>
      <c r="V14297" s="42"/>
      <c r="W14297" s="42"/>
      <c r="X14297" s="42"/>
      <c r="Y14297" s="42"/>
      <c r="Z14297" s="42"/>
    </row>
    <row r="14298">
      <c r="B14298" s="42"/>
      <c r="D14298" s="90"/>
      <c r="F14298" s="90"/>
      <c r="G14298" s="42"/>
      <c r="H14298" s="90"/>
      <c r="M14298" s="42"/>
      <c r="S14298" s="42"/>
      <c r="T14298" s="42"/>
      <c r="U14298" s="42"/>
      <c r="V14298" s="42"/>
      <c r="W14298" s="42"/>
      <c r="X14298" s="42"/>
      <c r="Y14298" s="42"/>
      <c r="Z14298" s="42"/>
    </row>
    <row r="14299">
      <c r="B14299" s="42"/>
      <c r="D14299" s="90"/>
      <c r="F14299" s="90"/>
      <c r="G14299" s="42"/>
      <c r="H14299" s="90"/>
      <c r="M14299" s="42"/>
      <c r="S14299" s="42"/>
      <c r="T14299" s="42"/>
      <c r="U14299" s="42"/>
      <c r="V14299" s="42"/>
      <c r="W14299" s="42"/>
      <c r="X14299" s="42"/>
      <c r="Y14299" s="42"/>
      <c r="Z14299" s="42"/>
    </row>
    <row r="14300">
      <c r="B14300" s="42"/>
      <c r="D14300" s="90"/>
      <c r="F14300" s="90"/>
      <c r="G14300" s="42"/>
      <c r="H14300" s="90"/>
      <c r="M14300" s="42"/>
      <c r="S14300" s="42"/>
      <c r="T14300" s="42"/>
      <c r="U14300" s="42"/>
      <c r="V14300" s="42"/>
      <c r="W14300" s="42"/>
      <c r="X14300" s="42"/>
      <c r="Y14300" s="42"/>
      <c r="Z14300" s="42"/>
    </row>
    <row r="14301">
      <c r="B14301" s="42"/>
      <c r="D14301" s="90"/>
      <c r="F14301" s="90"/>
      <c r="G14301" s="42"/>
      <c r="H14301" s="90"/>
      <c r="M14301" s="42"/>
      <c r="S14301" s="42"/>
      <c r="T14301" s="42"/>
      <c r="U14301" s="42"/>
      <c r="V14301" s="42"/>
      <c r="W14301" s="42"/>
      <c r="X14301" s="42"/>
      <c r="Y14301" s="42"/>
      <c r="Z14301" s="42"/>
    </row>
    <row r="14302">
      <c r="B14302" s="42"/>
      <c r="D14302" s="90"/>
      <c r="F14302" s="90"/>
      <c r="G14302" s="42"/>
      <c r="H14302" s="90"/>
      <c r="M14302" s="42"/>
      <c r="S14302" s="42"/>
      <c r="T14302" s="42"/>
      <c r="U14302" s="42"/>
      <c r="V14302" s="42"/>
      <c r="W14302" s="42"/>
      <c r="X14302" s="42"/>
      <c r="Y14302" s="42"/>
      <c r="Z14302" s="42"/>
    </row>
    <row r="14303">
      <c r="B14303" s="42"/>
      <c r="D14303" s="90"/>
      <c r="F14303" s="90"/>
      <c r="G14303" s="42"/>
      <c r="H14303" s="90"/>
      <c r="M14303" s="42"/>
      <c r="S14303" s="42"/>
      <c r="T14303" s="42"/>
      <c r="U14303" s="42"/>
      <c r="V14303" s="42"/>
      <c r="W14303" s="42"/>
      <c r="X14303" s="42"/>
      <c r="Y14303" s="42"/>
      <c r="Z14303" s="42"/>
    </row>
    <row r="14304">
      <c r="B14304" s="42"/>
      <c r="D14304" s="90"/>
      <c r="F14304" s="90"/>
      <c r="G14304" s="42"/>
      <c r="H14304" s="90"/>
      <c r="M14304" s="42"/>
      <c r="S14304" s="42"/>
      <c r="T14304" s="42"/>
      <c r="U14304" s="42"/>
      <c r="V14304" s="42"/>
      <c r="W14304" s="42"/>
      <c r="X14304" s="42"/>
      <c r="Y14304" s="42"/>
      <c r="Z14304" s="42"/>
    </row>
    <row r="14305">
      <c r="B14305" s="42"/>
      <c r="D14305" s="90"/>
      <c r="F14305" s="90"/>
      <c r="G14305" s="42"/>
      <c r="H14305" s="90"/>
      <c r="M14305" s="42"/>
      <c r="S14305" s="42"/>
      <c r="T14305" s="42"/>
      <c r="U14305" s="42"/>
      <c r="V14305" s="42"/>
      <c r="W14305" s="42"/>
      <c r="X14305" s="42"/>
      <c r="Y14305" s="42"/>
      <c r="Z14305" s="42"/>
    </row>
    <row r="14306">
      <c r="B14306" s="42"/>
      <c r="D14306" s="90"/>
      <c r="F14306" s="90"/>
      <c r="G14306" s="42"/>
      <c r="H14306" s="90"/>
      <c r="M14306" s="42"/>
      <c r="S14306" s="42"/>
      <c r="T14306" s="42"/>
      <c r="U14306" s="42"/>
      <c r="V14306" s="42"/>
      <c r="W14306" s="42"/>
      <c r="X14306" s="42"/>
      <c r="Y14306" s="42"/>
      <c r="Z14306" s="42"/>
    </row>
    <row r="14307">
      <c r="B14307" s="42"/>
      <c r="D14307" s="90"/>
      <c r="F14307" s="90"/>
      <c r="G14307" s="42"/>
      <c r="H14307" s="90"/>
      <c r="M14307" s="42"/>
      <c r="S14307" s="42"/>
      <c r="T14307" s="42"/>
      <c r="U14307" s="42"/>
      <c r="V14307" s="42"/>
      <c r="W14307" s="42"/>
      <c r="X14307" s="42"/>
      <c r="Y14307" s="42"/>
      <c r="Z14307" s="42"/>
    </row>
    <row r="14308">
      <c r="B14308" s="42"/>
      <c r="D14308" s="90"/>
      <c r="F14308" s="90"/>
      <c r="G14308" s="42"/>
      <c r="H14308" s="90"/>
      <c r="M14308" s="42"/>
      <c r="S14308" s="42"/>
      <c r="T14308" s="42"/>
      <c r="U14308" s="42"/>
      <c r="V14308" s="42"/>
      <c r="W14308" s="42"/>
      <c r="X14308" s="42"/>
      <c r="Y14308" s="42"/>
      <c r="Z14308" s="42"/>
    </row>
    <row r="14309">
      <c r="B14309" s="42"/>
      <c r="D14309" s="90"/>
      <c r="F14309" s="90"/>
      <c r="G14309" s="42"/>
      <c r="H14309" s="90"/>
      <c r="M14309" s="42"/>
      <c r="S14309" s="42"/>
      <c r="T14309" s="42"/>
      <c r="U14309" s="42"/>
      <c r="V14309" s="42"/>
      <c r="W14309" s="42"/>
      <c r="X14309" s="42"/>
      <c r="Y14309" s="42"/>
      <c r="Z14309" s="42"/>
    </row>
    <row r="14310">
      <c r="B14310" s="42"/>
      <c r="D14310" s="90"/>
      <c r="F14310" s="90"/>
      <c r="G14310" s="42"/>
      <c r="H14310" s="90"/>
      <c r="M14310" s="42"/>
      <c r="S14310" s="42"/>
      <c r="T14310" s="42"/>
      <c r="U14310" s="42"/>
      <c r="V14310" s="42"/>
      <c r="W14310" s="42"/>
      <c r="X14310" s="42"/>
      <c r="Y14310" s="42"/>
      <c r="Z14310" s="42"/>
    </row>
    <row r="14311">
      <c r="B14311" s="42"/>
      <c r="D14311" s="90"/>
      <c r="F14311" s="90"/>
      <c r="G14311" s="42"/>
      <c r="H14311" s="90"/>
      <c r="M14311" s="42"/>
      <c r="S14311" s="42"/>
      <c r="T14311" s="42"/>
      <c r="U14311" s="42"/>
      <c r="V14311" s="42"/>
      <c r="W14311" s="42"/>
      <c r="X14311" s="42"/>
      <c r="Y14311" s="42"/>
      <c r="Z14311" s="42"/>
    </row>
    <row r="14312">
      <c r="B14312" s="42"/>
      <c r="D14312" s="90"/>
      <c r="F14312" s="90"/>
      <c r="G14312" s="42"/>
      <c r="H14312" s="90"/>
      <c r="M14312" s="42"/>
      <c r="S14312" s="42"/>
      <c r="T14312" s="42"/>
      <c r="U14312" s="42"/>
      <c r="V14312" s="42"/>
      <c r="W14312" s="42"/>
      <c r="X14312" s="42"/>
      <c r="Y14312" s="42"/>
      <c r="Z14312" s="42"/>
    </row>
    <row r="14313">
      <c r="B14313" s="42"/>
      <c r="D14313" s="90"/>
      <c r="F14313" s="90"/>
      <c r="G14313" s="42"/>
      <c r="H14313" s="90"/>
      <c r="M14313" s="42"/>
      <c r="S14313" s="42"/>
      <c r="T14313" s="42"/>
      <c r="U14313" s="42"/>
      <c r="V14313" s="42"/>
      <c r="W14313" s="42"/>
      <c r="X14313" s="42"/>
      <c r="Y14313" s="42"/>
      <c r="Z14313" s="42"/>
    </row>
    <row r="14314">
      <c r="B14314" s="42"/>
      <c r="D14314" s="90"/>
      <c r="F14314" s="90"/>
      <c r="G14314" s="42"/>
      <c r="H14314" s="90"/>
      <c r="M14314" s="42"/>
      <c r="S14314" s="42"/>
      <c r="T14314" s="42"/>
      <c r="U14314" s="42"/>
      <c r="V14314" s="42"/>
      <c r="W14314" s="42"/>
      <c r="X14314" s="42"/>
      <c r="Y14314" s="42"/>
      <c r="Z14314" s="42"/>
    </row>
    <row r="14315">
      <c r="B14315" s="42"/>
      <c r="D14315" s="90"/>
      <c r="F14315" s="90"/>
      <c r="G14315" s="42"/>
      <c r="H14315" s="90"/>
      <c r="M14315" s="42"/>
      <c r="S14315" s="42"/>
      <c r="T14315" s="42"/>
      <c r="U14315" s="42"/>
      <c r="V14315" s="42"/>
      <c r="W14315" s="42"/>
      <c r="X14315" s="42"/>
      <c r="Y14315" s="42"/>
      <c r="Z14315" s="42"/>
    </row>
    <row r="14316">
      <c r="B14316" s="42"/>
      <c r="D14316" s="90"/>
      <c r="F14316" s="90"/>
      <c r="G14316" s="42"/>
      <c r="H14316" s="90"/>
      <c r="M14316" s="42"/>
      <c r="S14316" s="42"/>
      <c r="T14316" s="42"/>
      <c r="U14316" s="42"/>
      <c r="V14316" s="42"/>
      <c r="W14316" s="42"/>
      <c r="X14316" s="42"/>
      <c r="Y14316" s="42"/>
      <c r="Z14316" s="42"/>
    </row>
    <row r="14317">
      <c r="B14317" s="42"/>
      <c r="D14317" s="90"/>
      <c r="F14317" s="90"/>
      <c r="G14317" s="42"/>
      <c r="H14317" s="90"/>
      <c r="M14317" s="42"/>
      <c r="S14317" s="42"/>
      <c r="T14317" s="42"/>
      <c r="U14317" s="42"/>
      <c r="V14317" s="42"/>
      <c r="W14317" s="42"/>
      <c r="X14317" s="42"/>
      <c r="Y14317" s="42"/>
      <c r="Z14317" s="42"/>
    </row>
    <row r="14318">
      <c r="B14318" s="42"/>
      <c r="D14318" s="90"/>
      <c r="F14318" s="90"/>
      <c r="G14318" s="42"/>
      <c r="H14318" s="90"/>
      <c r="M14318" s="42"/>
      <c r="S14318" s="42"/>
      <c r="T14318" s="42"/>
      <c r="U14318" s="42"/>
      <c r="V14318" s="42"/>
      <c r="W14318" s="42"/>
      <c r="X14318" s="42"/>
      <c r="Y14318" s="42"/>
      <c r="Z14318" s="42"/>
    </row>
    <row r="14319">
      <c r="B14319" s="42"/>
      <c r="D14319" s="90"/>
      <c r="F14319" s="90"/>
      <c r="G14319" s="42"/>
      <c r="H14319" s="90"/>
      <c r="M14319" s="42"/>
      <c r="S14319" s="42"/>
      <c r="T14319" s="42"/>
      <c r="U14319" s="42"/>
      <c r="V14319" s="42"/>
      <c r="W14319" s="42"/>
      <c r="X14319" s="42"/>
      <c r="Y14319" s="42"/>
      <c r="Z14319" s="42"/>
    </row>
    <row r="14320">
      <c r="B14320" s="42"/>
      <c r="D14320" s="90"/>
      <c r="F14320" s="90"/>
      <c r="G14320" s="42"/>
      <c r="H14320" s="90"/>
      <c r="M14320" s="42"/>
      <c r="S14320" s="42"/>
      <c r="T14320" s="42"/>
      <c r="U14320" s="42"/>
      <c r="V14320" s="42"/>
      <c r="W14320" s="42"/>
      <c r="X14320" s="42"/>
      <c r="Y14320" s="42"/>
      <c r="Z14320" s="42"/>
    </row>
    <row r="14321">
      <c r="B14321" s="42"/>
      <c r="D14321" s="90"/>
      <c r="F14321" s="90"/>
      <c r="G14321" s="42"/>
      <c r="H14321" s="90"/>
      <c r="M14321" s="42"/>
      <c r="S14321" s="42"/>
      <c r="T14321" s="42"/>
      <c r="U14321" s="42"/>
      <c r="V14321" s="42"/>
      <c r="W14321" s="42"/>
      <c r="X14321" s="42"/>
      <c r="Y14321" s="42"/>
      <c r="Z14321" s="42"/>
    </row>
    <row r="14322">
      <c r="B14322" s="42"/>
      <c r="D14322" s="90"/>
      <c r="F14322" s="90"/>
      <c r="G14322" s="42"/>
      <c r="H14322" s="90"/>
      <c r="M14322" s="42"/>
      <c r="S14322" s="42"/>
      <c r="T14322" s="42"/>
      <c r="U14322" s="42"/>
      <c r="V14322" s="42"/>
      <c r="W14322" s="42"/>
      <c r="X14322" s="42"/>
      <c r="Y14322" s="42"/>
      <c r="Z14322" s="42"/>
    </row>
    <row r="14323">
      <c r="B14323" s="42"/>
      <c r="D14323" s="90"/>
      <c r="F14323" s="90"/>
      <c r="G14323" s="42"/>
      <c r="H14323" s="90"/>
      <c r="M14323" s="42"/>
      <c r="S14323" s="42"/>
      <c r="T14323" s="42"/>
      <c r="U14323" s="42"/>
      <c r="V14323" s="42"/>
      <c r="W14323" s="42"/>
      <c r="X14323" s="42"/>
      <c r="Y14323" s="42"/>
      <c r="Z14323" s="42"/>
    </row>
    <row r="14324">
      <c r="B14324" s="42"/>
      <c r="D14324" s="90"/>
      <c r="F14324" s="90"/>
      <c r="G14324" s="42"/>
      <c r="H14324" s="90"/>
      <c r="M14324" s="42"/>
      <c r="S14324" s="42"/>
      <c r="T14324" s="42"/>
      <c r="U14324" s="42"/>
      <c r="V14324" s="42"/>
      <c r="W14324" s="42"/>
      <c r="X14324" s="42"/>
      <c r="Y14324" s="42"/>
      <c r="Z14324" s="42"/>
    </row>
    <row r="14325">
      <c r="B14325" s="42"/>
      <c r="D14325" s="90"/>
      <c r="F14325" s="90"/>
      <c r="G14325" s="42"/>
      <c r="H14325" s="90"/>
      <c r="M14325" s="42"/>
      <c r="S14325" s="42"/>
      <c r="T14325" s="42"/>
      <c r="U14325" s="42"/>
      <c r="V14325" s="42"/>
      <c r="W14325" s="42"/>
      <c r="X14325" s="42"/>
      <c r="Y14325" s="42"/>
      <c r="Z14325" s="42"/>
    </row>
    <row r="14326">
      <c r="B14326" s="42"/>
      <c r="D14326" s="90"/>
      <c r="F14326" s="90"/>
      <c r="G14326" s="42"/>
      <c r="H14326" s="90"/>
      <c r="M14326" s="42"/>
      <c r="S14326" s="42"/>
      <c r="T14326" s="42"/>
      <c r="U14326" s="42"/>
      <c r="V14326" s="42"/>
      <c r="W14326" s="42"/>
      <c r="X14326" s="42"/>
      <c r="Y14326" s="42"/>
      <c r="Z14326" s="42"/>
    </row>
    <row r="14327">
      <c r="B14327" s="42"/>
      <c r="D14327" s="90"/>
      <c r="F14327" s="90"/>
      <c r="G14327" s="42"/>
      <c r="H14327" s="90"/>
      <c r="M14327" s="42"/>
      <c r="S14327" s="42"/>
      <c r="T14327" s="42"/>
      <c r="U14327" s="42"/>
      <c r="V14327" s="42"/>
      <c r="W14327" s="42"/>
      <c r="X14327" s="42"/>
      <c r="Y14327" s="42"/>
      <c r="Z14327" s="42"/>
    </row>
    <row r="14328">
      <c r="B14328" s="42"/>
      <c r="D14328" s="90"/>
      <c r="F14328" s="90"/>
      <c r="G14328" s="42"/>
      <c r="H14328" s="90"/>
      <c r="M14328" s="42"/>
      <c r="S14328" s="42"/>
      <c r="T14328" s="42"/>
      <c r="U14328" s="42"/>
      <c r="V14328" s="42"/>
      <c r="W14328" s="42"/>
      <c r="X14328" s="42"/>
      <c r="Y14328" s="42"/>
      <c r="Z14328" s="42"/>
    </row>
    <row r="14329">
      <c r="B14329" s="42"/>
      <c r="D14329" s="90"/>
      <c r="F14329" s="90"/>
      <c r="G14329" s="42"/>
      <c r="H14329" s="90"/>
      <c r="M14329" s="42"/>
      <c r="S14329" s="42"/>
      <c r="T14329" s="42"/>
      <c r="U14329" s="42"/>
      <c r="V14329" s="42"/>
      <c r="W14329" s="42"/>
      <c r="X14329" s="42"/>
      <c r="Y14329" s="42"/>
      <c r="Z14329" s="42"/>
    </row>
    <row r="14330">
      <c r="B14330" s="42"/>
      <c r="D14330" s="90"/>
      <c r="F14330" s="90"/>
      <c r="G14330" s="42"/>
      <c r="H14330" s="90"/>
      <c r="M14330" s="42"/>
      <c r="S14330" s="42"/>
      <c r="T14330" s="42"/>
      <c r="U14330" s="42"/>
      <c r="V14330" s="42"/>
      <c r="W14330" s="42"/>
      <c r="X14330" s="42"/>
      <c r="Y14330" s="42"/>
      <c r="Z14330" s="42"/>
    </row>
    <row r="14331">
      <c r="B14331" s="42"/>
      <c r="D14331" s="90"/>
      <c r="F14331" s="90"/>
      <c r="G14331" s="42"/>
      <c r="H14331" s="90"/>
      <c r="M14331" s="42"/>
      <c r="S14331" s="42"/>
      <c r="T14331" s="42"/>
      <c r="U14331" s="42"/>
      <c r="V14331" s="42"/>
      <c r="W14331" s="42"/>
      <c r="X14331" s="42"/>
      <c r="Y14331" s="42"/>
      <c r="Z14331" s="42"/>
    </row>
    <row r="14332">
      <c r="B14332" s="42"/>
      <c r="D14332" s="90"/>
      <c r="F14332" s="90"/>
      <c r="G14332" s="42"/>
      <c r="H14332" s="90"/>
      <c r="M14332" s="42"/>
      <c r="S14332" s="42"/>
      <c r="T14332" s="42"/>
      <c r="U14332" s="42"/>
      <c r="V14332" s="42"/>
      <c r="W14332" s="42"/>
      <c r="X14332" s="42"/>
      <c r="Y14332" s="42"/>
      <c r="Z14332" s="42"/>
    </row>
    <row r="14333">
      <c r="B14333" s="42"/>
      <c r="D14333" s="90"/>
      <c r="F14333" s="90"/>
      <c r="G14333" s="42"/>
      <c r="H14333" s="90"/>
      <c r="M14333" s="42"/>
      <c r="S14333" s="42"/>
      <c r="T14333" s="42"/>
      <c r="U14333" s="42"/>
      <c r="V14333" s="42"/>
      <c r="W14333" s="42"/>
      <c r="X14333" s="42"/>
      <c r="Y14333" s="42"/>
      <c r="Z14333" s="42"/>
    </row>
    <row r="14334">
      <c r="B14334" s="42"/>
      <c r="D14334" s="90"/>
      <c r="F14334" s="90"/>
      <c r="G14334" s="42"/>
      <c r="H14334" s="90"/>
      <c r="M14334" s="42"/>
      <c r="S14334" s="42"/>
      <c r="T14334" s="42"/>
      <c r="U14334" s="42"/>
      <c r="V14334" s="42"/>
      <c r="W14334" s="42"/>
      <c r="X14334" s="42"/>
      <c r="Y14334" s="42"/>
      <c r="Z14334" s="42"/>
    </row>
    <row r="14335">
      <c r="B14335" s="42"/>
      <c r="D14335" s="90"/>
      <c r="F14335" s="90"/>
      <c r="G14335" s="42"/>
      <c r="H14335" s="90"/>
      <c r="M14335" s="42"/>
      <c r="S14335" s="42"/>
      <c r="T14335" s="42"/>
      <c r="U14335" s="42"/>
      <c r="V14335" s="42"/>
      <c r="W14335" s="42"/>
      <c r="X14335" s="42"/>
      <c r="Y14335" s="42"/>
      <c r="Z14335" s="42"/>
    </row>
    <row r="14336">
      <c r="B14336" s="42"/>
      <c r="D14336" s="90"/>
      <c r="F14336" s="90"/>
      <c r="G14336" s="42"/>
      <c r="H14336" s="90"/>
      <c r="M14336" s="42"/>
      <c r="S14336" s="42"/>
      <c r="T14336" s="42"/>
      <c r="U14336" s="42"/>
      <c r="V14336" s="42"/>
      <c r="W14336" s="42"/>
      <c r="X14336" s="42"/>
      <c r="Y14336" s="42"/>
      <c r="Z14336" s="42"/>
    </row>
    <row r="14337">
      <c r="B14337" s="42"/>
      <c r="D14337" s="90"/>
      <c r="F14337" s="90"/>
      <c r="G14337" s="42"/>
      <c r="H14337" s="90"/>
      <c r="M14337" s="42"/>
      <c r="S14337" s="42"/>
      <c r="T14337" s="42"/>
      <c r="U14337" s="42"/>
      <c r="V14337" s="42"/>
      <c r="W14337" s="42"/>
      <c r="X14337" s="42"/>
      <c r="Y14337" s="42"/>
      <c r="Z14337" s="42"/>
    </row>
    <row r="14338">
      <c r="B14338" s="42"/>
      <c r="D14338" s="90"/>
      <c r="F14338" s="90"/>
      <c r="G14338" s="42"/>
      <c r="H14338" s="90"/>
      <c r="M14338" s="42"/>
      <c r="S14338" s="42"/>
      <c r="T14338" s="42"/>
      <c r="U14338" s="42"/>
      <c r="V14338" s="42"/>
      <c r="W14338" s="42"/>
      <c r="X14338" s="42"/>
      <c r="Y14338" s="42"/>
      <c r="Z14338" s="42"/>
    </row>
    <row r="14339">
      <c r="B14339" s="42"/>
      <c r="D14339" s="90"/>
      <c r="F14339" s="90"/>
      <c r="G14339" s="42"/>
      <c r="H14339" s="90"/>
      <c r="M14339" s="42"/>
      <c r="S14339" s="42"/>
      <c r="T14339" s="42"/>
      <c r="U14339" s="42"/>
      <c r="V14339" s="42"/>
      <c r="W14339" s="42"/>
      <c r="X14339" s="42"/>
      <c r="Y14339" s="42"/>
      <c r="Z14339" s="42"/>
    </row>
    <row r="14340">
      <c r="B14340" s="42"/>
      <c r="D14340" s="90"/>
      <c r="F14340" s="90"/>
      <c r="G14340" s="42"/>
      <c r="H14340" s="90"/>
      <c r="M14340" s="42"/>
      <c r="S14340" s="42"/>
      <c r="T14340" s="42"/>
      <c r="U14340" s="42"/>
      <c r="V14340" s="42"/>
      <c r="W14340" s="42"/>
      <c r="X14340" s="42"/>
      <c r="Y14340" s="42"/>
      <c r="Z14340" s="42"/>
    </row>
    <row r="14341">
      <c r="B14341" s="42"/>
      <c r="D14341" s="90"/>
      <c r="F14341" s="90"/>
      <c r="G14341" s="42"/>
      <c r="H14341" s="90"/>
      <c r="M14341" s="42"/>
      <c r="S14341" s="42"/>
      <c r="T14341" s="42"/>
      <c r="U14341" s="42"/>
      <c r="V14341" s="42"/>
      <c r="W14341" s="42"/>
      <c r="X14341" s="42"/>
      <c r="Y14341" s="42"/>
      <c r="Z14341" s="42"/>
    </row>
    <row r="14342">
      <c r="B14342" s="42"/>
      <c r="D14342" s="90"/>
      <c r="F14342" s="90"/>
      <c r="G14342" s="42"/>
      <c r="H14342" s="90"/>
      <c r="M14342" s="42"/>
      <c r="S14342" s="42"/>
      <c r="T14342" s="42"/>
      <c r="U14342" s="42"/>
      <c r="V14342" s="42"/>
      <c r="W14342" s="42"/>
      <c r="X14342" s="42"/>
      <c r="Y14342" s="42"/>
      <c r="Z14342" s="42"/>
    </row>
    <row r="14343">
      <c r="B14343" s="42"/>
      <c r="D14343" s="90"/>
      <c r="F14343" s="90"/>
      <c r="G14343" s="42"/>
      <c r="H14343" s="90"/>
      <c r="M14343" s="42"/>
      <c r="S14343" s="42"/>
      <c r="T14343" s="42"/>
      <c r="U14343" s="42"/>
      <c r="V14343" s="42"/>
      <c r="W14343" s="42"/>
      <c r="X14343" s="42"/>
      <c r="Y14343" s="42"/>
      <c r="Z14343" s="42"/>
    </row>
    <row r="14344">
      <c r="B14344" s="42"/>
      <c r="D14344" s="90"/>
      <c r="F14344" s="90"/>
      <c r="G14344" s="42"/>
      <c r="H14344" s="90"/>
      <c r="M14344" s="42"/>
      <c r="S14344" s="42"/>
      <c r="T14344" s="42"/>
      <c r="U14344" s="42"/>
      <c r="V14344" s="42"/>
      <c r="W14344" s="42"/>
      <c r="X14344" s="42"/>
      <c r="Y14344" s="42"/>
      <c r="Z14344" s="42"/>
    </row>
    <row r="14345">
      <c r="B14345" s="42"/>
      <c r="D14345" s="90"/>
      <c r="F14345" s="90"/>
      <c r="G14345" s="42"/>
      <c r="H14345" s="90"/>
      <c r="M14345" s="42"/>
      <c r="S14345" s="42"/>
      <c r="T14345" s="42"/>
      <c r="U14345" s="42"/>
      <c r="V14345" s="42"/>
      <c r="W14345" s="42"/>
      <c r="X14345" s="42"/>
      <c r="Y14345" s="42"/>
      <c r="Z14345" s="42"/>
    </row>
    <row r="14346">
      <c r="B14346" s="42"/>
      <c r="D14346" s="90"/>
      <c r="F14346" s="90"/>
      <c r="G14346" s="42"/>
      <c r="H14346" s="90"/>
      <c r="M14346" s="42"/>
      <c r="S14346" s="42"/>
      <c r="T14346" s="42"/>
      <c r="U14346" s="42"/>
      <c r="V14346" s="42"/>
      <c r="W14346" s="42"/>
      <c r="X14346" s="42"/>
      <c r="Y14346" s="42"/>
      <c r="Z14346" s="42"/>
    </row>
    <row r="14347">
      <c r="B14347" s="42"/>
      <c r="D14347" s="90"/>
      <c r="F14347" s="90"/>
      <c r="G14347" s="42"/>
      <c r="H14347" s="90"/>
      <c r="M14347" s="42"/>
      <c r="S14347" s="42"/>
      <c r="T14347" s="42"/>
      <c r="U14347" s="42"/>
      <c r="V14347" s="42"/>
      <c r="W14347" s="42"/>
      <c r="X14347" s="42"/>
      <c r="Y14347" s="42"/>
      <c r="Z14347" s="42"/>
    </row>
    <row r="14348">
      <c r="B14348" s="42"/>
      <c r="D14348" s="90"/>
      <c r="F14348" s="90"/>
      <c r="G14348" s="42"/>
      <c r="H14348" s="90"/>
      <c r="M14348" s="42"/>
      <c r="S14348" s="42"/>
      <c r="T14348" s="42"/>
      <c r="U14348" s="42"/>
      <c r="V14348" s="42"/>
      <c r="W14348" s="42"/>
      <c r="X14348" s="42"/>
      <c r="Y14348" s="42"/>
      <c r="Z14348" s="42"/>
    </row>
    <row r="14349">
      <c r="B14349" s="42"/>
      <c r="D14349" s="90"/>
      <c r="F14349" s="90"/>
      <c r="G14349" s="42"/>
      <c r="H14349" s="90"/>
      <c r="M14349" s="42"/>
      <c r="S14349" s="42"/>
      <c r="T14349" s="42"/>
      <c r="U14349" s="42"/>
      <c r="V14349" s="42"/>
      <c r="W14349" s="42"/>
      <c r="X14349" s="42"/>
      <c r="Y14349" s="42"/>
      <c r="Z14349" s="42"/>
    </row>
    <row r="14350">
      <c r="B14350" s="42"/>
      <c r="D14350" s="90"/>
      <c r="F14350" s="90"/>
      <c r="G14350" s="42"/>
      <c r="H14350" s="90"/>
      <c r="M14350" s="42"/>
      <c r="S14350" s="42"/>
      <c r="T14350" s="42"/>
      <c r="U14350" s="42"/>
      <c r="V14350" s="42"/>
      <c r="W14350" s="42"/>
      <c r="X14350" s="42"/>
      <c r="Y14350" s="42"/>
      <c r="Z14350" s="42"/>
    </row>
    <row r="14351">
      <c r="B14351" s="42"/>
      <c r="D14351" s="90"/>
      <c r="F14351" s="90"/>
      <c r="G14351" s="42"/>
      <c r="H14351" s="90"/>
      <c r="M14351" s="42"/>
      <c r="S14351" s="42"/>
      <c r="T14351" s="42"/>
      <c r="U14351" s="42"/>
      <c r="V14351" s="42"/>
      <c r="W14351" s="42"/>
      <c r="X14351" s="42"/>
      <c r="Y14351" s="42"/>
      <c r="Z14351" s="42"/>
    </row>
    <row r="14352">
      <c r="B14352" s="42"/>
      <c r="D14352" s="90"/>
      <c r="F14352" s="90"/>
      <c r="G14352" s="42"/>
      <c r="H14352" s="90"/>
      <c r="M14352" s="42"/>
      <c r="S14352" s="42"/>
      <c r="T14352" s="42"/>
      <c r="U14352" s="42"/>
      <c r="V14352" s="42"/>
      <c r="W14352" s="42"/>
      <c r="X14352" s="42"/>
      <c r="Y14352" s="42"/>
      <c r="Z14352" s="42"/>
    </row>
    <row r="14353">
      <c r="B14353" s="42"/>
      <c r="D14353" s="90"/>
      <c r="F14353" s="90"/>
      <c r="G14353" s="42"/>
      <c r="H14353" s="90"/>
      <c r="M14353" s="42"/>
      <c r="S14353" s="42"/>
      <c r="T14353" s="42"/>
      <c r="U14353" s="42"/>
      <c r="V14353" s="42"/>
      <c r="W14353" s="42"/>
      <c r="X14353" s="42"/>
      <c r="Y14353" s="42"/>
      <c r="Z14353" s="42"/>
    </row>
    <row r="14354">
      <c r="B14354" s="42"/>
      <c r="D14354" s="90"/>
      <c r="F14354" s="90"/>
      <c r="G14354" s="42"/>
      <c r="H14354" s="90"/>
      <c r="M14354" s="42"/>
      <c r="S14354" s="42"/>
      <c r="T14354" s="42"/>
      <c r="U14354" s="42"/>
      <c r="V14354" s="42"/>
      <c r="W14354" s="42"/>
      <c r="X14354" s="42"/>
      <c r="Y14354" s="42"/>
      <c r="Z14354" s="42"/>
    </row>
    <row r="14355">
      <c r="B14355" s="42"/>
      <c r="D14355" s="90"/>
      <c r="F14355" s="90"/>
      <c r="G14355" s="42"/>
      <c r="H14355" s="90"/>
      <c r="M14355" s="42"/>
      <c r="S14355" s="42"/>
      <c r="T14355" s="42"/>
      <c r="U14355" s="42"/>
      <c r="V14355" s="42"/>
      <c r="W14355" s="42"/>
      <c r="X14355" s="42"/>
      <c r="Y14355" s="42"/>
      <c r="Z14355" s="42"/>
    </row>
    <row r="14356">
      <c r="B14356" s="42"/>
      <c r="D14356" s="90"/>
      <c r="F14356" s="90"/>
      <c r="G14356" s="42"/>
      <c r="H14356" s="90"/>
      <c r="M14356" s="42"/>
      <c r="S14356" s="42"/>
      <c r="T14356" s="42"/>
      <c r="U14356" s="42"/>
      <c r="V14356" s="42"/>
      <c r="W14356" s="42"/>
      <c r="X14356" s="42"/>
      <c r="Y14356" s="42"/>
      <c r="Z14356" s="42"/>
    </row>
    <row r="14357">
      <c r="B14357" s="42"/>
      <c r="D14357" s="90"/>
      <c r="F14357" s="90"/>
      <c r="G14357" s="42"/>
      <c r="H14357" s="90"/>
      <c r="M14357" s="42"/>
      <c r="S14357" s="42"/>
      <c r="T14357" s="42"/>
      <c r="U14357" s="42"/>
      <c r="V14357" s="42"/>
      <c r="W14357" s="42"/>
      <c r="X14357" s="42"/>
      <c r="Y14357" s="42"/>
      <c r="Z14357" s="42"/>
    </row>
    <row r="14358">
      <c r="B14358" s="42"/>
      <c r="D14358" s="90"/>
      <c r="F14358" s="90"/>
      <c r="G14358" s="42"/>
      <c r="H14358" s="90"/>
      <c r="M14358" s="42"/>
      <c r="S14358" s="42"/>
      <c r="T14358" s="42"/>
      <c r="U14358" s="42"/>
      <c r="V14358" s="42"/>
      <c r="W14358" s="42"/>
      <c r="X14358" s="42"/>
      <c r="Y14358" s="42"/>
      <c r="Z14358" s="42"/>
    </row>
    <row r="14359">
      <c r="B14359" s="42"/>
      <c r="D14359" s="90"/>
      <c r="F14359" s="90"/>
      <c r="G14359" s="42"/>
      <c r="H14359" s="90"/>
      <c r="M14359" s="42"/>
      <c r="S14359" s="42"/>
      <c r="T14359" s="42"/>
      <c r="U14359" s="42"/>
      <c r="V14359" s="42"/>
      <c r="W14359" s="42"/>
      <c r="X14359" s="42"/>
      <c r="Y14359" s="42"/>
      <c r="Z14359" s="42"/>
    </row>
    <row r="14360">
      <c r="B14360" s="42"/>
      <c r="D14360" s="90"/>
      <c r="F14360" s="90"/>
      <c r="G14360" s="42"/>
      <c r="H14360" s="90"/>
      <c r="M14360" s="42"/>
      <c r="S14360" s="42"/>
      <c r="T14360" s="42"/>
      <c r="U14360" s="42"/>
      <c r="V14360" s="42"/>
      <c r="W14360" s="42"/>
      <c r="X14360" s="42"/>
      <c r="Y14360" s="42"/>
      <c r="Z14360" s="42"/>
    </row>
    <row r="14361">
      <c r="B14361" s="42"/>
      <c r="D14361" s="90"/>
      <c r="F14361" s="90"/>
      <c r="G14361" s="42"/>
      <c r="H14361" s="90"/>
      <c r="M14361" s="42"/>
      <c r="S14361" s="42"/>
      <c r="T14361" s="42"/>
      <c r="U14361" s="42"/>
      <c r="V14361" s="42"/>
      <c r="W14361" s="42"/>
      <c r="X14361" s="42"/>
      <c r="Y14361" s="42"/>
      <c r="Z14361" s="42"/>
    </row>
    <row r="14362">
      <c r="B14362" s="42"/>
      <c r="D14362" s="90"/>
      <c r="F14362" s="90"/>
      <c r="G14362" s="42"/>
      <c r="H14362" s="90"/>
      <c r="M14362" s="42"/>
      <c r="S14362" s="42"/>
      <c r="T14362" s="42"/>
      <c r="U14362" s="42"/>
      <c r="V14362" s="42"/>
      <c r="W14362" s="42"/>
      <c r="X14362" s="42"/>
      <c r="Y14362" s="42"/>
      <c r="Z14362" s="42"/>
    </row>
    <row r="14363">
      <c r="B14363" s="42"/>
      <c r="D14363" s="90"/>
      <c r="F14363" s="90"/>
      <c r="G14363" s="42"/>
      <c r="H14363" s="90"/>
      <c r="M14363" s="42"/>
      <c r="S14363" s="42"/>
      <c r="T14363" s="42"/>
      <c r="U14363" s="42"/>
      <c r="V14363" s="42"/>
      <c r="W14363" s="42"/>
      <c r="X14363" s="42"/>
      <c r="Y14363" s="42"/>
      <c r="Z14363" s="42"/>
    </row>
    <row r="14364">
      <c r="B14364" s="42"/>
      <c r="D14364" s="90"/>
      <c r="F14364" s="90"/>
      <c r="G14364" s="42"/>
      <c r="H14364" s="90"/>
      <c r="M14364" s="42"/>
      <c r="S14364" s="42"/>
      <c r="T14364" s="42"/>
      <c r="U14364" s="42"/>
      <c r="V14364" s="42"/>
      <c r="W14364" s="42"/>
      <c r="X14364" s="42"/>
      <c r="Y14364" s="42"/>
      <c r="Z14364" s="42"/>
    </row>
    <row r="14365">
      <c r="B14365" s="42"/>
      <c r="D14365" s="90"/>
      <c r="F14365" s="90"/>
      <c r="G14365" s="42"/>
      <c r="H14365" s="90"/>
      <c r="M14365" s="42"/>
      <c r="S14365" s="42"/>
      <c r="T14365" s="42"/>
      <c r="U14365" s="42"/>
      <c r="V14365" s="42"/>
      <c r="W14365" s="42"/>
      <c r="X14365" s="42"/>
      <c r="Y14365" s="42"/>
      <c r="Z14365" s="42"/>
    </row>
    <row r="14366">
      <c r="B14366" s="42"/>
      <c r="D14366" s="90"/>
      <c r="F14366" s="90"/>
      <c r="G14366" s="42"/>
      <c r="H14366" s="90"/>
      <c r="M14366" s="42"/>
      <c r="S14366" s="42"/>
      <c r="T14366" s="42"/>
      <c r="U14366" s="42"/>
      <c r="V14366" s="42"/>
      <c r="W14366" s="42"/>
      <c r="X14366" s="42"/>
      <c r="Y14366" s="42"/>
      <c r="Z14366" s="42"/>
    </row>
    <row r="14367">
      <c r="B14367" s="42"/>
      <c r="D14367" s="90"/>
      <c r="F14367" s="90"/>
      <c r="G14367" s="42"/>
      <c r="H14367" s="90"/>
      <c r="M14367" s="42"/>
      <c r="S14367" s="42"/>
      <c r="T14367" s="42"/>
      <c r="U14367" s="42"/>
      <c r="V14367" s="42"/>
      <c r="W14367" s="42"/>
      <c r="X14367" s="42"/>
      <c r="Y14367" s="42"/>
      <c r="Z14367" s="42"/>
    </row>
    <row r="14368">
      <c r="B14368" s="42"/>
      <c r="D14368" s="90"/>
      <c r="F14368" s="90"/>
      <c r="G14368" s="42"/>
      <c r="H14368" s="90"/>
      <c r="M14368" s="42"/>
      <c r="S14368" s="42"/>
      <c r="T14368" s="42"/>
      <c r="U14368" s="42"/>
      <c r="V14368" s="42"/>
      <c r="W14368" s="42"/>
      <c r="X14368" s="42"/>
      <c r="Y14368" s="42"/>
      <c r="Z14368" s="42"/>
    </row>
    <row r="14369">
      <c r="B14369" s="42"/>
      <c r="D14369" s="90"/>
      <c r="F14369" s="90"/>
      <c r="G14369" s="42"/>
      <c r="H14369" s="90"/>
      <c r="M14369" s="42"/>
      <c r="S14369" s="42"/>
      <c r="T14369" s="42"/>
      <c r="U14369" s="42"/>
      <c r="V14369" s="42"/>
      <c r="W14369" s="42"/>
      <c r="X14369" s="42"/>
      <c r="Y14369" s="42"/>
      <c r="Z14369" s="42"/>
    </row>
    <row r="14370">
      <c r="B14370" s="42"/>
      <c r="D14370" s="90"/>
      <c r="F14370" s="90"/>
      <c r="G14370" s="42"/>
      <c r="H14370" s="90"/>
      <c r="M14370" s="42"/>
      <c r="S14370" s="42"/>
      <c r="T14370" s="42"/>
      <c r="U14370" s="42"/>
      <c r="V14370" s="42"/>
      <c r="W14370" s="42"/>
      <c r="X14370" s="42"/>
      <c r="Y14370" s="42"/>
      <c r="Z14370" s="42"/>
    </row>
    <row r="14371">
      <c r="B14371" s="42"/>
      <c r="D14371" s="90"/>
      <c r="F14371" s="90"/>
      <c r="G14371" s="42"/>
      <c r="H14371" s="90"/>
      <c r="M14371" s="42"/>
      <c r="S14371" s="42"/>
      <c r="T14371" s="42"/>
      <c r="U14371" s="42"/>
      <c r="V14371" s="42"/>
      <c r="W14371" s="42"/>
      <c r="X14371" s="42"/>
      <c r="Y14371" s="42"/>
      <c r="Z14371" s="42"/>
    </row>
    <row r="14372">
      <c r="B14372" s="42"/>
      <c r="D14372" s="90"/>
      <c r="F14372" s="90"/>
      <c r="G14372" s="42"/>
      <c r="H14372" s="90"/>
      <c r="M14372" s="42"/>
      <c r="S14372" s="42"/>
      <c r="T14372" s="42"/>
      <c r="U14372" s="42"/>
      <c r="V14372" s="42"/>
      <c r="W14372" s="42"/>
      <c r="X14372" s="42"/>
      <c r="Y14372" s="42"/>
      <c r="Z14372" s="42"/>
    </row>
    <row r="14373">
      <c r="B14373" s="42"/>
      <c r="D14373" s="90"/>
      <c r="F14373" s="90"/>
      <c r="G14373" s="42"/>
      <c r="H14373" s="90"/>
      <c r="M14373" s="42"/>
      <c r="S14373" s="42"/>
      <c r="T14373" s="42"/>
      <c r="U14373" s="42"/>
      <c r="V14373" s="42"/>
      <c r="W14373" s="42"/>
      <c r="X14373" s="42"/>
      <c r="Y14373" s="42"/>
      <c r="Z14373" s="42"/>
    </row>
    <row r="14374">
      <c r="B14374" s="42"/>
      <c r="D14374" s="90"/>
      <c r="F14374" s="90"/>
      <c r="G14374" s="42"/>
      <c r="H14374" s="90"/>
      <c r="M14374" s="42"/>
      <c r="S14374" s="42"/>
      <c r="T14374" s="42"/>
      <c r="U14374" s="42"/>
      <c r="V14374" s="42"/>
      <c r="W14374" s="42"/>
      <c r="X14374" s="42"/>
      <c r="Y14374" s="42"/>
      <c r="Z14374" s="42"/>
    </row>
    <row r="14375">
      <c r="B14375" s="42"/>
      <c r="D14375" s="90"/>
      <c r="F14375" s="90"/>
      <c r="G14375" s="42"/>
      <c r="H14375" s="90"/>
      <c r="M14375" s="42"/>
      <c r="S14375" s="42"/>
      <c r="T14375" s="42"/>
      <c r="U14375" s="42"/>
      <c r="V14375" s="42"/>
      <c r="W14375" s="42"/>
      <c r="X14375" s="42"/>
      <c r="Y14375" s="42"/>
      <c r="Z14375" s="42"/>
    </row>
    <row r="14376">
      <c r="B14376" s="42"/>
      <c r="D14376" s="90"/>
      <c r="F14376" s="90"/>
      <c r="G14376" s="42"/>
      <c r="H14376" s="90"/>
      <c r="M14376" s="42"/>
      <c r="S14376" s="42"/>
      <c r="T14376" s="42"/>
      <c r="U14376" s="42"/>
      <c r="V14376" s="42"/>
      <c r="W14376" s="42"/>
      <c r="X14376" s="42"/>
      <c r="Y14376" s="42"/>
      <c r="Z14376" s="42"/>
    </row>
    <row r="14377">
      <c r="B14377" s="42"/>
      <c r="D14377" s="90"/>
      <c r="F14377" s="90"/>
      <c r="G14377" s="42"/>
      <c r="H14377" s="90"/>
      <c r="M14377" s="42"/>
      <c r="S14377" s="42"/>
      <c r="T14377" s="42"/>
      <c r="U14377" s="42"/>
      <c r="V14377" s="42"/>
      <c r="W14377" s="42"/>
      <c r="X14377" s="42"/>
      <c r="Y14377" s="42"/>
      <c r="Z14377" s="42"/>
    </row>
    <row r="14378">
      <c r="B14378" s="42"/>
      <c r="D14378" s="90"/>
      <c r="F14378" s="90"/>
      <c r="G14378" s="42"/>
      <c r="H14378" s="90"/>
      <c r="M14378" s="42"/>
      <c r="S14378" s="42"/>
      <c r="T14378" s="42"/>
      <c r="U14378" s="42"/>
      <c r="V14378" s="42"/>
      <c r="W14378" s="42"/>
      <c r="X14378" s="42"/>
      <c r="Y14378" s="42"/>
      <c r="Z14378" s="42"/>
    </row>
    <row r="14379">
      <c r="B14379" s="42"/>
      <c r="D14379" s="90"/>
      <c r="F14379" s="90"/>
      <c r="G14379" s="42"/>
      <c r="H14379" s="90"/>
      <c r="M14379" s="42"/>
      <c r="S14379" s="42"/>
      <c r="T14379" s="42"/>
      <c r="U14379" s="42"/>
      <c r="V14379" s="42"/>
      <c r="W14379" s="42"/>
      <c r="X14379" s="42"/>
      <c r="Y14379" s="42"/>
      <c r="Z14379" s="42"/>
    </row>
    <row r="14380">
      <c r="B14380" s="42"/>
      <c r="D14380" s="90"/>
      <c r="F14380" s="90"/>
      <c r="G14380" s="42"/>
      <c r="H14380" s="90"/>
      <c r="M14380" s="42"/>
      <c r="S14380" s="42"/>
      <c r="T14380" s="42"/>
      <c r="U14380" s="42"/>
      <c r="V14380" s="42"/>
      <c r="W14380" s="42"/>
      <c r="X14380" s="42"/>
      <c r="Y14380" s="42"/>
      <c r="Z14380" s="42"/>
    </row>
    <row r="14381">
      <c r="B14381" s="42"/>
      <c r="D14381" s="90"/>
      <c r="F14381" s="90"/>
      <c r="G14381" s="42"/>
      <c r="H14381" s="90"/>
      <c r="M14381" s="42"/>
      <c r="S14381" s="42"/>
      <c r="T14381" s="42"/>
      <c r="U14381" s="42"/>
      <c r="V14381" s="42"/>
      <c r="W14381" s="42"/>
      <c r="X14381" s="42"/>
      <c r="Y14381" s="42"/>
      <c r="Z14381" s="42"/>
    </row>
    <row r="14382">
      <c r="B14382" s="42"/>
      <c r="D14382" s="90"/>
      <c r="F14382" s="90"/>
      <c r="G14382" s="42"/>
      <c r="H14382" s="90"/>
      <c r="M14382" s="42"/>
      <c r="S14382" s="42"/>
      <c r="T14382" s="42"/>
      <c r="U14382" s="42"/>
      <c r="V14382" s="42"/>
      <c r="W14382" s="42"/>
      <c r="X14382" s="42"/>
      <c r="Y14382" s="42"/>
      <c r="Z14382" s="42"/>
    </row>
    <row r="14383">
      <c r="B14383" s="42"/>
      <c r="D14383" s="90"/>
      <c r="F14383" s="90"/>
      <c r="G14383" s="42"/>
      <c r="H14383" s="90"/>
      <c r="M14383" s="42"/>
      <c r="S14383" s="42"/>
      <c r="T14383" s="42"/>
      <c r="U14383" s="42"/>
      <c r="V14383" s="42"/>
      <c r="W14383" s="42"/>
      <c r="X14383" s="42"/>
      <c r="Y14383" s="42"/>
      <c r="Z14383" s="42"/>
    </row>
    <row r="14384">
      <c r="B14384" s="42"/>
      <c r="D14384" s="90"/>
      <c r="F14384" s="90"/>
      <c r="G14384" s="42"/>
      <c r="H14384" s="90"/>
      <c r="M14384" s="42"/>
      <c r="S14384" s="42"/>
      <c r="T14384" s="42"/>
      <c r="U14384" s="42"/>
      <c r="V14384" s="42"/>
      <c r="W14384" s="42"/>
      <c r="X14384" s="42"/>
      <c r="Y14384" s="42"/>
      <c r="Z14384" s="42"/>
    </row>
    <row r="14385">
      <c r="B14385" s="42"/>
      <c r="D14385" s="90"/>
      <c r="F14385" s="90"/>
      <c r="G14385" s="42"/>
      <c r="H14385" s="90"/>
      <c r="M14385" s="42"/>
      <c r="S14385" s="42"/>
      <c r="T14385" s="42"/>
      <c r="U14385" s="42"/>
      <c r="V14385" s="42"/>
      <c r="W14385" s="42"/>
      <c r="X14385" s="42"/>
      <c r="Y14385" s="42"/>
      <c r="Z14385" s="42"/>
    </row>
    <row r="14386">
      <c r="B14386" s="42"/>
      <c r="D14386" s="90"/>
      <c r="F14386" s="90"/>
      <c r="G14386" s="42"/>
      <c r="H14386" s="90"/>
      <c r="M14386" s="42"/>
      <c r="S14386" s="42"/>
      <c r="T14386" s="42"/>
      <c r="U14386" s="42"/>
      <c r="V14386" s="42"/>
      <c r="W14386" s="42"/>
      <c r="X14386" s="42"/>
      <c r="Y14386" s="42"/>
      <c r="Z14386" s="42"/>
    </row>
    <row r="14387">
      <c r="B14387" s="42"/>
      <c r="D14387" s="90"/>
      <c r="F14387" s="90"/>
      <c r="G14387" s="42"/>
      <c r="H14387" s="90"/>
      <c r="M14387" s="42"/>
      <c r="S14387" s="42"/>
      <c r="T14387" s="42"/>
      <c r="U14387" s="42"/>
      <c r="V14387" s="42"/>
      <c r="W14387" s="42"/>
      <c r="X14387" s="42"/>
      <c r="Y14387" s="42"/>
      <c r="Z14387" s="42"/>
    </row>
    <row r="14388">
      <c r="B14388" s="42"/>
      <c r="D14388" s="90"/>
      <c r="F14388" s="90"/>
      <c r="G14388" s="42"/>
      <c r="H14388" s="90"/>
      <c r="M14388" s="42"/>
      <c r="S14388" s="42"/>
      <c r="T14388" s="42"/>
      <c r="U14388" s="42"/>
      <c r="V14388" s="42"/>
      <c r="W14388" s="42"/>
      <c r="X14388" s="42"/>
      <c r="Y14388" s="42"/>
      <c r="Z14388" s="42"/>
    </row>
    <row r="14389">
      <c r="B14389" s="42"/>
      <c r="D14389" s="90"/>
      <c r="F14389" s="90"/>
      <c r="G14389" s="42"/>
      <c r="H14389" s="90"/>
      <c r="M14389" s="42"/>
      <c r="S14389" s="42"/>
      <c r="T14389" s="42"/>
      <c r="U14389" s="42"/>
      <c r="V14389" s="42"/>
      <c r="W14389" s="42"/>
      <c r="X14389" s="42"/>
      <c r="Y14389" s="42"/>
      <c r="Z14389" s="42"/>
    </row>
    <row r="14390">
      <c r="B14390" s="42"/>
      <c r="D14390" s="90"/>
      <c r="F14390" s="90"/>
      <c r="G14390" s="42"/>
      <c r="H14390" s="90"/>
      <c r="M14390" s="42"/>
      <c r="S14390" s="42"/>
      <c r="T14390" s="42"/>
      <c r="U14390" s="42"/>
      <c r="V14390" s="42"/>
      <c r="W14390" s="42"/>
      <c r="X14390" s="42"/>
      <c r="Y14390" s="42"/>
      <c r="Z14390" s="42"/>
    </row>
    <row r="14391">
      <c r="B14391" s="42"/>
      <c r="D14391" s="90"/>
      <c r="F14391" s="90"/>
      <c r="G14391" s="42"/>
      <c r="H14391" s="90"/>
      <c r="M14391" s="42"/>
      <c r="S14391" s="42"/>
      <c r="T14391" s="42"/>
      <c r="U14391" s="42"/>
      <c r="V14391" s="42"/>
      <c r="W14391" s="42"/>
      <c r="X14391" s="42"/>
      <c r="Y14391" s="42"/>
      <c r="Z14391" s="42"/>
    </row>
    <row r="14392">
      <c r="B14392" s="42"/>
      <c r="D14392" s="90"/>
      <c r="F14392" s="90"/>
      <c r="G14392" s="42"/>
      <c r="H14392" s="90"/>
      <c r="M14392" s="42"/>
      <c r="S14392" s="42"/>
      <c r="T14392" s="42"/>
      <c r="U14392" s="42"/>
      <c r="V14392" s="42"/>
      <c r="W14392" s="42"/>
      <c r="X14392" s="42"/>
      <c r="Y14392" s="42"/>
      <c r="Z14392" s="42"/>
    </row>
    <row r="14393">
      <c r="B14393" s="42"/>
      <c r="D14393" s="90"/>
      <c r="F14393" s="90"/>
      <c r="G14393" s="42"/>
      <c r="H14393" s="90"/>
      <c r="M14393" s="42"/>
      <c r="S14393" s="42"/>
      <c r="T14393" s="42"/>
      <c r="U14393" s="42"/>
      <c r="V14393" s="42"/>
      <c r="W14393" s="42"/>
      <c r="X14393" s="42"/>
      <c r="Y14393" s="42"/>
      <c r="Z14393" s="42"/>
    </row>
    <row r="14394">
      <c r="B14394" s="42"/>
      <c r="D14394" s="90"/>
      <c r="F14394" s="90"/>
      <c r="G14394" s="42"/>
      <c r="H14394" s="90"/>
      <c r="M14394" s="42"/>
      <c r="S14394" s="42"/>
      <c r="T14394" s="42"/>
      <c r="U14394" s="42"/>
      <c r="V14394" s="42"/>
      <c r="W14394" s="42"/>
      <c r="X14394" s="42"/>
      <c r="Y14394" s="42"/>
      <c r="Z14394" s="42"/>
    </row>
    <row r="14395">
      <c r="B14395" s="42"/>
      <c r="D14395" s="90"/>
      <c r="F14395" s="90"/>
      <c r="G14395" s="42"/>
      <c r="H14395" s="90"/>
      <c r="M14395" s="42"/>
      <c r="S14395" s="42"/>
      <c r="T14395" s="42"/>
      <c r="U14395" s="42"/>
      <c r="V14395" s="42"/>
      <c r="W14395" s="42"/>
      <c r="X14395" s="42"/>
      <c r="Y14395" s="42"/>
      <c r="Z14395" s="42"/>
    </row>
    <row r="14396">
      <c r="B14396" s="42"/>
      <c r="D14396" s="90"/>
      <c r="F14396" s="90"/>
      <c r="G14396" s="42"/>
      <c r="H14396" s="90"/>
      <c r="M14396" s="42"/>
      <c r="S14396" s="42"/>
      <c r="T14396" s="42"/>
      <c r="U14396" s="42"/>
      <c r="V14396" s="42"/>
      <c r="W14396" s="42"/>
      <c r="X14396" s="42"/>
      <c r="Y14396" s="42"/>
      <c r="Z14396" s="42"/>
    </row>
    <row r="14397">
      <c r="B14397" s="42"/>
      <c r="D14397" s="90"/>
      <c r="F14397" s="90"/>
      <c r="G14397" s="42"/>
      <c r="H14397" s="90"/>
      <c r="M14397" s="42"/>
      <c r="S14397" s="42"/>
      <c r="T14397" s="42"/>
      <c r="U14397" s="42"/>
      <c r="V14397" s="42"/>
      <c r="W14397" s="42"/>
      <c r="X14397" s="42"/>
      <c r="Y14397" s="42"/>
      <c r="Z14397" s="42"/>
    </row>
    <row r="14398">
      <c r="B14398" s="42"/>
      <c r="D14398" s="90"/>
      <c r="F14398" s="90"/>
      <c r="G14398" s="42"/>
      <c r="H14398" s="90"/>
      <c r="M14398" s="42"/>
      <c r="S14398" s="42"/>
      <c r="T14398" s="42"/>
      <c r="U14398" s="42"/>
      <c r="V14398" s="42"/>
      <c r="W14398" s="42"/>
      <c r="X14398" s="42"/>
      <c r="Y14398" s="42"/>
      <c r="Z14398" s="42"/>
    </row>
    <row r="14399">
      <c r="B14399" s="42"/>
      <c r="D14399" s="90"/>
      <c r="F14399" s="90"/>
      <c r="G14399" s="42"/>
      <c r="H14399" s="90"/>
      <c r="M14399" s="42"/>
      <c r="S14399" s="42"/>
      <c r="T14399" s="42"/>
      <c r="U14399" s="42"/>
      <c r="V14399" s="42"/>
      <c r="W14399" s="42"/>
      <c r="X14399" s="42"/>
      <c r="Y14399" s="42"/>
      <c r="Z14399" s="42"/>
    </row>
    <row r="14400">
      <c r="B14400" s="42"/>
      <c r="D14400" s="90"/>
      <c r="F14400" s="90"/>
      <c r="G14400" s="42"/>
      <c r="H14400" s="90"/>
      <c r="M14400" s="42"/>
      <c r="S14400" s="42"/>
      <c r="T14400" s="42"/>
      <c r="U14400" s="42"/>
      <c r="V14400" s="42"/>
      <c r="W14400" s="42"/>
      <c r="X14400" s="42"/>
      <c r="Y14400" s="42"/>
      <c r="Z14400" s="42"/>
    </row>
    <row r="14401">
      <c r="B14401" s="42"/>
      <c r="D14401" s="90"/>
      <c r="F14401" s="90"/>
      <c r="G14401" s="42"/>
      <c r="H14401" s="90"/>
      <c r="M14401" s="42"/>
      <c r="S14401" s="42"/>
      <c r="T14401" s="42"/>
      <c r="U14401" s="42"/>
      <c r="V14401" s="42"/>
      <c r="W14401" s="42"/>
      <c r="X14401" s="42"/>
      <c r="Y14401" s="42"/>
      <c r="Z14401" s="42"/>
    </row>
    <row r="14402">
      <c r="B14402" s="42"/>
      <c r="D14402" s="90"/>
      <c r="F14402" s="90"/>
      <c r="G14402" s="42"/>
      <c r="H14402" s="90"/>
      <c r="M14402" s="42"/>
      <c r="S14402" s="42"/>
      <c r="T14402" s="42"/>
      <c r="U14402" s="42"/>
      <c r="V14402" s="42"/>
      <c r="W14402" s="42"/>
      <c r="X14402" s="42"/>
      <c r="Y14402" s="42"/>
      <c r="Z14402" s="42"/>
    </row>
    <row r="14403">
      <c r="B14403" s="42"/>
      <c r="D14403" s="90"/>
      <c r="F14403" s="90"/>
      <c r="G14403" s="42"/>
      <c r="H14403" s="90"/>
      <c r="M14403" s="42"/>
      <c r="S14403" s="42"/>
      <c r="T14403" s="42"/>
      <c r="U14403" s="42"/>
      <c r="V14403" s="42"/>
      <c r="W14403" s="42"/>
      <c r="X14403" s="42"/>
      <c r="Y14403" s="42"/>
      <c r="Z14403" s="42"/>
    </row>
    <row r="14404">
      <c r="B14404" s="42"/>
      <c r="D14404" s="90"/>
      <c r="F14404" s="90"/>
      <c r="G14404" s="42"/>
      <c r="H14404" s="90"/>
      <c r="M14404" s="42"/>
      <c r="S14404" s="42"/>
      <c r="T14404" s="42"/>
      <c r="U14404" s="42"/>
      <c r="V14404" s="42"/>
      <c r="W14404" s="42"/>
      <c r="X14404" s="42"/>
      <c r="Y14404" s="42"/>
      <c r="Z14404" s="42"/>
    </row>
    <row r="14405">
      <c r="B14405" s="42"/>
      <c r="D14405" s="90"/>
      <c r="F14405" s="90"/>
      <c r="G14405" s="42"/>
      <c r="H14405" s="90"/>
      <c r="M14405" s="42"/>
      <c r="S14405" s="42"/>
      <c r="T14405" s="42"/>
      <c r="U14405" s="42"/>
      <c r="V14405" s="42"/>
      <c r="W14405" s="42"/>
      <c r="X14405" s="42"/>
      <c r="Y14405" s="42"/>
      <c r="Z14405" s="42"/>
    </row>
    <row r="14406">
      <c r="B14406" s="42"/>
      <c r="D14406" s="90"/>
      <c r="F14406" s="90"/>
      <c r="G14406" s="42"/>
      <c r="H14406" s="90"/>
      <c r="M14406" s="42"/>
      <c r="S14406" s="42"/>
      <c r="T14406" s="42"/>
      <c r="U14406" s="42"/>
      <c r="V14406" s="42"/>
      <c r="W14406" s="42"/>
      <c r="X14406" s="42"/>
      <c r="Y14406" s="42"/>
      <c r="Z14406" s="42"/>
    </row>
    <row r="14407">
      <c r="B14407" s="42"/>
      <c r="D14407" s="90"/>
      <c r="F14407" s="90"/>
      <c r="G14407" s="42"/>
      <c r="H14407" s="90"/>
      <c r="M14407" s="42"/>
      <c r="S14407" s="42"/>
      <c r="T14407" s="42"/>
      <c r="U14407" s="42"/>
      <c r="V14407" s="42"/>
      <c r="W14407" s="42"/>
      <c r="X14407" s="42"/>
      <c r="Y14407" s="42"/>
      <c r="Z14407" s="42"/>
    </row>
    <row r="14408">
      <c r="B14408" s="42"/>
      <c r="D14408" s="90"/>
      <c r="F14408" s="90"/>
      <c r="G14408" s="42"/>
      <c r="H14408" s="90"/>
      <c r="M14408" s="42"/>
      <c r="S14408" s="42"/>
      <c r="T14408" s="42"/>
      <c r="U14408" s="42"/>
      <c r="V14408" s="42"/>
      <c r="W14408" s="42"/>
      <c r="X14408" s="42"/>
      <c r="Y14408" s="42"/>
      <c r="Z14408" s="42"/>
    </row>
    <row r="14409">
      <c r="B14409" s="42"/>
      <c r="D14409" s="90"/>
      <c r="F14409" s="90"/>
      <c r="G14409" s="42"/>
      <c r="H14409" s="90"/>
      <c r="M14409" s="42"/>
      <c r="S14409" s="42"/>
      <c r="T14409" s="42"/>
      <c r="U14409" s="42"/>
      <c r="V14409" s="42"/>
      <c r="W14409" s="42"/>
      <c r="X14409" s="42"/>
      <c r="Y14409" s="42"/>
      <c r="Z14409" s="42"/>
    </row>
    <row r="14410">
      <c r="B14410" s="42"/>
      <c r="D14410" s="90"/>
      <c r="F14410" s="90"/>
      <c r="G14410" s="42"/>
      <c r="H14410" s="90"/>
      <c r="M14410" s="42"/>
      <c r="S14410" s="42"/>
      <c r="T14410" s="42"/>
      <c r="U14410" s="42"/>
      <c r="V14410" s="42"/>
      <c r="W14410" s="42"/>
      <c r="X14410" s="42"/>
      <c r="Y14410" s="42"/>
      <c r="Z14410" s="42"/>
    </row>
    <row r="14411">
      <c r="B14411" s="42"/>
      <c r="D14411" s="90"/>
      <c r="F14411" s="90"/>
      <c r="G14411" s="42"/>
      <c r="H14411" s="90"/>
      <c r="M14411" s="42"/>
      <c r="S14411" s="42"/>
      <c r="T14411" s="42"/>
      <c r="U14411" s="42"/>
      <c r="V14411" s="42"/>
      <c r="W14411" s="42"/>
      <c r="X14411" s="42"/>
      <c r="Y14411" s="42"/>
      <c r="Z14411" s="42"/>
    </row>
    <row r="14412">
      <c r="B14412" s="42"/>
      <c r="D14412" s="90"/>
      <c r="F14412" s="90"/>
      <c r="G14412" s="42"/>
      <c r="H14412" s="90"/>
      <c r="M14412" s="42"/>
      <c r="S14412" s="42"/>
      <c r="T14412" s="42"/>
      <c r="U14412" s="42"/>
      <c r="V14412" s="42"/>
      <c r="W14412" s="42"/>
      <c r="X14412" s="42"/>
      <c r="Y14412" s="42"/>
      <c r="Z14412" s="42"/>
    </row>
    <row r="14413">
      <c r="B14413" s="42"/>
      <c r="D14413" s="90"/>
      <c r="F14413" s="90"/>
      <c r="G14413" s="42"/>
      <c r="H14413" s="90"/>
      <c r="M14413" s="42"/>
      <c r="S14413" s="42"/>
      <c r="T14413" s="42"/>
      <c r="U14413" s="42"/>
      <c r="V14413" s="42"/>
      <c r="W14413" s="42"/>
      <c r="X14413" s="42"/>
      <c r="Y14413" s="42"/>
      <c r="Z14413" s="42"/>
    </row>
    <row r="14414">
      <c r="B14414" s="42"/>
      <c r="D14414" s="90"/>
      <c r="F14414" s="90"/>
      <c r="G14414" s="42"/>
      <c r="H14414" s="90"/>
      <c r="M14414" s="42"/>
      <c r="S14414" s="42"/>
      <c r="T14414" s="42"/>
      <c r="U14414" s="42"/>
      <c r="V14414" s="42"/>
      <c r="W14414" s="42"/>
      <c r="X14414" s="42"/>
      <c r="Y14414" s="42"/>
      <c r="Z14414" s="42"/>
    </row>
    <row r="14415">
      <c r="B14415" s="42"/>
      <c r="D14415" s="90"/>
      <c r="F14415" s="90"/>
      <c r="G14415" s="42"/>
      <c r="H14415" s="90"/>
      <c r="M14415" s="42"/>
      <c r="S14415" s="42"/>
      <c r="T14415" s="42"/>
      <c r="U14415" s="42"/>
      <c r="V14415" s="42"/>
      <c r="W14415" s="42"/>
      <c r="X14415" s="42"/>
      <c r="Y14415" s="42"/>
      <c r="Z14415" s="42"/>
    </row>
    <row r="14416">
      <c r="B14416" s="42"/>
      <c r="D14416" s="90"/>
      <c r="F14416" s="90"/>
      <c r="G14416" s="42"/>
      <c r="H14416" s="90"/>
      <c r="M14416" s="42"/>
      <c r="S14416" s="42"/>
      <c r="T14416" s="42"/>
      <c r="U14416" s="42"/>
      <c r="V14416" s="42"/>
      <c r="W14416" s="42"/>
      <c r="X14416" s="42"/>
      <c r="Y14416" s="42"/>
      <c r="Z14416" s="42"/>
    </row>
    <row r="14417">
      <c r="B14417" s="42"/>
      <c r="D14417" s="90"/>
      <c r="F14417" s="90"/>
      <c r="G14417" s="42"/>
      <c r="H14417" s="90"/>
      <c r="M14417" s="42"/>
      <c r="S14417" s="42"/>
      <c r="T14417" s="42"/>
      <c r="U14417" s="42"/>
      <c r="V14417" s="42"/>
      <c r="W14417" s="42"/>
      <c r="X14417" s="42"/>
      <c r="Y14417" s="42"/>
      <c r="Z14417" s="42"/>
    </row>
    <row r="14418">
      <c r="B14418" s="42"/>
      <c r="D14418" s="90"/>
      <c r="F14418" s="90"/>
      <c r="G14418" s="42"/>
      <c r="H14418" s="90"/>
      <c r="M14418" s="42"/>
      <c r="S14418" s="42"/>
      <c r="T14418" s="42"/>
      <c r="U14418" s="42"/>
      <c r="V14418" s="42"/>
      <c r="W14418" s="42"/>
      <c r="X14418" s="42"/>
      <c r="Y14418" s="42"/>
      <c r="Z14418" s="42"/>
    </row>
    <row r="14419">
      <c r="B14419" s="42"/>
      <c r="D14419" s="90"/>
      <c r="F14419" s="90"/>
      <c r="G14419" s="42"/>
      <c r="H14419" s="90"/>
      <c r="M14419" s="42"/>
      <c r="S14419" s="42"/>
      <c r="T14419" s="42"/>
      <c r="U14419" s="42"/>
      <c r="V14419" s="42"/>
      <c r="W14419" s="42"/>
      <c r="X14419" s="42"/>
      <c r="Y14419" s="42"/>
      <c r="Z14419" s="42"/>
    </row>
    <row r="14420">
      <c r="B14420" s="42"/>
      <c r="D14420" s="90"/>
      <c r="F14420" s="90"/>
      <c r="G14420" s="42"/>
      <c r="H14420" s="90"/>
      <c r="M14420" s="42"/>
      <c r="S14420" s="42"/>
      <c r="T14420" s="42"/>
      <c r="U14420" s="42"/>
      <c r="V14420" s="42"/>
      <c r="W14420" s="42"/>
      <c r="X14420" s="42"/>
      <c r="Y14420" s="42"/>
      <c r="Z14420" s="42"/>
    </row>
    <row r="14421">
      <c r="B14421" s="42"/>
      <c r="D14421" s="90"/>
      <c r="F14421" s="90"/>
      <c r="G14421" s="42"/>
      <c r="H14421" s="90"/>
      <c r="M14421" s="42"/>
      <c r="S14421" s="42"/>
      <c r="T14421" s="42"/>
      <c r="U14421" s="42"/>
      <c r="V14421" s="42"/>
      <c r="W14421" s="42"/>
      <c r="X14421" s="42"/>
      <c r="Y14421" s="42"/>
      <c r="Z14421" s="42"/>
    </row>
    <row r="14422">
      <c r="B14422" s="42"/>
      <c r="D14422" s="90"/>
      <c r="F14422" s="90"/>
      <c r="G14422" s="42"/>
      <c r="H14422" s="90"/>
      <c r="M14422" s="42"/>
      <c r="S14422" s="42"/>
      <c r="T14422" s="42"/>
      <c r="U14422" s="42"/>
      <c r="V14422" s="42"/>
      <c r="W14422" s="42"/>
      <c r="X14422" s="42"/>
      <c r="Y14422" s="42"/>
      <c r="Z14422" s="42"/>
    </row>
    <row r="14423">
      <c r="B14423" s="42"/>
      <c r="D14423" s="90"/>
      <c r="F14423" s="90"/>
      <c r="G14423" s="42"/>
      <c r="H14423" s="90"/>
      <c r="M14423" s="42"/>
      <c r="S14423" s="42"/>
      <c r="T14423" s="42"/>
      <c r="U14423" s="42"/>
      <c r="V14423" s="42"/>
      <c r="W14423" s="42"/>
      <c r="X14423" s="42"/>
      <c r="Y14423" s="42"/>
      <c r="Z14423" s="42"/>
    </row>
    <row r="14424">
      <c r="B14424" s="42"/>
      <c r="D14424" s="90"/>
      <c r="F14424" s="90"/>
      <c r="G14424" s="42"/>
      <c r="H14424" s="90"/>
      <c r="M14424" s="42"/>
      <c r="S14424" s="42"/>
      <c r="T14424" s="42"/>
      <c r="U14424" s="42"/>
      <c r="V14424" s="42"/>
      <c r="W14424" s="42"/>
      <c r="X14424" s="42"/>
      <c r="Y14424" s="42"/>
      <c r="Z14424" s="42"/>
    </row>
    <row r="14425">
      <c r="B14425" s="42"/>
      <c r="D14425" s="90"/>
      <c r="F14425" s="90"/>
      <c r="G14425" s="42"/>
      <c r="H14425" s="90"/>
      <c r="M14425" s="42"/>
      <c r="S14425" s="42"/>
      <c r="T14425" s="42"/>
      <c r="U14425" s="42"/>
      <c r="V14425" s="42"/>
      <c r="W14425" s="42"/>
      <c r="X14425" s="42"/>
      <c r="Y14425" s="42"/>
      <c r="Z14425" s="42"/>
    </row>
    <row r="14426">
      <c r="B14426" s="42"/>
      <c r="D14426" s="90"/>
      <c r="F14426" s="90"/>
      <c r="G14426" s="42"/>
      <c r="H14426" s="90"/>
      <c r="M14426" s="42"/>
      <c r="S14426" s="42"/>
      <c r="T14426" s="42"/>
      <c r="U14426" s="42"/>
      <c r="V14426" s="42"/>
      <c r="W14426" s="42"/>
      <c r="X14426" s="42"/>
      <c r="Y14426" s="42"/>
      <c r="Z14426" s="42"/>
    </row>
    <row r="14427">
      <c r="B14427" s="42"/>
      <c r="D14427" s="90"/>
      <c r="F14427" s="90"/>
      <c r="G14427" s="42"/>
      <c r="H14427" s="90"/>
      <c r="M14427" s="42"/>
      <c r="S14427" s="42"/>
      <c r="T14427" s="42"/>
      <c r="U14427" s="42"/>
      <c r="V14427" s="42"/>
      <c r="W14427" s="42"/>
      <c r="X14427" s="42"/>
      <c r="Y14427" s="42"/>
      <c r="Z14427" s="42"/>
    </row>
    <row r="14428">
      <c r="B14428" s="42"/>
      <c r="D14428" s="90"/>
      <c r="F14428" s="90"/>
      <c r="G14428" s="42"/>
      <c r="H14428" s="90"/>
      <c r="M14428" s="42"/>
      <c r="S14428" s="42"/>
      <c r="T14428" s="42"/>
      <c r="U14428" s="42"/>
      <c r="V14428" s="42"/>
      <c r="W14428" s="42"/>
      <c r="X14428" s="42"/>
      <c r="Y14428" s="42"/>
      <c r="Z14428" s="42"/>
    </row>
    <row r="14429">
      <c r="B14429" s="42"/>
      <c r="D14429" s="90"/>
      <c r="F14429" s="90"/>
      <c r="G14429" s="42"/>
      <c r="H14429" s="90"/>
      <c r="M14429" s="42"/>
      <c r="S14429" s="42"/>
      <c r="T14429" s="42"/>
      <c r="U14429" s="42"/>
      <c r="V14429" s="42"/>
      <c r="W14429" s="42"/>
      <c r="X14429" s="42"/>
      <c r="Y14429" s="42"/>
      <c r="Z14429" s="42"/>
    </row>
    <row r="14430">
      <c r="B14430" s="42"/>
      <c r="D14430" s="90"/>
      <c r="F14430" s="90"/>
      <c r="G14430" s="42"/>
      <c r="H14430" s="90"/>
      <c r="M14430" s="42"/>
      <c r="S14430" s="42"/>
      <c r="T14430" s="42"/>
      <c r="U14430" s="42"/>
      <c r="V14430" s="42"/>
      <c r="W14430" s="42"/>
      <c r="X14430" s="42"/>
      <c r="Y14430" s="42"/>
      <c r="Z14430" s="42"/>
    </row>
    <row r="14431">
      <c r="B14431" s="42"/>
      <c r="D14431" s="90"/>
      <c r="F14431" s="90"/>
      <c r="G14431" s="42"/>
      <c r="H14431" s="90"/>
      <c r="M14431" s="42"/>
      <c r="S14431" s="42"/>
      <c r="T14431" s="42"/>
      <c r="U14431" s="42"/>
      <c r="V14431" s="42"/>
      <c r="W14431" s="42"/>
      <c r="X14431" s="42"/>
      <c r="Y14431" s="42"/>
      <c r="Z14431" s="42"/>
    </row>
    <row r="14432">
      <c r="B14432" s="42"/>
      <c r="D14432" s="90"/>
      <c r="F14432" s="90"/>
      <c r="G14432" s="42"/>
      <c r="H14432" s="90"/>
      <c r="M14432" s="42"/>
      <c r="S14432" s="42"/>
      <c r="T14432" s="42"/>
      <c r="U14432" s="42"/>
      <c r="V14432" s="42"/>
      <c r="W14432" s="42"/>
      <c r="X14432" s="42"/>
      <c r="Y14432" s="42"/>
      <c r="Z14432" s="42"/>
    </row>
    <row r="14433">
      <c r="B14433" s="42"/>
      <c r="D14433" s="90"/>
      <c r="F14433" s="90"/>
      <c r="G14433" s="42"/>
      <c r="H14433" s="90"/>
      <c r="M14433" s="42"/>
      <c r="S14433" s="42"/>
      <c r="T14433" s="42"/>
      <c r="U14433" s="42"/>
      <c r="V14433" s="42"/>
      <c r="W14433" s="42"/>
      <c r="X14433" s="42"/>
      <c r="Y14433" s="42"/>
      <c r="Z14433" s="42"/>
    </row>
    <row r="14434">
      <c r="B14434" s="42"/>
      <c r="D14434" s="90"/>
      <c r="F14434" s="90"/>
      <c r="G14434" s="42"/>
      <c r="H14434" s="90"/>
      <c r="M14434" s="42"/>
      <c r="S14434" s="42"/>
      <c r="T14434" s="42"/>
      <c r="U14434" s="42"/>
      <c r="V14434" s="42"/>
      <c r="W14434" s="42"/>
      <c r="X14434" s="42"/>
      <c r="Y14434" s="42"/>
      <c r="Z14434" s="42"/>
    </row>
    <row r="14435">
      <c r="B14435" s="42"/>
      <c r="D14435" s="90"/>
      <c r="F14435" s="90"/>
      <c r="G14435" s="42"/>
      <c r="H14435" s="90"/>
      <c r="M14435" s="42"/>
      <c r="S14435" s="42"/>
      <c r="T14435" s="42"/>
      <c r="U14435" s="42"/>
      <c r="V14435" s="42"/>
      <c r="W14435" s="42"/>
      <c r="X14435" s="42"/>
      <c r="Y14435" s="42"/>
      <c r="Z14435" s="42"/>
    </row>
    <row r="14436">
      <c r="B14436" s="42"/>
      <c r="D14436" s="90"/>
      <c r="F14436" s="90"/>
      <c r="G14436" s="42"/>
      <c r="H14436" s="90"/>
      <c r="M14436" s="42"/>
      <c r="S14436" s="42"/>
      <c r="T14436" s="42"/>
      <c r="U14436" s="42"/>
      <c r="V14436" s="42"/>
      <c r="W14436" s="42"/>
      <c r="X14436" s="42"/>
      <c r="Y14436" s="42"/>
      <c r="Z14436" s="42"/>
    </row>
    <row r="14437">
      <c r="B14437" s="42"/>
      <c r="D14437" s="90"/>
      <c r="F14437" s="90"/>
      <c r="G14437" s="42"/>
      <c r="H14437" s="90"/>
      <c r="M14437" s="42"/>
      <c r="S14437" s="42"/>
      <c r="T14437" s="42"/>
      <c r="U14437" s="42"/>
      <c r="V14437" s="42"/>
      <c r="W14437" s="42"/>
      <c r="X14437" s="42"/>
      <c r="Y14437" s="42"/>
      <c r="Z14437" s="42"/>
    </row>
    <row r="14438">
      <c r="B14438" s="42"/>
      <c r="D14438" s="90"/>
      <c r="F14438" s="90"/>
      <c r="G14438" s="42"/>
      <c r="H14438" s="90"/>
      <c r="M14438" s="42"/>
      <c r="S14438" s="42"/>
      <c r="T14438" s="42"/>
      <c r="U14438" s="42"/>
      <c r="V14438" s="42"/>
      <c r="W14438" s="42"/>
      <c r="X14438" s="42"/>
      <c r="Y14438" s="42"/>
      <c r="Z14438" s="42"/>
    </row>
    <row r="14439">
      <c r="B14439" s="42"/>
      <c r="D14439" s="90"/>
      <c r="F14439" s="90"/>
      <c r="G14439" s="42"/>
      <c r="H14439" s="90"/>
      <c r="M14439" s="42"/>
      <c r="S14439" s="42"/>
      <c r="T14439" s="42"/>
      <c r="U14439" s="42"/>
      <c r="V14439" s="42"/>
      <c r="W14439" s="42"/>
      <c r="X14439" s="42"/>
      <c r="Y14439" s="42"/>
      <c r="Z14439" s="42"/>
    </row>
    <row r="14440">
      <c r="B14440" s="42"/>
      <c r="D14440" s="90"/>
      <c r="F14440" s="90"/>
      <c r="G14440" s="42"/>
      <c r="H14440" s="90"/>
      <c r="M14440" s="42"/>
      <c r="S14440" s="42"/>
      <c r="T14440" s="42"/>
      <c r="U14440" s="42"/>
      <c r="V14440" s="42"/>
      <c r="W14440" s="42"/>
      <c r="X14440" s="42"/>
      <c r="Y14440" s="42"/>
      <c r="Z14440" s="42"/>
    </row>
    <row r="14441">
      <c r="B14441" s="42"/>
      <c r="D14441" s="90"/>
      <c r="F14441" s="90"/>
      <c r="G14441" s="42"/>
      <c r="H14441" s="90"/>
      <c r="M14441" s="42"/>
      <c r="S14441" s="42"/>
      <c r="T14441" s="42"/>
      <c r="U14441" s="42"/>
      <c r="V14441" s="42"/>
      <c r="W14441" s="42"/>
      <c r="X14441" s="42"/>
      <c r="Y14441" s="42"/>
      <c r="Z14441" s="42"/>
    </row>
    <row r="14442">
      <c r="B14442" s="42"/>
      <c r="D14442" s="90"/>
      <c r="F14442" s="90"/>
      <c r="G14442" s="42"/>
      <c r="H14442" s="90"/>
      <c r="M14442" s="42"/>
      <c r="S14442" s="42"/>
      <c r="T14442" s="42"/>
      <c r="U14442" s="42"/>
      <c r="V14442" s="42"/>
      <c r="W14442" s="42"/>
      <c r="X14442" s="42"/>
      <c r="Y14442" s="42"/>
      <c r="Z14442" s="42"/>
    </row>
    <row r="14443">
      <c r="B14443" s="42"/>
      <c r="D14443" s="90"/>
      <c r="F14443" s="90"/>
      <c r="G14443" s="42"/>
      <c r="H14443" s="90"/>
      <c r="M14443" s="42"/>
      <c r="S14443" s="42"/>
      <c r="T14443" s="42"/>
      <c r="U14443" s="42"/>
      <c r="V14443" s="42"/>
      <c r="W14443" s="42"/>
      <c r="X14443" s="42"/>
      <c r="Y14443" s="42"/>
      <c r="Z14443" s="42"/>
    </row>
    <row r="14444">
      <c r="B14444" s="42"/>
      <c r="D14444" s="90"/>
      <c r="F14444" s="90"/>
      <c r="G14444" s="42"/>
      <c r="H14444" s="90"/>
      <c r="M14444" s="42"/>
      <c r="S14444" s="42"/>
      <c r="T14444" s="42"/>
      <c r="U14444" s="42"/>
      <c r="V14444" s="42"/>
      <c r="W14444" s="42"/>
      <c r="X14444" s="42"/>
      <c r="Y14444" s="42"/>
      <c r="Z14444" s="42"/>
    </row>
    <row r="14445">
      <c r="B14445" s="42"/>
      <c r="D14445" s="90"/>
      <c r="F14445" s="90"/>
      <c r="G14445" s="42"/>
      <c r="H14445" s="90"/>
      <c r="M14445" s="42"/>
      <c r="S14445" s="42"/>
      <c r="T14445" s="42"/>
      <c r="U14445" s="42"/>
      <c r="V14445" s="42"/>
      <c r="W14445" s="42"/>
      <c r="X14445" s="42"/>
      <c r="Y14445" s="42"/>
      <c r="Z14445" s="42"/>
    </row>
    <row r="14446">
      <c r="B14446" s="42"/>
      <c r="D14446" s="90"/>
      <c r="F14446" s="90"/>
      <c r="G14446" s="42"/>
      <c r="H14446" s="90"/>
      <c r="M14446" s="42"/>
      <c r="S14446" s="42"/>
      <c r="T14446" s="42"/>
      <c r="U14446" s="42"/>
      <c r="V14446" s="42"/>
      <c r="W14446" s="42"/>
      <c r="X14446" s="42"/>
      <c r="Y14446" s="42"/>
      <c r="Z14446" s="42"/>
    </row>
    <row r="14447">
      <c r="B14447" s="42"/>
      <c r="D14447" s="90"/>
      <c r="F14447" s="90"/>
      <c r="G14447" s="42"/>
      <c r="H14447" s="90"/>
      <c r="M14447" s="42"/>
      <c r="S14447" s="42"/>
      <c r="T14447" s="42"/>
      <c r="U14447" s="42"/>
      <c r="V14447" s="42"/>
      <c r="W14447" s="42"/>
      <c r="X14447" s="42"/>
      <c r="Y14447" s="42"/>
      <c r="Z14447" s="42"/>
    </row>
    <row r="14448">
      <c r="B14448" s="42"/>
      <c r="D14448" s="90"/>
      <c r="F14448" s="90"/>
      <c r="G14448" s="42"/>
      <c r="H14448" s="90"/>
      <c r="M14448" s="42"/>
      <c r="S14448" s="42"/>
      <c r="T14448" s="42"/>
      <c r="U14448" s="42"/>
      <c r="V14448" s="42"/>
      <c r="W14448" s="42"/>
      <c r="X14448" s="42"/>
      <c r="Y14448" s="42"/>
      <c r="Z14448" s="42"/>
    </row>
    <row r="14449">
      <c r="B14449" s="42"/>
      <c r="D14449" s="90"/>
      <c r="F14449" s="90"/>
      <c r="G14449" s="42"/>
      <c r="H14449" s="90"/>
      <c r="M14449" s="42"/>
      <c r="S14449" s="42"/>
      <c r="T14449" s="42"/>
      <c r="U14449" s="42"/>
      <c r="V14449" s="42"/>
      <c r="W14449" s="42"/>
      <c r="X14449" s="42"/>
      <c r="Y14449" s="42"/>
      <c r="Z14449" s="42"/>
    </row>
    <row r="14450">
      <c r="B14450" s="42"/>
      <c r="D14450" s="90"/>
      <c r="F14450" s="90"/>
      <c r="G14450" s="42"/>
      <c r="H14450" s="90"/>
      <c r="M14450" s="42"/>
      <c r="S14450" s="42"/>
      <c r="T14450" s="42"/>
      <c r="U14450" s="42"/>
      <c r="V14450" s="42"/>
      <c r="W14450" s="42"/>
      <c r="X14450" s="42"/>
      <c r="Y14450" s="42"/>
      <c r="Z14450" s="42"/>
    </row>
    <row r="14451">
      <c r="B14451" s="42"/>
      <c r="D14451" s="90"/>
      <c r="F14451" s="90"/>
      <c r="G14451" s="42"/>
      <c r="H14451" s="90"/>
      <c r="M14451" s="42"/>
      <c r="S14451" s="42"/>
      <c r="T14451" s="42"/>
      <c r="U14451" s="42"/>
      <c r="V14451" s="42"/>
      <c r="W14451" s="42"/>
      <c r="X14451" s="42"/>
      <c r="Y14451" s="42"/>
      <c r="Z14451" s="42"/>
    </row>
    <row r="14452">
      <c r="B14452" s="42"/>
      <c r="D14452" s="90"/>
      <c r="F14452" s="90"/>
      <c r="G14452" s="42"/>
      <c r="H14452" s="90"/>
      <c r="M14452" s="42"/>
      <c r="S14452" s="42"/>
      <c r="T14452" s="42"/>
      <c r="U14452" s="42"/>
      <c r="V14452" s="42"/>
      <c r="W14452" s="42"/>
      <c r="X14452" s="42"/>
      <c r="Y14452" s="42"/>
      <c r="Z14452" s="42"/>
    </row>
    <row r="14453">
      <c r="B14453" s="42"/>
      <c r="D14453" s="90"/>
      <c r="F14453" s="90"/>
      <c r="G14453" s="42"/>
      <c r="H14453" s="90"/>
      <c r="M14453" s="42"/>
      <c r="S14453" s="42"/>
      <c r="T14453" s="42"/>
      <c r="U14453" s="42"/>
      <c r="V14453" s="42"/>
      <c r="W14453" s="42"/>
      <c r="X14453" s="42"/>
      <c r="Y14453" s="42"/>
      <c r="Z14453" s="42"/>
    </row>
    <row r="14454">
      <c r="B14454" s="42"/>
      <c r="D14454" s="90"/>
      <c r="F14454" s="90"/>
      <c r="G14454" s="42"/>
      <c r="H14454" s="90"/>
      <c r="M14454" s="42"/>
      <c r="S14454" s="42"/>
      <c r="T14454" s="42"/>
      <c r="U14454" s="42"/>
      <c r="V14454" s="42"/>
      <c r="W14454" s="42"/>
      <c r="X14454" s="42"/>
      <c r="Y14454" s="42"/>
      <c r="Z14454" s="42"/>
    </row>
    <row r="14455">
      <c r="B14455" s="42"/>
      <c r="D14455" s="90"/>
      <c r="F14455" s="90"/>
      <c r="G14455" s="42"/>
      <c r="H14455" s="90"/>
      <c r="M14455" s="42"/>
      <c r="S14455" s="42"/>
      <c r="T14455" s="42"/>
      <c r="U14455" s="42"/>
      <c r="V14455" s="42"/>
      <c r="W14455" s="42"/>
      <c r="X14455" s="42"/>
      <c r="Y14455" s="42"/>
      <c r="Z14455" s="42"/>
    </row>
    <row r="14456">
      <c r="B14456" s="42"/>
      <c r="D14456" s="90"/>
      <c r="F14456" s="90"/>
      <c r="G14456" s="42"/>
      <c r="H14456" s="90"/>
      <c r="M14456" s="42"/>
      <c r="S14456" s="42"/>
      <c r="T14456" s="42"/>
      <c r="U14456" s="42"/>
      <c r="V14456" s="42"/>
      <c r="W14456" s="42"/>
      <c r="X14456" s="42"/>
      <c r="Y14456" s="42"/>
      <c r="Z14456" s="42"/>
    </row>
    <row r="14457">
      <c r="B14457" s="42"/>
      <c r="D14457" s="90"/>
      <c r="F14457" s="90"/>
      <c r="G14457" s="42"/>
      <c r="H14457" s="90"/>
      <c r="M14457" s="42"/>
      <c r="S14457" s="42"/>
      <c r="T14457" s="42"/>
      <c r="U14457" s="42"/>
      <c r="V14457" s="42"/>
      <c r="W14457" s="42"/>
      <c r="X14457" s="42"/>
      <c r="Y14457" s="42"/>
      <c r="Z14457" s="42"/>
    </row>
    <row r="14458">
      <c r="B14458" s="42"/>
      <c r="D14458" s="90"/>
      <c r="F14458" s="90"/>
      <c r="G14458" s="42"/>
      <c r="H14458" s="90"/>
      <c r="M14458" s="42"/>
      <c r="S14458" s="42"/>
      <c r="T14458" s="42"/>
      <c r="U14458" s="42"/>
      <c r="V14458" s="42"/>
      <c r="W14458" s="42"/>
      <c r="X14458" s="42"/>
      <c r="Y14458" s="42"/>
      <c r="Z14458" s="42"/>
    </row>
    <row r="14459">
      <c r="B14459" s="42"/>
      <c r="D14459" s="90"/>
      <c r="F14459" s="90"/>
      <c r="G14459" s="42"/>
      <c r="H14459" s="90"/>
      <c r="M14459" s="42"/>
      <c r="S14459" s="42"/>
      <c r="T14459" s="42"/>
      <c r="U14459" s="42"/>
      <c r="V14459" s="42"/>
      <c r="W14459" s="42"/>
      <c r="X14459" s="42"/>
      <c r="Y14459" s="42"/>
      <c r="Z14459" s="42"/>
    </row>
    <row r="14460">
      <c r="B14460" s="42"/>
      <c r="D14460" s="90"/>
      <c r="F14460" s="90"/>
      <c r="G14460" s="42"/>
      <c r="H14460" s="90"/>
      <c r="M14460" s="42"/>
      <c r="S14460" s="42"/>
      <c r="T14460" s="42"/>
      <c r="U14460" s="42"/>
      <c r="V14460" s="42"/>
      <c r="W14460" s="42"/>
      <c r="X14460" s="42"/>
      <c r="Y14460" s="42"/>
      <c r="Z14460" s="42"/>
    </row>
    <row r="14461">
      <c r="B14461" s="42"/>
      <c r="D14461" s="90"/>
      <c r="F14461" s="90"/>
      <c r="G14461" s="42"/>
      <c r="H14461" s="90"/>
      <c r="M14461" s="42"/>
      <c r="S14461" s="42"/>
      <c r="T14461" s="42"/>
      <c r="U14461" s="42"/>
      <c r="V14461" s="42"/>
      <c r="W14461" s="42"/>
      <c r="X14461" s="42"/>
      <c r="Y14461" s="42"/>
      <c r="Z14461" s="42"/>
    </row>
    <row r="14462">
      <c r="B14462" s="42"/>
      <c r="D14462" s="90"/>
      <c r="F14462" s="90"/>
      <c r="G14462" s="42"/>
      <c r="H14462" s="90"/>
      <c r="M14462" s="42"/>
      <c r="S14462" s="42"/>
      <c r="T14462" s="42"/>
      <c r="U14462" s="42"/>
      <c r="V14462" s="42"/>
      <c r="W14462" s="42"/>
      <c r="X14462" s="42"/>
      <c r="Y14462" s="42"/>
      <c r="Z14462" s="42"/>
    </row>
    <row r="14463">
      <c r="B14463" s="42"/>
      <c r="D14463" s="90"/>
      <c r="F14463" s="90"/>
      <c r="G14463" s="42"/>
      <c r="H14463" s="90"/>
      <c r="M14463" s="42"/>
      <c r="S14463" s="42"/>
      <c r="T14463" s="42"/>
      <c r="U14463" s="42"/>
      <c r="V14463" s="42"/>
      <c r="W14463" s="42"/>
      <c r="X14463" s="42"/>
      <c r="Y14463" s="42"/>
      <c r="Z14463" s="42"/>
    </row>
    <row r="14464">
      <c r="B14464" s="42"/>
      <c r="D14464" s="90"/>
      <c r="F14464" s="90"/>
      <c r="G14464" s="42"/>
      <c r="H14464" s="90"/>
      <c r="M14464" s="42"/>
      <c r="S14464" s="42"/>
      <c r="T14464" s="42"/>
      <c r="U14464" s="42"/>
      <c r="V14464" s="42"/>
      <c r="W14464" s="42"/>
      <c r="X14464" s="42"/>
      <c r="Y14464" s="42"/>
      <c r="Z14464" s="42"/>
    </row>
    <row r="14465">
      <c r="B14465" s="42"/>
      <c r="D14465" s="90"/>
      <c r="F14465" s="90"/>
      <c r="G14465" s="42"/>
      <c r="H14465" s="90"/>
      <c r="M14465" s="42"/>
      <c r="S14465" s="42"/>
      <c r="T14465" s="42"/>
      <c r="U14465" s="42"/>
      <c r="V14465" s="42"/>
      <c r="W14465" s="42"/>
      <c r="X14465" s="42"/>
      <c r="Y14465" s="42"/>
      <c r="Z14465" s="42"/>
    </row>
    <row r="14466">
      <c r="B14466" s="42"/>
      <c r="D14466" s="90"/>
      <c r="F14466" s="90"/>
      <c r="G14466" s="42"/>
      <c r="H14466" s="90"/>
      <c r="M14466" s="42"/>
      <c r="S14466" s="42"/>
      <c r="T14466" s="42"/>
      <c r="U14466" s="42"/>
      <c r="V14466" s="42"/>
      <c r="W14466" s="42"/>
      <c r="X14466" s="42"/>
      <c r="Y14466" s="42"/>
      <c r="Z14466" s="42"/>
    </row>
    <row r="14467">
      <c r="B14467" s="42"/>
      <c r="D14467" s="90"/>
      <c r="F14467" s="90"/>
      <c r="G14467" s="42"/>
      <c r="H14467" s="90"/>
      <c r="M14467" s="42"/>
      <c r="S14467" s="42"/>
      <c r="T14467" s="42"/>
      <c r="U14467" s="42"/>
      <c r="V14467" s="42"/>
      <c r="W14467" s="42"/>
      <c r="X14467" s="42"/>
      <c r="Y14467" s="42"/>
      <c r="Z14467" s="42"/>
    </row>
    <row r="14468">
      <c r="B14468" s="42"/>
      <c r="D14468" s="90"/>
      <c r="F14468" s="90"/>
      <c r="G14468" s="42"/>
      <c r="H14468" s="90"/>
      <c r="M14468" s="42"/>
      <c r="S14468" s="42"/>
      <c r="T14468" s="42"/>
      <c r="U14468" s="42"/>
      <c r="V14468" s="42"/>
      <c r="W14468" s="42"/>
      <c r="X14468" s="42"/>
      <c r="Y14468" s="42"/>
      <c r="Z14468" s="42"/>
    </row>
    <row r="14469">
      <c r="B14469" s="42"/>
      <c r="D14469" s="90"/>
      <c r="F14469" s="90"/>
      <c r="G14469" s="42"/>
      <c r="H14469" s="90"/>
      <c r="M14469" s="42"/>
      <c r="S14469" s="42"/>
      <c r="T14469" s="42"/>
      <c r="U14469" s="42"/>
      <c r="V14469" s="42"/>
      <c r="W14469" s="42"/>
      <c r="X14469" s="42"/>
      <c r="Y14469" s="42"/>
      <c r="Z14469" s="42"/>
    </row>
    <row r="14470">
      <c r="B14470" s="42"/>
      <c r="D14470" s="90"/>
      <c r="F14470" s="90"/>
      <c r="G14470" s="42"/>
      <c r="H14470" s="90"/>
      <c r="M14470" s="42"/>
      <c r="S14470" s="42"/>
      <c r="T14470" s="42"/>
      <c r="U14470" s="42"/>
      <c r="V14470" s="42"/>
      <c r="W14470" s="42"/>
      <c r="X14470" s="42"/>
      <c r="Y14470" s="42"/>
      <c r="Z14470" s="42"/>
    </row>
    <row r="14471">
      <c r="B14471" s="42"/>
      <c r="D14471" s="90"/>
      <c r="F14471" s="90"/>
      <c r="G14471" s="42"/>
      <c r="H14471" s="90"/>
      <c r="M14471" s="42"/>
      <c r="S14471" s="42"/>
      <c r="T14471" s="42"/>
      <c r="U14471" s="42"/>
      <c r="V14471" s="42"/>
      <c r="W14471" s="42"/>
      <c r="X14471" s="42"/>
      <c r="Y14471" s="42"/>
      <c r="Z14471" s="42"/>
    </row>
    <row r="14472">
      <c r="B14472" s="42"/>
      <c r="D14472" s="90"/>
      <c r="F14472" s="90"/>
      <c r="G14472" s="42"/>
      <c r="H14472" s="90"/>
      <c r="M14472" s="42"/>
      <c r="S14472" s="42"/>
      <c r="T14472" s="42"/>
      <c r="U14472" s="42"/>
      <c r="V14472" s="42"/>
      <c r="W14472" s="42"/>
      <c r="X14472" s="42"/>
      <c r="Y14472" s="42"/>
      <c r="Z14472" s="42"/>
    </row>
    <row r="14473">
      <c r="B14473" s="42"/>
      <c r="D14473" s="90"/>
      <c r="F14473" s="90"/>
      <c r="G14473" s="42"/>
      <c r="H14473" s="90"/>
      <c r="M14473" s="42"/>
      <c r="S14473" s="42"/>
      <c r="T14473" s="42"/>
      <c r="U14473" s="42"/>
      <c r="V14473" s="42"/>
      <c r="W14473" s="42"/>
      <c r="X14473" s="42"/>
      <c r="Y14473" s="42"/>
      <c r="Z14473" s="42"/>
    </row>
    <row r="14474">
      <c r="B14474" s="42"/>
      <c r="D14474" s="90"/>
      <c r="F14474" s="90"/>
      <c r="G14474" s="42"/>
      <c r="H14474" s="90"/>
      <c r="M14474" s="42"/>
      <c r="S14474" s="42"/>
      <c r="T14474" s="42"/>
      <c r="U14474" s="42"/>
      <c r="V14474" s="42"/>
      <c r="W14474" s="42"/>
      <c r="X14474" s="42"/>
      <c r="Y14474" s="42"/>
      <c r="Z14474" s="42"/>
    </row>
    <row r="14475">
      <c r="B14475" s="42"/>
      <c r="D14475" s="90"/>
      <c r="F14475" s="90"/>
      <c r="G14475" s="42"/>
      <c r="H14475" s="90"/>
      <c r="M14475" s="42"/>
      <c r="S14475" s="42"/>
      <c r="T14475" s="42"/>
      <c r="U14475" s="42"/>
      <c r="V14475" s="42"/>
      <c r="W14475" s="42"/>
      <c r="X14475" s="42"/>
      <c r="Y14475" s="42"/>
      <c r="Z14475" s="42"/>
    </row>
    <row r="14476">
      <c r="B14476" s="42"/>
      <c r="D14476" s="90"/>
      <c r="F14476" s="90"/>
      <c r="G14476" s="42"/>
      <c r="H14476" s="90"/>
      <c r="M14476" s="42"/>
      <c r="S14476" s="42"/>
      <c r="T14476" s="42"/>
      <c r="U14476" s="42"/>
      <c r="V14476" s="42"/>
      <c r="W14476" s="42"/>
      <c r="X14476" s="42"/>
      <c r="Y14476" s="42"/>
      <c r="Z14476" s="42"/>
    </row>
    <row r="14477">
      <c r="B14477" s="42"/>
      <c r="D14477" s="90"/>
      <c r="F14477" s="90"/>
      <c r="G14477" s="42"/>
      <c r="H14477" s="90"/>
      <c r="M14477" s="42"/>
      <c r="S14477" s="42"/>
      <c r="T14477" s="42"/>
      <c r="U14477" s="42"/>
      <c r="V14477" s="42"/>
      <c r="W14477" s="42"/>
      <c r="X14477" s="42"/>
      <c r="Y14477" s="42"/>
      <c r="Z14477" s="42"/>
    </row>
    <row r="14478">
      <c r="B14478" s="42"/>
      <c r="D14478" s="90"/>
      <c r="F14478" s="90"/>
      <c r="G14478" s="42"/>
      <c r="H14478" s="90"/>
      <c r="M14478" s="42"/>
      <c r="S14478" s="42"/>
      <c r="T14478" s="42"/>
      <c r="U14478" s="42"/>
      <c r="V14478" s="42"/>
      <c r="W14478" s="42"/>
      <c r="X14478" s="42"/>
      <c r="Y14478" s="42"/>
      <c r="Z14478" s="42"/>
    </row>
    <row r="14479">
      <c r="B14479" s="42"/>
      <c r="D14479" s="90"/>
      <c r="F14479" s="90"/>
      <c r="G14479" s="42"/>
      <c r="H14479" s="90"/>
      <c r="M14479" s="42"/>
      <c r="S14479" s="42"/>
      <c r="T14479" s="42"/>
      <c r="U14479" s="42"/>
      <c r="V14479" s="42"/>
      <c r="W14479" s="42"/>
      <c r="X14479" s="42"/>
      <c r="Y14479" s="42"/>
      <c r="Z14479" s="42"/>
    </row>
    <row r="14480">
      <c r="B14480" s="42"/>
      <c r="D14480" s="90"/>
      <c r="F14480" s="90"/>
      <c r="G14480" s="42"/>
      <c r="H14480" s="90"/>
      <c r="M14480" s="42"/>
      <c r="S14480" s="42"/>
      <c r="T14480" s="42"/>
      <c r="U14480" s="42"/>
      <c r="V14480" s="42"/>
      <c r="W14480" s="42"/>
      <c r="X14480" s="42"/>
      <c r="Y14480" s="42"/>
      <c r="Z14480" s="42"/>
    </row>
    <row r="14481">
      <c r="B14481" s="42"/>
      <c r="D14481" s="90"/>
      <c r="F14481" s="90"/>
      <c r="G14481" s="42"/>
      <c r="H14481" s="90"/>
      <c r="M14481" s="42"/>
      <c r="S14481" s="42"/>
      <c r="T14481" s="42"/>
      <c r="U14481" s="42"/>
      <c r="V14481" s="42"/>
      <c r="W14481" s="42"/>
      <c r="X14481" s="42"/>
      <c r="Y14481" s="42"/>
      <c r="Z14481" s="42"/>
    </row>
    <row r="14482">
      <c r="B14482" s="42"/>
      <c r="D14482" s="90"/>
      <c r="F14482" s="90"/>
      <c r="G14482" s="42"/>
      <c r="H14482" s="90"/>
      <c r="M14482" s="42"/>
      <c r="S14482" s="42"/>
      <c r="T14482" s="42"/>
      <c r="U14482" s="42"/>
      <c r="V14482" s="42"/>
      <c r="W14482" s="42"/>
      <c r="X14482" s="42"/>
      <c r="Y14482" s="42"/>
      <c r="Z14482" s="42"/>
    </row>
    <row r="14483">
      <c r="B14483" s="42"/>
      <c r="D14483" s="90"/>
      <c r="F14483" s="90"/>
      <c r="G14483" s="42"/>
      <c r="H14483" s="90"/>
      <c r="M14483" s="42"/>
      <c r="S14483" s="42"/>
      <c r="T14483" s="42"/>
      <c r="U14483" s="42"/>
      <c r="V14483" s="42"/>
      <c r="W14483" s="42"/>
      <c r="X14483" s="42"/>
      <c r="Y14483" s="42"/>
      <c r="Z14483" s="42"/>
    </row>
    <row r="14484">
      <c r="B14484" s="42"/>
      <c r="D14484" s="90"/>
      <c r="F14484" s="90"/>
      <c r="G14484" s="42"/>
      <c r="H14484" s="90"/>
      <c r="M14484" s="42"/>
      <c r="S14484" s="42"/>
      <c r="T14484" s="42"/>
      <c r="U14484" s="42"/>
      <c r="V14484" s="42"/>
      <c r="W14484" s="42"/>
      <c r="X14484" s="42"/>
      <c r="Y14484" s="42"/>
      <c r="Z14484" s="42"/>
    </row>
    <row r="14485">
      <c r="B14485" s="42"/>
      <c r="D14485" s="90"/>
      <c r="F14485" s="90"/>
      <c r="G14485" s="42"/>
      <c r="H14485" s="90"/>
      <c r="M14485" s="42"/>
      <c r="S14485" s="42"/>
      <c r="T14485" s="42"/>
      <c r="U14485" s="42"/>
      <c r="V14485" s="42"/>
      <c r="W14485" s="42"/>
      <c r="X14485" s="42"/>
      <c r="Y14485" s="42"/>
      <c r="Z14485" s="42"/>
    </row>
    <row r="14486">
      <c r="B14486" s="42"/>
      <c r="D14486" s="90"/>
      <c r="F14486" s="90"/>
      <c r="G14486" s="42"/>
      <c r="H14486" s="90"/>
      <c r="M14486" s="42"/>
      <c r="S14486" s="42"/>
      <c r="T14486" s="42"/>
      <c r="U14486" s="42"/>
      <c r="V14486" s="42"/>
      <c r="W14486" s="42"/>
      <c r="X14486" s="42"/>
      <c r="Y14486" s="42"/>
      <c r="Z14486" s="42"/>
    </row>
    <row r="14487">
      <c r="B14487" s="42"/>
      <c r="D14487" s="90"/>
      <c r="F14487" s="90"/>
      <c r="G14487" s="42"/>
      <c r="H14487" s="90"/>
      <c r="M14487" s="42"/>
      <c r="S14487" s="42"/>
      <c r="T14487" s="42"/>
      <c r="U14487" s="42"/>
      <c r="V14487" s="42"/>
      <c r="W14487" s="42"/>
      <c r="X14487" s="42"/>
      <c r="Y14487" s="42"/>
      <c r="Z14487" s="42"/>
    </row>
    <row r="14488">
      <c r="B14488" s="42"/>
      <c r="D14488" s="90"/>
      <c r="F14488" s="90"/>
      <c r="G14488" s="42"/>
      <c r="H14488" s="90"/>
      <c r="M14488" s="42"/>
      <c r="S14488" s="42"/>
      <c r="T14488" s="42"/>
      <c r="U14488" s="42"/>
      <c r="V14488" s="42"/>
      <c r="W14488" s="42"/>
      <c r="X14488" s="42"/>
      <c r="Y14488" s="42"/>
      <c r="Z14488" s="42"/>
    </row>
    <row r="14489">
      <c r="B14489" s="42"/>
      <c r="D14489" s="90"/>
      <c r="F14489" s="90"/>
      <c r="G14489" s="42"/>
      <c r="H14489" s="90"/>
      <c r="M14489" s="42"/>
      <c r="S14489" s="42"/>
      <c r="T14489" s="42"/>
      <c r="U14489" s="42"/>
      <c r="V14489" s="42"/>
      <c r="W14489" s="42"/>
      <c r="X14489" s="42"/>
      <c r="Y14489" s="42"/>
      <c r="Z14489" s="42"/>
    </row>
    <row r="14490">
      <c r="B14490" s="42"/>
      <c r="D14490" s="90"/>
      <c r="F14490" s="90"/>
      <c r="G14490" s="42"/>
      <c r="H14490" s="90"/>
      <c r="M14490" s="42"/>
      <c r="S14490" s="42"/>
      <c r="T14490" s="42"/>
      <c r="U14490" s="42"/>
      <c r="V14490" s="42"/>
      <c r="W14490" s="42"/>
      <c r="X14490" s="42"/>
      <c r="Y14490" s="42"/>
      <c r="Z14490" s="42"/>
    </row>
    <row r="14491">
      <c r="B14491" s="42"/>
      <c r="D14491" s="90"/>
      <c r="F14491" s="90"/>
      <c r="G14491" s="42"/>
      <c r="H14491" s="90"/>
      <c r="M14491" s="42"/>
      <c r="S14491" s="42"/>
      <c r="T14491" s="42"/>
      <c r="U14491" s="42"/>
      <c r="V14491" s="42"/>
      <c r="W14491" s="42"/>
      <c r="X14491" s="42"/>
      <c r="Y14491" s="42"/>
      <c r="Z14491" s="42"/>
    </row>
    <row r="14492">
      <c r="B14492" s="42"/>
      <c r="D14492" s="90"/>
      <c r="F14492" s="90"/>
      <c r="G14492" s="42"/>
      <c r="H14492" s="90"/>
      <c r="M14492" s="42"/>
      <c r="S14492" s="42"/>
      <c r="T14492" s="42"/>
      <c r="U14492" s="42"/>
      <c r="V14492" s="42"/>
      <c r="W14492" s="42"/>
      <c r="X14492" s="42"/>
      <c r="Y14492" s="42"/>
      <c r="Z14492" s="42"/>
    </row>
    <row r="14493">
      <c r="B14493" s="42"/>
      <c r="D14493" s="90"/>
      <c r="F14493" s="90"/>
      <c r="G14493" s="42"/>
      <c r="H14493" s="90"/>
      <c r="M14493" s="42"/>
      <c r="S14493" s="42"/>
      <c r="T14493" s="42"/>
      <c r="U14493" s="42"/>
      <c r="V14493" s="42"/>
      <c r="W14493" s="42"/>
      <c r="X14493" s="42"/>
      <c r="Y14493" s="42"/>
      <c r="Z14493" s="42"/>
    </row>
    <row r="14494">
      <c r="B14494" s="42"/>
      <c r="D14494" s="90"/>
      <c r="F14494" s="90"/>
      <c r="G14494" s="42"/>
      <c r="H14494" s="90"/>
      <c r="M14494" s="42"/>
      <c r="S14494" s="42"/>
      <c r="T14494" s="42"/>
      <c r="U14494" s="42"/>
      <c r="V14494" s="42"/>
      <c r="W14494" s="42"/>
      <c r="X14494" s="42"/>
      <c r="Y14494" s="42"/>
      <c r="Z14494" s="42"/>
    </row>
    <row r="14495">
      <c r="B14495" s="42"/>
      <c r="D14495" s="90"/>
      <c r="F14495" s="90"/>
      <c r="G14495" s="42"/>
      <c r="H14495" s="90"/>
      <c r="M14495" s="42"/>
      <c r="S14495" s="42"/>
      <c r="T14495" s="42"/>
      <c r="U14495" s="42"/>
      <c r="V14495" s="42"/>
      <c r="W14495" s="42"/>
      <c r="X14495" s="42"/>
      <c r="Y14495" s="42"/>
      <c r="Z14495" s="42"/>
    </row>
    <row r="14496">
      <c r="B14496" s="42"/>
      <c r="D14496" s="90"/>
      <c r="F14496" s="90"/>
      <c r="G14496" s="42"/>
      <c r="H14496" s="90"/>
      <c r="M14496" s="42"/>
      <c r="S14496" s="42"/>
      <c r="T14496" s="42"/>
      <c r="U14496" s="42"/>
      <c r="V14496" s="42"/>
      <c r="W14496" s="42"/>
      <c r="X14496" s="42"/>
      <c r="Y14496" s="42"/>
      <c r="Z14496" s="42"/>
    </row>
    <row r="14497">
      <c r="B14497" s="42"/>
      <c r="D14497" s="90"/>
      <c r="F14497" s="90"/>
      <c r="G14497" s="42"/>
      <c r="H14497" s="90"/>
      <c r="M14497" s="42"/>
      <c r="S14497" s="42"/>
      <c r="T14497" s="42"/>
      <c r="U14497" s="42"/>
      <c r="V14497" s="42"/>
      <c r="W14497" s="42"/>
      <c r="X14497" s="42"/>
      <c r="Y14497" s="42"/>
      <c r="Z14497" s="42"/>
    </row>
    <row r="14498">
      <c r="B14498" s="42"/>
      <c r="D14498" s="90"/>
      <c r="F14498" s="90"/>
      <c r="G14498" s="42"/>
      <c r="H14498" s="90"/>
      <c r="M14498" s="42"/>
      <c r="S14498" s="42"/>
      <c r="T14498" s="42"/>
      <c r="U14498" s="42"/>
      <c r="V14498" s="42"/>
      <c r="W14498" s="42"/>
      <c r="X14498" s="42"/>
      <c r="Y14498" s="42"/>
      <c r="Z14498" s="42"/>
    </row>
    <row r="14499">
      <c r="B14499" s="42"/>
      <c r="D14499" s="90"/>
      <c r="F14499" s="90"/>
      <c r="G14499" s="42"/>
      <c r="H14499" s="90"/>
      <c r="M14499" s="42"/>
      <c r="S14499" s="42"/>
      <c r="T14499" s="42"/>
      <c r="U14499" s="42"/>
      <c r="V14499" s="42"/>
      <c r="W14499" s="42"/>
      <c r="X14499" s="42"/>
      <c r="Y14499" s="42"/>
      <c r="Z14499" s="42"/>
    </row>
    <row r="14500">
      <c r="B14500" s="42"/>
      <c r="D14500" s="90"/>
      <c r="F14500" s="90"/>
      <c r="G14500" s="42"/>
      <c r="H14500" s="90"/>
      <c r="M14500" s="42"/>
      <c r="S14500" s="42"/>
      <c r="T14500" s="42"/>
      <c r="U14500" s="42"/>
      <c r="V14500" s="42"/>
      <c r="W14500" s="42"/>
      <c r="X14500" s="42"/>
      <c r="Y14500" s="42"/>
      <c r="Z14500" s="42"/>
    </row>
    <row r="14501">
      <c r="B14501" s="42"/>
      <c r="D14501" s="90"/>
      <c r="F14501" s="90"/>
      <c r="G14501" s="42"/>
      <c r="H14501" s="90"/>
      <c r="M14501" s="42"/>
      <c r="S14501" s="42"/>
      <c r="T14501" s="42"/>
      <c r="U14501" s="42"/>
      <c r="V14501" s="42"/>
      <c r="W14501" s="42"/>
      <c r="X14501" s="42"/>
      <c r="Y14501" s="42"/>
      <c r="Z14501" s="42"/>
    </row>
    <row r="14502">
      <c r="B14502" s="42"/>
      <c r="D14502" s="90"/>
      <c r="F14502" s="90"/>
      <c r="G14502" s="42"/>
      <c r="H14502" s="90"/>
      <c r="M14502" s="42"/>
      <c r="S14502" s="42"/>
      <c r="T14502" s="42"/>
      <c r="U14502" s="42"/>
      <c r="V14502" s="42"/>
      <c r="W14502" s="42"/>
      <c r="X14502" s="42"/>
      <c r="Y14502" s="42"/>
      <c r="Z14502" s="42"/>
    </row>
    <row r="14503">
      <c r="B14503" s="42"/>
      <c r="D14503" s="90"/>
      <c r="F14503" s="90"/>
      <c r="G14503" s="42"/>
      <c r="H14503" s="90"/>
      <c r="M14503" s="42"/>
      <c r="S14503" s="42"/>
      <c r="T14503" s="42"/>
      <c r="U14503" s="42"/>
      <c r="V14503" s="42"/>
      <c r="W14503" s="42"/>
      <c r="X14503" s="42"/>
      <c r="Y14503" s="42"/>
      <c r="Z14503" s="42"/>
    </row>
    <row r="14504">
      <c r="B14504" s="42"/>
      <c r="D14504" s="90"/>
      <c r="F14504" s="90"/>
      <c r="G14504" s="42"/>
      <c r="H14504" s="90"/>
      <c r="M14504" s="42"/>
      <c r="S14504" s="42"/>
      <c r="T14504" s="42"/>
      <c r="U14504" s="42"/>
      <c r="V14504" s="42"/>
      <c r="W14504" s="42"/>
      <c r="X14504" s="42"/>
      <c r="Y14504" s="42"/>
      <c r="Z14504" s="42"/>
    </row>
    <row r="14505">
      <c r="B14505" s="42"/>
      <c r="D14505" s="90"/>
      <c r="F14505" s="90"/>
      <c r="G14505" s="42"/>
      <c r="H14505" s="90"/>
      <c r="M14505" s="42"/>
      <c r="S14505" s="42"/>
      <c r="T14505" s="42"/>
      <c r="U14505" s="42"/>
      <c r="V14505" s="42"/>
      <c r="W14505" s="42"/>
      <c r="X14505" s="42"/>
      <c r="Y14505" s="42"/>
      <c r="Z14505" s="42"/>
    </row>
    <row r="14506">
      <c r="B14506" s="42"/>
      <c r="D14506" s="90"/>
      <c r="F14506" s="90"/>
      <c r="G14506" s="42"/>
      <c r="H14506" s="90"/>
      <c r="M14506" s="42"/>
      <c r="S14506" s="42"/>
      <c r="T14506" s="42"/>
      <c r="U14506" s="42"/>
      <c r="V14506" s="42"/>
      <c r="W14506" s="42"/>
      <c r="X14506" s="42"/>
      <c r="Y14506" s="42"/>
      <c r="Z14506" s="42"/>
    </row>
    <row r="14507">
      <c r="B14507" s="42"/>
      <c r="D14507" s="90"/>
      <c r="F14507" s="90"/>
      <c r="G14507" s="42"/>
      <c r="H14507" s="90"/>
      <c r="M14507" s="42"/>
      <c r="S14507" s="42"/>
      <c r="T14507" s="42"/>
      <c r="U14507" s="42"/>
      <c r="V14507" s="42"/>
      <c r="W14507" s="42"/>
      <c r="X14507" s="42"/>
      <c r="Y14507" s="42"/>
      <c r="Z14507" s="42"/>
    </row>
    <row r="14508">
      <c r="B14508" s="42"/>
      <c r="D14508" s="90"/>
      <c r="F14508" s="90"/>
      <c r="G14508" s="42"/>
      <c r="H14508" s="90"/>
      <c r="M14508" s="42"/>
      <c r="S14508" s="42"/>
      <c r="T14508" s="42"/>
      <c r="U14508" s="42"/>
      <c r="V14508" s="42"/>
      <c r="W14508" s="42"/>
      <c r="X14508" s="42"/>
      <c r="Y14508" s="42"/>
      <c r="Z14508" s="42"/>
    </row>
    <row r="14509">
      <c r="B14509" s="42"/>
      <c r="D14509" s="90"/>
      <c r="F14509" s="90"/>
      <c r="G14509" s="42"/>
      <c r="H14509" s="90"/>
      <c r="M14509" s="42"/>
      <c r="S14509" s="42"/>
      <c r="T14509" s="42"/>
      <c r="U14509" s="42"/>
      <c r="V14509" s="42"/>
      <c r="W14509" s="42"/>
      <c r="X14509" s="42"/>
      <c r="Y14509" s="42"/>
      <c r="Z14509" s="42"/>
    </row>
    <row r="14510">
      <c r="B14510" s="42"/>
      <c r="D14510" s="90"/>
      <c r="F14510" s="90"/>
      <c r="G14510" s="42"/>
      <c r="H14510" s="90"/>
      <c r="M14510" s="42"/>
      <c r="S14510" s="42"/>
      <c r="T14510" s="42"/>
      <c r="U14510" s="42"/>
      <c r="V14510" s="42"/>
      <c r="W14510" s="42"/>
      <c r="X14510" s="42"/>
      <c r="Y14510" s="42"/>
      <c r="Z14510" s="42"/>
    </row>
    <row r="14511">
      <c r="B14511" s="42"/>
      <c r="D14511" s="90"/>
      <c r="F14511" s="90"/>
      <c r="G14511" s="42"/>
      <c r="H14511" s="90"/>
      <c r="M14511" s="42"/>
      <c r="S14511" s="42"/>
      <c r="T14511" s="42"/>
      <c r="U14511" s="42"/>
      <c r="V14511" s="42"/>
      <c r="W14511" s="42"/>
      <c r="X14511" s="42"/>
      <c r="Y14511" s="42"/>
      <c r="Z14511" s="42"/>
    </row>
    <row r="14512">
      <c r="B14512" s="42"/>
      <c r="D14512" s="90"/>
      <c r="F14512" s="90"/>
      <c r="G14512" s="42"/>
      <c r="H14512" s="90"/>
      <c r="M14512" s="42"/>
      <c r="S14512" s="42"/>
      <c r="T14512" s="42"/>
      <c r="U14512" s="42"/>
      <c r="V14512" s="42"/>
      <c r="W14512" s="42"/>
      <c r="X14512" s="42"/>
      <c r="Y14512" s="42"/>
      <c r="Z14512" s="42"/>
    </row>
    <row r="14513">
      <c r="B14513" s="42"/>
      <c r="D14513" s="90"/>
      <c r="F14513" s="90"/>
      <c r="G14513" s="42"/>
      <c r="H14513" s="90"/>
      <c r="M14513" s="42"/>
      <c r="S14513" s="42"/>
      <c r="T14513" s="42"/>
      <c r="U14513" s="42"/>
      <c r="V14513" s="42"/>
      <c r="W14513" s="42"/>
      <c r="X14513" s="42"/>
      <c r="Y14513" s="42"/>
      <c r="Z14513" s="42"/>
    </row>
    <row r="14514">
      <c r="B14514" s="42"/>
      <c r="D14514" s="90"/>
      <c r="F14514" s="90"/>
      <c r="G14514" s="42"/>
      <c r="H14514" s="90"/>
      <c r="M14514" s="42"/>
      <c r="S14514" s="42"/>
      <c r="T14514" s="42"/>
      <c r="U14514" s="42"/>
      <c r="V14514" s="42"/>
      <c r="W14514" s="42"/>
      <c r="X14514" s="42"/>
      <c r="Y14514" s="42"/>
      <c r="Z14514" s="42"/>
    </row>
    <row r="14515">
      <c r="B14515" s="42"/>
      <c r="D14515" s="90"/>
      <c r="F14515" s="90"/>
      <c r="G14515" s="42"/>
      <c r="H14515" s="90"/>
      <c r="M14515" s="42"/>
      <c r="S14515" s="42"/>
      <c r="T14515" s="42"/>
      <c r="U14515" s="42"/>
      <c r="V14515" s="42"/>
      <c r="W14515" s="42"/>
      <c r="X14515" s="42"/>
      <c r="Y14515" s="42"/>
      <c r="Z14515" s="42"/>
    </row>
    <row r="14516">
      <c r="B14516" s="42"/>
      <c r="D14516" s="90"/>
      <c r="F14516" s="90"/>
      <c r="G14516" s="42"/>
      <c r="H14516" s="90"/>
      <c r="M14516" s="42"/>
      <c r="S14516" s="42"/>
      <c r="T14516" s="42"/>
      <c r="U14516" s="42"/>
      <c r="V14516" s="42"/>
      <c r="W14516" s="42"/>
      <c r="X14516" s="42"/>
      <c r="Y14516" s="42"/>
      <c r="Z14516" s="42"/>
    </row>
    <row r="14517">
      <c r="B14517" s="42"/>
      <c r="D14517" s="90"/>
      <c r="F14517" s="90"/>
      <c r="G14517" s="42"/>
      <c r="H14517" s="90"/>
      <c r="M14517" s="42"/>
      <c r="S14517" s="42"/>
      <c r="T14517" s="42"/>
      <c r="U14517" s="42"/>
      <c r="V14517" s="42"/>
      <c r="W14517" s="42"/>
      <c r="X14517" s="42"/>
      <c r="Y14517" s="42"/>
      <c r="Z14517" s="42"/>
    </row>
    <row r="14518">
      <c r="B14518" s="42"/>
      <c r="D14518" s="90"/>
      <c r="F14518" s="90"/>
      <c r="G14518" s="42"/>
      <c r="H14518" s="90"/>
      <c r="M14518" s="42"/>
      <c r="S14518" s="42"/>
      <c r="T14518" s="42"/>
      <c r="U14518" s="42"/>
      <c r="V14518" s="42"/>
      <c r="W14518" s="42"/>
      <c r="X14518" s="42"/>
      <c r="Y14518" s="42"/>
      <c r="Z14518" s="42"/>
    </row>
    <row r="14519">
      <c r="B14519" s="42"/>
      <c r="D14519" s="90"/>
      <c r="F14519" s="90"/>
      <c r="G14519" s="42"/>
      <c r="H14519" s="90"/>
      <c r="M14519" s="42"/>
      <c r="S14519" s="42"/>
      <c r="T14519" s="42"/>
      <c r="U14519" s="42"/>
      <c r="V14519" s="42"/>
      <c r="W14519" s="42"/>
      <c r="X14519" s="42"/>
      <c r="Y14519" s="42"/>
      <c r="Z14519" s="42"/>
    </row>
    <row r="14520">
      <c r="B14520" s="42"/>
      <c r="D14520" s="90"/>
      <c r="F14520" s="90"/>
      <c r="G14520" s="42"/>
      <c r="H14520" s="90"/>
      <c r="M14520" s="42"/>
      <c r="S14520" s="42"/>
      <c r="T14520" s="42"/>
      <c r="U14520" s="42"/>
      <c r="V14520" s="42"/>
      <c r="W14520" s="42"/>
      <c r="X14520" s="42"/>
      <c r="Y14520" s="42"/>
      <c r="Z14520" s="42"/>
    </row>
    <row r="14521">
      <c r="B14521" s="42"/>
      <c r="D14521" s="90"/>
      <c r="F14521" s="90"/>
      <c r="G14521" s="42"/>
      <c r="H14521" s="90"/>
      <c r="M14521" s="42"/>
      <c r="S14521" s="42"/>
      <c r="T14521" s="42"/>
      <c r="U14521" s="42"/>
      <c r="V14521" s="42"/>
      <c r="W14521" s="42"/>
      <c r="X14521" s="42"/>
      <c r="Y14521" s="42"/>
      <c r="Z14521" s="42"/>
    </row>
    <row r="14522">
      <c r="B14522" s="42"/>
      <c r="D14522" s="90"/>
      <c r="F14522" s="90"/>
      <c r="G14522" s="42"/>
      <c r="H14522" s="90"/>
      <c r="M14522" s="42"/>
      <c r="S14522" s="42"/>
      <c r="T14522" s="42"/>
      <c r="U14522" s="42"/>
      <c r="V14522" s="42"/>
      <c r="W14522" s="42"/>
      <c r="X14522" s="42"/>
      <c r="Y14522" s="42"/>
      <c r="Z14522" s="42"/>
    </row>
    <row r="14523">
      <c r="B14523" s="42"/>
      <c r="D14523" s="90"/>
      <c r="F14523" s="90"/>
      <c r="G14523" s="42"/>
      <c r="H14523" s="90"/>
      <c r="M14523" s="42"/>
      <c r="S14523" s="42"/>
      <c r="T14523" s="42"/>
      <c r="U14523" s="42"/>
      <c r="V14523" s="42"/>
      <c r="W14523" s="42"/>
      <c r="X14523" s="42"/>
      <c r="Y14523" s="42"/>
      <c r="Z14523" s="42"/>
    </row>
    <row r="14524">
      <c r="B14524" s="42"/>
      <c r="D14524" s="90"/>
      <c r="F14524" s="90"/>
      <c r="G14524" s="42"/>
      <c r="H14524" s="90"/>
      <c r="M14524" s="42"/>
      <c r="S14524" s="42"/>
      <c r="T14524" s="42"/>
      <c r="U14524" s="42"/>
      <c r="V14524" s="42"/>
      <c r="W14524" s="42"/>
      <c r="X14524" s="42"/>
      <c r="Y14524" s="42"/>
      <c r="Z14524" s="42"/>
    </row>
    <row r="14525">
      <c r="B14525" s="42"/>
      <c r="D14525" s="90"/>
      <c r="F14525" s="90"/>
      <c r="G14525" s="42"/>
      <c r="H14525" s="90"/>
      <c r="M14525" s="42"/>
      <c r="S14525" s="42"/>
      <c r="T14525" s="42"/>
      <c r="U14525" s="42"/>
      <c r="V14525" s="42"/>
      <c r="W14525" s="42"/>
      <c r="X14525" s="42"/>
      <c r="Y14525" s="42"/>
      <c r="Z14525" s="42"/>
    </row>
    <row r="14526">
      <c r="B14526" s="42"/>
      <c r="D14526" s="90"/>
      <c r="F14526" s="90"/>
      <c r="G14526" s="42"/>
      <c r="H14526" s="90"/>
      <c r="M14526" s="42"/>
      <c r="S14526" s="42"/>
      <c r="T14526" s="42"/>
      <c r="U14526" s="42"/>
      <c r="V14526" s="42"/>
      <c r="W14526" s="42"/>
      <c r="X14526" s="42"/>
      <c r="Y14526" s="42"/>
      <c r="Z14526" s="42"/>
    </row>
    <row r="14527">
      <c r="B14527" s="42"/>
      <c r="D14527" s="90"/>
      <c r="F14527" s="90"/>
      <c r="G14527" s="42"/>
      <c r="H14527" s="90"/>
      <c r="M14527" s="42"/>
      <c r="S14527" s="42"/>
      <c r="T14527" s="42"/>
      <c r="U14527" s="42"/>
      <c r="V14527" s="42"/>
      <c r="W14527" s="42"/>
      <c r="X14527" s="42"/>
      <c r="Y14527" s="42"/>
      <c r="Z14527" s="42"/>
    </row>
    <row r="14528">
      <c r="B14528" s="42"/>
      <c r="D14528" s="90"/>
      <c r="F14528" s="90"/>
      <c r="G14528" s="42"/>
      <c r="H14528" s="90"/>
      <c r="M14528" s="42"/>
      <c r="S14528" s="42"/>
      <c r="T14528" s="42"/>
      <c r="U14528" s="42"/>
      <c r="V14528" s="42"/>
      <c r="W14528" s="42"/>
      <c r="X14528" s="42"/>
      <c r="Y14528" s="42"/>
      <c r="Z14528" s="42"/>
    </row>
    <row r="14529">
      <c r="B14529" s="42"/>
      <c r="D14529" s="90"/>
      <c r="F14529" s="90"/>
      <c r="G14529" s="42"/>
      <c r="H14529" s="90"/>
      <c r="M14529" s="42"/>
      <c r="S14529" s="42"/>
      <c r="T14529" s="42"/>
      <c r="U14529" s="42"/>
      <c r="V14529" s="42"/>
      <c r="W14529" s="42"/>
      <c r="X14529" s="42"/>
      <c r="Y14529" s="42"/>
      <c r="Z14529" s="42"/>
    </row>
    <row r="14530">
      <c r="B14530" s="42"/>
      <c r="D14530" s="90"/>
      <c r="F14530" s="90"/>
      <c r="G14530" s="42"/>
      <c r="H14530" s="90"/>
      <c r="M14530" s="42"/>
      <c r="S14530" s="42"/>
      <c r="T14530" s="42"/>
      <c r="U14530" s="42"/>
      <c r="V14530" s="42"/>
      <c r="W14530" s="42"/>
      <c r="X14530" s="42"/>
      <c r="Y14530" s="42"/>
      <c r="Z14530" s="42"/>
    </row>
    <row r="14531">
      <c r="B14531" s="42"/>
      <c r="D14531" s="90"/>
      <c r="F14531" s="90"/>
      <c r="G14531" s="42"/>
      <c r="H14531" s="90"/>
      <c r="M14531" s="42"/>
      <c r="S14531" s="42"/>
      <c r="T14531" s="42"/>
      <c r="U14531" s="42"/>
      <c r="V14531" s="42"/>
      <c r="W14531" s="42"/>
      <c r="X14531" s="42"/>
      <c r="Y14531" s="42"/>
      <c r="Z14531" s="42"/>
    </row>
    <row r="14532">
      <c r="B14532" s="42"/>
      <c r="D14532" s="90"/>
      <c r="F14532" s="90"/>
      <c r="G14532" s="42"/>
      <c r="H14532" s="90"/>
      <c r="M14532" s="42"/>
      <c r="S14532" s="42"/>
      <c r="T14532" s="42"/>
      <c r="U14532" s="42"/>
      <c r="V14532" s="42"/>
      <c r="W14532" s="42"/>
      <c r="X14532" s="42"/>
      <c r="Y14532" s="42"/>
      <c r="Z14532" s="42"/>
    </row>
    <row r="14533">
      <c r="B14533" s="42"/>
      <c r="D14533" s="90"/>
      <c r="F14533" s="90"/>
      <c r="G14533" s="42"/>
      <c r="H14533" s="90"/>
      <c r="M14533" s="42"/>
      <c r="S14533" s="42"/>
      <c r="T14533" s="42"/>
      <c r="U14533" s="42"/>
      <c r="V14533" s="42"/>
      <c r="W14533" s="42"/>
      <c r="X14533" s="42"/>
      <c r="Y14533" s="42"/>
      <c r="Z14533" s="42"/>
    </row>
    <row r="14534">
      <c r="B14534" s="42"/>
      <c r="D14534" s="90"/>
      <c r="F14534" s="90"/>
      <c r="G14534" s="42"/>
      <c r="H14534" s="90"/>
      <c r="M14534" s="42"/>
      <c r="S14534" s="42"/>
      <c r="T14534" s="42"/>
      <c r="U14534" s="42"/>
      <c r="V14534" s="42"/>
      <c r="W14534" s="42"/>
      <c r="X14534" s="42"/>
      <c r="Y14534" s="42"/>
      <c r="Z14534" s="42"/>
    </row>
    <row r="14535">
      <c r="B14535" s="42"/>
      <c r="D14535" s="90"/>
      <c r="F14535" s="90"/>
      <c r="G14535" s="42"/>
      <c r="H14535" s="90"/>
      <c r="M14535" s="42"/>
      <c r="S14535" s="42"/>
      <c r="T14535" s="42"/>
      <c r="U14535" s="42"/>
      <c r="V14535" s="42"/>
      <c r="W14535" s="42"/>
      <c r="X14535" s="42"/>
      <c r="Y14535" s="42"/>
      <c r="Z14535" s="42"/>
    </row>
    <row r="14536">
      <c r="B14536" s="42"/>
      <c r="D14536" s="90"/>
      <c r="F14536" s="90"/>
      <c r="G14536" s="42"/>
      <c r="H14536" s="90"/>
      <c r="M14536" s="42"/>
      <c r="S14536" s="42"/>
      <c r="T14536" s="42"/>
      <c r="U14536" s="42"/>
      <c r="V14536" s="42"/>
      <c r="W14536" s="42"/>
      <c r="X14536" s="42"/>
      <c r="Y14536" s="42"/>
      <c r="Z14536" s="42"/>
    </row>
    <row r="14537">
      <c r="B14537" s="42"/>
      <c r="D14537" s="90"/>
      <c r="F14537" s="90"/>
      <c r="G14537" s="42"/>
      <c r="H14537" s="90"/>
      <c r="M14537" s="42"/>
      <c r="S14537" s="42"/>
      <c r="T14537" s="42"/>
      <c r="U14537" s="42"/>
      <c r="V14537" s="42"/>
      <c r="W14537" s="42"/>
      <c r="X14537" s="42"/>
      <c r="Y14537" s="42"/>
      <c r="Z14537" s="42"/>
    </row>
    <row r="14538">
      <c r="B14538" s="42"/>
      <c r="D14538" s="90"/>
      <c r="F14538" s="90"/>
      <c r="G14538" s="42"/>
      <c r="H14538" s="90"/>
      <c r="M14538" s="42"/>
      <c r="S14538" s="42"/>
      <c r="T14538" s="42"/>
      <c r="U14538" s="42"/>
      <c r="V14538" s="42"/>
      <c r="W14538" s="42"/>
      <c r="X14538" s="42"/>
      <c r="Y14538" s="42"/>
      <c r="Z14538" s="42"/>
    </row>
    <row r="14539">
      <c r="B14539" s="42"/>
      <c r="D14539" s="90"/>
      <c r="F14539" s="90"/>
      <c r="G14539" s="42"/>
      <c r="H14539" s="90"/>
      <c r="M14539" s="42"/>
      <c r="S14539" s="42"/>
      <c r="T14539" s="42"/>
      <c r="U14539" s="42"/>
      <c r="V14539" s="42"/>
      <c r="W14539" s="42"/>
      <c r="X14539" s="42"/>
      <c r="Y14539" s="42"/>
      <c r="Z14539" s="42"/>
    </row>
    <row r="14540">
      <c r="B14540" s="42"/>
      <c r="D14540" s="90"/>
      <c r="F14540" s="90"/>
      <c r="G14540" s="42"/>
      <c r="H14540" s="90"/>
      <c r="M14540" s="42"/>
      <c r="S14540" s="42"/>
      <c r="T14540" s="42"/>
      <c r="U14540" s="42"/>
      <c r="V14540" s="42"/>
      <c r="W14540" s="42"/>
      <c r="X14540" s="42"/>
      <c r="Y14540" s="42"/>
      <c r="Z14540" s="42"/>
    </row>
    <row r="14541">
      <c r="B14541" s="42"/>
      <c r="D14541" s="90"/>
      <c r="F14541" s="90"/>
      <c r="G14541" s="42"/>
      <c r="H14541" s="90"/>
      <c r="M14541" s="42"/>
      <c r="S14541" s="42"/>
      <c r="T14541" s="42"/>
      <c r="U14541" s="42"/>
      <c r="V14541" s="42"/>
      <c r="W14541" s="42"/>
      <c r="X14541" s="42"/>
      <c r="Y14541" s="42"/>
      <c r="Z14541" s="42"/>
    </row>
    <row r="14542">
      <c r="B14542" s="42"/>
      <c r="D14542" s="90"/>
      <c r="F14542" s="90"/>
      <c r="G14542" s="42"/>
      <c r="H14542" s="90"/>
      <c r="M14542" s="42"/>
      <c r="S14542" s="42"/>
      <c r="T14542" s="42"/>
      <c r="U14542" s="42"/>
      <c r="V14542" s="42"/>
      <c r="W14542" s="42"/>
      <c r="X14542" s="42"/>
      <c r="Y14542" s="42"/>
      <c r="Z14542" s="42"/>
    </row>
    <row r="14543">
      <c r="B14543" s="42"/>
      <c r="D14543" s="90"/>
      <c r="F14543" s="90"/>
      <c r="G14543" s="42"/>
      <c r="H14543" s="90"/>
      <c r="M14543" s="42"/>
      <c r="S14543" s="42"/>
      <c r="T14543" s="42"/>
      <c r="U14543" s="42"/>
      <c r="V14543" s="42"/>
      <c r="W14543" s="42"/>
      <c r="X14543" s="42"/>
      <c r="Y14543" s="42"/>
      <c r="Z14543" s="42"/>
    </row>
    <row r="14544">
      <c r="B14544" s="42"/>
      <c r="D14544" s="90"/>
      <c r="F14544" s="90"/>
      <c r="G14544" s="42"/>
      <c r="H14544" s="90"/>
      <c r="M14544" s="42"/>
      <c r="S14544" s="42"/>
      <c r="T14544" s="42"/>
      <c r="U14544" s="42"/>
      <c r="V14544" s="42"/>
      <c r="W14544" s="42"/>
      <c r="X14544" s="42"/>
      <c r="Y14544" s="42"/>
      <c r="Z14544" s="42"/>
    </row>
    <row r="14545">
      <c r="B14545" s="42"/>
      <c r="D14545" s="90"/>
      <c r="F14545" s="90"/>
      <c r="G14545" s="42"/>
      <c r="H14545" s="90"/>
      <c r="M14545" s="42"/>
      <c r="S14545" s="42"/>
      <c r="T14545" s="42"/>
      <c r="U14545" s="42"/>
      <c r="V14545" s="42"/>
      <c r="W14545" s="42"/>
      <c r="X14545" s="42"/>
      <c r="Y14545" s="42"/>
      <c r="Z14545" s="42"/>
    </row>
    <row r="14546">
      <c r="B14546" s="42"/>
      <c r="D14546" s="90"/>
      <c r="F14546" s="90"/>
      <c r="G14546" s="42"/>
      <c r="H14546" s="90"/>
      <c r="M14546" s="42"/>
      <c r="S14546" s="42"/>
      <c r="T14546" s="42"/>
      <c r="U14546" s="42"/>
      <c r="V14546" s="42"/>
      <c r="W14546" s="42"/>
      <c r="X14546" s="42"/>
      <c r="Y14546" s="42"/>
      <c r="Z14546" s="42"/>
    </row>
    <row r="14547">
      <c r="B14547" s="42"/>
      <c r="D14547" s="90"/>
      <c r="F14547" s="90"/>
      <c r="G14547" s="42"/>
      <c r="H14547" s="90"/>
      <c r="M14547" s="42"/>
      <c r="S14547" s="42"/>
      <c r="T14547" s="42"/>
      <c r="U14547" s="42"/>
      <c r="V14547" s="42"/>
      <c r="W14547" s="42"/>
      <c r="X14547" s="42"/>
      <c r="Y14547" s="42"/>
      <c r="Z14547" s="42"/>
    </row>
    <row r="14548">
      <c r="B14548" s="42"/>
      <c r="D14548" s="90"/>
      <c r="F14548" s="90"/>
      <c r="G14548" s="42"/>
      <c r="H14548" s="90"/>
      <c r="M14548" s="42"/>
      <c r="S14548" s="42"/>
      <c r="T14548" s="42"/>
      <c r="U14548" s="42"/>
      <c r="V14548" s="42"/>
      <c r="W14548" s="42"/>
      <c r="X14548" s="42"/>
      <c r="Y14548" s="42"/>
      <c r="Z14548" s="42"/>
    </row>
    <row r="14549">
      <c r="B14549" s="42"/>
      <c r="D14549" s="90"/>
      <c r="F14549" s="90"/>
      <c r="G14549" s="42"/>
      <c r="H14549" s="90"/>
      <c r="M14549" s="42"/>
      <c r="S14549" s="42"/>
      <c r="T14549" s="42"/>
      <c r="U14549" s="42"/>
      <c r="V14549" s="42"/>
      <c r="W14549" s="42"/>
      <c r="X14549" s="42"/>
      <c r="Y14549" s="42"/>
      <c r="Z14549" s="42"/>
    </row>
    <row r="14550">
      <c r="B14550" s="42"/>
      <c r="D14550" s="90"/>
      <c r="F14550" s="90"/>
      <c r="G14550" s="42"/>
      <c r="H14550" s="90"/>
      <c r="M14550" s="42"/>
      <c r="S14550" s="42"/>
      <c r="T14550" s="42"/>
      <c r="U14550" s="42"/>
      <c r="V14550" s="42"/>
      <c r="W14550" s="42"/>
      <c r="X14550" s="42"/>
      <c r="Y14550" s="42"/>
      <c r="Z14550" s="42"/>
    </row>
    <row r="14551">
      <c r="B14551" s="42"/>
      <c r="D14551" s="90"/>
      <c r="F14551" s="90"/>
      <c r="G14551" s="42"/>
      <c r="H14551" s="90"/>
      <c r="M14551" s="42"/>
      <c r="S14551" s="42"/>
      <c r="T14551" s="42"/>
      <c r="U14551" s="42"/>
      <c r="V14551" s="42"/>
      <c r="W14551" s="42"/>
      <c r="X14551" s="42"/>
      <c r="Y14551" s="42"/>
      <c r="Z14551" s="42"/>
    </row>
    <row r="14552">
      <c r="B14552" s="42"/>
      <c r="D14552" s="90"/>
      <c r="F14552" s="90"/>
      <c r="G14552" s="42"/>
      <c r="H14552" s="90"/>
      <c r="M14552" s="42"/>
      <c r="S14552" s="42"/>
      <c r="T14552" s="42"/>
      <c r="U14552" s="42"/>
      <c r="V14552" s="42"/>
      <c r="W14552" s="42"/>
      <c r="X14552" s="42"/>
      <c r="Y14552" s="42"/>
      <c r="Z14552" s="42"/>
    </row>
    <row r="14553">
      <c r="B14553" s="42"/>
      <c r="D14553" s="90"/>
      <c r="F14553" s="90"/>
      <c r="G14553" s="42"/>
      <c r="H14553" s="90"/>
      <c r="M14553" s="42"/>
      <c r="S14553" s="42"/>
      <c r="T14553" s="42"/>
      <c r="U14553" s="42"/>
      <c r="V14553" s="42"/>
      <c r="W14553" s="42"/>
      <c r="X14553" s="42"/>
      <c r="Y14553" s="42"/>
      <c r="Z14553" s="42"/>
    </row>
    <row r="14554">
      <c r="B14554" s="42"/>
      <c r="D14554" s="90"/>
      <c r="F14554" s="90"/>
      <c r="G14554" s="42"/>
      <c r="H14554" s="90"/>
      <c r="M14554" s="42"/>
      <c r="S14554" s="42"/>
      <c r="T14554" s="42"/>
      <c r="U14554" s="42"/>
      <c r="V14554" s="42"/>
      <c r="W14554" s="42"/>
      <c r="X14554" s="42"/>
      <c r="Y14554" s="42"/>
      <c r="Z14554" s="42"/>
    </row>
    <row r="14555">
      <c r="B14555" s="42"/>
      <c r="D14555" s="90"/>
      <c r="F14555" s="90"/>
      <c r="G14555" s="42"/>
      <c r="H14555" s="90"/>
      <c r="M14555" s="42"/>
      <c r="S14555" s="42"/>
      <c r="T14555" s="42"/>
      <c r="U14555" s="42"/>
      <c r="V14555" s="42"/>
      <c r="W14555" s="42"/>
      <c r="X14555" s="42"/>
      <c r="Y14555" s="42"/>
      <c r="Z14555" s="42"/>
    </row>
    <row r="14556">
      <c r="B14556" s="42"/>
      <c r="D14556" s="90"/>
      <c r="F14556" s="90"/>
      <c r="G14556" s="42"/>
      <c r="H14556" s="90"/>
      <c r="M14556" s="42"/>
      <c r="S14556" s="42"/>
      <c r="T14556" s="42"/>
      <c r="U14556" s="42"/>
      <c r="V14556" s="42"/>
      <c r="W14556" s="42"/>
      <c r="X14556" s="42"/>
      <c r="Y14556" s="42"/>
      <c r="Z14556" s="42"/>
    </row>
    <row r="14557">
      <c r="B14557" s="42"/>
      <c r="D14557" s="90"/>
      <c r="F14557" s="90"/>
      <c r="G14557" s="42"/>
      <c r="H14557" s="90"/>
      <c r="M14557" s="42"/>
      <c r="S14557" s="42"/>
      <c r="T14557" s="42"/>
      <c r="U14557" s="42"/>
      <c r="V14557" s="42"/>
      <c r="W14557" s="42"/>
      <c r="X14557" s="42"/>
      <c r="Y14557" s="42"/>
      <c r="Z14557" s="42"/>
    </row>
    <row r="14558">
      <c r="B14558" s="42"/>
      <c r="D14558" s="90"/>
      <c r="F14558" s="90"/>
      <c r="G14558" s="42"/>
      <c r="H14558" s="90"/>
      <c r="M14558" s="42"/>
      <c r="S14558" s="42"/>
      <c r="T14558" s="42"/>
      <c r="U14558" s="42"/>
      <c r="V14558" s="42"/>
      <c r="W14558" s="42"/>
      <c r="X14558" s="42"/>
      <c r="Y14558" s="42"/>
      <c r="Z14558" s="42"/>
    </row>
    <row r="14559">
      <c r="B14559" s="42"/>
      <c r="D14559" s="90"/>
      <c r="F14559" s="90"/>
      <c r="G14559" s="42"/>
      <c r="H14559" s="90"/>
      <c r="M14559" s="42"/>
      <c r="S14559" s="42"/>
      <c r="T14559" s="42"/>
      <c r="U14559" s="42"/>
      <c r="V14559" s="42"/>
      <c r="W14559" s="42"/>
      <c r="X14559" s="42"/>
      <c r="Y14559" s="42"/>
      <c r="Z14559" s="42"/>
    </row>
    <row r="14560">
      <c r="B14560" s="42"/>
      <c r="D14560" s="90"/>
      <c r="F14560" s="90"/>
      <c r="G14560" s="42"/>
      <c r="H14560" s="90"/>
      <c r="M14560" s="42"/>
      <c r="S14560" s="42"/>
      <c r="T14560" s="42"/>
      <c r="U14560" s="42"/>
      <c r="V14560" s="42"/>
      <c r="W14560" s="42"/>
      <c r="X14560" s="42"/>
      <c r="Y14560" s="42"/>
      <c r="Z14560" s="42"/>
    </row>
    <row r="14561">
      <c r="B14561" s="42"/>
      <c r="D14561" s="90"/>
      <c r="F14561" s="90"/>
      <c r="G14561" s="42"/>
      <c r="H14561" s="90"/>
      <c r="M14561" s="42"/>
      <c r="S14561" s="42"/>
      <c r="T14561" s="42"/>
      <c r="U14561" s="42"/>
      <c r="V14561" s="42"/>
      <c r="W14561" s="42"/>
      <c r="X14561" s="42"/>
      <c r="Y14561" s="42"/>
      <c r="Z14561" s="42"/>
    </row>
    <row r="14562">
      <c r="B14562" s="42"/>
      <c r="D14562" s="90"/>
      <c r="F14562" s="90"/>
      <c r="G14562" s="42"/>
      <c r="H14562" s="90"/>
      <c r="M14562" s="42"/>
      <c r="S14562" s="42"/>
      <c r="T14562" s="42"/>
      <c r="U14562" s="42"/>
      <c r="V14562" s="42"/>
      <c r="W14562" s="42"/>
      <c r="X14562" s="42"/>
      <c r="Y14562" s="42"/>
      <c r="Z14562" s="42"/>
    </row>
    <row r="14563">
      <c r="B14563" s="42"/>
      <c r="D14563" s="90"/>
      <c r="F14563" s="90"/>
      <c r="G14563" s="42"/>
      <c r="H14563" s="90"/>
      <c r="M14563" s="42"/>
      <c r="S14563" s="42"/>
      <c r="T14563" s="42"/>
      <c r="U14563" s="42"/>
      <c r="V14563" s="42"/>
      <c r="W14563" s="42"/>
      <c r="X14563" s="42"/>
      <c r="Y14563" s="42"/>
      <c r="Z14563" s="42"/>
    </row>
    <row r="14564">
      <c r="B14564" s="42"/>
      <c r="D14564" s="90"/>
      <c r="F14564" s="90"/>
      <c r="G14564" s="42"/>
      <c r="H14564" s="90"/>
      <c r="M14564" s="42"/>
      <c r="S14564" s="42"/>
      <c r="T14564" s="42"/>
      <c r="U14564" s="42"/>
      <c r="V14564" s="42"/>
      <c r="W14564" s="42"/>
      <c r="X14564" s="42"/>
      <c r="Y14564" s="42"/>
      <c r="Z14564" s="42"/>
    </row>
    <row r="14565">
      <c r="B14565" s="42"/>
      <c r="D14565" s="90"/>
      <c r="F14565" s="90"/>
      <c r="G14565" s="42"/>
      <c r="H14565" s="90"/>
      <c r="M14565" s="42"/>
      <c r="S14565" s="42"/>
      <c r="T14565" s="42"/>
      <c r="U14565" s="42"/>
      <c r="V14565" s="42"/>
      <c r="W14565" s="42"/>
      <c r="X14565" s="42"/>
      <c r="Y14565" s="42"/>
      <c r="Z14565" s="42"/>
    </row>
    <row r="14566">
      <c r="B14566" s="42"/>
      <c r="D14566" s="90"/>
      <c r="F14566" s="90"/>
      <c r="G14566" s="42"/>
      <c r="H14566" s="90"/>
      <c r="M14566" s="42"/>
      <c r="S14566" s="42"/>
      <c r="T14566" s="42"/>
      <c r="U14566" s="42"/>
      <c r="V14566" s="42"/>
      <c r="W14566" s="42"/>
      <c r="X14566" s="42"/>
      <c r="Y14566" s="42"/>
      <c r="Z14566" s="42"/>
    </row>
    <row r="14567">
      <c r="B14567" s="42"/>
      <c r="D14567" s="90"/>
      <c r="F14567" s="90"/>
      <c r="G14567" s="42"/>
      <c r="H14567" s="90"/>
      <c r="M14567" s="42"/>
      <c r="S14567" s="42"/>
      <c r="T14567" s="42"/>
      <c r="U14567" s="42"/>
      <c r="V14567" s="42"/>
      <c r="W14567" s="42"/>
      <c r="X14567" s="42"/>
      <c r="Y14567" s="42"/>
      <c r="Z14567" s="42"/>
    </row>
    <row r="14568">
      <c r="B14568" s="42"/>
      <c r="D14568" s="90"/>
      <c r="F14568" s="90"/>
      <c r="G14568" s="42"/>
      <c r="H14568" s="90"/>
      <c r="M14568" s="42"/>
      <c r="S14568" s="42"/>
      <c r="T14568" s="42"/>
      <c r="U14568" s="42"/>
      <c r="V14568" s="42"/>
      <c r="W14568" s="42"/>
      <c r="X14568" s="42"/>
      <c r="Y14568" s="42"/>
      <c r="Z14568" s="42"/>
    </row>
    <row r="14569">
      <c r="B14569" s="42"/>
      <c r="D14569" s="90"/>
      <c r="F14569" s="90"/>
      <c r="G14569" s="42"/>
      <c r="H14569" s="90"/>
      <c r="M14569" s="42"/>
      <c r="S14569" s="42"/>
      <c r="T14569" s="42"/>
      <c r="U14569" s="42"/>
      <c r="V14569" s="42"/>
      <c r="W14569" s="42"/>
      <c r="X14569" s="42"/>
      <c r="Y14569" s="42"/>
      <c r="Z14569" s="42"/>
    </row>
    <row r="14570">
      <c r="B14570" s="42"/>
      <c r="D14570" s="90"/>
      <c r="F14570" s="90"/>
      <c r="G14570" s="42"/>
      <c r="H14570" s="90"/>
      <c r="M14570" s="42"/>
      <c r="S14570" s="42"/>
      <c r="T14570" s="42"/>
      <c r="U14570" s="42"/>
      <c r="V14570" s="42"/>
      <c r="W14570" s="42"/>
      <c r="X14570" s="42"/>
      <c r="Y14570" s="42"/>
      <c r="Z14570" s="42"/>
    </row>
    <row r="14571">
      <c r="B14571" s="42"/>
      <c r="D14571" s="90"/>
      <c r="F14571" s="90"/>
      <c r="G14571" s="42"/>
      <c r="H14571" s="90"/>
      <c r="M14571" s="42"/>
      <c r="S14571" s="42"/>
      <c r="T14571" s="42"/>
      <c r="U14571" s="42"/>
      <c r="V14571" s="42"/>
      <c r="W14571" s="42"/>
      <c r="X14571" s="42"/>
      <c r="Y14571" s="42"/>
      <c r="Z14571" s="42"/>
    </row>
    <row r="14572">
      <c r="B14572" s="42"/>
      <c r="D14572" s="90"/>
      <c r="F14572" s="90"/>
      <c r="G14572" s="42"/>
      <c r="H14572" s="90"/>
      <c r="M14572" s="42"/>
      <c r="S14572" s="42"/>
      <c r="T14572" s="42"/>
      <c r="U14572" s="42"/>
      <c r="V14572" s="42"/>
      <c r="W14572" s="42"/>
      <c r="X14572" s="42"/>
      <c r="Y14572" s="42"/>
      <c r="Z14572" s="42"/>
    </row>
    <row r="14573">
      <c r="B14573" s="42"/>
      <c r="D14573" s="90"/>
      <c r="F14573" s="90"/>
      <c r="G14573" s="42"/>
      <c r="H14573" s="90"/>
      <c r="M14573" s="42"/>
      <c r="S14573" s="42"/>
      <c r="T14573" s="42"/>
      <c r="U14573" s="42"/>
      <c r="V14573" s="42"/>
      <c r="W14573" s="42"/>
      <c r="X14573" s="42"/>
      <c r="Y14573" s="42"/>
      <c r="Z14573" s="42"/>
    </row>
    <row r="14574">
      <c r="B14574" s="42"/>
      <c r="D14574" s="90"/>
      <c r="F14574" s="90"/>
      <c r="G14574" s="42"/>
      <c r="H14574" s="90"/>
      <c r="M14574" s="42"/>
      <c r="S14574" s="42"/>
      <c r="T14574" s="42"/>
      <c r="U14574" s="42"/>
      <c r="V14574" s="42"/>
      <c r="W14574" s="42"/>
      <c r="X14574" s="42"/>
      <c r="Y14574" s="42"/>
      <c r="Z14574" s="42"/>
    </row>
    <row r="14575">
      <c r="B14575" s="42"/>
      <c r="D14575" s="90"/>
      <c r="F14575" s="90"/>
      <c r="G14575" s="42"/>
      <c r="H14575" s="90"/>
      <c r="M14575" s="42"/>
      <c r="S14575" s="42"/>
      <c r="T14575" s="42"/>
      <c r="U14575" s="42"/>
      <c r="V14575" s="42"/>
      <c r="W14575" s="42"/>
      <c r="X14575" s="42"/>
      <c r="Y14575" s="42"/>
      <c r="Z14575" s="42"/>
    </row>
    <row r="14576">
      <c r="B14576" s="42"/>
      <c r="D14576" s="90"/>
      <c r="F14576" s="90"/>
      <c r="G14576" s="42"/>
      <c r="H14576" s="90"/>
      <c r="M14576" s="42"/>
      <c r="S14576" s="42"/>
      <c r="T14576" s="42"/>
      <c r="U14576" s="42"/>
      <c r="V14576" s="42"/>
      <c r="W14576" s="42"/>
      <c r="X14576" s="42"/>
      <c r="Y14576" s="42"/>
      <c r="Z14576" s="42"/>
    </row>
    <row r="14577">
      <c r="B14577" s="42"/>
      <c r="D14577" s="90"/>
      <c r="F14577" s="90"/>
      <c r="G14577" s="42"/>
      <c r="H14577" s="90"/>
      <c r="M14577" s="42"/>
      <c r="S14577" s="42"/>
      <c r="T14577" s="42"/>
      <c r="U14577" s="42"/>
      <c r="V14577" s="42"/>
      <c r="W14577" s="42"/>
      <c r="X14577" s="42"/>
      <c r="Y14577" s="42"/>
      <c r="Z14577" s="42"/>
    </row>
    <row r="14578">
      <c r="B14578" s="42"/>
      <c r="D14578" s="90"/>
      <c r="F14578" s="90"/>
      <c r="G14578" s="42"/>
      <c r="H14578" s="90"/>
      <c r="M14578" s="42"/>
      <c r="S14578" s="42"/>
      <c r="T14578" s="42"/>
      <c r="U14578" s="42"/>
      <c r="V14578" s="42"/>
      <c r="W14578" s="42"/>
      <c r="X14578" s="42"/>
      <c r="Y14578" s="42"/>
      <c r="Z14578" s="42"/>
    </row>
    <row r="14579">
      <c r="B14579" s="42"/>
      <c r="D14579" s="90"/>
      <c r="F14579" s="90"/>
      <c r="G14579" s="42"/>
      <c r="H14579" s="90"/>
      <c r="M14579" s="42"/>
      <c r="S14579" s="42"/>
      <c r="T14579" s="42"/>
      <c r="U14579" s="42"/>
      <c r="V14579" s="42"/>
      <c r="W14579" s="42"/>
      <c r="X14579" s="42"/>
      <c r="Y14579" s="42"/>
      <c r="Z14579" s="42"/>
    </row>
    <row r="14580">
      <c r="B14580" s="42"/>
      <c r="D14580" s="90"/>
      <c r="F14580" s="90"/>
      <c r="G14580" s="42"/>
      <c r="H14580" s="90"/>
      <c r="M14580" s="42"/>
      <c r="S14580" s="42"/>
      <c r="T14580" s="42"/>
      <c r="U14580" s="42"/>
      <c r="V14580" s="42"/>
      <c r="W14580" s="42"/>
      <c r="X14580" s="42"/>
      <c r="Y14580" s="42"/>
      <c r="Z14580" s="42"/>
    </row>
    <row r="14581">
      <c r="B14581" s="42"/>
      <c r="D14581" s="90"/>
      <c r="F14581" s="90"/>
      <c r="G14581" s="42"/>
      <c r="H14581" s="90"/>
      <c r="M14581" s="42"/>
      <c r="S14581" s="42"/>
      <c r="T14581" s="42"/>
      <c r="U14581" s="42"/>
      <c r="V14581" s="42"/>
      <c r="W14581" s="42"/>
      <c r="X14581" s="42"/>
      <c r="Y14581" s="42"/>
      <c r="Z14581" s="42"/>
    </row>
    <row r="14582">
      <c r="B14582" s="42"/>
      <c r="D14582" s="90"/>
      <c r="F14582" s="90"/>
      <c r="G14582" s="42"/>
      <c r="H14582" s="90"/>
      <c r="M14582" s="42"/>
      <c r="S14582" s="42"/>
      <c r="T14582" s="42"/>
      <c r="U14582" s="42"/>
      <c r="V14582" s="42"/>
      <c r="W14582" s="42"/>
      <c r="X14582" s="42"/>
      <c r="Y14582" s="42"/>
      <c r="Z14582" s="42"/>
    </row>
    <row r="14583">
      <c r="B14583" s="42"/>
      <c r="D14583" s="90"/>
      <c r="F14583" s="90"/>
      <c r="G14583" s="42"/>
      <c r="H14583" s="90"/>
      <c r="M14583" s="42"/>
      <c r="S14583" s="42"/>
      <c r="T14583" s="42"/>
      <c r="U14583" s="42"/>
      <c r="V14583" s="42"/>
      <c r="W14583" s="42"/>
      <c r="X14583" s="42"/>
      <c r="Y14583" s="42"/>
      <c r="Z14583" s="42"/>
    </row>
    <row r="14584">
      <c r="B14584" s="42"/>
      <c r="D14584" s="90"/>
      <c r="F14584" s="90"/>
      <c r="G14584" s="42"/>
      <c r="H14584" s="90"/>
      <c r="M14584" s="42"/>
      <c r="S14584" s="42"/>
      <c r="T14584" s="42"/>
      <c r="U14584" s="42"/>
      <c r="V14584" s="42"/>
      <c r="W14584" s="42"/>
      <c r="X14584" s="42"/>
      <c r="Y14584" s="42"/>
      <c r="Z14584" s="42"/>
    </row>
    <row r="14585">
      <c r="B14585" s="42"/>
      <c r="D14585" s="90"/>
      <c r="F14585" s="90"/>
      <c r="G14585" s="42"/>
      <c r="H14585" s="90"/>
      <c r="M14585" s="42"/>
      <c r="S14585" s="42"/>
      <c r="T14585" s="42"/>
      <c r="U14585" s="42"/>
      <c r="V14585" s="42"/>
      <c r="W14585" s="42"/>
      <c r="X14585" s="42"/>
      <c r="Y14585" s="42"/>
      <c r="Z14585" s="42"/>
    </row>
    <row r="14586">
      <c r="B14586" s="42"/>
      <c r="D14586" s="90"/>
      <c r="F14586" s="90"/>
      <c r="G14586" s="42"/>
      <c r="H14586" s="90"/>
      <c r="M14586" s="42"/>
      <c r="S14586" s="42"/>
      <c r="T14586" s="42"/>
      <c r="U14586" s="42"/>
      <c r="V14586" s="42"/>
      <c r="W14586" s="42"/>
      <c r="X14586" s="42"/>
      <c r="Y14586" s="42"/>
      <c r="Z14586" s="42"/>
    </row>
    <row r="14587">
      <c r="B14587" s="42"/>
      <c r="D14587" s="90"/>
      <c r="F14587" s="90"/>
      <c r="G14587" s="42"/>
      <c r="H14587" s="90"/>
      <c r="M14587" s="42"/>
      <c r="S14587" s="42"/>
      <c r="T14587" s="42"/>
      <c r="U14587" s="42"/>
      <c r="V14587" s="42"/>
      <c r="W14587" s="42"/>
      <c r="X14587" s="42"/>
      <c r="Y14587" s="42"/>
      <c r="Z14587" s="42"/>
    </row>
    <row r="14588">
      <c r="B14588" s="42"/>
      <c r="D14588" s="90"/>
      <c r="F14588" s="90"/>
      <c r="G14588" s="42"/>
      <c r="H14588" s="90"/>
      <c r="M14588" s="42"/>
      <c r="S14588" s="42"/>
      <c r="T14588" s="42"/>
      <c r="U14588" s="42"/>
      <c r="V14588" s="42"/>
      <c r="W14588" s="42"/>
      <c r="X14588" s="42"/>
      <c r="Y14588" s="42"/>
      <c r="Z14588" s="42"/>
    </row>
    <row r="14589">
      <c r="B14589" s="42"/>
      <c r="D14589" s="90"/>
      <c r="F14589" s="90"/>
      <c r="G14589" s="42"/>
      <c r="H14589" s="90"/>
      <c r="M14589" s="42"/>
      <c r="S14589" s="42"/>
      <c r="T14589" s="42"/>
      <c r="U14589" s="42"/>
      <c r="V14589" s="42"/>
      <c r="W14589" s="42"/>
      <c r="X14589" s="42"/>
      <c r="Y14589" s="42"/>
      <c r="Z14589" s="42"/>
    </row>
    <row r="14590">
      <c r="B14590" s="42"/>
      <c r="D14590" s="90"/>
      <c r="F14590" s="90"/>
      <c r="G14590" s="42"/>
      <c r="H14590" s="90"/>
      <c r="M14590" s="42"/>
      <c r="S14590" s="42"/>
      <c r="T14590" s="42"/>
      <c r="U14590" s="42"/>
      <c r="V14590" s="42"/>
      <c r="W14590" s="42"/>
      <c r="X14590" s="42"/>
      <c r="Y14590" s="42"/>
      <c r="Z14590" s="42"/>
    </row>
    <row r="14591">
      <c r="B14591" s="42"/>
      <c r="D14591" s="90"/>
      <c r="F14591" s="90"/>
      <c r="G14591" s="42"/>
      <c r="H14591" s="90"/>
      <c r="M14591" s="42"/>
      <c r="S14591" s="42"/>
      <c r="T14591" s="42"/>
      <c r="U14591" s="42"/>
      <c r="V14591" s="42"/>
      <c r="W14591" s="42"/>
      <c r="X14591" s="42"/>
      <c r="Y14591" s="42"/>
      <c r="Z14591" s="42"/>
    </row>
    <row r="14592">
      <c r="B14592" s="42"/>
      <c r="D14592" s="90"/>
      <c r="F14592" s="90"/>
      <c r="G14592" s="42"/>
      <c r="H14592" s="90"/>
      <c r="M14592" s="42"/>
      <c r="S14592" s="42"/>
      <c r="T14592" s="42"/>
      <c r="U14592" s="42"/>
      <c r="V14592" s="42"/>
      <c r="W14592" s="42"/>
      <c r="X14592" s="42"/>
      <c r="Y14592" s="42"/>
      <c r="Z14592" s="42"/>
    </row>
    <row r="14593">
      <c r="B14593" s="42"/>
      <c r="D14593" s="90"/>
      <c r="F14593" s="90"/>
      <c r="G14593" s="42"/>
      <c r="H14593" s="90"/>
      <c r="M14593" s="42"/>
      <c r="S14593" s="42"/>
      <c r="T14593" s="42"/>
      <c r="U14593" s="42"/>
      <c r="V14593" s="42"/>
      <c r="W14593" s="42"/>
      <c r="X14593" s="42"/>
      <c r="Y14593" s="42"/>
      <c r="Z14593" s="42"/>
    </row>
    <row r="14594">
      <c r="B14594" s="42"/>
      <c r="D14594" s="90"/>
      <c r="F14594" s="90"/>
      <c r="G14594" s="42"/>
      <c r="H14594" s="90"/>
      <c r="M14594" s="42"/>
      <c r="S14594" s="42"/>
      <c r="T14594" s="42"/>
      <c r="U14594" s="42"/>
      <c r="V14594" s="42"/>
      <c r="W14594" s="42"/>
      <c r="X14594" s="42"/>
      <c r="Y14594" s="42"/>
      <c r="Z14594" s="42"/>
    </row>
    <row r="14595">
      <c r="B14595" s="42"/>
      <c r="D14595" s="90"/>
      <c r="F14595" s="90"/>
      <c r="G14595" s="42"/>
      <c r="H14595" s="90"/>
      <c r="M14595" s="42"/>
      <c r="S14595" s="42"/>
      <c r="T14595" s="42"/>
      <c r="U14595" s="42"/>
      <c r="V14595" s="42"/>
      <c r="W14595" s="42"/>
      <c r="X14595" s="42"/>
      <c r="Y14595" s="42"/>
      <c r="Z14595" s="42"/>
    </row>
    <row r="14596">
      <c r="B14596" s="42"/>
      <c r="D14596" s="90"/>
      <c r="F14596" s="90"/>
      <c r="G14596" s="42"/>
      <c r="H14596" s="90"/>
      <c r="M14596" s="42"/>
      <c r="S14596" s="42"/>
      <c r="T14596" s="42"/>
      <c r="U14596" s="42"/>
      <c r="V14596" s="42"/>
      <c r="W14596" s="42"/>
      <c r="X14596" s="42"/>
      <c r="Y14596" s="42"/>
      <c r="Z14596" s="42"/>
    </row>
    <row r="14597">
      <c r="B14597" s="42"/>
      <c r="D14597" s="90"/>
      <c r="F14597" s="90"/>
      <c r="G14597" s="42"/>
      <c r="H14597" s="90"/>
      <c r="M14597" s="42"/>
      <c r="S14597" s="42"/>
      <c r="T14597" s="42"/>
      <c r="U14597" s="42"/>
      <c r="V14597" s="42"/>
      <c r="W14597" s="42"/>
      <c r="X14597" s="42"/>
      <c r="Y14597" s="42"/>
      <c r="Z14597" s="42"/>
    </row>
    <row r="14598">
      <c r="B14598" s="42"/>
      <c r="D14598" s="90"/>
      <c r="F14598" s="90"/>
      <c r="G14598" s="42"/>
      <c r="H14598" s="90"/>
      <c r="M14598" s="42"/>
      <c r="S14598" s="42"/>
      <c r="T14598" s="42"/>
      <c r="U14598" s="42"/>
      <c r="V14598" s="42"/>
      <c r="W14598" s="42"/>
      <c r="X14598" s="42"/>
      <c r="Y14598" s="42"/>
      <c r="Z14598" s="42"/>
    </row>
    <row r="14599">
      <c r="B14599" s="42"/>
      <c r="D14599" s="90"/>
      <c r="F14599" s="90"/>
      <c r="G14599" s="42"/>
      <c r="H14599" s="90"/>
      <c r="M14599" s="42"/>
      <c r="S14599" s="42"/>
      <c r="T14599" s="42"/>
      <c r="U14599" s="42"/>
      <c r="V14599" s="42"/>
      <c r="W14599" s="42"/>
      <c r="X14599" s="42"/>
      <c r="Y14599" s="42"/>
      <c r="Z14599" s="42"/>
    </row>
    <row r="14600">
      <c r="B14600" s="42"/>
      <c r="D14600" s="90"/>
      <c r="F14600" s="90"/>
      <c r="G14600" s="42"/>
      <c r="H14600" s="90"/>
      <c r="M14600" s="42"/>
      <c r="S14600" s="42"/>
      <c r="T14600" s="42"/>
      <c r="U14600" s="42"/>
      <c r="V14600" s="42"/>
      <c r="W14600" s="42"/>
      <c r="X14600" s="42"/>
      <c r="Y14600" s="42"/>
      <c r="Z14600" s="42"/>
    </row>
    <row r="14601">
      <c r="B14601" s="42"/>
      <c r="D14601" s="90"/>
      <c r="F14601" s="90"/>
      <c r="G14601" s="42"/>
      <c r="H14601" s="90"/>
      <c r="M14601" s="42"/>
      <c r="S14601" s="42"/>
      <c r="T14601" s="42"/>
      <c r="U14601" s="42"/>
      <c r="V14601" s="42"/>
      <c r="W14601" s="42"/>
      <c r="X14601" s="42"/>
      <c r="Y14601" s="42"/>
      <c r="Z14601" s="42"/>
    </row>
    <row r="14602">
      <c r="B14602" s="42"/>
      <c r="D14602" s="90"/>
      <c r="F14602" s="90"/>
      <c r="G14602" s="42"/>
      <c r="H14602" s="90"/>
      <c r="M14602" s="42"/>
      <c r="S14602" s="42"/>
      <c r="T14602" s="42"/>
      <c r="U14602" s="42"/>
      <c r="V14602" s="42"/>
      <c r="W14602" s="42"/>
      <c r="X14602" s="42"/>
      <c r="Y14602" s="42"/>
      <c r="Z14602" s="42"/>
    </row>
    <row r="14603">
      <c r="B14603" s="42"/>
      <c r="D14603" s="90"/>
      <c r="F14603" s="90"/>
      <c r="G14603" s="42"/>
      <c r="H14603" s="90"/>
      <c r="M14603" s="42"/>
      <c r="S14603" s="42"/>
      <c r="T14603" s="42"/>
      <c r="U14603" s="42"/>
      <c r="V14603" s="42"/>
      <c r="W14603" s="42"/>
      <c r="X14603" s="42"/>
      <c r="Y14603" s="42"/>
      <c r="Z14603" s="42"/>
    </row>
    <row r="14604">
      <c r="B14604" s="42"/>
      <c r="D14604" s="90"/>
      <c r="F14604" s="90"/>
      <c r="G14604" s="42"/>
      <c r="H14604" s="90"/>
      <c r="M14604" s="42"/>
      <c r="S14604" s="42"/>
      <c r="T14604" s="42"/>
      <c r="U14604" s="42"/>
      <c r="V14604" s="42"/>
      <c r="W14604" s="42"/>
      <c r="X14604" s="42"/>
      <c r="Y14604" s="42"/>
      <c r="Z14604" s="42"/>
    </row>
    <row r="14605">
      <c r="B14605" s="42"/>
      <c r="D14605" s="90"/>
      <c r="F14605" s="90"/>
      <c r="G14605" s="42"/>
      <c r="H14605" s="90"/>
      <c r="M14605" s="42"/>
      <c r="S14605" s="42"/>
      <c r="T14605" s="42"/>
      <c r="U14605" s="42"/>
      <c r="V14605" s="42"/>
      <c r="W14605" s="42"/>
      <c r="X14605" s="42"/>
      <c r="Y14605" s="42"/>
      <c r="Z14605" s="42"/>
    </row>
    <row r="14606">
      <c r="B14606" s="42"/>
      <c r="D14606" s="90"/>
      <c r="F14606" s="90"/>
      <c r="G14606" s="42"/>
      <c r="H14606" s="90"/>
      <c r="M14606" s="42"/>
      <c r="S14606" s="42"/>
      <c r="T14606" s="42"/>
      <c r="U14606" s="42"/>
      <c r="V14606" s="42"/>
      <c r="W14606" s="42"/>
      <c r="X14606" s="42"/>
      <c r="Y14606" s="42"/>
      <c r="Z14606" s="42"/>
    </row>
    <row r="14607">
      <c r="B14607" s="42"/>
      <c r="D14607" s="90"/>
      <c r="F14607" s="90"/>
      <c r="G14607" s="42"/>
      <c r="H14607" s="90"/>
      <c r="M14607" s="42"/>
      <c r="S14607" s="42"/>
      <c r="T14607" s="42"/>
      <c r="U14607" s="42"/>
      <c r="V14607" s="42"/>
      <c r="W14607" s="42"/>
      <c r="X14607" s="42"/>
      <c r="Y14607" s="42"/>
      <c r="Z14607" s="42"/>
    </row>
    <row r="14608">
      <c r="B14608" s="42"/>
      <c r="D14608" s="90"/>
      <c r="F14608" s="90"/>
      <c r="G14608" s="42"/>
      <c r="H14608" s="90"/>
      <c r="M14608" s="42"/>
      <c r="S14608" s="42"/>
      <c r="T14608" s="42"/>
      <c r="U14608" s="42"/>
      <c r="V14608" s="42"/>
      <c r="W14608" s="42"/>
      <c r="X14608" s="42"/>
      <c r="Y14608" s="42"/>
      <c r="Z14608" s="42"/>
    </row>
    <row r="14609">
      <c r="B14609" s="42"/>
      <c r="D14609" s="90"/>
      <c r="F14609" s="90"/>
      <c r="G14609" s="42"/>
      <c r="H14609" s="90"/>
      <c r="M14609" s="42"/>
      <c r="S14609" s="42"/>
      <c r="T14609" s="42"/>
      <c r="U14609" s="42"/>
      <c r="V14609" s="42"/>
      <c r="W14609" s="42"/>
      <c r="X14609" s="42"/>
      <c r="Y14609" s="42"/>
      <c r="Z14609" s="42"/>
    </row>
    <row r="14610">
      <c r="B14610" s="42"/>
      <c r="D14610" s="90"/>
      <c r="F14610" s="90"/>
      <c r="G14610" s="42"/>
      <c r="H14610" s="90"/>
      <c r="M14610" s="42"/>
      <c r="S14610" s="42"/>
      <c r="T14610" s="42"/>
      <c r="U14610" s="42"/>
      <c r="V14610" s="42"/>
      <c r="W14610" s="42"/>
      <c r="X14610" s="42"/>
      <c r="Y14610" s="42"/>
      <c r="Z14610" s="42"/>
    </row>
    <row r="14611">
      <c r="B14611" s="42"/>
      <c r="D14611" s="90"/>
      <c r="F14611" s="90"/>
      <c r="G14611" s="42"/>
      <c r="H14611" s="90"/>
      <c r="M14611" s="42"/>
      <c r="S14611" s="42"/>
      <c r="T14611" s="42"/>
      <c r="U14611" s="42"/>
      <c r="V14611" s="42"/>
      <c r="W14611" s="42"/>
      <c r="X14611" s="42"/>
      <c r="Y14611" s="42"/>
      <c r="Z14611" s="42"/>
    </row>
    <row r="14612">
      <c r="B14612" s="42"/>
      <c r="D14612" s="90"/>
      <c r="F14612" s="90"/>
      <c r="G14612" s="42"/>
      <c r="H14612" s="90"/>
      <c r="M14612" s="42"/>
      <c r="S14612" s="42"/>
      <c r="T14612" s="42"/>
      <c r="U14612" s="42"/>
      <c r="V14612" s="42"/>
      <c r="W14612" s="42"/>
      <c r="X14612" s="42"/>
      <c r="Y14612" s="42"/>
      <c r="Z14612" s="42"/>
    </row>
    <row r="14613">
      <c r="B14613" s="42"/>
      <c r="D14613" s="90"/>
      <c r="F14613" s="90"/>
      <c r="G14613" s="42"/>
      <c r="H14613" s="90"/>
      <c r="M14613" s="42"/>
      <c r="S14613" s="42"/>
      <c r="T14613" s="42"/>
      <c r="U14613" s="42"/>
      <c r="V14613" s="42"/>
      <c r="W14613" s="42"/>
      <c r="X14613" s="42"/>
      <c r="Y14613" s="42"/>
      <c r="Z14613" s="42"/>
    </row>
    <row r="14614">
      <c r="B14614" s="42"/>
      <c r="D14614" s="90"/>
      <c r="F14614" s="90"/>
      <c r="G14614" s="42"/>
      <c r="H14614" s="90"/>
      <c r="M14614" s="42"/>
      <c r="S14614" s="42"/>
      <c r="T14614" s="42"/>
      <c r="U14614" s="42"/>
      <c r="V14614" s="42"/>
      <c r="W14614" s="42"/>
      <c r="X14614" s="42"/>
      <c r="Y14614" s="42"/>
      <c r="Z14614" s="42"/>
    </row>
    <row r="14615">
      <c r="B14615" s="42"/>
      <c r="D14615" s="90"/>
      <c r="F14615" s="90"/>
      <c r="G14615" s="42"/>
      <c r="H14615" s="90"/>
      <c r="M14615" s="42"/>
      <c r="S14615" s="42"/>
      <c r="T14615" s="42"/>
      <c r="U14615" s="42"/>
      <c r="V14615" s="42"/>
      <c r="W14615" s="42"/>
      <c r="X14615" s="42"/>
      <c r="Y14615" s="42"/>
      <c r="Z14615" s="42"/>
    </row>
    <row r="14616">
      <c r="B14616" s="42"/>
      <c r="D14616" s="90"/>
      <c r="F14616" s="90"/>
      <c r="G14616" s="42"/>
      <c r="H14616" s="90"/>
      <c r="M14616" s="42"/>
      <c r="S14616" s="42"/>
      <c r="T14616" s="42"/>
      <c r="U14616" s="42"/>
      <c r="V14616" s="42"/>
      <c r="W14616" s="42"/>
      <c r="X14616" s="42"/>
      <c r="Y14616" s="42"/>
      <c r="Z14616" s="42"/>
    </row>
    <row r="14617">
      <c r="B14617" s="42"/>
      <c r="D14617" s="90"/>
      <c r="F14617" s="90"/>
      <c r="G14617" s="42"/>
      <c r="H14617" s="90"/>
      <c r="M14617" s="42"/>
      <c r="S14617" s="42"/>
      <c r="T14617" s="42"/>
      <c r="U14617" s="42"/>
      <c r="V14617" s="42"/>
      <c r="W14617" s="42"/>
      <c r="X14617" s="42"/>
      <c r="Y14617" s="42"/>
      <c r="Z14617" s="42"/>
    </row>
    <row r="14618">
      <c r="B14618" s="42"/>
      <c r="D14618" s="90"/>
      <c r="F14618" s="90"/>
      <c r="G14618" s="42"/>
      <c r="H14618" s="90"/>
      <c r="M14618" s="42"/>
      <c r="S14618" s="42"/>
      <c r="T14618" s="42"/>
      <c r="U14618" s="42"/>
      <c r="V14618" s="42"/>
      <c r="W14618" s="42"/>
      <c r="X14618" s="42"/>
      <c r="Y14618" s="42"/>
      <c r="Z14618" s="42"/>
    </row>
    <row r="14619">
      <c r="B14619" s="42"/>
      <c r="D14619" s="90"/>
      <c r="F14619" s="90"/>
      <c r="G14619" s="42"/>
      <c r="H14619" s="90"/>
      <c r="M14619" s="42"/>
      <c r="S14619" s="42"/>
      <c r="T14619" s="42"/>
      <c r="U14619" s="42"/>
      <c r="V14619" s="42"/>
      <c r="W14619" s="42"/>
      <c r="X14619" s="42"/>
      <c r="Y14619" s="42"/>
      <c r="Z14619" s="42"/>
    </row>
    <row r="14620">
      <c r="B14620" s="42"/>
      <c r="D14620" s="90"/>
      <c r="F14620" s="90"/>
      <c r="G14620" s="42"/>
      <c r="H14620" s="90"/>
      <c r="M14620" s="42"/>
      <c r="S14620" s="42"/>
      <c r="T14620" s="42"/>
      <c r="U14620" s="42"/>
      <c r="V14620" s="42"/>
      <c r="W14620" s="42"/>
      <c r="X14620" s="42"/>
      <c r="Y14620" s="42"/>
      <c r="Z14620" s="42"/>
    </row>
    <row r="14621">
      <c r="B14621" s="42"/>
      <c r="D14621" s="90"/>
      <c r="F14621" s="90"/>
      <c r="G14621" s="42"/>
      <c r="H14621" s="90"/>
      <c r="M14621" s="42"/>
      <c r="S14621" s="42"/>
      <c r="T14621" s="42"/>
      <c r="U14621" s="42"/>
      <c r="V14621" s="42"/>
      <c r="W14621" s="42"/>
      <c r="X14621" s="42"/>
      <c r="Y14621" s="42"/>
      <c r="Z14621" s="42"/>
    </row>
    <row r="14622">
      <c r="B14622" s="42"/>
      <c r="D14622" s="90"/>
      <c r="F14622" s="90"/>
      <c r="G14622" s="42"/>
      <c r="H14622" s="90"/>
      <c r="M14622" s="42"/>
      <c r="S14622" s="42"/>
      <c r="T14622" s="42"/>
      <c r="U14622" s="42"/>
      <c r="V14622" s="42"/>
      <c r="W14622" s="42"/>
      <c r="X14622" s="42"/>
      <c r="Y14622" s="42"/>
      <c r="Z14622" s="42"/>
    </row>
    <row r="14623">
      <c r="B14623" s="42"/>
      <c r="D14623" s="90"/>
      <c r="F14623" s="90"/>
      <c r="G14623" s="42"/>
      <c r="H14623" s="90"/>
      <c r="M14623" s="42"/>
      <c r="S14623" s="42"/>
      <c r="T14623" s="42"/>
      <c r="U14623" s="42"/>
      <c r="V14623" s="42"/>
      <c r="W14623" s="42"/>
      <c r="X14623" s="42"/>
      <c r="Y14623" s="42"/>
      <c r="Z14623" s="42"/>
    </row>
    <row r="14624">
      <c r="B14624" s="42"/>
      <c r="D14624" s="90"/>
      <c r="F14624" s="90"/>
      <c r="G14624" s="42"/>
      <c r="H14624" s="90"/>
      <c r="M14624" s="42"/>
      <c r="S14624" s="42"/>
      <c r="T14624" s="42"/>
      <c r="U14624" s="42"/>
      <c r="V14624" s="42"/>
      <c r="W14624" s="42"/>
      <c r="X14624" s="42"/>
      <c r="Y14624" s="42"/>
      <c r="Z14624" s="42"/>
    </row>
    <row r="14625">
      <c r="B14625" s="42"/>
      <c r="D14625" s="90"/>
      <c r="F14625" s="90"/>
      <c r="G14625" s="42"/>
      <c r="H14625" s="90"/>
      <c r="M14625" s="42"/>
      <c r="S14625" s="42"/>
      <c r="T14625" s="42"/>
      <c r="U14625" s="42"/>
      <c r="V14625" s="42"/>
      <c r="W14625" s="42"/>
      <c r="X14625" s="42"/>
      <c r="Y14625" s="42"/>
      <c r="Z14625" s="42"/>
    </row>
    <row r="14626">
      <c r="B14626" s="42"/>
      <c r="D14626" s="90"/>
      <c r="F14626" s="90"/>
      <c r="G14626" s="42"/>
      <c r="H14626" s="90"/>
      <c r="M14626" s="42"/>
      <c r="S14626" s="42"/>
      <c r="T14626" s="42"/>
      <c r="U14626" s="42"/>
      <c r="V14626" s="42"/>
      <c r="W14626" s="42"/>
      <c r="X14626" s="42"/>
      <c r="Y14626" s="42"/>
      <c r="Z14626" s="42"/>
    </row>
    <row r="14627">
      <c r="B14627" s="42"/>
      <c r="D14627" s="90"/>
      <c r="F14627" s="90"/>
      <c r="G14627" s="42"/>
      <c r="H14627" s="90"/>
      <c r="M14627" s="42"/>
      <c r="S14627" s="42"/>
      <c r="T14627" s="42"/>
      <c r="U14627" s="42"/>
      <c r="V14627" s="42"/>
      <c r="W14627" s="42"/>
      <c r="X14627" s="42"/>
      <c r="Y14627" s="42"/>
      <c r="Z14627" s="42"/>
    </row>
    <row r="14628">
      <c r="B14628" s="42"/>
      <c r="D14628" s="90"/>
      <c r="F14628" s="90"/>
      <c r="G14628" s="42"/>
      <c r="H14628" s="90"/>
      <c r="M14628" s="42"/>
      <c r="S14628" s="42"/>
      <c r="T14628" s="42"/>
      <c r="U14628" s="42"/>
      <c r="V14628" s="42"/>
      <c r="W14628" s="42"/>
      <c r="X14628" s="42"/>
      <c r="Y14628" s="42"/>
      <c r="Z14628" s="42"/>
    </row>
    <row r="14629">
      <c r="B14629" s="42"/>
      <c r="D14629" s="90"/>
      <c r="F14629" s="90"/>
      <c r="G14629" s="42"/>
      <c r="H14629" s="90"/>
      <c r="M14629" s="42"/>
      <c r="S14629" s="42"/>
      <c r="T14629" s="42"/>
      <c r="U14629" s="42"/>
      <c r="V14629" s="42"/>
      <c r="W14629" s="42"/>
      <c r="X14629" s="42"/>
      <c r="Y14629" s="42"/>
      <c r="Z14629" s="42"/>
    </row>
    <row r="14630">
      <c r="B14630" s="42"/>
      <c r="D14630" s="90"/>
      <c r="F14630" s="90"/>
      <c r="G14630" s="42"/>
      <c r="H14630" s="90"/>
      <c r="M14630" s="42"/>
      <c r="S14630" s="42"/>
      <c r="T14630" s="42"/>
      <c r="U14630" s="42"/>
      <c r="V14630" s="42"/>
      <c r="W14630" s="42"/>
      <c r="X14630" s="42"/>
      <c r="Y14630" s="42"/>
      <c r="Z14630" s="42"/>
    </row>
    <row r="14631">
      <c r="B14631" s="42"/>
      <c r="D14631" s="90"/>
      <c r="F14631" s="90"/>
      <c r="G14631" s="42"/>
      <c r="H14631" s="90"/>
      <c r="M14631" s="42"/>
      <c r="S14631" s="42"/>
      <c r="T14631" s="42"/>
      <c r="U14631" s="42"/>
      <c r="V14631" s="42"/>
      <c r="W14631" s="42"/>
      <c r="X14631" s="42"/>
      <c r="Y14631" s="42"/>
      <c r="Z14631" s="42"/>
    </row>
    <row r="14632">
      <c r="B14632" s="42"/>
      <c r="D14632" s="90"/>
      <c r="F14632" s="90"/>
      <c r="G14632" s="42"/>
      <c r="H14632" s="90"/>
      <c r="M14632" s="42"/>
      <c r="S14632" s="42"/>
      <c r="T14632" s="42"/>
      <c r="U14632" s="42"/>
      <c r="V14632" s="42"/>
      <c r="W14632" s="42"/>
      <c r="X14632" s="42"/>
      <c r="Y14632" s="42"/>
      <c r="Z14632" s="42"/>
    </row>
    <row r="14633">
      <c r="B14633" s="42"/>
      <c r="D14633" s="90"/>
      <c r="F14633" s="90"/>
      <c r="G14633" s="42"/>
      <c r="H14633" s="90"/>
      <c r="M14633" s="42"/>
      <c r="S14633" s="42"/>
      <c r="T14633" s="42"/>
      <c r="U14633" s="42"/>
      <c r="V14633" s="42"/>
      <c r="W14633" s="42"/>
      <c r="X14633" s="42"/>
      <c r="Y14633" s="42"/>
      <c r="Z14633" s="42"/>
    </row>
    <row r="14634">
      <c r="B14634" s="42"/>
      <c r="D14634" s="90"/>
      <c r="F14634" s="90"/>
      <c r="G14634" s="42"/>
      <c r="H14634" s="90"/>
      <c r="M14634" s="42"/>
      <c r="S14634" s="42"/>
      <c r="T14634" s="42"/>
      <c r="U14634" s="42"/>
      <c r="V14634" s="42"/>
      <c r="W14634" s="42"/>
      <c r="X14634" s="42"/>
      <c r="Y14634" s="42"/>
      <c r="Z14634" s="42"/>
    </row>
    <row r="14635">
      <c r="B14635" s="42"/>
      <c r="D14635" s="90"/>
      <c r="F14635" s="90"/>
      <c r="G14635" s="42"/>
      <c r="H14635" s="90"/>
      <c r="M14635" s="42"/>
      <c r="S14635" s="42"/>
      <c r="T14635" s="42"/>
      <c r="U14635" s="42"/>
      <c r="V14635" s="42"/>
      <c r="W14635" s="42"/>
      <c r="X14635" s="42"/>
      <c r="Y14635" s="42"/>
      <c r="Z14635" s="42"/>
    </row>
    <row r="14636">
      <c r="B14636" s="42"/>
      <c r="D14636" s="90"/>
      <c r="F14636" s="90"/>
      <c r="G14636" s="42"/>
      <c r="H14636" s="90"/>
      <c r="M14636" s="42"/>
      <c r="S14636" s="42"/>
      <c r="T14636" s="42"/>
      <c r="U14636" s="42"/>
      <c r="V14636" s="42"/>
      <c r="W14636" s="42"/>
      <c r="X14636" s="42"/>
      <c r="Y14636" s="42"/>
      <c r="Z14636" s="42"/>
    </row>
    <row r="14637">
      <c r="B14637" s="42"/>
      <c r="D14637" s="90"/>
      <c r="F14637" s="90"/>
      <c r="G14637" s="42"/>
      <c r="H14637" s="90"/>
      <c r="M14637" s="42"/>
      <c r="S14637" s="42"/>
      <c r="T14637" s="42"/>
      <c r="U14637" s="42"/>
      <c r="V14637" s="42"/>
      <c r="W14637" s="42"/>
      <c r="X14637" s="42"/>
      <c r="Y14637" s="42"/>
      <c r="Z14637" s="42"/>
    </row>
    <row r="14638">
      <c r="B14638" s="42"/>
      <c r="D14638" s="90"/>
      <c r="F14638" s="90"/>
      <c r="G14638" s="42"/>
      <c r="H14638" s="90"/>
      <c r="M14638" s="42"/>
      <c r="S14638" s="42"/>
      <c r="T14638" s="42"/>
      <c r="U14638" s="42"/>
      <c r="V14638" s="42"/>
      <c r="W14638" s="42"/>
      <c r="X14638" s="42"/>
      <c r="Y14638" s="42"/>
      <c r="Z14638" s="42"/>
    </row>
    <row r="14639">
      <c r="B14639" s="42"/>
      <c r="D14639" s="90"/>
      <c r="F14639" s="90"/>
      <c r="G14639" s="42"/>
      <c r="H14639" s="90"/>
      <c r="M14639" s="42"/>
      <c r="S14639" s="42"/>
      <c r="T14639" s="42"/>
      <c r="U14639" s="42"/>
      <c r="V14639" s="42"/>
      <c r="W14639" s="42"/>
      <c r="X14639" s="42"/>
      <c r="Y14639" s="42"/>
      <c r="Z14639" s="42"/>
    </row>
    <row r="14640">
      <c r="B14640" s="42"/>
      <c r="D14640" s="90"/>
      <c r="F14640" s="90"/>
      <c r="G14640" s="42"/>
      <c r="H14640" s="90"/>
      <c r="M14640" s="42"/>
      <c r="S14640" s="42"/>
      <c r="T14640" s="42"/>
      <c r="U14640" s="42"/>
      <c r="V14640" s="42"/>
      <c r="W14640" s="42"/>
      <c r="X14640" s="42"/>
      <c r="Y14640" s="42"/>
      <c r="Z14640" s="42"/>
    </row>
    <row r="14641">
      <c r="B14641" s="42"/>
      <c r="D14641" s="90"/>
      <c r="F14641" s="90"/>
      <c r="G14641" s="42"/>
      <c r="H14641" s="90"/>
      <c r="M14641" s="42"/>
      <c r="S14641" s="42"/>
      <c r="T14641" s="42"/>
      <c r="U14641" s="42"/>
      <c r="V14641" s="42"/>
      <c r="W14641" s="42"/>
      <c r="X14641" s="42"/>
      <c r="Y14641" s="42"/>
      <c r="Z14641" s="42"/>
    </row>
    <row r="14642">
      <c r="B14642" s="42"/>
      <c r="D14642" s="90"/>
      <c r="F14642" s="90"/>
      <c r="G14642" s="42"/>
      <c r="H14642" s="90"/>
      <c r="M14642" s="42"/>
      <c r="S14642" s="42"/>
      <c r="T14642" s="42"/>
      <c r="U14642" s="42"/>
      <c r="V14642" s="42"/>
      <c r="W14642" s="42"/>
      <c r="X14642" s="42"/>
      <c r="Y14642" s="42"/>
      <c r="Z14642" s="42"/>
    </row>
    <row r="14643">
      <c r="B14643" s="42"/>
      <c r="D14643" s="90"/>
      <c r="F14643" s="90"/>
      <c r="G14643" s="42"/>
      <c r="H14643" s="90"/>
      <c r="M14643" s="42"/>
      <c r="S14643" s="42"/>
      <c r="T14643" s="42"/>
      <c r="U14643" s="42"/>
      <c r="V14643" s="42"/>
      <c r="W14643" s="42"/>
      <c r="X14643" s="42"/>
      <c r="Y14643" s="42"/>
      <c r="Z14643" s="42"/>
    </row>
    <row r="14644">
      <c r="B14644" s="42"/>
      <c r="D14644" s="90"/>
      <c r="F14644" s="90"/>
      <c r="G14644" s="42"/>
      <c r="H14644" s="90"/>
      <c r="M14644" s="42"/>
      <c r="S14644" s="42"/>
      <c r="T14644" s="42"/>
      <c r="U14644" s="42"/>
      <c r="V14644" s="42"/>
      <c r="W14644" s="42"/>
      <c r="X14644" s="42"/>
      <c r="Y14644" s="42"/>
      <c r="Z14644" s="42"/>
    </row>
    <row r="14645">
      <c r="B14645" s="42"/>
      <c r="D14645" s="90"/>
      <c r="F14645" s="90"/>
      <c r="G14645" s="42"/>
      <c r="H14645" s="90"/>
      <c r="M14645" s="42"/>
      <c r="S14645" s="42"/>
      <c r="T14645" s="42"/>
      <c r="U14645" s="42"/>
      <c r="V14645" s="42"/>
      <c r="W14645" s="42"/>
      <c r="X14645" s="42"/>
      <c r="Y14645" s="42"/>
      <c r="Z14645" s="42"/>
    </row>
    <row r="14646">
      <c r="B14646" s="42"/>
      <c r="D14646" s="90"/>
      <c r="F14646" s="90"/>
      <c r="G14646" s="42"/>
      <c r="H14646" s="90"/>
      <c r="M14646" s="42"/>
      <c r="S14646" s="42"/>
      <c r="T14646" s="42"/>
      <c r="U14646" s="42"/>
      <c r="V14646" s="42"/>
      <c r="W14646" s="42"/>
      <c r="X14646" s="42"/>
      <c r="Y14646" s="42"/>
      <c r="Z14646" s="42"/>
    </row>
    <row r="14647">
      <c r="B14647" s="42"/>
      <c r="D14647" s="90"/>
      <c r="F14647" s="90"/>
      <c r="G14647" s="42"/>
      <c r="H14647" s="90"/>
      <c r="M14647" s="42"/>
      <c r="S14647" s="42"/>
      <c r="T14647" s="42"/>
      <c r="U14647" s="42"/>
      <c r="V14647" s="42"/>
      <c r="W14647" s="42"/>
      <c r="X14647" s="42"/>
      <c r="Y14647" s="42"/>
      <c r="Z14647" s="42"/>
    </row>
    <row r="14648">
      <c r="B14648" s="42"/>
      <c r="D14648" s="90"/>
      <c r="F14648" s="90"/>
      <c r="G14648" s="42"/>
      <c r="H14648" s="90"/>
      <c r="M14648" s="42"/>
      <c r="S14648" s="42"/>
      <c r="T14648" s="42"/>
      <c r="U14648" s="42"/>
      <c r="V14648" s="42"/>
      <c r="W14648" s="42"/>
      <c r="X14648" s="42"/>
      <c r="Y14648" s="42"/>
      <c r="Z14648" s="42"/>
    </row>
    <row r="14649">
      <c r="B14649" s="42"/>
      <c r="D14649" s="90"/>
      <c r="F14649" s="90"/>
      <c r="G14649" s="42"/>
      <c r="H14649" s="90"/>
      <c r="M14649" s="42"/>
      <c r="S14649" s="42"/>
      <c r="T14649" s="42"/>
      <c r="U14649" s="42"/>
      <c r="V14649" s="42"/>
      <c r="W14649" s="42"/>
      <c r="X14649" s="42"/>
      <c r="Y14649" s="42"/>
      <c r="Z14649" s="42"/>
    </row>
    <row r="14650">
      <c r="B14650" s="42"/>
      <c r="D14650" s="90"/>
      <c r="F14650" s="90"/>
      <c r="G14650" s="42"/>
      <c r="H14650" s="90"/>
      <c r="M14650" s="42"/>
      <c r="S14650" s="42"/>
      <c r="T14650" s="42"/>
      <c r="U14650" s="42"/>
      <c r="V14650" s="42"/>
      <c r="W14650" s="42"/>
      <c r="X14650" s="42"/>
      <c r="Y14650" s="42"/>
      <c r="Z14650" s="42"/>
    </row>
    <row r="14651">
      <c r="B14651" s="42"/>
      <c r="D14651" s="90"/>
      <c r="F14651" s="90"/>
      <c r="G14651" s="42"/>
      <c r="H14651" s="90"/>
      <c r="M14651" s="42"/>
      <c r="S14651" s="42"/>
      <c r="T14651" s="42"/>
      <c r="U14651" s="42"/>
      <c r="V14651" s="42"/>
      <c r="W14651" s="42"/>
      <c r="X14651" s="42"/>
      <c r="Y14651" s="42"/>
      <c r="Z14651" s="42"/>
    </row>
    <row r="14652">
      <c r="B14652" s="42"/>
      <c r="D14652" s="90"/>
      <c r="F14652" s="90"/>
      <c r="G14652" s="42"/>
      <c r="H14652" s="90"/>
      <c r="M14652" s="42"/>
      <c r="S14652" s="42"/>
      <c r="T14652" s="42"/>
      <c r="U14652" s="42"/>
      <c r="V14652" s="42"/>
      <c r="W14652" s="42"/>
      <c r="X14652" s="42"/>
      <c r="Y14652" s="42"/>
      <c r="Z14652" s="42"/>
    </row>
    <row r="14653">
      <c r="B14653" s="42"/>
      <c r="D14653" s="90"/>
      <c r="F14653" s="90"/>
      <c r="G14653" s="42"/>
      <c r="H14653" s="90"/>
      <c r="M14653" s="42"/>
      <c r="S14653" s="42"/>
      <c r="T14653" s="42"/>
      <c r="U14653" s="42"/>
      <c r="V14653" s="42"/>
      <c r="W14653" s="42"/>
      <c r="X14653" s="42"/>
      <c r="Y14653" s="42"/>
      <c r="Z14653" s="42"/>
    </row>
    <row r="14654">
      <c r="B14654" s="42"/>
      <c r="D14654" s="90"/>
      <c r="F14654" s="90"/>
      <c r="G14654" s="42"/>
      <c r="H14654" s="90"/>
      <c r="M14654" s="42"/>
      <c r="S14654" s="42"/>
      <c r="T14654" s="42"/>
      <c r="U14654" s="42"/>
      <c r="V14654" s="42"/>
      <c r="W14654" s="42"/>
      <c r="X14654" s="42"/>
      <c r="Y14654" s="42"/>
      <c r="Z14654" s="42"/>
    </row>
    <row r="14655">
      <c r="B14655" s="42"/>
      <c r="D14655" s="90"/>
      <c r="F14655" s="90"/>
      <c r="G14655" s="42"/>
      <c r="H14655" s="90"/>
      <c r="M14655" s="42"/>
      <c r="S14655" s="42"/>
      <c r="T14655" s="42"/>
      <c r="U14655" s="42"/>
      <c r="V14655" s="42"/>
      <c r="W14655" s="42"/>
      <c r="X14655" s="42"/>
      <c r="Y14655" s="42"/>
      <c r="Z14655" s="42"/>
    </row>
    <row r="14656">
      <c r="B14656" s="42"/>
      <c r="D14656" s="90"/>
      <c r="F14656" s="90"/>
      <c r="G14656" s="42"/>
      <c r="H14656" s="90"/>
      <c r="M14656" s="42"/>
      <c r="S14656" s="42"/>
      <c r="T14656" s="42"/>
      <c r="U14656" s="42"/>
      <c r="V14656" s="42"/>
      <c r="W14656" s="42"/>
      <c r="X14656" s="42"/>
      <c r="Y14656" s="42"/>
      <c r="Z14656" s="42"/>
    </row>
    <row r="14657">
      <c r="B14657" s="42"/>
      <c r="D14657" s="90"/>
      <c r="F14657" s="90"/>
      <c r="G14657" s="42"/>
      <c r="H14657" s="90"/>
      <c r="M14657" s="42"/>
      <c r="S14657" s="42"/>
      <c r="T14657" s="42"/>
      <c r="U14657" s="42"/>
      <c r="V14657" s="42"/>
      <c r="W14657" s="42"/>
      <c r="X14657" s="42"/>
      <c r="Y14657" s="42"/>
      <c r="Z14657" s="42"/>
    </row>
    <row r="14658">
      <c r="B14658" s="42"/>
      <c r="D14658" s="90"/>
      <c r="F14658" s="90"/>
      <c r="G14658" s="42"/>
      <c r="H14658" s="90"/>
      <c r="M14658" s="42"/>
      <c r="S14658" s="42"/>
      <c r="T14658" s="42"/>
      <c r="U14658" s="42"/>
      <c r="V14658" s="42"/>
      <c r="W14658" s="42"/>
      <c r="X14658" s="42"/>
      <c r="Y14658" s="42"/>
      <c r="Z14658" s="42"/>
    </row>
    <row r="14659">
      <c r="B14659" s="42"/>
      <c r="D14659" s="90"/>
      <c r="F14659" s="90"/>
      <c r="G14659" s="42"/>
      <c r="H14659" s="90"/>
      <c r="M14659" s="42"/>
      <c r="S14659" s="42"/>
      <c r="T14659" s="42"/>
      <c r="U14659" s="42"/>
      <c r="V14659" s="42"/>
      <c r="W14659" s="42"/>
      <c r="X14659" s="42"/>
      <c r="Y14659" s="42"/>
      <c r="Z14659" s="42"/>
    </row>
    <row r="14660">
      <c r="B14660" s="42"/>
      <c r="D14660" s="90"/>
      <c r="F14660" s="90"/>
      <c r="G14660" s="42"/>
      <c r="H14660" s="90"/>
      <c r="M14660" s="42"/>
      <c r="S14660" s="42"/>
      <c r="T14660" s="42"/>
      <c r="U14660" s="42"/>
      <c r="V14660" s="42"/>
      <c r="W14660" s="42"/>
      <c r="X14660" s="42"/>
      <c r="Y14660" s="42"/>
      <c r="Z14660" s="42"/>
    </row>
    <row r="14661">
      <c r="B14661" s="42"/>
      <c r="D14661" s="90"/>
      <c r="F14661" s="90"/>
      <c r="G14661" s="42"/>
      <c r="H14661" s="90"/>
      <c r="M14661" s="42"/>
      <c r="S14661" s="42"/>
      <c r="T14661" s="42"/>
      <c r="U14661" s="42"/>
      <c r="V14661" s="42"/>
      <c r="W14661" s="42"/>
      <c r="X14661" s="42"/>
      <c r="Y14661" s="42"/>
      <c r="Z14661" s="42"/>
    </row>
    <row r="14662">
      <c r="B14662" s="42"/>
      <c r="D14662" s="90"/>
      <c r="F14662" s="90"/>
      <c r="G14662" s="42"/>
      <c r="H14662" s="90"/>
      <c r="M14662" s="42"/>
      <c r="S14662" s="42"/>
      <c r="T14662" s="42"/>
      <c r="U14662" s="42"/>
      <c r="V14662" s="42"/>
      <c r="W14662" s="42"/>
      <c r="X14662" s="42"/>
      <c r="Y14662" s="42"/>
      <c r="Z14662" s="42"/>
    </row>
    <row r="14663">
      <c r="B14663" s="42"/>
      <c r="D14663" s="90"/>
      <c r="F14663" s="90"/>
      <c r="G14663" s="42"/>
      <c r="H14663" s="90"/>
      <c r="M14663" s="42"/>
      <c r="S14663" s="42"/>
      <c r="T14663" s="42"/>
      <c r="U14663" s="42"/>
      <c r="V14663" s="42"/>
      <c r="W14663" s="42"/>
      <c r="X14663" s="42"/>
      <c r="Y14663" s="42"/>
      <c r="Z14663" s="42"/>
    </row>
    <row r="14664">
      <c r="B14664" s="42"/>
      <c r="D14664" s="90"/>
      <c r="F14664" s="90"/>
      <c r="G14664" s="42"/>
      <c r="H14664" s="90"/>
      <c r="M14664" s="42"/>
      <c r="S14664" s="42"/>
      <c r="T14664" s="42"/>
      <c r="U14664" s="42"/>
      <c r="V14664" s="42"/>
      <c r="W14664" s="42"/>
      <c r="X14664" s="42"/>
      <c r="Y14664" s="42"/>
      <c r="Z14664" s="42"/>
    </row>
    <row r="14665">
      <c r="B14665" s="42"/>
      <c r="D14665" s="90"/>
      <c r="F14665" s="90"/>
      <c r="G14665" s="42"/>
      <c r="H14665" s="90"/>
      <c r="M14665" s="42"/>
      <c r="S14665" s="42"/>
      <c r="T14665" s="42"/>
      <c r="U14665" s="42"/>
      <c r="V14665" s="42"/>
      <c r="W14665" s="42"/>
      <c r="X14665" s="42"/>
      <c r="Y14665" s="42"/>
      <c r="Z14665" s="42"/>
    </row>
    <row r="14666">
      <c r="B14666" s="42"/>
      <c r="D14666" s="90"/>
      <c r="F14666" s="90"/>
      <c r="G14666" s="42"/>
      <c r="H14666" s="90"/>
      <c r="M14666" s="42"/>
      <c r="S14666" s="42"/>
      <c r="T14666" s="42"/>
      <c r="U14666" s="42"/>
      <c r="V14666" s="42"/>
      <c r="W14666" s="42"/>
      <c r="X14666" s="42"/>
      <c r="Y14666" s="42"/>
      <c r="Z14666" s="42"/>
    </row>
    <row r="14667">
      <c r="B14667" s="42"/>
      <c r="D14667" s="90"/>
      <c r="F14667" s="90"/>
      <c r="G14667" s="42"/>
      <c r="H14667" s="90"/>
      <c r="M14667" s="42"/>
      <c r="S14667" s="42"/>
      <c r="T14667" s="42"/>
      <c r="U14667" s="42"/>
      <c r="V14667" s="42"/>
      <c r="W14667" s="42"/>
      <c r="X14667" s="42"/>
      <c r="Y14667" s="42"/>
      <c r="Z14667" s="42"/>
    </row>
    <row r="14668">
      <c r="B14668" s="42"/>
      <c r="D14668" s="90"/>
      <c r="F14668" s="90"/>
      <c r="G14668" s="42"/>
      <c r="H14668" s="90"/>
      <c r="M14668" s="42"/>
      <c r="S14668" s="42"/>
      <c r="T14668" s="42"/>
      <c r="U14668" s="42"/>
      <c r="V14668" s="42"/>
      <c r="W14668" s="42"/>
      <c r="X14668" s="42"/>
      <c r="Y14668" s="42"/>
      <c r="Z14668" s="42"/>
    </row>
    <row r="14669">
      <c r="B14669" s="42"/>
      <c r="D14669" s="90"/>
      <c r="F14669" s="90"/>
      <c r="G14669" s="42"/>
      <c r="H14669" s="90"/>
      <c r="M14669" s="42"/>
      <c r="S14669" s="42"/>
      <c r="T14669" s="42"/>
      <c r="U14669" s="42"/>
      <c r="V14669" s="42"/>
      <c r="W14669" s="42"/>
      <c r="X14669" s="42"/>
      <c r="Y14669" s="42"/>
      <c r="Z14669" s="42"/>
    </row>
    <row r="14670">
      <c r="B14670" s="42"/>
      <c r="D14670" s="90"/>
      <c r="F14670" s="90"/>
      <c r="G14670" s="42"/>
      <c r="H14670" s="90"/>
      <c r="M14670" s="42"/>
      <c r="S14670" s="42"/>
      <c r="T14670" s="42"/>
      <c r="U14670" s="42"/>
      <c r="V14670" s="42"/>
      <c r="W14670" s="42"/>
      <c r="X14670" s="42"/>
      <c r="Y14670" s="42"/>
      <c r="Z14670" s="42"/>
    </row>
    <row r="14671">
      <c r="B14671" s="42"/>
      <c r="D14671" s="90"/>
      <c r="F14671" s="90"/>
      <c r="G14671" s="42"/>
      <c r="H14671" s="90"/>
      <c r="M14671" s="42"/>
      <c r="S14671" s="42"/>
      <c r="T14671" s="42"/>
      <c r="U14671" s="42"/>
      <c r="V14671" s="42"/>
      <c r="W14671" s="42"/>
      <c r="X14671" s="42"/>
      <c r="Y14671" s="42"/>
      <c r="Z14671" s="42"/>
    </row>
    <row r="14672">
      <c r="B14672" s="42"/>
      <c r="D14672" s="90"/>
      <c r="F14672" s="90"/>
      <c r="G14672" s="42"/>
      <c r="H14672" s="90"/>
      <c r="M14672" s="42"/>
      <c r="S14672" s="42"/>
      <c r="T14672" s="42"/>
      <c r="U14672" s="42"/>
      <c r="V14672" s="42"/>
      <c r="W14672" s="42"/>
      <c r="X14672" s="42"/>
      <c r="Y14672" s="42"/>
      <c r="Z14672" s="42"/>
    </row>
    <row r="14673">
      <c r="B14673" s="42"/>
      <c r="D14673" s="90"/>
      <c r="F14673" s="90"/>
      <c r="G14673" s="42"/>
      <c r="H14673" s="90"/>
      <c r="M14673" s="42"/>
      <c r="S14673" s="42"/>
      <c r="T14673" s="42"/>
      <c r="U14673" s="42"/>
      <c r="V14673" s="42"/>
      <c r="W14673" s="42"/>
      <c r="X14673" s="42"/>
      <c r="Y14673" s="42"/>
      <c r="Z14673" s="42"/>
    </row>
    <row r="14674">
      <c r="B14674" s="42"/>
      <c r="D14674" s="90"/>
      <c r="F14674" s="90"/>
      <c r="G14674" s="42"/>
      <c r="H14674" s="90"/>
      <c r="M14674" s="42"/>
      <c r="S14674" s="42"/>
      <c r="T14674" s="42"/>
      <c r="U14674" s="42"/>
      <c r="V14674" s="42"/>
      <c r="W14674" s="42"/>
      <c r="X14674" s="42"/>
      <c r="Y14674" s="42"/>
      <c r="Z14674" s="42"/>
    </row>
    <row r="14675">
      <c r="B14675" s="42"/>
      <c r="D14675" s="90"/>
      <c r="F14675" s="90"/>
      <c r="G14675" s="42"/>
      <c r="H14675" s="90"/>
      <c r="M14675" s="42"/>
      <c r="S14675" s="42"/>
      <c r="T14675" s="42"/>
      <c r="U14675" s="42"/>
      <c r="V14675" s="42"/>
      <c r="W14675" s="42"/>
      <c r="X14675" s="42"/>
      <c r="Y14675" s="42"/>
      <c r="Z14675" s="42"/>
    </row>
    <row r="14676">
      <c r="B14676" s="42"/>
      <c r="D14676" s="90"/>
      <c r="F14676" s="90"/>
      <c r="G14676" s="42"/>
      <c r="H14676" s="90"/>
      <c r="M14676" s="42"/>
      <c r="S14676" s="42"/>
      <c r="T14676" s="42"/>
      <c r="U14676" s="42"/>
      <c r="V14676" s="42"/>
      <c r="W14676" s="42"/>
      <c r="X14676" s="42"/>
      <c r="Y14676" s="42"/>
      <c r="Z14676" s="42"/>
    </row>
    <row r="14677">
      <c r="B14677" s="42"/>
      <c r="D14677" s="90"/>
      <c r="F14677" s="90"/>
      <c r="G14677" s="42"/>
      <c r="H14677" s="90"/>
      <c r="M14677" s="42"/>
      <c r="S14677" s="42"/>
      <c r="T14677" s="42"/>
      <c r="U14677" s="42"/>
      <c r="V14677" s="42"/>
      <c r="W14677" s="42"/>
      <c r="X14677" s="42"/>
      <c r="Y14677" s="42"/>
      <c r="Z14677" s="42"/>
    </row>
    <row r="14678">
      <c r="B14678" s="42"/>
      <c r="D14678" s="90"/>
      <c r="F14678" s="90"/>
      <c r="G14678" s="42"/>
      <c r="H14678" s="90"/>
      <c r="M14678" s="42"/>
      <c r="S14678" s="42"/>
      <c r="T14678" s="42"/>
      <c r="U14678" s="42"/>
      <c r="V14678" s="42"/>
      <c r="W14678" s="42"/>
      <c r="X14678" s="42"/>
      <c r="Y14678" s="42"/>
      <c r="Z14678" s="42"/>
    </row>
    <row r="14679">
      <c r="B14679" s="42"/>
      <c r="D14679" s="90"/>
      <c r="F14679" s="90"/>
      <c r="G14679" s="42"/>
      <c r="H14679" s="90"/>
      <c r="M14679" s="42"/>
      <c r="S14679" s="42"/>
      <c r="T14679" s="42"/>
      <c r="U14679" s="42"/>
      <c r="V14679" s="42"/>
      <c r="W14679" s="42"/>
      <c r="X14679" s="42"/>
      <c r="Y14679" s="42"/>
      <c r="Z14679" s="42"/>
    </row>
    <row r="14680">
      <c r="B14680" s="42"/>
      <c r="D14680" s="90"/>
      <c r="F14680" s="90"/>
      <c r="G14680" s="42"/>
      <c r="H14680" s="90"/>
      <c r="M14680" s="42"/>
      <c r="S14680" s="42"/>
      <c r="T14680" s="42"/>
      <c r="U14680" s="42"/>
      <c r="V14680" s="42"/>
      <c r="W14680" s="42"/>
      <c r="X14680" s="42"/>
      <c r="Y14680" s="42"/>
      <c r="Z14680" s="42"/>
    </row>
    <row r="14681">
      <c r="B14681" s="42"/>
      <c r="D14681" s="90"/>
      <c r="F14681" s="90"/>
      <c r="G14681" s="42"/>
      <c r="H14681" s="90"/>
      <c r="M14681" s="42"/>
      <c r="S14681" s="42"/>
      <c r="T14681" s="42"/>
      <c r="U14681" s="42"/>
      <c r="V14681" s="42"/>
      <c r="W14681" s="42"/>
      <c r="X14681" s="42"/>
      <c r="Y14681" s="42"/>
      <c r="Z14681" s="42"/>
    </row>
    <row r="14682">
      <c r="B14682" s="42"/>
      <c r="D14682" s="90"/>
      <c r="F14682" s="90"/>
      <c r="G14682" s="42"/>
      <c r="H14682" s="90"/>
      <c r="M14682" s="42"/>
      <c r="S14682" s="42"/>
      <c r="T14682" s="42"/>
      <c r="U14682" s="42"/>
      <c r="V14682" s="42"/>
      <c r="W14682" s="42"/>
      <c r="X14682" s="42"/>
      <c r="Y14682" s="42"/>
      <c r="Z14682" s="42"/>
    </row>
    <row r="14683">
      <c r="B14683" s="42"/>
      <c r="D14683" s="90"/>
      <c r="F14683" s="90"/>
      <c r="G14683" s="42"/>
      <c r="H14683" s="90"/>
      <c r="M14683" s="42"/>
      <c r="S14683" s="42"/>
      <c r="T14683" s="42"/>
      <c r="U14683" s="42"/>
      <c r="V14683" s="42"/>
      <c r="W14683" s="42"/>
      <c r="X14683" s="42"/>
      <c r="Y14683" s="42"/>
      <c r="Z14683" s="42"/>
    </row>
    <row r="14684">
      <c r="B14684" s="42"/>
      <c r="D14684" s="90"/>
      <c r="F14684" s="90"/>
      <c r="G14684" s="42"/>
      <c r="H14684" s="90"/>
      <c r="M14684" s="42"/>
      <c r="S14684" s="42"/>
      <c r="T14684" s="42"/>
      <c r="U14684" s="42"/>
      <c r="V14684" s="42"/>
      <c r="W14684" s="42"/>
      <c r="X14684" s="42"/>
      <c r="Y14684" s="42"/>
      <c r="Z14684" s="42"/>
    </row>
    <row r="14685">
      <c r="B14685" s="42"/>
      <c r="D14685" s="90"/>
      <c r="F14685" s="90"/>
      <c r="G14685" s="42"/>
      <c r="H14685" s="90"/>
      <c r="M14685" s="42"/>
      <c r="S14685" s="42"/>
      <c r="T14685" s="42"/>
      <c r="U14685" s="42"/>
      <c r="V14685" s="42"/>
      <c r="W14685" s="42"/>
      <c r="X14685" s="42"/>
      <c r="Y14685" s="42"/>
      <c r="Z14685" s="42"/>
    </row>
    <row r="14686">
      <c r="B14686" s="42"/>
      <c r="D14686" s="90"/>
      <c r="F14686" s="90"/>
      <c r="G14686" s="42"/>
      <c r="H14686" s="90"/>
      <c r="M14686" s="42"/>
      <c r="S14686" s="42"/>
      <c r="T14686" s="42"/>
      <c r="U14686" s="42"/>
      <c r="V14686" s="42"/>
      <c r="W14686" s="42"/>
      <c r="X14686" s="42"/>
      <c r="Y14686" s="42"/>
      <c r="Z14686" s="42"/>
    </row>
    <row r="14687">
      <c r="B14687" s="42"/>
      <c r="D14687" s="90"/>
      <c r="F14687" s="90"/>
      <c r="G14687" s="42"/>
      <c r="H14687" s="90"/>
      <c r="M14687" s="42"/>
      <c r="S14687" s="42"/>
      <c r="T14687" s="42"/>
      <c r="U14687" s="42"/>
      <c r="V14687" s="42"/>
      <c r="W14687" s="42"/>
      <c r="X14687" s="42"/>
      <c r="Y14687" s="42"/>
      <c r="Z14687" s="42"/>
    </row>
    <row r="14688">
      <c r="B14688" s="42"/>
      <c r="D14688" s="90"/>
      <c r="F14688" s="90"/>
      <c r="G14688" s="42"/>
      <c r="H14688" s="90"/>
      <c r="M14688" s="42"/>
      <c r="S14688" s="42"/>
      <c r="T14688" s="42"/>
      <c r="U14688" s="42"/>
      <c r="V14688" s="42"/>
      <c r="W14688" s="42"/>
      <c r="X14688" s="42"/>
      <c r="Y14688" s="42"/>
      <c r="Z14688" s="42"/>
    </row>
    <row r="14689">
      <c r="B14689" s="42"/>
      <c r="D14689" s="90"/>
      <c r="F14689" s="90"/>
      <c r="G14689" s="42"/>
      <c r="H14689" s="90"/>
      <c r="M14689" s="42"/>
      <c r="S14689" s="42"/>
      <c r="T14689" s="42"/>
      <c r="U14689" s="42"/>
      <c r="V14689" s="42"/>
      <c r="W14689" s="42"/>
      <c r="X14689" s="42"/>
      <c r="Y14689" s="42"/>
      <c r="Z14689" s="42"/>
    </row>
    <row r="14690">
      <c r="B14690" s="42"/>
      <c r="D14690" s="90"/>
      <c r="F14690" s="90"/>
      <c r="G14690" s="42"/>
      <c r="H14690" s="90"/>
      <c r="M14690" s="42"/>
      <c r="S14690" s="42"/>
      <c r="T14690" s="42"/>
      <c r="U14690" s="42"/>
      <c r="V14690" s="42"/>
      <c r="W14690" s="42"/>
      <c r="X14690" s="42"/>
      <c r="Y14690" s="42"/>
      <c r="Z14690" s="42"/>
    </row>
    <row r="14691">
      <c r="B14691" s="42"/>
      <c r="D14691" s="90"/>
      <c r="F14691" s="90"/>
      <c r="G14691" s="42"/>
      <c r="H14691" s="90"/>
      <c r="M14691" s="42"/>
      <c r="S14691" s="42"/>
      <c r="T14691" s="42"/>
      <c r="U14691" s="42"/>
      <c r="V14691" s="42"/>
      <c r="W14691" s="42"/>
      <c r="X14691" s="42"/>
      <c r="Y14691" s="42"/>
      <c r="Z14691" s="42"/>
    </row>
    <row r="14692">
      <c r="B14692" s="42"/>
      <c r="D14692" s="90"/>
      <c r="F14692" s="90"/>
      <c r="G14692" s="42"/>
      <c r="H14692" s="90"/>
      <c r="M14692" s="42"/>
      <c r="S14692" s="42"/>
      <c r="T14692" s="42"/>
      <c r="U14692" s="42"/>
      <c r="V14692" s="42"/>
      <c r="W14692" s="42"/>
      <c r="X14692" s="42"/>
      <c r="Y14692" s="42"/>
      <c r="Z14692" s="42"/>
    </row>
    <row r="14693">
      <c r="B14693" s="42"/>
      <c r="D14693" s="90"/>
      <c r="F14693" s="90"/>
      <c r="G14693" s="42"/>
      <c r="H14693" s="90"/>
      <c r="M14693" s="42"/>
      <c r="S14693" s="42"/>
      <c r="T14693" s="42"/>
      <c r="U14693" s="42"/>
      <c r="V14693" s="42"/>
      <c r="W14693" s="42"/>
      <c r="X14693" s="42"/>
      <c r="Y14693" s="42"/>
      <c r="Z14693" s="42"/>
    </row>
    <row r="14694">
      <c r="B14694" s="42"/>
      <c r="D14694" s="90"/>
      <c r="F14694" s="90"/>
      <c r="G14694" s="42"/>
      <c r="H14694" s="90"/>
      <c r="M14694" s="42"/>
      <c r="S14694" s="42"/>
      <c r="T14694" s="42"/>
      <c r="U14694" s="42"/>
      <c r="V14694" s="42"/>
      <c r="W14694" s="42"/>
      <c r="X14694" s="42"/>
      <c r="Y14694" s="42"/>
      <c r="Z14694" s="42"/>
    </row>
    <row r="14695">
      <c r="B14695" s="42"/>
      <c r="D14695" s="90"/>
      <c r="F14695" s="90"/>
      <c r="G14695" s="42"/>
      <c r="H14695" s="90"/>
      <c r="M14695" s="42"/>
      <c r="S14695" s="42"/>
      <c r="T14695" s="42"/>
      <c r="U14695" s="42"/>
      <c r="V14695" s="42"/>
      <c r="W14695" s="42"/>
      <c r="X14695" s="42"/>
      <c r="Y14695" s="42"/>
      <c r="Z14695" s="42"/>
    </row>
    <row r="14696">
      <c r="B14696" s="42"/>
      <c r="D14696" s="90"/>
      <c r="F14696" s="90"/>
      <c r="G14696" s="42"/>
      <c r="H14696" s="90"/>
      <c r="M14696" s="42"/>
      <c r="S14696" s="42"/>
      <c r="T14696" s="42"/>
      <c r="U14696" s="42"/>
      <c r="V14696" s="42"/>
      <c r="W14696" s="42"/>
      <c r="X14696" s="42"/>
      <c r="Y14696" s="42"/>
      <c r="Z14696" s="42"/>
    </row>
    <row r="14697">
      <c r="B14697" s="42"/>
      <c r="D14697" s="90"/>
      <c r="F14697" s="90"/>
      <c r="G14697" s="42"/>
      <c r="H14697" s="90"/>
      <c r="M14697" s="42"/>
      <c r="S14697" s="42"/>
      <c r="T14697" s="42"/>
      <c r="U14697" s="42"/>
      <c r="V14697" s="42"/>
      <c r="W14697" s="42"/>
      <c r="X14697" s="42"/>
      <c r="Y14697" s="42"/>
      <c r="Z14697" s="42"/>
    </row>
    <row r="14698">
      <c r="B14698" s="42"/>
      <c r="D14698" s="90"/>
      <c r="F14698" s="90"/>
      <c r="G14698" s="42"/>
      <c r="H14698" s="90"/>
      <c r="M14698" s="42"/>
      <c r="S14698" s="42"/>
      <c r="T14698" s="42"/>
      <c r="U14698" s="42"/>
      <c r="V14698" s="42"/>
      <c r="W14698" s="42"/>
      <c r="X14698" s="42"/>
      <c r="Y14698" s="42"/>
      <c r="Z14698" s="42"/>
    </row>
    <row r="14699">
      <c r="B14699" s="42"/>
      <c r="D14699" s="90"/>
      <c r="F14699" s="90"/>
      <c r="G14699" s="42"/>
      <c r="H14699" s="90"/>
      <c r="M14699" s="42"/>
      <c r="S14699" s="42"/>
      <c r="T14699" s="42"/>
      <c r="U14699" s="42"/>
      <c r="V14699" s="42"/>
      <c r="W14699" s="42"/>
      <c r="X14699" s="42"/>
      <c r="Y14699" s="42"/>
      <c r="Z14699" s="42"/>
    </row>
    <row r="14700">
      <c r="B14700" s="42"/>
      <c r="D14700" s="90"/>
      <c r="F14700" s="90"/>
      <c r="G14700" s="42"/>
      <c r="H14700" s="90"/>
      <c r="M14700" s="42"/>
      <c r="S14700" s="42"/>
      <c r="T14700" s="42"/>
      <c r="U14700" s="42"/>
      <c r="V14700" s="42"/>
      <c r="W14700" s="42"/>
      <c r="X14700" s="42"/>
      <c r="Y14700" s="42"/>
      <c r="Z14700" s="42"/>
    </row>
    <row r="14701">
      <c r="B14701" s="42"/>
      <c r="D14701" s="90"/>
      <c r="F14701" s="90"/>
      <c r="G14701" s="42"/>
      <c r="H14701" s="90"/>
      <c r="M14701" s="42"/>
      <c r="S14701" s="42"/>
      <c r="T14701" s="42"/>
      <c r="U14701" s="42"/>
      <c r="V14701" s="42"/>
      <c r="W14701" s="42"/>
      <c r="X14701" s="42"/>
      <c r="Y14701" s="42"/>
      <c r="Z14701" s="42"/>
    </row>
    <row r="14702">
      <c r="B14702" s="42"/>
      <c r="D14702" s="90"/>
      <c r="F14702" s="90"/>
      <c r="G14702" s="42"/>
      <c r="H14702" s="90"/>
      <c r="M14702" s="42"/>
      <c r="S14702" s="42"/>
      <c r="T14702" s="42"/>
      <c r="U14702" s="42"/>
      <c r="V14702" s="42"/>
      <c r="W14702" s="42"/>
      <c r="X14702" s="42"/>
      <c r="Y14702" s="42"/>
      <c r="Z14702" s="42"/>
    </row>
    <row r="14703">
      <c r="B14703" s="42"/>
      <c r="D14703" s="90"/>
      <c r="F14703" s="90"/>
      <c r="G14703" s="42"/>
      <c r="H14703" s="90"/>
      <c r="M14703" s="42"/>
      <c r="S14703" s="42"/>
      <c r="T14703" s="42"/>
      <c r="U14703" s="42"/>
      <c r="V14703" s="42"/>
      <c r="W14703" s="42"/>
      <c r="X14703" s="42"/>
      <c r="Y14703" s="42"/>
      <c r="Z14703" s="42"/>
    </row>
    <row r="14704">
      <c r="B14704" s="42"/>
      <c r="D14704" s="90"/>
      <c r="F14704" s="90"/>
      <c r="G14704" s="42"/>
      <c r="H14704" s="90"/>
      <c r="M14704" s="42"/>
      <c r="S14704" s="42"/>
      <c r="T14704" s="42"/>
      <c r="U14704" s="42"/>
      <c r="V14704" s="42"/>
      <c r="W14704" s="42"/>
      <c r="X14704" s="42"/>
      <c r="Y14704" s="42"/>
      <c r="Z14704" s="42"/>
    </row>
    <row r="14705">
      <c r="B14705" s="42"/>
      <c r="D14705" s="90"/>
      <c r="F14705" s="90"/>
      <c r="G14705" s="42"/>
      <c r="H14705" s="90"/>
      <c r="M14705" s="42"/>
      <c r="S14705" s="42"/>
      <c r="T14705" s="42"/>
      <c r="U14705" s="42"/>
      <c r="V14705" s="42"/>
      <c r="W14705" s="42"/>
      <c r="X14705" s="42"/>
      <c r="Y14705" s="42"/>
      <c r="Z14705" s="42"/>
    </row>
    <row r="14706">
      <c r="B14706" s="42"/>
      <c r="D14706" s="90"/>
      <c r="F14706" s="90"/>
      <c r="G14706" s="42"/>
      <c r="H14706" s="90"/>
      <c r="M14706" s="42"/>
      <c r="S14706" s="42"/>
      <c r="T14706" s="42"/>
      <c r="U14706" s="42"/>
      <c r="V14706" s="42"/>
      <c r="W14706" s="42"/>
      <c r="X14706" s="42"/>
      <c r="Y14706" s="42"/>
      <c r="Z14706" s="42"/>
    </row>
    <row r="14707">
      <c r="B14707" s="42"/>
      <c r="D14707" s="90"/>
      <c r="F14707" s="90"/>
      <c r="G14707" s="42"/>
      <c r="H14707" s="90"/>
      <c r="M14707" s="42"/>
      <c r="S14707" s="42"/>
      <c r="T14707" s="42"/>
      <c r="U14707" s="42"/>
      <c r="V14707" s="42"/>
      <c r="W14707" s="42"/>
      <c r="X14707" s="42"/>
      <c r="Y14707" s="42"/>
      <c r="Z14707" s="42"/>
    </row>
    <row r="14708">
      <c r="B14708" s="42"/>
      <c r="D14708" s="90"/>
      <c r="F14708" s="90"/>
      <c r="G14708" s="42"/>
      <c r="H14708" s="90"/>
      <c r="M14708" s="42"/>
      <c r="S14708" s="42"/>
      <c r="T14708" s="42"/>
      <c r="U14708" s="42"/>
      <c r="V14708" s="42"/>
      <c r="W14708" s="42"/>
      <c r="X14708" s="42"/>
      <c r="Y14708" s="42"/>
      <c r="Z14708" s="42"/>
    </row>
    <row r="14709">
      <c r="B14709" s="42"/>
      <c r="D14709" s="90"/>
      <c r="F14709" s="90"/>
      <c r="G14709" s="42"/>
      <c r="H14709" s="90"/>
      <c r="M14709" s="42"/>
      <c r="S14709" s="42"/>
      <c r="T14709" s="42"/>
      <c r="U14709" s="42"/>
      <c r="V14709" s="42"/>
      <c r="W14709" s="42"/>
      <c r="X14709" s="42"/>
      <c r="Y14709" s="42"/>
      <c r="Z14709" s="42"/>
    </row>
    <row r="14710">
      <c r="B14710" s="42"/>
      <c r="D14710" s="90"/>
      <c r="F14710" s="90"/>
      <c r="G14710" s="42"/>
      <c r="H14710" s="90"/>
      <c r="M14710" s="42"/>
      <c r="S14710" s="42"/>
      <c r="T14710" s="42"/>
      <c r="U14710" s="42"/>
      <c r="V14710" s="42"/>
      <c r="W14710" s="42"/>
      <c r="X14710" s="42"/>
      <c r="Y14710" s="42"/>
      <c r="Z14710" s="42"/>
    </row>
    <row r="14711">
      <c r="B14711" s="42"/>
      <c r="D14711" s="90"/>
      <c r="F14711" s="90"/>
      <c r="G14711" s="42"/>
      <c r="H14711" s="90"/>
      <c r="M14711" s="42"/>
      <c r="S14711" s="42"/>
      <c r="T14711" s="42"/>
      <c r="U14711" s="42"/>
      <c r="V14711" s="42"/>
      <c r="W14711" s="42"/>
      <c r="X14711" s="42"/>
      <c r="Y14711" s="42"/>
      <c r="Z14711" s="42"/>
    </row>
    <row r="14712">
      <c r="B14712" s="42"/>
      <c r="D14712" s="90"/>
      <c r="F14712" s="90"/>
      <c r="G14712" s="42"/>
      <c r="H14712" s="90"/>
      <c r="M14712" s="42"/>
      <c r="S14712" s="42"/>
      <c r="T14712" s="42"/>
      <c r="U14712" s="42"/>
      <c r="V14712" s="42"/>
      <c r="W14712" s="42"/>
      <c r="X14712" s="42"/>
      <c r="Y14712" s="42"/>
      <c r="Z14712" s="42"/>
    </row>
    <row r="14713">
      <c r="B14713" s="42"/>
      <c r="D14713" s="90"/>
      <c r="F14713" s="90"/>
      <c r="G14713" s="42"/>
      <c r="H14713" s="90"/>
      <c r="M14713" s="42"/>
      <c r="S14713" s="42"/>
      <c r="T14713" s="42"/>
      <c r="U14713" s="42"/>
      <c r="V14713" s="42"/>
      <c r="W14713" s="42"/>
      <c r="X14713" s="42"/>
      <c r="Y14713" s="42"/>
      <c r="Z14713" s="42"/>
    </row>
    <row r="14714">
      <c r="B14714" s="42"/>
      <c r="D14714" s="90"/>
      <c r="F14714" s="90"/>
      <c r="G14714" s="42"/>
      <c r="H14714" s="90"/>
      <c r="M14714" s="42"/>
      <c r="S14714" s="42"/>
      <c r="T14714" s="42"/>
      <c r="U14714" s="42"/>
      <c r="V14714" s="42"/>
      <c r="W14714" s="42"/>
      <c r="X14714" s="42"/>
      <c r="Y14714" s="42"/>
      <c r="Z14714" s="42"/>
    </row>
    <row r="14715">
      <c r="B14715" s="42"/>
      <c r="D14715" s="90"/>
      <c r="F14715" s="90"/>
      <c r="G14715" s="42"/>
      <c r="H14715" s="90"/>
      <c r="M14715" s="42"/>
      <c r="S14715" s="42"/>
      <c r="T14715" s="42"/>
      <c r="U14715" s="42"/>
      <c r="V14715" s="42"/>
      <c r="W14715" s="42"/>
      <c r="X14715" s="42"/>
      <c r="Y14715" s="42"/>
      <c r="Z14715" s="42"/>
    </row>
    <row r="14716">
      <c r="B14716" s="42"/>
      <c r="D14716" s="90"/>
      <c r="F14716" s="90"/>
      <c r="G14716" s="42"/>
      <c r="H14716" s="90"/>
      <c r="M14716" s="42"/>
      <c r="S14716" s="42"/>
      <c r="T14716" s="42"/>
      <c r="U14716" s="42"/>
      <c r="V14716" s="42"/>
      <c r="W14716" s="42"/>
      <c r="X14716" s="42"/>
      <c r="Y14716" s="42"/>
      <c r="Z14716" s="42"/>
    </row>
    <row r="14717">
      <c r="B14717" s="42"/>
      <c r="D14717" s="90"/>
      <c r="F14717" s="90"/>
      <c r="G14717" s="42"/>
      <c r="H14717" s="90"/>
      <c r="M14717" s="42"/>
      <c r="S14717" s="42"/>
      <c r="T14717" s="42"/>
      <c r="U14717" s="42"/>
      <c r="V14717" s="42"/>
      <c r="W14717" s="42"/>
      <c r="X14717" s="42"/>
      <c r="Y14717" s="42"/>
      <c r="Z14717" s="42"/>
    </row>
    <row r="14718">
      <c r="B14718" s="42"/>
      <c r="D14718" s="90"/>
      <c r="F14718" s="90"/>
      <c r="G14718" s="42"/>
      <c r="H14718" s="90"/>
      <c r="M14718" s="42"/>
      <c r="S14718" s="42"/>
      <c r="T14718" s="42"/>
      <c r="U14718" s="42"/>
      <c r="V14718" s="42"/>
      <c r="W14718" s="42"/>
      <c r="X14718" s="42"/>
      <c r="Y14718" s="42"/>
      <c r="Z14718" s="42"/>
    </row>
    <row r="14719">
      <c r="B14719" s="42"/>
      <c r="D14719" s="90"/>
      <c r="F14719" s="90"/>
      <c r="G14719" s="42"/>
      <c r="H14719" s="90"/>
      <c r="M14719" s="42"/>
      <c r="S14719" s="42"/>
      <c r="T14719" s="42"/>
      <c r="U14719" s="42"/>
      <c r="V14719" s="42"/>
      <c r="W14719" s="42"/>
      <c r="X14719" s="42"/>
      <c r="Y14719" s="42"/>
      <c r="Z14719" s="42"/>
    </row>
    <row r="14720">
      <c r="B14720" s="42"/>
      <c r="D14720" s="90"/>
      <c r="F14720" s="90"/>
      <c r="G14720" s="42"/>
      <c r="H14720" s="90"/>
      <c r="M14720" s="42"/>
      <c r="S14720" s="42"/>
      <c r="T14720" s="42"/>
      <c r="U14720" s="42"/>
      <c r="V14720" s="42"/>
      <c r="W14720" s="42"/>
      <c r="X14720" s="42"/>
      <c r="Y14720" s="42"/>
      <c r="Z14720" s="42"/>
    </row>
    <row r="14721">
      <c r="B14721" s="42"/>
      <c r="D14721" s="90"/>
      <c r="F14721" s="90"/>
      <c r="G14721" s="42"/>
      <c r="H14721" s="90"/>
      <c r="M14721" s="42"/>
      <c r="S14721" s="42"/>
      <c r="T14721" s="42"/>
      <c r="U14721" s="42"/>
      <c r="V14721" s="42"/>
      <c r="W14721" s="42"/>
      <c r="X14721" s="42"/>
      <c r="Y14721" s="42"/>
      <c r="Z14721" s="42"/>
    </row>
    <row r="14722">
      <c r="B14722" s="42"/>
      <c r="D14722" s="90"/>
      <c r="F14722" s="90"/>
      <c r="G14722" s="42"/>
      <c r="H14722" s="90"/>
      <c r="M14722" s="42"/>
      <c r="S14722" s="42"/>
      <c r="T14722" s="42"/>
      <c r="U14722" s="42"/>
      <c r="V14722" s="42"/>
      <c r="W14722" s="42"/>
      <c r="X14722" s="42"/>
      <c r="Y14722" s="42"/>
      <c r="Z14722" s="42"/>
    </row>
    <row r="14723">
      <c r="B14723" s="42"/>
      <c r="D14723" s="90"/>
      <c r="F14723" s="90"/>
      <c r="G14723" s="42"/>
      <c r="H14723" s="90"/>
      <c r="M14723" s="42"/>
      <c r="S14723" s="42"/>
      <c r="T14723" s="42"/>
      <c r="U14723" s="42"/>
      <c r="V14723" s="42"/>
      <c r="W14723" s="42"/>
      <c r="X14723" s="42"/>
      <c r="Y14723" s="42"/>
      <c r="Z14723" s="42"/>
    </row>
    <row r="14724">
      <c r="B14724" s="42"/>
      <c r="D14724" s="90"/>
      <c r="F14724" s="90"/>
      <c r="G14724" s="42"/>
      <c r="H14724" s="90"/>
      <c r="M14724" s="42"/>
      <c r="S14724" s="42"/>
      <c r="T14724" s="42"/>
      <c r="U14724" s="42"/>
      <c r="V14724" s="42"/>
      <c r="W14724" s="42"/>
      <c r="X14724" s="42"/>
      <c r="Y14724" s="42"/>
      <c r="Z14724" s="42"/>
    </row>
    <row r="14725">
      <c r="B14725" s="42"/>
      <c r="D14725" s="90"/>
      <c r="F14725" s="90"/>
      <c r="G14725" s="42"/>
      <c r="H14725" s="90"/>
      <c r="M14725" s="42"/>
      <c r="S14725" s="42"/>
      <c r="T14725" s="42"/>
      <c r="U14725" s="42"/>
      <c r="V14725" s="42"/>
      <c r="W14725" s="42"/>
      <c r="X14725" s="42"/>
      <c r="Y14725" s="42"/>
      <c r="Z14725" s="42"/>
    </row>
    <row r="14726">
      <c r="B14726" s="42"/>
      <c r="D14726" s="90"/>
      <c r="F14726" s="90"/>
      <c r="G14726" s="42"/>
      <c r="H14726" s="90"/>
      <c r="M14726" s="42"/>
      <c r="S14726" s="42"/>
      <c r="T14726" s="42"/>
      <c r="U14726" s="42"/>
      <c r="V14726" s="42"/>
      <c r="W14726" s="42"/>
      <c r="X14726" s="42"/>
      <c r="Y14726" s="42"/>
      <c r="Z14726" s="42"/>
    </row>
    <row r="14727">
      <c r="B14727" s="42"/>
      <c r="D14727" s="90"/>
      <c r="F14727" s="90"/>
      <c r="G14727" s="42"/>
      <c r="H14727" s="90"/>
      <c r="M14727" s="42"/>
      <c r="S14727" s="42"/>
      <c r="T14727" s="42"/>
      <c r="U14727" s="42"/>
      <c r="V14727" s="42"/>
      <c r="W14727" s="42"/>
      <c r="X14727" s="42"/>
      <c r="Y14727" s="42"/>
      <c r="Z14727" s="42"/>
    </row>
    <row r="14728">
      <c r="B14728" s="42"/>
      <c r="D14728" s="90"/>
      <c r="F14728" s="90"/>
      <c r="G14728" s="42"/>
      <c r="H14728" s="90"/>
      <c r="M14728" s="42"/>
      <c r="S14728" s="42"/>
      <c r="T14728" s="42"/>
      <c r="U14728" s="42"/>
      <c r="V14728" s="42"/>
      <c r="W14728" s="42"/>
      <c r="X14728" s="42"/>
      <c r="Y14728" s="42"/>
      <c r="Z14728" s="42"/>
    </row>
    <row r="14729">
      <c r="B14729" s="42"/>
      <c r="D14729" s="90"/>
      <c r="F14729" s="90"/>
      <c r="G14729" s="42"/>
      <c r="H14729" s="90"/>
      <c r="M14729" s="42"/>
      <c r="S14729" s="42"/>
      <c r="T14729" s="42"/>
      <c r="U14729" s="42"/>
      <c r="V14729" s="42"/>
      <c r="W14729" s="42"/>
      <c r="X14729" s="42"/>
      <c r="Y14729" s="42"/>
      <c r="Z14729" s="42"/>
    </row>
    <row r="14730">
      <c r="B14730" s="42"/>
      <c r="D14730" s="90"/>
      <c r="F14730" s="90"/>
      <c r="G14730" s="42"/>
      <c r="H14730" s="90"/>
      <c r="M14730" s="42"/>
      <c r="S14730" s="42"/>
      <c r="T14730" s="42"/>
      <c r="U14730" s="42"/>
      <c r="V14730" s="42"/>
      <c r="W14730" s="42"/>
      <c r="X14730" s="42"/>
      <c r="Y14730" s="42"/>
      <c r="Z14730" s="42"/>
    </row>
    <row r="14731">
      <c r="B14731" s="42"/>
      <c r="D14731" s="90"/>
      <c r="F14731" s="90"/>
      <c r="G14731" s="42"/>
      <c r="H14731" s="90"/>
      <c r="M14731" s="42"/>
      <c r="S14731" s="42"/>
      <c r="T14731" s="42"/>
      <c r="U14731" s="42"/>
      <c r="V14731" s="42"/>
      <c r="W14731" s="42"/>
      <c r="X14731" s="42"/>
      <c r="Y14731" s="42"/>
      <c r="Z14731" s="42"/>
    </row>
    <row r="14732">
      <c r="B14732" s="42"/>
      <c r="D14732" s="90"/>
      <c r="F14732" s="90"/>
      <c r="G14732" s="42"/>
      <c r="H14732" s="90"/>
      <c r="M14732" s="42"/>
      <c r="S14732" s="42"/>
      <c r="T14732" s="42"/>
      <c r="U14732" s="42"/>
      <c r="V14732" s="42"/>
      <c r="W14732" s="42"/>
      <c r="X14732" s="42"/>
      <c r="Y14732" s="42"/>
      <c r="Z14732" s="42"/>
    </row>
    <row r="14733">
      <c r="B14733" s="42"/>
      <c r="D14733" s="90"/>
      <c r="F14733" s="90"/>
      <c r="G14733" s="42"/>
      <c r="H14733" s="90"/>
      <c r="M14733" s="42"/>
      <c r="S14733" s="42"/>
      <c r="T14733" s="42"/>
      <c r="U14733" s="42"/>
      <c r="V14733" s="42"/>
      <c r="W14733" s="42"/>
      <c r="X14733" s="42"/>
      <c r="Y14733" s="42"/>
      <c r="Z14733" s="42"/>
    </row>
    <row r="14734">
      <c r="B14734" s="42"/>
      <c r="D14734" s="90"/>
      <c r="F14734" s="90"/>
      <c r="G14734" s="42"/>
      <c r="H14734" s="90"/>
      <c r="M14734" s="42"/>
      <c r="S14734" s="42"/>
      <c r="T14734" s="42"/>
      <c r="U14734" s="42"/>
      <c r="V14734" s="42"/>
      <c r="W14734" s="42"/>
      <c r="X14734" s="42"/>
      <c r="Y14734" s="42"/>
      <c r="Z14734" s="42"/>
    </row>
    <row r="14735">
      <c r="B14735" s="42"/>
      <c r="D14735" s="90"/>
      <c r="F14735" s="90"/>
      <c r="G14735" s="42"/>
      <c r="H14735" s="90"/>
      <c r="M14735" s="42"/>
      <c r="S14735" s="42"/>
      <c r="T14735" s="42"/>
      <c r="U14735" s="42"/>
      <c r="V14735" s="42"/>
      <c r="W14735" s="42"/>
      <c r="X14735" s="42"/>
      <c r="Y14735" s="42"/>
      <c r="Z14735" s="42"/>
    </row>
    <row r="14736">
      <c r="B14736" s="42"/>
      <c r="D14736" s="90"/>
      <c r="F14736" s="90"/>
      <c r="G14736" s="42"/>
      <c r="H14736" s="90"/>
      <c r="M14736" s="42"/>
      <c r="S14736" s="42"/>
      <c r="T14736" s="42"/>
      <c r="U14736" s="42"/>
      <c r="V14736" s="42"/>
      <c r="W14736" s="42"/>
      <c r="X14736" s="42"/>
      <c r="Y14736" s="42"/>
      <c r="Z14736" s="42"/>
    </row>
    <row r="14737">
      <c r="B14737" s="42"/>
      <c r="D14737" s="90"/>
      <c r="F14737" s="90"/>
      <c r="G14737" s="42"/>
      <c r="H14737" s="90"/>
      <c r="M14737" s="42"/>
      <c r="S14737" s="42"/>
      <c r="T14737" s="42"/>
      <c r="U14737" s="42"/>
      <c r="V14737" s="42"/>
      <c r="W14737" s="42"/>
      <c r="X14737" s="42"/>
      <c r="Y14737" s="42"/>
      <c r="Z14737" s="42"/>
    </row>
    <row r="14738">
      <c r="B14738" s="42"/>
      <c r="D14738" s="90"/>
      <c r="F14738" s="90"/>
      <c r="G14738" s="42"/>
      <c r="H14738" s="90"/>
      <c r="M14738" s="42"/>
      <c r="S14738" s="42"/>
      <c r="T14738" s="42"/>
      <c r="U14738" s="42"/>
      <c r="V14738" s="42"/>
      <c r="W14738" s="42"/>
      <c r="X14738" s="42"/>
      <c r="Y14738" s="42"/>
      <c r="Z14738" s="42"/>
    </row>
    <row r="14739">
      <c r="B14739" s="42"/>
      <c r="D14739" s="90"/>
      <c r="F14739" s="90"/>
      <c r="G14739" s="42"/>
      <c r="H14739" s="90"/>
      <c r="M14739" s="42"/>
      <c r="S14739" s="42"/>
      <c r="T14739" s="42"/>
      <c r="U14739" s="42"/>
      <c r="V14739" s="42"/>
      <c r="W14739" s="42"/>
      <c r="X14739" s="42"/>
      <c r="Y14739" s="42"/>
      <c r="Z14739" s="42"/>
    </row>
    <row r="14740">
      <c r="B14740" s="42"/>
      <c r="D14740" s="90"/>
      <c r="F14740" s="90"/>
      <c r="G14740" s="42"/>
      <c r="H14740" s="90"/>
      <c r="M14740" s="42"/>
      <c r="S14740" s="42"/>
      <c r="T14740" s="42"/>
      <c r="U14740" s="42"/>
      <c r="V14740" s="42"/>
      <c r="W14740" s="42"/>
      <c r="X14740" s="42"/>
      <c r="Y14740" s="42"/>
      <c r="Z14740" s="42"/>
    </row>
    <row r="14741">
      <c r="B14741" s="42"/>
      <c r="D14741" s="90"/>
      <c r="F14741" s="90"/>
      <c r="G14741" s="42"/>
      <c r="H14741" s="90"/>
      <c r="M14741" s="42"/>
      <c r="S14741" s="42"/>
      <c r="T14741" s="42"/>
      <c r="U14741" s="42"/>
      <c r="V14741" s="42"/>
      <c r="W14741" s="42"/>
      <c r="X14741" s="42"/>
      <c r="Y14741" s="42"/>
      <c r="Z14741" s="42"/>
    </row>
    <row r="14742">
      <c r="B14742" s="42"/>
      <c r="D14742" s="90"/>
      <c r="F14742" s="90"/>
      <c r="G14742" s="42"/>
      <c r="H14742" s="90"/>
      <c r="M14742" s="42"/>
      <c r="S14742" s="42"/>
      <c r="T14742" s="42"/>
      <c r="U14742" s="42"/>
      <c r="V14742" s="42"/>
      <c r="W14742" s="42"/>
      <c r="X14742" s="42"/>
      <c r="Y14742" s="42"/>
      <c r="Z14742" s="42"/>
    </row>
    <row r="14743">
      <c r="B14743" s="42"/>
      <c r="D14743" s="90"/>
      <c r="F14743" s="90"/>
      <c r="G14743" s="42"/>
      <c r="H14743" s="90"/>
      <c r="M14743" s="42"/>
      <c r="S14743" s="42"/>
      <c r="T14743" s="42"/>
      <c r="U14743" s="42"/>
      <c r="V14743" s="42"/>
      <c r="W14743" s="42"/>
      <c r="X14743" s="42"/>
      <c r="Y14743" s="42"/>
      <c r="Z14743" s="42"/>
    </row>
    <row r="14744">
      <c r="B14744" s="42"/>
      <c r="D14744" s="90"/>
      <c r="F14744" s="90"/>
      <c r="G14744" s="42"/>
      <c r="H14744" s="90"/>
      <c r="M14744" s="42"/>
      <c r="S14744" s="42"/>
      <c r="T14744" s="42"/>
      <c r="U14744" s="42"/>
      <c r="V14744" s="42"/>
      <c r="W14744" s="42"/>
      <c r="X14744" s="42"/>
      <c r="Y14744" s="42"/>
      <c r="Z14744" s="42"/>
    </row>
    <row r="14745">
      <c r="B14745" s="42"/>
      <c r="D14745" s="90"/>
      <c r="F14745" s="90"/>
      <c r="G14745" s="42"/>
      <c r="H14745" s="90"/>
      <c r="M14745" s="42"/>
      <c r="S14745" s="42"/>
      <c r="T14745" s="42"/>
      <c r="U14745" s="42"/>
      <c r="V14745" s="42"/>
      <c r="W14745" s="42"/>
      <c r="X14745" s="42"/>
      <c r="Y14745" s="42"/>
      <c r="Z14745" s="42"/>
    </row>
    <row r="14746">
      <c r="B14746" s="42"/>
      <c r="D14746" s="90"/>
      <c r="F14746" s="90"/>
      <c r="G14746" s="42"/>
      <c r="H14746" s="90"/>
      <c r="M14746" s="42"/>
      <c r="S14746" s="42"/>
      <c r="T14746" s="42"/>
      <c r="U14746" s="42"/>
      <c r="V14746" s="42"/>
      <c r="W14746" s="42"/>
      <c r="X14746" s="42"/>
      <c r="Y14746" s="42"/>
      <c r="Z14746" s="42"/>
    </row>
    <row r="14747">
      <c r="B14747" s="42"/>
      <c r="D14747" s="90"/>
      <c r="F14747" s="90"/>
      <c r="G14747" s="42"/>
      <c r="H14747" s="90"/>
      <c r="M14747" s="42"/>
      <c r="S14747" s="42"/>
      <c r="T14747" s="42"/>
      <c r="U14747" s="42"/>
      <c r="V14747" s="42"/>
      <c r="W14747" s="42"/>
      <c r="X14747" s="42"/>
      <c r="Y14747" s="42"/>
      <c r="Z14747" s="42"/>
    </row>
    <row r="14748">
      <c r="B14748" s="42"/>
      <c r="D14748" s="90"/>
      <c r="F14748" s="90"/>
      <c r="G14748" s="42"/>
      <c r="H14748" s="90"/>
      <c r="M14748" s="42"/>
      <c r="S14748" s="42"/>
      <c r="T14748" s="42"/>
      <c r="U14748" s="42"/>
      <c r="V14748" s="42"/>
      <c r="W14748" s="42"/>
      <c r="X14748" s="42"/>
      <c r="Y14748" s="42"/>
      <c r="Z14748" s="42"/>
    </row>
    <row r="14749">
      <c r="B14749" s="42"/>
      <c r="D14749" s="90"/>
      <c r="F14749" s="90"/>
      <c r="G14749" s="42"/>
      <c r="H14749" s="90"/>
      <c r="M14749" s="42"/>
      <c r="S14749" s="42"/>
      <c r="T14749" s="42"/>
      <c r="U14749" s="42"/>
      <c r="V14749" s="42"/>
      <c r="W14749" s="42"/>
      <c r="X14749" s="42"/>
      <c r="Y14749" s="42"/>
      <c r="Z14749" s="42"/>
    </row>
    <row r="14750">
      <c r="B14750" s="42"/>
      <c r="D14750" s="90"/>
      <c r="F14750" s="90"/>
      <c r="G14750" s="42"/>
      <c r="H14750" s="90"/>
      <c r="M14750" s="42"/>
      <c r="S14750" s="42"/>
      <c r="T14750" s="42"/>
      <c r="U14750" s="42"/>
      <c r="V14750" s="42"/>
      <c r="W14750" s="42"/>
      <c r="X14750" s="42"/>
      <c r="Y14750" s="42"/>
      <c r="Z14750" s="42"/>
    </row>
    <row r="14751">
      <c r="B14751" s="42"/>
      <c r="D14751" s="90"/>
      <c r="F14751" s="90"/>
      <c r="G14751" s="42"/>
      <c r="H14751" s="90"/>
      <c r="M14751" s="42"/>
      <c r="S14751" s="42"/>
      <c r="T14751" s="42"/>
      <c r="U14751" s="42"/>
      <c r="V14751" s="42"/>
      <c r="W14751" s="42"/>
      <c r="X14751" s="42"/>
      <c r="Y14751" s="42"/>
      <c r="Z14751" s="42"/>
    </row>
    <row r="14752">
      <c r="B14752" s="42"/>
      <c r="D14752" s="90"/>
      <c r="F14752" s="90"/>
      <c r="G14752" s="42"/>
      <c r="H14752" s="90"/>
      <c r="M14752" s="42"/>
      <c r="S14752" s="42"/>
      <c r="T14752" s="42"/>
      <c r="U14752" s="42"/>
      <c r="V14752" s="42"/>
      <c r="W14752" s="42"/>
      <c r="X14752" s="42"/>
      <c r="Y14752" s="42"/>
      <c r="Z14752" s="42"/>
    </row>
    <row r="14753">
      <c r="B14753" s="42"/>
      <c r="D14753" s="90"/>
      <c r="F14753" s="90"/>
      <c r="G14753" s="42"/>
      <c r="H14753" s="90"/>
      <c r="M14753" s="42"/>
      <c r="S14753" s="42"/>
      <c r="T14753" s="42"/>
      <c r="U14753" s="42"/>
      <c r="V14753" s="42"/>
      <c r="W14753" s="42"/>
      <c r="X14753" s="42"/>
      <c r="Y14753" s="42"/>
      <c r="Z14753" s="42"/>
    </row>
    <row r="14754">
      <c r="B14754" s="42"/>
      <c r="D14754" s="90"/>
      <c r="F14754" s="90"/>
      <c r="G14754" s="42"/>
      <c r="H14754" s="90"/>
      <c r="M14754" s="42"/>
      <c r="S14754" s="42"/>
      <c r="T14754" s="42"/>
      <c r="U14754" s="42"/>
      <c r="V14754" s="42"/>
      <c r="W14754" s="42"/>
      <c r="X14754" s="42"/>
      <c r="Y14754" s="42"/>
      <c r="Z14754" s="42"/>
    </row>
    <row r="14755">
      <c r="B14755" s="42"/>
      <c r="D14755" s="90"/>
      <c r="F14755" s="90"/>
      <c r="G14755" s="42"/>
      <c r="H14755" s="90"/>
      <c r="M14755" s="42"/>
      <c r="S14755" s="42"/>
      <c r="T14755" s="42"/>
      <c r="U14755" s="42"/>
      <c r="V14755" s="42"/>
      <c r="W14755" s="42"/>
      <c r="X14755" s="42"/>
      <c r="Y14755" s="42"/>
      <c r="Z14755" s="42"/>
    </row>
    <row r="14756">
      <c r="B14756" s="42"/>
      <c r="D14756" s="90"/>
      <c r="F14756" s="90"/>
      <c r="G14756" s="42"/>
      <c r="H14756" s="90"/>
      <c r="M14756" s="42"/>
      <c r="S14756" s="42"/>
      <c r="T14756" s="42"/>
      <c r="U14756" s="42"/>
      <c r="V14756" s="42"/>
      <c r="W14756" s="42"/>
      <c r="X14756" s="42"/>
      <c r="Y14756" s="42"/>
      <c r="Z14756" s="42"/>
    </row>
    <row r="14757">
      <c r="B14757" s="42"/>
      <c r="D14757" s="90"/>
      <c r="F14757" s="90"/>
      <c r="G14757" s="42"/>
      <c r="H14757" s="90"/>
      <c r="M14757" s="42"/>
      <c r="S14757" s="42"/>
      <c r="T14757" s="42"/>
      <c r="U14757" s="42"/>
      <c r="V14757" s="42"/>
      <c r="W14757" s="42"/>
      <c r="X14757" s="42"/>
      <c r="Y14757" s="42"/>
      <c r="Z14757" s="42"/>
    </row>
    <row r="14758">
      <c r="B14758" s="42"/>
      <c r="D14758" s="90"/>
      <c r="F14758" s="90"/>
      <c r="G14758" s="42"/>
      <c r="H14758" s="90"/>
      <c r="M14758" s="42"/>
      <c r="S14758" s="42"/>
      <c r="T14758" s="42"/>
      <c r="U14758" s="42"/>
      <c r="V14758" s="42"/>
      <c r="W14758" s="42"/>
      <c r="X14758" s="42"/>
      <c r="Y14758" s="42"/>
      <c r="Z14758" s="42"/>
    </row>
    <row r="14759">
      <c r="B14759" s="42"/>
      <c r="D14759" s="90"/>
      <c r="F14759" s="90"/>
      <c r="G14759" s="42"/>
      <c r="H14759" s="90"/>
      <c r="M14759" s="42"/>
      <c r="S14759" s="42"/>
      <c r="T14759" s="42"/>
      <c r="U14759" s="42"/>
      <c r="V14759" s="42"/>
      <c r="W14759" s="42"/>
      <c r="X14759" s="42"/>
      <c r="Y14759" s="42"/>
      <c r="Z14759" s="42"/>
    </row>
    <row r="14760">
      <c r="B14760" s="42"/>
      <c r="D14760" s="90"/>
      <c r="F14760" s="90"/>
      <c r="G14760" s="42"/>
      <c r="H14760" s="90"/>
      <c r="M14760" s="42"/>
      <c r="S14760" s="42"/>
      <c r="T14760" s="42"/>
      <c r="U14760" s="42"/>
      <c r="V14760" s="42"/>
      <c r="W14760" s="42"/>
      <c r="X14760" s="42"/>
      <c r="Y14760" s="42"/>
      <c r="Z14760" s="42"/>
    </row>
    <row r="14761">
      <c r="B14761" s="42"/>
      <c r="D14761" s="90"/>
      <c r="F14761" s="90"/>
      <c r="G14761" s="42"/>
      <c r="H14761" s="90"/>
      <c r="M14761" s="42"/>
      <c r="S14761" s="42"/>
      <c r="T14761" s="42"/>
      <c r="U14761" s="42"/>
      <c r="V14761" s="42"/>
      <c r="W14761" s="42"/>
      <c r="X14761" s="42"/>
      <c r="Y14761" s="42"/>
      <c r="Z14761" s="42"/>
    </row>
    <row r="14762">
      <c r="B14762" s="42"/>
      <c r="D14762" s="90"/>
      <c r="F14762" s="90"/>
      <c r="G14762" s="42"/>
      <c r="H14762" s="90"/>
      <c r="M14762" s="42"/>
      <c r="S14762" s="42"/>
      <c r="T14762" s="42"/>
      <c r="U14762" s="42"/>
      <c r="V14762" s="42"/>
      <c r="W14762" s="42"/>
      <c r="X14762" s="42"/>
      <c r="Y14762" s="42"/>
      <c r="Z14762" s="42"/>
    </row>
    <row r="14763">
      <c r="B14763" s="42"/>
      <c r="D14763" s="90"/>
      <c r="F14763" s="90"/>
      <c r="G14763" s="42"/>
      <c r="H14763" s="90"/>
      <c r="M14763" s="42"/>
      <c r="S14763" s="42"/>
      <c r="T14763" s="42"/>
      <c r="U14763" s="42"/>
      <c r="V14763" s="42"/>
      <c r="W14763" s="42"/>
      <c r="X14763" s="42"/>
      <c r="Y14763" s="42"/>
      <c r="Z14763" s="42"/>
    </row>
    <row r="14764">
      <c r="B14764" s="42"/>
      <c r="D14764" s="90"/>
      <c r="F14764" s="90"/>
      <c r="G14764" s="42"/>
      <c r="H14764" s="90"/>
      <c r="M14764" s="42"/>
      <c r="S14764" s="42"/>
      <c r="T14764" s="42"/>
      <c r="U14764" s="42"/>
      <c r="V14764" s="42"/>
      <c r="W14764" s="42"/>
      <c r="X14764" s="42"/>
      <c r="Y14764" s="42"/>
      <c r="Z14764" s="42"/>
    </row>
    <row r="14765">
      <c r="B14765" s="42"/>
      <c r="D14765" s="90"/>
      <c r="F14765" s="90"/>
      <c r="G14765" s="42"/>
      <c r="H14765" s="90"/>
      <c r="M14765" s="42"/>
      <c r="S14765" s="42"/>
      <c r="T14765" s="42"/>
      <c r="U14765" s="42"/>
      <c r="V14765" s="42"/>
      <c r="W14765" s="42"/>
      <c r="X14765" s="42"/>
      <c r="Y14765" s="42"/>
      <c r="Z14765" s="42"/>
    </row>
    <row r="14766">
      <c r="B14766" s="42"/>
      <c r="D14766" s="90"/>
      <c r="F14766" s="90"/>
      <c r="G14766" s="42"/>
      <c r="H14766" s="90"/>
      <c r="M14766" s="42"/>
      <c r="S14766" s="42"/>
      <c r="T14766" s="42"/>
      <c r="U14766" s="42"/>
      <c r="V14766" s="42"/>
      <c r="W14766" s="42"/>
      <c r="X14766" s="42"/>
      <c r="Y14766" s="42"/>
      <c r="Z14766" s="42"/>
    </row>
    <row r="14767">
      <c r="B14767" s="42"/>
      <c r="D14767" s="90"/>
      <c r="F14767" s="90"/>
      <c r="G14767" s="42"/>
      <c r="H14767" s="90"/>
      <c r="M14767" s="42"/>
      <c r="S14767" s="42"/>
      <c r="T14767" s="42"/>
      <c r="U14767" s="42"/>
      <c r="V14767" s="42"/>
      <c r="W14767" s="42"/>
      <c r="X14767" s="42"/>
      <c r="Y14767" s="42"/>
      <c r="Z14767" s="42"/>
    </row>
    <row r="14768">
      <c r="B14768" s="42"/>
      <c r="D14768" s="90"/>
      <c r="F14768" s="90"/>
      <c r="G14768" s="42"/>
      <c r="H14768" s="90"/>
      <c r="M14768" s="42"/>
      <c r="S14768" s="42"/>
      <c r="T14768" s="42"/>
      <c r="U14768" s="42"/>
      <c r="V14768" s="42"/>
      <c r="W14768" s="42"/>
      <c r="X14768" s="42"/>
      <c r="Y14768" s="42"/>
      <c r="Z14768" s="42"/>
    </row>
    <row r="14769">
      <c r="B14769" s="42"/>
      <c r="D14769" s="90"/>
      <c r="F14769" s="90"/>
      <c r="G14769" s="42"/>
      <c r="H14769" s="90"/>
      <c r="M14769" s="42"/>
      <c r="S14769" s="42"/>
      <c r="T14769" s="42"/>
      <c r="U14769" s="42"/>
      <c r="V14769" s="42"/>
      <c r="W14769" s="42"/>
      <c r="X14769" s="42"/>
      <c r="Y14769" s="42"/>
      <c r="Z14769" s="42"/>
    </row>
    <row r="14770">
      <c r="B14770" s="42"/>
      <c r="D14770" s="90"/>
      <c r="F14770" s="90"/>
      <c r="G14770" s="42"/>
      <c r="H14770" s="90"/>
      <c r="M14770" s="42"/>
      <c r="S14770" s="42"/>
      <c r="T14770" s="42"/>
      <c r="U14770" s="42"/>
      <c r="V14770" s="42"/>
      <c r="W14770" s="42"/>
      <c r="X14770" s="42"/>
      <c r="Y14770" s="42"/>
      <c r="Z14770" s="42"/>
    </row>
    <row r="14771">
      <c r="B14771" s="42"/>
      <c r="D14771" s="90"/>
      <c r="F14771" s="90"/>
      <c r="G14771" s="42"/>
      <c r="H14771" s="90"/>
      <c r="M14771" s="42"/>
      <c r="S14771" s="42"/>
      <c r="T14771" s="42"/>
      <c r="U14771" s="42"/>
      <c r="V14771" s="42"/>
      <c r="W14771" s="42"/>
      <c r="X14771" s="42"/>
      <c r="Y14771" s="42"/>
      <c r="Z14771" s="42"/>
    </row>
    <row r="14772">
      <c r="B14772" s="42"/>
      <c r="D14772" s="90"/>
      <c r="F14772" s="90"/>
      <c r="G14772" s="42"/>
      <c r="H14772" s="90"/>
      <c r="M14772" s="42"/>
      <c r="S14772" s="42"/>
      <c r="T14772" s="42"/>
      <c r="U14772" s="42"/>
      <c r="V14772" s="42"/>
      <c r="W14772" s="42"/>
      <c r="X14772" s="42"/>
      <c r="Y14772" s="42"/>
      <c r="Z14772" s="42"/>
    </row>
    <row r="14773">
      <c r="B14773" s="42"/>
      <c r="D14773" s="90"/>
      <c r="F14773" s="90"/>
      <c r="G14773" s="42"/>
      <c r="H14773" s="90"/>
      <c r="M14773" s="42"/>
      <c r="S14773" s="42"/>
      <c r="T14773" s="42"/>
      <c r="U14773" s="42"/>
      <c r="V14773" s="42"/>
      <c r="W14773" s="42"/>
      <c r="X14773" s="42"/>
      <c r="Y14773" s="42"/>
      <c r="Z14773" s="42"/>
    </row>
    <row r="14774">
      <c r="B14774" s="42"/>
      <c r="D14774" s="90"/>
      <c r="F14774" s="90"/>
      <c r="G14774" s="42"/>
      <c r="H14774" s="90"/>
      <c r="M14774" s="42"/>
      <c r="S14774" s="42"/>
      <c r="T14774" s="42"/>
      <c r="U14774" s="42"/>
      <c r="V14774" s="42"/>
      <c r="W14774" s="42"/>
      <c r="X14774" s="42"/>
      <c r="Y14774" s="42"/>
      <c r="Z14774" s="42"/>
    </row>
    <row r="14775">
      <c r="B14775" s="42"/>
      <c r="D14775" s="90"/>
      <c r="F14775" s="90"/>
      <c r="G14775" s="42"/>
      <c r="H14775" s="90"/>
      <c r="M14775" s="42"/>
      <c r="S14775" s="42"/>
      <c r="T14775" s="42"/>
      <c r="U14775" s="42"/>
      <c r="V14775" s="42"/>
      <c r="W14775" s="42"/>
      <c r="X14775" s="42"/>
      <c r="Y14775" s="42"/>
      <c r="Z14775" s="42"/>
    </row>
    <row r="14776">
      <c r="B14776" s="42"/>
      <c r="D14776" s="90"/>
      <c r="F14776" s="90"/>
      <c r="G14776" s="42"/>
      <c r="H14776" s="90"/>
      <c r="M14776" s="42"/>
      <c r="S14776" s="42"/>
      <c r="T14776" s="42"/>
      <c r="U14776" s="42"/>
      <c r="V14776" s="42"/>
      <c r="W14776" s="42"/>
      <c r="X14776" s="42"/>
      <c r="Y14776" s="42"/>
      <c r="Z14776" s="42"/>
    </row>
    <row r="14777">
      <c r="B14777" s="42"/>
      <c r="D14777" s="90"/>
      <c r="F14777" s="90"/>
      <c r="G14777" s="42"/>
      <c r="H14777" s="90"/>
      <c r="M14777" s="42"/>
      <c r="S14777" s="42"/>
      <c r="T14777" s="42"/>
      <c r="U14777" s="42"/>
      <c r="V14777" s="42"/>
      <c r="W14777" s="42"/>
      <c r="X14777" s="42"/>
      <c r="Y14777" s="42"/>
      <c r="Z14777" s="42"/>
    </row>
    <row r="14778">
      <c r="B14778" s="42"/>
      <c r="D14778" s="90"/>
      <c r="F14778" s="90"/>
      <c r="G14778" s="42"/>
      <c r="H14778" s="90"/>
      <c r="M14778" s="42"/>
      <c r="S14778" s="42"/>
      <c r="T14778" s="42"/>
      <c r="U14778" s="42"/>
      <c r="V14778" s="42"/>
      <c r="W14778" s="42"/>
      <c r="X14778" s="42"/>
      <c r="Y14778" s="42"/>
      <c r="Z14778" s="42"/>
    </row>
    <row r="14779">
      <c r="B14779" s="42"/>
      <c r="D14779" s="90"/>
      <c r="F14779" s="90"/>
      <c r="G14779" s="42"/>
      <c r="H14779" s="90"/>
      <c r="M14779" s="42"/>
      <c r="S14779" s="42"/>
      <c r="T14779" s="42"/>
      <c r="U14779" s="42"/>
      <c r="V14779" s="42"/>
      <c r="W14779" s="42"/>
      <c r="X14779" s="42"/>
      <c r="Y14779" s="42"/>
      <c r="Z14779" s="42"/>
    </row>
    <row r="14780">
      <c r="B14780" s="42"/>
      <c r="D14780" s="90"/>
      <c r="F14780" s="90"/>
      <c r="G14780" s="42"/>
      <c r="H14780" s="90"/>
      <c r="M14780" s="42"/>
      <c r="S14780" s="42"/>
      <c r="T14780" s="42"/>
      <c r="U14780" s="42"/>
      <c r="V14780" s="42"/>
      <c r="W14780" s="42"/>
      <c r="X14780" s="42"/>
      <c r="Y14780" s="42"/>
      <c r="Z14780" s="42"/>
    </row>
    <row r="14781">
      <c r="B14781" s="42"/>
      <c r="D14781" s="90"/>
      <c r="F14781" s="90"/>
      <c r="G14781" s="42"/>
      <c r="H14781" s="90"/>
      <c r="M14781" s="42"/>
      <c r="S14781" s="42"/>
      <c r="T14781" s="42"/>
      <c r="U14781" s="42"/>
      <c r="V14781" s="42"/>
      <c r="W14781" s="42"/>
      <c r="X14781" s="42"/>
      <c r="Y14781" s="42"/>
      <c r="Z14781" s="42"/>
    </row>
    <row r="14782">
      <c r="B14782" s="42"/>
      <c r="D14782" s="90"/>
      <c r="F14782" s="90"/>
      <c r="G14782" s="42"/>
      <c r="H14782" s="90"/>
      <c r="M14782" s="42"/>
      <c r="S14782" s="42"/>
      <c r="T14782" s="42"/>
      <c r="U14782" s="42"/>
      <c r="V14782" s="42"/>
      <c r="W14782" s="42"/>
      <c r="X14782" s="42"/>
      <c r="Y14782" s="42"/>
      <c r="Z14782" s="42"/>
    </row>
    <row r="14783">
      <c r="B14783" s="42"/>
      <c r="D14783" s="90"/>
      <c r="F14783" s="90"/>
      <c r="G14783" s="42"/>
      <c r="H14783" s="90"/>
      <c r="M14783" s="42"/>
      <c r="S14783" s="42"/>
      <c r="T14783" s="42"/>
      <c r="U14783" s="42"/>
      <c r="V14783" s="42"/>
      <c r="W14783" s="42"/>
      <c r="X14783" s="42"/>
      <c r="Y14783" s="42"/>
      <c r="Z14783" s="42"/>
    </row>
    <row r="14784">
      <c r="B14784" s="42"/>
      <c r="D14784" s="90"/>
      <c r="F14784" s="90"/>
      <c r="G14784" s="42"/>
      <c r="H14784" s="90"/>
      <c r="M14784" s="42"/>
      <c r="S14784" s="42"/>
      <c r="T14784" s="42"/>
      <c r="U14784" s="42"/>
      <c r="V14784" s="42"/>
      <c r="W14784" s="42"/>
      <c r="X14784" s="42"/>
      <c r="Y14784" s="42"/>
      <c r="Z14784" s="42"/>
    </row>
    <row r="14785">
      <c r="B14785" s="42"/>
      <c r="D14785" s="90"/>
      <c r="F14785" s="90"/>
      <c r="G14785" s="42"/>
      <c r="H14785" s="90"/>
      <c r="M14785" s="42"/>
      <c r="S14785" s="42"/>
      <c r="T14785" s="42"/>
      <c r="U14785" s="42"/>
      <c r="V14785" s="42"/>
      <c r="W14785" s="42"/>
      <c r="X14785" s="42"/>
      <c r="Y14785" s="42"/>
      <c r="Z14785" s="42"/>
    </row>
    <row r="14786">
      <c r="B14786" s="42"/>
      <c r="D14786" s="90"/>
      <c r="F14786" s="90"/>
      <c r="G14786" s="42"/>
      <c r="H14786" s="90"/>
      <c r="M14786" s="42"/>
      <c r="S14786" s="42"/>
      <c r="T14786" s="42"/>
      <c r="U14786" s="42"/>
      <c r="V14786" s="42"/>
      <c r="W14786" s="42"/>
      <c r="X14786" s="42"/>
      <c r="Y14786" s="42"/>
      <c r="Z14786" s="42"/>
    </row>
    <row r="14787">
      <c r="B14787" s="42"/>
      <c r="D14787" s="90"/>
      <c r="F14787" s="90"/>
      <c r="G14787" s="42"/>
      <c r="H14787" s="90"/>
      <c r="M14787" s="42"/>
      <c r="S14787" s="42"/>
      <c r="T14787" s="42"/>
      <c r="U14787" s="42"/>
      <c r="V14787" s="42"/>
      <c r="W14787" s="42"/>
      <c r="X14787" s="42"/>
      <c r="Y14787" s="42"/>
      <c r="Z14787" s="42"/>
    </row>
    <row r="14788">
      <c r="B14788" s="42"/>
      <c r="D14788" s="90"/>
      <c r="F14788" s="90"/>
      <c r="G14788" s="42"/>
      <c r="H14788" s="90"/>
      <c r="M14788" s="42"/>
      <c r="S14788" s="42"/>
      <c r="T14788" s="42"/>
      <c r="U14788" s="42"/>
      <c r="V14788" s="42"/>
      <c r="W14788" s="42"/>
      <c r="X14788" s="42"/>
      <c r="Y14788" s="42"/>
      <c r="Z14788" s="42"/>
    </row>
    <row r="14789">
      <c r="B14789" s="42"/>
      <c r="D14789" s="90"/>
      <c r="F14789" s="90"/>
      <c r="G14789" s="42"/>
      <c r="H14789" s="90"/>
      <c r="M14789" s="42"/>
      <c r="S14789" s="42"/>
      <c r="T14789" s="42"/>
      <c r="U14789" s="42"/>
      <c r="V14789" s="42"/>
      <c r="W14789" s="42"/>
      <c r="X14789" s="42"/>
      <c r="Y14789" s="42"/>
      <c r="Z14789" s="42"/>
    </row>
    <row r="14790">
      <c r="B14790" s="42"/>
      <c r="D14790" s="90"/>
      <c r="F14790" s="90"/>
      <c r="G14790" s="42"/>
      <c r="H14790" s="90"/>
      <c r="M14790" s="42"/>
      <c r="S14790" s="42"/>
      <c r="T14790" s="42"/>
      <c r="U14790" s="42"/>
      <c r="V14790" s="42"/>
      <c r="W14790" s="42"/>
      <c r="X14790" s="42"/>
      <c r="Y14790" s="42"/>
      <c r="Z14790" s="42"/>
    </row>
    <row r="14791">
      <c r="B14791" s="42"/>
      <c r="D14791" s="90"/>
      <c r="F14791" s="90"/>
      <c r="G14791" s="42"/>
      <c r="H14791" s="90"/>
      <c r="M14791" s="42"/>
      <c r="S14791" s="42"/>
      <c r="T14791" s="42"/>
      <c r="U14791" s="42"/>
      <c r="V14791" s="42"/>
      <c r="W14791" s="42"/>
      <c r="X14791" s="42"/>
      <c r="Y14791" s="42"/>
      <c r="Z14791" s="42"/>
    </row>
    <row r="14792">
      <c r="B14792" s="42"/>
      <c r="D14792" s="90"/>
      <c r="F14792" s="90"/>
      <c r="G14792" s="42"/>
      <c r="H14792" s="90"/>
      <c r="M14792" s="42"/>
      <c r="S14792" s="42"/>
      <c r="T14792" s="42"/>
      <c r="U14792" s="42"/>
      <c r="V14792" s="42"/>
      <c r="W14792" s="42"/>
      <c r="X14792" s="42"/>
      <c r="Y14792" s="42"/>
      <c r="Z14792" s="42"/>
    </row>
    <row r="14793">
      <c r="B14793" s="42"/>
      <c r="D14793" s="90"/>
      <c r="F14793" s="90"/>
      <c r="G14793" s="42"/>
      <c r="H14793" s="90"/>
      <c r="M14793" s="42"/>
      <c r="S14793" s="42"/>
      <c r="T14793" s="42"/>
      <c r="U14793" s="42"/>
      <c r="V14793" s="42"/>
      <c r="W14793" s="42"/>
      <c r="X14793" s="42"/>
      <c r="Y14793" s="42"/>
      <c r="Z14793" s="42"/>
    </row>
    <row r="14794">
      <c r="B14794" s="42"/>
      <c r="D14794" s="90"/>
      <c r="F14794" s="90"/>
      <c r="G14794" s="42"/>
      <c r="H14794" s="90"/>
      <c r="M14794" s="42"/>
      <c r="S14794" s="42"/>
      <c r="T14794" s="42"/>
      <c r="U14794" s="42"/>
      <c r="V14794" s="42"/>
      <c r="W14794" s="42"/>
      <c r="X14794" s="42"/>
      <c r="Y14794" s="42"/>
      <c r="Z14794" s="42"/>
    </row>
    <row r="14795">
      <c r="B14795" s="42"/>
      <c r="D14795" s="90"/>
      <c r="F14795" s="90"/>
      <c r="G14795" s="42"/>
      <c r="H14795" s="90"/>
      <c r="M14795" s="42"/>
      <c r="S14795" s="42"/>
      <c r="T14795" s="42"/>
      <c r="U14795" s="42"/>
      <c r="V14795" s="42"/>
      <c r="W14795" s="42"/>
      <c r="X14795" s="42"/>
      <c r="Y14795" s="42"/>
      <c r="Z14795" s="42"/>
    </row>
    <row r="14796">
      <c r="B14796" s="42"/>
      <c r="D14796" s="90"/>
      <c r="F14796" s="90"/>
      <c r="G14796" s="42"/>
      <c r="H14796" s="90"/>
      <c r="M14796" s="42"/>
      <c r="S14796" s="42"/>
      <c r="T14796" s="42"/>
      <c r="U14796" s="42"/>
      <c r="V14796" s="42"/>
      <c r="W14796" s="42"/>
      <c r="X14796" s="42"/>
      <c r="Y14796" s="42"/>
      <c r="Z14796" s="42"/>
    </row>
    <row r="14797">
      <c r="B14797" s="42"/>
      <c r="D14797" s="90"/>
      <c r="F14797" s="90"/>
      <c r="G14797" s="42"/>
      <c r="H14797" s="90"/>
      <c r="M14797" s="42"/>
      <c r="S14797" s="42"/>
      <c r="T14797" s="42"/>
      <c r="U14797" s="42"/>
      <c r="V14797" s="42"/>
      <c r="W14797" s="42"/>
      <c r="X14797" s="42"/>
      <c r="Y14797" s="42"/>
      <c r="Z14797" s="42"/>
    </row>
    <row r="14798">
      <c r="B14798" s="42"/>
      <c r="D14798" s="90"/>
      <c r="F14798" s="90"/>
      <c r="G14798" s="42"/>
      <c r="H14798" s="90"/>
      <c r="M14798" s="42"/>
      <c r="S14798" s="42"/>
      <c r="T14798" s="42"/>
      <c r="U14798" s="42"/>
      <c r="V14798" s="42"/>
      <c r="W14798" s="42"/>
      <c r="X14798" s="42"/>
      <c r="Y14798" s="42"/>
      <c r="Z14798" s="42"/>
    </row>
    <row r="14799">
      <c r="B14799" s="42"/>
      <c r="D14799" s="90"/>
      <c r="F14799" s="90"/>
      <c r="G14799" s="42"/>
      <c r="H14799" s="90"/>
      <c r="M14799" s="42"/>
      <c r="S14799" s="42"/>
      <c r="T14799" s="42"/>
      <c r="U14799" s="42"/>
      <c r="V14799" s="42"/>
      <c r="W14799" s="42"/>
      <c r="X14799" s="42"/>
      <c r="Y14799" s="42"/>
      <c r="Z14799" s="42"/>
    </row>
    <row r="14800">
      <c r="B14800" s="42"/>
      <c r="D14800" s="90"/>
      <c r="F14800" s="90"/>
      <c r="G14800" s="42"/>
      <c r="H14800" s="90"/>
      <c r="M14800" s="42"/>
      <c r="S14800" s="42"/>
      <c r="T14800" s="42"/>
      <c r="U14800" s="42"/>
      <c r="V14800" s="42"/>
      <c r="W14800" s="42"/>
      <c r="X14800" s="42"/>
      <c r="Y14800" s="42"/>
      <c r="Z14800" s="42"/>
    </row>
    <row r="14801">
      <c r="B14801" s="42"/>
      <c r="D14801" s="90"/>
      <c r="F14801" s="90"/>
      <c r="G14801" s="42"/>
      <c r="H14801" s="90"/>
      <c r="M14801" s="42"/>
      <c r="S14801" s="42"/>
      <c r="T14801" s="42"/>
      <c r="U14801" s="42"/>
      <c r="V14801" s="42"/>
      <c r="W14801" s="42"/>
      <c r="X14801" s="42"/>
      <c r="Y14801" s="42"/>
      <c r="Z14801" s="42"/>
    </row>
    <row r="14802">
      <c r="B14802" s="42"/>
      <c r="D14802" s="90"/>
      <c r="F14802" s="90"/>
      <c r="G14802" s="42"/>
      <c r="H14802" s="90"/>
      <c r="M14802" s="42"/>
      <c r="S14802" s="42"/>
      <c r="T14802" s="42"/>
      <c r="U14802" s="42"/>
      <c r="V14802" s="42"/>
      <c r="W14802" s="42"/>
      <c r="X14802" s="42"/>
      <c r="Y14802" s="42"/>
      <c r="Z14802" s="42"/>
    </row>
    <row r="14803">
      <c r="B14803" s="42"/>
      <c r="D14803" s="90"/>
      <c r="F14803" s="90"/>
      <c r="G14803" s="42"/>
      <c r="H14803" s="90"/>
      <c r="M14803" s="42"/>
      <c r="S14803" s="42"/>
      <c r="T14803" s="42"/>
      <c r="U14803" s="42"/>
      <c r="V14803" s="42"/>
      <c r="W14803" s="42"/>
      <c r="X14803" s="42"/>
      <c r="Y14803" s="42"/>
      <c r="Z14803" s="42"/>
    </row>
    <row r="14804">
      <c r="B14804" s="42"/>
      <c r="D14804" s="90"/>
      <c r="F14804" s="90"/>
      <c r="G14804" s="42"/>
      <c r="H14804" s="90"/>
      <c r="M14804" s="42"/>
      <c r="S14804" s="42"/>
      <c r="T14804" s="42"/>
      <c r="U14804" s="42"/>
      <c r="V14804" s="42"/>
      <c r="W14804" s="42"/>
      <c r="X14804" s="42"/>
      <c r="Y14804" s="42"/>
      <c r="Z14804" s="42"/>
    </row>
    <row r="14805">
      <c r="B14805" s="42"/>
      <c r="D14805" s="90"/>
      <c r="F14805" s="90"/>
      <c r="G14805" s="42"/>
      <c r="H14805" s="90"/>
      <c r="M14805" s="42"/>
      <c r="S14805" s="42"/>
      <c r="T14805" s="42"/>
      <c r="U14805" s="42"/>
      <c r="V14805" s="42"/>
      <c r="W14805" s="42"/>
      <c r="X14805" s="42"/>
      <c r="Y14805" s="42"/>
      <c r="Z14805" s="42"/>
    </row>
    <row r="14806">
      <c r="B14806" s="42"/>
      <c r="D14806" s="90"/>
      <c r="F14806" s="90"/>
      <c r="G14806" s="42"/>
      <c r="H14806" s="90"/>
      <c r="M14806" s="42"/>
      <c r="S14806" s="42"/>
      <c r="T14806" s="42"/>
      <c r="U14806" s="42"/>
      <c r="V14806" s="42"/>
      <c r="W14806" s="42"/>
      <c r="X14806" s="42"/>
      <c r="Y14806" s="42"/>
      <c r="Z14806" s="42"/>
    </row>
    <row r="14807">
      <c r="B14807" s="42"/>
      <c r="D14807" s="90"/>
      <c r="F14807" s="90"/>
      <c r="G14807" s="42"/>
      <c r="H14807" s="90"/>
      <c r="M14807" s="42"/>
      <c r="S14807" s="42"/>
      <c r="T14807" s="42"/>
      <c r="U14807" s="42"/>
      <c r="V14807" s="42"/>
      <c r="W14807" s="42"/>
      <c r="X14807" s="42"/>
      <c r="Y14807" s="42"/>
      <c r="Z14807" s="42"/>
    </row>
    <row r="14808">
      <c r="B14808" s="42"/>
      <c r="D14808" s="90"/>
      <c r="F14808" s="90"/>
      <c r="G14808" s="42"/>
      <c r="H14808" s="90"/>
      <c r="M14808" s="42"/>
      <c r="S14808" s="42"/>
      <c r="T14808" s="42"/>
      <c r="U14808" s="42"/>
      <c r="V14808" s="42"/>
      <c r="W14808" s="42"/>
      <c r="X14808" s="42"/>
      <c r="Y14808" s="42"/>
      <c r="Z14808" s="42"/>
    </row>
    <row r="14809">
      <c r="B14809" s="42"/>
      <c r="D14809" s="90"/>
      <c r="F14809" s="90"/>
      <c r="G14809" s="42"/>
      <c r="H14809" s="90"/>
      <c r="M14809" s="42"/>
      <c r="S14809" s="42"/>
      <c r="T14809" s="42"/>
      <c r="U14809" s="42"/>
      <c r="V14809" s="42"/>
      <c r="W14809" s="42"/>
      <c r="X14809" s="42"/>
      <c r="Y14809" s="42"/>
      <c r="Z14809" s="42"/>
    </row>
    <row r="14810">
      <c r="B14810" s="42"/>
      <c r="D14810" s="90"/>
      <c r="F14810" s="90"/>
      <c r="G14810" s="42"/>
      <c r="H14810" s="90"/>
      <c r="M14810" s="42"/>
      <c r="S14810" s="42"/>
      <c r="T14810" s="42"/>
      <c r="U14810" s="42"/>
      <c r="V14810" s="42"/>
      <c r="W14810" s="42"/>
      <c r="X14810" s="42"/>
      <c r="Y14810" s="42"/>
      <c r="Z14810" s="42"/>
    </row>
    <row r="14811">
      <c r="B14811" s="42"/>
      <c r="D14811" s="90"/>
      <c r="F14811" s="90"/>
      <c r="G14811" s="42"/>
      <c r="H14811" s="90"/>
      <c r="M14811" s="42"/>
      <c r="S14811" s="42"/>
      <c r="T14811" s="42"/>
      <c r="U14811" s="42"/>
      <c r="V14811" s="42"/>
      <c r="W14811" s="42"/>
      <c r="X14811" s="42"/>
      <c r="Y14811" s="42"/>
      <c r="Z14811" s="42"/>
    </row>
    <row r="14812">
      <c r="B14812" s="42"/>
      <c r="D14812" s="90"/>
      <c r="F14812" s="90"/>
      <c r="G14812" s="42"/>
      <c r="H14812" s="90"/>
      <c r="M14812" s="42"/>
      <c r="S14812" s="42"/>
      <c r="T14812" s="42"/>
      <c r="U14812" s="42"/>
      <c r="V14812" s="42"/>
      <c r="W14812" s="42"/>
      <c r="X14812" s="42"/>
      <c r="Y14812" s="42"/>
      <c r="Z14812" s="42"/>
    </row>
    <row r="14813">
      <c r="B14813" s="42"/>
      <c r="D14813" s="90"/>
      <c r="F14813" s="90"/>
      <c r="G14813" s="42"/>
      <c r="H14813" s="90"/>
      <c r="M14813" s="42"/>
      <c r="S14813" s="42"/>
      <c r="T14813" s="42"/>
      <c r="U14813" s="42"/>
      <c r="V14813" s="42"/>
      <c r="W14813" s="42"/>
      <c r="X14813" s="42"/>
      <c r="Y14813" s="42"/>
      <c r="Z14813" s="42"/>
    </row>
    <row r="14814">
      <c r="B14814" s="42"/>
      <c r="D14814" s="90"/>
      <c r="F14814" s="90"/>
      <c r="G14814" s="42"/>
      <c r="H14814" s="90"/>
      <c r="M14814" s="42"/>
      <c r="S14814" s="42"/>
      <c r="T14814" s="42"/>
      <c r="U14814" s="42"/>
      <c r="V14814" s="42"/>
      <c r="W14814" s="42"/>
      <c r="X14814" s="42"/>
      <c r="Y14814" s="42"/>
      <c r="Z14814" s="42"/>
    </row>
    <row r="14815">
      <c r="B14815" s="42"/>
      <c r="D14815" s="90"/>
      <c r="F14815" s="90"/>
      <c r="G14815" s="42"/>
      <c r="H14815" s="90"/>
      <c r="M14815" s="42"/>
      <c r="S14815" s="42"/>
      <c r="T14815" s="42"/>
      <c r="U14815" s="42"/>
      <c r="V14815" s="42"/>
      <c r="W14815" s="42"/>
      <c r="X14815" s="42"/>
      <c r="Y14815" s="42"/>
      <c r="Z14815" s="42"/>
    </row>
    <row r="14816">
      <c r="B14816" s="42"/>
      <c r="D14816" s="90"/>
      <c r="F14816" s="90"/>
      <c r="G14816" s="42"/>
      <c r="H14816" s="90"/>
      <c r="M14816" s="42"/>
      <c r="S14816" s="42"/>
      <c r="T14816" s="42"/>
      <c r="U14816" s="42"/>
      <c r="V14816" s="42"/>
      <c r="W14816" s="42"/>
      <c r="X14816" s="42"/>
      <c r="Y14816" s="42"/>
      <c r="Z14816" s="42"/>
    </row>
    <row r="14817">
      <c r="B14817" s="42"/>
      <c r="D14817" s="90"/>
      <c r="F14817" s="90"/>
      <c r="G14817" s="42"/>
      <c r="H14817" s="90"/>
      <c r="M14817" s="42"/>
      <c r="S14817" s="42"/>
      <c r="T14817" s="42"/>
      <c r="U14817" s="42"/>
      <c r="V14817" s="42"/>
      <c r="W14817" s="42"/>
      <c r="X14817" s="42"/>
      <c r="Y14817" s="42"/>
      <c r="Z14817" s="42"/>
    </row>
    <row r="14818">
      <c r="B14818" s="42"/>
      <c r="D14818" s="90"/>
      <c r="F14818" s="90"/>
      <c r="G14818" s="42"/>
      <c r="H14818" s="90"/>
      <c r="M14818" s="42"/>
      <c r="S14818" s="42"/>
      <c r="T14818" s="42"/>
      <c r="U14818" s="42"/>
      <c r="V14818" s="42"/>
      <c r="W14818" s="42"/>
      <c r="X14818" s="42"/>
      <c r="Y14818" s="42"/>
      <c r="Z14818" s="42"/>
    </row>
    <row r="14819">
      <c r="B14819" s="42"/>
      <c r="D14819" s="90"/>
      <c r="F14819" s="90"/>
      <c r="G14819" s="42"/>
      <c r="H14819" s="90"/>
      <c r="M14819" s="42"/>
      <c r="S14819" s="42"/>
      <c r="T14819" s="42"/>
      <c r="U14819" s="42"/>
      <c r="V14819" s="42"/>
      <c r="W14819" s="42"/>
      <c r="X14819" s="42"/>
      <c r="Y14819" s="42"/>
      <c r="Z14819" s="42"/>
    </row>
    <row r="14820">
      <c r="B14820" s="42"/>
      <c r="D14820" s="90"/>
      <c r="F14820" s="90"/>
      <c r="G14820" s="42"/>
      <c r="H14820" s="90"/>
      <c r="M14820" s="42"/>
      <c r="S14820" s="42"/>
      <c r="T14820" s="42"/>
      <c r="U14820" s="42"/>
      <c r="V14820" s="42"/>
      <c r="W14820" s="42"/>
      <c r="X14820" s="42"/>
      <c r="Y14820" s="42"/>
      <c r="Z14820" s="42"/>
    </row>
    <row r="14821">
      <c r="B14821" s="42"/>
      <c r="D14821" s="90"/>
      <c r="F14821" s="90"/>
      <c r="G14821" s="42"/>
      <c r="H14821" s="90"/>
      <c r="M14821" s="42"/>
      <c r="S14821" s="42"/>
      <c r="T14821" s="42"/>
      <c r="U14821" s="42"/>
      <c r="V14821" s="42"/>
      <c r="W14821" s="42"/>
      <c r="X14821" s="42"/>
      <c r="Y14821" s="42"/>
      <c r="Z14821" s="42"/>
    </row>
    <row r="14822">
      <c r="B14822" s="42"/>
      <c r="D14822" s="90"/>
      <c r="F14822" s="90"/>
      <c r="G14822" s="42"/>
      <c r="H14822" s="90"/>
      <c r="M14822" s="42"/>
      <c r="S14822" s="42"/>
      <c r="T14822" s="42"/>
      <c r="U14822" s="42"/>
      <c r="V14822" s="42"/>
      <c r="W14822" s="42"/>
      <c r="X14822" s="42"/>
      <c r="Y14822" s="42"/>
      <c r="Z14822" s="42"/>
    </row>
    <row r="14823">
      <c r="B14823" s="42"/>
      <c r="D14823" s="90"/>
      <c r="F14823" s="90"/>
      <c r="G14823" s="42"/>
      <c r="H14823" s="90"/>
      <c r="M14823" s="42"/>
      <c r="S14823" s="42"/>
      <c r="T14823" s="42"/>
      <c r="U14823" s="42"/>
      <c r="V14823" s="42"/>
      <c r="W14823" s="42"/>
      <c r="X14823" s="42"/>
      <c r="Y14823" s="42"/>
      <c r="Z14823" s="42"/>
    </row>
    <row r="14824">
      <c r="B14824" s="42"/>
      <c r="D14824" s="90"/>
      <c r="F14824" s="90"/>
      <c r="G14824" s="42"/>
      <c r="H14824" s="90"/>
      <c r="M14824" s="42"/>
      <c r="S14824" s="42"/>
      <c r="T14824" s="42"/>
      <c r="U14824" s="42"/>
      <c r="V14824" s="42"/>
      <c r="W14824" s="42"/>
      <c r="X14824" s="42"/>
      <c r="Y14824" s="42"/>
      <c r="Z14824" s="42"/>
    </row>
    <row r="14825">
      <c r="B14825" s="42"/>
      <c r="D14825" s="90"/>
      <c r="F14825" s="90"/>
      <c r="G14825" s="42"/>
      <c r="H14825" s="90"/>
      <c r="M14825" s="42"/>
      <c r="S14825" s="42"/>
      <c r="T14825" s="42"/>
      <c r="U14825" s="42"/>
      <c r="V14825" s="42"/>
      <c r="W14825" s="42"/>
      <c r="X14825" s="42"/>
      <c r="Y14825" s="42"/>
      <c r="Z14825" s="42"/>
    </row>
    <row r="14826">
      <c r="B14826" s="42"/>
      <c r="D14826" s="90"/>
      <c r="F14826" s="90"/>
      <c r="G14826" s="42"/>
      <c r="H14826" s="90"/>
      <c r="M14826" s="42"/>
      <c r="S14826" s="42"/>
      <c r="T14826" s="42"/>
      <c r="U14826" s="42"/>
      <c r="V14826" s="42"/>
      <c r="W14826" s="42"/>
      <c r="X14826" s="42"/>
      <c r="Y14826" s="42"/>
      <c r="Z14826" s="42"/>
    </row>
    <row r="14827">
      <c r="B14827" s="42"/>
      <c r="D14827" s="90"/>
      <c r="F14827" s="90"/>
      <c r="G14827" s="42"/>
      <c r="H14827" s="90"/>
      <c r="M14827" s="42"/>
      <c r="S14827" s="42"/>
      <c r="T14827" s="42"/>
      <c r="U14827" s="42"/>
      <c r="V14827" s="42"/>
      <c r="W14827" s="42"/>
      <c r="X14827" s="42"/>
      <c r="Y14827" s="42"/>
      <c r="Z14827" s="42"/>
    </row>
    <row r="14828">
      <c r="B14828" s="42"/>
      <c r="D14828" s="90"/>
      <c r="F14828" s="90"/>
      <c r="G14828" s="42"/>
      <c r="H14828" s="90"/>
      <c r="M14828" s="42"/>
      <c r="S14828" s="42"/>
      <c r="T14828" s="42"/>
      <c r="U14828" s="42"/>
      <c r="V14828" s="42"/>
      <c r="W14828" s="42"/>
      <c r="X14828" s="42"/>
      <c r="Y14828" s="42"/>
      <c r="Z14828" s="42"/>
    </row>
    <row r="14829">
      <c r="B14829" s="42"/>
      <c r="D14829" s="90"/>
      <c r="F14829" s="90"/>
      <c r="G14829" s="42"/>
      <c r="H14829" s="90"/>
      <c r="M14829" s="42"/>
      <c r="S14829" s="42"/>
      <c r="T14829" s="42"/>
      <c r="U14829" s="42"/>
      <c r="V14829" s="42"/>
      <c r="W14829" s="42"/>
      <c r="X14829" s="42"/>
      <c r="Y14829" s="42"/>
      <c r="Z14829" s="42"/>
    </row>
    <row r="14830">
      <c r="B14830" s="42"/>
      <c r="D14830" s="90"/>
      <c r="F14830" s="90"/>
      <c r="G14830" s="42"/>
      <c r="H14830" s="90"/>
      <c r="M14830" s="42"/>
      <c r="S14830" s="42"/>
      <c r="T14830" s="42"/>
      <c r="U14830" s="42"/>
      <c r="V14830" s="42"/>
      <c r="W14830" s="42"/>
      <c r="X14830" s="42"/>
      <c r="Y14830" s="42"/>
      <c r="Z14830" s="42"/>
    </row>
    <row r="14831">
      <c r="B14831" s="42"/>
      <c r="D14831" s="90"/>
      <c r="F14831" s="90"/>
      <c r="G14831" s="42"/>
      <c r="H14831" s="90"/>
      <c r="M14831" s="42"/>
      <c r="S14831" s="42"/>
      <c r="T14831" s="42"/>
      <c r="U14831" s="42"/>
      <c r="V14831" s="42"/>
      <c r="W14831" s="42"/>
      <c r="X14831" s="42"/>
      <c r="Y14831" s="42"/>
      <c r="Z14831" s="42"/>
    </row>
    <row r="14832">
      <c r="B14832" s="42"/>
      <c r="D14832" s="90"/>
      <c r="F14832" s="90"/>
      <c r="G14832" s="42"/>
      <c r="H14832" s="90"/>
      <c r="M14832" s="42"/>
      <c r="S14832" s="42"/>
      <c r="T14832" s="42"/>
      <c r="U14832" s="42"/>
      <c r="V14832" s="42"/>
      <c r="W14832" s="42"/>
      <c r="X14832" s="42"/>
      <c r="Y14832" s="42"/>
      <c r="Z14832" s="42"/>
    </row>
    <row r="14833">
      <c r="B14833" s="42"/>
      <c r="D14833" s="90"/>
      <c r="F14833" s="90"/>
      <c r="G14833" s="42"/>
      <c r="H14833" s="90"/>
      <c r="M14833" s="42"/>
      <c r="S14833" s="42"/>
      <c r="T14833" s="42"/>
      <c r="U14833" s="42"/>
      <c r="V14833" s="42"/>
      <c r="W14833" s="42"/>
      <c r="X14833" s="42"/>
      <c r="Y14833" s="42"/>
      <c r="Z14833" s="42"/>
    </row>
    <row r="14834">
      <c r="B14834" s="42"/>
      <c r="D14834" s="90"/>
      <c r="F14834" s="90"/>
      <c r="G14834" s="42"/>
      <c r="H14834" s="90"/>
      <c r="M14834" s="42"/>
      <c r="S14834" s="42"/>
      <c r="T14834" s="42"/>
      <c r="U14834" s="42"/>
      <c r="V14834" s="42"/>
      <c r="W14834" s="42"/>
      <c r="X14834" s="42"/>
      <c r="Y14834" s="42"/>
      <c r="Z14834" s="42"/>
    </row>
    <row r="14835">
      <c r="B14835" s="42"/>
      <c r="D14835" s="90"/>
      <c r="F14835" s="90"/>
      <c r="G14835" s="42"/>
      <c r="H14835" s="90"/>
      <c r="M14835" s="42"/>
      <c r="S14835" s="42"/>
      <c r="T14835" s="42"/>
      <c r="U14835" s="42"/>
      <c r="V14835" s="42"/>
      <c r="W14835" s="42"/>
      <c r="X14835" s="42"/>
      <c r="Y14835" s="42"/>
      <c r="Z14835" s="42"/>
    </row>
    <row r="14836">
      <c r="B14836" s="42"/>
      <c r="D14836" s="90"/>
      <c r="F14836" s="90"/>
      <c r="G14836" s="42"/>
      <c r="H14836" s="90"/>
      <c r="M14836" s="42"/>
      <c r="S14836" s="42"/>
      <c r="T14836" s="42"/>
      <c r="U14836" s="42"/>
      <c r="V14836" s="42"/>
      <c r="W14836" s="42"/>
      <c r="X14836" s="42"/>
      <c r="Y14836" s="42"/>
      <c r="Z14836" s="42"/>
    </row>
    <row r="14837">
      <c r="B14837" s="42"/>
      <c r="D14837" s="90"/>
      <c r="F14837" s="90"/>
      <c r="G14837" s="42"/>
      <c r="H14837" s="90"/>
      <c r="M14837" s="42"/>
      <c r="S14837" s="42"/>
      <c r="T14837" s="42"/>
      <c r="U14837" s="42"/>
      <c r="V14837" s="42"/>
      <c r="W14837" s="42"/>
      <c r="X14837" s="42"/>
      <c r="Y14837" s="42"/>
      <c r="Z14837" s="42"/>
    </row>
    <row r="14838">
      <c r="B14838" s="42"/>
      <c r="D14838" s="90"/>
      <c r="F14838" s="90"/>
      <c r="G14838" s="42"/>
      <c r="H14838" s="90"/>
      <c r="M14838" s="42"/>
      <c r="S14838" s="42"/>
      <c r="T14838" s="42"/>
      <c r="U14838" s="42"/>
      <c r="V14838" s="42"/>
      <c r="W14838" s="42"/>
      <c r="X14838" s="42"/>
      <c r="Y14838" s="42"/>
      <c r="Z14838" s="42"/>
    </row>
    <row r="14839">
      <c r="B14839" s="42"/>
      <c r="D14839" s="90"/>
      <c r="F14839" s="90"/>
      <c r="G14839" s="42"/>
      <c r="H14839" s="90"/>
      <c r="M14839" s="42"/>
      <c r="S14839" s="42"/>
      <c r="T14839" s="42"/>
      <c r="U14839" s="42"/>
      <c r="V14839" s="42"/>
      <c r="W14839" s="42"/>
      <c r="X14839" s="42"/>
      <c r="Y14839" s="42"/>
      <c r="Z14839" s="42"/>
    </row>
    <row r="14840">
      <c r="B14840" s="42"/>
      <c r="D14840" s="90"/>
      <c r="F14840" s="90"/>
      <c r="G14840" s="42"/>
      <c r="H14840" s="90"/>
      <c r="M14840" s="42"/>
      <c r="S14840" s="42"/>
      <c r="T14840" s="42"/>
      <c r="U14840" s="42"/>
      <c r="V14840" s="42"/>
      <c r="W14840" s="42"/>
      <c r="X14840" s="42"/>
      <c r="Y14840" s="42"/>
      <c r="Z14840" s="42"/>
    </row>
    <row r="14841">
      <c r="B14841" s="42"/>
      <c r="D14841" s="90"/>
      <c r="F14841" s="90"/>
      <c r="G14841" s="42"/>
      <c r="H14841" s="90"/>
      <c r="M14841" s="42"/>
      <c r="S14841" s="42"/>
      <c r="T14841" s="42"/>
      <c r="U14841" s="42"/>
      <c r="V14841" s="42"/>
      <c r="W14841" s="42"/>
      <c r="X14841" s="42"/>
      <c r="Y14841" s="42"/>
      <c r="Z14841" s="42"/>
    </row>
    <row r="14842">
      <c r="B14842" s="42"/>
      <c r="D14842" s="90"/>
      <c r="F14842" s="90"/>
      <c r="G14842" s="42"/>
      <c r="H14842" s="90"/>
      <c r="M14842" s="42"/>
      <c r="S14842" s="42"/>
      <c r="T14842" s="42"/>
      <c r="U14842" s="42"/>
      <c r="V14842" s="42"/>
      <c r="W14842" s="42"/>
      <c r="X14842" s="42"/>
      <c r="Y14842" s="42"/>
      <c r="Z14842" s="42"/>
    </row>
    <row r="14843">
      <c r="B14843" s="42"/>
      <c r="D14843" s="90"/>
      <c r="F14843" s="90"/>
      <c r="G14843" s="42"/>
      <c r="H14843" s="90"/>
      <c r="M14843" s="42"/>
      <c r="S14843" s="42"/>
      <c r="T14843" s="42"/>
      <c r="U14843" s="42"/>
      <c r="V14843" s="42"/>
      <c r="W14843" s="42"/>
      <c r="X14843" s="42"/>
      <c r="Y14843" s="42"/>
      <c r="Z14843" s="42"/>
    </row>
    <row r="14844">
      <c r="B14844" s="42"/>
      <c r="D14844" s="90"/>
      <c r="F14844" s="90"/>
      <c r="G14844" s="42"/>
      <c r="H14844" s="90"/>
      <c r="M14844" s="42"/>
      <c r="S14844" s="42"/>
      <c r="T14844" s="42"/>
      <c r="U14844" s="42"/>
      <c r="V14844" s="42"/>
      <c r="W14844" s="42"/>
      <c r="X14844" s="42"/>
      <c r="Y14844" s="42"/>
      <c r="Z14844" s="42"/>
    </row>
    <row r="14845">
      <c r="B14845" s="42"/>
      <c r="D14845" s="90"/>
      <c r="F14845" s="90"/>
      <c r="G14845" s="42"/>
      <c r="H14845" s="90"/>
      <c r="M14845" s="42"/>
      <c r="S14845" s="42"/>
      <c r="T14845" s="42"/>
      <c r="U14845" s="42"/>
      <c r="V14845" s="42"/>
      <c r="W14845" s="42"/>
      <c r="X14845" s="42"/>
      <c r="Y14845" s="42"/>
      <c r="Z14845" s="42"/>
    </row>
    <row r="14846">
      <c r="B14846" s="42"/>
      <c r="D14846" s="90"/>
      <c r="F14846" s="90"/>
      <c r="G14846" s="42"/>
      <c r="H14846" s="90"/>
      <c r="M14846" s="42"/>
      <c r="S14846" s="42"/>
      <c r="T14846" s="42"/>
      <c r="U14846" s="42"/>
      <c r="V14846" s="42"/>
      <c r="W14846" s="42"/>
      <c r="X14846" s="42"/>
      <c r="Y14846" s="42"/>
      <c r="Z14846" s="42"/>
    </row>
    <row r="14847">
      <c r="B14847" s="42"/>
      <c r="D14847" s="90"/>
      <c r="F14847" s="90"/>
      <c r="G14847" s="42"/>
      <c r="H14847" s="90"/>
      <c r="M14847" s="42"/>
      <c r="S14847" s="42"/>
      <c r="T14847" s="42"/>
      <c r="U14847" s="42"/>
      <c r="V14847" s="42"/>
      <c r="W14847" s="42"/>
      <c r="X14847" s="42"/>
      <c r="Y14847" s="42"/>
      <c r="Z14847" s="42"/>
    </row>
    <row r="14848">
      <c r="B14848" s="42"/>
      <c r="D14848" s="90"/>
      <c r="F14848" s="90"/>
      <c r="G14848" s="42"/>
      <c r="H14848" s="90"/>
      <c r="M14848" s="42"/>
      <c r="S14848" s="42"/>
      <c r="T14848" s="42"/>
      <c r="U14848" s="42"/>
      <c r="V14848" s="42"/>
      <c r="W14848" s="42"/>
      <c r="X14848" s="42"/>
      <c r="Y14848" s="42"/>
      <c r="Z14848" s="42"/>
    </row>
    <row r="14849">
      <c r="B14849" s="42"/>
      <c r="D14849" s="90"/>
      <c r="F14849" s="90"/>
      <c r="G14849" s="42"/>
      <c r="H14849" s="90"/>
      <c r="M14849" s="42"/>
      <c r="S14849" s="42"/>
      <c r="T14849" s="42"/>
      <c r="U14849" s="42"/>
      <c r="V14849" s="42"/>
      <c r="W14849" s="42"/>
      <c r="X14849" s="42"/>
      <c r="Y14849" s="42"/>
      <c r="Z14849" s="42"/>
    </row>
    <row r="14850">
      <c r="B14850" s="42"/>
      <c r="D14850" s="90"/>
      <c r="F14850" s="90"/>
      <c r="G14850" s="42"/>
      <c r="H14850" s="90"/>
      <c r="M14850" s="42"/>
      <c r="S14850" s="42"/>
      <c r="T14850" s="42"/>
      <c r="U14850" s="42"/>
      <c r="V14850" s="42"/>
      <c r="W14850" s="42"/>
      <c r="X14850" s="42"/>
      <c r="Y14850" s="42"/>
      <c r="Z14850" s="42"/>
    </row>
    <row r="14851">
      <c r="B14851" s="42"/>
      <c r="D14851" s="90"/>
      <c r="F14851" s="90"/>
      <c r="G14851" s="42"/>
      <c r="H14851" s="90"/>
      <c r="M14851" s="42"/>
      <c r="S14851" s="42"/>
      <c r="T14851" s="42"/>
      <c r="U14851" s="42"/>
      <c r="V14851" s="42"/>
      <c r="W14851" s="42"/>
      <c r="X14851" s="42"/>
      <c r="Y14851" s="42"/>
      <c r="Z14851" s="42"/>
    </row>
    <row r="14852">
      <c r="B14852" s="42"/>
      <c r="D14852" s="90"/>
      <c r="F14852" s="90"/>
      <c r="G14852" s="42"/>
      <c r="H14852" s="90"/>
      <c r="M14852" s="42"/>
      <c r="S14852" s="42"/>
      <c r="T14852" s="42"/>
      <c r="U14852" s="42"/>
      <c r="V14852" s="42"/>
      <c r="W14852" s="42"/>
      <c r="X14852" s="42"/>
      <c r="Y14852" s="42"/>
      <c r="Z14852" s="42"/>
    </row>
    <row r="14853">
      <c r="B14853" s="42"/>
      <c r="D14853" s="90"/>
      <c r="F14853" s="90"/>
      <c r="G14853" s="42"/>
      <c r="H14853" s="90"/>
      <c r="M14853" s="42"/>
      <c r="S14853" s="42"/>
      <c r="T14853" s="42"/>
      <c r="U14853" s="42"/>
      <c r="V14853" s="42"/>
      <c r="W14853" s="42"/>
      <c r="X14853" s="42"/>
      <c r="Y14853" s="42"/>
      <c r="Z14853" s="42"/>
    </row>
    <row r="14854">
      <c r="B14854" s="42"/>
      <c r="D14854" s="90"/>
      <c r="F14854" s="90"/>
      <c r="G14854" s="42"/>
      <c r="H14854" s="90"/>
      <c r="M14854" s="42"/>
      <c r="S14854" s="42"/>
      <c r="T14854" s="42"/>
      <c r="U14854" s="42"/>
      <c r="V14854" s="42"/>
      <c r="W14854" s="42"/>
      <c r="X14854" s="42"/>
      <c r="Y14854" s="42"/>
      <c r="Z14854" s="42"/>
    </row>
    <row r="14855">
      <c r="B14855" s="42"/>
      <c r="D14855" s="90"/>
      <c r="F14855" s="90"/>
      <c r="G14855" s="42"/>
      <c r="H14855" s="90"/>
      <c r="M14855" s="42"/>
      <c r="S14855" s="42"/>
      <c r="T14855" s="42"/>
      <c r="U14855" s="42"/>
      <c r="V14855" s="42"/>
      <c r="W14855" s="42"/>
      <c r="X14855" s="42"/>
      <c r="Y14855" s="42"/>
      <c r="Z14855" s="42"/>
    </row>
    <row r="14856">
      <c r="B14856" s="42"/>
      <c r="D14856" s="90"/>
      <c r="F14856" s="90"/>
      <c r="G14856" s="42"/>
      <c r="H14856" s="90"/>
      <c r="M14856" s="42"/>
      <c r="S14856" s="42"/>
      <c r="T14856" s="42"/>
      <c r="U14856" s="42"/>
      <c r="V14856" s="42"/>
      <c r="W14856" s="42"/>
      <c r="X14856" s="42"/>
      <c r="Y14856" s="42"/>
      <c r="Z14856" s="42"/>
    </row>
    <row r="14857">
      <c r="B14857" s="42"/>
      <c r="D14857" s="90"/>
      <c r="F14857" s="90"/>
      <c r="G14857" s="42"/>
      <c r="H14857" s="90"/>
      <c r="M14857" s="42"/>
      <c r="S14857" s="42"/>
      <c r="T14857" s="42"/>
      <c r="U14857" s="42"/>
      <c r="V14857" s="42"/>
      <c r="W14857" s="42"/>
      <c r="X14857" s="42"/>
      <c r="Y14857" s="42"/>
      <c r="Z14857" s="42"/>
    </row>
    <row r="14858">
      <c r="B14858" s="42"/>
      <c r="D14858" s="90"/>
      <c r="F14858" s="90"/>
      <c r="G14858" s="42"/>
      <c r="H14858" s="90"/>
      <c r="M14858" s="42"/>
      <c r="S14858" s="42"/>
      <c r="T14858" s="42"/>
      <c r="U14858" s="42"/>
      <c r="V14858" s="42"/>
      <c r="W14858" s="42"/>
      <c r="X14858" s="42"/>
      <c r="Y14858" s="42"/>
      <c r="Z14858" s="42"/>
    </row>
    <row r="14859">
      <c r="B14859" s="42"/>
      <c r="D14859" s="90"/>
      <c r="F14859" s="90"/>
      <c r="G14859" s="42"/>
      <c r="H14859" s="90"/>
      <c r="M14859" s="42"/>
      <c r="S14859" s="42"/>
      <c r="T14859" s="42"/>
      <c r="U14859" s="42"/>
      <c r="V14859" s="42"/>
      <c r="W14859" s="42"/>
      <c r="X14859" s="42"/>
      <c r="Y14859" s="42"/>
      <c r="Z14859" s="42"/>
    </row>
    <row r="14860">
      <c r="B14860" s="42"/>
      <c r="D14860" s="90"/>
      <c r="F14860" s="90"/>
      <c r="G14860" s="42"/>
      <c r="H14860" s="90"/>
      <c r="M14860" s="42"/>
      <c r="S14860" s="42"/>
      <c r="T14860" s="42"/>
      <c r="U14860" s="42"/>
      <c r="V14860" s="42"/>
      <c r="W14860" s="42"/>
      <c r="X14860" s="42"/>
      <c r="Y14860" s="42"/>
      <c r="Z14860" s="42"/>
    </row>
    <row r="14861">
      <c r="B14861" s="42"/>
      <c r="D14861" s="90"/>
      <c r="F14861" s="90"/>
      <c r="G14861" s="42"/>
      <c r="H14861" s="90"/>
      <c r="M14861" s="42"/>
      <c r="S14861" s="42"/>
      <c r="T14861" s="42"/>
      <c r="U14861" s="42"/>
      <c r="V14861" s="42"/>
      <c r="W14861" s="42"/>
      <c r="X14861" s="42"/>
      <c r="Y14861" s="42"/>
      <c r="Z14861" s="42"/>
    </row>
    <row r="14862">
      <c r="B14862" s="42"/>
      <c r="D14862" s="90"/>
      <c r="F14862" s="90"/>
      <c r="G14862" s="42"/>
      <c r="H14862" s="90"/>
      <c r="M14862" s="42"/>
      <c r="S14862" s="42"/>
      <c r="T14862" s="42"/>
      <c r="U14862" s="42"/>
      <c r="V14862" s="42"/>
      <c r="W14862" s="42"/>
      <c r="X14862" s="42"/>
      <c r="Y14862" s="42"/>
      <c r="Z14862" s="42"/>
    </row>
    <row r="14863">
      <c r="B14863" s="42"/>
      <c r="D14863" s="90"/>
      <c r="F14863" s="90"/>
      <c r="G14863" s="42"/>
      <c r="H14863" s="90"/>
      <c r="M14863" s="42"/>
      <c r="S14863" s="42"/>
      <c r="T14863" s="42"/>
      <c r="U14863" s="42"/>
      <c r="V14863" s="42"/>
      <c r="W14863" s="42"/>
      <c r="X14863" s="42"/>
      <c r="Y14863" s="42"/>
      <c r="Z14863" s="42"/>
    </row>
    <row r="14864">
      <c r="B14864" s="42"/>
      <c r="D14864" s="90"/>
      <c r="F14864" s="90"/>
      <c r="G14864" s="42"/>
      <c r="H14864" s="90"/>
      <c r="M14864" s="42"/>
      <c r="S14864" s="42"/>
      <c r="T14864" s="42"/>
      <c r="U14864" s="42"/>
      <c r="V14864" s="42"/>
      <c r="W14864" s="42"/>
      <c r="X14864" s="42"/>
      <c r="Y14864" s="42"/>
      <c r="Z14864" s="42"/>
    </row>
    <row r="14865">
      <c r="B14865" s="42"/>
      <c r="D14865" s="90"/>
      <c r="F14865" s="90"/>
      <c r="G14865" s="42"/>
      <c r="H14865" s="90"/>
      <c r="M14865" s="42"/>
      <c r="S14865" s="42"/>
      <c r="T14865" s="42"/>
      <c r="U14865" s="42"/>
      <c r="V14865" s="42"/>
      <c r="W14865" s="42"/>
      <c r="X14865" s="42"/>
      <c r="Y14865" s="42"/>
      <c r="Z14865" s="42"/>
    </row>
    <row r="14866">
      <c r="B14866" s="42"/>
      <c r="D14866" s="90"/>
      <c r="F14866" s="90"/>
      <c r="G14866" s="42"/>
      <c r="H14866" s="90"/>
      <c r="M14866" s="42"/>
      <c r="S14866" s="42"/>
      <c r="T14866" s="42"/>
      <c r="U14866" s="42"/>
      <c r="V14866" s="42"/>
      <c r="W14866" s="42"/>
      <c r="X14866" s="42"/>
      <c r="Y14866" s="42"/>
      <c r="Z14866" s="42"/>
    </row>
    <row r="14867">
      <c r="B14867" s="42"/>
      <c r="D14867" s="90"/>
      <c r="F14867" s="90"/>
      <c r="G14867" s="42"/>
      <c r="H14867" s="90"/>
      <c r="M14867" s="42"/>
      <c r="S14867" s="42"/>
      <c r="T14867" s="42"/>
      <c r="U14867" s="42"/>
      <c r="V14867" s="42"/>
      <c r="W14867" s="42"/>
      <c r="X14867" s="42"/>
      <c r="Y14867" s="42"/>
      <c r="Z14867" s="42"/>
    </row>
    <row r="14868">
      <c r="B14868" s="42"/>
      <c r="D14868" s="90"/>
      <c r="F14868" s="90"/>
      <c r="G14868" s="42"/>
      <c r="H14868" s="90"/>
      <c r="M14868" s="42"/>
      <c r="S14868" s="42"/>
      <c r="T14868" s="42"/>
      <c r="U14868" s="42"/>
      <c r="V14868" s="42"/>
      <c r="W14868" s="42"/>
      <c r="X14868" s="42"/>
      <c r="Y14868" s="42"/>
      <c r="Z14868" s="42"/>
    </row>
    <row r="14869">
      <c r="B14869" s="42"/>
      <c r="D14869" s="90"/>
      <c r="F14869" s="90"/>
      <c r="G14869" s="42"/>
      <c r="H14869" s="90"/>
      <c r="M14869" s="42"/>
      <c r="S14869" s="42"/>
      <c r="T14869" s="42"/>
      <c r="U14869" s="42"/>
      <c r="V14869" s="42"/>
      <c r="W14869" s="42"/>
      <c r="X14869" s="42"/>
      <c r="Y14869" s="42"/>
      <c r="Z14869" s="42"/>
    </row>
    <row r="14870">
      <c r="B14870" s="42"/>
      <c r="D14870" s="90"/>
      <c r="F14870" s="90"/>
      <c r="G14870" s="42"/>
      <c r="H14870" s="90"/>
      <c r="M14870" s="42"/>
      <c r="S14870" s="42"/>
      <c r="T14870" s="42"/>
      <c r="U14870" s="42"/>
      <c r="V14870" s="42"/>
      <c r="W14870" s="42"/>
      <c r="X14870" s="42"/>
      <c r="Y14870" s="42"/>
      <c r="Z14870" s="42"/>
    </row>
    <row r="14871">
      <c r="B14871" s="42"/>
      <c r="D14871" s="90"/>
      <c r="F14871" s="90"/>
      <c r="G14871" s="42"/>
      <c r="H14871" s="90"/>
      <c r="M14871" s="42"/>
      <c r="S14871" s="42"/>
      <c r="T14871" s="42"/>
      <c r="U14871" s="42"/>
      <c r="V14871" s="42"/>
      <c r="W14871" s="42"/>
      <c r="X14871" s="42"/>
      <c r="Y14871" s="42"/>
      <c r="Z14871" s="42"/>
    </row>
    <row r="14872">
      <c r="B14872" s="42"/>
      <c r="D14872" s="90"/>
      <c r="F14872" s="90"/>
      <c r="G14872" s="42"/>
      <c r="H14872" s="90"/>
      <c r="M14872" s="42"/>
      <c r="S14872" s="42"/>
      <c r="T14872" s="42"/>
      <c r="U14872" s="42"/>
      <c r="V14872" s="42"/>
      <c r="W14872" s="42"/>
      <c r="X14872" s="42"/>
      <c r="Y14872" s="42"/>
      <c r="Z14872" s="42"/>
    </row>
    <row r="14873">
      <c r="B14873" s="42"/>
      <c r="D14873" s="90"/>
      <c r="F14873" s="90"/>
      <c r="G14873" s="42"/>
      <c r="H14873" s="90"/>
      <c r="M14873" s="42"/>
      <c r="S14873" s="42"/>
      <c r="T14873" s="42"/>
      <c r="U14873" s="42"/>
      <c r="V14873" s="42"/>
      <c r="W14873" s="42"/>
      <c r="X14873" s="42"/>
      <c r="Y14873" s="42"/>
      <c r="Z14873" s="42"/>
    </row>
    <row r="14874">
      <c r="B14874" s="42"/>
      <c r="D14874" s="90"/>
      <c r="F14874" s="90"/>
      <c r="G14874" s="42"/>
      <c r="H14874" s="90"/>
      <c r="M14874" s="42"/>
      <c r="S14874" s="42"/>
      <c r="T14874" s="42"/>
      <c r="U14874" s="42"/>
      <c r="V14874" s="42"/>
      <c r="W14874" s="42"/>
      <c r="X14874" s="42"/>
      <c r="Y14874" s="42"/>
      <c r="Z14874" s="42"/>
    </row>
    <row r="14875">
      <c r="B14875" s="42"/>
      <c r="D14875" s="90"/>
      <c r="F14875" s="90"/>
      <c r="G14875" s="42"/>
      <c r="H14875" s="90"/>
      <c r="M14875" s="42"/>
      <c r="S14875" s="42"/>
      <c r="T14875" s="42"/>
      <c r="U14875" s="42"/>
      <c r="V14875" s="42"/>
      <c r="W14875" s="42"/>
      <c r="X14875" s="42"/>
      <c r="Y14875" s="42"/>
      <c r="Z14875" s="42"/>
    </row>
    <row r="14876">
      <c r="B14876" s="42"/>
      <c r="D14876" s="90"/>
      <c r="F14876" s="90"/>
      <c r="G14876" s="42"/>
      <c r="H14876" s="90"/>
      <c r="M14876" s="42"/>
      <c r="S14876" s="42"/>
      <c r="T14876" s="42"/>
      <c r="U14876" s="42"/>
      <c r="V14876" s="42"/>
      <c r="W14876" s="42"/>
      <c r="X14876" s="42"/>
      <c r="Y14876" s="42"/>
      <c r="Z14876" s="42"/>
    </row>
    <row r="14877">
      <c r="B14877" s="42"/>
      <c r="D14877" s="90"/>
      <c r="F14877" s="90"/>
      <c r="G14877" s="42"/>
      <c r="H14877" s="90"/>
      <c r="M14877" s="42"/>
      <c r="S14877" s="42"/>
      <c r="T14877" s="42"/>
      <c r="U14877" s="42"/>
      <c r="V14877" s="42"/>
      <c r="W14877" s="42"/>
      <c r="X14877" s="42"/>
      <c r="Y14877" s="42"/>
      <c r="Z14877" s="42"/>
    </row>
    <row r="14878">
      <c r="B14878" s="42"/>
      <c r="D14878" s="90"/>
      <c r="F14878" s="90"/>
      <c r="G14878" s="42"/>
      <c r="H14878" s="90"/>
      <c r="M14878" s="42"/>
      <c r="S14878" s="42"/>
      <c r="T14878" s="42"/>
      <c r="U14878" s="42"/>
      <c r="V14878" s="42"/>
      <c r="W14878" s="42"/>
      <c r="X14878" s="42"/>
      <c r="Y14878" s="42"/>
      <c r="Z14878" s="42"/>
    </row>
    <row r="14879">
      <c r="B14879" s="42"/>
      <c r="D14879" s="90"/>
      <c r="F14879" s="90"/>
      <c r="G14879" s="42"/>
      <c r="H14879" s="90"/>
      <c r="M14879" s="42"/>
      <c r="S14879" s="42"/>
      <c r="T14879" s="42"/>
      <c r="U14879" s="42"/>
      <c r="V14879" s="42"/>
      <c r="W14879" s="42"/>
      <c r="X14879" s="42"/>
      <c r="Y14879" s="42"/>
      <c r="Z14879" s="42"/>
    </row>
    <row r="14880">
      <c r="B14880" s="42"/>
      <c r="D14880" s="90"/>
      <c r="F14880" s="90"/>
      <c r="G14880" s="42"/>
      <c r="H14880" s="90"/>
      <c r="M14880" s="42"/>
      <c r="S14880" s="42"/>
      <c r="T14880" s="42"/>
      <c r="U14880" s="42"/>
      <c r="V14880" s="42"/>
      <c r="W14880" s="42"/>
      <c r="X14880" s="42"/>
      <c r="Y14880" s="42"/>
      <c r="Z14880" s="42"/>
    </row>
    <row r="14881">
      <c r="B14881" s="42"/>
      <c r="D14881" s="90"/>
      <c r="F14881" s="90"/>
      <c r="G14881" s="42"/>
      <c r="H14881" s="90"/>
      <c r="M14881" s="42"/>
      <c r="S14881" s="42"/>
      <c r="T14881" s="42"/>
      <c r="U14881" s="42"/>
      <c r="V14881" s="42"/>
      <c r="W14881" s="42"/>
      <c r="X14881" s="42"/>
      <c r="Y14881" s="42"/>
      <c r="Z14881" s="42"/>
    </row>
    <row r="14882">
      <c r="B14882" s="42"/>
      <c r="D14882" s="90"/>
      <c r="F14882" s="90"/>
      <c r="G14882" s="42"/>
      <c r="H14882" s="90"/>
      <c r="M14882" s="42"/>
      <c r="S14882" s="42"/>
      <c r="T14882" s="42"/>
      <c r="U14882" s="42"/>
      <c r="V14882" s="42"/>
      <c r="W14882" s="42"/>
      <c r="X14882" s="42"/>
      <c r="Y14882" s="42"/>
      <c r="Z14882" s="42"/>
    </row>
    <row r="14883">
      <c r="B14883" s="42"/>
      <c r="D14883" s="90"/>
      <c r="F14883" s="90"/>
      <c r="G14883" s="42"/>
      <c r="H14883" s="90"/>
      <c r="M14883" s="42"/>
      <c r="S14883" s="42"/>
      <c r="T14883" s="42"/>
      <c r="U14883" s="42"/>
      <c r="V14883" s="42"/>
      <c r="W14883" s="42"/>
      <c r="X14883" s="42"/>
      <c r="Y14883" s="42"/>
      <c r="Z14883" s="42"/>
    </row>
    <row r="14884">
      <c r="B14884" s="42"/>
      <c r="D14884" s="90"/>
      <c r="F14884" s="90"/>
      <c r="G14884" s="42"/>
      <c r="H14884" s="90"/>
      <c r="M14884" s="42"/>
      <c r="S14884" s="42"/>
      <c r="T14884" s="42"/>
      <c r="U14884" s="42"/>
      <c r="V14884" s="42"/>
      <c r="W14884" s="42"/>
      <c r="X14884" s="42"/>
      <c r="Y14884" s="42"/>
      <c r="Z14884" s="42"/>
    </row>
    <row r="14885">
      <c r="B14885" s="42"/>
      <c r="D14885" s="90"/>
      <c r="F14885" s="90"/>
      <c r="G14885" s="42"/>
      <c r="H14885" s="90"/>
      <c r="M14885" s="42"/>
      <c r="S14885" s="42"/>
      <c r="T14885" s="42"/>
      <c r="U14885" s="42"/>
      <c r="V14885" s="42"/>
      <c r="W14885" s="42"/>
      <c r="X14885" s="42"/>
      <c r="Y14885" s="42"/>
      <c r="Z14885" s="42"/>
    </row>
    <row r="14886">
      <c r="B14886" s="42"/>
      <c r="D14886" s="90"/>
      <c r="F14886" s="90"/>
      <c r="G14886" s="42"/>
      <c r="H14886" s="90"/>
      <c r="M14886" s="42"/>
      <c r="S14886" s="42"/>
      <c r="T14886" s="42"/>
      <c r="U14886" s="42"/>
      <c r="V14886" s="42"/>
      <c r="W14886" s="42"/>
      <c r="X14886" s="42"/>
      <c r="Y14886" s="42"/>
      <c r="Z14886" s="42"/>
    </row>
    <row r="14887">
      <c r="B14887" s="42"/>
      <c r="D14887" s="90"/>
      <c r="F14887" s="90"/>
      <c r="G14887" s="42"/>
      <c r="H14887" s="90"/>
      <c r="M14887" s="42"/>
      <c r="S14887" s="42"/>
      <c r="T14887" s="42"/>
      <c r="U14887" s="42"/>
      <c r="V14887" s="42"/>
      <c r="W14887" s="42"/>
      <c r="X14887" s="42"/>
      <c r="Y14887" s="42"/>
      <c r="Z14887" s="42"/>
    </row>
    <row r="14888">
      <c r="B14888" s="42"/>
      <c r="D14888" s="90"/>
      <c r="F14888" s="90"/>
      <c r="G14888" s="42"/>
      <c r="H14888" s="90"/>
      <c r="M14888" s="42"/>
      <c r="S14888" s="42"/>
      <c r="T14888" s="42"/>
      <c r="U14888" s="42"/>
      <c r="V14888" s="42"/>
      <c r="W14888" s="42"/>
      <c r="X14888" s="42"/>
      <c r="Y14888" s="42"/>
      <c r="Z14888" s="42"/>
    </row>
    <row r="14889">
      <c r="B14889" s="42"/>
      <c r="D14889" s="90"/>
      <c r="F14889" s="90"/>
      <c r="G14889" s="42"/>
      <c r="H14889" s="90"/>
      <c r="M14889" s="42"/>
      <c r="S14889" s="42"/>
      <c r="T14889" s="42"/>
      <c r="U14889" s="42"/>
      <c r="V14889" s="42"/>
      <c r="W14889" s="42"/>
      <c r="X14889" s="42"/>
      <c r="Y14889" s="42"/>
      <c r="Z14889" s="42"/>
    </row>
    <row r="14890">
      <c r="B14890" s="42"/>
      <c r="D14890" s="90"/>
      <c r="F14890" s="90"/>
      <c r="G14890" s="42"/>
      <c r="H14890" s="90"/>
      <c r="M14890" s="42"/>
      <c r="S14890" s="42"/>
      <c r="T14890" s="42"/>
      <c r="U14890" s="42"/>
      <c r="V14890" s="42"/>
      <c r="W14890" s="42"/>
      <c r="X14890" s="42"/>
      <c r="Y14890" s="42"/>
      <c r="Z14890" s="42"/>
    </row>
    <row r="14891">
      <c r="B14891" s="42"/>
      <c r="D14891" s="90"/>
      <c r="F14891" s="90"/>
      <c r="G14891" s="42"/>
      <c r="H14891" s="90"/>
      <c r="M14891" s="42"/>
      <c r="S14891" s="42"/>
      <c r="T14891" s="42"/>
      <c r="U14891" s="42"/>
      <c r="V14891" s="42"/>
      <c r="W14891" s="42"/>
      <c r="X14891" s="42"/>
      <c r="Y14891" s="42"/>
      <c r="Z14891" s="42"/>
    </row>
    <row r="14892">
      <c r="B14892" s="42"/>
      <c r="D14892" s="90"/>
      <c r="F14892" s="90"/>
      <c r="G14892" s="42"/>
      <c r="H14892" s="90"/>
      <c r="M14892" s="42"/>
      <c r="S14892" s="42"/>
      <c r="T14892" s="42"/>
      <c r="U14892" s="42"/>
      <c r="V14892" s="42"/>
      <c r="W14892" s="42"/>
      <c r="X14892" s="42"/>
      <c r="Y14892" s="42"/>
      <c r="Z14892" s="42"/>
    </row>
    <row r="14893">
      <c r="B14893" s="42"/>
      <c r="D14893" s="90"/>
      <c r="F14893" s="90"/>
      <c r="G14893" s="42"/>
      <c r="H14893" s="90"/>
      <c r="M14893" s="42"/>
      <c r="S14893" s="42"/>
      <c r="T14893" s="42"/>
      <c r="U14893" s="42"/>
      <c r="V14893" s="42"/>
      <c r="W14893" s="42"/>
      <c r="X14893" s="42"/>
      <c r="Y14893" s="42"/>
      <c r="Z14893" s="42"/>
    </row>
    <row r="14894">
      <c r="B14894" s="42"/>
      <c r="D14894" s="90"/>
      <c r="F14894" s="90"/>
      <c r="G14894" s="42"/>
      <c r="H14894" s="90"/>
      <c r="M14894" s="42"/>
      <c r="S14894" s="42"/>
      <c r="T14894" s="42"/>
      <c r="U14894" s="42"/>
      <c r="V14894" s="42"/>
      <c r="W14894" s="42"/>
      <c r="X14894" s="42"/>
      <c r="Y14894" s="42"/>
      <c r="Z14894" s="42"/>
    </row>
    <row r="14895">
      <c r="B14895" s="42"/>
      <c r="D14895" s="90"/>
      <c r="F14895" s="90"/>
      <c r="G14895" s="42"/>
      <c r="H14895" s="90"/>
      <c r="M14895" s="42"/>
      <c r="S14895" s="42"/>
      <c r="T14895" s="42"/>
      <c r="U14895" s="42"/>
      <c r="V14895" s="42"/>
      <c r="W14895" s="42"/>
      <c r="X14895" s="42"/>
      <c r="Y14895" s="42"/>
      <c r="Z14895" s="42"/>
    </row>
    <row r="14896">
      <c r="B14896" s="42"/>
      <c r="D14896" s="90"/>
      <c r="F14896" s="90"/>
      <c r="G14896" s="42"/>
      <c r="H14896" s="90"/>
      <c r="M14896" s="42"/>
      <c r="S14896" s="42"/>
      <c r="T14896" s="42"/>
      <c r="U14896" s="42"/>
      <c r="V14896" s="42"/>
      <c r="W14896" s="42"/>
      <c r="X14896" s="42"/>
      <c r="Y14896" s="42"/>
      <c r="Z14896" s="42"/>
    </row>
    <row r="14897">
      <c r="B14897" s="42"/>
      <c r="D14897" s="90"/>
      <c r="F14897" s="90"/>
      <c r="G14897" s="42"/>
      <c r="H14897" s="90"/>
      <c r="M14897" s="42"/>
      <c r="S14897" s="42"/>
      <c r="T14897" s="42"/>
      <c r="U14897" s="42"/>
      <c r="V14897" s="42"/>
      <c r="W14897" s="42"/>
      <c r="X14897" s="42"/>
      <c r="Y14897" s="42"/>
      <c r="Z14897" s="42"/>
    </row>
    <row r="14898">
      <c r="B14898" s="42"/>
      <c r="D14898" s="90"/>
      <c r="F14898" s="90"/>
      <c r="G14898" s="42"/>
      <c r="H14898" s="90"/>
      <c r="M14898" s="42"/>
      <c r="S14898" s="42"/>
      <c r="T14898" s="42"/>
      <c r="U14898" s="42"/>
      <c r="V14898" s="42"/>
      <c r="W14898" s="42"/>
      <c r="X14898" s="42"/>
      <c r="Y14898" s="42"/>
      <c r="Z14898" s="42"/>
    </row>
    <row r="14899">
      <c r="B14899" s="42"/>
      <c r="D14899" s="90"/>
      <c r="F14899" s="90"/>
      <c r="G14899" s="42"/>
      <c r="H14899" s="90"/>
      <c r="M14899" s="42"/>
      <c r="S14899" s="42"/>
      <c r="T14899" s="42"/>
      <c r="U14899" s="42"/>
      <c r="V14899" s="42"/>
      <c r="W14899" s="42"/>
      <c r="X14899" s="42"/>
      <c r="Y14899" s="42"/>
      <c r="Z14899" s="42"/>
    </row>
    <row r="14900">
      <c r="B14900" s="42"/>
      <c r="D14900" s="90"/>
      <c r="F14900" s="90"/>
      <c r="G14900" s="42"/>
      <c r="H14900" s="90"/>
      <c r="M14900" s="42"/>
      <c r="S14900" s="42"/>
      <c r="T14900" s="42"/>
      <c r="U14900" s="42"/>
      <c r="V14900" s="42"/>
      <c r="W14900" s="42"/>
      <c r="X14900" s="42"/>
      <c r="Y14900" s="42"/>
      <c r="Z14900" s="42"/>
    </row>
    <row r="14901">
      <c r="B14901" s="42"/>
      <c r="D14901" s="90"/>
      <c r="F14901" s="90"/>
      <c r="G14901" s="42"/>
      <c r="H14901" s="90"/>
      <c r="M14901" s="42"/>
      <c r="S14901" s="42"/>
      <c r="T14901" s="42"/>
      <c r="U14901" s="42"/>
      <c r="V14901" s="42"/>
      <c r="W14901" s="42"/>
      <c r="X14901" s="42"/>
      <c r="Y14901" s="42"/>
      <c r="Z14901" s="42"/>
    </row>
    <row r="14902">
      <c r="B14902" s="42"/>
      <c r="D14902" s="90"/>
      <c r="F14902" s="90"/>
      <c r="G14902" s="42"/>
      <c r="H14902" s="90"/>
      <c r="M14902" s="42"/>
      <c r="S14902" s="42"/>
      <c r="T14902" s="42"/>
      <c r="U14902" s="42"/>
      <c r="V14902" s="42"/>
      <c r="W14902" s="42"/>
      <c r="X14902" s="42"/>
      <c r="Y14902" s="42"/>
      <c r="Z14902" s="42"/>
    </row>
    <row r="14903">
      <c r="B14903" s="42"/>
      <c r="D14903" s="90"/>
      <c r="F14903" s="90"/>
      <c r="G14903" s="42"/>
      <c r="H14903" s="90"/>
      <c r="M14903" s="42"/>
      <c r="S14903" s="42"/>
      <c r="T14903" s="42"/>
      <c r="U14903" s="42"/>
      <c r="V14903" s="42"/>
      <c r="W14903" s="42"/>
      <c r="X14903" s="42"/>
      <c r="Y14903" s="42"/>
      <c r="Z14903" s="42"/>
    </row>
    <row r="14904">
      <c r="B14904" s="42"/>
      <c r="D14904" s="90"/>
      <c r="F14904" s="90"/>
      <c r="G14904" s="42"/>
      <c r="H14904" s="90"/>
      <c r="M14904" s="42"/>
      <c r="S14904" s="42"/>
      <c r="T14904" s="42"/>
      <c r="U14904" s="42"/>
      <c r="V14904" s="42"/>
      <c r="W14904" s="42"/>
      <c r="X14904" s="42"/>
      <c r="Y14904" s="42"/>
      <c r="Z14904" s="42"/>
    </row>
    <row r="14905">
      <c r="B14905" s="42"/>
      <c r="D14905" s="90"/>
      <c r="F14905" s="90"/>
      <c r="G14905" s="42"/>
      <c r="H14905" s="90"/>
      <c r="M14905" s="42"/>
      <c r="S14905" s="42"/>
      <c r="T14905" s="42"/>
      <c r="U14905" s="42"/>
      <c r="V14905" s="42"/>
      <c r="W14905" s="42"/>
      <c r="X14905" s="42"/>
      <c r="Y14905" s="42"/>
      <c r="Z14905" s="42"/>
    </row>
    <row r="14906">
      <c r="B14906" s="42"/>
      <c r="D14906" s="90"/>
      <c r="F14906" s="90"/>
      <c r="G14906" s="42"/>
      <c r="H14906" s="90"/>
      <c r="M14906" s="42"/>
      <c r="S14906" s="42"/>
      <c r="T14906" s="42"/>
      <c r="U14906" s="42"/>
      <c r="V14906" s="42"/>
      <c r="W14906" s="42"/>
      <c r="X14906" s="42"/>
      <c r="Y14906" s="42"/>
      <c r="Z14906" s="42"/>
    </row>
    <row r="14907">
      <c r="B14907" s="42"/>
      <c r="D14907" s="90"/>
      <c r="F14907" s="90"/>
      <c r="G14907" s="42"/>
      <c r="H14907" s="90"/>
      <c r="M14907" s="42"/>
      <c r="S14907" s="42"/>
      <c r="T14907" s="42"/>
      <c r="U14907" s="42"/>
      <c r="V14907" s="42"/>
      <c r="W14907" s="42"/>
      <c r="X14907" s="42"/>
      <c r="Y14907" s="42"/>
      <c r="Z14907" s="42"/>
    </row>
    <row r="14908">
      <c r="B14908" s="42"/>
      <c r="D14908" s="90"/>
      <c r="F14908" s="90"/>
      <c r="G14908" s="42"/>
      <c r="H14908" s="90"/>
      <c r="M14908" s="42"/>
      <c r="S14908" s="42"/>
      <c r="T14908" s="42"/>
      <c r="U14908" s="42"/>
      <c r="V14908" s="42"/>
      <c r="W14908" s="42"/>
      <c r="X14908" s="42"/>
      <c r="Y14908" s="42"/>
      <c r="Z14908" s="42"/>
    </row>
    <row r="14909">
      <c r="B14909" s="42"/>
      <c r="D14909" s="90"/>
      <c r="F14909" s="90"/>
      <c r="G14909" s="42"/>
      <c r="H14909" s="90"/>
      <c r="M14909" s="42"/>
      <c r="S14909" s="42"/>
      <c r="T14909" s="42"/>
      <c r="U14909" s="42"/>
      <c r="V14909" s="42"/>
      <c r="W14909" s="42"/>
      <c r="X14909" s="42"/>
      <c r="Y14909" s="42"/>
      <c r="Z14909" s="42"/>
    </row>
    <row r="14910">
      <c r="B14910" s="42"/>
      <c r="D14910" s="90"/>
      <c r="F14910" s="90"/>
      <c r="G14910" s="42"/>
      <c r="H14910" s="90"/>
      <c r="M14910" s="42"/>
      <c r="S14910" s="42"/>
      <c r="T14910" s="42"/>
      <c r="U14910" s="42"/>
      <c r="V14910" s="42"/>
      <c r="W14910" s="42"/>
      <c r="X14910" s="42"/>
      <c r="Y14910" s="42"/>
      <c r="Z14910" s="42"/>
    </row>
    <row r="14911">
      <c r="B14911" s="42"/>
      <c r="D14911" s="90"/>
      <c r="F14911" s="90"/>
      <c r="G14911" s="42"/>
      <c r="H14911" s="90"/>
      <c r="M14911" s="42"/>
      <c r="S14911" s="42"/>
      <c r="T14911" s="42"/>
      <c r="U14911" s="42"/>
      <c r="V14911" s="42"/>
      <c r="W14911" s="42"/>
      <c r="X14911" s="42"/>
      <c r="Y14911" s="42"/>
      <c r="Z14911" s="42"/>
    </row>
    <row r="14912">
      <c r="B14912" s="42"/>
      <c r="D14912" s="90"/>
      <c r="F14912" s="90"/>
      <c r="G14912" s="42"/>
      <c r="H14912" s="90"/>
      <c r="M14912" s="42"/>
      <c r="S14912" s="42"/>
      <c r="T14912" s="42"/>
      <c r="U14912" s="42"/>
      <c r="V14912" s="42"/>
      <c r="W14912" s="42"/>
      <c r="X14912" s="42"/>
      <c r="Y14912" s="42"/>
      <c r="Z14912" s="42"/>
    </row>
    <row r="14913">
      <c r="B14913" s="42"/>
      <c r="D14913" s="90"/>
      <c r="F14913" s="90"/>
      <c r="G14913" s="42"/>
      <c r="H14913" s="90"/>
      <c r="M14913" s="42"/>
      <c r="S14913" s="42"/>
      <c r="T14913" s="42"/>
      <c r="U14913" s="42"/>
      <c r="V14913" s="42"/>
      <c r="W14913" s="42"/>
      <c r="X14913" s="42"/>
      <c r="Y14913" s="42"/>
      <c r="Z14913" s="42"/>
    </row>
    <row r="14914">
      <c r="B14914" s="42"/>
      <c r="D14914" s="90"/>
      <c r="F14914" s="90"/>
      <c r="G14914" s="42"/>
      <c r="H14914" s="90"/>
      <c r="M14914" s="42"/>
      <c r="S14914" s="42"/>
      <c r="T14914" s="42"/>
      <c r="U14914" s="42"/>
      <c r="V14914" s="42"/>
      <c r="W14914" s="42"/>
      <c r="X14914" s="42"/>
      <c r="Y14914" s="42"/>
      <c r="Z14914" s="42"/>
    </row>
    <row r="14915">
      <c r="B14915" s="42"/>
      <c r="D14915" s="90"/>
      <c r="F14915" s="90"/>
      <c r="G14915" s="42"/>
      <c r="H14915" s="90"/>
      <c r="M14915" s="42"/>
      <c r="S14915" s="42"/>
      <c r="T14915" s="42"/>
      <c r="U14915" s="42"/>
      <c r="V14915" s="42"/>
      <c r="W14915" s="42"/>
      <c r="X14915" s="42"/>
      <c r="Y14915" s="42"/>
      <c r="Z14915" s="42"/>
    </row>
    <row r="14916">
      <c r="B14916" s="42"/>
      <c r="D14916" s="90"/>
      <c r="F14916" s="90"/>
      <c r="G14916" s="42"/>
      <c r="H14916" s="90"/>
      <c r="M14916" s="42"/>
      <c r="S14916" s="42"/>
      <c r="T14916" s="42"/>
      <c r="U14916" s="42"/>
      <c r="V14916" s="42"/>
      <c r="W14916" s="42"/>
      <c r="X14916" s="42"/>
      <c r="Y14916" s="42"/>
      <c r="Z14916" s="42"/>
    </row>
    <row r="14917">
      <c r="B14917" s="42"/>
      <c r="D14917" s="90"/>
      <c r="F14917" s="90"/>
      <c r="G14917" s="42"/>
      <c r="H14917" s="90"/>
      <c r="M14917" s="42"/>
      <c r="S14917" s="42"/>
      <c r="T14917" s="42"/>
      <c r="U14917" s="42"/>
      <c r="V14917" s="42"/>
      <c r="W14917" s="42"/>
      <c r="X14917" s="42"/>
      <c r="Y14917" s="42"/>
      <c r="Z14917" s="42"/>
    </row>
    <row r="14918">
      <c r="B14918" s="42"/>
      <c r="D14918" s="90"/>
      <c r="F14918" s="90"/>
      <c r="G14918" s="42"/>
      <c r="H14918" s="90"/>
      <c r="M14918" s="42"/>
      <c r="S14918" s="42"/>
      <c r="T14918" s="42"/>
      <c r="U14918" s="42"/>
      <c r="V14918" s="42"/>
      <c r="W14918" s="42"/>
      <c r="X14918" s="42"/>
      <c r="Y14918" s="42"/>
      <c r="Z14918" s="42"/>
    </row>
    <row r="14919">
      <c r="B14919" s="42"/>
      <c r="D14919" s="90"/>
      <c r="F14919" s="90"/>
      <c r="G14919" s="42"/>
      <c r="H14919" s="90"/>
      <c r="M14919" s="42"/>
      <c r="S14919" s="42"/>
      <c r="T14919" s="42"/>
      <c r="U14919" s="42"/>
      <c r="V14919" s="42"/>
      <c r="W14919" s="42"/>
      <c r="X14919" s="42"/>
      <c r="Y14919" s="42"/>
      <c r="Z14919" s="42"/>
    </row>
    <row r="14920">
      <c r="B14920" s="42"/>
      <c r="D14920" s="90"/>
      <c r="F14920" s="90"/>
      <c r="G14920" s="42"/>
      <c r="H14920" s="90"/>
      <c r="M14920" s="42"/>
      <c r="S14920" s="42"/>
      <c r="T14920" s="42"/>
      <c r="U14920" s="42"/>
      <c r="V14920" s="42"/>
      <c r="W14920" s="42"/>
      <c r="X14920" s="42"/>
      <c r="Y14920" s="42"/>
      <c r="Z14920" s="42"/>
    </row>
    <row r="14921">
      <c r="B14921" s="42"/>
      <c r="D14921" s="90"/>
      <c r="F14921" s="90"/>
      <c r="G14921" s="42"/>
      <c r="H14921" s="90"/>
      <c r="M14921" s="42"/>
      <c r="S14921" s="42"/>
      <c r="T14921" s="42"/>
      <c r="U14921" s="42"/>
      <c r="V14921" s="42"/>
      <c r="W14921" s="42"/>
      <c r="X14921" s="42"/>
      <c r="Y14921" s="42"/>
      <c r="Z14921" s="42"/>
    </row>
    <row r="14922">
      <c r="B14922" s="42"/>
      <c r="D14922" s="90"/>
      <c r="F14922" s="90"/>
      <c r="G14922" s="42"/>
      <c r="H14922" s="90"/>
      <c r="M14922" s="42"/>
      <c r="S14922" s="42"/>
      <c r="T14922" s="42"/>
      <c r="U14922" s="42"/>
      <c r="V14922" s="42"/>
      <c r="W14922" s="42"/>
      <c r="X14922" s="42"/>
      <c r="Y14922" s="42"/>
      <c r="Z14922" s="42"/>
    </row>
    <row r="14923">
      <c r="B14923" s="42"/>
      <c r="D14923" s="90"/>
      <c r="F14923" s="90"/>
      <c r="G14923" s="42"/>
      <c r="H14923" s="90"/>
      <c r="M14923" s="42"/>
      <c r="S14923" s="42"/>
      <c r="T14923" s="42"/>
      <c r="U14923" s="42"/>
      <c r="V14923" s="42"/>
      <c r="W14923" s="42"/>
      <c r="X14923" s="42"/>
      <c r="Y14923" s="42"/>
      <c r="Z14923" s="42"/>
    </row>
    <row r="14924">
      <c r="B14924" s="42"/>
      <c r="D14924" s="90"/>
      <c r="F14924" s="90"/>
      <c r="G14924" s="42"/>
      <c r="H14924" s="90"/>
      <c r="M14924" s="42"/>
      <c r="S14924" s="42"/>
      <c r="T14924" s="42"/>
      <c r="U14924" s="42"/>
      <c r="V14924" s="42"/>
      <c r="W14924" s="42"/>
      <c r="X14924" s="42"/>
      <c r="Y14924" s="42"/>
      <c r="Z14924" s="42"/>
    </row>
    <row r="14925">
      <c r="B14925" s="42"/>
      <c r="D14925" s="90"/>
      <c r="F14925" s="90"/>
      <c r="G14925" s="42"/>
      <c r="H14925" s="90"/>
      <c r="M14925" s="42"/>
      <c r="S14925" s="42"/>
      <c r="T14925" s="42"/>
      <c r="U14925" s="42"/>
      <c r="V14925" s="42"/>
      <c r="W14925" s="42"/>
      <c r="X14925" s="42"/>
      <c r="Y14925" s="42"/>
      <c r="Z14925" s="42"/>
    </row>
    <row r="14926">
      <c r="B14926" s="42"/>
      <c r="D14926" s="90"/>
      <c r="F14926" s="90"/>
      <c r="G14926" s="42"/>
      <c r="H14926" s="90"/>
      <c r="M14926" s="42"/>
      <c r="S14926" s="42"/>
      <c r="T14926" s="42"/>
      <c r="U14926" s="42"/>
      <c r="V14926" s="42"/>
      <c r="W14926" s="42"/>
      <c r="X14926" s="42"/>
      <c r="Y14926" s="42"/>
      <c r="Z14926" s="42"/>
    </row>
    <row r="14927">
      <c r="B14927" s="42"/>
      <c r="D14927" s="90"/>
      <c r="F14927" s="90"/>
      <c r="G14927" s="42"/>
      <c r="H14927" s="90"/>
      <c r="M14927" s="42"/>
      <c r="S14927" s="42"/>
      <c r="T14927" s="42"/>
      <c r="U14927" s="42"/>
      <c r="V14927" s="42"/>
      <c r="W14927" s="42"/>
      <c r="X14927" s="42"/>
      <c r="Y14927" s="42"/>
      <c r="Z14927" s="42"/>
    </row>
    <row r="14928">
      <c r="B14928" s="42"/>
      <c r="D14928" s="90"/>
      <c r="F14928" s="90"/>
      <c r="G14928" s="42"/>
      <c r="H14928" s="90"/>
      <c r="M14928" s="42"/>
      <c r="S14928" s="42"/>
      <c r="T14928" s="42"/>
      <c r="U14928" s="42"/>
      <c r="V14928" s="42"/>
      <c r="W14928" s="42"/>
      <c r="X14928" s="42"/>
      <c r="Y14928" s="42"/>
      <c r="Z14928" s="42"/>
    </row>
    <row r="14929">
      <c r="B14929" s="42"/>
      <c r="D14929" s="90"/>
      <c r="F14929" s="90"/>
      <c r="G14929" s="42"/>
      <c r="H14929" s="90"/>
      <c r="M14929" s="42"/>
      <c r="S14929" s="42"/>
      <c r="T14929" s="42"/>
      <c r="U14929" s="42"/>
      <c r="V14929" s="42"/>
      <c r="W14929" s="42"/>
      <c r="X14929" s="42"/>
      <c r="Y14929" s="42"/>
      <c r="Z14929" s="42"/>
    </row>
    <row r="14930">
      <c r="B14930" s="42"/>
      <c r="D14930" s="90"/>
      <c r="F14930" s="90"/>
      <c r="G14930" s="42"/>
      <c r="H14930" s="90"/>
      <c r="M14930" s="42"/>
      <c r="S14930" s="42"/>
      <c r="T14930" s="42"/>
      <c r="U14930" s="42"/>
      <c r="V14930" s="42"/>
      <c r="W14930" s="42"/>
      <c r="X14930" s="42"/>
      <c r="Y14930" s="42"/>
      <c r="Z14930" s="42"/>
    </row>
    <row r="14931">
      <c r="B14931" s="42"/>
      <c r="D14931" s="90"/>
      <c r="F14931" s="90"/>
      <c r="G14931" s="42"/>
      <c r="H14931" s="90"/>
      <c r="M14931" s="42"/>
      <c r="S14931" s="42"/>
      <c r="T14931" s="42"/>
      <c r="U14931" s="42"/>
      <c r="V14931" s="42"/>
      <c r="W14931" s="42"/>
      <c r="X14931" s="42"/>
      <c r="Y14931" s="42"/>
      <c r="Z14931" s="42"/>
    </row>
    <row r="14932">
      <c r="B14932" s="42"/>
      <c r="D14932" s="90"/>
      <c r="F14932" s="90"/>
      <c r="G14932" s="42"/>
      <c r="H14932" s="90"/>
      <c r="M14932" s="42"/>
      <c r="S14932" s="42"/>
      <c r="T14932" s="42"/>
      <c r="U14932" s="42"/>
      <c r="V14932" s="42"/>
      <c r="W14932" s="42"/>
      <c r="X14932" s="42"/>
      <c r="Y14932" s="42"/>
      <c r="Z14932" s="42"/>
    </row>
    <row r="14933">
      <c r="B14933" s="42"/>
      <c r="D14933" s="90"/>
      <c r="F14933" s="90"/>
      <c r="G14933" s="42"/>
      <c r="H14933" s="90"/>
      <c r="M14933" s="42"/>
      <c r="S14933" s="42"/>
      <c r="T14933" s="42"/>
      <c r="U14933" s="42"/>
      <c r="V14933" s="42"/>
      <c r="W14933" s="42"/>
      <c r="X14933" s="42"/>
      <c r="Y14933" s="42"/>
      <c r="Z14933" s="42"/>
    </row>
    <row r="14934">
      <c r="B14934" s="42"/>
      <c r="D14934" s="90"/>
      <c r="F14934" s="90"/>
      <c r="G14934" s="42"/>
      <c r="H14934" s="90"/>
      <c r="M14934" s="42"/>
      <c r="S14934" s="42"/>
      <c r="T14934" s="42"/>
      <c r="U14934" s="42"/>
      <c r="V14934" s="42"/>
      <c r="W14934" s="42"/>
      <c r="X14934" s="42"/>
      <c r="Y14934" s="42"/>
      <c r="Z14934" s="42"/>
    </row>
    <row r="14935">
      <c r="B14935" s="42"/>
      <c r="D14935" s="90"/>
      <c r="F14935" s="90"/>
      <c r="G14935" s="42"/>
      <c r="H14935" s="90"/>
      <c r="M14935" s="42"/>
      <c r="S14935" s="42"/>
      <c r="T14935" s="42"/>
      <c r="U14935" s="42"/>
      <c r="V14935" s="42"/>
      <c r="W14935" s="42"/>
      <c r="X14935" s="42"/>
      <c r="Y14935" s="42"/>
      <c r="Z14935" s="42"/>
    </row>
    <row r="14936">
      <c r="B14936" s="42"/>
      <c r="D14936" s="90"/>
      <c r="F14936" s="90"/>
      <c r="G14936" s="42"/>
      <c r="H14936" s="90"/>
      <c r="M14936" s="42"/>
      <c r="S14936" s="42"/>
      <c r="T14936" s="42"/>
      <c r="U14936" s="42"/>
      <c r="V14936" s="42"/>
      <c r="W14936" s="42"/>
      <c r="X14936" s="42"/>
      <c r="Y14936" s="42"/>
      <c r="Z14936" s="42"/>
    </row>
    <row r="14937">
      <c r="B14937" s="42"/>
      <c r="D14937" s="90"/>
      <c r="F14937" s="90"/>
      <c r="G14937" s="42"/>
      <c r="H14937" s="90"/>
      <c r="M14937" s="42"/>
      <c r="S14937" s="42"/>
      <c r="T14937" s="42"/>
      <c r="U14937" s="42"/>
      <c r="V14937" s="42"/>
      <c r="W14937" s="42"/>
      <c r="X14937" s="42"/>
      <c r="Y14937" s="42"/>
      <c r="Z14937" s="42"/>
    </row>
    <row r="14938">
      <c r="B14938" s="42"/>
      <c r="D14938" s="90"/>
      <c r="F14938" s="90"/>
      <c r="G14938" s="42"/>
      <c r="H14938" s="90"/>
      <c r="M14938" s="42"/>
      <c r="S14938" s="42"/>
      <c r="T14938" s="42"/>
      <c r="U14938" s="42"/>
      <c r="V14938" s="42"/>
      <c r="W14938" s="42"/>
      <c r="X14938" s="42"/>
      <c r="Y14938" s="42"/>
      <c r="Z14938" s="42"/>
    </row>
    <row r="14939">
      <c r="B14939" s="42"/>
      <c r="D14939" s="90"/>
      <c r="F14939" s="90"/>
      <c r="G14939" s="42"/>
      <c r="H14939" s="90"/>
      <c r="M14939" s="42"/>
      <c r="S14939" s="42"/>
      <c r="T14939" s="42"/>
      <c r="U14939" s="42"/>
      <c r="V14939" s="42"/>
      <c r="W14939" s="42"/>
      <c r="X14939" s="42"/>
      <c r="Y14939" s="42"/>
      <c r="Z14939" s="42"/>
    </row>
    <row r="14940">
      <c r="B14940" s="42"/>
      <c r="D14940" s="90"/>
      <c r="F14940" s="90"/>
      <c r="G14940" s="42"/>
      <c r="H14940" s="90"/>
      <c r="M14940" s="42"/>
      <c r="S14940" s="42"/>
      <c r="T14940" s="42"/>
      <c r="U14940" s="42"/>
      <c r="V14940" s="42"/>
      <c r="W14940" s="42"/>
      <c r="X14940" s="42"/>
      <c r="Y14940" s="42"/>
      <c r="Z14940" s="42"/>
    </row>
    <row r="14941">
      <c r="B14941" s="42"/>
      <c r="D14941" s="90"/>
      <c r="F14941" s="90"/>
      <c r="G14941" s="42"/>
      <c r="H14941" s="90"/>
      <c r="M14941" s="42"/>
      <c r="S14941" s="42"/>
      <c r="T14941" s="42"/>
      <c r="U14941" s="42"/>
      <c r="V14941" s="42"/>
      <c r="W14941" s="42"/>
      <c r="X14941" s="42"/>
      <c r="Y14941" s="42"/>
      <c r="Z14941" s="42"/>
    </row>
    <row r="14942">
      <c r="B14942" s="42"/>
      <c r="D14942" s="90"/>
      <c r="F14942" s="90"/>
      <c r="G14942" s="42"/>
      <c r="H14942" s="90"/>
      <c r="M14942" s="42"/>
      <c r="S14942" s="42"/>
      <c r="T14942" s="42"/>
      <c r="U14942" s="42"/>
      <c r="V14942" s="42"/>
      <c r="W14942" s="42"/>
      <c r="X14942" s="42"/>
      <c r="Y14942" s="42"/>
      <c r="Z14942" s="42"/>
    </row>
    <row r="14943">
      <c r="B14943" s="42"/>
      <c r="D14943" s="90"/>
      <c r="F14943" s="90"/>
      <c r="G14943" s="42"/>
      <c r="H14943" s="90"/>
      <c r="M14943" s="42"/>
      <c r="S14943" s="42"/>
      <c r="T14943" s="42"/>
      <c r="U14943" s="42"/>
      <c r="V14943" s="42"/>
      <c r="W14943" s="42"/>
      <c r="X14943" s="42"/>
      <c r="Y14943" s="42"/>
      <c r="Z14943" s="42"/>
    </row>
    <row r="14944">
      <c r="B14944" s="42"/>
      <c r="D14944" s="90"/>
      <c r="F14944" s="90"/>
      <c r="G14944" s="42"/>
      <c r="H14944" s="90"/>
      <c r="M14944" s="42"/>
      <c r="S14944" s="42"/>
      <c r="T14944" s="42"/>
      <c r="U14944" s="42"/>
      <c r="V14944" s="42"/>
      <c r="W14944" s="42"/>
      <c r="X14944" s="42"/>
      <c r="Y14944" s="42"/>
      <c r="Z14944" s="42"/>
    </row>
    <row r="14945">
      <c r="B14945" s="42"/>
      <c r="D14945" s="90"/>
      <c r="F14945" s="90"/>
      <c r="G14945" s="42"/>
      <c r="H14945" s="90"/>
      <c r="M14945" s="42"/>
      <c r="S14945" s="42"/>
      <c r="T14945" s="42"/>
      <c r="U14945" s="42"/>
      <c r="V14945" s="42"/>
      <c r="W14945" s="42"/>
      <c r="X14945" s="42"/>
      <c r="Y14945" s="42"/>
      <c r="Z14945" s="42"/>
    </row>
    <row r="14946">
      <c r="B14946" s="42"/>
      <c r="D14946" s="90"/>
      <c r="F14946" s="90"/>
      <c r="G14946" s="42"/>
      <c r="H14946" s="90"/>
      <c r="M14946" s="42"/>
      <c r="S14946" s="42"/>
      <c r="T14946" s="42"/>
      <c r="U14946" s="42"/>
      <c r="V14946" s="42"/>
      <c r="W14946" s="42"/>
      <c r="X14946" s="42"/>
      <c r="Y14946" s="42"/>
      <c r="Z14946" s="42"/>
    </row>
    <row r="14947">
      <c r="B14947" s="42"/>
      <c r="D14947" s="90"/>
      <c r="F14947" s="90"/>
      <c r="G14947" s="42"/>
      <c r="H14947" s="90"/>
      <c r="M14947" s="42"/>
      <c r="S14947" s="42"/>
      <c r="T14947" s="42"/>
      <c r="U14947" s="42"/>
      <c r="V14947" s="42"/>
      <c r="W14947" s="42"/>
      <c r="X14947" s="42"/>
      <c r="Y14947" s="42"/>
      <c r="Z14947" s="42"/>
    </row>
    <row r="14948">
      <c r="B14948" s="42"/>
      <c r="D14948" s="90"/>
      <c r="F14948" s="90"/>
      <c r="G14948" s="42"/>
      <c r="H14948" s="90"/>
      <c r="M14948" s="42"/>
      <c r="S14948" s="42"/>
      <c r="T14948" s="42"/>
      <c r="U14948" s="42"/>
      <c r="V14948" s="42"/>
      <c r="W14948" s="42"/>
      <c r="X14948" s="42"/>
      <c r="Y14948" s="42"/>
      <c r="Z14948" s="42"/>
    </row>
    <row r="14949">
      <c r="B14949" s="42"/>
      <c r="D14949" s="90"/>
      <c r="F14949" s="90"/>
      <c r="G14949" s="42"/>
      <c r="H14949" s="90"/>
      <c r="M14949" s="42"/>
      <c r="S14949" s="42"/>
      <c r="T14949" s="42"/>
      <c r="U14949" s="42"/>
      <c r="V14949" s="42"/>
      <c r="W14949" s="42"/>
      <c r="X14949" s="42"/>
      <c r="Y14949" s="42"/>
      <c r="Z14949" s="42"/>
    </row>
    <row r="14950">
      <c r="B14950" s="42"/>
      <c r="D14950" s="90"/>
      <c r="F14950" s="90"/>
      <c r="G14950" s="42"/>
      <c r="H14950" s="90"/>
      <c r="M14950" s="42"/>
      <c r="S14950" s="42"/>
      <c r="T14950" s="42"/>
      <c r="U14950" s="42"/>
      <c r="V14950" s="42"/>
      <c r="W14950" s="42"/>
      <c r="X14950" s="42"/>
      <c r="Y14950" s="42"/>
      <c r="Z14950" s="42"/>
    </row>
    <row r="14951">
      <c r="B14951" s="42"/>
      <c r="D14951" s="90"/>
      <c r="F14951" s="90"/>
      <c r="G14951" s="42"/>
      <c r="H14951" s="90"/>
      <c r="M14951" s="42"/>
      <c r="S14951" s="42"/>
      <c r="T14951" s="42"/>
      <c r="U14951" s="42"/>
      <c r="V14951" s="42"/>
      <c r="W14951" s="42"/>
      <c r="X14951" s="42"/>
      <c r="Y14951" s="42"/>
      <c r="Z14951" s="42"/>
    </row>
    <row r="14952">
      <c r="B14952" s="42"/>
      <c r="D14952" s="90"/>
      <c r="F14952" s="90"/>
      <c r="G14952" s="42"/>
      <c r="H14952" s="90"/>
      <c r="M14952" s="42"/>
      <c r="S14952" s="42"/>
      <c r="T14952" s="42"/>
      <c r="U14952" s="42"/>
      <c r="V14952" s="42"/>
      <c r="W14952" s="42"/>
      <c r="X14952" s="42"/>
      <c r="Y14952" s="42"/>
      <c r="Z14952" s="42"/>
    </row>
    <row r="14953">
      <c r="B14953" s="42"/>
      <c r="D14953" s="90"/>
      <c r="F14953" s="90"/>
      <c r="G14953" s="42"/>
      <c r="H14953" s="90"/>
      <c r="M14953" s="42"/>
      <c r="S14953" s="42"/>
      <c r="T14953" s="42"/>
      <c r="U14953" s="42"/>
      <c r="V14953" s="42"/>
      <c r="W14953" s="42"/>
      <c r="X14953" s="42"/>
      <c r="Y14953" s="42"/>
      <c r="Z14953" s="42"/>
    </row>
    <row r="14954">
      <c r="B14954" s="42"/>
      <c r="D14954" s="90"/>
      <c r="F14954" s="90"/>
      <c r="G14954" s="42"/>
      <c r="H14954" s="90"/>
      <c r="M14954" s="42"/>
      <c r="S14954" s="42"/>
      <c r="T14954" s="42"/>
      <c r="U14954" s="42"/>
      <c r="V14954" s="42"/>
      <c r="W14954" s="42"/>
      <c r="X14954" s="42"/>
      <c r="Y14954" s="42"/>
      <c r="Z14954" s="42"/>
    </row>
    <row r="14955">
      <c r="B14955" s="42"/>
      <c r="D14955" s="90"/>
      <c r="F14955" s="90"/>
      <c r="G14955" s="42"/>
      <c r="H14955" s="90"/>
      <c r="M14955" s="42"/>
      <c r="S14955" s="42"/>
      <c r="T14955" s="42"/>
      <c r="U14955" s="42"/>
      <c r="V14955" s="42"/>
      <c r="W14955" s="42"/>
      <c r="X14955" s="42"/>
      <c r="Y14955" s="42"/>
      <c r="Z14955" s="42"/>
    </row>
    <row r="14956">
      <c r="B14956" s="42"/>
      <c r="D14956" s="90"/>
      <c r="F14956" s="90"/>
      <c r="G14956" s="42"/>
      <c r="H14956" s="90"/>
      <c r="M14956" s="42"/>
      <c r="S14956" s="42"/>
      <c r="T14956" s="42"/>
      <c r="U14956" s="42"/>
      <c r="V14956" s="42"/>
      <c r="W14956" s="42"/>
      <c r="X14956" s="42"/>
      <c r="Y14956" s="42"/>
      <c r="Z14956" s="42"/>
    </row>
    <row r="14957">
      <c r="B14957" s="42"/>
      <c r="D14957" s="90"/>
      <c r="F14957" s="90"/>
      <c r="G14957" s="42"/>
      <c r="H14957" s="90"/>
      <c r="M14957" s="42"/>
      <c r="S14957" s="42"/>
      <c r="T14957" s="42"/>
      <c r="U14957" s="42"/>
      <c r="V14957" s="42"/>
      <c r="W14957" s="42"/>
      <c r="X14957" s="42"/>
      <c r="Y14957" s="42"/>
      <c r="Z14957" s="42"/>
    </row>
    <row r="14958">
      <c r="B14958" s="42"/>
      <c r="D14958" s="90"/>
      <c r="F14958" s="90"/>
      <c r="G14958" s="42"/>
      <c r="H14958" s="90"/>
      <c r="M14958" s="42"/>
      <c r="S14958" s="42"/>
      <c r="T14958" s="42"/>
      <c r="U14958" s="42"/>
      <c r="V14958" s="42"/>
      <c r="W14958" s="42"/>
      <c r="X14958" s="42"/>
      <c r="Y14958" s="42"/>
      <c r="Z14958" s="42"/>
    </row>
    <row r="14959">
      <c r="B14959" s="42"/>
      <c r="D14959" s="90"/>
      <c r="F14959" s="90"/>
      <c r="G14959" s="42"/>
      <c r="H14959" s="90"/>
      <c r="M14959" s="42"/>
      <c r="S14959" s="42"/>
      <c r="T14959" s="42"/>
      <c r="U14959" s="42"/>
      <c r="V14959" s="42"/>
      <c r="W14959" s="42"/>
      <c r="X14959" s="42"/>
      <c r="Y14959" s="42"/>
      <c r="Z14959" s="42"/>
    </row>
    <row r="14960">
      <c r="B14960" s="42"/>
      <c r="D14960" s="90"/>
      <c r="F14960" s="90"/>
      <c r="G14960" s="42"/>
      <c r="H14960" s="90"/>
      <c r="M14960" s="42"/>
      <c r="S14960" s="42"/>
      <c r="T14960" s="42"/>
      <c r="U14960" s="42"/>
      <c r="V14960" s="42"/>
      <c r="W14960" s="42"/>
      <c r="X14960" s="42"/>
      <c r="Y14960" s="42"/>
      <c r="Z14960" s="42"/>
    </row>
    <row r="14961">
      <c r="B14961" s="42"/>
      <c r="D14961" s="90"/>
      <c r="F14961" s="90"/>
      <c r="G14961" s="42"/>
      <c r="H14961" s="90"/>
      <c r="M14961" s="42"/>
      <c r="S14961" s="42"/>
      <c r="T14961" s="42"/>
      <c r="U14961" s="42"/>
      <c r="V14961" s="42"/>
      <c r="W14961" s="42"/>
      <c r="X14961" s="42"/>
      <c r="Y14961" s="42"/>
      <c r="Z14961" s="42"/>
    </row>
    <row r="14962">
      <c r="B14962" s="42"/>
      <c r="D14962" s="90"/>
      <c r="F14962" s="90"/>
      <c r="G14962" s="42"/>
      <c r="H14962" s="90"/>
      <c r="M14962" s="42"/>
      <c r="S14962" s="42"/>
      <c r="T14962" s="42"/>
      <c r="U14962" s="42"/>
      <c r="V14962" s="42"/>
      <c r="W14962" s="42"/>
      <c r="X14962" s="42"/>
      <c r="Y14962" s="42"/>
      <c r="Z14962" s="42"/>
    </row>
    <row r="14963">
      <c r="B14963" s="42"/>
      <c r="D14963" s="90"/>
      <c r="F14963" s="90"/>
      <c r="G14963" s="42"/>
      <c r="H14963" s="90"/>
      <c r="M14963" s="42"/>
      <c r="S14963" s="42"/>
      <c r="T14963" s="42"/>
      <c r="U14963" s="42"/>
      <c r="V14963" s="42"/>
      <c r="W14963" s="42"/>
      <c r="X14963" s="42"/>
      <c r="Y14963" s="42"/>
      <c r="Z14963" s="42"/>
    </row>
    <row r="14964">
      <c r="B14964" s="42"/>
      <c r="D14964" s="90"/>
      <c r="F14964" s="90"/>
      <c r="G14964" s="42"/>
      <c r="H14964" s="90"/>
      <c r="M14964" s="42"/>
      <c r="S14964" s="42"/>
      <c r="T14964" s="42"/>
      <c r="U14964" s="42"/>
      <c r="V14964" s="42"/>
      <c r="W14964" s="42"/>
      <c r="X14964" s="42"/>
      <c r="Y14964" s="42"/>
      <c r="Z14964" s="42"/>
    </row>
    <row r="14965">
      <c r="B14965" s="42"/>
      <c r="D14965" s="90"/>
      <c r="F14965" s="90"/>
      <c r="G14965" s="42"/>
      <c r="H14965" s="90"/>
      <c r="M14965" s="42"/>
      <c r="S14965" s="42"/>
      <c r="T14965" s="42"/>
      <c r="U14965" s="42"/>
      <c r="V14965" s="42"/>
      <c r="W14965" s="42"/>
      <c r="X14965" s="42"/>
      <c r="Y14965" s="42"/>
      <c r="Z14965" s="42"/>
    </row>
    <row r="14966">
      <c r="B14966" s="42"/>
      <c r="D14966" s="90"/>
      <c r="F14966" s="90"/>
      <c r="G14966" s="42"/>
      <c r="H14966" s="90"/>
      <c r="M14966" s="42"/>
      <c r="S14966" s="42"/>
      <c r="T14966" s="42"/>
      <c r="U14966" s="42"/>
      <c r="V14966" s="42"/>
      <c r="W14966" s="42"/>
      <c r="X14966" s="42"/>
      <c r="Y14966" s="42"/>
      <c r="Z14966" s="42"/>
    </row>
    <row r="14967">
      <c r="B14967" s="42"/>
      <c r="D14967" s="90"/>
      <c r="F14967" s="90"/>
      <c r="G14967" s="42"/>
      <c r="H14967" s="90"/>
      <c r="M14967" s="42"/>
      <c r="S14967" s="42"/>
      <c r="T14967" s="42"/>
      <c r="U14967" s="42"/>
      <c r="V14967" s="42"/>
      <c r="W14967" s="42"/>
      <c r="X14967" s="42"/>
      <c r="Y14967" s="42"/>
      <c r="Z14967" s="42"/>
    </row>
    <row r="14968">
      <c r="B14968" s="42"/>
      <c r="D14968" s="90"/>
      <c r="F14968" s="90"/>
      <c r="G14968" s="42"/>
      <c r="H14968" s="90"/>
      <c r="M14968" s="42"/>
      <c r="S14968" s="42"/>
      <c r="T14968" s="42"/>
      <c r="U14968" s="42"/>
      <c r="V14968" s="42"/>
      <c r="W14968" s="42"/>
      <c r="X14968" s="42"/>
      <c r="Y14968" s="42"/>
      <c r="Z14968" s="42"/>
    </row>
    <row r="14969">
      <c r="B14969" s="42"/>
      <c r="D14969" s="90"/>
      <c r="F14969" s="90"/>
      <c r="G14969" s="42"/>
      <c r="H14969" s="90"/>
      <c r="M14969" s="42"/>
      <c r="S14969" s="42"/>
      <c r="T14969" s="42"/>
      <c r="U14969" s="42"/>
      <c r="V14969" s="42"/>
      <c r="W14969" s="42"/>
      <c r="X14969" s="42"/>
      <c r="Y14969" s="42"/>
      <c r="Z14969" s="42"/>
    </row>
    <row r="14970">
      <c r="B14970" s="42"/>
      <c r="D14970" s="90"/>
      <c r="F14970" s="90"/>
      <c r="G14970" s="42"/>
      <c r="H14970" s="90"/>
      <c r="M14970" s="42"/>
      <c r="S14970" s="42"/>
      <c r="T14970" s="42"/>
      <c r="U14970" s="42"/>
      <c r="V14970" s="42"/>
      <c r="W14970" s="42"/>
      <c r="X14970" s="42"/>
      <c r="Y14970" s="42"/>
      <c r="Z14970" s="42"/>
    </row>
    <row r="14971">
      <c r="B14971" s="42"/>
      <c r="D14971" s="90"/>
      <c r="F14971" s="90"/>
      <c r="G14971" s="42"/>
      <c r="H14971" s="90"/>
      <c r="M14971" s="42"/>
      <c r="S14971" s="42"/>
      <c r="T14971" s="42"/>
      <c r="U14971" s="42"/>
      <c r="V14971" s="42"/>
      <c r="W14971" s="42"/>
      <c r="X14971" s="42"/>
      <c r="Y14971" s="42"/>
      <c r="Z14971" s="42"/>
    </row>
    <row r="14972">
      <c r="B14972" s="42"/>
      <c r="D14972" s="90"/>
      <c r="F14972" s="90"/>
      <c r="G14972" s="42"/>
      <c r="H14972" s="90"/>
      <c r="M14972" s="42"/>
      <c r="S14972" s="42"/>
      <c r="T14972" s="42"/>
      <c r="U14972" s="42"/>
      <c r="V14972" s="42"/>
      <c r="W14972" s="42"/>
      <c r="X14972" s="42"/>
      <c r="Y14972" s="42"/>
      <c r="Z14972" s="42"/>
    </row>
    <row r="14973">
      <c r="B14973" s="42"/>
      <c r="D14973" s="90"/>
      <c r="F14973" s="90"/>
      <c r="G14973" s="42"/>
      <c r="H14973" s="90"/>
      <c r="M14973" s="42"/>
      <c r="S14973" s="42"/>
      <c r="T14973" s="42"/>
      <c r="U14973" s="42"/>
      <c r="V14973" s="42"/>
      <c r="W14973" s="42"/>
      <c r="X14973" s="42"/>
      <c r="Y14973" s="42"/>
      <c r="Z14973" s="42"/>
    </row>
    <row r="14974">
      <c r="B14974" s="42"/>
      <c r="D14974" s="90"/>
      <c r="F14974" s="90"/>
      <c r="G14974" s="42"/>
      <c r="H14974" s="90"/>
      <c r="M14974" s="42"/>
      <c r="S14974" s="42"/>
      <c r="T14974" s="42"/>
      <c r="U14974" s="42"/>
      <c r="V14974" s="42"/>
      <c r="W14974" s="42"/>
      <c r="X14974" s="42"/>
      <c r="Y14974" s="42"/>
      <c r="Z14974" s="42"/>
    </row>
    <row r="14975">
      <c r="B14975" s="42"/>
      <c r="D14975" s="90"/>
      <c r="F14975" s="90"/>
      <c r="G14975" s="42"/>
      <c r="H14975" s="90"/>
      <c r="M14975" s="42"/>
      <c r="S14975" s="42"/>
      <c r="T14975" s="42"/>
      <c r="U14975" s="42"/>
      <c r="V14975" s="42"/>
      <c r="W14975" s="42"/>
      <c r="X14975" s="42"/>
      <c r="Y14975" s="42"/>
      <c r="Z14975" s="42"/>
    </row>
    <row r="14976">
      <c r="B14976" s="42"/>
      <c r="D14976" s="90"/>
      <c r="F14976" s="90"/>
      <c r="G14976" s="42"/>
      <c r="H14976" s="90"/>
      <c r="M14976" s="42"/>
      <c r="S14976" s="42"/>
      <c r="T14976" s="42"/>
      <c r="U14976" s="42"/>
      <c r="V14976" s="42"/>
      <c r="W14976" s="42"/>
      <c r="X14976" s="42"/>
      <c r="Y14976" s="42"/>
      <c r="Z14976" s="42"/>
    </row>
    <row r="14977">
      <c r="B14977" s="42"/>
      <c r="D14977" s="90"/>
      <c r="F14977" s="90"/>
      <c r="G14977" s="42"/>
      <c r="H14977" s="90"/>
      <c r="M14977" s="42"/>
      <c r="S14977" s="42"/>
      <c r="T14977" s="42"/>
      <c r="U14977" s="42"/>
      <c r="V14977" s="42"/>
      <c r="W14977" s="42"/>
      <c r="X14977" s="42"/>
      <c r="Y14977" s="42"/>
      <c r="Z14977" s="42"/>
    </row>
    <row r="14978">
      <c r="B14978" s="42"/>
      <c r="D14978" s="90"/>
      <c r="F14978" s="90"/>
      <c r="G14978" s="42"/>
      <c r="H14978" s="90"/>
      <c r="M14978" s="42"/>
      <c r="S14978" s="42"/>
      <c r="T14978" s="42"/>
      <c r="U14978" s="42"/>
      <c r="V14978" s="42"/>
      <c r="W14978" s="42"/>
      <c r="X14978" s="42"/>
      <c r="Y14978" s="42"/>
      <c r="Z14978" s="42"/>
    </row>
    <row r="14979">
      <c r="B14979" s="42"/>
      <c r="D14979" s="90"/>
      <c r="F14979" s="90"/>
      <c r="G14979" s="42"/>
      <c r="H14979" s="90"/>
      <c r="M14979" s="42"/>
      <c r="S14979" s="42"/>
      <c r="T14979" s="42"/>
      <c r="U14979" s="42"/>
      <c r="V14979" s="42"/>
      <c r="W14979" s="42"/>
      <c r="X14979" s="42"/>
      <c r="Y14979" s="42"/>
      <c r="Z14979" s="42"/>
    </row>
    <row r="14980">
      <c r="B14980" s="42"/>
      <c r="D14980" s="90"/>
      <c r="F14980" s="90"/>
      <c r="G14980" s="42"/>
      <c r="H14980" s="90"/>
      <c r="M14980" s="42"/>
      <c r="S14980" s="42"/>
      <c r="T14980" s="42"/>
      <c r="U14980" s="42"/>
      <c r="V14980" s="42"/>
      <c r="W14980" s="42"/>
      <c r="X14980" s="42"/>
      <c r="Y14980" s="42"/>
      <c r="Z14980" s="42"/>
    </row>
    <row r="14981">
      <c r="B14981" s="42"/>
      <c r="D14981" s="90"/>
      <c r="F14981" s="90"/>
      <c r="G14981" s="42"/>
      <c r="H14981" s="90"/>
      <c r="M14981" s="42"/>
      <c r="S14981" s="42"/>
      <c r="T14981" s="42"/>
      <c r="U14981" s="42"/>
      <c r="V14981" s="42"/>
      <c r="W14981" s="42"/>
      <c r="X14981" s="42"/>
      <c r="Y14981" s="42"/>
      <c r="Z14981" s="42"/>
    </row>
    <row r="14982">
      <c r="B14982" s="42"/>
      <c r="D14982" s="90"/>
      <c r="F14982" s="90"/>
      <c r="G14982" s="42"/>
      <c r="H14982" s="90"/>
      <c r="M14982" s="42"/>
      <c r="S14982" s="42"/>
      <c r="T14982" s="42"/>
      <c r="U14982" s="42"/>
      <c r="V14982" s="42"/>
      <c r="W14982" s="42"/>
      <c r="X14982" s="42"/>
      <c r="Y14982" s="42"/>
      <c r="Z14982" s="42"/>
    </row>
    <row r="14983">
      <c r="B14983" s="42"/>
      <c r="D14983" s="90"/>
      <c r="F14983" s="90"/>
      <c r="G14983" s="42"/>
      <c r="H14983" s="90"/>
      <c r="M14983" s="42"/>
      <c r="S14983" s="42"/>
      <c r="T14983" s="42"/>
      <c r="U14983" s="42"/>
      <c r="V14983" s="42"/>
      <c r="W14983" s="42"/>
      <c r="X14983" s="42"/>
      <c r="Y14983" s="42"/>
      <c r="Z14983" s="42"/>
    </row>
    <row r="14984">
      <c r="B14984" s="42"/>
      <c r="D14984" s="90"/>
      <c r="F14984" s="90"/>
      <c r="G14984" s="42"/>
      <c r="H14984" s="90"/>
      <c r="M14984" s="42"/>
      <c r="S14984" s="42"/>
      <c r="T14984" s="42"/>
      <c r="U14984" s="42"/>
      <c r="V14984" s="42"/>
      <c r="W14984" s="42"/>
      <c r="X14984" s="42"/>
      <c r="Y14984" s="42"/>
      <c r="Z14984" s="42"/>
    </row>
    <row r="14985">
      <c r="B14985" s="42"/>
      <c r="D14985" s="90"/>
      <c r="F14985" s="90"/>
      <c r="G14985" s="42"/>
      <c r="H14985" s="90"/>
      <c r="M14985" s="42"/>
      <c r="S14985" s="42"/>
      <c r="T14985" s="42"/>
      <c r="U14985" s="42"/>
      <c r="V14985" s="42"/>
      <c r="W14985" s="42"/>
      <c r="X14985" s="42"/>
      <c r="Y14985" s="42"/>
      <c r="Z14985" s="42"/>
    </row>
    <row r="14986">
      <c r="B14986" s="42"/>
      <c r="D14986" s="90"/>
      <c r="F14986" s="90"/>
      <c r="G14986" s="42"/>
      <c r="H14986" s="90"/>
      <c r="M14986" s="42"/>
      <c r="S14986" s="42"/>
      <c r="T14986" s="42"/>
      <c r="U14986" s="42"/>
      <c r="V14986" s="42"/>
      <c r="W14986" s="42"/>
      <c r="X14986" s="42"/>
      <c r="Y14986" s="42"/>
      <c r="Z14986" s="42"/>
    </row>
    <row r="14987">
      <c r="B14987" s="42"/>
      <c r="D14987" s="90"/>
      <c r="F14987" s="90"/>
      <c r="G14987" s="42"/>
      <c r="H14987" s="90"/>
      <c r="M14987" s="42"/>
      <c r="S14987" s="42"/>
      <c r="T14987" s="42"/>
      <c r="U14987" s="42"/>
      <c r="V14987" s="42"/>
      <c r="W14987" s="42"/>
      <c r="X14987" s="42"/>
      <c r="Y14987" s="42"/>
      <c r="Z14987" s="42"/>
    </row>
    <row r="14988">
      <c r="B14988" s="42"/>
      <c r="D14988" s="90"/>
      <c r="F14988" s="90"/>
      <c r="G14988" s="42"/>
      <c r="H14988" s="90"/>
      <c r="M14988" s="42"/>
      <c r="S14988" s="42"/>
      <c r="T14988" s="42"/>
      <c r="U14988" s="42"/>
      <c r="V14988" s="42"/>
      <c r="W14988" s="42"/>
      <c r="X14988" s="42"/>
      <c r="Y14988" s="42"/>
      <c r="Z14988" s="42"/>
    </row>
    <row r="14989">
      <c r="B14989" s="42"/>
      <c r="D14989" s="90"/>
      <c r="F14989" s="90"/>
      <c r="G14989" s="42"/>
      <c r="H14989" s="90"/>
      <c r="M14989" s="42"/>
      <c r="S14989" s="42"/>
      <c r="T14989" s="42"/>
      <c r="U14989" s="42"/>
      <c r="V14989" s="42"/>
      <c r="W14989" s="42"/>
      <c r="X14989" s="42"/>
      <c r="Y14989" s="42"/>
      <c r="Z14989" s="42"/>
    </row>
    <row r="14990">
      <c r="B14990" s="42"/>
      <c r="D14990" s="90"/>
      <c r="F14990" s="90"/>
      <c r="G14990" s="42"/>
      <c r="H14990" s="90"/>
      <c r="M14990" s="42"/>
      <c r="S14990" s="42"/>
      <c r="T14990" s="42"/>
      <c r="U14990" s="42"/>
      <c r="V14990" s="42"/>
      <c r="W14990" s="42"/>
      <c r="X14990" s="42"/>
      <c r="Y14990" s="42"/>
      <c r="Z14990" s="42"/>
    </row>
    <row r="14991">
      <c r="B14991" s="42"/>
      <c r="D14991" s="90"/>
      <c r="F14991" s="90"/>
      <c r="G14991" s="42"/>
      <c r="H14991" s="90"/>
      <c r="M14991" s="42"/>
      <c r="S14991" s="42"/>
      <c r="T14991" s="42"/>
      <c r="U14991" s="42"/>
      <c r="V14991" s="42"/>
      <c r="W14991" s="42"/>
      <c r="X14991" s="42"/>
      <c r="Y14991" s="42"/>
      <c r="Z14991" s="42"/>
    </row>
    <row r="14992">
      <c r="B14992" s="42"/>
      <c r="D14992" s="90"/>
      <c r="F14992" s="90"/>
      <c r="G14992" s="42"/>
      <c r="H14992" s="90"/>
      <c r="M14992" s="42"/>
      <c r="S14992" s="42"/>
      <c r="T14992" s="42"/>
      <c r="U14992" s="42"/>
      <c r="V14992" s="42"/>
      <c r="W14992" s="42"/>
      <c r="X14992" s="42"/>
      <c r="Y14992" s="42"/>
      <c r="Z14992" s="42"/>
    </row>
    <row r="14993">
      <c r="B14993" s="42"/>
      <c r="D14993" s="90"/>
      <c r="F14993" s="90"/>
      <c r="G14993" s="42"/>
      <c r="H14993" s="90"/>
      <c r="M14993" s="42"/>
      <c r="S14993" s="42"/>
      <c r="T14993" s="42"/>
      <c r="U14993" s="42"/>
      <c r="V14993" s="42"/>
      <c r="W14993" s="42"/>
      <c r="X14993" s="42"/>
      <c r="Y14993" s="42"/>
      <c r="Z14993" s="42"/>
    </row>
    <row r="14994">
      <c r="B14994" s="42"/>
      <c r="D14994" s="90"/>
      <c r="F14994" s="90"/>
      <c r="G14994" s="42"/>
      <c r="H14994" s="90"/>
      <c r="M14994" s="42"/>
      <c r="S14994" s="42"/>
      <c r="T14994" s="42"/>
      <c r="U14994" s="42"/>
      <c r="V14994" s="42"/>
      <c r="W14994" s="42"/>
      <c r="X14994" s="42"/>
      <c r="Y14994" s="42"/>
      <c r="Z14994" s="42"/>
    </row>
    <row r="14995">
      <c r="B14995" s="42"/>
      <c r="D14995" s="90"/>
      <c r="F14995" s="90"/>
      <c r="G14995" s="42"/>
      <c r="H14995" s="90"/>
      <c r="M14995" s="42"/>
      <c r="S14995" s="42"/>
      <c r="T14995" s="42"/>
      <c r="U14995" s="42"/>
      <c r="V14995" s="42"/>
      <c r="W14995" s="42"/>
      <c r="X14995" s="42"/>
      <c r="Y14995" s="42"/>
      <c r="Z14995" s="42"/>
    </row>
    <row r="14996">
      <c r="B14996" s="42"/>
      <c r="D14996" s="90"/>
      <c r="F14996" s="90"/>
      <c r="G14996" s="42"/>
      <c r="H14996" s="90"/>
      <c r="M14996" s="42"/>
      <c r="S14996" s="42"/>
      <c r="T14996" s="42"/>
      <c r="U14996" s="42"/>
      <c r="V14996" s="42"/>
      <c r="W14996" s="42"/>
      <c r="X14996" s="42"/>
      <c r="Y14996" s="42"/>
      <c r="Z14996" s="42"/>
    </row>
    <row r="14997">
      <c r="B14997" s="42"/>
      <c r="D14997" s="90"/>
      <c r="F14997" s="90"/>
      <c r="G14997" s="42"/>
      <c r="H14997" s="90"/>
      <c r="M14997" s="42"/>
      <c r="S14997" s="42"/>
      <c r="T14997" s="42"/>
      <c r="U14997" s="42"/>
      <c r="V14997" s="42"/>
      <c r="W14997" s="42"/>
      <c r="X14997" s="42"/>
      <c r="Y14997" s="42"/>
      <c r="Z14997" s="42"/>
    </row>
    <row r="14998">
      <c r="B14998" s="42"/>
      <c r="D14998" s="90"/>
      <c r="F14998" s="90"/>
      <c r="G14998" s="42"/>
      <c r="H14998" s="90"/>
      <c r="M14998" s="42"/>
      <c r="S14998" s="42"/>
      <c r="T14998" s="42"/>
      <c r="U14998" s="42"/>
      <c r="V14998" s="42"/>
      <c r="W14998" s="42"/>
      <c r="X14998" s="42"/>
      <c r="Y14998" s="42"/>
      <c r="Z14998" s="42"/>
    </row>
    <row r="14999">
      <c r="B14999" s="42"/>
      <c r="D14999" s="90"/>
      <c r="F14999" s="90"/>
      <c r="G14999" s="42"/>
      <c r="H14999" s="90"/>
      <c r="M14999" s="42"/>
      <c r="S14999" s="42"/>
      <c r="T14999" s="42"/>
      <c r="U14999" s="42"/>
      <c r="V14999" s="42"/>
      <c r="W14999" s="42"/>
      <c r="X14999" s="42"/>
      <c r="Y14999" s="42"/>
      <c r="Z14999" s="42"/>
    </row>
    <row r="15000">
      <c r="B15000" s="42"/>
      <c r="D15000" s="90"/>
      <c r="F15000" s="90"/>
      <c r="G15000" s="42"/>
      <c r="H15000" s="90"/>
      <c r="M15000" s="42"/>
      <c r="S15000" s="42"/>
      <c r="T15000" s="42"/>
      <c r="U15000" s="42"/>
      <c r="V15000" s="42"/>
      <c r="W15000" s="42"/>
      <c r="X15000" s="42"/>
      <c r="Y15000" s="42"/>
      <c r="Z15000" s="42"/>
    </row>
    <row r="15001">
      <c r="B15001" s="42"/>
      <c r="D15001" s="90"/>
      <c r="F15001" s="90"/>
      <c r="G15001" s="42"/>
      <c r="H15001" s="90"/>
      <c r="M15001" s="42"/>
      <c r="S15001" s="42"/>
      <c r="T15001" s="42"/>
      <c r="U15001" s="42"/>
      <c r="V15001" s="42"/>
      <c r="W15001" s="42"/>
      <c r="X15001" s="42"/>
      <c r="Y15001" s="42"/>
      <c r="Z15001" s="42"/>
    </row>
    <row r="15002">
      <c r="B15002" s="42"/>
      <c r="D15002" s="90"/>
      <c r="F15002" s="90"/>
      <c r="G15002" s="42"/>
      <c r="H15002" s="90"/>
      <c r="M15002" s="42"/>
      <c r="S15002" s="42"/>
      <c r="T15002" s="42"/>
      <c r="U15002" s="42"/>
      <c r="V15002" s="42"/>
      <c r="W15002" s="42"/>
      <c r="X15002" s="42"/>
      <c r="Y15002" s="42"/>
      <c r="Z15002" s="42"/>
    </row>
    <row r="15003">
      <c r="B15003" s="42"/>
      <c r="D15003" s="90"/>
      <c r="F15003" s="90"/>
      <c r="G15003" s="42"/>
      <c r="H15003" s="90"/>
      <c r="M15003" s="42"/>
      <c r="S15003" s="42"/>
      <c r="T15003" s="42"/>
      <c r="U15003" s="42"/>
      <c r="V15003" s="42"/>
      <c r="W15003" s="42"/>
      <c r="X15003" s="42"/>
      <c r="Y15003" s="42"/>
      <c r="Z15003" s="42"/>
    </row>
    <row r="15004">
      <c r="B15004" s="42"/>
      <c r="D15004" s="90"/>
      <c r="F15004" s="90"/>
      <c r="G15004" s="42"/>
      <c r="H15004" s="90"/>
      <c r="M15004" s="42"/>
      <c r="S15004" s="42"/>
      <c r="T15004" s="42"/>
      <c r="U15004" s="42"/>
      <c r="V15004" s="42"/>
      <c r="W15004" s="42"/>
      <c r="X15004" s="42"/>
      <c r="Y15004" s="42"/>
      <c r="Z15004" s="42"/>
    </row>
    <row r="15005">
      <c r="B15005" s="42"/>
      <c r="D15005" s="90"/>
      <c r="F15005" s="90"/>
      <c r="G15005" s="42"/>
      <c r="H15005" s="90"/>
      <c r="M15005" s="42"/>
      <c r="S15005" s="42"/>
      <c r="T15005" s="42"/>
      <c r="U15005" s="42"/>
      <c r="V15005" s="42"/>
      <c r="W15005" s="42"/>
      <c r="X15005" s="42"/>
      <c r="Y15005" s="42"/>
      <c r="Z15005" s="42"/>
    </row>
    <row r="15006">
      <c r="B15006" s="42"/>
      <c r="D15006" s="90"/>
      <c r="F15006" s="90"/>
      <c r="G15006" s="42"/>
      <c r="H15006" s="90"/>
      <c r="M15006" s="42"/>
      <c r="S15006" s="42"/>
      <c r="T15006" s="42"/>
      <c r="U15006" s="42"/>
      <c r="V15006" s="42"/>
      <c r="W15006" s="42"/>
      <c r="X15006" s="42"/>
      <c r="Y15006" s="42"/>
      <c r="Z15006" s="42"/>
    </row>
    <row r="15007">
      <c r="B15007" s="42"/>
      <c r="D15007" s="90"/>
      <c r="F15007" s="90"/>
      <c r="G15007" s="42"/>
      <c r="H15007" s="90"/>
      <c r="M15007" s="42"/>
      <c r="S15007" s="42"/>
      <c r="T15007" s="42"/>
      <c r="U15007" s="42"/>
      <c r="V15007" s="42"/>
      <c r="W15007" s="42"/>
      <c r="X15007" s="42"/>
      <c r="Y15007" s="42"/>
      <c r="Z15007" s="42"/>
    </row>
    <row r="15008">
      <c r="B15008" s="42"/>
      <c r="D15008" s="90"/>
      <c r="F15008" s="90"/>
      <c r="G15008" s="42"/>
      <c r="H15008" s="90"/>
      <c r="M15008" s="42"/>
      <c r="S15008" s="42"/>
      <c r="T15008" s="42"/>
      <c r="U15008" s="42"/>
      <c r="V15008" s="42"/>
      <c r="W15008" s="42"/>
      <c r="X15008" s="42"/>
      <c r="Y15008" s="42"/>
      <c r="Z15008" s="42"/>
    </row>
    <row r="15009">
      <c r="B15009" s="42"/>
      <c r="D15009" s="90"/>
      <c r="F15009" s="90"/>
      <c r="G15009" s="42"/>
      <c r="H15009" s="90"/>
      <c r="M15009" s="42"/>
      <c r="S15009" s="42"/>
      <c r="T15009" s="42"/>
      <c r="U15009" s="42"/>
      <c r="V15009" s="42"/>
      <c r="W15009" s="42"/>
      <c r="X15009" s="42"/>
      <c r="Y15009" s="42"/>
      <c r="Z15009" s="42"/>
    </row>
    <row r="15010">
      <c r="B15010" s="42"/>
      <c r="D15010" s="90"/>
      <c r="F15010" s="90"/>
      <c r="G15010" s="42"/>
      <c r="H15010" s="90"/>
      <c r="M15010" s="42"/>
      <c r="S15010" s="42"/>
      <c r="T15010" s="42"/>
      <c r="U15010" s="42"/>
      <c r="V15010" s="42"/>
      <c r="W15010" s="42"/>
      <c r="X15010" s="42"/>
      <c r="Y15010" s="42"/>
      <c r="Z15010" s="42"/>
    </row>
    <row r="15011">
      <c r="B15011" s="42"/>
      <c r="D15011" s="90"/>
      <c r="F15011" s="90"/>
      <c r="G15011" s="42"/>
      <c r="H15011" s="90"/>
      <c r="M15011" s="42"/>
      <c r="S15011" s="42"/>
      <c r="T15011" s="42"/>
      <c r="U15011" s="42"/>
      <c r="V15011" s="42"/>
      <c r="W15011" s="42"/>
      <c r="X15011" s="42"/>
      <c r="Y15011" s="42"/>
      <c r="Z15011" s="42"/>
    </row>
    <row r="15012">
      <c r="B15012" s="42"/>
      <c r="D15012" s="90"/>
      <c r="F15012" s="90"/>
      <c r="G15012" s="42"/>
      <c r="H15012" s="90"/>
      <c r="M15012" s="42"/>
      <c r="S15012" s="42"/>
      <c r="T15012" s="42"/>
      <c r="U15012" s="42"/>
      <c r="V15012" s="42"/>
      <c r="W15012" s="42"/>
      <c r="X15012" s="42"/>
      <c r="Y15012" s="42"/>
      <c r="Z15012" s="42"/>
    </row>
    <row r="15013">
      <c r="B15013" s="42"/>
      <c r="D15013" s="90"/>
      <c r="F15013" s="90"/>
      <c r="G15013" s="42"/>
      <c r="H15013" s="90"/>
      <c r="M15013" s="42"/>
      <c r="S15013" s="42"/>
      <c r="T15013" s="42"/>
      <c r="U15013" s="42"/>
      <c r="V15013" s="42"/>
      <c r="W15013" s="42"/>
      <c r="X15013" s="42"/>
      <c r="Y15013" s="42"/>
      <c r="Z15013" s="42"/>
    </row>
    <row r="15014">
      <c r="B15014" s="42"/>
      <c r="D15014" s="90"/>
      <c r="F15014" s="90"/>
      <c r="G15014" s="42"/>
      <c r="H15014" s="90"/>
      <c r="M15014" s="42"/>
      <c r="S15014" s="42"/>
      <c r="T15014" s="42"/>
      <c r="U15014" s="42"/>
      <c r="V15014" s="42"/>
      <c r="W15014" s="42"/>
      <c r="X15014" s="42"/>
      <c r="Y15014" s="42"/>
      <c r="Z15014" s="42"/>
    </row>
    <row r="15015">
      <c r="B15015" s="42"/>
      <c r="D15015" s="90"/>
      <c r="F15015" s="90"/>
      <c r="G15015" s="42"/>
      <c r="H15015" s="90"/>
      <c r="M15015" s="42"/>
      <c r="S15015" s="42"/>
      <c r="T15015" s="42"/>
      <c r="U15015" s="42"/>
      <c r="V15015" s="42"/>
      <c r="W15015" s="42"/>
      <c r="X15015" s="42"/>
      <c r="Y15015" s="42"/>
      <c r="Z15015" s="42"/>
    </row>
    <row r="15016">
      <c r="B15016" s="42"/>
      <c r="D15016" s="90"/>
      <c r="F15016" s="90"/>
      <c r="G15016" s="42"/>
      <c r="H15016" s="90"/>
      <c r="M15016" s="42"/>
      <c r="S15016" s="42"/>
      <c r="T15016" s="42"/>
      <c r="U15016" s="42"/>
      <c r="V15016" s="42"/>
      <c r="W15016" s="42"/>
      <c r="X15016" s="42"/>
      <c r="Y15016" s="42"/>
      <c r="Z15016" s="42"/>
    </row>
    <row r="15017">
      <c r="B15017" s="42"/>
      <c r="D15017" s="90"/>
      <c r="F15017" s="90"/>
      <c r="G15017" s="42"/>
      <c r="H15017" s="90"/>
      <c r="M15017" s="42"/>
      <c r="S15017" s="42"/>
      <c r="T15017" s="42"/>
      <c r="U15017" s="42"/>
      <c r="V15017" s="42"/>
      <c r="W15017" s="42"/>
      <c r="X15017" s="42"/>
      <c r="Y15017" s="42"/>
      <c r="Z15017" s="42"/>
    </row>
    <row r="15018">
      <c r="B15018" s="42"/>
      <c r="D15018" s="90"/>
      <c r="F15018" s="90"/>
      <c r="G15018" s="42"/>
      <c r="H15018" s="90"/>
      <c r="M15018" s="42"/>
      <c r="S15018" s="42"/>
      <c r="T15018" s="42"/>
      <c r="U15018" s="42"/>
      <c r="V15018" s="42"/>
      <c r="W15018" s="42"/>
      <c r="X15018" s="42"/>
      <c r="Y15018" s="42"/>
      <c r="Z15018" s="42"/>
    </row>
    <row r="15019">
      <c r="B15019" s="42"/>
      <c r="D15019" s="90"/>
      <c r="F15019" s="90"/>
      <c r="G15019" s="42"/>
      <c r="H15019" s="90"/>
      <c r="M15019" s="42"/>
      <c r="S15019" s="42"/>
      <c r="T15019" s="42"/>
      <c r="U15019" s="42"/>
      <c r="V15019" s="42"/>
      <c r="W15019" s="42"/>
      <c r="X15019" s="42"/>
      <c r="Y15019" s="42"/>
      <c r="Z15019" s="42"/>
    </row>
    <row r="15020">
      <c r="B15020" s="42"/>
      <c r="D15020" s="90"/>
      <c r="F15020" s="90"/>
      <c r="G15020" s="42"/>
      <c r="H15020" s="90"/>
      <c r="M15020" s="42"/>
      <c r="S15020" s="42"/>
      <c r="T15020" s="42"/>
      <c r="U15020" s="42"/>
      <c r="V15020" s="42"/>
      <c r="W15020" s="42"/>
      <c r="X15020" s="42"/>
      <c r="Y15020" s="42"/>
      <c r="Z15020" s="42"/>
    </row>
    <row r="15021">
      <c r="B15021" s="42"/>
      <c r="D15021" s="90"/>
      <c r="F15021" s="90"/>
      <c r="G15021" s="42"/>
      <c r="H15021" s="90"/>
      <c r="M15021" s="42"/>
      <c r="S15021" s="42"/>
      <c r="T15021" s="42"/>
      <c r="U15021" s="42"/>
      <c r="V15021" s="42"/>
      <c r="W15021" s="42"/>
      <c r="X15021" s="42"/>
      <c r="Y15021" s="42"/>
      <c r="Z15021" s="42"/>
    </row>
    <row r="15022">
      <c r="B15022" s="42"/>
      <c r="D15022" s="90"/>
      <c r="F15022" s="90"/>
      <c r="G15022" s="42"/>
      <c r="H15022" s="90"/>
      <c r="M15022" s="42"/>
      <c r="S15022" s="42"/>
      <c r="T15022" s="42"/>
      <c r="U15022" s="42"/>
      <c r="V15022" s="42"/>
      <c r="W15022" s="42"/>
      <c r="X15022" s="42"/>
      <c r="Y15022" s="42"/>
      <c r="Z15022" s="42"/>
    </row>
    <row r="15023">
      <c r="B15023" s="42"/>
      <c r="D15023" s="90"/>
      <c r="F15023" s="90"/>
      <c r="G15023" s="42"/>
      <c r="H15023" s="90"/>
      <c r="M15023" s="42"/>
      <c r="S15023" s="42"/>
      <c r="T15023" s="42"/>
      <c r="U15023" s="42"/>
      <c r="V15023" s="42"/>
      <c r="W15023" s="42"/>
      <c r="X15023" s="42"/>
      <c r="Y15023" s="42"/>
      <c r="Z15023" s="42"/>
    </row>
    <row r="15024">
      <c r="B15024" s="42"/>
      <c r="D15024" s="90"/>
      <c r="F15024" s="90"/>
      <c r="G15024" s="42"/>
      <c r="H15024" s="90"/>
      <c r="M15024" s="42"/>
      <c r="S15024" s="42"/>
      <c r="T15024" s="42"/>
      <c r="U15024" s="42"/>
      <c r="V15024" s="42"/>
      <c r="W15024" s="42"/>
      <c r="X15024" s="42"/>
      <c r="Y15024" s="42"/>
      <c r="Z15024" s="42"/>
    </row>
    <row r="15025">
      <c r="B15025" s="42"/>
      <c r="D15025" s="90"/>
      <c r="F15025" s="90"/>
      <c r="G15025" s="42"/>
      <c r="H15025" s="90"/>
      <c r="M15025" s="42"/>
      <c r="S15025" s="42"/>
      <c r="T15025" s="42"/>
      <c r="U15025" s="42"/>
      <c r="V15025" s="42"/>
      <c r="W15025" s="42"/>
      <c r="X15025" s="42"/>
      <c r="Y15025" s="42"/>
      <c r="Z15025" s="42"/>
    </row>
    <row r="15026">
      <c r="B15026" s="42"/>
      <c r="D15026" s="90"/>
      <c r="F15026" s="90"/>
      <c r="G15026" s="42"/>
      <c r="H15026" s="90"/>
      <c r="M15026" s="42"/>
      <c r="S15026" s="42"/>
      <c r="T15026" s="42"/>
      <c r="U15026" s="42"/>
      <c r="V15026" s="42"/>
      <c r="W15026" s="42"/>
      <c r="X15026" s="42"/>
      <c r="Y15026" s="42"/>
      <c r="Z15026" s="42"/>
    </row>
    <row r="15027">
      <c r="B15027" s="42"/>
      <c r="D15027" s="90"/>
      <c r="F15027" s="90"/>
      <c r="G15027" s="42"/>
      <c r="H15027" s="90"/>
      <c r="M15027" s="42"/>
      <c r="S15027" s="42"/>
      <c r="T15027" s="42"/>
      <c r="U15027" s="42"/>
      <c r="V15027" s="42"/>
      <c r="W15027" s="42"/>
      <c r="X15027" s="42"/>
      <c r="Y15027" s="42"/>
      <c r="Z15027" s="42"/>
    </row>
    <row r="15028">
      <c r="B15028" s="42"/>
      <c r="D15028" s="90"/>
      <c r="F15028" s="90"/>
      <c r="G15028" s="42"/>
      <c r="H15028" s="90"/>
      <c r="M15028" s="42"/>
      <c r="S15028" s="42"/>
      <c r="T15028" s="42"/>
      <c r="U15028" s="42"/>
      <c r="V15028" s="42"/>
      <c r="W15028" s="42"/>
      <c r="X15028" s="42"/>
      <c r="Y15028" s="42"/>
      <c r="Z15028" s="42"/>
    </row>
    <row r="15029">
      <c r="B15029" s="42"/>
      <c r="D15029" s="90"/>
      <c r="F15029" s="90"/>
      <c r="G15029" s="42"/>
      <c r="H15029" s="90"/>
      <c r="M15029" s="42"/>
      <c r="S15029" s="42"/>
      <c r="T15029" s="42"/>
      <c r="U15029" s="42"/>
      <c r="V15029" s="42"/>
      <c r="W15029" s="42"/>
      <c r="X15029" s="42"/>
      <c r="Y15029" s="42"/>
      <c r="Z15029" s="42"/>
    </row>
    <row r="15030">
      <c r="B15030" s="42"/>
      <c r="D15030" s="90"/>
      <c r="F15030" s="90"/>
      <c r="G15030" s="42"/>
      <c r="H15030" s="90"/>
      <c r="M15030" s="42"/>
      <c r="S15030" s="42"/>
      <c r="T15030" s="42"/>
      <c r="U15030" s="42"/>
      <c r="V15030" s="42"/>
      <c r="W15030" s="42"/>
      <c r="X15030" s="42"/>
      <c r="Y15030" s="42"/>
      <c r="Z15030" s="42"/>
    </row>
    <row r="15031">
      <c r="B15031" s="42"/>
      <c r="D15031" s="90"/>
      <c r="F15031" s="90"/>
      <c r="G15031" s="42"/>
      <c r="H15031" s="90"/>
      <c r="M15031" s="42"/>
      <c r="S15031" s="42"/>
      <c r="T15031" s="42"/>
      <c r="U15031" s="42"/>
      <c r="V15031" s="42"/>
      <c r="W15031" s="42"/>
      <c r="X15031" s="42"/>
      <c r="Y15031" s="42"/>
      <c r="Z15031" s="42"/>
    </row>
    <row r="15032">
      <c r="B15032" s="42"/>
      <c r="D15032" s="90"/>
      <c r="F15032" s="90"/>
      <c r="G15032" s="42"/>
      <c r="H15032" s="90"/>
      <c r="M15032" s="42"/>
      <c r="S15032" s="42"/>
      <c r="T15032" s="42"/>
      <c r="U15032" s="42"/>
      <c r="V15032" s="42"/>
      <c r="W15032" s="42"/>
      <c r="X15032" s="42"/>
      <c r="Y15032" s="42"/>
      <c r="Z15032" s="42"/>
    </row>
    <row r="15033">
      <c r="B15033" s="42"/>
      <c r="D15033" s="90"/>
      <c r="F15033" s="90"/>
      <c r="G15033" s="42"/>
      <c r="H15033" s="90"/>
      <c r="M15033" s="42"/>
      <c r="S15033" s="42"/>
      <c r="T15033" s="42"/>
      <c r="U15033" s="42"/>
      <c r="V15033" s="42"/>
      <c r="W15033" s="42"/>
      <c r="X15033" s="42"/>
      <c r="Y15033" s="42"/>
      <c r="Z15033" s="42"/>
    </row>
    <row r="15034">
      <c r="B15034" s="42"/>
      <c r="D15034" s="90"/>
      <c r="F15034" s="90"/>
      <c r="G15034" s="42"/>
      <c r="H15034" s="90"/>
      <c r="M15034" s="42"/>
      <c r="S15034" s="42"/>
      <c r="T15034" s="42"/>
      <c r="U15034" s="42"/>
      <c r="V15034" s="42"/>
      <c r="W15034" s="42"/>
      <c r="X15034" s="42"/>
      <c r="Y15034" s="42"/>
      <c r="Z15034" s="42"/>
    </row>
    <row r="15035">
      <c r="B15035" s="42"/>
      <c r="D15035" s="90"/>
      <c r="F15035" s="90"/>
      <c r="G15035" s="42"/>
      <c r="H15035" s="90"/>
      <c r="M15035" s="42"/>
      <c r="S15035" s="42"/>
      <c r="T15035" s="42"/>
      <c r="U15035" s="42"/>
      <c r="V15035" s="42"/>
      <c r="W15035" s="42"/>
      <c r="X15035" s="42"/>
      <c r="Y15035" s="42"/>
      <c r="Z15035" s="42"/>
    </row>
    <row r="15036">
      <c r="B15036" s="42"/>
      <c r="D15036" s="90"/>
      <c r="F15036" s="90"/>
      <c r="G15036" s="42"/>
      <c r="H15036" s="90"/>
      <c r="M15036" s="42"/>
      <c r="S15036" s="42"/>
      <c r="T15036" s="42"/>
      <c r="U15036" s="42"/>
      <c r="V15036" s="42"/>
      <c r="W15036" s="42"/>
      <c r="X15036" s="42"/>
      <c r="Y15036" s="42"/>
      <c r="Z15036" s="42"/>
    </row>
    <row r="15037">
      <c r="B15037" s="42"/>
      <c r="D15037" s="90"/>
      <c r="F15037" s="90"/>
      <c r="G15037" s="42"/>
      <c r="H15037" s="90"/>
      <c r="M15037" s="42"/>
      <c r="S15037" s="42"/>
      <c r="T15037" s="42"/>
      <c r="U15037" s="42"/>
      <c r="V15037" s="42"/>
      <c r="W15037" s="42"/>
      <c r="X15037" s="42"/>
      <c r="Y15037" s="42"/>
      <c r="Z15037" s="42"/>
    </row>
    <row r="15038">
      <c r="B15038" s="42"/>
      <c r="D15038" s="90"/>
      <c r="F15038" s="90"/>
      <c r="G15038" s="42"/>
      <c r="H15038" s="90"/>
      <c r="M15038" s="42"/>
      <c r="S15038" s="42"/>
      <c r="T15038" s="42"/>
      <c r="U15038" s="42"/>
      <c r="V15038" s="42"/>
      <c r="W15038" s="42"/>
      <c r="X15038" s="42"/>
      <c r="Y15038" s="42"/>
      <c r="Z15038" s="42"/>
    </row>
    <row r="15039">
      <c r="B15039" s="42"/>
      <c r="D15039" s="90"/>
      <c r="F15039" s="90"/>
      <c r="G15039" s="42"/>
      <c r="H15039" s="90"/>
      <c r="M15039" s="42"/>
      <c r="S15039" s="42"/>
      <c r="T15039" s="42"/>
      <c r="U15039" s="42"/>
      <c r="V15039" s="42"/>
      <c r="W15039" s="42"/>
      <c r="X15039" s="42"/>
      <c r="Y15039" s="42"/>
      <c r="Z15039" s="42"/>
    </row>
    <row r="15040">
      <c r="B15040" s="42"/>
      <c r="D15040" s="90"/>
      <c r="F15040" s="90"/>
      <c r="G15040" s="42"/>
      <c r="H15040" s="90"/>
      <c r="M15040" s="42"/>
      <c r="S15040" s="42"/>
      <c r="T15040" s="42"/>
      <c r="U15040" s="42"/>
      <c r="V15040" s="42"/>
      <c r="W15040" s="42"/>
      <c r="X15040" s="42"/>
      <c r="Y15040" s="42"/>
      <c r="Z15040" s="42"/>
    </row>
    <row r="15041">
      <c r="B15041" s="42"/>
      <c r="D15041" s="90"/>
      <c r="F15041" s="90"/>
      <c r="G15041" s="42"/>
      <c r="H15041" s="90"/>
      <c r="M15041" s="42"/>
      <c r="S15041" s="42"/>
      <c r="T15041" s="42"/>
      <c r="U15041" s="42"/>
      <c r="V15041" s="42"/>
      <c r="W15041" s="42"/>
      <c r="X15041" s="42"/>
      <c r="Y15041" s="42"/>
      <c r="Z15041" s="42"/>
    </row>
    <row r="15042">
      <c r="B15042" s="42"/>
      <c r="D15042" s="90"/>
      <c r="F15042" s="90"/>
      <c r="G15042" s="42"/>
      <c r="H15042" s="90"/>
      <c r="M15042" s="42"/>
      <c r="S15042" s="42"/>
      <c r="T15042" s="42"/>
      <c r="U15042" s="42"/>
      <c r="V15042" s="42"/>
      <c r="W15042" s="42"/>
      <c r="X15042" s="42"/>
      <c r="Y15042" s="42"/>
      <c r="Z15042" s="42"/>
    </row>
    <row r="15043">
      <c r="B15043" s="42"/>
      <c r="D15043" s="90"/>
      <c r="F15043" s="90"/>
      <c r="G15043" s="42"/>
      <c r="H15043" s="90"/>
      <c r="M15043" s="42"/>
      <c r="S15043" s="42"/>
      <c r="T15043" s="42"/>
      <c r="U15043" s="42"/>
      <c r="V15043" s="42"/>
      <c r="W15043" s="42"/>
      <c r="X15043" s="42"/>
      <c r="Y15043" s="42"/>
      <c r="Z15043" s="42"/>
    </row>
    <row r="15044">
      <c r="B15044" s="42"/>
      <c r="D15044" s="90"/>
      <c r="F15044" s="90"/>
      <c r="G15044" s="42"/>
      <c r="H15044" s="90"/>
      <c r="M15044" s="42"/>
      <c r="S15044" s="42"/>
      <c r="T15044" s="42"/>
      <c r="U15044" s="42"/>
      <c r="V15044" s="42"/>
      <c r="W15044" s="42"/>
      <c r="X15044" s="42"/>
      <c r="Y15044" s="42"/>
      <c r="Z15044" s="42"/>
    </row>
    <row r="15045">
      <c r="B15045" s="42"/>
      <c r="D15045" s="90"/>
      <c r="F15045" s="90"/>
      <c r="G15045" s="42"/>
      <c r="H15045" s="90"/>
      <c r="M15045" s="42"/>
      <c r="S15045" s="42"/>
      <c r="T15045" s="42"/>
      <c r="U15045" s="42"/>
      <c r="V15045" s="42"/>
      <c r="W15045" s="42"/>
      <c r="X15045" s="42"/>
      <c r="Y15045" s="42"/>
      <c r="Z15045" s="42"/>
    </row>
    <row r="15046">
      <c r="B15046" s="42"/>
      <c r="D15046" s="90"/>
      <c r="F15046" s="90"/>
      <c r="G15046" s="42"/>
      <c r="H15046" s="90"/>
      <c r="M15046" s="42"/>
      <c r="S15046" s="42"/>
      <c r="T15046" s="42"/>
      <c r="U15046" s="42"/>
      <c r="V15046" s="42"/>
      <c r="W15046" s="42"/>
      <c r="X15046" s="42"/>
      <c r="Y15046" s="42"/>
      <c r="Z15046" s="42"/>
    </row>
    <row r="15047">
      <c r="B15047" s="42"/>
      <c r="D15047" s="90"/>
      <c r="F15047" s="90"/>
      <c r="G15047" s="42"/>
      <c r="H15047" s="90"/>
      <c r="M15047" s="42"/>
      <c r="S15047" s="42"/>
      <c r="T15047" s="42"/>
      <c r="U15047" s="42"/>
      <c r="V15047" s="42"/>
      <c r="W15047" s="42"/>
      <c r="X15047" s="42"/>
      <c r="Y15047" s="42"/>
      <c r="Z15047" s="42"/>
    </row>
    <row r="15048">
      <c r="B15048" s="42"/>
      <c r="D15048" s="90"/>
      <c r="F15048" s="90"/>
      <c r="G15048" s="42"/>
      <c r="H15048" s="90"/>
      <c r="M15048" s="42"/>
      <c r="S15048" s="42"/>
      <c r="T15048" s="42"/>
      <c r="U15048" s="42"/>
      <c r="V15048" s="42"/>
      <c r="W15048" s="42"/>
      <c r="X15048" s="42"/>
      <c r="Y15048" s="42"/>
      <c r="Z15048" s="42"/>
    </row>
    <row r="15049">
      <c r="B15049" s="42"/>
      <c r="D15049" s="90"/>
      <c r="F15049" s="90"/>
      <c r="G15049" s="42"/>
      <c r="H15049" s="90"/>
      <c r="M15049" s="42"/>
      <c r="S15049" s="42"/>
      <c r="T15049" s="42"/>
      <c r="U15049" s="42"/>
      <c r="V15049" s="42"/>
      <c r="W15049" s="42"/>
      <c r="X15049" s="42"/>
      <c r="Y15049" s="42"/>
      <c r="Z15049" s="42"/>
    </row>
    <row r="15050">
      <c r="B15050" s="42"/>
      <c r="D15050" s="90"/>
      <c r="F15050" s="90"/>
      <c r="G15050" s="42"/>
      <c r="H15050" s="90"/>
      <c r="M15050" s="42"/>
      <c r="S15050" s="42"/>
      <c r="T15050" s="42"/>
      <c r="U15050" s="42"/>
      <c r="V15050" s="42"/>
      <c r="W15050" s="42"/>
      <c r="X15050" s="42"/>
      <c r="Y15050" s="42"/>
      <c r="Z15050" s="42"/>
    </row>
    <row r="15051">
      <c r="B15051" s="42"/>
      <c r="D15051" s="90"/>
      <c r="F15051" s="90"/>
      <c r="G15051" s="42"/>
      <c r="H15051" s="90"/>
      <c r="M15051" s="42"/>
      <c r="S15051" s="42"/>
      <c r="T15051" s="42"/>
      <c r="U15051" s="42"/>
      <c r="V15051" s="42"/>
      <c r="W15051" s="42"/>
      <c r="X15051" s="42"/>
      <c r="Y15051" s="42"/>
      <c r="Z15051" s="42"/>
    </row>
    <row r="15052">
      <c r="B15052" s="42"/>
      <c r="D15052" s="90"/>
      <c r="F15052" s="90"/>
      <c r="G15052" s="42"/>
      <c r="H15052" s="90"/>
      <c r="M15052" s="42"/>
      <c r="S15052" s="42"/>
      <c r="T15052" s="42"/>
      <c r="U15052" s="42"/>
      <c r="V15052" s="42"/>
      <c r="W15052" s="42"/>
      <c r="X15052" s="42"/>
      <c r="Y15052" s="42"/>
      <c r="Z15052" s="42"/>
    </row>
    <row r="15053">
      <c r="B15053" s="42"/>
      <c r="D15053" s="90"/>
      <c r="F15053" s="90"/>
      <c r="G15053" s="42"/>
      <c r="H15053" s="90"/>
      <c r="M15053" s="42"/>
      <c r="S15053" s="42"/>
      <c r="T15053" s="42"/>
      <c r="U15053" s="42"/>
      <c r="V15053" s="42"/>
      <c r="W15053" s="42"/>
      <c r="X15053" s="42"/>
      <c r="Y15053" s="42"/>
      <c r="Z15053" s="42"/>
    </row>
    <row r="15054">
      <c r="B15054" s="42"/>
      <c r="D15054" s="90"/>
      <c r="F15054" s="90"/>
      <c r="G15054" s="42"/>
      <c r="H15054" s="90"/>
      <c r="M15054" s="42"/>
      <c r="S15054" s="42"/>
      <c r="T15054" s="42"/>
      <c r="U15054" s="42"/>
      <c r="V15054" s="42"/>
      <c r="W15054" s="42"/>
      <c r="X15054" s="42"/>
      <c r="Y15054" s="42"/>
      <c r="Z15054" s="42"/>
    </row>
    <row r="15055">
      <c r="B15055" s="42"/>
      <c r="D15055" s="90"/>
      <c r="F15055" s="90"/>
      <c r="G15055" s="42"/>
      <c r="H15055" s="90"/>
      <c r="M15055" s="42"/>
      <c r="S15055" s="42"/>
      <c r="T15055" s="42"/>
      <c r="U15055" s="42"/>
      <c r="V15055" s="42"/>
      <c r="W15055" s="42"/>
      <c r="X15055" s="42"/>
      <c r="Y15055" s="42"/>
      <c r="Z15055" s="42"/>
    </row>
    <row r="15056">
      <c r="B15056" s="42"/>
      <c r="D15056" s="90"/>
      <c r="F15056" s="90"/>
      <c r="G15056" s="42"/>
      <c r="H15056" s="90"/>
      <c r="M15056" s="42"/>
      <c r="S15056" s="42"/>
      <c r="T15056" s="42"/>
      <c r="U15056" s="42"/>
      <c r="V15056" s="42"/>
      <c r="W15056" s="42"/>
      <c r="X15056" s="42"/>
      <c r="Y15056" s="42"/>
      <c r="Z15056" s="42"/>
    </row>
    <row r="15057">
      <c r="B15057" s="42"/>
      <c r="D15057" s="90"/>
      <c r="F15057" s="90"/>
      <c r="G15057" s="42"/>
      <c r="H15057" s="90"/>
      <c r="M15057" s="42"/>
      <c r="S15057" s="42"/>
      <c r="T15057" s="42"/>
      <c r="U15057" s="42"/>
      <c r="V15057" s="42"/>
      <c r="W15057" s="42"/>
      <c r="X15057" s="42"/>
      <c r="Y15057" s="42"/>
      <c r="Z15057" s="42"/>
    </row>
    <row r="15058">
      <c r="B15058" s="42"/>
      <c r="D15058" s="90"/>
      <c r="F15058" s="90"/>
      <c r="G15058" s="42"/>
      <c r="H15058" s="90"/>
      <c r="M15058" s="42"/>
      <c r="S15058" s="42"/>
      <c r="T15058" s="42"/>
      <c r="U15058" s="42"/>
      <c r="V15058" s="42"/>
      <c r="W15058" s="42"/>
      <c r="X15058" s="42"/>
      <c r="Y15058" s="42"/>
      <c r="Z15058" s="42"/>
    </row>
    <row r="15059">
      <c r="B15059" s="42"/>
      <c r="D15059" s="90"/>
      <c r="F15059" s="90"/>
      <c r="G15059" s="42"/>
      <c r="H15059" s="90"/>
      <c r="M15059" s="42"/>
      <c r="S15059" s="42"/>
      <c r="T15059" s="42"/>
      <c r="U15059" s="42"/>
      <c r="V15059" s="42"/>
      <c r="W15059" s="42"/>
      <c r="X15059" s="42"/>
      <c r="Y15059" s="42"/>
      <c r="Z15059" s="42"/>
    </row>
    <row r="15060">
      <c r="B15060" s="42"/>
      <c r="D15060" s="90"/>
      <c r="F15060" s="90"/>
      <c r="G15060" s="42"/>
      <c r="H15060" s="90"/>
      <c r="M15060" s="42"/>
      <c r="S15060" s="42"/>
      <c r="T15060" s="42"/>
      <c r="U15060" s="42"/>
      <c r="V15060" s="42"/>
      <c r="W15060" s="42"/>
      <c r="X15060" s="42"/>
      <c r="Y15060" s="42"/>
      <c r="Z15060" s="42"/>
    </row>
    <row r="15061">
      <c r="B15061" s="42"/>
      <c r="D15061" s="90"/>
      <c r="F15061" s="90"/>
      <c r="G15061" s="42"/>
      <c r="H15061" s="90"/>
      <c r="M15061" s="42"/>
      <c r="S15061" s="42"/>
      <c r="T15061" s="42"/>
      <c r="U15061" s="42"/>
      <c r="V15061" s="42"/>
      <c r="W15061" s="42"/>
      <c r="X15061" s="42"/>
      <c r="Y15061" s="42"/>
      <c r="Z15061" s="42"/>
    </row>
    <row r="15062">
      <c r="B15062" s="42"/>
      <c r="D15062" s="90"/>
      <c r="F15062" s="90"/>
      <c r="G15062" s="42"/>
      <c r="H15062" s="90"/>
      <c r="M15062" s="42"/>
      <c r="S15062" s="42"/>
      <c r="T15062" s="42"/>
      <c r="U15062" s="42"/>
      <c r="V15062" s="42"/>
      <c r="W15062" s="42"/>
      <c r="X15062" s="42"/>
      <c r="Y15062" s="42"/>
      <c r="Z15062" s="42"/>
    </row>
    <row r="15063">
      <c r="B15063" s="42"/>
      <c r="D15063" s="90"/>
      <c r="F15063" s="90"/>
      <c r="G15063" s="42"/>
      <c r="H15063" s="90"/>
      <c r="M15063" s="42"/>
      <c r="S15063" s="42"/>
      <c r="T15063" s="42"/>
      <c r="U15063" s="42"/>
      <c r="V15063" s="42"/>
      <c r="W15063" s="42"/>
      <c r="X15063" s="42"/>
      <c r="Y15063" s="42"/>
      <c r="Z15063" s="42"/>
    </row>
    <row r="15064">
      <c r="B15064" s="42"/>
      <c r="D15064" s="90"/>
      <c r="F15064" s="90"/>
      <c r="G15064" s="42"/>
      <c r="H15064" s="90"/>
      <c r="M15064" s="42"/>
      <c r="S15064" s="42"/>
      <c r="T15064" s="42"/>
      <c r="U15064" s="42"/>
      <c r="V15064" s="42"/>
      <c r="W15064" s="42"/>
      <c r="X15064" s="42"/>
      <c r="Y15064" s="42"/>
      <c r="Z15064" s="42"/>
    </row>
    <row r="15065">
      <c r="B15065" s="42"/>
      <c r="D15065" s="90"/>
      <c r="F15065" s="90"/>
      <c r="G15065" s="42"/>
      <c r="H15065" s="90"/>
      <c r="M15065" s="42"/>
      <c r="S15065" s="42"/>
      <c r="T15065" s="42"/>
      <c r="U15065" s="42"/>
      <c r="V15065" s="42"/>
      <c r="W15065" s="42"/>
      <c r="X15065" s="42"/>
      <c r="Y15065" s="42"/>
      <c r="Z15065" s="42"/>
    </row>
    <row r="15066">
      <c r="B15066" s="42"/>
      <c r="D15066" s="90"/>
      <c r="F15066" s="90"/>
      <c r="G15066" s="42"/>
      <c r="H15066" s="90"/>
      <c r="M15066" s="42"/>
      <c r="S15066" s="42"/>
      <c r="T15066" s="42"/>
      <c r="U15066" s="42"/>
      <c r="V15066" s="42"/>
      <c r="W15066" s="42"/>
      <c r="X15066" s="42"/>
      <c r="Y15066" s="42"/>
      <c r="Z15066" s="42"/>
    </row>
    <row r="15067">
      <c r="B15067" s="42"/>
      <c r="D15067" s="90"/>
      <c r="F15067" s="90"/>
      <c r="G15067" s="42"/>
      <c r="H15067" s="90"/>
      <c r="M15067" s="42"/>
      <c r="S15067" s="42"/>
      <c r="T15067" s="42"/>
      <c r="U15067" s="42"/>
      <c r="V15067" s="42"/>
      <c r="W15067" s="42"/>
      <c r="X15067" s="42"/>
      <c r="Y15067" s="42"/>
      <c r="Z15067" s="42"/>
    </row>
    <row r="15068">
      <c r="B15068" s="42"/>
      <c r="D15068" s="90"/>
      <c r="F15068" s="90"/>
      <c r="G15068" s="42"/>
      <c r="H15068" s="90"/>
      <c r="M15068" s="42"/>
      <c r="S15068" s="42"/>
      <c r="T15068" s="42"/>
      <c r="U15068" s="42"/>
      <c r="V15068" s="42"/>
      <c r="W15068" s="42"/>
      <c r="X15068" s="42"/>
      <c r="Y15068" s="42"/>
      <c r="Z15068" s="42"/>
    </row>
    <row r="15069">
      <c r="B15069" s="42"/>
      <c r="D15069" s="90"/>
      <c r="F15069" s="90"/>
      <c r="G15069" s="42"/>
      <c r="H15069" s="90"/>
      <c r="M15069" s="42"/>
      <c r="S15069" s="42"/>
      <c r="T15069" s="42"/>
      <c r="U15069" s="42"/>
      <c r="V15069" s="42"/>
      <c r="W15069" s="42"/>
      <c r="X15069" s="42"/>
      <c r="Y15069" s="42"/>
      <c r="Z15069" s="42"/>
    </row>
    <row r="15070">
      <c r="B15070" s="42"/>
      <c r="D15070" s="90"/>
      <c r="F15070" s="90"/>
      <c r="G15070" s="42"/>
      <c r="H15070" s="90"/>
      <c r="M15070" s="42"/>
      <c r="S15070" s="42"/>
      <c r="T15070" s="42"/>
      <c r="U15070" s="42"/>
      <c r="V15070" s="42"/>
      <c r="W15070" s="42"/>
      <c r="X15070" s="42"/>
      <c r="Y15070" s="42"/>
      <c r="Z15070" s="42"/>
    </row>
    <row r="15071">
      <c r="B15071" s="42"/>
      <c r="D15071" s="90"/>
      <c r="F15071" s="90"/>
      <c r="G15071" s="42"/>
      <c r="H15071" s="90"/>
      <c r="M15071" s="42"/>
      <c r="S15071" s="42"/>
      <c r="T15071" s="42"/>
      <c r="U15071" s="42"/>
      <c r="V15071" s="42"/>
      <c r="W15071" s="42"/>
      <c r="X15071" s="42"/>
      <c r="Y15071" s="42"/>
      <c r="Z15071" s="42"/>
    </row>
    <row r="15072">
      <c r="B15072" s="42"/>
      <c r="D15072" s="90"/>
      <c r="F15072" s="90"/>
      <c r="G15072" s="42"/>
      <c r="H15072" s="90"/>
      <c r="M15072" s="42"/>
      <c r="S15072" s="42"/>
      <c r="T15072" s="42"/>
      <c r="U15072" s="42"/>
      <c r="V15072" s="42"/>
      <c r="W15072" s="42"/>
      <c r="X15072" s="42"/>
      <c r="Y15072" s="42"/>
      <c r="Z15072" s="42"/>
    </row>
    <row r="15073">
      <c r="B15073" s="42"/>
      <c r="D15073" s="90"/>
      <c r="F15073" s="90"/>
      <c r="G15073" s="42"/>
      <c r="H15073" s="90"/>
      <c r="M15073" s="42"/>
      <c r="S15073" s="42"/>
      <c r="T15073" s="42"/>
      <c r="U15073" s="42"/>
      <c r="V15073" s="42"/>
      <c r="W15073" s="42"/>
      <c r="X15073" s="42"/>
      <c r="Y15073" s="42"/>
      <c r="Z15073" s="42"/>
    </row>
    <row r="15074">
      <c r="B15074" s="42"/>
      <c r="D15074" s="90"/>
      <c r="F15074" s="90"/>
      <c r="G15074" s="42"/>
      <c r="H15074" s="90"/>
      <c r="M15074" s="42"/>
      <c r="S15074" s="42"/>
      <c r="T15074" s="42"/>
      <c r="U15074" s="42"/>
      <c r="V15074" s="42"/>
      <c r="W15074" s="42"/>
      <c r="X15074" s="42"/>
      <c r="Y15074" s="42"/>
      <c r="Z15074" s="42"/>
    </row>
    <row r="15075">
      <c r="B15075" s="42"/>
      <c r="D15075" s="90"/>
      <c r="F15075" s="90"/>
      <c r="G15075" s="42"/>
      <c r="H15075" s="90"/>
      <c r="M15075" s="42"/>
      <c r="S15075" s="42"/>
      <c r="T15075" s="42"/>
      <c r="U15075" s="42"/>
      <c r="V15075" s="42"/>
      <c r="W15075" s="42"/>
      <c r="X15075" s="42"/>
      <c r="Y15075" s="42"/>
      <c r="Z15075" s="42"/>
    </row>
    <row r="15076">
      <c r="B15076" s="42"/>
      <c r="D15076" s="90"/>
      <c r="F15076" s="90"/>
      <c r="G15076" s="42"/>
      <c r="H15076" s="90"/>
      <c r="M15076" s="42"/>
      <c r="S15076" s="42"/>
      <c r="T15076" s="42"/>
      <c r="U15076" s="42"/>
      <c r="V15076" s="42"/>
      <c r="W15076" s="42"/>
      <c r="X15076" s="42"/>
      <c r="Y15076" s="42"/>
      <c r="Z15076" s="42"/>
    </row>
    <row r="15077">
      <c r="B15077" s="42"/>
      <c r="D15077" s="90"/>
      <c r="F15077" s="90"/>
      <c r="G15077" s="42"/>
      <c r="H15077" s="90"/>
      <c r="M15077" s="42"/>
      <c r="S15077" s="42"/>
      <c r="T15077" s="42"/>
      <c r="U15077" s="42"/>
      <c r="V15077" s="42"/>
      <c r="W15077" s="42"/>
      <c r="X15077" s="42"/>
      <c r="Y15077" s="42"/>
      <c r="Z15077" s="42"/>
    </row>
    <row r="15078">
      <c r="B15078" s="42"/>
      <c r="D15078" s="90"/>
      <c r="F15078" s="90"/>
      <c r="G15078" s="42"/>
      <c r="H15078" s="90"/>
      <c r="M15078" s="42"/>
      <c r="S15078" s="42"/>
      <c r="T15078" s="42"/>
      <c r="U15078" s="42"/>
      <c r="V15078" s="42"/>
      <c r="W15078" s="42"/>
      <c r="X15078" s="42"/>
      <c r="Y15078" s="42"/>
      <c r="Z15078" s="42"/>
    </row>
    <row r="15079">
      <c r="B15079" s="42"/>
      <c r="D15079" s="90"/>
      <c r="F15079" s="90"/>
      <c r="G15079" s="42"/>
      <c r="H15079" s="90"/>
      <c r="M15079" s="42"/>
      <c r="S15079" s="42"/>
      <c r="T15079" s="42"/>
      <c r="U15079" s="42"/>
      <c r="V15079" s="42"/>
      <c r="W15079" s="42"/>
      <c r="X15079" s="42"/>
      <c r="Y15079" s="42"/>
      <c r="Z15079" s="42"/>
    </row>
    <row r="15080">
      <c r="B15080" s="42"/>
      <c r="D15080" s="90"/>
      <c r="F15080" s="90"/>
      <c r="G15080" s="42"/>
      <c r="H15080" s="90"/>
      <c r="M15080" s="42"/>
      <c r="S15080" s="42"/>
      <c r="T15080" s="42"/>
      <c r="U15080" s="42"/>
      <c r="V15080" s="42"/>
      <c r="W15080" s="42"/>
      <c r="X15080" s="42"/>
      <c r="Y15080" s="42"/>
      <c r="Z15080" s="42"/>
    </row>
    <row r="15081">
      <c r="B15081" s="42"/>
      <c r="D15081" s="90"/>
      <c r="F15081" s="90"/>
      <c r="G15081" s="42"/>
      <c r="H15081" s="90"/>
      <c r="M15081" s="42"/>
      <c r="S15081" s="42"/>
      <c r="T15081" s="42"/>
      <c r="U15081" s="42"/>
      <c r="V15081" s="42"/>
      <c r="W15081" s="42"/>
      <c r="X15081" s="42"/>
      <c r="Y15081" s="42"/>
      <c r="Z15081" s="42"/>
    </row>
    <row r="15082">
      <c r="B15082" s="42"/>
      <c r="D15082" s="90"/>
      <c r="F15082" s="90"/>
      <c r="G15082" s="42"/>
      <c r="H15082" s="90"/>
      <c r="M15082" s="42"/>
      <c r="S15082" s="42"/>
      <c r="T15082" s="42"/>
      <c r="U15082" s="42"/>
      <c r="V15082" s="42"/>
      <c r="W15082" s="42"/>
      <c r="X15082" s="42"/>
      <c r="Y15082" s="42"/>
      <c r="Z15082" s="42"/>
    </row>
    <row r="15083">
      <c r="B15083" s="42"/>
      <c r="D15083" s="90"/>
      <c r="F15083" s="90"/>
      <c r="G15083" s="42"/>
      <c r="H15083" s="90"/>
      <c r="M15083" s="42"/>
      <c r="S15083" s="42"/>
      <c r="T15083" s="42"/>
      <c r="U15083" s="42"/>
      <c r="V15083" s="42"/>
      <c r="W15083" s="42"/>
      <c r="X15083" s="42"/>
      <c r="Y15083" s="42"/>
      <c r="Z15083" s="42"/>
    </row>
    <row r="15084">
      <c r="B15084" s="42"/>
      <c r="D15084" s="90"/>
      <c r="F15084" s="90"/>
      <c r="G15084" s="42"/>
      <c r="H15084" s="90"/>
      <c r="M15084" s="42"/>
      <c r="S15084" s="42"/>
      <c r="T15084" s="42"/>
      <c r="U15084" s="42"/>
      <c r="V15084" s="42"/>
      <c r="W15084" s="42"/>
      <c r="X15084" s="42"/>
      <c r="Y15084" s="42"/>
      <c r="Z15084" s="42"/>
    </row>
    <row r="15085">
      <c r="B15085" s="42"/>
      <c r="D15085" s="90"/>
      <c r="F15085" s="90"/>
      <c r="G15085" s="42"/>
      <c r="H15085" s="90"/>
      <c r="M15085" s="42"/>
      <c r="S15085" s="42"/>
      <c r="T15085" s="42"/>
      <c r="U15085" s="42"/>
      <c r="V15085" s="42"/>
      <c r="W15085" s="42"/>
      <c r="X15085" s="42"/>
      <c r="Y15085" s="42"/>
      <c r="Z15085" s="42"/>
    </row>
    <row r="15086">
      <c r="B15086" s="42"/>
      <c r="D15086" s="90"/>
      <c r="F15086" s="90"/>
      <c r="G15086" s="42"/>
      <c r="H15086" s="90"/>
      <c r="M15086" s="42"/>
      <c r="S15086" s="42"/>
      <c r="T15086" s="42"/>
      <c r="U15086" s="42"/>
      <c r="V15086" s="42"/>
      <c r="W15086" s="42"/>
      <c r="X15086" s="42"/>
      <c r="Y15086" s="42"/>
      <c r="Z15086" s="42"/>
    </row>
    <row r="15087">
      <c r="B15087" s="42"/>
      <c r="D15087" s="90"/>
      <c r="F15087" s="90"/>
      <c r="G15087" s="42"/>
      <c r="H15087" s="90"/>
      <c r="M15087" s="42"/>
      <c r="S15087" s="42"/>
      <c r="T15087" s="42"/>
      <c r="U15087" s="42"/>
      <c r="V15087" s="42"/>
      <c r="W15087" s="42"/>
      <c r="X15087" s="42"/>
      <c r="Y15087" s="42"/>
      <c r="Z15087" s="42"/>
    </row>
    <row r="15088">
      <c r="B15088" s="42"/>
      <c r="D15088" s="90"/>
      <c r="F15088" s="90"/>
      <c r="G15088" s="42"/>
      <c r="H15088" s="90"/>
      <c r="M15088" s="42"/>
      <c r="S15088" s="42"/>
      <c r="T15088" s="42"/>
      <c r="U15088" s="42"/>
      <c r="V15088" s="42"/>
      <c r="W15088" s="42"/>
      <c r="X15088" s="42"/>
      <c r="Y15088" s="42"/>
      <c r="Z15088" s="42"/>
    </row>
    <row r="15089">
      <c r="B15089" s="42"/>
      <c r="D15089" s="90"/>
      <c r="F15089" s="90"/>
      <c r="G15089" s="42"/>
      <c r="H15089" s="90"/>
      <c r="M15089" s="42"/>
      <c r="S15089" s="42"/>
      <c r="T15089" s="42"/>
      <c r="U15089" s="42"/>
      <c r="V15089" s="42"/>
      <c r="W15089" s="42"/>
      <c r="X15089" s="42"/>
      <c r="Y15089" s="42"/>
      <c r="Z15089" s="42"/>
    </row>
    <row r="15090">
      <c r="B15090" s="42"/>
      <c r="D15090" s="90"/>
      <c r="F15090" s="90"/>
      <c r="G15090" s="42"/>
      <c r="H15090" s="90"/>
      <c r="M15090" s="42"/>
      <c r="S15090" s="42"/>
      <c r="T15090" s="42"/>
      <c r="U15090" s="42"/>
      <c r="V15090" s="42"/>
      <c r="W15090" s="42"/>
      <c r="X15090" s="42"/>
      <c r="Y15090" s="42"/>
      <c r="Z15090" s="42"/>
    </row>
    <row r="15091">
      <c r="B15091" s="42"/>
      <c r="D15091" s="90"/>
      <c r="F15091" s="90"/>
      <c r="G15091" s="42"/>
      <c r="H15091" s="90"/>
      <c r="M15091" s="42"/>
      <c r="S15091" s="42"/>
      <c r="T15091" s="42"/>
      <c r="U15091" s="42"/>
      <c r="V15091" s="42"/>
      <c r="W15091" s="42"/>
      <c r="X15091" s="42"/>
      <c r="Y15091" s="42"/>
      <c r="Z15091" s="42"/>
    </row>
    <row r="15092">
      <c r="B15092" s="42"/>
      <c r="D15092" s="90"/>
      <c r="F15092" s="90"/>
      <c r="G15092" s="42"/>
      <c r="H15092" s="90"/>
      <c r="M15092" s="42"/>
      <c r="S15092" s="42"/>
      <c r="T15092" s="42"/>
      <c r="U15092" s="42"/>
      <c r="V15092" s="42"/>
      <c r="W15092" s="42"/>
      <c r="X15092" s="42"/>
      <c r="Y15092" s="42"/>
      <c r="Z15092" s="42"/>
    </row>
    <row r="15093">
      <c r="B15093" s="42"/>
      <c r="D15093" s="90"/>
      <c r="F15093" s="90"/>
      <c r="G15093" s="42"/>
      <c r="H15093" s="90"/>
      <c r="M15093" s="42"/>
      <c r="S15093" s="42"/>
      <c r="T15093" s="42"/>
      <c r="U15093" s="42"/>
      <c r="V15093" s="42"/>
      <c r="W15093" s="42"/>
      <c r="X15093" s="42"/>
      <c r="Y15093" s="42"/>
      <c r="Z15093" s="42"/>
    </row>
    <row r="15094">
      <c r="B15094" s="42"/>
      <c r="D15094" s="90"/>
      <c r="F15094" s="90"/>
      <c r="G15094" s="42"/>
      <c r="H15094" s="90"/>
      <c r="M15094" s="42"/>
      <c r="S15094" s="42"/>
      <c r="T15094" s="42"/>
      <c r="U15094" s="42"/>
      <c r="V15094" s="42"/>
      <c r="W15094" s="42"/>
      <c r="X15094" s="42"/>
      <c r="Y15094" s="42"/>
      <c r="Z15094" s="42"/>
    </row>
    <row r="15095">
      <c r="B15095" s="42"/>
      <c r="D15095" s="90"/>
      <c r="F15095" s="90"/>
      <c r="G15095" s="42"/>
      <c r="H15095" s="90"/>
      <c r="M15095" s="42"/>
      <c r="S15095" s="42"/>
      <c r="T15095" s="42"/>
      <c r="U15095" s="42"/>
      <c r="V15095" s="42"/>
      <c r="W15095" s="42"/>
      <c r="X15095" s="42"/>
      <c r="Y15095" s="42"/>
      <c r="Z15095" s="42"/>
    </row>
    <row r="15096">
      <c r="B15096" s="42"/>
      <c r="D15096" s="90"/>
      <c r="F15096" s="90"/>
      <c r="G15096" s="42"/>
      <c r="H15096" s="90"/>
      <c r="M15096" s="42"/>
      <c r="S15096" s="42"/>
      <c r="T15096" s="42"/>
      <c r="U15096" s="42"/>
      <c r="V15096" s="42"/>
      <c r="W15096" s="42"/>
      <c r="X15096" s="42"/>
      <c r="Y15096" s="42"/>
      <c r="Z15096" s="42"/>
    </row>
    <row r="15097">
      <c r="B15097" s="42"/>
      <c r="D15097" s="90"/>
      <c r="F15097" s="90"/>
      <c r="G15097" s="42"/>
      <c r="H15097" s="90"/>
      <c r="M15097" s="42"/>
      <c r="S15097" s="42"/>
      <c r="T15097" s="42"/>
      <c r="U15097" s="42"/>
      <c r="V15097" s="42"/>
      <c r="W15097" s="42"/>
      <c r="X15097" s="42"/>
      <c r="Y15097" s="42"/>
      <c r="Z15097" s="42"/>
    </row>
    <row r="15098">
      <c r="B15098" s="42"/>
      <c r="D15098" s="90"/>
      <c r="F15098" s="90"/>
      <c r="G15098" s="42"/>
      <c r="H15098" s="90"/>
      <c r="M15098" s="42"/>
      <c r="S15098" s="42"/>
      <c r="T15098" s="42"/>
      <c r="U15098" s="42"/>
      <c r="V15098" s="42"/>
      <c r="W15098" s="42"/>
      <c r="X15098" s="42"/>
      <c r="Y15098" s="42"/>
      <c r="Z15098" s="42"/>
    </row>
    <row r="15099">
      <c r="B15099" s="42"/>
      <c r="D15099" s="90"/>
      <c r="F15099" s="90"/>
      <c r="G15099" s="42"/>
      <c r="H15099" s="90"/>
      <c r="M15099" s="42"/>
      <c r="S15099" s="42"/>
      <c r="T15099" s="42"/>
      <c r="U15099" s="42"/>
      <c r="V15099" s="42"/>
      <c r="W15099" s="42"/>
      <c r="X15099" s="42"/>
      <c r="Y15099" s="42"/>
      <c r="Z15099" s="42"/>
    </row>
    <row r="15100">
      <c r="B15100" s="42"/>
      <c r="D15100" s="90"/>
      <c r="F15100" s="90"/>
      <c r="G15100" s="42"/>
      <c r="H15100" s="90"/>
      <c r="M15100" s="42"/>
      <c r="S15100" s="42"/>
      <c r="T15100" s="42"/>
      <c r="U15100" s="42"/>
      <c r="V15100" s="42"/>
      <c r="W15100" s="42"/>
      <c r="X15100" s="42"/>
      <c r="Y15100" s="42"/>
      <c r="Z15100" s="42"/>
    </row>
    <row r="15101">
      <c r="B15101" s="42"/>
      <c r="D15101" s="90"/>
      <c r="F15101" s="90"/>
      <c r="G15101" s="42"/>
      <c r="H15101" s="90"/>
      <c r="M15101" s="42"/>
      <c r="S15101" s="42"/>
      <c r="T15101" s="42"/>
      <c r="U15101" s="42"/>
      <c r="V15101" s="42"/>
      <c r="W15101" s="42"/>
      <c r="X15101" s="42"/>
      <c r="Y15101" s="42"/>
      <c r="Z15101" s="42"/>
    </row>
    <row r="15102">
      <c r="B15102" s="42"/>
      <c r="D15102" s="90"/>
      <c r="F15102" s="90"/>
      <c r="G15102" s="42"/>
      <c r="H15102" s="90"/>
      <c r="M15102" s="42"/>
      <c r="S15102" s="42"/>
      <c r="T15102" s="42"/>
      <c r="U15102" s="42"/>
      <c r="V15102" s="42"/>
      <c r="W15102" s="42"/>
      <c r="X15102" s="42"/>
      <c r="Y15102" s="42"/>
      <c r="Z15102" s="42"/>
    </row>
    <row r="15103">
      <c r="B15103" s="42"/>
      <c r="D15103" s="90"/>
      <c r="F15103" s="90"/>
      <c r="G15103" s="42"/>
      <c r="H15103" s="90"/>
      <c r="M15103" s="42"/>
      <c r="S15103" s="42"/>
      <c r="T15103" s="42"/>
      <c r="U15103" s="42"/>
      <c r="V15103" s="42"/>
      <c r="W15103" s="42"/>
      <c r="X15103" s="42"/>
      <c r="Y15103" s="42"/>
      <c r="Z15103" s="42"/>
    </row>
    <row r="15104">
      <c r="B15104" s="42"/>
      <c r="D15104" s="90"/>
      <c r="F15104" s="90"/>
      <c r="G15104" s="42"/>
      <c r="H15104" s="90"/>
      <c r="M15104" s="42"/>
      <c r="S15104" s="42"/>
      <c r="T15104" s="42"/>
      <c r="U15104" s="42"/>
      <c r="V15104" s="42"/>
      <c r="W15104" s="42"/>
      <c r="X15104" s="42"/>
      <c r="Y15104" s="42"/>
      <c r="Z15104" s="42"/>
    </row>
    <row r="15105">
      <c r="B15105" s="42"/>
      <c r="D15105" s="90"/>
      <c r="F15105" s="90"/>
      <c r="G15105" s="42"/>
      <c r="H15105" s="90"/>
      <c r="M15105" s="42"/>
      <c r="S15105" s="42"/>
      <c r="T15105" s="42"/>
      <c r="U15105" s="42"/>
      <c r="V15105" s="42"/>
      <c r="W15105" s="42"/>
      <c r="X15105" s="42"/>
      <c r="Y15105" s="42"/>
      <c r="Z15105" s="42"/>
    </row>
    <row r="15106">
      <c r="B15106" s="42"/>
      <c r="D15106" s="90"/>
      <c r="F15106" s="90"/>
      <c r="G15106" s="42"/>
      <c r="H15106" s="90"/>
      <c r="M15106" s="42"/>
      <c r="S15106" s="42"/>
      <c r="T15106" s="42"/>
      <c r="U15106" s="42"/>
      <c r="V15106" s="42"/>
      <c r="W15106" s="42"/>
      <c r="X15106" s="42"/>
      <c r="Y15106" s="42"/>
      <c r="Z15106" s="42"/>
    </row>
    <row r="15107">
      <c r="B15107" s="42"/>
      <c r="D15107" s="90"/>
      <c r="F15107" s="90"/>
      <c r="G15107" s="42"/>
      <c r="H15107" s="90"/>
      <c r="M15107" s="42"/>
      <c r="S15107" s="42"/>
      <c r="T15107" s="42"/>
      <c r="U15107" s="42"/>
      <c r="V15107" s="42"/>
      <c r="W15107" s="42"/>
      <c r="X15107" s="42"/>
      <c r="Y15107" s="42"/>
      <c r="Z15107" s="42"/>
    </row>
    <row r="15108">
      <c r="B15108" s="42"/>
      <c r="D15108" s="90"/>
      <c r="F15108" s="90"/>
      <c r="G15108" s="42"/>
      <c r="H15108" s="90"/>
      <c r="M15108" s="42"/>
      <c r="S15108" s="42"/>
      <c r="T15108" s="42"/>
      <c r="U15108" s="42"/>
      <c r="V15108" s="42"/>
      <c r="W15108" s="42"/>
      <c r="X15108" s="42"/>
      <c r="Y15108" s="42"/>
      <c r="Z15108" s="42"/>
    </row>
    <row r="15109">
      <c r="B15109" s="42"/>
      <c r="D15109" s="90"/>
      <c r="F15109" s="90"/>
      <c r="G15109" s="42"/>
      <c r="H15109" s="90"/>
      <c r="M15109" s="42"/>
      <c r="S15109" s="42"/>
      <c r="T15109" s="42"/>
      <c r="U15109" s="42"/>
      <c r="V15109" s="42"/>
      <c r="W15109" s="42"/>
      <c r="X15109" s="42"/>
      <c r="Y15109" s="42"/>
      <c r="Z15109" s="42"/>
    </row>
    <row r="15110">
      <c r="B15110" s="42"/>
      <c r="D15110" s="90"/>
      <c r="F15110" s="90"/>
      <c r="G15110" s="42"/>
      <c r="H15110" s="90"/>
      <c r="M15110" s="42"/>
      <c r="S15110" s="42"/>
      <c r="T15110" s="42"/>
      <c r="U15110" s="42"/>
      <c r="V15110" s="42"/>
      <c r="W15110" s="42"/>
      <c r="X15110" s="42"/>
      <c r="Y15110" s="42"/>
      <c r="Z15110" s="42"/>
    </row>
    <row r="15111">
      <c r="B15111" s="42"/>
      <c r="D15111" s="90"/>
      <c r="F15111" s="90"/>
      <c r="G15111" s="42"/>
      <c r="H15111" s="90"/>
      <c r="M15111" s="42"/>
      <c r="S15111" s="42"/>
      <c r="T15111" s="42"/>
      <c r="U15111" s="42"/>
      <c r="V15111" s="42"/>
      <c r="W15111" s="42"/>
      <c r="X15111" s="42"/>
      <c r="Y15111" s="42"/>
      <c r="Z15111" s="42"/>
    </row>
    <row r="15112">
      <c r="B15112" s="42"/>
      <c r="D15112" s="90"/>
      <c r="F15112" s="90"/>
      <c r="G15112" s="42"/>
      <c r="H15112" s="90"/>
      <c r="M15112" s="42"/>
      <c r="S15112" s="42"/>
      <c r="T15112" s="42"/>
      <c r="U15112" s="42"/>
      <c r="V15112" s="42"/>
      <c r="W15112" s="42"/>
      <c r="X15112" s="42"/>
      <c r="Y15112" s="42"/>
      <c r="Z15112" s="42"/>
    </row>
    <row r="15113">
      <c r="B15113" s="42"/>
      <c r="D15113" s="90"/>
      <c r="F15113" s="90"/>
      <c r="G15113" s="42"/>
      <c r="H15113" s="90"/>
      <c r="M15113" s="42"/>
      <c r="S15113" s="42"/>
      <c r="T15113" s="42"/>
      <c r="U15113" s="42"/>
      <c r="V15113" s="42"/>
      <c r="W15113" s="42"/>
      <c r="X15113" s="42"/>
      <c r="Y15113" s="42"/>
      <c r="Z15113" s="42"/>
    </row>
    <row r="15114">
      <c r="B15114" s="42"/>
      <c r="D15114" s="90"/>
      <c r="F15114" s="90"/>
      <c r="G15114" s="42"/>
      <c r="H15114" s="90"/>
      <c r="M15114" s="42"/>
      <c r="S15114" s="42"/>
      <c r="T15114" s="42"/>
      <c r="U15114" s="42"/>
      <c r="V15114" s="42"/>
      <c r="W15114" s="42"/>
      <c r="X15114" s="42"/>
      <c r="Y15114" s="42"/>
      <c r="Z15114" s="42"/>
    </row>
    <row r="15115">
      <c r="B15115" s="42"/>
      <c r="D15115" s="90"/>
      <c r="F15115" s="90"/>
      <c r="G15115" s="42"/>
      <c r="H15115" s="90"/>
      <c r="M15115" s="42"/>
      <c r="S15115" s="42"/>
      <c r="T15115" s="42"/>
      <c r="U15115" s="42"/>
      <c r="V15115" s="42"/>
      <c r="W15115" s="42"/>
      <c r="X15115" s="42"/>
      <c r="Y15115" s="42"/>
      <c r="Z15115" s="42"/>
    </row>
    <row r="15116">
      <c r="B15116" s="42"/>
      <c r="D15116" s="90"/>
      <c r="F15116" s="90"/>
      <c r="G15116" s="42"/>
      <c r="H15116" s="90"/>
      <c r="M15116" s="42"/>
      <c r="S15116" s="42"/>
      <c r="T15116" s="42"/>
      <c r="U15116" s="42"/>
      <c r="V15116" s="42"/>
      <c r="W15116" s="42"/>
      <c r="X15116" s="42"/>
      <c r="Y15116" s="42"/>
      <c r="Z15116" s="42"/>
    </row>
    <row r="15117">
      <c r="B15117" s="42"/>
      <c r="D15117" s="90"/>
      <c r="F15117" s="90"/>
      <c r="G15117" s="42"/>
      <c r="H15117" s="90"/>
      <c r="M15117" s="42"/>
      <c r="S15117" s="42"/>
      <c r="T15117" s="42"/>
      <c r="U15117" s="42"/>
      <c r="V15117" s="42"/>
      <c r="W15117" s="42"/>
      <c r="X15117" s="42"/>
      <c r="Y15117" s="42"/>
      <c r="Z15117" s="42"/>
    </row>
    <row r="15118">
      <c r="B15118" s="42"/>
      <c r="D15118" s="90"/>
      <c r="F15118" s="90"/>
      <c r="G15118" s="42"/>
      <c r="H15118" s="90"/>
      <c r="M15118" s="42"/>
      <c r="S15118" s="42"/>
      <c r="T15118" s="42"/>
      <c r="U15118" s="42"/>
      <c r="V15118" s="42"/>
      <c r="W15118" s="42"/>
      <c r="X15118" s="42"/>
      <c r="Y15118" s="42"/>
      <c r="Z15118" s="42"/>
    </row>
    <row r="15119">
      <c r="B15119" s="42"/>
      <c r="D15119" s="90"/>
      <c r="F15119" s="90"/>
      <c r="G15119" s="42"/>
      <c r="H15119" s="90"/>
      <c r="M15119" s="42"/>
      <c r="S15119" s="42"/>
      <c r="T15119" s="42"/>
      <c r="U15119" s="42"/>
      <c r="V15119" s="42"/>
      <c r="W15119" s="42"/>
      <c r="X15119" s="42"/>
      <c r="Y15119" s="42"/>
      <c r="Z15119" s="42"/>
    </row>
    <row r="15120">
      <c r="B15120" s="42"/>
      <c r="D15120" s="90"/>
      <c r="F15120" s="90"/>
      <c r="G15120" s="42"/>
      <c r="H15120" s="90"/>
      <c r="M15120" s="42"/>
      <c r="S15120" s="42"/>
      <c r="T15120" s="42"/>
      <c r="U15120" s="42"/>
      <c r="V15120" s="42"/>
      <c r="W15120" s="42"/>
      <c r="X15120" s="42"/>
      <c r="Y15120" s="42"/>
      <c r="Z15120" s="42"/>
    </row>
    <row r="15121">
      <c r="B15121" s="42"/>
      <c r="D15121" s="90"/>
      <c r="F15121" s="90"/>
      <c r="G15121" s="42"/>
      <c r="H15121" s="90"/>
      <c r="M15121" s="42"/>
      <c r="S15121" s="42"/>
      <c r="T15121" s="42"/>
      <c r="U15121" s="42"/>
      <c r="V15121" s="42"/>
      <c r="W15121" s="42"/>
      <c r="X15121" s="42"/>
      <c r="Y15121" s="42"/>
      <c r="Z15121" s="42"/>
    </row>
    <row r="15122">
      <c r="B15122" s="42"/>
      <c r="D15122" s="90"/>
      <c r="F15122" s="90"/>
      <c r="G15122" s="42"/>
      <c r="H15122" s="90"/>
      <c r="M15122" s="42"/>
      <c r="S15122" s="42"/>
      <c r="T15122" s="42"/>
      <c r="U15122" s="42"/>
      <c r="V15122" s="42"/>
      <c r="W15122" s="42"/>
      <c r="X15122" s="42"/>
      <c r="Y15122" s="42"/>
      <c r="Z15122" s="42"/>
    </row>
    <row r="15123">
      <c r="B15123" s="42"/>
      <c r="D15123" s="90"/>
      <c r="F15123" s="90"/>
      <c r="G15123" s="42"/>
      <c r="H15123" s="90"/>
      <c r="M15123" s="42"/>
      <c r="S15123" s="42"/>
      <c r="T15123" s="42"/>
      <c r="U15123" s="42"/>
      <c r="V15123" s="42"/>
      <c r="W15123" s="42"/>
      <c r="X15123" s="42"/>
      <c r="Y15123" s="42"/>
      <c r="Z15123" s="42"/>
    </row>
    <row r="15124">
      <c r="B15124" s="42"/>
      <c r="D15124" s="90"/>
      <c r="F15124" s="90"/>
      <c r="G15124" s="42"/>
      <c r="H15124" s="90"/>
      <c r="M15124" s="42"/>
      <c r="S15124" s="42"/>
      <c r="T15124" s="42"/>
      <c r="U15124" s="42"/>
      <c r="V15124" s="42"/>
      <c r="W15124" s="42"/>
      <c r="X15124" s="42"/>
      <c r="Y15124" s="42"/>
      <c r="Z15124" s="42"/>
    </row>
    <row r="15125">
      <c r="B15125" s="42"/>
      <c r="D15125" s="90"/>
      <c r="F15125" s="90"/>
      <c r="G15125" s="42"/>
      <c r="H15125" s="90"/>
      <c r="M15125" s="42"/>
      <c r="S15125" s="42"/>
      <c r="T15125" s="42"/>
      <c r="U15125" s="42"/>
      <c r="V15125" s="42"/>
      <c r="W15125" s="42"/>
      <c r="X15125" s="42"/>
      <c r="Y15125" s="42"/>
      <c r="Z15125" s="42"/>
    </row>
    <row r="15126">
      <c r="B15126" s="42"/>
      <c r="D15126" s="90"/>
      <c r="F15126" s="90"/>
      <c r="G15126" s="42"/>
      <c r="H15126" s="90"/>
      <c r="M15126" s="42"/>
      <c r="S15126" s="42"/>
      <c r="T15126" s="42"/>
      <c r="U15126" s="42"/>
      <c r="V15126" s="42"/>
      <c r="W15126" s="42"/>
      <c r="X15126" s="42"/>
      <c r="Y15126" s="42"/>
      <c r="Z15126" s="42"/>
    </row>
    <row r="15127">
      <c r="B15127" s="42"/>
      <c r="D15127" s="90"/>
      <c r="F15127" s="90"/>
      <c r="G15127" s="42"/>
      <c r="H15127" s="90"/>
      <c r="M15127" s="42"/>
      <c r="S15127" s="42"/>
      <c r="T15127" s="42"/>
      <c r="U15127" s="42"/>
      <c r="V15127" s="42"/>
      <c r="W15127" s="42"/>
      <c r="X15127" s="42"/>
      <c r="Y15127" s="42"/>
      <c r="Z15127" s="42"/>
    </row>
    <row r="15128">
      <c r="B15128" s="42"/>
      <c r="D15128" s="90"/>
      <c r="F15128" s="90"/>
      <c r="G15128" s="42"/>
      <c r="H15128" s="90"/>
      <c r="M15128" s="42"/>
      <c r="S15128" s="42"/>
      <c r="T15128" s="42"/>
      <c r="U15128" s="42"/>
      <c r="V15128" s="42"/>
      <c r="W15128" s="42"/>
      <c r="X15128" s="42"/>
      <c r="Y15128" s="42"/>
      <c r="Z15128" s="42"/>
    </row>
    <row r="15129">
      <c r="B15129" s="42"/>
      <c r="D15129" s="90"/>
      <c r="F15129" s="90"/>
      <c r="G15129" s="42"/>
      <c r="H15129" s="90"/>
      <c r="M15129" s="42"/>
      <c r="S15129" s="42"/>
      <c r="T15129" s="42"/>
      <c r="U15129" s="42"/>
      <c r="V15129" s="42"/>
      <c r="W15129" s="42"/>
      <c r="X15129" s="42"/>
      <c r="Y15129" s="42"/>
      <c r="Z15129" s="42"/>
    </row>
    <row r="15130">
      <c r="B15130" s="42"/>
      <c r="D15130" s="90"/>
      <c r="F15130" s="90"/>
      <c r="G15130" s="42"/>
      <c r="H15130" s="90"/>
      <c r="M15130" s="42"/>
      <c r="S15130" s="42"/>
      <c r="T15130" s="42"/>
      <c r="U15130" s="42"/>
      <c r="V15130" s="42"/>
      <c r="W15130" s="42"/>
      <c r="X15130" s="42"/>
      <c r="Y15130" s="42"/>
      <c r="Z15130" s="42"/>
    </row>
    <row r="15131">
      <c r="B15131" s="42"/>
      <c r="D15131" s="90"/>
      <c r="F15131" s="90"/>
      <c r="G15131" s="42"/>
      <c r="H15131" s="90"/>
      <c r="M15131" s="42"/>
      <c r="S15131" s="42"/>
      <c r="T15131" s="42"/>
      <c r="U15131" s="42"/>
      <c r="V15131" s="42"/>
      <c r="W15131" s="42"/>
      <c r="X15131" s="42"/>
      <c r="Y15131" s="42"/>
      <c r="Z15131" s="42"/>
    </row>
    <row r="15132">
      <c r="B15132" s="42"/>
      <c r="D15132" s="90"/>
      <c r="F15132" s="90"/>
      <c r="G15132" s="42"/>
      <c r="H15132" s="90"/>
      <c r="M15132" s="42"/>
      <c r="S15132" s="42"/>
      <c r="T15132" s="42"/>
      <c r="U15132" s="42"/>
      <c r="V15132" s="42"/>
      <c r="W15132" s="42"/>
      <c r="X15132" s="42"/>
      <c r="Y15132" s="42"/>
      <c r="Z15132" s="42"/>
    </row>
    <row r="15133">
      <c r="B15133" s="42"/>
      <c r="D15133" s="90"/>
      <c r="F15133" s="90"/>
      <c r="G15133" s="42"/>
      <c r="H15133" s="90"/>
      <c r="M15133" s="42"/>
      <c r="S15133" s="42"/>
      <c r="T15133" s="42"/>
      <c r="U15133" s="42"/>
      <c r="V15133" s="42"/>
      <c r="W15133" s="42"/>
      <c r="X15133" s="42"/>
      <c r="Y15133" s="42"/>
      <c r="Z15133" s="42"/>
    </row>
    <row r="15134">
      <c r="B15134" s="42"/>
      <c r="D15134" s="90"/>
      <c r="F15134" s="90"/>
      <c r="G15134" s="42"/>
      <c r="H15134" s="90"/>
      <c r="M15134" s="42"/>
      <c r="S15134" s="42"/>
      <c r="T15134" s="42"/>
      <c r="U15134" s="42"/>
      <c r="V15134" s="42"/>
      <c r="W15134" s="42"/>
      <c r="X15134" s="42"/>
      <c r="Y15134" s="42"/>
      <c r="Z15134" s="42"/>
    </row>
    <row r="15135">
      <c r="B15135" s="42"/>
      <c r="D15135" s="90"/>
      <c r="F15135" s="90"/>
      <c r="G15135" s="42"/>
      <c r="H15135" s="90"/>
      <c r="M15135" s="42"/>
      <c r="S15135" s="42"/>
      <c r="T15135" s="42"/>
      <c r="U15135" s="42"/>
      <c r="V15135" s="42"/>
      <c r="W15135" s="42"/>
      <c r="X15135" s="42"/>
      <c r="Y15135" s="42"/>
      <c r="Z15135" s="42"/>
    </row>
    <row r="15136">
      <c r="B15136" s="42"/>
      <c r="D15136" s="90"/>
      <c r="F15136" s="90"/>
      <c r="G15136" s="42"/>
      <c r="H15136" s="90"/>
      <c r="M15136" s="42"/>
      <c r="S15136" s="42"/>
      <c r="T15136" s="42"/>
      <c r="U15136" s="42"/>
      <c r="V15136" s="42"/>
      <c r="W15136" s="42"/>
      <c r="X15136" s="42"/>
      <c r="Y15136" s="42"/>
      <c r="Z15136" s="42"/>
    </row>
    <row r="15137">
      <c r="B15137" s="42"/>
      <c r="D15137" s="90"/>
      <c r="F15137" s="90"/>
      <c r="G15137" s="42"/>
      <c r="H15137" s="90"/>
      <c r="M15137" s="42"/>
      <c r="S15137" s="42"/>
      <c r="T15137" s="42"/>
      <c r="U15137" s="42"/>
      <c r="V15137" s="42"/>
      <c r="W15137" s="42"/>
      <c r="X15137" s="42"/>
      <c r="Y15137" s="42"/>
      <c r="Z15137" s="42"/>
    </row>
    <row r="15138">
      <c r="B15138" s="42"/>
      <c r="D15138" s="90"/>
      <c r="F15138" s="90"/>
      <c r="G15138" s="42"/>
      <c r="H15138" s="90"/>
      <c r="M15138" s="42"/>
      <c r="S15138" s="42"/>
      <c r="T15138" s="42"/>
      <c r="U15138" s="42"/>
      <c r="V15138" s="42"/>
      <c r="W15138" s="42"/>
      <c r="X15138" s="42"/>
      <c r="Y15138" s="42"/>
      <c r="Z15138" s="42"/>
    </row>
    <row r="15139">
      <c r="B15139" s="42"/>
      <c r="D15139" s="90"/>
      <c r="F15139" s="90"/>
      <c r="G15139" s="42"/>
      <c r="H15139" s="90"/>
      <c r="M15139" s="42"/>
      <c r="S15139" s="42"/>
      <c r="T15139" s="42"/>
      <c r="U15139" s="42"/>
      <c r="V15139" s="42"/>
      <c r="W15139" s="42"/>
      <c r="X15139" s="42"/>
      <c r="Y15139" s="42"/>
      <c r="Z15139" s="42"/>
    </row>
    <row r="15140">
      <c r="B15140" s="42"/>
      <c r="D15140" s="90"/>
      <c r="F15140" s="90"/>
      <c r="G15140" s="42"/>
      <c r="H15140" s="90"/>
      <c r="M15140" s="42"/>
      <c r="S15140" s="42"/>
      <c r="T15140" s="42"/>
      <c r="U15140" s="42"/>
      <c r="V15140" s="42"/>
      <c r="W15140" s="42"/>
      <c r="X15140" s="42"/>
      <c r="Y15140" s="42"/>
      <c r="Z15140" s="42"/>
    </row>
    <row r="15141">
      <c r="B15141" s="42"/>
      <c r="D15141" s="90"/>
      <c r="F15141" s="90"/>
      <c r="G15141" s="42"/>
      <c r="H15141" s="90"/>
      <c r="M15141" s="42"/>
      <c r="S15141" s="42"/>
      <c r="T15141" s="42"/>
      <c r="U15141" s="42"/>
      <c r="V15141" s="42"/>
      <c r="W15141" s="42"/>
      <c r="X15141" s="42"/>
      <c r="Y15141" s="42"/>
      <c r="Z15141" s="42"/>
    </row>
    <row r="15142">
      <c r="B15142" s="42"/>
      <c r="D15142" s="90"/>
      <c r="F15142" s="90"/>
      <c r="G15142" s="42"/>
      <c r="H15142" s="90"/>
      <c r="M15142" s="42"/>
      <c r="S15142" s="42"/>
      <c r="T15142" s="42"/>
      <c r="U15142" s="42"/>
      <c r="V15142" s="42"/>
      <c r="W15142" s="42"/>
      <c r="X15142" s="42"/>
      <c r="Y15142" s="42"/>
      <c r="Z15142" s="42"/>
    </row>
    <row r="15143">
      <c r="B15143" s="42"/>
      <c r="D15143" s="90"/>
      <c r="F15143" s="90"/>
      <c r="G15143" s="42"/>
      <c r="H15143" s="90"/>
      <c r="M15143" s="42"/>
      <c r="S15143" s="42"/>
      <c r="T15143" s="42"/>
      <c r="U15143" s="42"/>
      <c r="V15143" s="42"/>
      <c r="W15143" s="42"/>
      <c r="X15143" s="42"/>
      <c r="Y15143" s="42"/>
      <c r="Z15143" s="42"/>
    </row>
    <row r="15144">
      <c r="B15144" s="42"/>
      <c r="D15144" s="90"/>
      <c r="F15144" s="90"/>
      <c r="G15144" s="42"/>
      <c r="H15144" s="90"/>
      <c r="M15144" s="42"/>
      <c r="S15144" s="42"/>
      <c r="T15144" s="42"/>
      <c r="U15144" s="42"/>
      <c r="V15144" s="42"/>
      <c r="W15144" s="42"/>
      <c r="X15144" s="42"/>
      <c r="Y15144" s="42"/>
      <c r="Z15144" s="42"/>
    </row>
    <row r="15145">
      <c r="B15145" s="42"/>
      <c r="D15145" s="90"/>
      <c r="F15145" s="90"/>
      <c r="G15145" s="42"/>
      <c r="H15145" s="90"/>
      <c r="M15145" s="42"/>
      <c r="S15145" s="42"/>
      <c r="T15145" s="42"/>
      <c r="U15145" s="42"/>
      <c r="V15145" s="42"/>
      <c r="W15145" s="42"/>
      <c r="X15145" s="42"/>
      <c r="Y15145" s="42"/>
      <c r="Z15145" s="42"/>
    </row>
    <row r="15146">
      <c r="B15146" s="42"/>
      <c r="D15146" s="90"/>
      <c r="F15146" s="90"/>
      <c r="G15146" s="42"/>
      <c r="H15146" s="90"/>
      <c r="M15146" s="42"/>
      <c r="S15146" s="42"/>
      <c r="T15146" s="42"/>
      <c r="U15146" s="42"/>
      <c r="V15146" s="42"/>
      <c r="W15146" s="42"/>
      <c r="X15146" s="42"/>
      <c r="Y15146" s="42"/>
      <c r="Z15146" s="42"/>
    </row>
    <row r="15147">
      <c r="B15147" s="42"/>
      <c r="D15147" s="90"/>
      <c r="F15147" s="90"/>
      <c r="G15147" s="42"/>
      <c r="H15147" s="90"/>
      <c r="M15147" s="42"/>
      <c r="S15147" s="42"/>
      <c r="T15147" s="42"/>
      <c r="U15147" s="42"/>
      <c r="V15147" s="42"/>
      <c r="W15147" s="42"/>
      <c r="X15147" s="42"/>
      <c r="Y15147" s="42"/>
      <c r="Z15147" s="42"/>
    </row>
    <row r="15148">
      <c r="B15148" s="42"/>
      <c r="D15148" s="90"/>
      <c r="F15148" s="90"/>
      <c r="G15148" s="42"/>
      <c r="H15148" s="90"/>
      <c r="M15148" s="42"/>
      <c r="S15148" s="42"/>
      <c r="T15148" s="42"/>
      <c r="U15148" s="42"/>
      <c r="V15148" s="42"/>
      <c r="W15148" s="42"/>
      <c r="X15148" s="42"/>
      <c r="Y15148" s="42"/>
      <c r="Z15148" s="42"/>
    </row>
    <row r="15149">
      <c r="B15149" s="42"/>
      <c r="D15149" s="90"/>
      <c r="F15149" s="90"/>
      <c r="G15149" s="42"/>
      <c r="H15149" s="90"/>
      <c r="M15149" s="42"/>
      <c r="S15149" s="42"/>
      <c r="T15149" s="42"/>
      <c r="U15149" s="42"/>
      <c r="V15149" s="42"/>
      <c r="W15149" s="42"/>
      <c r="X15149" s="42"/>
      <c r="Y15149" s="42"/>
      <c r="Z15149" s="42"/>
    </row>
    <row r="15150">
      <c r="B15150" s="42"/>
      <c r="D15150" s="90"/>
      <c r="F15150" s="90"/>
      <c r="G15150" s="42"/>
      <c r="H15150" s="90"/>
      <c r="M15150" s="42"/>
      <c r="S15150" s="42"/>
      <c r="T15150" s="42"/>
      <c r="U15150" s="42"/>
      <c r="V15150" s="42"/>
      <c r="W15150" s="42"/>
      <c r="X15150" s="42"/>
      <c r="Y15150" s="42"/>
      <c r="Z15150" s="42"/>
    </row>
    <row r="15151">
      <c r="B15151" s="42"/>
      <c r="D15151" s="90"/>
      <c r="F15151" s="90"/>
      <c r="G15151" s="42"/>
      <c r="H15151" s="90"/>
      <c r="M15151" s="42"/>
      <c r="S15151" s="42"/>
      <c r="T15151" s="42"/>
      <c r="U15151" s="42"/>
      <c r="V15151" s="42"/>
      <c r="W15151" s="42"/>
      <c r="X15151" s="42"/>
      <c r="Y15151" s="42"/>
      <c r="Z15151" s="42"/>
    </row>
    <row r="15152">
      <c r="B15152" s="42"/>
      <c r="D15152" s="90"/>
      <c r="F15152" s="90"/>
      <c r="G15152" s="42"/>
      <c r="H15152" s="90"/>
      <c r="M15152" s="42"/>
      <c r="S15152" s="42"/>
      <c r="T15152" s="42"/>
      <c r="U15152" s="42"/>
      <c r="V15152" s="42"/>
      <c r="W15152" s="42"/>
      <c r="X15152" s="42"/>
      <c r="Y15152" s="42"/>
      <c r="Z15152" s="42"/>
    </row>
    <row r="15153">
      <c r="B15153" s="42"/>
      <c r="D15153" s="90"/>
      <c r="F15153" s="90"/>
      <c r="G15153" s="42"/>
      <c r="H15153" s="90"/>
      <c r="M15153" s="42"/>
      <c r="S15153" s="42"/>
      <c r="T15153" s="42"/>
      <c r="U15153" s="42"/>
      <c r="V15153" s="42"/>
      <c r="W15153" s="42"/>
      <c r="X15153" s="42"/>
      <c r="Y15153" s="42"/>
      <c r="Z15153" s="42"/>
    </row>
    <row r="15154">
      <c r="B15154" s="42"/>
      <c r="D15154" s="90"/>
      <c r="F15154" s="90"/>
      <c r="G15154" s="42"/>
      <c r="H15154" s="90"/>
      <c r="M15154" s="42"/>
      <c r="S15154" s="42"/>
      <c r="T15154" s="42"/>
      <c r="U15154" s="42"/>
      <c r="V15154" s="42"/>
      <c r="W15154" s="42"/>
      <c r="X15154" s="42"/>
      <c r="Y15154" s="42"/>
      <c r="Z15154" s="42"/>
    </row>
    <row r="15155">
      <c r="B15155" s="42"/>
      <c r="D15155" s="90"/>
      <c r="F15155" s="90"/>
      <c r="G15155" s="42"/>
      <c r="H15155" s="90"/>
      <c r="M15155" s="42"/>
      <c r="S15155" s="42"/>
      <c r="T15155" s="42"/>
      <c r="U15155" s="42"/>
      <c r="V15155" s="42"/>
      <c r="W15155" s="42"/>
      <c r="X15155" s="42"/>
      <c r="Y15155" s="42"/>
      <c r="Z15155" s="42"/>
    </row>
    <row r="15156">
      <c r="B15156" s="42"/>
      <c r="D15156" s="90"/>
      <c r="F15156" s="90"/>
      <c r="G15156" s="42"/>
      <c r="H15156" s="90"/>
      <c r="M15156" s="42"/>
      <c r="S15156" s="42"/>
      <c r="T15156" s="42"/>
      <c r="U15156" s="42"/>
      <c r="V15156" s="42"/>
      <c r="W15156" s="42"/>
      <c r="X15156" s="42"/>
      <c r="Y15156" s="42"/>
      <c r="Z15156" s="42"/>
    </row>
    <row r="15157">
      <c r="B15157" s="42"/>
      <c r="D15157" s="90"/>
      <c r="F15157" s="90"/>
      <c r="G15157" s="42"/>
      <c r="H15157" s="90"/>
      <c r="M15157" s="42"/>
      <c r="S15157" s="42"/>
      <c r="T15157" s="42"/>
      <c r="U15157" s="42"/>
      <c r="V15157" s="42"/>
      <c r="W15157" s="42"/>
      <c r="X15157" s="42"/>
      <c r="Y15157" s="42"/>
      <c r="Z15157" s="42"/>
    </row>
    <row r="15158">
      <c r="B15158" s="42"/>
      <c r="D15158" s="90"/>
      <c r="F15158" s="90"/>
      <c r="G15158" s="42"/>
      <c r="H15158" s="90"/>
      <c r="M15158" s="42"/>
      <c r="S15158" s="42"/>
      <c r="T15158" s="42"/>
      <c r="U15158" s="42"/>
      <c r="V15158" s="42"/>
      <c r="W15158" s="42"/>
      <c r="X15158" s="42"/>
      <c r="Y15158" s="42"/>
      <c r="Z15158" s="42"/>
    </row>
    <row r="15159">
      <c r="B15159" s="42"/>
      <c r="D15159" s="90"/>
      <c r="F15159" s="90"/>
      <c r="G15159" s="42"/>
      <c r="H15159" s="90"/>
      <c r="M15159" s="42"/>
      <c r="S15159" s="42"/>
      <c r="T15159" s="42"/>
      <c r="U15159" s="42"/>
      <c r="V15159" s="42"/>
      <c r="W15159" s="42"/>
      <c r="X15159" s="42"/>
      <c r="Y15159" s="42"/>
      <c r="Z15159" s="42"/>
    </row>
    <row r="15160">
      <c r="B15160" s="42"/>
      <c r="D15160" s="90"/>
      <c r="F15160" s="90"/>
      <c r="G15160" s="42"/>
      <c r="H15160" s="90"/>
      <c r="M15160" s="42"/>
      <c r="S15160" s="42"/>
      <c r="T15160" s="42"/>
      <c r="U15160" s="42"/>
      <c r="V15160" s="42"/>
      <c r="W15160" s="42"/>
      <c r="X15160" s="42"/>
      <c r="Y15160" s="42"/>
      <c r="Z15160" s="42"/>
    </row>
    <row r="15161">
      <c r="B15161" s="42"/>
      <c r="D15161" s="90"/>
      <c r="F15161" s="90"/>
      <c r="G15161" s="42"/>
      <c r="H15161" s="90"/>
      <c r="M15161" s="42"/>
      <c r="S15161" s="42"/>
      <c r="T15161" s="42"/>
      <c r="U15161" s="42"/>
      <c r="V15161" s="42"/>
      <c r="W15161" s="42"/>
      <c r="X15161" s="42"/>
      <c r="Y15161" s="42"/>
      <c r="Z15161" s="42"/>
    </row>
    <row r="15162">
      <c r="B15162" s="42"/>
      <c r="D15162" s="90"/>
      <c r="F15162" s="90"/>
      <c r="G15162" s="42"/>
      <c r="H15162" s="90"/>
      <c r="M15162" s="42"/>
      <c r="S15162" s="42"/>
      <c r="T15162" s="42"/>
      <c r="U15162" s="42"/>
      <c r="V15162" s="42"/>
      <c r="W15162" s="42"/>
      <c r="X15162" s="42"/>
      <c r="Y15162" s="42"/>
      <c r="Z15162" s="42"/>
    </row>
    <row r="15163">
      <c r="B15163" s="42"/>
      <c r="D15163" s="90"/>
      <c r="F15163" s="90"/>
      <c r="G15163" s="42"/>
      <c r="H15163" s="90"/>
      <c r="M15163" s="42"/>
      <c r="S15163" s="42"/>
      <c r="T15163" s="42"/>
      <c r="U15163" s="42"/>
      <c r="V15163" s="42"/>
      <c r="W15163" s="42"/>
      <c r="X15163" s="42"/>
      <c r="Y15163" s="42"/>
      <c r="Z15163" s="42"/>
    </row>
    <row r="15164">
      <c r="B15164" s="42"/>
      <c r="D15164" s="90"/>
      <c r="F15164" s="90"/>
      <c r="G15164" s="42"/>
      <c r="H15164" s="90"/>
      <c r="M15164" s="42"/>
      <c r="S15164" s="42"/>
      <c r="T15164" s="42"/>
      <c r="U15164" s="42"/>
      <c r="V15164" s="42"/>
      <c r="W15164" s="42"/>
      <c r="X15164" s="42"/>
      <c r="Y15164" s="42"/>
      <c r="Z15164" s="42"/>
    </row>
    <row r="15165">
      <c r="B15165" s="42"/>
      <c r="D15165" s="90"/>
      <c r="F15165" s="90"/>
      <c r="G15165" s="42"/>
      <c r="H15165" s="90"/>
      <c r="M15165" s="42"/>
      <c r="S15165" s="42"/>
      <c r="T15165" s="42"/>
      <c r="U15165" s="42"/>
      <c r="V15165" s="42"/>
      <c r="W15165" s="42"/>
      <c r="X15165" s="42"/>
      <c r="Y15165" s="42"/>
      <c r="Z15165" s="42"/>
    </row>
    <row r="15166">
      <c r="B15166" s="42"/>
      <c r="D15166" s="90"/>
      <c r="F15166" s="90"/>
      <c r="G15166" s="42"/>
      <c r="H15166" s="90"/>
      <c r="M15166" s="42"/>
      <c r="S15166" s="42"/>
      <c r="T15166" s="42"/>
      <c r="U15166" s="42"/>
      <c r="V15166" s="42"/>
      <c r="W15166" s="42"/>
      <c r="X15166" s="42"/>
      <c r="Y15166" s="42"/>
      <c r="Z15166" s="42"/>
    </row>
    <row r="15167">
      <c r="B15167" s="42"/>
      <c r="D15167" s="90"/>
      <c r="F15167" s="90"/>
      <c r="G15167" s="42"/>
      <c r="H15167" s="90"/>
      <c r="M15167" s="42"/>
      <c r="S15167" s="42"/>
      <c r="T15167" s="42"/>
      <c r="U15167" s="42"/>
      <c r="V15167" s="42"/>
      <c r="W15167" s="42"/>
      <c r="X15167" s="42"/>
      <c r="Y15167" s="42"/>
      <c r="Z15167" s="42"/>
    </row>
    <row r="15168">
      <c r="B15168" s="42"/>
      <c r="D15168" s="90"/>
      <c r="F15168" s="90"/>
      <c r="G15168" s="42"/>
      <c r="H15168" s="90"/>
      <c r="M15168" s="42"/>
      <c r="S15168" s="42"/>
      <c r="T15168" s="42"/>
      <c r="U15168" s="42"/>
      <c r="V15168" s="42"/>
      <c r="W15168" s="42"/>
      <c r="X15168" s="42"/>
      <c r="Y15168" s="42"/>
      <c r="Z15168" s="42"/>
    </row>
    <row r="15169">
      <c r="B15169" s="42"/>
      <c r="D15169" s="90"/>
      <c r="F15169" s="90"/>
      <c r="G15169" s="42"/>
      <c r="H15169" s="90"/>
      <c r="M15169" s="42"/>
      <c r="S15169" s="42"/>
      <c r="T15169" s="42"/>
      <c r="U15169" s="42"/>
      <c r="V15169" s="42"/>
      <c r="W15169" s="42"/>
      <c r="X15169" s="42"/>
      <c r="Y15169" s="42"/>
      <c r="Z15169" s="42"/>
    </row>
    <row r="15170">
      <c r="B15170" s="42"/>
      <c r="D15170" s="90"/>
      <c r="F15170" s="90"/>
      <c r="G15170" s="42"/>
      <c r="H15170" s="90"/>
      <c r="M15170" s="42"/>
      <c r="S15170" s="42"/>
      <c r="T15170" s="42"/>
      <c r="U15170" s="42"/>
      <c r="V15170" s="42"/>
      <c r="W15170" s="42"/>
      <c r="X15170" s="42"/>
      <c r="Y15170" s="42"/>
      <c r="Z15170" s="42"/>
    </row>
    <row r="15171">
      <c r="B15171" s="42"/>
      <c r="D15171" s="90"/>
      <c r="F15171" s="90"/>
      <c r="G15171" s="42"/>
      <c r="H15171" s="90"/>
      <c r="M15171" s="42"/>
      <c r="S15171" s="42"/>
      <c r="T15171" s="42"/>
      <c r="U15171" s="42"/>
      <c r="V15171" s="42"/>
      <c r="W15171" s="42"/>
      <c r="X15171" s="42"/>
      <c r="Y15171" s="42"/>
      <c r="Z15171" s="42"/>
    </row>
    <row r="15172">
      <c r="B15172" s="42"/>
      <c r="D15172" s="90"/>
      <c r="F15172" s="90"/>
      <c r="G15172" s="42"/>
      <c r="H15172" s="90"/>
      <c r="M15172" s="42"/>
      <c r="S15172" s="42"/>
      <c r="T15172" s="42"/>
      <c r="U15172" s="42"/>
      <c r="V15172" s="42"/>
      <c r="W15172" s="42"/>
      <c r="X15172" s="42"/>
      <c r="Y15172" s="42"/>
      <c r="Z15172" s="42"/>
    </row>
    <row r="15173">
      <c r="B15173" s="42"/>
      <c r="D15173" s="90"/>
      <c r="F15173" s="90"/>
      <c r="G15173" s="42"/>
      <c r="H15173" s="90"/>
      <c r="M15173" s="42"/>
      <c r="S15173" s="42"/>
      <c r="T15173" s="42"/>
      <c r="U15173" s="42"/>
      <c r="V15173" s="42"/>
      <c r="W15173" s="42"/>
      <c r="X15173" s="42"/>
      <c r="Y15173" s="42"/>
      <c r="Z15173" s="42"/>
    </row>
    <row r="15174">
      <c r="B15174" s="42"/>
      <c r="D15174" s="90"/>
      <c r="F15174" s="90"/>
      <c r="G15174" s="42"/>
      <c r="H15174" s="90"/>
      <c r="M15174" s="42"/>
      <c r="S15174" s="42"/>
      <c r="T15174" s="42"/>
      <c r="U15174" s="42"/>
      <c r="V15174" s="42"/>
      <c r="W15174" s="42"/>
      <c r="X15174" s="42"/>
      <c r="Y15174" s="42"/>
      <c r="Z15174" s="42"/>
    </row>
    <row r="15175">
      <c r="B15175" s="42"/>
      <c r="D15175" s="90"/>
      <c r="F15175" s="90"/>
      <c r="G15175" s="42"/>
      <c r="H15175" s="90"/>
      <c r="M15175" s="42"/>
      <c r="S15175" s="42"/>
      <c r="T15175" s="42"/>
      <c r="U15175" s="42"/>
      <c r="V15175" s="42"/>
      <c r="W15175" s="42"/>
      <c r="X15175" s="42"/>
      <c r="Y15175" s="42"/>
      <c r="Z15175" s="42"/>
    </row>
    <row r="15176">
      <c r="B15176" s="42"/>
      <c r="D15176" s="90"/>
      <c r="F15176" s="90"/>
      <c r="G15176" s="42"/>
      <c r="H15176" s="90"/>
      <c r="M15176" s="42"/>
      <c r="S15176" s="42"/>
      <c r="T15176" s="42"/>
      <c r="U15176" s="42"/>
      <c r="V15176" s="42"/>
      <c r="W15176" s="42"/>
      <c r="X15176" s="42"/>
      <c r="Y15176" s="42"/>
      <c r="Z15176" s="42"/>
    </row>
    <row r="15177">
      <c r="B15177" s="42"/>
      <c r="D15177" s="90"/>
      <c r="F15177" s="90"/>
      <c r="G15177" s="42"/>
      <c r="H15177" s="90"/>
      <c r="M15177" s="42"/>
      <c r="S15177" s="42"/>
      <c r="T15177" s="42"/>
      <c r="U15177" s="42"/>
      <c r="V15177" s="42"/>
      <c r="W15177" s="42"/>
      <c r="X15177" s="42"/>
      <c r="Y15177" s="42"/>
      <c r="Z15177" s="42"/>
    </row>
    <row r="15178">
      <c r="B15178" s="42"/>
      <c r="D15178" s="90"/>
      <c r="F15178" s="90"/>
      <c r="G15178" s="42"/>
      <c r="H15178" s="90"/>
      <c r="M15178" s="42"/>
      <c r="S15178" s="42"/>
      <c r="T15178" s="42"/>
      <c r="U15178" s="42"/>
      <c r="V15178" s="42"/>
      <c r="W15178" s="42"/>
      <c r="X15178" s="42"/>
      <c r="Y15178" s="42"/>
      <c r="Z15178" s="42"/>
    </row>
    <row r="15179">
      <c r="B15179" s="42"/>
      <c r="D15179" s="90"/>
      <c r="F15179" s="90"/>
      <c r="G15179" s="42"/>
      <c r="H15179" s="90"/>
      <c r="M15179" s="42"/>
      <c r="S15179" s="42"/>
      <c r="T15179" s="42"/>
      <c r="U15179" s="42"/>
      <c r="V15179" s="42"/>
      <c r="W15179" s="42"/>
      <c r="X15179" s="42"/>
      <c r="Y15179" s="42"/>
      <c r="Z15179" s="42"/>
    </row>
    <row r="15180">
      <c r="B15180" s="42"/>
      <c r="D15180" s="90"/>
      <c r="F15180" s="90"/>
      <c r="G15180" s="42"/>
      <c r="H15180" s="90"/>
      <c r="M15180" s="42"/>
      <c r="S15180" s="42"/>
      <c r="T15180" s="42"/>
      <c r="U15180" s="42"/>
      <c r="V15180" s="42"/>
      <c r="W15180" s="42"/>
      <c r="X15180" s="42"/>
      <c r="Y15180" s="42"/>
      <c r="Z15180" s="42"/>
    </row>
    <row r="15181">
      <c r="B15181" s="42"/>
      <c r="D15181" s="90"/>
      <c r="F15181" s="90"/>
      <c r="G15181" s="42"/>
      <c r="H15181" s="90"/>
      <c r="M15181" s="42"/>
      <c r="S15181" s="42"/>
      <c r="T15181" s="42"/>
      <c r="U15181" s="42"/>
      <c r="V15181" s="42"/>
      <c r="W15181" s="42"/>
      <c r="X15181" s="42"/>
      <c r="Y15181" s="42"/>
      <c r="Z15181" s="42"/>
    </row>
    <row r="15182">
      <c r="B15182" s="42"/>
      <c r="D15182" s="90"/>
      <c r="F15182" s="90"/>
      <c r="G15182" s="42"/>
      <c r="H15182" s="90"/>
      <c r="M15182" s="42"/>
      <c r="S15182" s="42"/>
      <c r="T15182" s="42"/>
      <c r="U15182" s="42"/>
      <c r="V15182" s="42"/>
      <c r="W15182" s="42"/>
      <c r="X15182" s="42"/>
      <c r="Y15182" s="42"/>
      <c r="Z15182" s="42"/>
    </row>
    <row r="15183">
      <c r="B15183" s="42"/>
      <c r="D15183" s="90"/>
      <c r="F15183" s="90"/>
      <c r="G15183" s="42"/>
      <c r="H15183" s="90"/>
      <c r="M15183" s="42"/>
      <c r="S15183" s="42"/>
      <c r="T15183" s="42"/>
      <c r="U15183" s="42"/>
      <c r="V15183" s="42"/>
      <c r="W15183" s="42"/>
      <c r="X15183" s="42"/>
      <c r="Y15183" s="42"/>
      <c r="Z15183" s="42"/>
    </row>
    <row r="15184">
      <c r="B15184" s="42"/>
      <c r="D15184" s="90"/>
      <c r="F15184" s="90"/>
      <c r="G15184" s="42"/>
      <c r="H15184" s="90"/>
      <c r="M15184" s="42"/>
      <c r="S15184" s="42"/>
      <c r="T15184" s="42"/>
      <c r="U15184" s="42"/>
      <c r="V15184" s="42"/>
      <c r="W15184" s="42"/>
      <c r="X15184" s="42"/>
      <c r="Y15184" s="42"/>
      <c r="Z15184" s="42"/>
    </row>
    <row r="15185">
      <c r="B15185" s="42"/>
      <c r="D15185" s="90"/>
      <c r="F15185" s="90"/>
      <c r="G15185" s="42"/>
      <c r="H15185" s="90"/>
      <c r="M15185" s="42"/>
      <c r="S15185" s="42"/>
      <c r="T15185" s="42"/>
      <c r="U15185" s="42"/>
      <c r="V15185" s="42"/>
      <c r="W15185" s="42"/>
      <c r="X15185" s="42"/>
      <c r="Y15185" s="42"/>
      <c r="Z15185" s="42"/>
    </row>
    <row r="15186">
      <c r="B15186" s="42"/>
      <c r="D15186" s="90"/>
      <c r="F15186" s="90"/>
      <c r="G15186" s="42"/>
      <c r="H15186" s="90"/>
      <c r="M15186" s="42"/>
      <c r="S15186" s="42"/>
      <c r="T15186" s="42"/>
      <c r="U15186" s="42"/>
      <c r="V15186" s="42"/>
      <c r="W15186" s="42"/>
      <c r="X15186" s="42"/>
      <c r="Y15186" s="42"/>
      <c r="Z15186" s="42"/>
    </row>
    <row r="15187">
      <c r="B15187" s="42"/>
      <c r="D15187" s="90"/>
      <c r="F15187" s="90"/>
      <c r="G15187" s="42"/>
      <c r="H15187" s="90"/>
      <c r="M15187" s="42"/>
      <c r="S15187" s="42"/>
      <c r="T15187" s="42"/>
      <c r="U15187" s="42"/>
      <c r="V15187" s="42"/>
      <c r="W15187" s="42"/>
      <c r="X15187" s="42"/>
      <c r="Y15187" s="42"/>
      <c r="Z15187" s="42"/>
    </row>
    <row r="15188">
      <c r="B15188" s="42"/>
      <c r="D15188" s="90"/>
      <c r="F15188" s="90"/>
      <c r="G15188" s="42"/>
      <c r="H15188" s="90"/>
      <c r="M15188" s="42"/>
      <c r="S15188" s="42"/>
      <c r="T15188" s="42"/>
      <c r="U15188" s="42"/>
      <c r="V15188" s="42"/>
      <c r="W15188" s="42"/>
      <c r="X15188" s="42"/>
      <c r="Y15188" s="42"/>
      <c r="Z15188" s="42"/>
    </row>
    <row r="15189">
      <c r="B15189" s="42"/>
      <c r="D15189" s="90"/>
      <c r="F15189" s="90"/>
      <c r="G15189" s="42"/>
      <c r="H15189" s="90"/>
      <c r="M15189" s="42"/>
      <c r="S15189" s="42"/>
      <c r="T15189" s="42"/>
      <c r="U15189" s="42"/>
      <c r="V15189" s="42"/>
      <c r="W15189" s="42"/>
      <c r="X15189" s="42"/>
      <c r="Y15189" s="42"/>
      <c r="Z15189" s="42"/>
    </row>
    <row r="15190">
      <c r="B15190" s="42"/>
      <c r="D15190" s="90"/>
      <c r="F15190" s="90"/>
      <c r="G15190" s="42"/>
      <c r="H15190" s="90"/>
      <c r="M15190" s="42"/>
      <c r="S15190" s="42"/>
      <c r="T15190" s="42"/>
      <c r="U15190" s="42"/>
      <c r="V15190" s="42"/>
      <c r="W15190" s="42"/>
      <c r="X15190" s="42"/>
      <c r="Y15190" s="42"/>
      <c r="Z15190" s="42"/>
    </row>
    <row r="15191">
      <c r="B15191" s="42"/>
      <c r="D15191" s="90"/>
      <c r="F15191" s="90"/>
      <c r="G15191" s="42"/>
      <c r="H15191" s="90"/>
      <c r="M15191" s="42"/>
      <c r="S15191" s="42"/>
      <c r="T15191" s="42"/>
      <c r="U15191" s="42"/>
      <c r="V15191" s="42"/>
      <c r="W15191" s="42"/>
      <c r="X15191" s="42"/>
      <c r="Y15191" s="42"/>
      <c r="Z15191" s="42"/>
    </row>
    <row r="15192">
      <c r="B15192" s="42"/>
      <c r="D15192" s="90"/>
      <c r="F15192" s="90"/>
      <c r="G15192" s="42"/>
      <c r="H15192" s="90"/>
      <c r="M15192" s="42"/>
      <c r="S15192" s="42"/>
      <c r="T15192" s="42"/>
      <c r="U15192" s="42"/>
      <c r="V15192" s="42"/>
      <c r="W15192" s="42"/>
      <c r="X15192" s="42"/>
      <c r="Y15192" s="42"/>
      <c r="Z15192" s="42"/>
    </row>
    <row r="15193">
      <c r="B15193" s="42"/>
      <c r="D15193" s="90"/>
      <c r="F15193" s="90"/>
      <c r="G15193" s="42"/>
      <c r="H15193" s="90"/>
      <c r="M15193" s="42"/>
      <c r="S15193" s="42"/>
      <c r="T15193" s="42"/>
      <c r="U15193" s="42"/>
      <c r="V15193" s="42"/>
      <c r="W15193" s="42"/>
      <c r="X15193" s="42"/>
      <c r="Y15193" s="42"/>
      <c r="Z15193" s="42"/>
    </row>
    <row r="15194">
      <c r="B15194" s="42"/>
      <c r="D15194" s="90"/>
      <c r="F15194" s="90"/>
      <c r="G15194" s="42"/>
      <c r="H15194" s="90"/>
      <c r="M15194" s="42"/>
      <c r="S15194" s="42"/>
      <c r="T15194" s="42"/>
      <c r="U15194" s="42"/>
      <c r="V15194" s="42"/>
      <c r="W15194" s="42"/>
      <c r="X15194" s="42"/>
      <c r="Y15194" s="42"/>
      <c r="Z15194" s="42"/>
    </row>
    <row r="15195">
      <c r="B15195" s="42"/>
      <c r="D15195" s="90"/>
      <c r="F15195" s="90"/>
      <c r="G15195" s="42"/>
      <c r="H15195" s="90"/>
      <c r="M15195" s="42"/>
      <c r="S15195" s="42"/>
      <c r="T15195" s="42"/>
      <c r="U15195" s="42"/>
      <c r="V15195" s="42"/>
      <c r="W15195" s="42"/>
      <c r="X15195" s="42"/>
      <c r="Y15195" s="42"/>
      <c r="Z15195" s="42"/>
    </row>
    <row r="15196">
      <c r="B15196" s="42"/>
      <c r="D15196" s="90"/>
      <c r="F15196" s="90"/>
      <c r="G15196" s="42"/>
      <c r="H15196" s="90"/>
      <c r="M15196" s="42"/>
      <c r="S15196" s="42"/>
      <c r="T15196" s="42"/>
      <c r="U15196" s="42"/>
      <c r="V15196" s="42"/>
      <c r="W15196" s="42"/>
      <c r="X15196" s="42"/>
      <c r="Y15196" s="42"/>
      <c r="Z15196" s="42"/>
    </row>
    <row r="15197">
      <c r="B15197" s="42"/>
      <c r="D15197" s="90"/>
      <c r="F15197" s="90"/>
      <c r="G15197" s="42"/>
      <c r="H15197" s="90"/>
      <c r="M15197" s="42"/>
      <c r="S15197" s="42"/>
      <c r="T15197" s="42"/>
      <c r="U15197" s="42"/>
      <c r="V15197" s="42"/>
      <c r="W15197" s="42"/>
      <c r="X15197" s="42"/>
      <c r="Y15197" s="42"/>
      <c r="Z15197" s="42"/>
    </row>
    <row r="15198">
      <c r="B15198" s="42"/>
      <c r="D15198" s="90"/>
      <c r="F15198" s="90"/>
      <c r="G15198" s="42"/>
      <c r="H15198" s="90"/>
      <c r="M15198" s="42"/>
      <c r="S15198" s="42"/>
      <c r="T15198" s="42"/>
      <c r="U15198" s="42"/>
      <c r="V15198" s="42"/>
      <c r="W15198" s="42"/>
      <c r="X15198" s="42"/>
      <c r="Y15198" s="42"/>
      <c r="Z15198" s="42"/>
    </row>
    <row r="15199">
      <c r="B15199" s="42"/>
      <c r="D15199" s="90"/>
      <c r="F15199" s="90"/>
      <c r="G15199" s="42"/>
      <c r="H15199" s="90"/>
      <c r="M15199" s="42"/>
      <c r="S15199" s="42"/>
      <c r="T15199" s="42"/>
      <c r="U15199" s="42"/>
      <c r="V15199" s="42"/>
      <c r="W15199" s="42"/>
      <c r="X15199" s="42"/>
      <c r="Y15199" s="42"/>
      <c r="Z15199" s="42"/>
    </row>
    <row r="15200">
      <c r="B15200" s="42"/>
      <c r="D15200" s="90"/>
      <c r="F15200" s="90"/>
      <c r="G15200" s="42"/>
      <c r="H15200" s="90"/>
      <c r="M15200" s="42"/>
      <c r="S15200" s="42"/>
      <c r="T15200" s="42"/>
      <c r="U15200" s="42"/>
      <c r="V15200" s="42"/>
      <c r="W15200" s="42"/>
      <c r="X15200" s="42"/>
      <c r="Y15200" s="42"/>
      <c r="Z15200" s="42"/>
    </row>
    <row r="15201">
      <c r="B15201" s="42"/>
      <c r="D15201" s="90"/>
      <c r="F15201" s="90"/>
      <c r="G15201" s="42"/>
      <c r="H15201" s="90"/>
      <c r="M15201" s="42"/>
      <c r="S15201" s="42"/>
      <c r="T15201" s="42"/>
      <c r="U15201" s="42"/>
      <c r="V15201" s="42"/>
      <c r="W15201" s="42"/>
      <c r="X15201" s="42"/>
      <c r="Y15201" s="42"/>
      <c r="Z15201" s="42"/>
    </row>
    <row r="15202">
      <c r="B15202" s="42"/>
      <c r="D15202" s="90"/>
      <c r="F15202" s="90"/>
      <c r="G15202" s="42"/>
      <c r="H15202" s="90"/>
      <c r="M15202" s="42"/>
      <c r="S15202" s="42"/>
      <c r="T15202" s="42"/>
      <c r="U15202" s="42"/>
      <c r="V15202" s="42"/>
      <c r="W15202" s="42"/>
      <c r="X15202" s="42"/>
      <c r="Y15202" s="42"/>
      <c r="Z15202" s="42"/>
    </row>
    <row r="15203">
      <c r="B15203" s="42"/>
      <c r="D15203" s="90"/>
      <c r="F15203" s="90"/>
      <c r="G15203" s="42"/>
      <c r="H15203" s="90"/>
      <c r="M15203" s="42"/>
      <c r="S15203" s="42"/>
      <c r="T15203" s="42"/>
      <c r="U15203" s="42"/>
      <c r="V15203" s="42"/>
      <c r="W15203" s="42"/>
      <c r="X15203" s="42"/>
      <c r="Y15203" s="42"/>
      <c r="Z15203" s="42"/>
    </row>
    <row r="15204">
      <c r="B15204" s="42"/>
      <c r="D15204" s="90"/>
      <c r="F15204" s="90"/>
      <c r="G15204" s="42"/>
      <c r="H15204" s="90"/>
      <c r="M15204" s="42"/>
      <c r="S15204" s="42"/>
      <c r="T15204" s="42"/>
      <c r="U15204" s="42"/>
      <c r="V15204" s="42"/>
      <c r="W15204" s="42"/>
      <c r="X15204" s="42"/>
      <c r="Y15204" s="42"/>
      <c r="Z15204" s="42"/>
    </row>
    <row r="15205">
      <c r="B15205" s="42"/>
      <c r="D15205" s="90"/>
      <c r="F15205" s="90"/>
      <c r="G15205" s="42"/>
      <c r="H15205" s="90"/>
      <c r="M15205" s="42"/>
      <c r="S15205" s="42"/>
      <c r="T15205" s="42"/>
      <c r="U15205" s="42"/>
      <c r="V15205" s="42"/>
      <c r="W15205" s="42"/>
      <c r="X15205" s="42"/>
      <c r="Y15205" s="42"/>
      <c r="Z15205" s="42"/>
    </row>
    <row r="15206">
      <c r="B15206" s="42"/>
      <c r="D15206" s="90"/>
      <c r="F15206" s="90"/>
      <c r="G15206" s="42"/>
      <c r="H15206" s="90"/>
      <c r="M15206" s="42"/>
      <c r="S15206" s="42"/>
      <c r="T15206" s="42"/>
      <c r="U15206" s="42"/>
      <c r="V15206" s="42"/>
      <c r="W15206" s="42"/>
      <c r="X15206" s="42"/>
      <c r="Y15206" s="42"/>
      <c r="Z15206" s="42"/>
    </row>
    <row r="15207">
      <c r="B15207" s="42"/>
      <c r="D15207" s="90"/>
      <c r="F15207" s="90"/>
      <c r="G15207" s="42"/>
      <c r="H15207" s="90"/>
      <c r="M15207" s="42"/>
      <c r="S15207" s="42"/>
      <c r="T15207" s="42"/>
      <c r="U15207" s="42"/>
      <c r="V15207" s="42"/>
      <c r="W15207" s="42"/>
      <c r="X15207" s="42"/>
      <c r="Y15207" s="42"/>
      <c r="Z15207" s="42"/>
    </row>
    <row r="15208">
      <c r="B15208" s="42"/>
      <c r="D15208" s="90"/>
      <c r="F15208" s="90"/>
      <c r="G15208" s="42"/>
      <c r="H15208" s="90"/>
      <c r="M15208" s="42"/>
      <c r="S15208" s="42"/>
      <c r="T15208" s="42"/>
      <c r="U15208" s="42"/>
      <c r="V15208" s="42"/>
      <c r="W15208" s="42"/>
      <c r="X15208" s="42"/>
      <c r="Y15208" s="42"/>
      <c r="Z15208" s="42"/>
    </row>
    <row r="15209">
      <c r="B15209" s="42"/>
      <c r="D15209" s="90"/>
      <c r="F15209" s="90"/>
      <c r="G15209" s="42"/>
      <c r="H15209" s="90"/>
      <c r="M15209" s="42"/>
      <c r="S15209" s="42"/>
      <c r="T15209" s="42"/>
      <c r="U15209" s="42"/>
      <c r="V15209" s="42"/>
      <c r="W15209" s="42"/>
      <c r="X15209" s="42"/>
      <c r="Y15209" s="42"/>
      <c r="Z15209" s="42"/>
    </row>
    <row r="15210">
      <c r="B15210" s="42"/>
      <c r="D15210" s="90"/>
      <c r="F15210" s="90"/>
      <c r="G15210" s="42"/>
      <c r="H15210" s="90"/>
      <c r="M15210" s="42"/>
      <c r="S15210" s="42"/>
      <c r="T15210" s="42"/>
      <c r="U15210" s="42"/>
      <c r="V15210" s="42"/>
      <c r="W15210" s="42"/>
      <c r="X15210" s="42"/>
      <c r="Y15210" s="42"/>
      <c r="Z15210" s="42"/>
    </row>
    <row r="15211">
      <c r="B15211" s="42"/>
      <c r="D15211" s="90"/>
      <c r="F15211" s="90"/>
      <c r="G15211" s="42"/>
      <c r="H15211" s="90"/>
      <c r="M15211" s="42"/>
      <c r="S15211" s="42"/>
      <c r="T15211" s="42"/>
      <c r="U15211" s="42"/>
      <c r="V15211" s="42"/>
      <c r="W15211" s="42"/>
      <c r="X15211" s="42"/>
      <c r="Y15211" s="42"/>
      <c r="Z15211" s="42"/>
    </row>
    <row r="15212">
      <c r="B15212" s="42"/>
      <c r="D15212" s="90"/>
      <c r="F15212" s="90"/>
      <c r="G15212" s="42"/>
      <c r="H15212" s="90"/>
      <c r="M15212" s="42"/>
      <c r="S15212" s="42"/>
      <c r="T15212" s="42"/>
      <c r="U15212" s="42"/>
      <c r="V15212" s="42"/>
      <c r="W15212" s="42"/>
      <c r="X15212" s="42"/>
      <c r="Y15212" s="42"/>
      <c r="Z15212" s="42"/>
    </row>
    <row r="15213">
      <c r="B15213" s="42"/>
      <c r="D15213" s="90"/>
      <c r="F15213" s="90"/>
      <c r="G15213" s="42"/>
      <c r="H15213" s="90"/>
      <c r="M15213" s="42"/>
      <c r="S15213" s="42"/>
      <c r="T15213" s="42"/>
      <c r="U15213" s="42"/>
      <c r="V15213" s="42"/>
      <c r="W15213" s="42"/>
      <c r="X15213" s="42"/>
      <c r="Y15213" s="42"/>
      <c r="Z15213" s="42"/>
    </row>
    <row r="15214">
      <c r="B15214" s="42"/>
      <c r="D15214" s="90"/>
      <c r="F15214" s="90"/>
      <c r="G15214" s="42"/>
      <c r="H15214" s="90"/>
      <c r="M15214" s="42"/>
      <c r="S15214" s="42"/>
      <c r="T15214" s="42"/>
      <c r="U15214" s="42"/>
      <c r="V15214" s="42"/>
      <c r="W15214" s="42"/>
      <c r="X15214" s="42"/>
      <c r="Y15214" s="42"/>
      <c r="Z15214" s="42"/>
    </row>
    <row r="15215">
      <c r="B15215" s="42"/>
      <c r="D15215" s="90"/>
      <c r="F15215" s="90"/>
      <c r="G15215" s="42"/>
      <c r="H15215" s="90"/>
      <c r="M15215" s="42"/>
      <c r="S15215" s="42"/>
      <c r="T15215" s="42"/>
      <c r="U15215" s="42"/>
      <c r="V15215" s="42"/>
      <c r="W15215" s="42"/>
      <c r="X15215" s="42"/>
      <c r="Y15215" s="42"/>
      <c r="Z15215" s="42"/>
    </row>
    <row r="15216">
      <c r="B15216" s="42"/>
      <c r="D15216" s="90"/>
      <c r="F15216" s="90"/>
      <c r="G15216" s="42"/>
      <c r="H15216" s="90"/>
      <c r="M15216" s="42"/>
      <c r="S15216" s="42"/>
      <c r="T15216" s="42"/>
      <c r="U15216" s="42"/>
      <c r="V15216" s="42"/>
      <c r="W15216" s="42"/>
      <c r="X15216" s="42"/>
      <c r="Y15216" s="42"/>
      <c r="Z15216" s="42"/>
    </row>
    <row r="15217">
      <c r="B15217" s="42"/>
      <c r="D15217" s="90"/>
      <c r="F15217" s="90"/>
      <c r="G15217" s="42"/>
      <c r="H15217" s="90"/>
      <c r="M15217" s="42"/>
      <c r="S15217" s="42"/>
      <c r="T15217" s="42"/>
      <c r="U15217" s="42"/>
      <c r="V15217" s="42"/>
      <c r="W15217" s="42"/>
      <c r="X15217" s="42"/>
      <c r="Y15217" s="42"/>
      <c r="Z15217" s="42"/>
    </row>
    <row r="15218">
      <c r="B15218" s="42"/>
      <c r="D15218" s="90"/>
      <c r="F15218" s="90"/>
      <c r="G15218" s="42"/>
      <c r="H15218" s="90"/>
      <c r="M15218" s="42"/>
      <c r="S15218" s="42"/>
      <c r="T15218" s="42"/>
      <c r="U15218" s="42"/>
      <c r="V15218" s="42"/>
      <c r="W15218" s="42"/>
      <c r="X15218" s="42"/>
      <c r="Y15218" s="42"/>
      <c r="Z15218" s="42"/>
    </row>
    <row r="15219">
      <c r="B15219" s="42"/>
      <c r="D15219" s="90"/>
      <c r="F15219" s="90"/>
      <c r="G15219" s="42"/>
      <c r="H15219" s="90"/>
      <c r="M15219" s="42"/>
      <c r="S15219" s="42"/>
      <c r="T15219" s="42"/>
      <c r="U15219" s="42"/>
      <c r="V15219" s="42"/>
      <c r="W15219" s="42"/>
      <c r="X15219" s="42"/>
      <c r="Y15219" s="42"/>
      <c r="Z15219" s="42"/>
    </row>
    <row r="15220">
      <c r="B15220" s="42"/>
      <c r="D15220" s="90"/>
      <c r="F15220" s="90"/>
      <c r="G15220" s="42"/>
      <c r="H15220" s="90"/>
      <c r="M15220" s="42"/>
      <c r="S15220" s="42"/>
      <c r="T15220" s="42"/>
      <c r="U15220" s="42"/>
      <c r="V15220" s="42"/>
      <c r="W15220" s="42"/>
      <c r="X15220" s="42"/>
      <c r="Y15220" s="42"/>
      <c r="Z15220" s="42"/>
    </row>
    <row r="15221">
      <c r="B15221" s="42"/>
      <c r="D15221" s="90"/>
      <c r="F15221" s="90"/>
      <c r="G15221" s="42"/>
      <c r="H15221" s="90"/>
      <c r="M15221" s="42"/>
      <c r="S15221" s="42"/>
      <c r="T15221" s="42"/>
      <c r="U15221" s="42"/>
      <c r="V15221" s="42"/>
      <c r="W15221" s="42"/>
      <c r="X15221" s="42"/>
      <c r="Y15221" s="42"/>
      <c r="Z15221" s="42"/>
    </row>
    <row r="15222">
      <c r="B15222" s="42"/>
      <c r="D15222" s="90"/>
      <c r="F15222" s="90"/>
      <c r="G15222" s="42"/>
      <c r="H15222" s="90"/>
      <c r="M15222" s="42"/>
      <c r="S15222" s="42"/>
      <c r="T15222" s="42"/>
      <c r="U15222" s="42"/>
      <c r="V15222" s="42"/>
      <c r="W15222" s="42"/>
      <c r="X15222" s="42"/>
      <c r="Y15222" s="42"/>
      <c r="Z15222" s="42"/>
    </row>
    <row r="15223">
      <c r="B15223" s="42"/>
      <c r="D15223" s="90"/>
      <c r="F15223" s="90"/>
      <c r="G15223" s="42"/>
      <c r="H15223" s="90"/>
      <c r="M15223" s="42"/>
      <c r="S15223" s="42"/>
      <c r="T15223" s="42"/>
      <c r="U15223" s="42"/>
      <c r="V15223" s="42"/>
      <c r="W15223" s="42"/>
      <c r="X15223" s="42"/>
      <c r="Y15223" s="42"/>
      <c r="Z15223" s="42"/>
    </row>
    <row r="15224">
      <c r="B15224" s="42"/>
      <c r="D15224" s="90"/>
      <c r="F15224" s="90"/>
      <c r="G15224" s="42"/>
      <c r="H15224" s="90"/>
      <c r="M15224" s="42"/>
      <c r="S15224" s="42"/>
      <c r="T15224" s="42"/>
      <c r="U15224" s="42"/>
      <c r="V15224" s="42"/>
      <c r="W15224" s="42"/>
      <c r="X15224" s="42"/>
      <c r="Y15224" s="42"/>
      <c r="Z15224" s="42"/>
    </row>
    <row r="15225">
      <c r="B15225" s="42"/>
      <c r="D15225" s="90"/>
      <c r="F15225" s="90"/>
      <c r="G15225" s="42"/>
      <c r="H15225" s="90"/>
      <c r="M15225" s="42"/>
      <c r="S15225" s="42"/>
      <c r="T15225" s="42"/>
      <c r="U15225" s="42"/>
      <c r="V15225" s="42"/>
      <c r="W15225" s="42"/>
      <c r="X15225" s="42"/>
      <c r="Y15225" s="42"/>
      <c r="Z15225" s="42"/>
    </row>
    <row r="15226">
      <c r="B15226" s="42"/>
      <c r="D15226" s="90"/>
      <c r="F15226" s="90"/>
      <c r="G15226" s="42"/>
      <c r="H15226" s="90"/>
      <c r="M15226" s="42"/>
      <c r="S15226" s="42"/>
      <c r="T15226" s="42"/>
      <c r="U15226" s="42"/>
      <c r="V15226" s="42"/>
      <c r="W15226" s="42"/>
      <c r="X15226" s="42"/>
      <c r="Y15226" s="42"/>
      <c r="Z15226" s="42"/>
    </row>
    <row r="15227">
      <c r="B15227" s="42"/>
      <c r="D15227" s="90"/>
      <c r="F15227" s="90"/>
      <c r="G15227" s="42"/>
      <c r="H15227" s="90"/>
      <c r="M15227" s="42"/>
      <c r="S15227" s="42"/>
      <c r="T15227" s="42"/>
      <c r="U15227" s="42"/>
      <c r="V15227" s="42"/>
      <c r="W15227" s="42"/>
      <c r="X15227" s="42"/>
      <c r="Y15227" s="42"/>
      <c r="Z15227" s="42"/>
    </row>
    <row r="15228">
      <c r="B15228" s="42"/>
      <c r="D15228" s="90"/>
      <c r="F15228" s="90"/>
      <c r="G15228" s="42"/>
      <c r="H15228" s="90"/>
      <c r="M15228" s="42"/>
      <c r="S15228" s="42"/>
      <c r="T15228" s="42"/>
      <c r="U15228" s="42"/>
      <c r="V15228" s="42"/>
      <c r="W15228" s="42"/>
      <c r="X15228" s="42"/>
      <c r="Y15228" s="42"/>
      <c r="Z15228" s="42"/>
    </row>
    <row r="15229">
      <c r="B15229" s="42"/>
      <c r="D15229" s="90"/>
      <c r="F15229" s="90"/>
      <c r="G15229" s="42"/>
      <c r="H15229" s="90"/>
      <c r="M15229" s="42"/>
      <c r="S15229" s="42"/>
      <c r="T15229" s="42"/>
      <c r="U15229" s="42"/>
      <c r="V15229" s="42"/>
      <c r="W15229" s="42"/>
      <c r="X15229" s="42"/>
      <c r="Y15229" s="42"/>
      <c r="Z15229" s="42"/>
    </row>
    <row r="15230">
      <c r="B15230" s="42"/>
      <c r="D15230" s="90"/>
      <c r="F15230" s="90"/>
      <c r="G15230" s="42"/>
      <c r="H15230" s="90"/>
      <c r="M15230" s="42"/>
      <c r="S15230" s="42"/>
      <c r="T15230" s="42"/>
      <c r="U15230" s="42"/>
      <c r="V15230" s="42"/>
      <c r="W15230" s="42"/>
      <c r="X15230" s="42"/>
      <c r="Y15230" s="42"/>
      <c r="Z15230" s="42"/>
    </row>
    <row r="15231">
      <c r="B15231" s="42"/>
      <c r="D15231" s="90"/>
      <c r="F15231" s="90"/>
      <c r="G15231" s="42"/>
      <c r="H15231" s="90"/>
      <c r="M15231" s="42"/>
      <c r="S15231" s="42"/>
      <c r="T15231" s="42"/>
      <c r="U15231" s="42"/>
      <c r="V15231" s="42"/>
      <c r="W15231" s="42"/>
      <c r="X15231" s="42"/>
      <c r="Y15231" s="42"/>
      <c r="Z15231" s="42"/>
    </row>
    <row r="15232">
      <c r="B15232" s="42"/>
      <c r="D15232" s="90"/>
      <c r="F15232" s="90"/>
      <c r="G15232" s="42"/>
      <c r="H15232" s="90"/>
      <c r="M15232" s="42"/>
      <c r="S15232" s="42"/>
      <c r="T15232" s="42"/>
      <c r="U15232" s="42"/>
      <c r="V15232" s="42"/>
      <c r="W15232" s="42"/>
      <c r="X15232" s="42"/>
      <c r="Y15232" s="42"/>
      <c r="Z15232" s="42"/>
    </row>
    <row r="15233">
      <c r="B15233" s="42"/>
      <c r="D15233" s="90"/>
      <c r="F15233" s="90"/>
      <c r="G15233" s="42"/>
      <c r="H15233" s="90"/>
      <c r="M15233" s="42"/>
      <c r="S15233" s="42"/>
      <c r="T15233" s="42"/>
      <c r="U15233" s="42"/>
      <c r="V15233" s="42"/>
      <c r="W15233" s="42"/>
      <c r="X15233" s="42"/>
      <c r="Y15233" s="42"/>
      <c r="Z15233" s="42"/>
    </row>
    <row r="15234">
      <c r="B15234" s="42"/>
      <c r="D15234" s="90"/>
      <c r="F15234" s="90"/>
      <c r="G15234" s="42"/>
      <c r="H15234" s="90"/>
      <c r="M15234" s="42"/>
      <c r="S15234" s="42"/>
      <c r="T15234" s="42"/>
      <c r="U15234" s="42"/>
      <c r="V15234" s="42"/>
      <c r="W15234" s="42"/>
      <c r="X15234" s="42"/>
      <c r="Y15234" s="42"/>
      <c r="Z15234" s="42"/>
    </row>
    <row r="15235">
      <c r="B15235" s="42"/>
      <c r="D15235" s="90"/>
      <c r="F15235" s="90"/>
      <c r="G15235" s="42"/>
      <c r="H15235" s="90"/>
      <c r="M15235" s="42"/>
      <c r="S15235" s="42"/>
      <c r="T15235" s="42"/>
      <c r="U15235" s="42"/>
      <c r="V15235" s="42"/>
      <c r="W15235" s="42"/>
      <c r="X15235" s="42"/>
      <c r="Y15235" s="42"/>
      <c r="Z15235" s="42"/>
    </row>
    <row r="15236">
      <c r="B15236" s="42"/>
      <c r="D15236" s="90"/>
      <c r="F15236" s="90"/>
      <c r="G15236" s="42"/>
      <c r="H15236" s="90"/>
      <c r="M15236" s="42"/>
      <c r="S15236" s="42"/>
      <c r="T15236" s="42"/>
      <c r="U15236" s="42"/>
      <c r="V15236" s="42"/>
      <c r="W15236" s="42"/>
      <c r="X15236" s="42"/>
      <c r="Y15236" s="42"/>
      <c r="Z15236" s="42"/>
    </row>
    <row r="15237">
      <c r="B15237" s="42"/>
      <c r="D15237" s="90"/>
      <c r="F15237" s="90"/>
      <c r="G15237" s="42"/>
      <c r="H15237" s="90"/>
      <c r="M15237" s="42"/>
      <c r="S15237" s="42"/>
      <c r="T15237" s="42"/>
      <c r="U15237" s="42"/>
      <c r="V15237" s="42"/>
      <c r="W15237" s="42"/>
      <c r="X15237" s="42"/>
      <c r="Y15237" s="42"/>
      <c r="Z15237" s="42"/>
    </row>
    <row r="15238">
      <c r="B15238" s="42"/>
      <c r="D15238" s="90"/>
      <c r="F15238" s="90"/>
      <c r="G15238" s="42"/>
      <c r="H15238" s="90"/>
      <c r="M15238" s="42"/>
      <c r="S15238" s="42"/>
      <c r="T15238" s="42"/>
      <c r="U15238" s="42"/>
      <c r="V15238" s="42"/>
      <c r="W15238" s="42"/>
      <c r="X15238" s="42"/>
      <c r="Y15238" s="42"/>
      <c r="Z15238" s="42"/>
    </row>
    <row r="15239">
      <c r="B15239" s="42"/>
      <c r="D15239" s="90"/>
      <c r="F15239" s="90"/>
      <c r="G15239" s="42"/>
      <c r="H15239" s="90"/>
      <c r="M15239" s="42"/>
      <c r="S15239" s="42"/>
      <c r="T15239" s="42"/>
      <c r="U15239" s="42"/>
      <c r="V15239" s="42"/>
      <c r="W15239" s="42"/>
      <c r="X15239" s="42"/>
      <c r="Y15239" s="42"/>
      <c r="Z15239" s="42"/>
    </row>
    <row r="15240">
      <c r="B15240" s="42"/>
      <c r="D15240" s="90"/>
      <c r="F15240" s="90"/>
      <c r="G15240" s="42"/>
      <c r="H15240" s="90"/>
      <c r="M15240" s="42"/>
      <c r="S15240" s="42"/>
      <c r="T15240" s="42"/>
      <c r="U15240" s="42"/>
      <c r="V15240" s="42"/>
      <c r="W15240" s="42"/>
      <c r="X15240" s="42"/>
      <c r="Y15240" s="42"/>
      <c r="Z15240" s="42"/>
    </row>
    <row r="15241">
      <c r="B15241" s="42"/>
      <c r="D15241" s="90"/>
      <c r="F15241" s="90"/>
      <c r="G15241" s="42"/>
      <c r="H15241" s="90"/>
      <c r="M15241" s="42"/>
      <c r="S15241" s="42"/>
      <c r="T15241" s="42"/>
      <c r="U15241" s="42"/>
      <c r="V15241" s="42"/>
      <c r="W15241" s="42"/>
      <c r="X15241" s="42"/>
      <c r="Y15241" s="42"/>
      <c r="Z15241" s="42"/>
    </row>
    <row r="15242">
      <c r="B15242" s="42"/>
      <c r="D15242" s="90"/>
      <c r="F15242" s="90"/>
      <c r="G15242" s="42"/>
      <c r="H15242" s="90"/>
      <c r="M15242" s="42"/>
      <c r="S15242" s="42"/>
      <c r="T15242" s="42"/>
      <c r="U15242" s="42"/>
      <c r="V15242" s="42"/>
      <c r="W15242" s="42"/>
      <c r="X15242" s="42"/>
      <c r="Y15242" s="42"/>
      <c r="Z15242" s="42"/>
    </row>
    <row r="15243">
      <c r="B15243" s="42"/>
      <c r="D15243" s="90"/>
      <c r="F15243" s="90"/>
      <c r="G15243" s="42"/>
      <c r="H15243" s="90"/>
      <c r="M15243" s="42"/>
      <c r="S15243" s="42"/>
      <c r="T15243" s="42"/>
      <c r="U15243" s="42"/>
      <c r="V15243" s="42"/>
      <c r="W15243" s="42"/>
      <c r="X15243" s="42"/>
      <c r="Y15243" s="42"/>
      <c r="Z15243" s="42"/>
    </row>
    <row r="15244">
      <c r="B15244" s="42"/>
      <c r="D15244" s="90"/>
      <c r="F15244" s="90"/>
      <c r="G15244" s="42"/>
      <c r="H15244" s="90"/>
      <c r="M15244" s="42"/>
      <c r="S15244" s="42"/>
      <c r="T15244" s="42"/>
      <c r="U15244" s="42"/>
      <c r="V15244" s="42"/>
      <c r="W15244" s="42"/>
      <c r="X15244" s="42"/>
      <c r="Y15244" s="42"/>
      <c r="Z15244" s="42"/>
    </row>
    <row r="15245">
      <c r="B15245" s="42"/>
      <c r="D15245" s="90"/>
      <c r="F15245" s="90"/>
      <c r="G15245" s="42"/>
      <c r="H15245" s="90"/>
      <c r="M15245" s="42"/>
      <c r="S15245" s="42"/>
      <c r="T15245" s="42"/>
      <c r="U15245" s="42"/>
      <c r="V15245" s="42"/>
      <c r="W15245" s="42"/>
      <c r="X15245" s="42"/>
      <c r="Y15245" s="42"/>
      <c r="Z15245" s="42"/>
    </row>
    <row r="15246">
      <c r="B15246" s="42"/>
      <c r="D15246" s="90"/>
      <c r="F15246" s="90"/>
      <c r="G15246" s="42"/>
      <c r="H15246" s="90"/>
      <c r="M15246" s="42"/>
      <c r="S15246" s="42"/>
      <c r="T15246" s="42"/>
      <c r="U15246" s="42"/>
      <c r="V15246" s="42"/>
      <c r="W15246" s="42"/>
      <c r="X15246" s="42"/>
      <c r="Y15246" s="42"/>
      <c r="Z15246" s="42"/>
    </row>
    <row r="15247">
      <c r="B15247" s="42"/>
      <c r="D15247" s="90"/>
      <c r="F15247" s="90"/>
      <c r="G15247" s="42"/>
      <c r="H15247" s="90"/>
      <c r="M15247" s="42"/>
      <c r="S15247" s="42"/>
      <c r="T15247" s="42"/>
      <c r="U15247" s="42"/>
      <c r="V15247" s="42"/>
      <c r="W15247" s="42"/>
      <c r="X15247" s="42"/>
      <c r="Y15247" s="42"/>
      <c r="Z15247" s="42"/>
    </row>
    <row r="15248">
      <c r="B15248" s="42"/>
      <c r="D15248" s="90"/>
      <c r="F15248" s="90"/>
      <c r="G15248" s="42"/>
      <c r="H15248" s="90"/>
      <c r="M15248" s="42"/>
      <c r="S15248" s="42"/>
      <c r="T15248" s="42"/>
      <c r="U15248" s="42"/>
      <c r="V15248" s="42"/>
      <c r="W15248" s="42"/>
      <c r="X15248" s="42"/>
      <c r="Y15248" s="42"/>
      <c r="Z15248" s="42"/>
    </row>
    <row r="15249">
      <c r="B15249" s="42"/>
      <c r="D15249" s="90"/>
      <c r="F15249" s="90"/>
      <c r="G15249" s="42"/>
      <c r="H15249" s="90"/>
      <c r="M15249" s="42"/>
      <c r="S15249" s="42"/>
      <c r="T15249" s="42"/>
      <c r="U15249" s="42"/>
      <c r="V15249" s="42"/>
      <c r="W15249" s="42"/>
      <c r="X15249" s="42"/>
      <c r="Y15249" s="42"/>
      <c r="Z15249" s="42"/>
    </row>
    <row r="15250">
      <c r="B15250" s="42"/>
      <c r="D15250" s="90"/>
      <c r="F15250" s="90"/>
      <c r="G15250" s="42"/>
      <c r="H15250" s="90"/>
      <c r="M15250" s="42"/>
      <c r="S15250" s="42"/>
      <c r="T15250" s="42"/>
      <c r="U15250" s="42"/>
      <c r="V15250" s="42"/>
      <c r="W15250" s="42"/>
      <c r="X15250" s="42"/>
      <c r="Y15250" s="42"/>
      <c r="Z15250" s="42"/>
    </row>
    <row r="15251">
      <c r="B15251" s="42"/>
      <c r="D15251" s="90"/>
      <c r="F15251" s="90"/>
      <c r="G15251" s="42"/>
      <c r="H15251" s="90"/>
      <c r="M15251" s="42"/>
      <c r="S15251" s="42"/>
      <c r="T15251" s="42"/>
      <c r="U15251" s="42"/>
      <c r="V15251" s="42"/>
      <c r="W15251" s="42"/>
      <c r="X15251" s="42"/>
      <c r="Y15251" s="42"/>
      <c r="Z15251" s="42"/>
    </row>
    <row r="15252">
      <c r="B15252" s="42"/>
      <c r="D15252" s="90"/>
      <c r="F15252" s="90"/>
      <c r="G15252" s="42"/>
      <c r="H15252" s="90"/>
      <c r="M15252" s="42"/>
      <c r="S15252" s="42"/>
      <c r="T15252" s="42"/>
      <c r="U15252" s="42"/>
      <c r="V15252" s="42"/>
      <c r="W15252" s="42"/>
      <c r="X15252" s="42"/>
      <c r="Y15252" s="42"/>
      <c r="Z15252" s="42"/>
    </row>
    <row r="15253">
      <c r="B15253" s="42"/>
      <c r="D15253" s="90"/>
      <c r="F15253" s="90"/>
      <c r="G15253" s="42"/>
      <c r="H15253" s="90"/>
      <c r="M15253" s="42"/>
      <c r="S15253" s="42"/>
      <c r="T15253" s="42"/>
      <c r="U15253" s="42"/>
      <c r="V15253" s="42"/>
      <c r="W15253" s="42"/>
      <c r="X15253" s="42"/>
      <c r="Y15253" s="42"/>
      <c r="Z15253" s="42"/>
    </row>
    <row r="15254">
      <c r="B15254" s="42"/>
      <c r="D15254" s="90"/>
      <c r="F15254" s="90"/>
      <c r="G15254" s="42"/>
      <c r="H15254" s="90"/>
      <c r="M15254" s="42"/>
      <c r="S15254" s="42"/>
      <c r="T15254" s="42"/>
      <c r="U15254" s="42"/>
      <c r="V15254" s="42"/>
      <c r="W15254" s="42"/>
      <c r="X15254" s="42"/>
      <c r="Y15254" s="42"/>
      <c r="Z15254" s="42"/>
    </row>
    <row r="15255">
      <c r="B15255" s="42"/>
      <c r="D15255" s="90"/>
      <c r="F15255" s="90"/>
      <c r="G15255" s="42"/>
      <c r="H15255" s="90"/>
      <c r="M15255" s="42"/>
      <c r="S15255" s="42"/>
      <c r="T15255" s="42"/>
      <c r="U15255" s="42"/>
      <c r="V15255" s="42"/>
      <c r="W15255" s="42"/>
      <c r="X15255" s="42"/>
      <c r="Y15255" s="42"/>
      <c r="Z15255" s="42"/>
    </row>
    <row r="15256">
      <c r="B15256" s="42"/>
      <c r="D15256" s="90"/>
      <c r="F15256" s="90"/>
      <c r="G15256" s="42"/>
      <c r="H15256" s="90"/>
      <c r="M15256" s="42"/>
      <c r="S15256" s="42"/>
      <c r="T15256" s="42"/>
      <c r="U15256" s="42"/>
      <c r="V15256" s="42"/>
      <c r="W15256" s="42"/>
      <c r="X15256" s="42"/>
      <c r="Y15256" s="42"/>
      <c r="Z15256" s="42"/>
    </row>
    <row r="15257">
      <c r="B15257" s="42"/>
      <c r="D15257" s="90"/>
      <c r="F15257" s="90"/>
      <c r="G15257" s="42"/>
      <c r="H15257" s="90"/>
      <c r="M15257" s="42"/>
      <c r="S15257" s="42"/>
      <c r="T15257" s="42"/>
      <c r="U15257" s="42"/>
      <c r="V15257" s="42"/>
      <c r="W15257" s="42"/>
      <c r="X15257" s="42"/>
      <c r="Y15257" s="42"/>
      <c r="Z15257" s="42"/>
    </row>
    <row r="15258">
      <c r="B15258" s="42"/>
      <c r="D15258" s="90"/>
      <c r="F15258" s="90"/>
      <c r="G15258" s="42"/>
      <c r="H15258" s="90"/>
      <c r="M15258" s="42"/>
      <c r="S15258" s="42"/>
      <c r="T15258" s="42"/>
      <c r="U15258" s="42"/>
      <c r="V15258" s="42"/>
      <c r="W15258" s="42"/>
      <c r="X15258" s="42"/>
      <c r="Y15258" s="42"/>
      <c r="Z15258" s="42"/>
    </row>
    <row r="15259">
      <c r="B15259" s="42"/>
      <c r="D15259" s="90"/>
      <c r="F15259" s="90"/>
      <c r="G15259" s="42"/>
      <c r="H15259" s="90"/>
      <c r="M15259" s="42"/>
      <c r="S15259" s="42"/>
      <c r="T15259" s="42"/>
      <c r="U15259" s="42"/>
      <c r="V15259" s="42"/>
      <c r="W15259" s="42"/>
      <c r="X15259" s="42"/>
      <c r="Y15259" s="42"/>
      <c r="Z15259" s="42"/>
    </row>
    <row r="15260">
      <c r="B15260" s="42"/>
      <c r="D15260" s="90"/>
      <c r="F15260" s="90"/>
      <c r="G15260" s="42"/>
      <c r="H15260" s="90"/>
      <c r="M15260" s="42"/>
      <c r="S15260" s="42"/>
      <c r="T15260" s="42"/>
      <c r="U15260" s="42"/>
      <c r="V15260" s="42"/>
      <c r="W15260" s="42"/>
      <c r="X15260" s="42"/>
      <c r="Y15260" s="42"/>
      <c r="Z15260" s="42"/>
    </row>
    <row r="15261">
      <c r="B15261" s="42"/>
      <c r="D15261" s="90"/>
      <c r="F15261" s="90"/>
      <c r="G15261" s="42"/>
      <c r="H15261" s="90"/>
      <c r="M15261" s="42"/>
      <c r="S15261" s="42"/>
      <c r="T15261" s="42"/>
      <c r="U15261" s="42"/>
      <c r="V15261" s="42"/>
      <c r="W15261" s="42"/>
      <c r="X15261" s="42"/>
      <c r="Y15261" s="42"/>
      <c r="Z15261" s="42"/>
    </row>
    <row r="15262">
      <c r="B15262" s="42"/>
      <c r="D15262" s="90"/>
      <c r="F15262" s="90"/>
      <c r="G15262" s="42"/>
      <c r="H15262" s="90"/>
      <c r="M15262" s="42"/>
      <c r="S15262" s="42"/>
      <c r="T15262" s="42"/>
      <c r="U15262" s="42"/>
      <c r="V15262" s="42"/>
      <c r="W15262" s="42"/>
      <c r="X15262" s="42"/>
      <c r="Y15262" s="42"/>
      <c r="Z15262" s="42"/>
    </row>
    <row r="15263">
      <c r="B15263" s="42"/>
      <c r="D15263" s="90"/>
      <c r="F15263" s="90"/>
      <c r="G15263" s="42"/>
      <c r="H15263" s="90"/>
      <c r="M15263" s="42"/>
      <c r="S15263" s="42"/>
      <c r="T15263" s="42"/>
      <c r="U15263" s="42"/>
      <c r="V15263" s="42"/>
      <c r="W15263" s="42"/>
      <c r="X15263" s="42"/>
      <c r="Y15263" s="42"/>
      <c r="Z15263" s="42"/>
    </row>
    <row r="15264">
      <c r="B15264" s="42"/>
      <c r="D15264" s="90"/>
      <c r="F15264" s="90"/>
      <c r="G15264" s="42"/>
      <c r="H15264" s="90"/>
      <c r="M15264" s="42"/>
      <c r="S15264" s="42"/>
      <c r="T15264" s="42"/>
      <c r="U15264" s="42"/>
      <c r="V15264" s="42"/>
      <c r="W15264" s="42"/>
      <c r="X15264" s="42"/>
      <c r="Y15264" s="42"/>
      <c r="Z15264" s="42"/>
    </row>
    <row r="15265">
      <c r="B15265" s="42"/>
      <c r="D15265" s="90"/>
      <c r="F15265" s="90"/>
      <c r="G15265" s="42"/>
      <c r="H15265" s="90"/>
      <c r="M15265" s="42"/>
      <c r="S15265" s="42"/>
      <c r="T15265" s="42"/>
      <c r="U15265" s="42"/>
      <c r="V15265" s="42"/>
      <c r="W15265" s="42"/>
      <c r="X15265" s="42"/>
      <c r="Y15265" s="42"/>
      <c r="Z15265" s="42"/>
    </row>
    <row r="15266">
      <c r="B15266" s="42"/>
      <c r="D15266" s="90"/>
      <c r="F15266" s="90"/>
      <c r="G15266" s="42"/>
      <c r="H15266" s="90"/>
      <c r="M15266" s="42"/>
      <c r="S15266" s="42"/>
      <c r="T15266" s="42"/>
      <c r="U15266" s="42"/>
      <c r="V15266" s="42"/>
      <c r="W15266" s="42"/>
      <c r="X15266" s="42"/>
      <c r="Y15266" s="42"/>
      <c r="Z15266" s="42"/>
    </row>
    <row r="15267">
      <c r="B15267" s="42"/>
      <c r="D15267" s="90"/>
      <c r="F15267" s="90"/>
      <c r="G15267" s="42"/>
      <c r="H15267" s="90"/>
      <c r="M15267" s="42"/>
      <c r="S15267" s="42"/>
      <c r="T15267" s="42"/>
      <c r="U15267" s="42"/>
      <c r="V15267" s="42"/>
      <c r="W15267" s="42"/>
      <c r="X15267" s="42"/>
      <c r="Y15267" s="42"/>
      <c r="Z15267" s="42"/>
    </row>
    <row r="15268">
      <c r="B15268" s="42"/>
      <c r="D15268" s="90"/>
      <c r="F15268" s="90"/>
      <c r="G15268" s="42"/>
      <c r="H15268" s="90"/>
      <c r="M15268" s="42"/>
      <c r="S15268" s="42"/>
      <c r="T15268" s="42"/>
      <c r="U15268" s="42"/>
      <c r="V15268" s="42"/>
      <c r="W15268" s="42"/>
      <c r="X15268" s="42"/>
      <c r="Y15268" s="42"/>
      <c r="Z15268" s="42"/>
    </row>
    <row r="15269">
      <c r="B15269" s="42"/>
      <c r="D15269" s="90"/>
      <c r="F15269" s="90"/>
      <c r="G15269" s="42"/>
      <c r="H15269" s="90"/>
      <c r="M15269" s="42"/>
      <c r="S15269" s="42"/>
      <c r="T15269" s="42"/>
      <c r="U15269" s="42"/>
      <c r="V15269" s="42"/>
      <c r="W15269" s="42"/>
      <c r="X15269" s="42"/>
      <c r="Y15269" s="42"/>
      <c r="Z15269" s="42"/>
    </row>
    <row r="15270">
      <c r="B15270" s="42"/>
      <c r="D15270" s="90"/>
      <c r="F15270" s="90"/>
      <c r="G15270" s="42"/>
      <c r="H15270" s="90"/>
      <c r="M15270" s="42"/>
      <c r="S15270" s="42"/>
      <c r="T15270" s="42"/>
      <c r="U15270" s="42"/>
      <c r="V15270" s="42"/>
      <c r="W15270" s="42"/>
      <c r="X15270" s="42"/>
      <c r="Y15270" s="42"/>
      <c r="Z15270" s="42"/>
    </row>
    <row r="15271">
      <c r="B15271" s="42"/>
      <c r="D15271" s="90"/>
      <c r="F15271" s="90"/>
      <c r="G15271" s="42"/>
      <c r="H15271" s="90"/>
      <c r="M15271" s="42"/>
      <c r="S15271" s="42"/>
      <c r="T15271" s="42"/>
      <c r="U15271" s="42"/>
      <c r="V15271" s="42"/>
      <c r="W15271" s="42"/>
      <c r="X15271" s="42"/>
      <c r="Y15271" s="42"/>
      <c r="Z15271" s="42"/>
    </row>
    <row r="15272">
      <c r="B15272" s="42"/>
      <c r="D15272" s="90"/>
      <c r="F15272" s="90"/>
      <c r="G15272" s="42"/>
      <c r="H15272" s="90"/>
      <c r="M15272" s="42"/>
      <c r="S15272" s="42"/>
      <c r="T15272" s="42"/>
      <c r="U15272" s="42"/>
      <c r="V15272" s="42"/>
      <c r="W15272" s="42"/>
      <c r="X15272" s="42"/>
      <c r="Y15272" s="42"/>
      <c r="Z15272" s="42"/>
    </row>
    <row r="15273">
      <c r="B15273" s="42"/>
      <c r="D15273" s="90"/>
      <c r="F15273" s="90"/>
      <c r="G15273" s="42"/>
      <c r="H15273" s="90"/>
      <c r="M15273" s="42"/>
      <c r="S15273" s="42"/>
      <c r="T15273" s="42"/>
      <c r="U15273" s="42"/>
      <c r="V15273" s="42"/>
      <c r="W15273" s="42"/>
      <c r="X15273" s="42"/>
      <c r="Y15273" s="42"/>
      <c r="Z15273" s="42"/>
    </row>
    <row r="15274">
      <c r="B15274" s="42"/>
      <c r="D15274" s="90"/>
      <c r="F15274" s="90"/>
      <c r="G15274" s="42"/>
      <c r="H15274" s="90"/>
      <c r="M15274" s="42"/>
      <c r="S15274" s="42"/>
      <c r="T15274" s="42"/>
      <c r="U15274" s="42"/>
      <c r="V15274" s="42"/>
      <c r="W15274" s="42"/>
      <c r="X15274" s="42"/>
      <c r="Y15274" s="42"/>
      <c r="Z15274" s="42"/>
    </row>
    <row r="15275">
      <c r="B15275" s="42"/>
      <c r="D15275" s="90"/>
      <c r="F15275" s="90"/>
      <c r="G15275" s="42"/>
      <c r="H15275" s="90"/>
      <c r="M15275" s="42"/>
      <c r="S15275" s="42"/>
      <c r="T15275" s="42"/>
      <c r="U15275" s="42"/>
      <c r="V15275" s="42"/>
      <c r="W15275" s="42"/>
      <c r="X15275" s="42"/>
      <c r="Y15275" s="42"/>
      <c r="Z15275" s="42"/>
    </row>
    <row r="15276">
      <c r="B15276" s="42"/>
      <c r="D15276" s="90"/>
      <c r="F15276" s="90"/>
      <c r="G15276" s="42"/>
      <c r="H15276" s="90"/>
      <c r="M15276" s="42"/>
      <c r="S15276" s="42"/>
      <c r="T15276" s="42"/>
      <c r="U15276" s="42"/>
      <c r="V15276" s="42"/>
      <c r="W15276" s="42"/>
      <c r="X15276" s="42"/>
      <c r="Y15276" s="42"/>
      <c r="Z15276" s="42"/>
    </row>
    <row r="15277">
      <c r="B15277" s="42"/>
      <c r="D15277" s="90"/>
      <c r="F15277" s="90"/>
      <c r="G15277" s="42"/>
      <c r="H15277" s="90"/>
      <c r="M15277" s="42"/>
      <c r="S15277" s="42"/>
      <c r="T15277" s="42"/>
      <c r="U15277" s="42"/>
      <c r="V15277" s="42"/>
      <c r="W15277" s="42"/>
      <c r="X15277" s="42"/>
      <c r="Y15277" s="42"/>
      <c r="Z15277" s="42"/>
    </row>
    <row r="15278">
      <c r="B15278" s="42"/>
      <c r="D15278" s="90"/>
      <c r="F15278" s="90"/>
      <c r="G15278" s="42"/>
      <c r="H15278" s="90"/>
      <c r="M15278" s="42"/>
      <c r="S15278" s="42"/>
      <c r="T15278" s="42"/>
      <c r="U15278" s="42"/>
      <c r="V15278" s="42"/>
      <c r="W15278" s="42"/>
      <c r="X15278" s="42"/>
      <c r="Y15278" s="42"/>
      <c r="Z15278" s="42"/>
    </row>
    <row r="15279">
      <c r="B15279" s="42"/>
      <c r="D15279" s="90"/>
      <c r="F15279" s="90"/>
      <c r="G15279" s="42"/>
      <c r="H15279" s="90"/>
      <c r="M15279" s="42"/>
      <c r="S15279" s="42"/>
      <c r="T15279" s="42"/>
      <c r="U15279" s="42"/>
      <c r="V15279" s="42"/>
      <c r="W15279" s="42"/>
      <c r="X15279" s="42"/>
      <c r="Y15279" s="42"/>
      <c r="Z15279" s="42"/>
    </row>
    <row r="15280">
      <c r="B15280" s="42"/>
      <c r="D15280" s="90"/>
      <c r="F15280" s="90"/>
      <c r="G15280" s="42"/>
      <c r="H15280" s="90"/>
      <c r="M15280" s="42"/>
      <c r="S15280" s="42"/>
      <c r="T15280" s="42"/>
      <c r="U15280" s="42"/>
      <c r="V15280" s="42"/>
      <c r="W15280" s="42"/>
      <c r="X15280" s="42"/>
      <c r="Y15280" s="42"/>
      <c r="Z15280" s="42"/>
    </row>
    <row r="15281">
      <c r="B15281" s="42"/>
      <c r="D15281" s="90"/>
      <c r="F15281" s="90"/>
      <c r="G15281" s="42"/>
      <c r="H15281" s="90"/>
      <c r="M15281" s="42"/>
      <c r="S15281" s="42"/>
      <c r="T15281" s="42"/>
      <c r="U15281" s="42"/>
      <c r="V15281" s="42"/>
      <c r="W15281" s="42"/>
      <c r="X15281" s="42"/>
      <c r="Y15281" s="42"/>
      <c r="Z15281" s="42"/>
    </row>
    <row r="15282">
      <c r="B15282" s="42"/>
      <c r="D15282" s="90"/>
      <c r="F15282" s="90"/>
      <c r="G15282" s="42"/>
      <c r="H15282" s="90"/>
      <c r="M15282" s="42"/>
      <c r="S15282" s="42"/>
      <c r="T15282" s="42"/>
      <c r="U15282" s="42"/>
      <c r="V15282" s="42"/>
      <c r="W15282" s="42"/>
      <c r="X15282" s="42"/>
      <c r="Y15282" s="42"/>
      <c r="Z15282" s="42"/>
    </row>
    <row r="15283">
      <c r="B15283" s="42"/>
      <c r="D15283" s="90"/>
      <c r="F15283" s="90"/>
      <c r="G15283" s="42"/>
      <c r="H15283" s="90"/>
      <c r="M15283" s="42"/>
      <c r="S15283" s="42"/>
      <c r="T15283" s="42"/>
      <c r="U15283" s="42"/>
      <c r="V15283" s="42"/>
      <c r="W15283" s="42"/>
      <c r="X15283" s="42"/>
      <c r="Y15283" s="42"/>
      <c r="Z15283" s="42"/>
    </row>
    <row r="15284">
      <c r="B15284" s="42"/>
      <c r="D15284" s="90"/>
      <c r="F15284" s="90"/>
      <c r="G15284" s="42"/>
      <c r="H15284" s="90"/>
      <c r="M15284" s="42"/>
      <c r="S15284" s="42"/>
      <c r="T15284" s="42"/>
      <c r="U15284" s="42"/>
      <c r="V15284" s="42"/>
      <c r="W15284" s="42"/>
      <c r="X15284" s="42"/>
      <c r="Y15284" s="42"/>
      <c r="Z15284" s="42"/>
    </row>
    <row r="15285">
      <c r="B15285" s="42"/>
      <c r="D15285" s="90"/>
      <c r="F15285" s="90"/>
      <c r="G15285" s="42"/>
      <c r="H15285" s="90"/>
      <c r="M15285" s="42"/>
      <c r="S15285" s="42"/>
      <c r="T15285" s="42"/>
      <c r="U15285" s="42"/>
      <c r="V15285" s="42"/>
      <c r="W15285" s="42"/>
      <c r="X15285" s="42"/>
      <c r="Y15285" s="42"/>
      <c r="Z15285" s="42"/>
    </row>
    <row r="15286">
      <c r="B15286" s="42"/>
      <c r="D15286" s="90"/>
      <c r="F15286" s="90"/>
      <c r="G15286" s="42"/>
      <c r="H15286" s="90"/>
      <c r="M15286" s="42"/>
      <c r="S15286" s="42"/>
      <c r="T15286" s="42"/>
      <c r="U15286" s="42"/>
      <c r="V15286" s="42"/>
      <c r="W15286" s="42"/>
      <c r="X15286" s="42"/>
      <c r="Y15286" s="42"/>
      <c r="Z15286" s="42"/>
    </row>
    <row r="15287">
      <c r="B15287" s="42"/>
      <c r="D15287" s="90"/>
      <c r="F15287" s="90"/>
      <c r="G15287" s="42"/>
      <c r="H15287" s="90"/>
      <c r="M15287" s="42"/>
      <c r="S15287" s="42"/>
      <c r="T15287" s="42"/>
      <c r="U15287" s="42"/>
      <c r="V15287" s="42"/>
      <c r="W15287" s="42"/>
      <c r="X15287" s="42"/>
      <c r="Y15287" s="42"/>
      <c r="Z15287" s="42"/>
    </row>
    <row r="15288">
      <c r="B15288" s="42"/>
      <c r="D15288" s="90"/>
      <c r="F15288" s="90"/>
      <c r="G15288" s="42"/>
      <c r="H15288" s="90"/>
      <c r="M15288" s="42"/>
      <c r="S15288" s="42"/>
      <c r="T15288" s="42"/>
      <c r="U15288" s="42"/>
      <c r="V15288" s="42"/>
      <c r="W15288" s="42"/>
      <c r="X15288" s="42"/>
      <c r="Y15288" s="42"/>
      <c r="Z15288" s="42"/>
    </row>
    <row r="15289">
      <c r="B15289" s="42"/>
      <c r="D15289" s="90"/>
      <c r="F15289" s="90"/>
      <c r="G15289" s="42"/>
      <c r="H15289" s="90"/>
      <c r="M15289" s="42"/>
      <c r="S15289" s="42"/>
      <c r="T15289" s="42"/>
      <c r="U15289" s="42"/>
      <c r="V15289" s="42"/>
      <c r="W15289" s="42"/>
      <c r="X15289" s="42"/>
      <c r="Y15289" s="42"/>
      <c r="Z15289" s="42"/>
    </row>
    <row r="15290">
      <c r="B15290" s="42"/>
      <c r="D15290" s="90"/>
      <c r="F15290" s="90"/>
      <c r="G15290" s="42"/>
      <c r="H15290" s="90"/>
      <c r="M15290" s="42"/>
      <c r="S15290" s="42"/>
      <c r="T15290" s="42"/>
      <c r="U15290" s="42"/>
      <c r="V15290" s="42"/>
      <c r="W15290" s="42"/>
      <c r="X15290" s="42"/>
      <c r="Y15290" s="42"/>
      <c r="Z15290" s="42"/>
    </row>
    <row r="15291">
      <c r="B15291" s="42"/>
      <c r="D15291" s="90"/>
      <c r="F15291" s="90"/>
      <c r="G15291" s="42"/>
      <c r="H15291" s="90"/>
      <c r="M15291" s="42"/>
      <c r="S15291" s="42"/>
      <c r="T15291" s="42"/>
      <c r="U15291" s="42"/>
      <c r="V15291" s="42"/>
      <c r="W15291" s="42"/>
      <c r="X15291" s="42"/>
      <c r="Y15291" s="42"/>
      <c r="Z15291" s="42"/>
    </row>
    <row r="15292">
      <c r="B15292" s="42"/>
      <c r="D15292" s="90"/>
      <c r="F15292" s="90"/>
      <c r="G15292" s="42"/>
      <c r="H15292" s="90"/>
      <c r="M15292" s="42"/>
      <c r="S15292" s="42"/>
      <c r="T15292" s="42"/>
      <c r="U15292" s="42"/>
      <c r="V15292" s="42"/>
      <c r="W15292" s="42"/>
      <c r="X15292" s="42"/>
      <c r="Y15292" s="42"/>
      <c r="Z15292" s="42"/>
    </row>
    <row r="15293">
      <c r="B15293" s="42"/>
      <c r="D15293" s="90"/>
      <c r="F15293" s="90"/>
      <c r="G15293" s="42"/>
      <c r="H15293" s="90"/>
      <c r="M15293" s="42"/>
      <c r="S15293" s="42"/>
      <c r="T15293" s="42"/>
      <c r="U15293" s="42"/>
      <c r="V15293" s="42"/>
      <c r="W15293" s="42"/>
      <c r="X15293" s="42"/>
      <c r="Y15293" s="42"/>
      <c r="Z15293" s="42"/>
    </row>
    <row r="15294">
      <c r="B15294" s="42"/>
      <c r="D15294" s="90"/>
      <c r="F15294" s="90"/>
      <c r="G15294" s="42"/>
      <c r="H15294" s="90"/>
      <c r="M15294" s="42"/>
      <c r="S15294" s="42"/>
      <c r="T15294" s="42"/>
      <c r="U15294" s="42"/>
      <c r="V15294" s="42"/>
      <c r="W15294" s="42"/>
      <c r="X15294" s="42"/>
      <c r="Y15294" s="42"/>
      <c r="Z15294" s="42"/>
    </row>
    <row r="15295">
      <c r="B15295" s="42"/>
      <c r="D15295" s="90"/>
      <c r="F15295" s="90"/>
      <c r="G15295" s="42"/>
      <c r="H15295" s="90"/>
      <c r="M15295" s="42"/>
      <c r="S15295" s="42"/>
      <c r="T15295" s="42"/>
      <c r="U15295" s="42"/>
      <c r="V15295" s="42"/>
      <c r="W15295" s="42"/>
      <c r="X15295" s="42"/>
      <c r="Y15295" s="42"/>
      <c r="Z15295" s="42"/>
    </row>
    <row r="15296">
      <c r="B15296" s="42"/>
      <c r="D15296" s="90"/>
      <c r="F15296" s="90"/>
      <c r="G15296" s="42"/>
      <c r="H15296" s="90"/>
      <c r="M15296" s="42"/>
      <c r="S15296" s="42"/>
      <c r="T15296" s="42"/>
      <c r="U15296" s="42"/>
      <c r="V15296" s="42"/>
      <c r="W15296" s="42"/>
      <c r="X15296" s="42"/>
      <c r="Y15296" s="42"/>
      <c r="Z15296" s="42"/>
    </row>
    <row r="15297">
      <c r="B15297" s="42"/>
      <c r="D15297" s="90"/>
      <c r="F15297" s="90"/>
      <c r="G15297" s="42"/>
      <c r="H15297" s="90"/>
      <c r="M15297" s="42"/>
      <c r="S15297" s="42"/>
      <c r="T15297" s="42"/>
      <c r="U15297" s="42"/>
      <c r="V15297" s="42"/>
      <c r="W15297" s="42"/>
      <c r="X15297" s="42"/>
      <c r="Y15297" s="42"/>
      <c r="Z15297" s="42"/>
    </row>
    <row r="15298">
      <c r="B15298" s="42"/>
      <c r="D15298" s="90"/>
      <c r="F15298" s="90"/>
      <c r="G15298" s="42"/>
      <c r="H15298" s="90"/>
      <c r="M15298" s="42"/>
      <c r="S15298" s="42"/>
      <c r="T15298" s="42"/>
      <c r="U15298" s="42"/>
      <c r="V15298" s="42"/>
      <c r="W15298" s="42"/>
      <c r="X15298" s="42"/>
      <c r="Y15298" s="42"/>
      <c r="Z15298" s="42"/>
    </row>
    <row r="15299">
      <c r="B15299" s="42"/>
      <c r="D15299" s="90"/>
      <c r="F15299" s="90"/>
      <c r="G15299" s="42"/>
      <c r="H15299" s="90"/>
      <c r="M15299" s="42"/>
      <c r="S15299" s="42"/>
      <c r="T15299" s="42"/>
      <c r="U15299" s="42"/>
      <c r="V15299" s="42"/>
      <c r="W15299" s="42"/>
      <c r="X15299" s="42"/>
      <c r="Y15299" s="42"/>
      <c r="Z15299" s="42"/>
    </row>
    <row r="15300">
      <c r="B15300" s="42"/>
      <c r="D15300" s="90"/>
      <c r="F15300" s="90"/>
      <c r="G15300" s="42"/>
      <c r="H15300" s="90"/>
      <c r="M15300" s="42"/>
      <c r="S15300" s="42"/>
      <c r="T15300" s="42"/>
      <c r="U15300" s="42"/>
      <c r="V15300" s="42"/>
      <c r="W15300" s="42"/>
      <c r="X15300" s="42"/>
      <c r="Y15300" s="42"/>
      <c r="Z15300" s="42"/>
    </row>
    <row r="15301">
      <c r="B15301" s="42"/>
      <c r="D15301" s="90"/>
      <c r="F15301" s="90"/>
      <c r="G15301" s="42"/>
      <c r="H15301" s="90"/>
      <c r="M15301" s="42"/>
      <c r="S15301" s="42"/>
      <c r="T15301" s="42"/>
      <c r="U15301" s="42"/>
      <c r="V15301" s="42"/>
      <c r="W15301" s="42"/>
      <c r="X15301" s="42"/>
      <c r="Y15301" s="42"/>
      <c r="Z15301" s="42"/>
    </row>
    <row r="15302">
      <c r="B15302" s="42"/>
      <c r="D15302" s="90"/>
      <c r="F15302" s="90"/>
      <c r="G15302" s="42"/>
      <c r="H15302" s="90"/>
      <c r="M15302" s="42"/>
      <c r="S15302" s="42"/>
      <c r="T15302" s="42"/>
      <c r="U15302" s="42"/>
      <c r="V15302" s="42"/>
      <c r="W15302" s="42"/>
      <c r="X15302" s="42"/>
      <c r="Y15302" s="42"/>
      <c r="Z15302" s="42"/>
    </row>
    <row r="15303">
      <c r="B15303" s="42"/>
      <c r="D15303" s="90"/>
      <c r="F15303" s="90"/>
      <c r="G15303" s="42"/>
      <c r="H15303" s="90"/>
      <c r="M15303" s="42"/>
      <c r="S15303" s="42"/>
      <c r="T15303" s="42"/>
      <c r="U15303" s="42"/>
      <c r="V15303" s="42"/>
      <c r="W15303" s="42"/>
      <c r="X15303" s="42"/>
      <c r="Y15303" s="42"/>
      <c r="Z15303" s="42"/>
    </row>
    <row r="15304">
      <c r="B15304" s="42"/>
      <c r="D15304" s="90"/>
      <c r="F15304" s="90"/>
      <c r="G15304" s="42"/>
      <c r="H15304" s="90"/>
      <c r="M15304" s="42"/>
      <c r="S15304" s="42"/>
      <c r="T15304" s="42"/>
      <c r="U15304" s="42"/>
      <c r="V15304" s="42"/>
      <c r="W15304" s="42"/>
      <c r="X15304" s="42"/>
      <c r="Y15304" s="42"/>
      <c r="Z15304" s="42"/>
    </row>
    <row r="15305">
      <c r="B15305" s="42"/>
      <c r="D15305" s="90"/>
      <c r="F15305" s="90"/>
      <c r="G15305" s="42"/>
      <c r="H15305" s="90"/>
      <c r="M15305" s="42"/>
      <c r="S15305" s="42"/>
      <c r="T15305" s="42"/>
      <c r="U15305" s="42"/>
      <c r="V15305" s="42"/>
      <c r="W15305" s="42"/>
      <c r="X15305" s="42"/>
      <c r="Y15305" s="42"/>
      <c r="Z15305" s="42"/>
    </row>
    <row r="15306">
      <c r="B15306" s="42"/>
      <c r="D15306" s="90"/>
      <c r="F15306" s="90"/>
      <c r="G15306" s="42"/>
      <c r="H15306" s="90"/>
      <c r="M15306" s="42"/>
      <c r="S15306" s="42"/>
      <c r="T15306" s="42"/>
      <c r="U15306" s="42"/>
      <c r="V15306" s="42"/>
      <c r="W15306" s="42"/>
      <c r="X15306" s="42"/>
      <c r="Y15306" s="42"/>
      <c r="Z15306" s="42"/>
    </row>
    <row r="15307">
      <c r="B15307" s="42"/>
      <c r="D15307" s="90"/>
      <c r="F15307" s="90"/>
      <c r="G15307" s="42"/>
      <c r="H15307" s="90"/>
      <c r="M15307" s="42"/>
      <c r="S15307" s="42"/>
      <c r="T15307" s="42"/>
      <c r="U15307" s="42"/>
      <c r="V15307" s="42"/>
      <c r="W15307" s="42"/>
      <c r="X15307" s="42"/>
      <c r="Y15307" s="42"/>
      <c r="Z15307" s="42"/>
    </row>
    <row r="15308">
      <c r="B15308" s="42"/>
      <c r="D15308" s="90"/>
      <c r="F15308" s="90"/>
      <c r="G15308" s="42"/>
      <c r="H15308" s="90"/>
      <c r="M15308" s="42"/>
      <c r="S15308" s="42"/>
      <c r="T15308" s="42"/>
      <c r="U15308" s="42"/>
      <c r="V15308" s="42"/>
      <c r="W15308" s="42"/>
      <c r="X15308" s="42"/>
      <c r="Y15308" s="42"/>
      <c r="Z15308" s="42"/>
    </row>
    <row r="15309">
      <c r="B15309" s="42"/>
      <c r="D15309" s="90"/>
      <c r="F15309" s="90"/>
      <c r="G15309" s="42"/>
      <c r="H15309" s="90"/>
      <c r="M15309" s="42"/>
      <c r="S15309" s="42"/>
      <c r="T15309" s="42"/>
      <c r="U15309" s="42"/>
      <c r="V15309" s="42"/>
      <c r="W15309" s="42"/>
      <c r="X15309" s="42"/>
      <c r="Y15309" s="42"/>
      <c r="Z15309" s="42"/>
    </row>
    <row r="15310">
      <c r="B15310" s="42"/>
      <c r="D15310" s="90"/>
      <c r="F15310" s="90"/>
      <c r="G15310" s="42"/>
      <c r="H15310" s="90"/>
      <c r="M15310" s="42"/>
      <c r="S15310" s="42"/>
      <c r="T15310" s="42"/>
      <c r="U15310" s="42"/>
      <c r="V15310" s="42"/>
      <c r="W15310" s="42"/>
      <c r="X15310" s="42"/>
      <c r="Y15310" s="42"/>
      <c r="Z15310" s="42"/>
    </row>
    <row r="15311">
      <c r="B15311" s="42"/>
      <c r="D15311" s="90"/>
      <c r="F15311" s="90"/>
      <c r="G15311" s="42"/>
      <c r="H15311" s="90"/>
      <c r="M15311" s="42"/>
      <c r="S15311" s="42"/>
      <c r="T15311" s="42"/>
      <c r="U15311" s="42"/>
      <c r="V15311" s="42"/>
      <c r="W15311" s="42"/>
      <c r="X15311" s="42"/>
      <c r="Y15311" s="42"/>
      <c r="Z15311" s="42"/>
    </row>
    <row r="15312">
      <c r="B15312" s="42"/>
      <c r="D15312" s="90"/>
      <c r="F15312" s="90"/>
      <c r="G15312" s="42"/>
      <c r="H15312" s="90"/>
      <c r="M15312" s="42"/>
      <c r="S15312" s="42"/>
      <c r="T15312" s="42"/>
      <c r="U15312" s="42"/>
      <c r="V15312" s="42"/>
      <c r="W15312" s="42"/>
      <c r="X15312" s="42"/>
      <c r="Y15312" s="42"/>
      <c r="Z15312" s="42"/>
    </row>
    <row r="15313">
      <c r="B15313" s="42"/>
      <c r="D15313" s="90"/>
      <c r="F15313" s="90"/>
      <c r="G15313" s="42"/>
      <c r="H15313" s="90"/>
      <c r="M15313" s="42"/>
      <c r="S15313" s="42"/>
      <c r="T15313" s="42"/>
      <c r="U15313" s="42"/>
      <c r="V15313" s="42"/>
      <c r="W15313" s="42"/>
      <c r="X15313" s="42"/>
      <c r="Y15313" s="42"/>
      <c r="Z15313" s="42"/>
    </row>
    <row r="15314">
      <c r="B15314" s="42"/>
      <c r="D15314" s="90"/>
      <c r="F15314" s="90"/>
      <c r="G15314" s="42"/>
      <c r="H15314" s="90"/>
      <c r="M15314" s="42"/>
      <c r="S15314" s="42"/>
      <c r="T15314" s="42"/>
      <c r="U15314" s="42"/>
      <c r="V15314" s="42"/>
      <c r="W15314" s="42"/>
      <c r="X15314" s="42"/>
      <c r="Y15314" s="42"/>
      <c r="Z15314" s="42"/>
    </row>
    <row r="15315">
      <c r="B15315" s="42"/>
      <c r="D15315" s="90"/>
      <c r="F15315" s="90"/>
      <c r="G15315" s="42"/>
      <c r="H15315" s="90"/>
      <c r="M15315" s="42"/>
      <c r="S15315" s="42"/>
      <c r="T15315" s="42"/>
      <c r="U15315" s="42"/>
      <c r="V15315" s="42"/>
      <c r="W15315" s="42"/>
      <c r="X15315" s="42"/>
      <c r="Y15315" s="42"/>
      <c r="Z15315" s="42"/>
    </row>
    <row r="15316">
      <c r="B15316" s="42"/>
      <c r="D15316" s="90"/>
      <c r="F15316" s="90"/>
      <c r="G15316" s="42"/>
      <c r="H15316" s="90"/>
      <c r="M15316" s="42"/>
      <c r="S15316" s="42"/>
      <c r="T15316" s="42"/>
      <c r="U15316" s="42"/>
      <c r="V15316" s="42"/>
      <c r="W15316" s="42"/>
      <c r="X15316" s="42"/>
      <c r="Y15316" s="42"/>
      <c r="Z15316" s="42"/>
    </row>
    <row r="15317">
      <c r="B15317" s="42"/>
      <c r="D15317" s="90"/>
      <c r="F15317" s="90"/>
      <c r="G15317" s="42"/>
      <c r="H15317" s="90"/>
      <c r="M15317" s="42"/>
      <c r="S15317" s="42"/>
      <c r="T15317" s="42"/>
      <c r="U15317" s="42"/>
      <c r="V15317" s="42"/>
      <c r="W15317" s="42"/>
      <c r="X15317" s="42"/>
      <c r="Y15317" s="42"/>
      <c r="Z15317" s="42"/>
    </row>
    <row r="15318">
      <c r="B15318" s="42"/>
      <c r="D15318" s="90"/>
      <c r="F15318" s="90"/>
      <c r="G15318" s="42"/>
      <c r="H15318" s="90"/>
      <c r="M15318" s="42"/>
      <c r="S15318" s="42"/>
      <c r="T15318" s="42"/>
      <c r="U15318" s="42"/>
      <c r="V15318" s="42"/>
      <c r="W15318" s="42"/>
      <c r="X15318" s="42"/>
      <c r="Y15318" s="42"/>
      <c r="Z15318" s="42"/>
    </row>
    <row r="15319">
      <c r="B15319" s="42"/>
      <c r="D15319" s="90"/>
      <c r="F15319" s="90"/>
      <c r="G15319" s="42"/>
      <c r="H15319" s="90"/>
      <c r="M15319" s="42"/>
      <c r="S15319" s="42"/>
      <c r="T15319" s="42"/>
      <c r="U15319" s="42"/>
      <c r="V15319" s="42"/>
      <c r="W15319" s="42"/>
      <c r="X15319" s="42"/>
      <c r="Y15319" s="42"/>
      <c r="Z15319" s="42"/>
    </row>
    <row r="15320">
      <c r="B15320" s="42"/>
      <c r="D15320" s="90"/>
      <c r="F15320" s="90"/>
      <c r="G15320" s="42"/>
      <c r="H15320" s="90"/>
      <c r="M15320" s="42"/>
      <c r="S15320" s="42"/>
      <c r="T15320" s="42"/>
      <c r="U15320" s="42"/>
      <c r="V15320" s="42"/>
      <c r="W15320" s="42"/>
      <c r="X15320" s="42"/>
      <c r="Y15320" s="42"/>
      <c r="Z15320" s="42"/>
    </row>
    <row r="15321">
      <c r="B15321" s="42"/>
      <c r="D15321" s="90"/>
      <c r="F15321" s="90"/>
      <c r="G15321" s="42"/>
      <c r="H15321" s="90"/>
      <c r="M15321" s="42"/>
      <c r="S15321" s="42"/>
      <c r="T15321" s="42"/>
      <c r="U15321" s="42"/>
      <c r="V15321" s="42"/>
      <c r="W15321" s="42"/>
      <c r="X15321" s="42"/>
      <c r="Y15321" s="42"/>
      <c r="Z15321" s="42"/>
    </row>
    <row r="15322">
      <c r="B15322" s="42"/>
      <c r="D15322" s="90"/>
      <c r="F15322" s="90"/>
      <c r="G15322" s="42"/>
      <c r="H15322" s="90"/>
      <c r="M15322" s="42"/>
      <c r="S15322" s="42"/>
      <c r="T15322" s="42"/>
      <c r="U15322" s="42"/>
      <c r="V15322" s="42"/>
      <c r="W15322" s="42"/>
      <c r="X15322" s="42"/>
      <c r="Y15322" s="42"/>
      <c r="Z15322" s="42"/>
    </row>
    <row r="15323">
      <c r="B15323" s="42"/>
      <c r="D15323" s="90"/>
      <c r="F15323" s="90"/>
      <c r="G15323" s="42"/>
      <c r="H15323" s="90"/>
      <c r="M15323" s="42"/>
      <c r="S15323" s="42"/>
      <c r="T15323" s="42"/>
      <c r="U15323" s="42"/>
      <c r="V15323" s="42"/>
      <c r="W15323" s="42"/>
      <c r="X15323" s="42"/>
      <c r="Y15323" s="42"/>
      <c r="Z15323" s="42"/>
    </row>
    <row r="15324">
      <c r="B15324" s="42"/>
      <c r="D15324" s="90"/>
      <c r="F15324" s="90"/>
      <c r="G15324" s="42"/>
      <c r="H15324" s="90"/>
      <c r="M15324" s="42"/>
      <c r="S15324" s="42"/>
      <c r="T15324" s="42"/>
      <c r="U15324" s="42"/>
      <c r="V15324" s="42"/>
      <c r="W15324" s="42"/>
      <c r="X15324" s="42"/>
      <c r="Y15324" s="42"/>
      <c r="Z15324" s="42"/>
    </row>
    <row r="15325">
      <c r="B15325" s="42"/>
      <c r="D15325" s="90"/>
      <c r="F15325" s="90"/>
      <c r="G15325" s="42"/>
      <c r="H15325" s="90"/>
      <c r="M15325" s="42"/>
      <c r="S15325" s="42"/>
      <c r="T15325" s="42"/>
      <c r="U15325" s="42"/>
      <c r="V15325" s="42"/>
      <c r="W15325" s="42"/>
      <c r="X15325" s="42"/>
      <c r="Y15325" s="42"/>
      <c r="Z15325" s="42"/>
    </row>
    <row r="15326">
      <c r="B15326" s="42"/>
      <c r="D15326" s="90"/>
      <c r="F15326" s="90"/>
      <c r="G15326" s="42"/>
      <c r="H15326" s="90"/>
      <c r="M15326" s="42"/>
      <c r="S15326" s="42"/>
      <c r="T15326" s="42"/>
      <c r="U15326" s="42"/>
      <c r="V15326" s="42"/>
      <c r="W15326" s="42"/>
      <c r="X15326" s="42"/>
      <c r="Y15326" s="42"/>
      <c r="Z15326" s="42"/>
    </row>
    <row r="15327">
      <c r="B15327" s="42"/>
      <c r="D15327" s="90"/>
      <c r="F15327" s="90"/>
      <c r="G15327" s="42"/>
      <c r="H15327" s="90"/>
      <c r="M15327" s="42"/>
      <c r="S15327" s="42"/>
      <c r="T15327" s="42"/>
      <c r="U15327" s="42"/>
      <c r="V15327" s="42"/>
      <c r="W15327" s="42"/>
      <c r="X15327" s="42"/>
      <c r="Y15327" s="42"/>
      <c r="Z15327" s="42"/>
    </row>
    <row r="15328">
      <c r="B15328" s="42"/>
      <c r="D15328" s="90"/>
      <c r="F15328" s="90"/>
      <c r="G15328" s="42"/>
      <c r="H15328" s="90"/>
      <c r="M15328" s="42"/>
      <c r="S15328" s="42"/>
      <c r="T15328" s="42"/>
      <c r="U15328" s="42"/>
      <c r="V15328" s="42"/>
      <c r="W15328" s="42"/>
      <c r="X15328" s="42"/>
      <c r="Y15328" s="42"/>
      <c r="Z15328" s="42"/>
    </row>
    <row r="15329">
      <c r="B15329" s="42"/>
      <c r="D15329" s="90"/>
      <c r="F15329" s="90"/>
      <c r="G15329" s="42"/>
      <c r="H15329" s="90"/>
      <c r="M15329" s="42"/>
      <c r="S15329" s="42"/>
      <c r="T15329" s="42"/>
      <c r="U15329" s="42"/>
      <c r="V15329" s="42"/>
      <c r="W15329" s="42"/>
      <c r="X15329" s="42"/>
      <c r="Y15329" s="42"/>
      <c r="Z15329" s="42"/>
    </row>
    <row r="15330">
      <c r="B15330" s="42"/>
      <c r="D15330" s="90"/>
      <c r="F15330" s="90"/>
      <c r="G15330" s="42"/>
      <c r="H15330" s="90"/>
      <c r="M15330" s="42"/>
      <c r="S15330" s="42"/>
      <c r="T15330" s="42"/>
      <c r="U15330" s="42"/>
      <c r="V15330" s="42"/>
      <c r="W15330" s="42"/>
      <c r="X15330" s="42"/>
      <c r="Y15330" s="42"/>
      <c r="Z15330" s="42"/>
    </row>
    <row r="15331">
      <c r="B15331" s="42"/>
      <c r="D15331" s="90"/>
      <c r="F15331" s="90"/>
      <c r="G15331" s="42"/>
      <c r="H15331" s="90"/>
      <c r="M15331" s="42"/>
      <c r="S15331" s="42"/>
      <c r="T15331" s="42"/>
      <c r="U15331" s="42"/>
      <c r="V15331" s="42"/>
      <c r="W15331" s="42"/>
      <c r="X15331" s="42"/>
      <c r="Y15331" s="42"/>
      <c r="Z15331" s="42"/>
    </row>
    <row r="15332">
      <c r="B15332" s="42"/>
      <c r="D15332" s="90"/>
      <c r="F15332" s="90"/>
      <c r="G15332" s="42"/>
      <c r="H15332" s="90"/>
      <c r="M15332" s="42"/>
      <c r="S15332" s="42"/>
      <c r="T15332" s="42"/>
      <c r="U15332" s="42"/>
      <c r="V15332" s="42"/>
      <c r="W15332" s="42"/>
      <c r="X15332" s="42"/>
      <c r="Y15332" s="42"/>
      <c r="Z15332" s="42"/>
    </row>
    <row r="15333">
      <c r="B15333" s="42"/>
      <c r="D15333" s="90"/>
      <c r="F15333" s="90"/>
      <c r="G15333" s="42"/>
      <c r="H15333" s="90"/>
      <c r="M15333" s="42"/>
      <c r="S15333" s="42"/>
      <c r="T15333" s="42"/>
      <c r="U15333" s="42"/>
      <c r="V15333" s="42"/>
      <c r="W15333" s="42"/>
      <c r="X15333" s="42"/>
      <c r="Y15333" s="42"/>
      <c r="Z15333" s="42"/>
    </row>
    <row r="15334">
      <c r="B15334" s="42"/>
      <c r="D15334" s="90"/>
      <c r="F15334" s="90"/>
      <c r="G15334" s="42"/>
      <c r="H15334" s="90"/>
      <c r="M15334" s="42"/>
      <c r="S15334" s="42"/>
      <c r="T15334" s="42"/>
      <c r="U15334" s="42"/>
      <c r="V15334" s="42"/>
      <c r="W15334" s="42"/>
      <c r="X15334" s="42"/>
      <c r="Y15334" s="42"/>
      <c r="Z15334" s="42"/>
    </row>
    <row r="15335">
      <c r="B15335" s="42"/>
      <c r="D15335" s="90"/>
      <c r="F15335" s="90"/>
      <c r="G15335" s="42"/>
      <c r="H15335" s="90"/>
      <c r="M15335" s="42"/>
      <c r="S15335" s="42"/>
      <c r="T15335" s="42"/>
      <c r="U15335" s="42"/>
      <c r="V15335" s="42"/>
      <c r="W15335" s="42"/>
      <c r="X15335" s="42"/>
      <c r="Y15335" s="42"/>
      <c r="Z15335" s="42"/>
    </row>
    <row r="15336">
      <c r="B15336" s="42"/>
      <c r="D15336" s="90"/>
      <c r="F15336" s="90"/>
      <c r="G15336" s="42"/>
      <c r="H15336" s="90"/>
      <c r="M15336" s="42"/>
      <c r="S15336" s="42"/>
      <c r="T15336" s="42"/>
      <c r="U15336" s="42"/>
      <c r="V15336" s="42"/>
      <c r="W15336" s="42"/>
      <c r="X15336" s="42"/>
      <c r="Y15336" s="42"/>
      <c r="Z15336" s="42"/>
    </row>
    <row r="15337">
      <c r="B15337" s="42"/>
      <c r="D15337" s="90"/>
      <c r="F15337" s="90"/>
      <c r="G15337" s="42"/>
      <c r="H15337" s="90"/>
      <c r="M15337" s="42"/>
      <c r="S15337" s="42"/>
      <c r="T15337" s="42"/>
      <c r="U15337" s="42"/>
      <c r="V15337" s="42"/>
      <c r="W15337" s="42"/>
      <c r="X15337" s="42"/>
      <c r="Y15337" s="42"/>
      <c r="Z15337" s="42"/>
    </row>
    <row r="15338">
      <c r="B15338" s="42"/>
      <c r="D15338" s="90"/>
      <c r="F15338" s="90"/>
      <c r="G15338" s="42"/>
      <c r="H15338" s="90"/>
      <c r="M15338" s="42"/>
      <c r="S15338" s="42"/>
      <c r="T15338" s="42"/>
      <c r="U15338" s="42"/>
      <c r="V15338" s="42"/>
      <c r="W15338" s="42"/>
      <c r="X15338" s="42"/>
      <c r="Y15338" s="42"/>
      <c r="Z15338" s="42"/>
    </row>
    <row r="15339">
      <c r="B15339" s="42"/>
      <c r="D15339" s="90"/>
      <c r="F15339" s="90"/>
      <c r="G15339" s="42"/>
      <c r="H15339" s="90"/>
      <c r="M15339" s="42"/>
      <c r="S15339" s="42"/>
      <c r="T15339" s="42"/>
      <c r="U15339" s="42"/>
      <c r="V15339" s="42"/>
      <c r="W15339" s="42"/>
      <c r="X15339" s="42"/>
      <c r="Y15339" s="42"/>
      <c r="Z15339" s="42"/>
    </row>
    <row r="15340">
      <c r="B15340" s="42"/>
      <c r="D15340" s="90"/>
      <c r="F15340" s="90"/>
      <c r="G15340" s="42"/>
      <c r="H15340" s="90"/>
      <c r="M15340" s="42"/>
      <c r="S15340" s="42"/>
      <c r="T15340" s="42"/>
      <c r="U15340" s="42"/>
      <c r="V15340" s="42"/>
      <c r="W15340" s="42"/>
      <c r="X15340" s="42"/>
      <c r="Y15340" s="42"/>
      <c r="Z15340" s="42"/>
    </row>
    <row r="15341">
      <c r="B15341" s="42"/>
      <c r="D15341" s="90"/>
      <c r="F15341" s="90"/>
      <c r="G15341" s="42"/>
      <c r="H15341" s="90"/>
      <c r="M15341" s="42"/>
      <c r="S15341" s="42"/>
      <c r="T15341" s="42"/>
      <c r="U15341" s="42"/>
      <c r="V15341" s="42"/>
      <c r="W15341" s="42"/>
      <c r="X15341" s="42"/>
      <c r="Y15341" s="42"/>
      <c r="Z15341" s="42"/>
    </row>
    <row r="15342">
      <c r="B15342" s="42"/>
      <c r="D15342" s="90"/>
      <c r="F15342" s="90"/>
      <c r="G15342" s="42"/>
      <c r="H15342" s="90"/>
      <c r="M15342" s="42"/>
      <c r="S15342" s="42"/>
      <c r="T15342" s="42"/>
      <c r="U15342" s="42"/>
      <c r="V15342" s="42"/>
      <c r="W15342" s="42"/>
      <c r="X15342" s="42"/>
      <c r="Y15342" s="42"/>
      <c r="Z15342" s="42"/>
    </row>
    <row r="15343">
      <c r="B15343" s="42"/>
      <c r="D15343" s="90"/>
      <c r="F15343" s="90"/>
      <c r="G15343" s="42"/>
      <c r="H15343" s="90"/>
      <c r="M15343" s="42"/>
      <c r="S15343" s="42"/>
      <c r="T15343" s="42"/>
      <c r="U15343" s="42"/>
      <c r="V15343" s="42"/>
      <c r="W15343" s="42"/>
      <c r="X15343" s="42"/>
      <c r="Y15343" s="42"/>
      <c r="Z15343" s="42"/>
    </row>
    <row r="15344">
      <c r="B15344" s="42"/>
      <c r="D15344" s="90"/>
      <c r="F15344" s="90"/>
      <c r="G15344" s="42"/>
      <c r="H15344" s="90"/>
      <c r="M15344" s="42"/>
      <c r="S15344" s="42"/>
      <c r="T15344" s="42"/>
      <c r="U15344" s="42"/>
      <c r="V15344" s="42"/>
      <c r="W15344" s="42"/>
      <c r="X15344" s="42"/>
      <c r="Y15344" s="42"/>
      <c r="Z15344" s="42"/>
    </row>
    <row r="15345">
      <c r="B15345" s="42"/>
      <c r="D15345" s="90"/>
      <c r="F15345" s="90"/>
      <c r="G15345" s="42"/>
      <c r="H15345" s="90"/>
      <c r="M15345" s="42"/>
      <c r="S15345" s="42"/>
      <c r="T15345" s="42"/>
      <c r="U15345" s="42"/>
      <c r="V15345" s="42"/>
      <c r="W15345" s="42"/>
      <c r="X15345" s="42"/>
      <c r="Y15345" s="42"/>
      <c r="Z15345" s="42"/>
    </row>
    <row r="15346">
      <c r="B15346" s="42"/>
      <c r="D15346" s="90"/>
      <c r="F15346" s="90"/>
      <c r="G15346" s="42"/>
      <c r="H15346" s="90"/>
      <c r="M15346" s="42"/>
      <c r="S15346" s="42"/>
      <c r="T15346" s="42"/>
      <c r="U15346" s="42"/>
      <c r="V15346" s="42"/>
      <c r="W15346" s="42"/>
      <c r="X15346" s="42"/>
      <c r="Y15346" s="42"/>
      <c r="Z15346" s="42"/>
    </row>
    <row r="15347">
      <c r="B15347" s="42"/>
      <c r="D15347" s="90"/>
      <c r="F15347" s="90"/>
      <c r="G15347" s="42"/>
      <c r="H15347" s="90"/>
      <c r="M15347" s="42"/>
      <c r="S15347" s="42"/>
      <c r="T15347" s="42"/>
      <c r="U15347" s="42"/>
      <c r="V15347" s="42"/>
      <c r="W15347" s="42"/>
      <c r="X15347" s="42"/>
      <c r="Y15347" s="42"/>
      <c r="Z15347" s="42"/>
    </row>
    <row r="15348">
      <c r="B15348" s="42"/>
      <c r="D15348" s="90"/>
      <c r="F15348" s="90"/>
      <c r="G15348" s="42"/>
      <c r="H15348" s="90"/>
      <c r="M15348" s="42"/>
      <c r="S15348" s="42"/>
      <c r="T15348" s="42"/>
      <c r="U15348" s="42"/>
      <c r="V15348" s="42"/>
      <c r="W15348" s="42"/>
      <c r="X15348" s="42"/>
      <c r="Y15348" s="42"/>
      <c r="Z15348" s="42"/>
    </row>
    <row r="15349">
      <c r="B15349" s="42"/>
      <c r="D15349" s="90"/>
      <c r="F15349" s="90"/>
      <c r="G15349" s="42"/>
      <c r="H15349" s="90"/>
      <c r="M15349" s="42"/>
      <c r="S15349" s="42"/>
      <c r="T15349" s="42"/>
      <c r="U15349" s="42"/>
      <c r="V15349" s="42"/>
      <c r="W15349" s="42"/>
      <c r="X15349" s="42"/>
      <c r="Y15349" s="42"/>
      <c r="Z15349" s="42"/>
    </row>
    <row r="15350">
      <c r="B15350" s="42"/>
      <c r="D15350" s="90"/>
      <c r="F15350" s="90"/>
      <c r="G15350" s="42"/>
      <c r="H15350" s="90"/>
      <c r="M15350" s="42"/>
      <c r="S15350" s="42"/>
      <c r="T15350" s="42"/>
      <c r="U15350" s="42"/>
      <c r="V15350" s="42"/>
      <c r="W15350" s="42"/>
      <c r="X15350" s="42"/>
      <c r="Y15350" s="42"/>
      <c r="Z15350" s="42"/>
    </row>
    <row r="15351">
      <c r="B15351" s="42"/>
      <c r="D15351" s="90"/>
      <c r="F15351" s="90"/>
      <c r="G15351" s="42"/>
      <c r="H15351" s="90"/>
      <c r="M15351" s="42"/>
      <c r="S15351" s="42"/>
      <c r="T15351" s="42"/>
      <c r="U15351" s="42"/>
      <c r="V15351" s="42"/>
      <c r="W15351" s="42"/>
      <c r="X15351" s="42"/>
      <c r="Y15351" s="42"/>
      <c r="Z15351" s="42"/>
    </row>
    <row r="15352">
      <c r="B15352" s="42"/>
      <c r="D15352" s="90"/>
      <c r="F15352" s="90"/>
      <c r="G15352" s="42"/>
      <c r="H15352" s="90"/>
      <c r="M15352" s="42"/>
      <c r="S15352" s="42"/>
      <c r="T15352" s="42"/>
      <c r="U15352" s="42"/>
      <c r="V15352" s="42"/>
      <c r="W15352" s="42"/>
      <c r="X15352" s="42"/>
      <c r="Y15352" s="42"/>
      <c r="Z15352" s="42"/>
    </row>
    <row r="15353">
      <c r="B15353" s="42"/>
      <c r="D15353" s="90"/>
      <c r="F15353" s="90"/>
      <c r="G15353" s="42"/>
      <c r="H15353" s="90"/>
      <c r="M15353" s="42"/>
      <c r="S15353" s="42"/>
      <c r="T15353" s="42"/>
      <c r="U15353" s="42"/>
      <c r="V15353" s="42"/>
      <c r="W15353" s="42"/>
      <c r="X15353" s="42"/>
      <c r="Y15353" s="42"/>
      <c r="Z15353" s="42"/>
    </row>
    <row r="15354">
      <c r="B15354" s="42"/>
      <c r="D15354" s="90"/>
      <c r="F15354" s="90"/>
      <c r="G15354" s="42"/>
      <c r="H15354" s="90"/>
      <c r="M15354" s="42"/>
      <c r="S15354" s="42"/>
      <c r="T15354" s="42"/>
      <c r="U15354" s="42"/>
      <c r="V15354" s="42"/>
      <c r="W15354" s="42"/>
      <c r="X15354" s="42"/>
      <c r="Y15354" s="42"/>
      <c r="Z15354" s="42"/>
    </row>
    <row r="15355">
      <c r="B15355" s="42"/>
      <c r="D15355" s="90"/>
      <c r="F15355" s="90"/>
      <c r="G15355" s="42"/>
      <c r="H15355" s="90"/>
      <c r="M15355" s="42"/>
      <c r="S15355" s="42"/>
      <c r="T15355" s="42"/>
      <c r="U15355" s="42"/>
      <c r="V15355" s="42"/>
      <c r="W15355" s="42"/>
      <c r="X15355" s="42"/>
      <c r="Y15355" s="42"/>
      <c r="Z15355" s="42"/>
    </row>
    <row r="15356">
      <c r="B15356" s="42"/>
      <c r="D15356" s="90"/>
      <c r="F15356" s="90"/>
      <c r="G15356" s="42"/>
      <c r="H15356" s="90"/>
      <c r="M15356" s="42"/>
      <c r="S15356" s="42"/>
      <c r="T15356" s="42"/>
      <c r="U15356" s="42"/>
      <c r="V15356" s="42"/>
      <c r="W15356" s="42"/>
      <c r="X15356" s="42"/>
      <c r="Y15356" s="42"/>
      <c r="Z15356" s="42"/>
    </row>
    <row r="15357">
      <c r="B15357" s="42"/>
      <c r="D15357" s="90"/>
      <c r="F15357" s="90"/>
      <c r="G15357" s="42"/>
      <c r="H15357" s="90"/>
      <c r="M15357" s="42"/>
      <c r="S15357" s="42"/>
      <c r="T15357" s="42"/>
      <c r="U15357" s="42"/>
      <c r="V15357" s="42"/>
      <c r="W15357" s="42"/>
      <c r="X15357" s="42"/>
      <c r="Y15357" s="42"/>
      <c r="Z15357" s="42"/>
    </row>
    <row r="15358">
      <c r="B15358" s="42"/>
      <c r="D15358" s="90"/>
      <c r="F15358" s="90"/>
      <c r="G15358" s="42"/>
      <c r="H15358" s="90"/>
      <c r="M15358" s="42"/>
      <c r="S15358" s="42"/>
      <c r="T15358" s="42"/>
      <c r="U15358" s="42"/>
      <c r="V15358" s="42"/>
      <c r="W15358" s="42"/>
      <c r="X15358" s="42"/>
      <c r="Y15358" s="42"/>
      <c r="Z15358" s="42"/>
    </row>
    <row r="15359">
      <c r="B15359" s="42"/>
      <c r="D15359" s="90"/>
      <c r="F15359" s="90"/>
      <c r="G15359" s="42"/>
      <c r="H15359" s="90"/>
      <c r="M15359" s="42"/>
      <c r="S15359" s="42"/>
      <c r="T15359" s="42"/>
      <c r="U15359" s="42"/>
      <c r="V15359" s="42"/>
      <c r="W15359" s="42"/>
      <c r="X15359" s="42"/>
      <c r="Y15359" s="42"/>
      <c r="Z15359" s="42"/>
    </row>
    <row r="15360">
      <c r="B15360" s="42"/>
      <c r="D15360" s="90"/>
      <c r="F15360" s="90"/>
      <c r="G15360" s="42"/>
      <c r="H15360" s="90"/>
      <c r="M15360" s="42"/>
      <c r="S15360" s="42"/>
      <c r="T15360" s="42"/>
      <c r="U15360" s="42"/>
      <c r="V15360" s="42"/>
      <c r="W15360" s="42"/>
      <c r="X15360" s="42"/>
      <c r="Y15360" s="42"/>
      <c r="Z15360" s="42"/>
    </row>
    <row r="15361">
      <c r="B15361" s="42"/>
      <c r="D15361" s="90"/>
      <c r="F15361" s="90"/>
      <c r="G15361" s="42"/>
      <c r="H15361" s="90"/>
      <c r="M15361" s="42"/>
      <c r="S15361" s="42"/>
      <c r="T15361" s="42"/>
      <c r="U15361" s="42"/>
      <c r="V15361" s="42"/>
      <c r="W15361" s="42"/>
      <c r="X15361" s="42"/>
      <c r="Y15361" s="42"/>
      <c r="Z15361" s="42"/>
    </row>
    <row r="15362">
      <c r="B15362" s="42"/>
      <c r="D15362" s="90"/>
      <c r="F15362" s="90"/>
      <c r="G15362" s="42"/>
      <c r="H15362" s="90"/>
      <c r="M15362" s="42"/>
      <c r="S15362" s="42"/>
      <c r="T15362" s="42"/>
      <c r="U15362" s="42"/>
      <c r="V15362" s="42"/>
      <c r="W15362" s="42"/>
      <c r="X15362" s="42"/>
      <c r="Y15362" s="42"/>
      <c r="Z15362" s="42"/>
    </row>
    <row r="15363">
      <c r="B15363" s="42"/>
      <c r="D15363" s="90"/>
      <c r="F15363" s="90"/>
      <c r="G15363" s="42"/>
      <c r="H15363" s="90"/>
      <c r="M15363" s="42"/>
      <c r="S15363" s="42"/>
      <c r="T15363" s="42"/>
      <c r="U15363" s="42"/>
      <c r="V15363" s="42"/>
      <c r="W15363" s="42"/>
      <c r="X15363" s="42"/>
      <c r="Y15363" s="42"/>
      <c r="Z15363" s="42"/>
    </row>
    <row r="15364">
      <c r="B15364" s="42"/>
      <c r="D15364" s="90"/>
      <c r="F15364" s="90"/>
      <c r="G15364" s="42"/>
      <c r="H15364" s="90"/>
      <c r="M15364" s="42"/>
      <c r="S15364" s="42"/>
      <c r="T15364" s="42"/>
      <c r="U15364" s="42"/>
      <c r="V15364" s="42"/>
      <c r="W15364" s="42"/>
      <c r="X15364" s="42"/>
      <c r="Y15364" s="42"/>
      <c r="Z15364" s="42"/>
    </row>
    <row r="15365">
      <c r="B15365" s="42"/>
      <c r="D15365" s="90"/>
      <c r="F15365" s="90"/>
      <c r="G15365" s="42"/>
      <c r="H15365" s="90"/>
      <c r="M15365" s="42"/>
      <c r="S15365" s="42"/>
      <c r="T15365" s="42"/>
      <c r="U15365" s="42"/>
      <c r="V15365" s="42"/>
      <c r="W15365" s="42"/>
      <c r="X15365" s="42"/>
      <c r="Y15365" s="42"/>
      <c r="Z15365" s="42"/>
    </row>
    <row r="15366">
      <c r="B15366" s="42"/>
      <c r="D15366" s="90"/>
      <c r="F15366" s="90"/>
      <c r="G15366" s="42"/>
      <c r="H15366" s="90"/>
      <c r="M15366" s="42"/>
      <c r="S15366" s="42"/>
      <c r="T15366" s="42"/>
      <c r="U15366" s="42"/>
      <c r="V15366" s="42"/>
      <c r="W15366" s="42"/>
      <c r="X15366" s="42"/>
      <c r="Y15366" s="42"/>
      <c r="Z15366" s="42"/>
    </row>
    <row r="15367">
      <c r="B15367" s="42"/>
      <c r="D15367" s="90"/>
      <c r="F15367" s="90"/>
      <c r="G15367" s="42"/>
      <c r="H15367" s="90"/>
      <c r="M15367" s="42"/>
      <c r="S15367" s="42"/>
      <c r="T15367" s="42"/>
      <c r="U15367" s="42"/>
      <c r="V15367" s="42"/>
      <c r="W15367" s="42"/>
      <c r="X15367" s="42"/>
      <c r="Y15367" s="42"/>
      <c r="Z15367" s="42"/>
    </row>
    <row r="15368">
      <c r="B15368" s="42"/>
      <c r="D15368" s="90"/>
      <c r="F15368" s="90"/>
      <c r="G15368" s="42"/>
      <c r="H15368" s="90"/>
      <c r="M15368" s="42"/>
      <c r="S15368" s="42"/>
      <c r="T15368" s="42"/>
      <c r="U15368" s="42"/>
      <c r="V15368" s="42"/>
      <c r="W15368" s="42"/>
      <c r="X15368" s="42"/>
      <c r="Y15368" s="42"/>
      <c r="Z15368" s="42"/>
    </row>
    <row r="15369">
      <c r="B15369" s="42"/>
      <c r="D15369" s="90"/>
      <c r="F15369" s="90"/>
      <c r="G15369" s="42"/>
      <c r="H15369" s="90"/>
      <c r="M15369" s="42"/>
      <c r="S15369" s="42"/>
      <c r="T15369" s="42"/>
      <c r="U15369" s="42"/>
      <c r="V15369" s="42"/>
      <c r="W15369" s="42"/>
      <c r="X15369" s="42"/>
      <c r="Y15369" s="42"/>
      <c r="Z15369" s="42"/>
    </row>
    <row r="15370">
      <c r="B15370" s="42"/>
      <c r="D15370" s="90"/>
      <c r="F15370" s="90"/>
      <c r="G15370" s="42"/>
      <c r="H15370" s="90"/>
      <c r="M15370" s="42"/>
      <c r="S15370" s="42"/>
      <c r="T15370" s="42"/>
      <c r="U15370" s="42"/>
      <c r="V15370" s="42"/>
      <c r="W15370" s="42"/>
      <c r="X15370" s="42"/>
      <c r="Y15370" s="42"/>
      <c r="Z15370" s="42"/>
    </row>
    <row r="15371">
      <c r="B15371" s="42"/>
      <c r="D15371" s="90"/>
      <c r="F15371" s="90"/>
      <c r="G15371" s="42"/>
      <c r="H15371" s="90"/>
      <c r="M15371" s="42"/>
      <c r="S15371" s="42"/>
      <c r="T15371" s="42"/>
      <c r="U15371" s="42"/>
      <c r="V15371" s="42"/>
      <c r="W15371" s="42"/>
      <c r="X15371" s="42"/>
      <c r="Y15371" s="42"/>
      <c r="Z15371" s="42"/>
    </row>
    <row r="15372">
      <c r="B15372" s="42"/>
      <c r="D15372" s="90"/>
      <c r="F15372" s="90"/>
      <c r="G15372" s="42"/>
      <c r="H15372" s="90"/>
      <c r="M15372" s="42"/>
      <c r="S15372" s="42"/>
      <c r="T15372" s="42"/>
      <c r="U15372" s="42"/>
      <c r="V15372" s="42"/>
      <c r="W15372" s="42"/>
      <c r="X15372" s="42"/>
      <c r="Y15372" s="42"/>
      <c r="Z15372" s="42"/>
    </row>
    <row r="15373">
      <c r="B15373" s="42"/>
      <c r="D15373" s="90"/>
      <c r="F15373" s="90"/>
      <c r="G15373" s="42"/>
      <c r="H15373" s="90"/>
      <c r="M15373" s="42"/>
      <c r="S15373" s="42"/>
      <c r="T15373" s="42"/>
      <c r="U15373" s="42"/>
      <c r="V15373" s="42"/>
      <c r="W15373" s="42"/>
      <c r="X15373" s="42"/>
      <c r="Y15373" s="42"/>
      <c r="Z15373" s="42"/>
    </row>
    <row r="15374">
      <c r="B15374" s="42"/>
      <c r="D15374" s="90"/>
      <c r="F15374" s="90"/>
      <c r="G15374" s="42"/>
      <c r="H15374" s="90"/>
      <c r="M15374" s="42"/>
      <c r="S15374" s="42"/>
      <c r="T15374" s="42"/>
      <c r="U15374" s="42"/>
      <c r="V15374" s="42"/>
      <c r="W15374" s="42"/>
      <c r="X15374" s="42"/>
      <c r="Y15374" s="42"/>
      <c r="Z15374" s="42"/>
    </row>
    <row r="15375">
      <c r="B15375" s="42"/>
      <c r="D15375" s="90"/>
      <c r="F15375" s="90"/>
      <c r="G15375" s="42"/>
      <c r="H15375" s="90"/>
      <c r="M15375" s="42"/>
      <c r="S15375" s="42"/>
      <c r="T15375" s="42"/>
      <c r="U15375" s="42"/>
      <c r="V15375" s="42"/>
      <c r="W15375" s="42"/>
      <c r="X15375" s="42"/>
      <c r="Y15375" s="42"/>
      <c r="Z15375" s="42"/>
    </row>
    <row r="15376">
      <c r="B15376" s="42"/>
      <c r="D15376" s="90"/>
      <c r="F15376" s="90"/>
      <c r="G15376" s="42"/>
      <c r="H15376" s="90"/>
      <c r="M15376" s="42"/>
      <c r="S15376" s="42"/>
      <c r="T15376" s="42"/>
      <c r="U15376" s="42"/>
      <c r="V15376" s="42"/>
      <c r="W15376" s="42"/>
      <c r="X15376" s="42"/>
      <c r="Y15376" s="42"/>
      <c r="Z15376" s="42"/>
    </row>
    <row r="15377">
      <c r="B15377" s="42"/>
      <c r="D15377" s="90"/>
      <c r="F15377" s="90"/>
      <c r="G15377" s="42"/>
      <c r="H15377" s="90"/>
      <c r="M15377" s="42"/>
      <c r="S15377" s="42"/>
      <c r="T15377" s="42"/>
      <c r="U15377" s="42"/>
      <c r="V15377" s="42"/>
      <c r="W15377" s="42"/>
      <c r="X15377" s="42"/>
      <c r="Y15377" s="42"/>
      <c r="Z15377" s="42"/>
    </row>
    <row r="15378">
      <c r="B15378" s="42"/>
      <c r="D15378" s="90"/>
      <c r="F15378" s="90"/>
      <c r="G15378" s="42"/>
      <c r="H15378" s="90"/>
      <c r="M15378" s="42"/>
      <c r="S15378" s="42"/>
      <c r="T15378" s="42"/>
      <c r="U15378" s="42"/>
      <c r="V15378" s="42"/>
      <c r="W15378" s="42"/>
      <c r="X15378" s="42"/>
      <c r="Y15378" s="42"/>
      <c r="Z15378" s="42"/>
    </row>
    <row r="15379">
      <c r="B15379" s="42"/>
      <c r="D15379" s="90"/>
      <c r="F15379" s="90"/>
      <c r="G15379" s="42"/>
      <c r="H15379" s="90"/>
      <c r="M15379" s="42"/>
      <c r="S15379" s="42"/>
      <c r="T15379" s="42"/>
      <c r="U15379" s="42"/>
      <c r="V15379" s="42"/>
      <c r="W15379" s="42"/>
      <c r="X15379" s="42"/>
      <c r="Y15379" s="42"/>
      <c r="Z15379" s="42"/>
    </row>
    <row r="15380">
      <c r="B15380" s="42"/>
      <c r="D15380" s="90"/>
      <c r="F15380" s="90"/>
      <c r="G15380" s="42"/>
      <c r="H15380" s="90"/>
      <c r="M15380" s="42"/>
      <c r="S15380" s="42"/>
      <c r="T15380" s="42"/>
      <c r="U15380" s="42"/>
      <c r="V15380" s="42"/>
      <c r="W15380" s="42"/>
      <c r="X15380" s="42"/>
      <c r="Y15380" s="42"/>
      <c r="Z15380" s="42"/>
    </row>
    <row r="15381">
      <c r="B15381" s="42"/>
      <c r="D15381" s="90"/>
      <c r="F15381" s="90"/>
      <c r="G15381" s="42"/>
      <c r="H15381" s="90"/>
      <c r="M15381" s="42"/>
      <c r="S15381" s="42"/>
      <c r="T15381" s="42"/>
      <c r="U15381" s="42"/>
      <c r="V15381" s="42"/>
      <c r="W15381" s="42"/>
      <c r="X15381" s="42"/>
      <c r="Y15381" s="42"/>
      <c r="Z15381" s="42"/>
    </row>
    <row r="15382">
      <c r="B15382" s="42"/>
      <c r="D15382" s="90"/>
      <c r="F15382" s="90"/>
      <c r="G15382" s="42"/>
      <c r="H15382" s="90"/>
      <c r="M15382" s="42"/>
      <c r="S15382" s="42"/>
      <c r="T15382" s="42"/>
      <c r="U15382" s="42"/>
      <c r="V15382" s="42"/>
      <c r="W15382" s="42"/>
      <c r="X15382" s="42"/>
      <c r="Y15382" s="42"/>
      <c r="Z15382" s="42"/>
    </row>
    <row r="15383">
      <c r="B15383" s="42"/>
      <c r="D15383" s="90"/>
      <c r="F15383" s="90"/>
      <c r="G15383" s="42"/>
      <c r="H15383" s="90"/>
      <c r="M15383" s="42"/>
      <c r="S15383" s="42"/>
      <c r="T15383" s="42"/>
      <c r="U15383" s="42"/>
      <c r="V15383" s="42"/>
      <c r="W15383" s="42"/>
      <c r="X15383" s="42"/>
      <c r="Y15383" s="42"/>
      <c r="Z15383" s="42"/>
    </row>
    <row r="15384">
      <c r="B15384" s="42"/>
      <c r="D15384" s="90"/>
      <c r="F15384" s="90"/>
      <c r="G15384" s="42"/>
      <c r="H15384" s="90"/>
      <c r="M15384" s="42"/>
      <c r="S15384" s="42"/>
      <c r="T15384" s="42"/>
      <c r="U15384" s="42"/>
      <c r="V15384" s="42"/>
      <c r="W15384" s="42"/>
      <c r="X15384" s="42"/>
      <c r="Y15384" s="42"/>
      <c r="Z15384" s="42"/>
    </row>
    <row r="15385">
      <c r="B15385" s="42"/>
      <c r="D15385" s="90"/>
      <c r="F15385" s="90"/>
      <c r="G15385" s="42"/>
      <c r="H15385" s="90"/>
      <c r="M15385" s="42"/>
      <c r="S15385" s="42"/>
      <c r="T15385" s="42"/>
      <c r="U15385" s="42"/>
      <c r="V15385" s="42"/>
      <c r="W15385" s="42"/>
      <c r="X15385" s="42"/>
      <c r="Y15385" s="42"/>
      <c r="Z15385" s="42"/>
    </row>
    <row r="15386">
      <c r="B15386" s="42"/>
      <c r="D15386" s="90"/>
      <c r="F15386" s="90"/>
      <c r="G15386" s="42"/>
      <c r="H15386" s="90"/>
      <c r="M15386" s="42"/>
      <c r="S15386" s="42"/>
      <c r="T15386" s="42"/>
      <c r="U15386" s="42"/>
      <c r="V15386" s="42"/>
      <c r="W15386" s="42"/>
      <c r="X15386" s="42"/>
      <c r="Y15386" s="42"/>
      <c r="Z15386" s="42"/>
    </row>
    <row r="15387">
      <c r="B15387" s="42"/>
      <c r="D15387" s="90"/>
      <c r="F15387" s="90"/>
      <c r="G15387" s="42"/>
      <c r="H15387" s="90"/>
      <c r="M15387" s="42"/>
      <c r="S15387" s="42"/>
      <c r="T15387" s="42"/>
      <c r="U15387" s="42"/>
      <c r="V15387" s="42"/>
      <c r="W15387" s="42"/>
      <c r="X15387" s="42"/>
      <c r="Y15387" s="42"/>
      <c r="Z15387" s="42"/>
    </row>
    <row r="15388">
      <c r="B15388" s="42"/>
      <c r="D15388" s="90"/>
      <c r="F15388" s="90"/>
      <c r="G15388" s="42"/>
      <c r="H15388" s="90"/>
      <c r="M15388" s="42"/>
      <c r="S15388" s="42"/>
      <c r="T15388" s="42"/>
      <c r="U15388" s="42"/>
      <c r="V15388" s="42"/>
      <c r="W15388" s="42"/>
      <c r="X15388" s="42"/>
      <c r="Y15388" s="42"/>
      <c r="Z15388" s="42"/>
    </row>
    <row r="15389">
      <c r="B15389" s="42"/>
      <c r="D15389" s="90"/>
      <c r="F15389" s="90"/>
      <c r="G15389" s="42"/>
      <c r="H15389" s="90"/>
      <c r="M15389" s="42"/>
      <c r="S15389" s="42"/>
      <c r="T15389" s="42"/>
      <c r="U15389" s="42"/>
      <c r="V15389" s="42"/>
      <c r="W15389" s="42"/>
      <c r="X15389" s="42"/>
      <c r="Y15389" s="42"/>
      <c r="Z15389" s="42"/>
    </row>
    <row r="15390">
      <c r="B15390" s="42"/>
      <c r="D15390" s="90"/>
      <c r="F15390" s="90"/>
      <c r="G15390" s="42"/>
      <c r="H15390" s="90"/>
      <c r="M15390" s="42"/>
      <c r="S15390" s="42"/>
      <c r="T15390" s="42"/>
      <c r="U15390" s="42"/>
      <c r="V15390" s="42"/>
      <c r="W15390" s="42"/>
      <c r="X15390" s="42"/>
      <c r="Y15390" s="42"/>
      <c r="Z15390" s="42"/>
    </row>
    <row r="15391">
      <c r="B15391" s="42"/>
      <c r="D15391" s="90"/>
      <c r="F15391" s="90"/>
      <c r="G15391" s="42"/>
      <c r="H15391" s="90"/>
      <c r="M15391" s="42"/>
      <c r="S15391" s="42"/>
      <c r="T15391" s="42"/>
      <c r="U15391" s="42"/>
      <c r="V15391" s="42"/>
      <c r="W15391" s="42"/>
      <c r="X15391" s="42"/>
      <c r="Y15391" s="42"/>
      <c r="Z15391" s="42"/>
    </row>
    <row r="15392">
      <c r="B15392" s="42"/>
      <c r="D15392" s="90"/>
      <c r="F15392" s="90"/>
      <c r="G15392" s="42"/>
      <c r="H15392" s="90"/>
      <c r="M15392" s="42"/>
      <c r="S15392" s="42"/>
      <c r="T15392" s="42"/>
      <c r="U15392" s="42"/>
      <c r="V15392" s="42"/>
      <c r="W15392" s="42"/>
      <c r="X15392" s="42"/>
      <c r="Y15392" s="42"/>
      <c r="Z15392" s="42"/>
    </row>
    <row r="15393">
      <c r="B15393" s="42"/>
      <c r="D15393" s="90"/>
      <c r="F15393" s="90"/>
      <c r="G15393" s="42"/>
      <c r="H15393" s="90"/>
      <c r="M15393" s="42"/>
      <c r="S15393" s="42"/>
      <c r="T15393" s="42"/>
      <c r="U15393" s="42"/>
      <c r="V15393" s="42"/>
      <c r="W15393" s="42"/>
      <c r="X15393" s="42"/>
      <c r="Y15393" s="42"/>
      <c r="Z15393" s="42"/>
    </row>
    <row r="15394">
      <c r="B15394" s="42"/>
      <c r="D15394" s="90"/>
      <c r="F15394" s="90"/>
      <c r="G15394" s="42"/>
      <c r="H15394" s="90"/>
      <c r="M15394" s="42"/>
      <c r="S15394" s="42"/>
      <c r="T15394" s="42"/>
      <c r="U15394" s="42"/>
      <c r="V15394" s="42"/>
      <c r="W15394" s="42"/>
      <c r="X15394" s="42"/>
      <c r="Y15394" s="42"/>
      <c r="Z15394" s="42"/>
    </row>
    <row r="15395">
      <c r="B15395" s="42"/>
      <c r="D15395" s="90"/>
      <c r="F15395" s="90"/>
      <c r="G15395" s="42"/>
      <c r="H15395" s="90"/>
      <c r="M15395" s="42"/>
      <c r="S15395" s="42"/>
      <c r="T15395" s="42"/>
      <c r="U15395" s="42"/>
      <c r="V15395" s="42"/>
      <c r="W15395" s="42"/>
      <c r="X15395" s="42"/>
      <c r="Y15395" s="42"/>
      <c r="Z15395" s="42"/>
    </row>
    <row r="15396">
      <c r="B15396" s="42"/>
      <c r="D15396" s="90"/>
      <c r="F15396" s="90"/>
      <c r="G15396" s="42"/>
      <c r="H15396" s="90"/>
      <c r="M15396" s="42"/>
      <c r="S15396" s="42"/>
      <c r="T15396" s="42"/>
      <c r="U15396" s="42"/>
      <c r="V15396" s="42"/>
      <c r="W15396" s="42"/>
      <c r="X15396" s="42"/>
      <c r="Y15396" s="42"/>
      <c r="Z15396" s="42"/>
    </row>
    <row r="15397">
      <c r="B15397" s="42"/>
      <c r="D15397" s="90"/>
      <c r="F15397" s="90"/>
      <c r="G15397" s="42"/>
      <c r="H15397" s="90"/>
      <c r="M15397" s="42"/>
      <c r="S15397" s="42"/>
      <c r="T15397" s="42"/>
      <c r="U15397" s="42"/>
      <c r="V15397" s="42"/>
      <c r="W15397" s="42"/>
      <c r="X15397" s="42"/>
      <c r="Y15397" s="42"/>
      <c r="Z15397" s="42"/>
    </row>
    <row r="15398">
      <c r="B15398" s="42"/>
      <c r="D15398" s="90"/>
      <c r="F15398" s="90"/>
      <c r="G15398" s="42"/>
      <c r="H15398" s="90"/>
      <c r="M15398" s="42"/>
      <c r="S15398" s="42"/>
      <c r="T15398" s="42"/>
      <c r="U15398" s="42"/>
      <c r="V15398" s="42"/>
      <c r="W15398" s="42"/>
      <c r="X15398" s="42"/>
      <c r="Y15398" s="42"/>
      <c r="Z15398" s="42"/>
    </row>
    <row r="15399">
      <c r="B15399" s="42"/>
      <c r="D15399" s="90"/>
      <c r="F15399" s="90"/>
      <c r="G15399" s="42"/>
      <c r="H15399" s="90"/>
      <c r="M15399" s="42"/>
      <c r="S15399" s="42"/>
      <c r="T15399" s="42"/>
      <c r="U15399" s="42"/>
      <c r="V15399" s="42"/>
      <c r="W15399" s="42"/>
      <c r="X15399" s="42"/>
      <c r="Y15399" s="42"/>
      <c r="Z15399" s="42"/>
    </row>
    <row r="15400">
      <c r="B15400" s="42"/>
      <c r="D15400" s="90"/>
      <c r="F15400" s="90"/>
      <c r="G15400" s="42"/>
      <c r="H15400" s="90"/>
      <c r="M15400" s="42"/>
      <c r="S15400" s="42"/>
      <c r="T15400" s="42"/>
      <c r="U15400" s="42"/>
      <c r="V15400" s="42"/>
      <c r="W15400" s="42"/>
      <c r="X15400" s="42"/>
      <c r="Y15400" s="42"/>
      <c r="Z15400" s="42"/>
    </row>
    <row r="15401">
      <c r="B15401" s="42"/>
      <c r="D15401" s="90"/>
      <c r="F15401" s="90"/>
      <c r="G15401" s="42"/>
      <c r="H15401" s="90"/>
      <c r="M15401" s="42"/>
      <c r="S15401" s="42"/>
      <c r="T15401" s="42"/>
      <c r="U15401" s="42"/>
      <c r="V15401" s="42"/>
      <c r="W15401" s="42"/>
      <c r="X15401" s="42"/>
      <c r="Y15401" s="42"/>
      <c r="Z15401" s="42"/>
    </row>
    <row r="15402">
      <c r="B15402" s="42"/>
      <c r="D15402" s="90"/>
      <c r="F15402" s="90"/>
      <c r="G15402" s="42"/>
      <c r="H15402" s="90"/>
      <c r="M15402" s="42"/>
      <c r="S15402" s="42"/>
      <c r="T15402" s="42"/>
      <c r="U15402" s="42"/>
      <c r="V15402" s="42"/>
      <c r="W15402" s="42"/>
      <c r="X15402" s="42"/>
      <c r="Y15402" s="42"/>
      <c r="Z15402" s="42"/>
    </row>
    <row r="15403">
      <c r="B15403" s="42"/>
      <c r="D15403" s="90"/>
      <c r="F15403" s="90"/>
      <c r="G15403" s="42"/>
      <c r="H15403" s="90"/>
      <c r="M15403" s="42"/>
      <c r="S15403" s="42"/>
      <c r="T15403" s="42"/>
      <c r="U15403" s="42"/>
      <c r="V15403" s="42"/>
      <c r="W15403" s="42"/>
      <c r="X15403" s="42"/>
      <c r="Y15403" s="42"/>
      <c r="Z15403" s="42"/>
    </row>
    <row r="15404">
      <c r="B15404" s="42"/>
      <c r="D15404" s="90"/>
      <c r="F15404" s="90"/>
      <c r="G15404" s="42"/>
      <c r="H15404" s="90"/>
      <c r="M15404" s="42"/>
      <c r="S15404" s="42"/>
      <c r="T15404" s="42"/>
      <c r="U15404" s="42"/>
      <c r="V15404" s="42"/>
      <c r="W15404" s="42"/>
      <c r="X15404" s="42"/>
      <c r="Y15404" s="42"/>
      <c r="Z15404" s="42"/>
    </row>
    <row r="15405">
      <c r="B15405" s="42"/>
      <c r="D15405" s="90"/>
      <c r="F15405" s="90"/>
      <c r="G15405" s="42"/>
      <c r="H15405" s="90"/>
      <c r="M15405" s="42"/>
      <c r="S15405" s="42"/>
      <c r="T15405" s="42"/>
      <c r="U15405" s="42"/>
      <c r="V15405" s="42"/>
      <c r="W15405" s="42"/>
      <c r="X15405" s="42"/>
      <c r="Y15405" s="42"/>
      <c r="Z15405" s="42"/>
    </row>
    <row r="15406">
      <c r="B15406" s="42"/>
      <c r="D15406" s="90"/>
      <c r="F15406" s="90"/>
      <c r="G15406" s="42"/>
      <c r="H15406" s="90"/>
      <c r="M15406" s="42"/>
      <c r="S15406" s="42"/>
      <c r="T15406" s="42"/>
      <c r="U15406" s="42"/>
      <c r="V15406" s="42"/>
      <c r="W15406" s="42"/>
      <c r="X15406" s="42"/>
      <c r="Y15406" s="42"/>
      <c r="Z15406" s="42"/>
    </row>
    <row r="15407">
      <c r="B15407" s="42"/>
      <c r="D15407" s="90"/>
      <c r="F15407" s="90"/>
      <c r="G15407" s="42"/>
      <c r="H15407" s="90"/>
      <c r="M15407" s="42"/>
      <c r="S15407" s="42"/>
      <c r="T15407" s="42"/>
      <c r="U15407" s="42"/>
      <c r="V15407" s="42"/>
      <c r="W15407" s="42"/>
      <c r="X15407" s="42"/>
      <c r="Y15407" s="42"/>
      <c r="Z15407" s="42"/>
    </row>
    <row r="15408">
      <c r="B15408" s="42"/>
      <c r="D15408" s="90"/>
      <c r="F15408" s="90"/>
      <c r="G15408" s="42"/>
      <c r="H15408" s="90"/>
      <c r="M15408" s="42"/>
      <c r="S15408" s="42"/>
      <c r="T15408" s="42"/>
      <c r="U15408" s="42"/>
      <c r="V15408" s="42"/>
      <c r="W15408" s="42"/>
      <c r="X15408" s="42"/>
      <c r="Y15408" s="42"/>
      <c r="Z15408" s="42"/>
    </row>
    <row r="15409">
      <c r="B15409" s="42"/>
      <c r="D15409" s="90"/>
      <c r="F15409" s="90"/>
      <c r="G15409" s="42"/>
      <c r="H15409" s="90"/>
      <c r="M15409" s="42"/>
      <c r="S15409" s="42"/>
      <c r="T15409" s="42"/>
      <c r="U15409" s="42"/>
      <c r="V15409" s="42"/>
      <c r="W15409" s="42"/>
      <c r="X15409" s="42"/>
      <c r="Y15409" s="42"/>
      <c r="Z15409" s="42"/>
    </row>
    <row r="15410">
      <c r="B15410" s="42"/>
      <c r="D15410" s="90"/>
      <c r="F15410" s="90"/>
      <c r="G15410" s="42"/>
      <c r="H15410" s="90"/>
      <c r="M15410" s="42"/>
      <c r="S15410" s="42"/>
      <c r="T15410" s="42"/>
      <c r="U15410" s="42"/>
      <c r="V15410" s="42"/>
      <c r="W15410" s="42"/>
      <c r="X15410" s="42"/>
      <c r="Y15410" s="42"/>
      <c r="Z15410" s="42"/>
    </row>
    <row r="15411">
      <c r="B15411" s="42"/>
      <c r="D15411" s="90"/>
      <c r="F15411" s="90"/>
      <c r="G15411" s="42"/>
      <c r="H15411" s="90"/>
      <c r="M15411" s="42"/>
      <c r="S15411" s="42"/>
      <c r="T15411" s="42"/>
      <c r="U15411" s="42"/>
      <c r="V15411" s="42"/>
      <c r="W15411" s="42"/>
      <c r="X15411" s="42"/>
      <c r="Y15411" s="42"/>
      <c r="Z15411" s="42"/>
    </row>
    <row r="15412">
      <c r="B15412" s="42"/>
      <c r="D15412" s="90"/>
      <c r="F15412" s="90"/>
      <c r="G15412" s="42"/>
      <c r="H15412" s="90"/>
      <c r="M15412" s="42"/>
      <c r="S15412" s="42"/>
      <c r="T15412" s="42"/>
      <c r="U15412" s="42"/>
      <c r="V15412" s="42"/>
      <c r="W15412" s="42"/>
      <c r="X15412" s="42"/>
      <c r="Y15412" s="42"/>
      <c r="Z15412" s="42"/>
    </row>
    <row r="15413">
      <c r="B15413" s="42"/>
      <c r="D15413" s="90"/>
      <c r="F15413" s="90"/>
      <c r="G15413" s="42"/>
      <c r="H15413" s="90"/>
      <c r="M15413" s="42"/>
      <c r="S15413" s="42"/>
      <c r="T15413" s="42"/>
      <c r="U15413" s="42"/>
      <c r="V15413" s="42"/>
      <c r="W15413" s="42"/>
      <c r="X15413" s="42"/>
      <c r="Y15413" s="42"/>
      <c r="Z15413" s="42"/>
    </row>
    <row r="15414">
      <c r="B15414" s="42"/>
      <c r="D15414" s="90"/>
      <c r="F15414" s="90"/>
      <c r="G15414" s="42"/>
      <c r="H15414" s="90"/>
      <c r="M15414" s="42"/>
      <c r="S15414" s="42"/>
      <c r="T15414" s="42"/>
      <c r="U15414" s="42"/>
      <c r="V15414" s="42"/>
      <c r="W15414" s="42"/>
      <c r="X15414" s="42"/>
      <c r="Y15414" s="42"/>
      <c r="Z15414" s="42"/>
    </row>
    <row r="15415">
      <c r="B15415" s="42"/>
      <c r="D15415" s="90"/>
      <c r="F15415" s="90"/>
      <c r="G15415" s="42"/>
      <c r="H15415" s="90"/>
      <c r="M15415" s="42"/>
      <c r="S15415" s="42"/>
      <c r="T15415" s="42"/>
      <c r="U15415" s="42"/>
      <c r="V15415" s="42"/>
      <c r="W15415" s="42"/>
      <c r="X15415" s="42"/>
      <c r="Y15415" s="42"/>
      <c r="Z15415" s="42"/>
    </row>
    <row r="15416">
      <c r="B15416" s="42"/>
      <c r="D15416" s="90"/>
      <c r="F15416" s="90"/>
      <c r="G15416" s="42"/>
      <c r="H15416" s="90"/>
      <c r="M15416" s="42"/>
      <c r="S15416" s="42"/>
      <c r="T15416" s="42"/>
      <c r="U15416" s="42"/>
      <c r="V15416" s="42"/>
      <c r="W15416" s="42"/>
      <c r="X15416" s="42"/>
      <c r="Y15416" s="42"/>
      <c r="Z15416" s="42"/>
    </row>
    <row r="15417">
      <c r="B15417" s="42"/>
      <c r="D15417" s="90"/>
      <c r="F15417" s="90"/>
      <c r="G15417" s="42"/>
      <c r="H15417" s="90"/>
      <c r="M15417" s="42"/>
      <c r="S15417" s="42"/>
      <c r="T15417" s="42"/>
      <c r="U15417" s="42"/>
      <c r="V15417" s="42"/>
      <c r="W15417" s="42"/>
      <c r="X15417" s="42"/>
      <c r="Y15417" s="42"/>
      <c r="Z15417" s="42"/>
    </row>
    <row r="15418">
      <c r="B15418" s="42"/>
      <c r="D15418" s="90"/>
      <c r="F15418" s="90"/>
      <c r="G15418" s="42"/>
      <c r="H15418" s="90"/>
      <c r="M15418" s="42"/>
      <c r="S15418" s="42"/>
      <c r="T15418" s="42"/>
      <c r="U15418" s="42"/>
      <c r="V15418" s="42"/>
      <c r="W15418" s="42"/>
      <c r="X15418" s="42"/>
      <c r="Y15418" s="42"/>
      <c r="Z15418" s="42"/>
    </row>
    <row r="15419">
      <c r="B15419" s="42"/>
      <c r="D15419" s="90"/>
      <c r="F15419" s="90"/>
      <c r="G15419" s="42"/>
      <c r="H15419" s="90"/>
      <c r="M15419" s="42"/>
      <c r="S15419" s="42"/>
      <c r="T15419" s="42"/>
      <c r="U15419" s="42"/>
      <c r="V15419" s="42"/>
      <c r="W15419" s="42"/>
      <c r="X15419" s="42"/>
      <c r="Y15419" s="42"/>
      <c r="Z15419" s="42"/>
    </row>
    <row r="15420">
      <c r="B15420" s="42"/>
      <c r="D15420" s="90"/>
      <c r="F15420" s="90"/>
      <c r="G15420" s="42"/>
      <c r="H15420" s="90"/>
      <c r="M15420" s="42"/>
      <c r="S15420" s="42"/>
      <c r="T15420" s="42"/>
      <c r="U15420" s="42"/>
      <c r="V15420" s="42"/>
      <c r="W15420" s="42"/>
      <c r="X15420" s="42"/>
      <c r="Y15420" s="42"/>
      <c r="Z15420" s="42"/>
    </row>
    <row r="15421">
      <c r="B15421" s="42"/>
      <c r="D15421" s="90"/>
      <c r="F15421" s="90"/>
      <c r="G15421" s="42"/>
      <c r="H15421" s="90"/>
      <c r="M15421" s="42"/>
      <c r="S15421" s="42"/>
      <c r="T15421" s="42"/>
      <c r="U15421" s="42"/>
      <c r="V15421" s="42"/>
      <c r="W15421" s="42"/>
      <c r="X15421" s="42"/>
      <c r="Y15421" s="42"/>
      <c r="Z15421" s="42"/>
    </row>
    <row r="15422">
      <c r="B15422" s="42"/>
      <c r="D15422" s="90"/>
      <c r="F15422" s="90"/>
      <c r="G15422" s="42"/>
      <c r="H15422" s="90"/>
      <c r="M15422" s="42"/>
      <c r="S15422" s="42"/>
      <c r="T15422" s="42"/>
      <c r="U15422" s="42"/>
      <c r="V15422" s="42"/>
      <c r="W15422" s="42"/>
      <c r="X15422" s="42"/>
      <c r="Y15422" s="42"/>
      <c r="Z15422" s="42"/>
    </row>
    <row r="15423">
      <c r="B15423" s="42"/>
      <c r="D15423" s="90"/>
      <c r="F15423" s="90"/>
      <c r="G15423" s="42"/>
      <c r="H15423" s="90"/>
      <c r="M15423" s="42"/>
      <c r="S15423" s="42"/>
      <c r="T15423" s="42"/>
      <c r="U15423" s="42"/>
      <c r="V15423" s="42"/>
      <c r="W15423" s="42"/>
      <c r="X15423" s="42"/>
      <c r="Y15423" s="42"/>
      <c r="Z15423" s="42"/>
    </row>
    <row r="15424">
      <c r="B15424" s="42"/>
      <c r="D15424" s="90"/>
      <c r="F15424" s="90"/>
      <c r="G15424" s="42"/>
      <c r="H15424" s="90"/>
      <c r="M15424" s="42"/>
      <c r="S15424" s="42"/>
      <c r="T15424" s="42"/>
      <c r="U15424" s="42"/>
      <c r="V15424" s="42"/>
      <c r="W15424" s="42"/>
      <c r="X15424" s="42"/>
      <c r="Y15424" s="42"/>
      <c r="Z15424" s="42"/>
    </row>
    <row r="15425">
      <c r="B15425" s="42"/>
      <c r="D15425" s="90"/>
      <c r="F15425" s="90"/>
      <c r="G15425" s="42"/>
      <c r="H15425" s="90"/>
      <c r="M15425" s="42"/>
      <c r="S15425" s="42"/>
      <c r="T15425" s="42"/>
      <c r="U15425" s="42"/>
      <c r="V15425" s="42"/>
      <c r="W15425" s="42"/>
      <c r="X15425" s="42"/>
      <c r="Y15425" s="42"/>
      <c r="Z15425" s="42"/>
    </row>
    <row r="15426">
      <c r="B15426" s="42"/>
      <c r="D15426" s="90"/>
      <c r="F15426" s="90"/>
      <c r="G15426" s="42"/>
      <c r="H15426" s="90"/>
      <c r="M15426" s="42"/>
      <c r="S15426" s="42"/>
      <c r="T15426" s="42"/>
      <c r="U15426" s="42"/>
      <c r="V15426" s="42"/>
      <c r="W15426" s="42"/>
      <c r="X15426" s="42"/>
      <c r="Y15426" s="42"/>
      <c r="Z15426" s="42"/>
    </row>
    <row r="15427">
      <c r="B15427" s="42"/>
      <c r="D15427" s="90"/>
      <c r="F15427" s="90"/>
      <c r="G15427" s="42"/>
      <c r="H15427" s="90"/>
      <c r="M15427" s="42"/>
      <c r="S15427" s="42"/>
      <c r="T15427" s="42"/>
      <c r="U15427" s="42"/>
      <c r="V15427" s="42"/>
      <c r="W15427" s="42"/>
      <c r="X15427" s="42"/>
      <c r="Y15427" s="42"/>
      <c r="Z15427" s="42"/>
    </row>
    <row r="15428">
      <c r="B15428" s="42"/>
      <c r="D15428" s="90"/>
      <c r="F15428" s="90"/>
      <c r="G15428" s="42"/>
      <c r="H15428" s="90"/>
      <c r="M15428" s="42"/>
      <c r="S15428" s="42"/>
      <c r="T15428" s="42"/>
      <c r="U15428" s="42"/>
      <c r="V15428" s="42"/>
      <c r="W15428" s="42"/>
      <c r="X15428" s="42"/>
      <c r="Y15428" s="42"/>
      <c r="Z15428" s="42"/>
    </row>
    <row r="15429">
      <c r="B15429" s="42"/>
      <c r="D15429" s="90"/>
      <c r="F15429" s="90"/>
      <c r="G15429" s="42"/>
      <c r="H15429" s="90"/>
      <c r="M15429" s="42"/>
      <c r="S15429" s="42"/>
      <c r="T15429" s="42"/>
      <c r="U15429" s="42"/>
      <c r="V15429" s="42"/>
      <c r="W15429" s="42"/>
      <c r="X15429" s="42"/>
      <c r="Y15429" s="42"/>
      <c r="Z15429" s="42"/>
    </row>
    <row r="15430">
      <c r="B15430" s="42"/>
      <c r="D15430" s="90"/>
      <c r="F15430" s="90"/>
      <c r="G15430" s="42"/>
      <c r="H15430" s="90"/>
      <c r="M15430" s="42"/>
      <c r="S15430" s="42"/>
      <c r="T15430" s="42"/>
      <c r="U15430" s="42"/>
      <c r="V15430" s="42"/>
      <c r="W15430" s="42"/>
      <c r="X15430" s="42"/>
      <c r="Y15430" s="42"/>
      <c r="Z15430" s="42"/>
    </row>
    <row r="15431">
      <c r="B15431" s="42"/>
      <c r="D15431" s="90"/>
      <c r="F15431" s="90"/>
      <c r="G15431" s="42"/>
      <c r="H15431" s="90"/>
      <c r="M15431" s="42"/>
      <c r="S15431" s="42"/>
      <c r="T15431" s="42"/>
      <c r="U15431" s="42"/>
      <c r="V15431" s="42"/>
      <c r="W15431" s="42"/>
      <c r="X15431" s="42"/>
      <c r="Y15431" s="42"/>
      <c r="Z15431" s="42"/>
    </row>
    <row r="15432">
      <c r="B15432" s="42"/>
      <c r="D15432" s="90"/>
      <c r="F15432" s="90"/>
      <c r="G15432" s="42"/>
      <c r="H15432" s="90"/>
      <c r="M15432" s="42"/>
      <c r="S15432" s="42"/>
      <c r="T15432" s="42"/>
      <c r="U15432" s="42"/>
      <c r="V15432" s="42"/>
      <c r="W15432" s="42"/>
      <c r="X15432" s="42"/>
      <c r="Y15432" s="42"/>
      <c r="Z15432" s="42"/>
    </row>
    <row r="15433">
      <c r="B15433" s="42"/>
      <c r="D15433" s="90"/>
      <c r="F15433" s="90"/>
      <c r="G15433" s="42"/>
      <c r="H15433" s="90"/>
      <c r="M15433" s="42"/>
      <c r="S15433" s="42"/>
      <c r="T15433" s="42"/>
      <c r="U15433" s="42"/>
      <c r="V15433" s="42"/>
      <c r="W15433" s="42"/>
      <c r="X15433" s="42"/>
      <c r="Y15433" s="42"/>
      <c r="Z15433" s="42"/>
    </row>
    <row r="15434">
      <c r="B15434" s="42"/>
      <c r="D15434" s="90"/>
      <c r="F15434" s="90"/>
      <c r="G15434" s="42"/>
      <c r="H15434" s="90"/>
      <c r="M15434" s="42"/>
      <c r="S15434" s="42"/>
      <c r="T15434" s="42"/>
      <c r="U15434" s="42"/>
      <c r="V15434" s="42"/>
      <c r="W15434" s="42"/>
      <c r="X15434" s="42"/>
      <c r="Y15434" s="42"/>
      <c r="Z15434" s="42"/>
    </row>
    <row r="15435">
      <c r="B15435" s="42"/>
      <c r="D15435" s="90"/>
      <c r="F15435" s="90"/>
      <c r="G15435" s="42"/>
      <c r="H15435" s="90"/>
      <c r="M15435" s="42"/>
      <c r="S15435" s="42"/>
      <c r="T15435" s="42"/>
      <c r="U15435" s="42"/>
      <c r="V15435" s="42"/>
      <c r="W15435" s="42"/>
      <c r="X15435" s="42"/>
      <c r="Y15435" s="42"/>
      <c r="Z15435" s="42"/>
    </row>
    <row r="15436">
      <c r="B15436" s="42"/>
      <c r="D15436" s="90"/>
      <c r="F15436" s="90"/>
      <c r="G15436" s="42"/>
      <c r="H15436" s="90"/>
      <c r="M15436" s="42"/>
      <c r="S15436" s="42"/>
      <c r="T15436" s="42"/>
      <c r="U15436" s="42"/>
      <c r="V15436" s="42"/>
      <c r="W15436" s="42"/>
      <c r="X15436" s="42"/>
      <c r="Y15436" s="42"/>
      <c r="Z15436" s="42"/>
    </row>
    <row r="15437">
      <c r="B15437" s="42"/>
      <c r="D15437" s="90"/>
      <c r="F15437" s="90"/>
      <c r="G15437" s="42"/>
      <c r="H15437" s="90"/>
      <c r="M15437" s="42"/>
      <c r="S15437" s="42"/>
      <c r="T15437" s="42"/>
      <c r="U15437" s="42"/>
      <c r="V15437" s="42"/>
      <c r="W15437" s="42"/>
      <c r="X15437" s="42"/>
      <c r="Y15437" s="42"/>
      <c r="Z15437" s="42"/>
    </row>
    <row r="15438">
      <c r="B15438" s="42"/>
      <c r="D15438" s="90"/>
      <c r="F15438" s="90"/>
      <c r="G15438" s="42"/>
      <c r="H15438" s="90"/>
      <c r="M15438" s="42"/>
      <c r="S15438" s="42"/>
      <c r="T15438" s="42"/>
      <c r="U15438" s="42"/>
      <c r="V15438" s="42"/>
      <c r="W15438" s="42"/>
      <c r="X15438" s="42"/>
      <c r="Y15438" s="42"/>
      <c r="Z15438" s="42"/>
    </row>
    <row r="15439">
      <c r="B15439" s="42"/>
      <c r="D15439" s="90"/>
      <c r="F15439" s="90"/>
      <c r="G15439" s="42"/>
      <c r="H15439" s="90"/>
      <c r="M15439" s="42"/>
      <c r="S15439" s="42"/>
      <c r="T15439" s="42"/>
      <c r="U15439" s="42"/>
      <c r="V15439" s="42"/>
      <c r="W15439" s="42"/>
      <c r="X15439" s="42"/>
      <c r="Y15439" s="42"/>
      <c r="Z15439" s="42"/>
    </row>
    <row r="15440">
      <c r="B15440" s="42"/>
      <c r="D15440" s="90"/>
      <c r="F15440" s="90"/>
      <c r="G15440" s="42"/>
      <c r="H15440" s="90"/>
      <c r="M15440" s="42"/>
      <c r="S15440" s="42"/>
      <c r="T15440" s="42"/>
      <c r="U15440" s="42"/>
      <c r="V15440" s="42"/>
      <c r="W15440" s="42"/>
      <c r="X15440" s="42"/>
      <c r="Y15440" s="42"/>
      <c r="Z15440" s="42"/>
    </row>
    <row r="15441">
      <c r="B15441" s="42"/>
      <c r="D15441" s="90"/>
      <c r="F15441" s="90"/>
      <c r="G15441" s="42"/>
      <c r="H15441" s="90"/>
      <c r="M15441" s="42"/>
      <c r="S15441" s="42"/>
      <c r="T15441" s="42"/>
      <c r="U15441" s="42"/>
      <c r="V15441" s="42"/>
      <c r="W15441" s="42"/>
      <c r="X15441" s="42"/>
      <c r="Y15441" s="42"/>
      <c r="Z15441" s="42"/>
    </row>
    <row r="15442">
      <c r="B15442" s="42"/>
      <c r="D15442" s="90"/>
      <c r="F15442" s="90"/>
      <c r="G15442" s="42"/>
      <c r="H15442" s="90"/>
      <c r="M15442" s="42"/>
      <c r="S15442" s="42"/>
      <c r="T15442" s="42"/>
      <c r="U15442" s="42"/>
      <c r="V15442" s="42"/>
      <c r="W15442" s="42"/>
      <c r="X15442" s="42"/>
      <c r="Y15442" s="42"/>
      <c r="Z15442" s="42"/>
    </row>
    <row r="15443">
      <c r="B15443" s="42"/>
      <c r="D15443" s="90"/>
      <c r="F15443" s="90"/>
      <c r="G15443" s="42"/>
      <c r="H15443" s="90"/>
      <c r="M15443" s="42"/>
      <c r="S15443" s="42"/>
      <c r="T15443" s="42"/>
      <c r="U15443" s="42"/>
      <c r="V15443" s="42"/>
      <c r="W15443" s="42"/>
      <c r="X15443" s="42"/>
      <c r="Y15443" s="42"/>
      <c r="Z15443" s="42"/>
    </row>
    <row r="15444">
      <c r="B15444" s="42"/>
      <c r="D15444" s="90"/>
      <c r="F15444" s="90"/>
      <c r="G15444" s="42"/>
      <c r="H15444" s="90"/>
      <c r="M15444" s="42"/>
      <c r="S15444" s="42"/>
      <c r="T15444" s="42"/>
      <c r="U15444" s="42"/>
      <c r="V15444" s="42"/>
      <c r="W15444" s="42"/>
      <c r="X15444" s="42"/>
      <c r="Y15444" s="42"/>
      <c r="Z15444" s="42"/>
    </row>
    <row r="15445">
      <c r="B15445" s="42"/>
      <c r="D15445" s="90"/>
      <c r="F15445" s="90"/>
      <c r="G15445" s="42"/>
      <c r="H15445" s="90"/>
      <c r="M15445" s="42"/>
      <c r="S15445" s="42"/>
      <c r="T15445" s="42"/>
      <c r="U15445" s="42"/>
      <c r="V15445" s="42"/>
      <c r="W15445" s="42"/>
      <c r="X15445" s="42"/>
      <c r="Y15445" s="42"/>
      <c r="Z15445" s="42"/>
    </row>
    <row r="15446">
      <c r="B15446" s="42"/>
      <c r="D15446" s="90"/>
      <c r="F15446" s="90"/>
      <c r="G15446" s="42"/>
      <c r="H15446" s="90"/>
      <c r="M15446" s="42"/>
      <c r="S15446" s="42"/>
      <c r="T15446" s="42"/>
      <c r="U15446" s="42"/>
      <c r="V15446" s="42"/>
      <c r="W15446" s="42"/>
      <c r="X15446" s="42"/>
      <c r="Y15446" s="42"/>
      <c r="Z15446" s="42"/>
    </row>
    <row r="15447">
      <c r="B15447" s="42"/>
      <c r="D15447" s="90"/>
      <c r="F15447" s="90"/>
      <c r="G15447" s="42"/>
      <c r="H15447" s="90"/>
      <c r="M15447" s="42"/>
      <c r="S15447" s="42"/>
      <c r="T15447" s="42"/>
      <c r="U15447" s="42"/>
      <c r="V15447" s="42"/>
      <c r="W15447" s="42"/>
      <c r="X15447" s="42"/>
      <c r="Y15447" s="42"/>
      <c r="Z15447" s="42"/>
    </row>
    <row r="15448">
      <c r="B15448" s="42"/>
      <c r="D15448" s="90"/>
      <c r="F15448" s="90"/>
      <c r="G15448" s="42"/>
      <c r="H15448" s="90"/>
      <c r="M15448" s="42"/>
      <c r="S15448" s="42"/>
      <c r="T15448" s="42"/>
      <c r="U15448" s="42"/>
      <c r="V15448" s="42"/>
      <c r="W15448" s="42"/>
      <c r="X15448" s="42"/>
      <c r="Y15448" s="42"/>
      <c r="Z15448" s="42"/>
    </row>
    <row r="15449">
      <c r="B15449" s="42"/>
      <c r="D15449" s="90"/>
      <c r="F15449" s="90"/>
      <c r="G15449" s="42"/>
      <c r="H15449" s="90"/>
      <c r="M15449" s="42"/>
      <c r="S15449" s="42"/>
      <c r="T15449" s="42"/>
      <c r="U15449" s="42"/>
      <c r="V15449" s="42"/>
      <c r="W15449" s="42"/>
      <c r="X15449" s="42"/>
      <c r="Y15449" s="42"/>
      <c r="Z15449" s="42"/>
    </row>
    <row r="15450">
      <c r="B15450" s="42"/>
      <c r="D15450" s="90"/>
      <c r="F15450" s="90"/>
      <c r="G15450" s="42"/>
      <c r="H15450" s="90"/>
      <c r="M15450" s="42"/>
      <c r="S15450" s="42"/>
      <c r="T15450" s="42"/>
      <c r="U15450" s="42"/>
      <c r="V15450" s="42"/>
      <c r="W15450" s="42"/>
      <c r="X15450" s="42"/>
      <c r="Y15450" s="42"/>
      <c r="Z15450" s="42"/>
    </row>
    <row r="15451">
      <c r="B15451" s="42"/>
      <c r="D15451" s="90"/>
      <c r="F15451" s="90"/>
      <c r="G15451" s="42"/>
      <c r="H15451" s="90"/>
      <c r="M15451" s="42"/>
      <c r="S15451" s="42"/>
      <c r="T15451" s="42"/>
      <c r="U15451" s="42"/>
      <c r="V15451" s="42"/>
      <c r="W15451" s="42"/>
      <c r="X15451" s="42"/>
      <c r="Y15451" s="42"/>
      <c r="Z15451" s="42"/>
    </row>
    <row r="15452">
      <c r="B15452" s="42"/>
      <c r="D15452" s="90"/>
      <c r="F15452" s="90"/>
      <c r="G15452" s="42"/>
      <c r="H15452" s="90"/>
      <c r="M15452" s="42"/>
      <c r="S15452" s="42"/>
      <c r="T15452" s="42"/>
      <c r="U15452" s="42"/>
      <c r="V15452" s="42"/>
      <c r="W15452" s="42"/>
      <c r="X15452" s="42"/>
      <c r="Y15452" s="42"/>
      <c r="Z15452" s="42"/>
    </row>
    <row r="15453">
      <c r="B15453" s="42"/>
      <c r="D15453" s="90"/>
      <c r="F15453" s="90"/>
      <c r="G15453" s="42"/>
      <c r="H15453" s="90"/>
      <c r="M15453" s="42"/>
      <c r="S15453" s="42"/>
      <c r="T15453" s="42"/>
      <c r="U15453" s="42"/>
      <c r="V15453" s="42"/>
      <c r="W15453" s="42"/>
      <c r="X15453" s="42"/>
      <c r="Y15453" s="42"/>
      <c r="Z15453" s="42"/>
    </row>
    <row r="15454">
      <c r="B15454" s="42"/>
      <c r="D15454" s="90"/>
      <c r="F15454" s="90"/>
      <c r="G15454" s="42"/>
      <c r="H15454" s="90"/>
      <c r="M15454" s="42"/>
      <c r="S15454" s="42"/>
      <c r="T15454" s="42"/>
      <c r="U15454" s="42"/>
      <c r="V15454" s="42"/>
      <c r="W15454" s="42"/>
      <c r="X15454" s="42"/>
      <c r="Y15454" s="42"/>
      <c r="Z15454" s="42"/>
    </row>
    <row r="15455">
      <c r="B15455" s="42"/>
      <c r="D15455" s="90"/>
      <c r="F15455" s="90"/>
      <c r="G15455" s="42"/>
      <c r="H15455" s="90"/>
      <c r="M15455" s="42"/>
      <c r="S15455" s="42"/>
      <c r="T15455" s="42"/>
      <c r="U15455" s="42"/>
      <c r="V15455" s="42"/>
      <c r="W15455" s="42"/>
      <c r="X15455" s="42"/>
      <c r="Y15455" s="42"/>
      <c r="Z15455" s="42"/>
    </row>
    <row r="15456">
      <c r="B15456" s="42"/>
      <c r="D15456" s="90"/>
      <c r="F15456" s="90"/>
      <c r="G15456" s="42"/>
      <c r="H15456" s="90"/>
      <c r="M15456" s="42"/>
      <c r="S15456" s="42"/>
      <c r="T15456" s="42"/>
      <c r="U15456" s="42"/>
      <c r="V15456" s="42"/>
      <c r="W15456" s="42"/>
      <c r="X15456" s="42"/>
      <c r="Y15456" s="42"/>
      <c r="Z15456" s="42"/>
    </row>
    <row r="15457">
      <c r="B15457" s="42"/>
      <c r="D15457" s="90"/>
      <c r="F15457" s="90"/>
      <c r="G15457" s="42"/>
      <c r="H15457" s="90"/>
      <c r="M15457" s="42"/>
      <c r="S15457" s="42"/>
      <c r="T15457" s="42"/>
      <c r="U15457" s="42"/>
      <c r="V15457" s="42"/>
      <c r="W15457" s="42"/>
      <c r="X15457" s="42"/>
      <c r="Y15457" s="42"/>
      <c r="Z15457" s="42"/>
    </row>
    <row r="15458">
      <c r="B15458" s="42"/>
      <c r="D15458" s="90"/>
      <c r="F15458" s="90"/>
      <c r="G15458" s="42"/>
      <c r="H15458" s="90"/>
      <c r="M15458" s="42"/>
      <c r="S15458" s="42"/>
      <c r="T15458" s="42"/>
      <c r="U15458" s="42"/>
      <c r="V15458" s="42"/>
      <c r="W15458" s="42"/>
      <c r="X15458" s="42"/>
      <c r="Y15458" s="42"/>
      <c r="Z15458" s="42"/>
    </row>
    <row r="15459">
      <c r="B15459" s="42"/>
      <c r="D15459" s="90"/>
      <c r="F15459" s="90"/>
      <c r="G15459" s="42"/>
      <c r="H15459" s="90"/>
      <c r="M15459" s="42"/>
      <c r="S15459" s="42"/>
      <c r="T15459" s="42"/>
      <c r="U15459" s="42"/>
      <c r="V15459" s="42"/>
      <c r="W15459" s="42"/>
      <c r="X15459" s="42"/>
      <c r="Y15459" s="42"/>
      <c r="Z15459" s="42"/>
    </row>
    <row r="15460">
      <c r="B15460" s="42"/>
      <c r="D15460" s="90"/>
      <c r="F15460" s="90"/>
      <c r="G15460" s="42"/>
      <c r="H15460" s="90"/>
      <c r="M15460" s="42"/>
      <c r="S15460" s="42"/>
      <c r="T15460" s="42"/>
      <c r="U15460" s="42"/>
      <c r="V15460" s="42"/>
      <c r="W15460" s="42"/>
      <c r="X15460" s="42"/>
      <c r="Y15460" s="42"/>
      <c r="Z15460" s="42"/>
    </row>
    <row r="15461">
      <c r="B15461" s="42"/>
      <c r="D15461" s="90"/>
      <c r="F15461" s="90"/>
      <c r="G15461" s="42"/>
      <c r="H15461" s="90"/>
      <c r="M15461" s="42"/>
      <c r="S15461" s="42"/>
      <c r="T15461" s="42"/>
      <c r="U15461" s="42"/>
      <c r="V15461" s="42"/>
      <c r="W15461" s="42"/>
      <c r="X15461" s="42"/>
      <c r="Y15461" s="42"/>
      <c r="Z15461" s="42"/>
    </row>
    <row r="15462">
      <c r="B15462" s="42"/>
      <c r="D15462" s="90"/>
      <c r="F15462" s="90"/>
      <c r="G15462" s="42"/>
      <c r="H15462" s="90"/>
      <c r="M15462" s="42"/>
      <c r="S15462" s="42"/>
      <c r="T15462" s="42"/>
      <c r="U15462" s="42"/>
      <c r="V15462" s="42"/>
      <c r="W15462" s="42"/>
      <c r="X15462" s="42"/>
      <c r="Y15462" s="42"/>
      <c r="Z15462" s="42"/>
    </row>
    <row r="15463">
      <c r="B15463" s="42"/>
      <c r="D15463" s="90"/>
      <c r="F15463" s="90"/>
      <c r="G15463" s="42"/>
      <c r="H15463" s="90"/>
      <c r="M15463" s="42"/>
      <c r="S15463" s="42"/>
      <c r="T15463" s="42"/>
      <c r="U15463" s="42"/>
      <c r="V15463" s="42"/>
      <c r="W15463" s="42"/>
      <c r="X15463" s="42"/>
      <c r="Y15463" s="42"/>
      <c r="Z15463" s="42"/>
    </row>
    <row r="15464">
      <c r="B15464" s="42"/>
      <c r="D15464" s="90"/>
      <c r="F15464" s="90"/>
      <c r="G15464" s="42"/>
      <c r="H15464" s="90"/>
      <c r="M15464" s="42"/>
      <c r="S15464" s="42"/>
      <c r="T15464" s="42"/>
      <c r="U15464" s="42"/>
      <c r="V15464" s="42"/>
      <c r="W15464" s="42"/>
      <c r="X15464" s="42"/>
      <c r="Y15464" s="42"/>
      <c r="Z15464" s="42"/>
    </row>
    <row r="15465">
      <c r="B15465" s="42"/>
      <c r="D15465" s="90"/>
      <c r="F15465" s="90"/>
      <c r="G15465" s="42"/>
      <c r="H15465" s="90"/>
      <c r="M15465" s="42"/>
      <c r="S15465" s="42"/>
      <c r="T15465" s="42"/>
      <c r="U15465" s="42"/>
      <c r="V15465" s="42"/>
      <c r="W15465" s="42"/>
      <c r="X15465" s="42"/>
      <c r="Y15465" s="42"/>
      <c r="Z15465" s="42"/>
    </row>
    <row r="15466">
      <c r="B15466" s="42"/>
      <c r="D15466" s="90"/>
      <c r="F15466" s="90"/>
      <c r="G15466" s="42"/>
      <c r="H15466" s="90"/>
      <c r="M15466" s="42"/>
      <c r="S15466" s="42"/>
      <c r="T15466" s="42"/>
      <c r="U15466" s="42"/>
      <c r="V15466" s="42"/>
      <c r="W15466" s="42"/>
      <c r="X15466" s="42"/>
      <c r="Y15466" s="42"/>
      <c r="Z15466" s="42"/>
    </row>
    <row r="15467">
      <c r="B15467" s="42"/>
      <c r="D15467" s="90"/>
      <c r="F15467" s="90"/>
      <c r="G15467" s="42"/>
      <c r="H15467" s="90"/>
      <c r="M15467" s="42"/>
      <c r="S15467" s="42"/>
      <c r="T15467" s="42"/>
      <c r="U15467" s="42"/>
      <c r="V15467" s="42"/>
      <c r="W15467" s="42"/>
      <c r="X15467" s="42"/>
      <c r="Y15467" s="42"/>
      <c r="Z15467" s="42"/>
    </row>
    <row r="15468">
      <c r="B15468" s="42"/>
      <c r="D15468" s="90"/>
      <c r="F15468" s="90"/>
      <c r="G15468" s="42"/>
      <c r="H15468" s="90"/>
      <c r="M15468" s="42"/>
      <c r="S15468" s="42"/>
      <c r="T15468" s="42"/>
      <c r="U15468" s="42"/>
      <c r="V15468" s="42"/>
      <c r="W15468" s="42"/>
      <c r="X15468" s="42"/>
      <c r="Y15468" s="42"/>
      <c r="Z15468" s="42"/>
    </row>
    <row r="15469">
      <c r="B15469" s="42"/>
      <c r="D15469" s="90"/>
      <c r="F15469" s="90"/>
      <c r="G15469" s="42"/>
      <c r="H15469" s="90"/>
      <c r="M15469" s="42"/>
      <c r="S15469" s="42"/>
      <c r="T15469" s="42"/>
      <c r="U15469" s="42"/>
      <c r="V15469" s="42"/>
      <c r="W15469" s="42"/>
      <c r="X15469" s="42"/>
      <c r="Y15469" s="42"/>
      <c r="Z15469" s="42"/>
    </row>
    <row r="15470">
      <c r="B15470" s="42"/>
      <c r="D15470" s="90"/>
      <c r="F15470" s="90"/>
      <c r="G15470" s="42"/>
      <c r="H15470" s="90"/>
      <c r="M15470" s="42"/>
      <c r="S15470" s="42"/>
      <c r="T15470" s="42"/>
      <c r="U15470" s="42"/>
      <c r="V15470" s="42"/>
      <c r="W15470" s="42"/>
      <c r="X15470" s="42"/>
      <c r="Y15470" s="42"/>
      <c r="Z15470" s="42"/>
    </row>
    <row r="15471">
      <c r="B15471" s="42"/>
      <c r="D15471" s="90"/>
      <c r="F15471" s="90"/>
      <c r="G15471" s="42"/>
      <c r="H15471" s="90"/>
      <c r="M15471" s="42"/>
      <c r="S15471" s="42"/>
      <c r="T15471" s="42"/>
      <c r="U15471" s="42"/>
      <c r="V15471" s="42"/>
      <c r="W15471" s="42"/>
      <c r="X15471" s="42"/>
      <c r="Y15471" s="42"/>
      <c r="Z15471" s="42"/>
    </row>
    <row r="15472">
      <c r="B15472" s="42"/>
      <c r="D15472" s="90"/>
      <c r="F15472" s="90"/>
      <c r="G15472" s="42"/>
      <c r="H15472" s="90"/>
      <c r="M15472" s="42"/>
      <c r="S15472" s="42"/>
      <c r="T15472" s="42"/>
      <c r="U15472" s="42"/>
      <c r="V15472" s="42"/>
      <c r="W15472" s="42"/>
      <c r="X15472" s="42"/>
      <c r="Y15472" s="42"/>
      <c r="Z15472" s="42"/>
    </row>
    <row r="15473">
      <c r="B15473" s="42"/>
      <c r="D15473" s="90"/>
      <c r="F15473" s="90"/>
      <c r="G15473" s="42"/>
      <c r="H15473" s="90"/>
      <c r="M15473" s="42"/>
      <c r="S15473" s="42"/>
      <c r="T15473" s="42"/>
      <c r="U15473" s="42"/>
      <c r="V15473" s="42"/>
      <c r="W15473" s="42"/>
      <c r="X15473" s="42"/>
      <c r="Y15473" s="42"/>
      <c r="Z15473" s="42"/>
    </row>
    <row r="15474">
      <c r="B15474" s="42"/>
      <c r="D15474" s="90"/>
      <c r="F15474" s="90"/>
      <c r="G15474" s="42"/>
      <c r="H15474" s="90"/>
      <c r="M15474" s="42"/>
      <c r="S15474" s="42"/>
      <c r="T15474" s="42"/>
      <c r="U15474" s="42"/>
      <c r="V15474" s="42"/>
      <c r="W15474" s="42"/>
      <c r="X15474" s="42"/>
      <c r="Y15474" s="42"/>
      <c r="Z15474" s="42"/>
    </row>
    <row r="15475">
      <c r="B15475" s="42"/>
      <c r="D15475" s="90"/>
      <c r="F15475" s="90"/>
      <c r="G15475" s="42"/>
      <c r="H15475" s="90"/>
      <c r="M15475" s="42"/>
      <c r="S15475" s="42"/>
      <c r="T15475" s="42"/>
      <c r="U15475" s="42"/>
      <c r="V15475" s="42"/>
      <c r="W15475" s="42"/>
      <c r="X15475" s="42"/>
      <c r="Y15475" s="42"/>
      <c r="Z15475" s="42"/>
    </row>
    <row r="15476">
      <c r="B15476" s="42"/>
      <c r="D15476" s="90"/>
      <c r="F15476" s="90"/>
      <c r="G15476" s="42"/>
      <c r="H15476" s="90"/>
      <c r="M15476" s="42"/>
      <c r="S15476" s="42"/>
      <c r="T15476" s="42"/>
      <c r="U15476" s="42"/>
      <c r="V15476" s="42"/>
      <c r="W15476" s="42"/>
      <c r="X15476" s="42"/>
      <c r="Y15476" s="42"/>
      <c r="Z15476" s="42"/>
    </row>
    <row r="15477">
      <c r="B15477" s="42"/>
      <c r="D15477" s="90"/>
      <c r="F15477" s="90"/>
      <c r="G15477" s="42"/>
      <c r="H15477" s="90"/>
      <c r="M15477" s="42"/>
      <c r="S15477" s="42"/>
      <c r="T15477" s="42"/>
      <c r="U15477" s="42"/>
      <c r="V15477" s="42"/>
      <c r="W15477" s="42"/>
      <c r="X15477" s="42"/>
      <c r="Y15477" s="42"/>
      <c r="Z15477" s="42"/>
    </row>
    <row r="15478">
      <c r="B15478" s="42"/>
      <c r="D15478" s="90"/>
      <c r="F15478" s="90"/>
      <c r="G15478" s="42"/>
      <c r="H15478" s="90"/>
      <c r="M15478" s="42"/>
      <c r="S15478" s="42"/>
      <c r="T15478" s="42"/>
      <c r="U15478" s="42"/>
      <c r="V15478" s="42"/>
      <c r="W15478" s="42"/>
      <c r="X15478" s="42"/>
      <c r="Y15478" s="42"/>
      <c r="Z15478" s="42"/>
    </row>
    <row r="15479">
      <c r="B15479" s="42"/>
      <c r="D15479" s="90"/>
      <c r="F15479" s="90"/>
      <c r="G15479" s="42"/>
      <c r="H15479" s="90"/>
      <c r="M15479" s="42"/>
      <c r="S15479" s="42"/>
      <c r="T15479" s="42"/>
      <c r="U15479" s="42"/>
      <c r="V15479" s="42"/>
      <c r="W15479" s="42"/>
      <c r="X15479" s="42"/>
      <c r="Y15479" s="42"/>
      <c r="Z15479" s="42"/>
    </row>
    <row r="15480">
      <c r="B15480" s="42"/>
      <c r="D15480" s="90"/>
      <c r="F15480" s="90"/>
      <c r="G15480" s="42"/>
      <c r="H15480" s="90"/>
      <c r="M15480" s="42"/>
      <c r="S15480" s="42"/>
      <c r="T15480" s="42"/>
      <c r="U15480" s="42"/>
      <c r="V15480" s="42"/>
      <c r="W15480" s="42"/>
      <c r="X15480" s="42"/>
      <c r="Y15480" s="42"/>
      <c r="Z15480" s="42"/>
    </row>
    <row r="15481">
      <c r="B15481" s="42"/>
      <c r="D15481" s="90"/>
      <c r="F15481" s="90"/>
      <c r="G15481" s="42"/>
      <c r="H15481" s="90"/>
      <c r="M15481" s="42"/>
      <c r="S15481" s="42"/>
      <c r="T15481" s="42"/>
      <c r="U15481" s="42"/>
      <c r="V15481" s="42"/>
      <c r="W15481" s="42"/>
      <c r="X15481" s="42"/>
      <c r="Y15481" s="42"/>
      <c r="Z15481" s="42"/>
    </row>
    <row r="15482">
      <c r="B15482" s="42"/>
      <c r="D15482" s="90"/>
      <c r="F15482" s="90"/>
      <c r="G15482" s="42"/>
      <c r="H15482" s="90"/>
      <c r="M15482" s="42"/>
      <c r="S15482" s="42"/>
      <c r="T15482" s="42"/>
      <c r="U15482" s="42"/>
      <c r="V15482" s="42"/>
      <c r="W15482" s="42"/>
      <c r="X15482" s="42"/>
      <c r="Y15482" s="42"/>
      <c r="Z15482" s="42"/>
    </row>
    <row r="15483">
      <c r="B15483" s="42"/>
      <c r="D15483" s="90"/>
      <c r="F15483" s="90"/>
      <c r="G15483" s="42"/>
      <c r="H15483" s="90"/>
      <c r="M15483" s="42"/>
      <c r="S15483" s="42"/>
      <c r="T15483" s="42"/>
      <c r="U15483" s="42"/>
      <c r="V15483" s="42"/>
      <c r="W15483" s="42"/>
      <c r="X15483" s="42"/>
      <c r="Y15483" s="42"/>
      <c r="Z15483" s="42"/>
    </row>
    <row r="15484">
      <c r="B15484" s="42"/>
      <c r="D15484" s="90"/>
      <c r="F15484" s="90"/>
      <c r="G15484" s="42"/>
      <c r="H15484" s="90"/>
      <c r="M15484" s="42"/>
      <c r="S15484" s="42"/>
      <c r="T15484" s="42"/>
      <c r="U15484" s="42"/>
      <c r="V15484" s="42"/>
      <c r="W15484" s="42"/>
      <c r="X15484" s="42"/>
      <c r="Y15484" s="42"/>
      <c r="Z15484" s="42"/>
    </row>
    <row r="15485">
      <c r="B15485" s="42"/>
      <c r="D15485" s="90"/>
      <c r="F15485" s="90"/>
      <c r="G15485" s="42"/>
      <c r="H15485" s="90"/>
      <c r="M15485" s="42"/>
      <c r="S15485" s="42"/>
      <c r="T15485" s="42"/>
      <c r="U15485" s="42"/>
      <c r="V15485" s="42"/>
      <c r="W15485" s="42"/>
      <c r="X15485" s="42"/>
      <c r="Y15485" s="42"/>
      <c r="Z15485" s="42"/>
    </row>
    <row r="15486">
      <c r="B15486" s="42"/>
      <c r="D15486" s="90"/>
      <c r="F15486" s="90"/>
      <c r="G15486" s="42"/>
      <c r="H15486" s="90"/>
      <c r="M15486" s="42"/>
      <c r="S15486" s="42"/>
      <c r="T15486" s="42"/>
      <c r="U15486" s="42"/>
      <c r="V15486" s="42"/>
      <c r="W15486" s="42"/>
      <c r="X15486" s="42"/>
      <c r="Y15486" s="42"/>
      <c r="Z15486" s="42"/>
    </row>
    <row r="15487">
      <c r="B15487" s="42"/>
      <c r="D15487" s="90"/>
      <c r="F15487" s="90"/>
      <c r="G15487" s="42"/>
      <c r="H15487" s="90"/>
      <c r="M15487" s="42"/>
      <c r="S15487" s="42"/>
      <c r="T15487" s="42"/>
      <c r="U15487" s="42"/>
      <c r="V15487" s="42"/>
      <c r="W15487" s="42"/>
      <c r="X15487" s="42"/>
      <c r="Y15487" s="42"/>
      <c r="Z15487" s="42"/>
    </row>
    <row r="15488">
      <c r="B15488" s="42"/>
      <c r="D15488" s="90"/>
      <c r="F15488" s="90"/>
      <c r="G15488" s="42"/>
      <c r="H15488" s="90"/>
      <c r="M15488" s="42"/>
      <c r="S15488" s="42"/>
      <c r="T15488" s="42"/>
      <c r="U15488" s="42"/>
      <c r="V15488" s="42"/>
      <c r="W15488" s="42"/>
      <c r="X15488" s="42"/>
      <c r="Y15488" s="42"/>
      <c r="Z15488" s="42"/>
    </row>
    <row r="15489">
      <c r="B15489" s="42"/>
      <c r="D15489" s="90"/>
      <c r="F15489" s="90"/>
      <c r="G15489" s="42"/>
      <c r="H15489" s="90"/>
      <c r="M15489" s="42"/>
      <c r="S15489" s="42"/>
      <c r="T15489" s="42"/>
      <c r="U15489" s="42"/>
      <c r="V15489" s="42"/>
      <c r="W15489" s="42"/>
      <c r="X15489" s="42"/>
      <c r="Y15489" s="42"/>
      <c r="Z15489" s="42"/>
    </row>
    <row r="15490">
      <c r="B15490" s="42"/>
      <c r="D15490" s="90"/>
      <c r="F15490" s="90"/>
      <c r="G15490" s="42"/>
      <c r="H15490" s="90"/>
      <c r="M15490" s="42"/>
      <c r="S15490" s="42"/>
      <c r="T15490" s="42"/>
      <c r="U15490" s="42"/>
      <c r="V15490" s="42"/>
      <c r="W15490" s="42"/>
      <c r="X15490" s="42"/>
      <c r="Y15490" s="42"/>
      <c r="Z15490" s="42"/>
    </row>
    <row r="15491">
      <c r="B15491" s="42"/>
      <c r="D15491" s="90"/>
      <c r="F15491" s="90"/>
      <c r="G15491" s="42"/>
      <c r="H15491" s="90"/>
      <c r="M15491" s="42"/>
      <c r="S15491" s="42"/>
      <c r="T15491" s="42"/>
      <c r="U15491" s="42"/>
      <c r="V15491" s="42"/>
      <c r="W15491" s="42"/>
      <c r="X15491" s="42"/>
      <c r="Y15491" s="42"/>
      <c r="Z15491" s="42"/>
    </row>
    <row r="15492">
      <c r="B15492" s="42"/>
      <c r="D15492" s="90"/>
      <c r="F15492" s="90"/>
      <c r="G15492" s="42"/>
      <c r="H15492" s="90"/>
      <c r="M15492" s="42"/>
      <c r="S15492" s="42"/>
      <c r="T15492" s="42"/>
      <c r="U15492" s="42"/>
      <c r="V15492" s="42"/>
      <c r="W15492" s="42"/>
      <c r="X15492" s="42"/>
      <c r="Y15492" s="42"/>
      <c r="Z15492" s="42"/>
    </row>
    <row r="15493">
      <c r="B15493" s="42"/>
      <c r="D15493" s="90"/>
      <c r="F15493" s="90"/>
      <c r="G15493" s="42"/>
      <c r="H15493" s="90"/>
      <c r="M15493" s="42"/>
      <c r="S15493" s="42"/>
      <c r="T15493" s="42"/>
      <c r="U15493" s="42"/>
      <c r="V15493" s="42"/>
      <c r="W15493" s="42"/>
      <c r="X15493" s="42"/>
      <c r="Y15493" s="42"/>
      <c r="Z15493" s="42"/>
    </row>
    <row r="15494">
      <c r="B15494" s="42"/>
      <c r="D15494" s="90"/>
      <c r="F15494" s="90"/>
      <c r="G15494" s="42"/>
      <c r="H15494" s="90"/>
      <c r="M15494" s="42"/>
      <c r="S15494" s="42"/>
      <c r="T15494" s="42"/>
      <c r="U15494" s="42"/>
      <c r="V15494" s="42"/>
      <c r="W15494" s="42"/>
      <c r="X15494" s="42"/>
      <c r="Y15494" s="42"/>
      <c r="Z15494" s="42"/>
    </row>
    <row r="15495">
      <c r="B15495" s="42"/>
      <c r="D15495" s="90"/>
      <c r="F15495" s="90"/>
      <c r="G15495" s="42"/>
      <c r="H15495" s="90"/>
      <c r="M15495" s="42"/>
      <c r="S15495" s="42"/>
      <c r="T15495" s="42"/>
      <c r="U15495" s="42"/>
      <c r="V15495" s="42"/>
      <c r="W15495" s="42"/>
      <c r="X15495" s="42"/>
      <c r="Y15495" s="42"/>
      <c r="Z15495" s="42"/>
    </row>
    <row r="15496">
      <c r="B15496" s="42"/>
      <c r="D15496" s="90"/>
      <c r="F15496" s="90"/>
      <c r="G15496" s="42"/>
      <c r="H15496" s="90"/>
      <c r="M15496" s="42"/>
      <c r="S15496" s="42"/>
      <c r="T15496" s="42"/>
      <c r="U15496" s="42"/>
      <c r="V15496" s="42"/>
      <c r="W15496" s="42"/>
      <c r="X15496" s="42"/>
      <c r="Y15496" s="42"/>
      <c r="Z15496" s="42"/>
    </row>
    <row r="15497">
      <c r="B15497" s="42"/>
      <c r="D15497" s="90"/>
      <c r="F15497" s="90"/>
      <c r="G15497" s="42"/>
      <c r="H15497" s="90"/>
      <c r="M15497" s="42"/>
      <c r="S15497" s="42"/>
      <c r="T15497" s="42"/>
      <c r="U15497" s="42"/>
      <c r="V15497" s="42"/>
      <c r="W15497" s="42"/>
      <c r="X15497" s="42"/>
      <c r="Y15497" s="42"/>
      <c r="Z15497" s="42"/>
    </row>
    <row r="15498">
      <c r="B15498" s="42"/>
      <c r="D15498" s="90"/>
      <c r="F15498" s="90"/>
      <c r="G15498" s="42"/>
      <c r="H15498" s="90"/>
      <c r="M15498" s="42"/>
      <c r="S15498" s="42"/>
      <c r="T15498" s="42"/>
      <c r="U15498" s="42"/>
      <c r="V15498" s="42"/>
      <c r="W15498" s="42"/>
      <c r="X15498" s="42"/>
      <c r="Y15498" s="42"/>
      <c r="Z15498" s="42"/>
    </row>
    <row r="15499">
      <c r="B15499" s="42"/>
      <c r="D15499" s="90"/>
      <c r="F15499" s="90"/>
      <c r="G15499" s="42"/>
      <c r="H15499" s="90"/>
      <c r="M15499" s="42"/>
      <c r="S15499" s="42"/>
      <c r="T15499" s="42"/>
      <c r="U15499" s="42"/>
      <c r="V15499" s="42"/>
      <c r="W15499" s="42"/>
      <c r="X15499" s="42"/>
      <c r="Y15499" s="42"/>
      <c r="Z15499" s="42"/>
    </row>
    <row r="15500">
      <c r="B15500" s="42"/>
      <c r="D15500" s="90"/>
      <c r="F15500" s="90"/>
      <c r="G15500" s="42"/>
      <c r="H15500" s="90"/>
      <c r="M15500" s="42"/>
      <c r="S15500" s="42"/>
      <c r="T15500" s="42"/>
      <c r="U15500" s="42"/>
      <c r="V15500" s="42"/>
      <c r="W15500" s="42"/>
      <c r="X15500" s="42"/>
      <c r="Y15500" s="42"/>
      <c r="Z15500" s="42"/>
    </row>
    <row r="15501">
      <c r="B15501" s="42"/>
      <c r="D15501" s="90"/>
      <c r="F15501" s="90"/>
      <c r="G15501" s="42"/>
      <c r="H15501" s="90"/>
      <c r="M15501" s="42"/>
      <c r="S15501" s="42"/>
      <c r="T15501" s="42"/>
      <c r="U15501" s="42"/>
      <c r="V15501" s="42"/>
      <c r="W15501" s="42"/>
      <c r="X15501" s="42"/>
      <c r="Y15501" s="42"/>
      <c r="Z15501" s="42"/>
    </row>
    <row r="15502">
      <c r="B15502" s="42"/>
      <c r="D15502" s="90"/>
      <c r="F15502" s="90"/>
      <c r="G15502" s="42"/>
      <c r="H15502" s="90"/>
      <c r="M15502" s="42"/>
      <c r="S15502" s="42"/>
      <c r="T15502" s="42"/>
      <c r="U15502" s="42"/>
      <c r="V15502" s="42"/>
      <c r="W15502" s="42"/>
      <c r="X15502" s="42"/>
      <c r="Y15502" s="42"/>
      <c r="Z15502" s="42"/>
    </row>
    <row r="15503">
      <c r="B15503" s="42"/>
      <c r="D15503" s="90"/>
      <c r="F15503" s="90"/>
      <c r="G15503" s="42"/>
      <c r="H15503" s="90"/>
      <c r="M15503" s="42"/>
      <c r="S15503" s="42"/>
      <c r="T15503" s="42"/>
      <c r="U15503" s="42"/>
      <c r="V15503" s="42"/>
      <c r="W15503" s="42"/>
      <c r="X15503" s="42"/>
      <c r="Y15503" s="42"/>
      <c r="Z15503" s="42"/>
    </row>
    <row r="15504">
      <c r="B15504" s="42"/>
      <c r="D15504" s="90"/>
      <c r="F15504" s="90"/>
      <c r="G15504" s="42"/>
      <c r="H15504" s="90"/>
      <c r="M15504" s="42"/>
      <c r="S15504" s="42"/>
      <c r="T15504" s="42"/>
      <c r="U15504" s="42"/>
      <c r="V15504" s="42"/>
      <c r="W15504" s="42"/>
      <c r="X15504" s="42"/>
      <c r="Y15504" s="42"/>
      <c r="Z15504" s="42"/>
    </row>
    <row r="15505">
      <c r="B15505" s="42"/>
      <c r="D15505" s="90"/>
      <c r="F15505" s="90"/>
      <c r="G15505" s="42"/>
      <c r="H15505" s="90"/>
      <c r="M15505" s="42"/>
      <c r="S15505" s="42"/>
      <c r="T15505" s="42"/>
      <c r="U15505" s="42"/>
      <c r="V15505" s="42"/>
      <c r="W15505" s="42"/>
      <c r="X15505" s="42"/>
      <c r="Y15505" s="42"/>
      <c r="Z15505" s="42"/>
    </row>
    <row r="15506">
      <c r="B15506" s="42"/>
      <c r="D15506" s="90"/>
      <c r="F15506" s="90"/>
      <c r="G15506" s="42"/>
      <c r="H15506" s="90"/>
      <c r="M15506" s="42"/>
      <c r="S15506" s="42"/>
      <c r="T15506" s="42"/>
      <c r="U15506" s="42"/>
      <c r="V15506" s="42"/>
      <c r="W15506" s="42"/>
      <c r="X15506" s="42"/>
      <c r="Y15506" s="42"/>
      <c r="Z15506" s="42"/>
    </row>
    <row r="15507">
      <c r="B15507" s="42"/>
      <c r="D15507" s="90"/>
      <c r="F15507" s="90"/>
      <c r="G15507" s="42"/>
      <c r="H15507" s="90"/>
      <c r="M15507" s="42"/>
      <c r="S15507" s="42"/>
      <c r="T15507" s="42"/>
      <c r="U15507" s="42"/>
      <c r="V15507" s="42"/>
      <c r="W15507" s="42"/>
      <c r="X15507" s="42"/>
      <c r="Y15507" s="42"/>
      <c r="Z15507" s="42"/>
    </row>
    <row r="15508">
      <c r="B15508" s="42"/>
      <c r="D15508" s="90"/>
      <c r="F15508" s="90"/>
      <c r="G15508" s="42"/>
      <c r="H15508" s="90"/>
      <c r="M15508" s="42"/>
      <c r="S15508" s="42"/>
      <c r="T15508" s="42"/>
      <c r="U15508" s="42"/>
      <c r="V15508" s="42"/>
      <c r="W15508" s="42"/>
      <c r="X15508" s="42"/>
      <c r="Y15508" s="42"/>
      <c r="Z15508" s="42"/>
    </row>
    <row r="15509">
      <c r="B15509" s="42"/>
      <c r="D15509" s="90"/>
      <c r="F15509" s="90"/>
      <c r="G15509" s="42"/>
      <c r="H15509" s="90"/>
      <c r="M15509" s="42"/>
      <c r="S15509" s="42"/>
      <c r="T15509" s="42"/>
      <c r="U15509" s="42"/>
      <c r="V15509" s="42"/>
      <c r="W15509" s="42"/>
      <c r="X15509" s="42"/>
      <c r="Y15509" s="42"/>
      <c r="Z15509" s="42"/>
    </row>
    <row r="15510">
      <c r="B15510" s="42"/>
      <c r="D15510" s="90"/>
      <c r="F15510" s="90"/>
      <c r="G15510" s="42"/>
      <c r="H15510" s="90"/>
      <c r="M15510" s="42"/>
      <c r="S15510" s="42"/>
      <c r="T15510" s="42"/>
      <c r="U15510" s="42"/>
      <c r="V15510" s="42"/>
      <c r="W15510" s="42"/>
      <c r="X15510" s="42"/>
      <c r="Y15510" s="42"/>
      <c r="Z15510" s="42"/>
    </row>
    <row r="15511">
      <c r="B15511" s="42"/>
      <c r="D15511" s="90"/>
      <c r="F15511" s="90"/>
      <c r="G15511" s="42"/>
      <c r="H15511" s="90"/>
      <c r="M15511" s="42"/>
      <c r="S15511" s="42"/>
      <c r="T15511" s="42"/>
      <c r="U15511" s="42"/>
      <c r="V15511" s="42"/>
      <c r="W15511" s="42"/>
      <c r="X15511" s="42"/>
      <c r="Y15511" s="42"/>
      <c r="Z15511" s="42"/>
    </row>
    <row r="15512">
      <c r="B15512" s="42"/>
      <c r="D15512" s="90"/>
      <c r="F15512" s="90"/>
      <c r="G15512" s="42"/>
      <c r="H15512" s="90"/>
      <c r="M15512" s="42"/>
      <c r="S15512" s="42"/>
      <c r="T15512" s="42"/>
      <c r="U15512" s="42"/>
      <c r="V15512" s="42"/>
      <c r="W15512" s="42"/>
      <c r="X15512" s="42"/>
      <c r="Y15512" s="42"/>
      <c r="Z15512" s="42"/>
    </row>
    <row r="15513">
      <c r="B15513" s="42"/>
      <c r="D15513" s="90"/>
      <c r="F15513" s="90"/>
      <c r="G15513" s="42"/>
      <c r="H15513" s="90"/>
      <c r="M15513" s="42"/>
      <c r="S15513" s="42"/>
      <c r="T15513" s="42"/>
      <c r="U15513" s="42"/>
      <c r="V15513" s="42"/>
      <c r="W15513" s="42"/>
      <c r="X15513" s="42"/>
      <c r="Y15513" s="42"/>
      <c r="Z15513" s="42"/>
    </row>
    <row r="15514">
      <c r="B15514" s="42"/>
      <c r="D15514" s="90"/>
      <c r="F15514" s="90"/>
      <c r="G15514" s="42"/>
      <c r="H15514" s="90"/>
      <c r="M15514" s="42"/>
      <c r="S15514" s="42"/>
      <c r="T15514" s="42"/>
      <c r="U15514" s="42"/>
      <c r="V15514" s="42"/>
      <c r="W15514" s="42"/>
      <c r="X15514" s="42"/>
      <c r="Y15514" s="42"/>
      <c r="Z15514" s="42"/>
    </row>
    <row r="15515">
      <c r="B15515" s="42"/>
      <c r="D15515" s="90"/>
      <c r="F15515" s="90"/>
      <c r="G15515" s="42"/>
      <c r="H15515" s="90"/>
      <c r="M15515" s="42"/>
      <c r="S15515" s="42"/>
      <c r="T15515" s="42"/>
      <c r="U15515" s="42"/>
      <c r="V15515" s="42"/>
      <c r="W15515" s="42"/>
      <c r="X15515" s="42"/>
      <c r="Y15515" s="42"/>
      <c r="Z15515" s="42"/>
    </row>
    <row r="15516">
      <c r="B15516" s="42"/>
      <c r="D15516" s="90"/>
      <c r="F15516" s="90"/>
      <c r="G15516" s="42"/>
      <c r="H15516" s="90"/>
      <c r="M15516" s="42"/>
      <c r="S15516" s="42"/>
      <c r="T15516" s="42"/>
      <c r="U15516" s="42"/>
      <c r="V15516" s="42"/>
      <c r="W15516" s="42"/>
      <c r="X15516" s="42"/>
      <c r="Y15516" s="42"/>
      <c r="Z15516" s="42"/>
    </row>
    <row r="15517">
      <c r="B15517" s="42"/>
      <c r="D15517" s="90"/>
      <c r="F15517" s="90"/>
      <c r="G15517" s="42"/>
      <c r="H15517" s="90"/>
      <c r="M15517" s="42"/>
      <c r="S15517" s="42"/>
      <c r="T15517" s="42"/>
      <c r="U15517" s="42"/>
      <c r="V15517" s="42"/>
      <c r="W15517" s="42"/>
      <c r="X15517" s="42"/>
      <c r="Y15517" s="42"/>
      <c r="Z15517" s="42"/>
    </row>
    <row r="15518">
      <c r="B15518" s="42"/>
      <c r="D15518" s="90"/>
      <c r="F15518" s="90"/>
      <c r="G15518" s="42"/>
      <c r="H15518" s="90"/>
      <c r="M15518" s="42"/>
      <c r="S15518" s="42"/>
      <c r="T15518" s="42"/>
      <c r="U15518" s="42"/>
      <c r="V15518" s="42"/>
      <c r="W15518" s="42"/>
      <c r="X15518" s="42"/>
      <c r="Y15518" s="42"/>
      <c r="Z15518" s="42"/>
    </row>
    <row r="15519">
      <c r="B15519" s="42"/>
      <c r="D15519" s="90"/>
      <c r="F15519" s="90"/>
      <c r="G15519" s="42"/>
      <c r="H15519" s="90"/>
      <c r="M15519" s="42"/>
      <c r="S15519" s="42"/>
      <c r="T15519" s="42"/>
      <c r="U15519" s="42"/>
      <c r="V15519" s="42"/>
      <c r="W15519" s="42"/>
      <c r="X15519" s="42"/>
      <c r="Y15519" s="42"/>
      <c r="Z15519" s="42"/>
    </row>
    <row r="15520">
      <c r="B15520" s="42"/>
      <c r="D15520" s="90"/>
      <c r="F15520" s="90"/>
      <c r="G15520" s="42"/>
      <c r="H15520" s="90"/>
      <c r="M15520" s="42"/>
      <c r="S15520" s="42"/>
      <c r="T15520" s="42"/>
      <c r="U15520" s="42"/>
      <c r="V15520" s="42"/>
      <c r="W15520" s="42"/>
      <c r="X15520" s="42"/>
      <c r="Y15520" s="42"/>
      <c r="Z15520" s="42"/>
    </row>
    <row r="15521">
      <c r="B15521" s="42"/>
      <c r="D15521" s="90"/>
      <c r="F15521" s="90"/>
      <c r="G15521" s="42"/>
      <c r="H15521" s="90"/>
      <c r="M15521" s="42"/>
      <c r="S15521" s="42"/>
      <c r="T15521" s="42"/>
      <c r="U15521" s="42"/>
      <c r="V15521" s="42"/>
      <c r="W15521" s="42"/>
      <c r="X15521" s="42"/>
      <c r="Y15521" s="42"/>
      <c r="Z15521" s="42"/>
    </row>
    <row r="15522">
      <c r="B15522" s="42"/>
      <c r="D15522" s="90"/>
      <c r="F15522" s="90"/>
      <c r="G15522" s="42"/>
      <c r="H15522" s="90"/>
      <c r="M15522" s="42"/>
      <c r="S15522" s="42"/>
      <c r="T15522" s="42"/>
      <c r="U15522" s="42"/>
      <c r="V15522" s="42"/>
      <c r="W15522" s="42"/>
      <c r="X15522" s="42"/>
      <c r="Y15522" s="42"/>
      <c r="Z15522" s="42"/>
    </row>
    <row r="15523">
      <c r="B15523" s="42"/>
      <c r="D15523" s="90"/>
      <c r="F15523" s="90"/>
      <c r="G15523" s="42"/>
      <c r="H15523" s="90"/>
      <c r="M15523" s="42"/>
      <c r="S15523" s="42"/>
      <c r="T15523" s="42"/>
      <c r="U15523" s="42"/>
      <c r="V15523" s="42"/>
      <c r="W15523" s="42"/>
      <c r="X15523" s="42"/>
      <c r="Y15523" s="42"/>
      <c r="Z15523" s="42"/>
    </row>
    <row r="15524">
      <c r="B15524" s="42"/>
      <c r="D15524" s="90"/>
      <c r="F15524" s="90"/>
      <c r="G15524" s="42"/>
      <c r="H15524" s="90"/>
      <c r="M15524" s="42"/>
      <c r="S15524" s="42"/>
      <c r="T15524" s="42"/>
      <c r="U15524" s="42"/>
      <c r="V15524" s="42"/>
      <c r="W15524" s="42"/>
      <c r="X15524" s="42"/>
      <c r="Y15524" s="42"/>
      <c r="Z15524" s="42"/>
    </row>
    <row r="15525">
      <c r="B15525" s="42"/>
      <c r="D15525" s="90"/>
      <c r="F15525" s="90"/>
      <c r="G15525" s="42"/>
      <c r="H15525" s="90"/>
      <c r="M15525" s="42"/>
      <c r="S15525" s="42"/>
      <c r="T15525" s="42"/>
      <c r="U15525" s="42"/>
      <c r="V15525" s="42"/>
      <c r="W15525" s="42"/>
      <c r="X15525" s="42"/>
      <c r="Y15525" s="42"/>
      <c r="Z15525" s="42"/>
    </row>
    <row r="15526">
      <c r="B15526" s="42"/>
      <c r="D15526" s="90"/>
      <c r="F15526" s="90"/>
      <c r="G15526" s="42"/>
      <c r="H15526" s="90"/>
      <c r="M15526" s="42"/>
      <c r="S15526" s="42"/>
      <c r="T15526" s="42"/>
      <c r="U15526" s="42"/>
      <c r="V15526" s="42"/>
      <c r="W15526" s="42"/>
      <c r="X15526" s="42"/>
      <c r="Y15526" s="42"/>
      <c r="Z15526" s="42"/>
    </row>
    <row r="15527">
      <c r="B15527" s="42"/>
      <c r="D15527" s="90"/>
      <c r="F15527" s="90"/>
      <c r="G15527" s="42"/>
      <c r="H15527" s="90"/>
      <c r="M15527" s="42"/>
      <c r="S15527" s="42"/>
      <c r="T15527" s="42"/>
      <c r="U15527" s="42"/>
      <c r="V15527" s="42"/>
      <c r="W15527" s="42"/>
      <c r="X15527" s="42"/>
      <c r="Y15527" s="42"/>
      <c r="Z15527" s="42"/>
    </row>
    <row r="15528">
      <c r="B15528" s="42"/>
      <c r="D15528" s="90"/>
      <c r="F15528" s="90"/>
      <c r="G15528" s="42"/>
      <c r="H15528" s="90"/>
      <c r="M15528" s="42"/>
      <c r="S15528" s="42"/>
      <c r="T15528" s="42"/>
      <c r="U15528" s="42"/>
      <c r="V15528" s="42"/>
      <c r="W15528" s="42"/>
      <c r="X15528" s="42"/>
      <c r="Y15528" s="42"/>
      <c r="Z15528" s="42"/>
    </row>
    <row r="15529">
      <c r="B15529" s="42"/>
      <c r="D15529" s="90"/>
      <c r="F15529" s="90"/>
      <c r="G15529" s="42"/>
      <c r="H15529" s="90"/>
      <c r="M15529" s="42"/>
      <c r="S15529" s="42"/>
      <c r="T15529" s="42"/>
      <c r="U15529" s="42"/>
      <c r="V15529" s="42"/>
      <c r="W15529" s="42"/>
      <c r="X15529" s="42"/>
      <c r="Y15529" s="42"/>
      <c r="Z15529" s="42"/>
    </row>
    <row r="15530">
      <c r="B15530" s="42"/>
      <c r="D15530" s="90"/>
      <c r="F15530" s="90"/>
      <c r="G15530" s="42"/>
      <c r="H15530" s="90"/>
      <c r="M15530" s="42"/>
      <c r="S15530" s="42"/>
      <c r="T15530" s="42"/>
      <c r="U15530" s="42"/>
      <c r="V15530" s="42"/>
      <c r="W15530" s="42"/>
      <c r="X15530" s="42"/>
      <c r="Y15530" s="42"/>
      <c r="Z15530" s="42"/>
    </row>
    <row r="15531">
      <c r="B15531" s="42"/>
      <c r="D15531" s="90"/>
      <c r="F15531" s="90"/>
      <c r="G15531" s="42"/>
      <c r="H15531" s="90"/>
      <c r="M15531" s="42"/>
      <c r="S15531" s="42"/>
      <c r="T15531" s="42"/>
      <c r="U15531" s="42"/>
      <c r="V15531" s="42"/>
      <c r="W15531" s="42"/>
      <c r="X15531" s="42"/>
      <c r="Y15531" s="42"/>
      <c r="Z15531" s="42"/>
    </row>
    <row r="15532">
      <c r="B15532" s="42"/>
      <c r="D15532" s="90"/>
      <c r="F15532" s="90"/>
      <c r="G15532" s="42"/>
      <c r="H15532" s="90"/>
      <c r="M15532" s="42"/>
      <c r="S15532" s="42"/>
      <c r="T15532" s="42"/>
      <c r="U15532" s="42"/>
      <c r="V15532" s="42"/>
      <c r="W15532" s="42"/>
      <c r="X15532" s="42"/>
      <c r="Y15532" s="42"/>
      <c r="Z15532" s="42"/>
    </row>
    <row r="15533">
      <c r="B15533" s="42"/>
      <c r="D15533" s="90"/>
      <c r="F15533" s="90"/>
      <c r="G15533" s="42"/>
      <c r="H15533" s="90"/>
      <c r="M15533" s="42"/>
      <c r="S15533" s="42"/>
      <c r="T15533" s="42"/>
      <c r="U15533" s="42"/>
      <c r="V15533" s="42"/>
      <c r="W15533" s="42"/>
      <c r="X15533" s="42"/>
      <c r="Y15533" s="42"/>
      <c r="Z15533" s="42"/>
    </row>
    <row r="15534">
      <c r="B15534" s="42"/>
      <c r="D15534" s="90"/>
      <c r="F15534" s="90"/>
      <c r="G15534" s="42"/>
      <c r="H15534" s="90"/>
      <c r="M15534" s="42"/>
      <c r="S15534" s="42"/>
      <c r="T15534" s="42"/>
      <c r="U15534" s="42"/>
      <c r="V15534" s="42"/>
      <c r="W15534" s="42"/>
      <c r="X15534" s="42"/>
      <c r="Y15534" s="42"/>
      <c r="Z15534" s="42"/>
    </row>
    <row r="15535">
      <c r="B15535" s="42"/>
      <c r="D15535" s="90"/>
      <c r="F15535" s="90"/>
      <c r="G15535" s="42"/>
      <c r="H15535" s="90"/>
      <c r="M15535" s="42"/>
      <c r="S15535" s="42"/>
      <c r="T15535" s="42"/>
      <c r="U15535" s="42"/>
      <c r="V15535" s="42"/>
      <c r="W15535" s="42"/>
      <c r="X15535" s="42"/>
      <c r="Y15535" s="42"/>
      <c r="Z15535" s="42"/>
    </row>
    <row r="15536">
      <c r="B15536" s="42"/>
      <c r="D15536" s="90"/>
      <c r="F15536" s="90"/>
      <c r="G15536" s="42"/>
      <c r="H15536" s="90"/>
      <c r="M15536" s="42"/>
      <c r="S15536" s="42"/>
      <c r="T15536" s="42"/>
      <c r="U15536" s="42"/>
      <c r="V15536" s="42"/>
      <c r="W15536" s="42"/>
      <c r="X15536" s="42"/>
      <c r="Y15536" s="42"/>
      <c r="Z15536" s="42"/>
    </row>
    <row r="15537">
      <c r="B15537" s="42"/>
      <c r="D15537" s="90"/>
      <c r="F15537" s="90"/>
      <c r="G15537" s="42"/>
      <c r="H15537" s="90"/>
      <c r="M15537" s="42"/>
      <c r="S15537" s="42"/>
      <c r="T15537" s="42"/>
      <c r="U15537" s="42"/>
      <c r="V15537" s="42"/>
      <c r="W15537" s="42"/>
      <c r="X15537" s="42"/>
      <c r="Y15537" s="42"/>
      <c r="Z15537" s="42"/>
    </row>
    <row r="15538">
      <c r="B15538" s="42"/>
      <c r="D15538" s="90"/>
      <c r="F15538" s="90"/>
      <c r="G15538" s="42"/>
      <c r="H15538" s="90"/>
      <c r="M15538" s="42"/>
      <c r="S15538" s="42"/>
      <c r="T15538" s="42"/>
      <c r="U15538" s="42"/>
      <c r="V15538" s="42"/>
      <c r="W15538" s="42"/>
      <c r="X15538" s="42"/>
      <c r="Y15538" s="42"/>
      <c r="Z15538" s="42"/>
    </row>
    <row r="15539">
      <c r="B15539" s="42"/>
      <c r="D15539" s="90"/>
      <c r="F15539" s="90"/>
      <c r="G15539" s="42"/>
      <c r="H15539" s="90"/>
      <c r="M15539" s="42"/>
      <c r="S15539" s="42"/>
      <c r="T15539" s="42"/>
      <c r="U15539" s="42"/>
      <c r="V15539" s="42"/>
      <c r="W15539" s="42"/>
      <c r="X15539" s="42"/>
      <c r="Y15539" s="42"/>
      <c r="Z15539" s="42"/>
    </row>
    <row r="15540">
      <c r="B15540" s="42"/>
      <c r="D15540" s="90"/>
      <c r="F15540" s="90"/>
      <c r="G15540" s="42"/>
      <c r="H15540" s="90"/>
      <c r="M15540" s="42"/>
      <c r="S15540" s="42"/>
      <c r="T15540" s="42"/>
      <c r="U15540" s="42"/>
      <c r="V15540" s="42"/>
      <c r="W15540" s="42"/>
      <c r="X15540" s="42"/>
      <c r="Y15540" s="42"/>
      <c r="Z15540" s="42"/>
    </row>
    <row r="15541">
      <c r="B15541" s="42"/>
      <c r="D15541" s="90"/>
      <c r="F15541" s="90"/>
      <c r="G15541" s="42"/>
      <c r="H15541" s="90"/>
      <c r="M15541" s="42"/>
      <c r="S15541" s="42"/>
      <c r="T15541" s="42"/>
      <c r="U15541" s="42"/>
      <c r="V15541" s="42"/>
      <c r="W15541" s="42"/>
      <c r="X15541" s="42"/>
      <c r="Y15541" s="42"/>
      <c r="Z15541" s="42"/>
    </row>
    <row r="15542">
      <c r="B15542" s="42"/>
      <c r="D15542" s="90"/>
      <c r="F15542" s="90"/>
      <c r="G15542" s="42"/>
      <c r="H15542" s="90"/>
      <c r="M15542" s="42"/>
      <c r="S15542" s="42"/>
      <c r="T15542" s="42"/>
      <c r="U15542" s="42"/>
      <c r="V15542" s="42"/>
      <c r="W15542" s="42"/>
      <c r="X15542" s="42"/>
      <c r="Y15542" s="42"/>
      <c r="Z15542" s="42"/>
    </row>
    <row r="15543">
      <c r="B15543" s="42"/>
      <c r="D15543" s="90"/>
      <c r="F15543" s="90"/>
      <c r="G15543" s="42"/>
      <c r="H15543" s="90"/>
      <c r="M15543" s="42"/>
      <c r="S15543" s="42"/>
      <c r="T15543" s="42"/>
      <c r="U15543" s="42"/>
      <c r="V15543" s="42"/>
      <c r="W15543" s="42"/>
      <c r="X15543" s="42"/>
      <c r="Y15543" s="42"/>
      <c r="Z15543" s="42"/>
    </row>
    <row r="15544">
      <c r="B15544" s="42"/>
      <c r="D15544" s="90"/>
      <c r="F15544" s="90"/>
      <c r="G15544" s="42"/>
      <c r="H15544" s="90"/>
      <c r="M15544" s="42"/>
      <c r="S15544" s="42"/>
      <c r="T15544" s="42"/>
      <c r="U15544" s="42"/>
      <c r="V15544" s="42"/>
      <c r="W15544" s="42"/>
      <c r="X15544" s="42"/>
      <c r="Y15544" s="42"/>
      <c r="Z15544" s="42"/>
    </row>
    <row r="15545">
      <c r="B15545" s="42"/>
      <c r="D15545" s="90"/>
      <c r="F15545" s="90"/>
      <c r="G15545" s="42"/>
      <c r="H15545" s="90"/>
      <c r="M15545" s="42"/>
      <c r="S15545" s="42"/>
      <c r="T15545" s="42"/>
      <c r="U15545" s="42"/>
      <c r="V15545" s="42"/>
      <c r="W15545" s="42"/>
      <c r="X15545" s="42"/>
      <c r="Y15545" s="42"/>
      <c r="Z15545" s="42"/>
    </row>
    <row r="15546">
      <c r="B15546" s="42"/>
      <c r="D15546" s="90"/>
      <c r="F15546" s="90"/>
      <c r="G15546" s="42"/>
      <c r="H15546" s="90"/>
      <c r="M15546" s="42"/>
      <c r="S15546" s="42"/>
      <c r="T15546" s="42"/>
      <c r="U15546" s="42"/>
      <c r="V15546" s="42"/>
      <c r="W15546" s="42"/>
      <c r="X15546" s="42"/>
      <c r="Y15546" s="42"/>
      <c r="Z15546" s="42"/>
    </row>
    <row r="15547">
      <c r="B15547" s="42"/>
      <c r="D15547" s="90"/>
      <c r="F15547" s="90"/>
      <c r="G15547" s="42"/>
      <c r="H15547" s="90"/>
      <c r="M15547" s="42"/>
      <c r="S15547" s="42"/>
      <c r="T15547" s="42"/>
      <c r="U15547" s="42"/>
      <c r="V15547" s="42"/>
      <c r="W15547" s="42"/>
      <c r="X15547" s="42"/>
      <c r="Y15547" s="42"/>
      <c r="Z15547" s="42"/>
    </row>
    <row r="15548">
      <c r="B15548" s="42"/>
      <c r="D15548" s="90"/>
      <c r="F15548" s="90"/>
      <c r="G15548" s="42"/>
      <c r="H15548" s="90"/>
      <c r="M15548" s="42"/>
      <c r="S15548" s="42"/>
      <c r="T15548" s="42"/>
      <c r="U15548" s="42"/>
      <c r="V15548" s="42"/>
      <c r="W15548" s="42"/>
      <c r="X15548" s="42"/>
      <c r="Y15548" s="42"/>
      <c r="Z15548" s="42"/>
    </row>
    <row r="15549">
      <c r="B15549" s="42"/>
      <c r="D15549" s="90"/>
      <c r="F15549" s="90"/>
      <c r="G15549" s="42"/>
      <c r="H15549" s="90"/>
      <c r="M15549" s="42"/>
      <c r="S15549" s="42"/>
      <c r="T15549" s="42"/>
      <c r="U15549" s="42"/>
      <c r="V15549" s="42"/>
      <c r="W15549" s="42"/>
      <c r="X15549" s="42"/>
      <c r="Y15549" s="42"/>
      <c r="Z15549" s="42"/>
    </row>
    <row r="15550">
      <c r="B15550" s="42"/>
      <c r="D15550" s="90"/>
      <c r="F15550" s="90"/>
      <c r="G15550" s="42"/>
      <c r="H15550" s="90"/>
      <c r="M15550" s="42"/>
      <c r="S15550" s="42"/>
      <c r="T15550" s="42"/>
      <c r="U15550" s="42"/>
      <c r="V15550" s="42"/>
      <c r="W15550" s="42"/>
      <c r="X15550" s="42"/>
      <c r="Y15550" s="42"/>
      <c r="Z15550" s="42"/>
    </row>
    <row r="15551">
      <c r="B15551" s="42"/>
      <c r="D15551" s="90"/>
      <c r="F15551" s="90"/>
      <c r="G15551" s="42"/>
      <c r="H15551" s="90"/>
      <c r="M15551" s="42"/>
      <c r="S15551" s="42"/>
      <c r="T15551" s="42"/>
      <c r="U15551" s="42"/>
      <c r="V15551" s="42"/>
      <c r="W15551" s="42"/>
      <c r="X15551" s="42"/>
      <c r="Y15551" s="42"/>
      <c r="Z15551" s="42"/>
    </row>
    <row r="15552">
      <c r="B15552" s="42"/>
      <c r="D15552" s="90"/>
      <c r="F15552" s="90"/>
      <c r="G15552" s="42"/>
      <c r="H15552" s="90"/>
      <c r="M15552" s="42"/>
      <c r="S15552" s="42"/>
      <c r="T15552" s="42"/>
      <c r="U15552" s="42"/>
      <c r="V15552" s="42"/>
      <c r="W15552" s="42"/>
      <c r="X15552" s="42"/>
      <c r="Y15552" s="42"/>
      <c r="Z15552" s="42"/>
    </row>
    <row r="15553">
      <c r="B15553" s="42"/>
      <c r="D15553" s="90"/>
      <c r="F15553" s="90"/>
      <c r="G15553" s="42"/>
      <c r="H15553" s="90"/>
      <c r="M15553" s="42"/>
      <c r="S15553" s="42"/>
      <c r="T15553" s="42"/>
      <c r="U15553" s="42"/>
      <c r="V15553" s="42"/>
      <c r="W15553" s="42"/>
      <c r="X15553" s="42"/>
      <c r="Y15553" s="42"/>
      <c r="Z15553" s="42"/>
    </row>
    <row r="15554">
      <c r="B15554" s="42"/>
      <c r="D15554" s="90"/>
      <c r="F15554" s="90"/>
      <c r="G15554" s="42"/>
      <c r="H15554" s="90"/>
      <c r="M15554" s="42"/>
      <c r="S15554" s="42"/>
      <c r="T15554" s="42"/>
      <c r="U15554" s="42"/>
      <c r="V15554" s="42"/>
      <c r="W15554" s="42"/>
      <c r="X15554" s="42"/>
      <c r="Y15554" s="42"/>
      <c r="Z15554" s="42"/>
    </row>
    <row r="15555">
      <c r="B15555" s="42"/>
      <c r="D15555" s="90"/>
      <c r="F15555" s="90"/>
      <c r="G15555" s="42"/>
      <c r="H15555" s="90"/>
      <c r="M15555" s="42"/>
      <c r="S15555" s="42"/>
      <c r="T15555" s="42"/>
      <c r="U15555" s="42"/>
      <c r="V15555" s="42"/>
      <c r="W15555" s="42"/>
      <c r="X15555" s="42"/>
      <c r="Y15555" s="42"/>
      <c r="Z15555" s="42"/>
    </row>
    <row r="15556">
      <c r="B15556" s="42"/>
      <c r="D15556" s="90"/>
      <c r="F15556" s="90"/>
      <c r="G15556" s="42"/>
      <c r="H15556" s="90"/>
      <c r="M15556" s="42"/>
      <c r="S15556" s="42"/>
      <c r="T15556" s="42"/>
      <c r="U15556" s="42"/>
      <c r="V15556" s="42"/>
      <c r="W15556" s="42"/>
      <c r="X15556" s="42"/>
      <c r="Y15556" s="42"/>
      <c r="Z15556" s="42"/>
    </row>
    <row r="15557">
      <c r="B15557" s="42"/>
      <c r="D15557" s="90"/>
      <c r="F15557" s="90"/>
      <c r="G15557" s="42"/>
      <c r="H15557" s="90"/>
      <c r="M15557" s="42"/>
      <c r="S15557" s="42"/>
      <c r="T15557" s="42"/>
      <c r="U15557" s="42"/>
      <c r="V15557" s="42"/>
      <c r="W15557" s="42"/>
      <c r="X15557" s="42"/>
      <c r="Y15557" s="42"/>
      <c r="Z15557" s="42"/>
    </row>
    <row r="15558">
      <c r="B15558" s="42"/>
      <c r="D15558" s="90"/>
      <c r="F15558" s="90"/>
      <c r="G15558" s="42"/>
      <c r="H15558" s="90"/>
      <c r="M15558" s="42"/>
      <c r="S15558" s="42"/>
      <c r="T15558" s="42"/>
      <c r="U15558" s="42"/>
      <c r="V15558" s="42"/>
      <c r="W15558" s="42"/>
      <c r="X15558" s="42"/>
      <c r="Y15558" s="42"/>
      <c r="Z15558" s="42"/>
    </row>
    <row r="15559">
      <c r="B15559" s="42"/>
      <c r="D15559" s="90"/>
      <c r="F15559" s="90"/>
      <c r="G15559" s="42"/>
      <c r="H15559" s="90"/>
      <c r="M15559" s="42"/>
      <c r="S15559" s="42"/>
      <c r="T15559" s="42"/>
      <c r="U15559" s="42"/>
      <c r="V15559" s="42"/>
      <c r="W15559" s="42"/>
      <c r="X15559" s="42"/>
      <c r="Y15559" s="42"/>
      <c r="Z15559" s="42"/>
    </row>
    <row r="15560">
      <c r="B15560" s="42"/>
      <c r="D15560" s="90"/>
      <c r="F15560" s="90"/>
      <c r="G15560" s="42"/>
      <c r="H15560" s="90"/>
      <c r="M15560" s="42"/>
      <c r="S15560" s="42"/>
      <c r="T15560" s="42"/>
      <c r="U15560" s="42"/>
      <c r="V15560" s="42"/>
      <c r="W15560" s="42"/>
      <c r="X15560" s="42"/>
      <c r="Y15560" s="42"/>
      <c r="Z15560" s="42"/>
    </row>
    <row r="15561">
      <c r="B15561" s="42"/>
      <c r="D15561" s="90"/>
      <c r="F15561" s="90"/>
      <c r="G15561" s="42"/>
      <c r="H15561" s="90"/>
      <c r="M15561" s="42"/>
      <c r="S15561" s="42"/>
      <c r="T15561" s="42"/>
      <c r="U15561" s="42"/>
      <c r="V15561" s="42"/>
      <c r="W15561" s="42"/>
      <c r="X15561" s="42"/>
      <c r="Y15561" s="42"/>
      <c r="Z15561" s="42"/>
    </row>
    <row r="15562">
      <c r="B15562" s="42"/>
      <c r="D15562" s="90"/>
      <c r="F15562" s="90"/>
      <c r="G15562" s="42"/>
      <c r="H15562" s="90"/>
      <c r="M15562" s="42"/>
      <c r="S15562" s="42"/>
      <c r="T15562" s="42"/>
      <c r="U15562" s="42"/>
      <c r="V15562" s="42"/>
      <c r="W15562" s="42"/>
      <c r="X15562" s="42"/>
      <c r="Y15562" s="42"/>
      <c r="Z15562" s="42"/>
    </row>
    <row r="15563">
      <c r="B15563" s="42"/>
      <c r="D15563" s="90"/>
      <c r="F15563" s="90"/>
      <c r="G15563" s="42"/>
      <c r="H15563" s="90"/>
      <c r="M15563" s="42"/>
      <c r="S15563" s="42"/>
      <c r="T15563" s="42"/>
      <c r="U15563" s="42"/>
      <c r="V15563" s="42"/>
      <c r="W15563" s="42"/>
      <c r="X15563" s="42"/>
      <c r="Y15563" s="42"/>
      <c r="Z15563" s="42"/>
    </row>
    <row r="15564">
      <c r="B15564" s="42"/>
      <c r="D15564" s="90"/>
      <c r="F15564" s="90"/>
      <c r="G15564" s="42"/>
      <c r="H15564" s="90"/>
      <c r="M15564" s="42"/>
      <c r="S15564" s="42"/>
      <c r="T15564" s="42"/>
      <c r="U15564" s="42"/>
      <c r="V15564" s="42"/>
      <c r="W15564" s="42"/>
      <c r="X15564" s="42"/>
      <c r="Y15564" s="42"/>
      <c r="Z15564" s="42"/>
    </row>
    <row r="15565">
      <c r="B15565" s="42"/>
      <c r="D15565" s="90"/>
      <c r="F15565" s="90"/>
      <c r="G15565" s="42"/>
      <c r="H15565" s="90"/>
      <c r="M15565" s="42"/>
      <c r="S15565" s="42"/>
      <c r="T15565" s="42"/>
      <c r="U15565" s="42"/>
      <c r="V15565" s="42"/>
      <c r="W15565" s="42"/>
      <c r="X15565" s="42"/>
      <c r="Y15565" s="42"/>
      <c r="Z15565" s="42"/>
    </row>
    <row r="15566">
      <c r="B15566" s="42"/>
      <c r="D15566" s="90"/>
      <c r="F15566" s="90"/>
      <c r="G15566" s="42"/>
      <c r="H15566" s="90"/>
      <c r="M15566" s="42"/>
      <c r="S15566" s="42"/>
      <c r="T15566" s="42"/>
      <c r="U15566" s="42"/>
      <c r="V15566" s="42"/>
      <c r="W15566" s="42"/>
      <c r="X15566" s="42"/>
      <c r="Y15566" s="42"/>
      <c r="Z15566" s="42"/>
    </row>
    <row r="15567">
      <c r="B15567" s="42"/>
      <c r="D15567" s="90"/>
      <c r="F15567" s="90"/>
      <c r="G15567" s="42"/>
      <c r="H15567" s="90"/>
      <c r="M15567" s="42"/>
      <c r="S15567" s="42"/>
      <c r="T15567" s="42"/>
      <c r="U15567" s="42"/>
      <c r="V15567" s="42"/>
      <c r="W15567" s="42"/>
      <c r="X15567" s="42"/>
      <c r="Y15567" s="42"/>
      <c r="Z15567" s="42"/>
    </row>
    <row r="15568">
      <c r="B15568" s="42"/>
      <c r="D15568" s="90"/>
      <c r="F15568" s="90"/>
      <c r="G15568" s="42"/>
      <c r="H15568" s="90"/>
      <c r="M15568" s="42"/>
      <c r="S15568" s="42"/>
      <c r="T15568" s="42"/>
      <c r="U15568" s="42"/>
      <c r="V15568" s="42"/>
      <c r="W15568" s="42"/>
      <c r="X15568" s="42"/>
      <c r="Y15568" s="42"/>
      <c r="Z15568" s="42"/>
    </row>
    <row r="15569">
      <c r="B15569" s="42"/>
      <c r="D15569" s="90"/>
      <c r="F15569" s="90"/>
      <c r="G15569" s="42"/>
      <c r="H15569" s="90"/>
      <c r="M15569" s="42"/>
      <c r="S15569" s="42"/>
      <c r="T15569" s="42"/>
      <c r="U15569" s="42"/>
      <c r="V15569" s="42"/>
      <c r="W15569" s="42"/>
      <c r="X15569" s="42"/>
      <c r="Y15569" s="42"/>
      <c r="Z15569" s="42"/>
    </row>
    <row r="15570">
      <c r="B15570" s="42"/>
      <c r="D15570" s="90"/>
      <c r="F15570" s="90"/>
      <c r="G15570" s="42"/>
      <c r="H15570" s="90"/>
      <c r="M15570" s="42"/>
      <c r="S15570" s="42"/>
      <c r="T15570" s="42"/>
      <c r="U15570" s="42"/>
      <c r="V15570" s="42"/>
      <c r="W15570" s="42"/>
      <c r="X15570" s="42"/>
      <c r="Y15570" s="42"/>
      <c r="Z15570" s="42"/>
    </row>
    <row r="15571">
      <c r="B15571" s="42"/>
      <c r="D15571" s="90"/>
      <c r="F15571" s="90"/>
      <c r="G15571" s="42"/>
      <c r="H15571" s="90"/>
      <c r="M15571" s="42"/>
      <c r="S15571" s="42"/>
      <c r="T15571" s="42"/>
      <c r="U15571" s="42"/>
      <c r="V15571" s="42"/>
      <c r="W15571" s="42"/>
      <c r="X15571" s="42"/>
      <c r="Y15571" s="42"/>
      <c r="Z15571" s="42"/>
    </row>
    <row r="15572">
      <c r="B15572" s="42"/>
      <c r="D15572" s="90"/>
      <c r="F15572" s="90"/>
      <c r="G15572" s="42"/>
      <c r="H15572" s="90"/>
      <c r="M15572" s="42"/>
      <c r="S15572" s="42"/>
      <c r="T15572" s="42"/>
      <c r="U15572" s="42"/>
      <c r="V15572" s="42"/>
      <c r="W15572" s="42"/>
      <c r="X15572" s="42"/>
      <c r="Y15572" s="42"/>
      <c r="Z15572" s="42"/>
    </row>
    <row r="15573">
      <c r="B15573" s="42"/>
      <c r="D15573" s="90"/>
      <c r="F15573" s="90"/>
      <c r="G15573" s="42"/>
      <c r="H15573" s="90"/>
      <c r="M15573" s="42"/>
      <c r="S15573" s="42"/>
      <c r="T15573" s="42"/>
      <c r="U15573" s="42"/>
      <c r="V15573" s="42"/>
      <c r="W15573" s="42"/>
      <c r="X15573" s="42"/>
      <c r="Y15573" s="42"/>
      <c r="Z15573" s="42"/>
    </row>
    <row r="15574">
      <c r="B15574" s="42"/>
      <c r="D15574" s="90"/>
      <c r="F15574" s="90"/>
      <c r="G15574" s="42"/>
      <c r="H15574" s="90"/>
      <c r="M15574" s="42"/>
      <c r="S15574" s="42"/>
      <c r="T15574" s="42"/>
      <c r="U15574" s="42"/>
      <c r="V15574" s="42"/>
      <c r="W15574" s="42"/>
      <c r="X15574" s="42"/>
      <c r="Y15574" s="42"/>
      <c r="Z15574" s="42"/>
    </row>
    <row r="15575">
      <c r="B15575" s="42"/>
      <c r="D15575" s="90"/>
      <c r="F15575" s="90"/>
      <c r="G15575" s="42"/>
      <c r="H15575" s="90"/>
      <c r="M15575" s="42"/>
      <c r="S15575" s="42"/>
      <c r="T15575" s="42"/>
      <c r="U15575" s="42"/>
      <c r="V15575" s="42"/>
      <c r="W15575" s="42"/>
      <c r="X15575" s="42"/>
      <c r="Y15575" s="42"/>
      <c r="Z15575" s="42"/>
    </row>
    <row r="15576">
      <c r="B15576" s="42"/>
      <c r="D15576" s="90"/>
      <c r="F15576" s="90"/>
      <c r="G15576" s="42"/>
      <c r="H15576" s="90"/>
      <c r="M15576" s="42"/>
      <c r="S15576" s="42"/>
      <c r="T15576" s="42"/>
      <c r="U15576" s="42"/>
      <c r="V15576" s="42"/>
      <c r="W15576" s="42"/>
      <c r="X15576" s="42"/>
      <c r="Y15576" s="42"/>
      <c r="Z15576" s="42"/>
    </row>
    <row r="15577">
      <c r="B15577" s="42"/>
      <c r="D15577" s="90"/>
      <c r="F15577" s="90"/>
      <c r="G15577" s="42"/>
      <c r="H15577" s="90"/>
      <c r="M15577" s="42"/>
      <c r="S15577" s="42"/>
      <c r="T15577" s="42"/>
      <c r="U15577" s="42"/>
      <c r="V15577" s="42"/>
      <c r="W15577" s="42"/>
      <c r="X15577" s="42"/>
      <c r="Y15577" s="42"/>
      <c r="Z15577" s="42"/>
    </row>
    <row r="15578">
      <c r="B15578" s="42"/>
      <c r="D15578" s="90"/>
      <c r="F15578" s="90"/>
      <c r="G15578" s="42"/>
      <c r="H15578" s="90"/>
      <c r="M15578" s="42"/>
      <c r="S15578" s="42"/>
      <c r="T15578" s="42"/>
      <c r="U15578" s="42"/>
      <c r="V15578" s="42"/>
      <c r="W15578" s="42"/>
      <c r="X15578" s="42"/>
      <c r="Y15578" s="42"/>
      <c r="Z15578" s="42"/>
    </row>
    <row r="15579">
      <c r="B15579" s="42"/>
      <c r="D15579" s="90"/>
      <c r="F15579" s="90"/>
      <c r="G15579" s="42"/>
      <c r="H15579" s="90"/>
      <c r="M15579" s="42"/>
      <c r="S15579" s="42"/>
      <c r="T15579" s="42"/>
      <c r="U15579" s="42"/>
      <c r="V15579" s="42"/>
      <c r="W15579" s="42"/>
      <c r="X15579" s="42"/>
      <c r="Y15579" s="42"/>
      <c r="Z15579" s="42"/>
    </row>
    <row r="15580">
      <c r="B15580" s="42"/>
      <c r="D15580" s="90"/>
      <c r="F15580" s="90"/>
      <c r="G15580" s="42"/>
      <c r="H15580" s="90"/>
      <c r="M15580" s="42"/>
      <c r="S15580" s="42"/>
      <c r="T15580" s="42"/>
      <c r="U15580" s="42"/>
      <c r="V15580" s="42"/>
      <c r="W15580" s="42"/>
      <c r="X15580" s="42"/>
      <c r="Y15580" s="42"/>
      <c r="Z15580" s="42"/>
    </row>
    <row r="15581">
      <c r="B15581" s="42"/>
      <c r="D15581" s="90"/>
      <c r="F15581" s="90"/>
      <c r="G15581" s="42"/>
      <c r="H15581" s="90"/>
      <c r="M15581" s="42"/>
      <c r="S15581" s="42"/>
      <c r="T15581" s="42"/>
      <c r="U15581" s="42"/>
      <c r="V15581" s="42"/>
      <c r="W15581" s="42"/>
      <c r="X15581" s="42"/>
      <c r="Y15581" s="42"/>
      <c r="Z15581" s="42"/>
    </row>
    <row r="15582">
      <c r="B15582" s="42"/>
      <c r="D15582" s="90"/>
      <c r="F15582" s="90"/>
      <c r="G15582" s="42"/>
      <c r="H15582" s="90"/>
      <c r="M15582" s="42"/>
      <c r="S15582" s="42"/>
      <c r="T15582" s="42"/>
      <c r="U15582" s="42"/>
      <c r="V15582" s="42"/>
      <c r="W15582" s="42"/>
      <c r="X15582" s="42"/>
      <c r="Y15582" s="42"/>
      <c r="Z15582" s="42"/>
    </row>
    <row r="15583">
      <c r="B15583" s="42"/>
      <c r="D15583" s="90"/>
      <c r="F15583" s="90"/>
      <c r="G15583" s="42"/>
      <c r="H15583" s="90"/>
      <c r="M15583" s="42"/>
      <c r="S15583" s="42"/>
      <c r="T15583" s="42"/>
      <c r="U15583" s="42"/>
      <c r="V15583" s="42"/>
      <c r="W15583" s="42"/>
      <c r="X15583" s="42"/>
      <c r="Y15583" s="42"/>
      <c r="Z15583" s="42"/>
    </row>
    <row r="15584">
      <c r="B15584" s="42"/>
      <c r="D15584" s="90"/>
      <c r="F15584" s="90"/>
      <c r="G15584" s="42"/>
      <c r="H15584" s="90"/>
      <c r="M15584" s="42"/>
      <c r="S15584" s="42"/>
      <c r="T15584" s="42"/>
      <c r="U15584" s="42"/>
      <c r="V15584" s="42"/>
      <c r="W15584" s="42"/>
      <c r="X15584" s="42"/>
      <c r="Y15584" s="42"/>
      <c r="Z15584" s="42"/>
    </row>
    <row r="15585">
      <c r="B15585" s="42"/>
      <c r="D15585" s="90"/>
      <c r="F15585" s="90"/>
      <c r="G15585" s="42"/>
      <c r="H15585" s="90"/>
      <c r="M15585" s="42"/>
      <c r="S15585" s="42"/>
      <c r="T15585" s="42"/>
      <c r="U15585" s="42"/>
      <c r="V15585" s="42"/>
      <c r="W15585" s="42"/>
      <c r="X15585" s="42"/>
      <c r="Y15585" s="42"/>
      <c r="Z15585" s="42"/>
    </row>
    <row r="15586">
      <c r="B15586" s="42"/>
      <c r="D15586" s="90"/>
      <c r="F15586" s="90"/>
      <c r="G15586" s="42"/>
      <c r="H15586" s="90"/>
      <c r="M15586" s="42"/>
      <c r="S15586" s="42"/>
      <c r="T15586" s="42"/>
      <c r="U15586" s="42"/>
      <c r="V15586" s="42"/>
      <c r="W15586" s="42"/>
      <c r="X15586" s="42"/>
      <c r="Y15586" s="42"/>
      <c r="Z15586" s="42"/>
    </row>
    <row r="15587">
      <c r="B15587" s="42"/>
      <c r="D15587" s="90"/>
      <c r="F15587" s="90"/>
      <c r="G15587" s="42"/>
      <c r="H15587" s="90"/>
      <c r="M15587" s="42"/>
      <c r="S15587" s="42"/>
      <c r="T15587" s="42"/>
      <c r="U15587" s="42"/>
      <c r="V15587" s="42"/>
      <c r="W15587" s="42"/>
      <c r="X15587" s="42"/>
      <c r="Y15587" s="42"/>
      <c r="Z15587" s="42"/>
    </row>
    <row r="15588">
      <c r="B15588" s="42"/>
      <c r="D15588" s="90"/>
      <c r="F15588" s="90"/>
      <c r="G15588" s="42"/>
      <c r="H15588" s="90"/>
      <c r="M15588" s="42"/>
      <c r="S15588" s="42"/>
      <c r="T15588" s="42"/>
      <c r="U15588" s="42"/>
      <c r="V15588" s="42"/>
      <c r="W15588" s="42"/>
      <c r="X15588" s="42"/>
      <c r="Y15588" s="42"/>
      <c r="Z15588" s="42"/>
    </row>
    <row r="15589">
      <c r="B15589" s="42"/>
      <c r="D15589" s="90"/>
      <c r="F15589" s="90"/>
      <c r="G15589" s="42"/>
      <c r="H15589" s="90"/>
      <c r="M15589" s="42"/>
      <c r="S15589" s="42"/>
      <c r="T15589" s="42"/>
      <c r="U15589" s="42"/>
      <c r="V15589" s="42"/>
      <c r="W15589" s="42"/>
      <c r="X15589" s="42"/>
      <c r="Y15589" s="42"/>
      <c r="Z15589" s="42"/>
    </row>
    <row r="15590">
      <c r="B15590" s="42"/>
      <c r="D15590" s="90"/>
      <c r="F15590" s="90"/>
      <c r="G15590" s="42"/>
      <c r="H15590" s="90"/>
      <c r="M15590" s="42"/>
      <c r="S15590" s="42"/>
      <c r="T15590" s="42"/>
      <c r="U15590" s="42"/>
      <c r="V15590" s="42"/>
      <c r="W15590" s="42"/>
      <c r="X15590" s="42"/>
      <c r="Y15590" s="42"/>
      <c r="Z15590" s="42"/>
    </row>
    <row r="15591">
      <c r="B15591" s="42"/>
      <c r="D15591" s="90"/>
      <c r="F15591" s="90"/>
      <c r="G15591" s="42"/>
      <c r="H15591" s="90"/>
      <c r="M15591" s="42"/>
      <c r="S15591" s="42"/>
      <c r="T15591" s="42"/>
      <c r="U15591" s="42"/>
      <c r="V15591" s="42"/>
      <c r="W15591" s="42"/>
      <c r="X15591" s="42"/>
      <c r="Y15591" s="42"/>
      <c r="Z15591" s="42"/>
    </row>
    <row r="15592">
      <c r="B15592" s="42"/>
      <c r="D15592" s="90"/>
      <c r="F15592" s="90"/>
      <c r="G15592" s="42"/>
      <c r="H15592" s="90"/>
      <c r="M15592" s="42"/>
      <c r="S15592" s="42"/>
      <c r="T15592" s="42"/>
      <c r="U15592" s="42"/>
      <c r="V15592" s="42"/>
      <c r="W15592" s="42"/>
      <c r="X15592" s="42"/>
      <c r="Y15592" s="42"/>
      <c r="Z15592" s="42"/>
    </row>
    <row r="15593">
      <c r="B15593" s="42"/>
      <c r="D15593" s="90"/>
      <c r="F15593" s="90"/>
      <c r="G15593" s="42"/>
      <c r="H15593" s="90"/>
      <c r="M15593" s="42"/>
      <c r="S15593" s="42"/>
      <c r="T15593" s="42"/>
      <c r="U15593" s="42"/>
      <c r="V15593" s="42"/>
      <c r="W15593" s="42"/>
      <c r="X15593" s="42"/>
      <c r="Y15593" s="42"/>
      <c r="Z15593" s="42"/>
    </row>
    <row r="15594">
      <c r="B15594" s="42"/>
      <c r="D15594" s="90"/>
      <c r="F15594" s="90"/>
      <c r="G15594" s="42"/>
      <c r="H15594" s="90"/>
      <c r="M15594" s="42"/>
      <c r="S15594" s="42"/>
      <c r="T15594" s="42"/>
      <c r="U15594" s="42"/>
      <c r="V15594" s="42"/>
      <c r="W15594" s="42"/>
      <c r="X15594" s="42"/>
      <c r="Y15594" s="42"/>
      <c r="Z15594" s="42"/>
    </row>
    <row r="15595">
      <c r="B15595" s="42"/>
      <c r="D15595" s="90"/>
      <c r="F15595" s="90"/>
      <c r="G15595" s="42"/>
      <c r="H15595" s="90"/>
      <c r="M15595" s="42"/>
      <c r="S15595" s="42"/>
      <c r="T15595" s="42"/>
      <c r="U15595" s="42"/>
      <c r="V15595" s="42"/>
      <c r="W15595" s="42"/>
      <c r="X15595" s="42"/>
      <c r="Y15595" s="42"/>
      <c r="Z15595" s="42"/>
    </row>
    <row r="15596">
      <c r="B15596" s="42"/>
      <c r="D15596" s="90"/>
      <c r="F15596" s="90"/>
      <c r="G15596" s="42"/>
      <c r="H15596" s="90"/>
      <c r="M15596" s="42"/>
      <c r="S15596" s="42"/>
      <c r="T15596" s="42"/>
      <c r="U15596" s="42"/>
      <c r="V15596" s="42"/>
      <c r="W15596" s="42"/>
      <c r="X15596" s="42"/>
      <c r="Y15596" s="42"/>
      <c r="Z15596" s="42"/>
    </row>
    <row r="15597">
      <c r="B15597" s="42"/>
      <c r="D15597" s="90"/>
      <c r="F15597" s="90"/>
      <c r="G15597" s="42"/>
      <c r="H15597" s="90"/>
      <c r="M15597" s="42"/>
      <c r="S15597" s="42"/>
      <c r="T15597" s="42"/>
      <c r="U15597" s="42"/>
      <c r="V15597" s="42"/>
      <c r="W15597" s="42"/>
      <c r="X15597" s="42"/>
      <c r="Y15597" s="42"/>
      <c r="Z15597" s="42"/>
    </row>
    <row r="15598">
      <c r="B15598" s="42"/>
      <c r="D15598" s="90"/>
      <c r="F15598" s="90"/>
      <c r="G15598" s="42"/>
      <c r="H15598" s="90"/>
      <c r="M15598" s="42"/>
      <c r="S15598" s="42"/>
      <c r="T15598" s="42"/>
      <c r="U15598" s="42"/>
      <c r="V15598" s="42"/>
      <c r="W15598" s="42"/>
      <c r="X15598" s="42"/>
      <c r="Y15598" s="42"/>
      <c r="Z15598" s="42"/>
    </row>
    <row r="15599">
      <c r="B15599" s="42"/>
      <c r="D15599" s="90"/>
      <c r="F15599" s="90"/>
      <c r="G15599" s="42"/>
      <c r="H15599" s="90"/>
      <c r="M15599" s="42"/>
      <c r="S15599" s="42"/>
      <c r="T15599" s="42"/>
      <c r="U15599" s="42"/>
      <c r="V15599" s="42"/>
      <c r="W15599" s="42"/>
      <c r="X15599" s="42"/>
      <c r="Y15599" s="42"/>
      <c r="Z15599" s="42"/>
    </row>
    <row r="15600">
      <c r="B15600" s="42"/>
      <c r="D15600" s="90"/>
      <c r="F15600" s="90"/>
      <c r="G15600" s="42"/>
      <c r="H15600" s="90"/>
      <c r="M15600" s="42"/>
      <c r="S15600" s="42"/>
      <c r="T15600" s="42"/>
      <c r="U15600" s="42"/>
      <c r="V15600" s="42"/>
      <c r="W15600" s="42"/>
      <c r="X15600" s="42"/>
      <c r="Y15600" s="42"/>
      <c r="Z15600" s="42"/>
    </row>
    <row r="15601">
      <c r="B15601" s="42"/>
      <c r="D15601" s="90"/>
      <c r="F15601" s="90"/>
      <c r="G15601" s="42"/>
      <c r="H15601" s="90"/>
      <c r="M15601" s="42"/>
      <c r="S15601" s="42"/>
      <c r="T15601" s="42"/>
      <c r="U15601" s="42"/>
      <c r="V15601" s="42"/>
      <c r="W15601" s="42"/>
      <c r="X15601" s="42"/>
      <c r="Y15601" s="42"/>
      <c r="Z15601" s="42"/>
    </row>
    <row r="15602">
      <c r="B15602" s="42"/>
      <c r="D15602" s="90"/>
      <c r="F15602" s="90"/>
      <c r="G15602" s="42"/>
      <c r="H15602" s="90"/>
      <c r="M15602" s="42"/>
      <c r="S15602" s="42"/>
      <c r="T15602" s="42"/>
      <c r="U15602" s="42"/>
      <c r="V15602" s="42"/>
      <c r="W15602" s="42"/>
      <c r="X15602" s="42"/>
      <c r="Y15602" s="42"/>
      <c r="Z15602" s="42"/>
    </row>
    <row r="15603">
      <c r="B15603" s="42"/>
      <c r="D15603" s="90"/>
      <c r="F15603" s="90"/>
      <c r="G15603" s="42"/>
      <c r="H15603" s="90"/>
      <c r="M15603" s="42"/>
      <c r="S15603" s="42"/>
      <c r="T15603" s="42"/>
      <c r="U15603" s="42"/>
      <c r="V15603" s="42"/>
      <c r="W15603" s="42"/>
      <c r="X15603" s="42"/>
      <c r="Y15603" s="42"/>
      <c r="Z15603" s="42"/>
    </row>
    <row r="15604">
      <c r="B15604" s="42"/>
      <c r="D15604" s="90"/>
      <c r="F15604" s="90"/>
      <c r="G15604" s="42"/>
      <c r="H15604" s="90"/>
      <c r="M15604" s="42"/>
      <c r="S15604" s="42"/>
      <c r="T15604" s="42"/>
      <c r="U15604" s="42"/>
      <c r="V15604" s="42"/>
      <c r="W15604" s="42"/>
      <c r="X15604" s="42"/>
      <c r="Y15604" s="42"/>
      <c r="Z15604" s="42"/>
    </row>
    <row r="15605">
      <c r="B15605" s="42"/>
      <c r="D15605" s="90"/>
      <c r="F15605" s="90"/>
      <c r="G15605" s="42"/>
      <c r="H15605" s="90"/>
      <c r="M15605" s="42"/>
      <c r="S15605" s="42"/>
      <c r="T15605" s="42"/>
      <c r="U15605" s="42"/>
      <c r="V15605" s="42"/>
      <c r="W15605" s="42"/>
      <c r="X15605" s="42"/>
      <c r="Y15605" s="42"/>
      <c r="Z15605" s="42"/>
    </row>
    <row r="15606">
      <c r="B15606" s="42"/>
      <c r="D15606" s="90"/>
      <c r="F15606" s="90"/>
      <c r="G15606" s="42"/>
      <c r="H15606" s="90"/>
      <c r="M15606" s="42"/>
      <c r="S15606" s="42"/>
      <c r="T15606" s="42"/>
      <c r="U15606" s="42"/>
      <c r="V15606" s="42"/>
      <c r="W15606" s="42"/>
      <c r="X15606" s="42"/>
      <c r="Y15606" s="42"/>
      <c r="Z15606" s="42"/>
    </row>
    <row r="15607">
      <c r="B15607" s="42"/>
      <c r="D15607" s="90"/>
      <c r="F15607" s="90"/>
      <c r="G15607" s="42"/>
      <c r="H15607" s="90"/>
      <c r="M15607" s="42"/>
      <c r="S15607" s="42"/>
      <c r="T15607" s="42"/>
      <c r="U15607" s="42"/>
      <c r="V15607" s="42"/>
      <c r="W15607" s="42"/>
      <c r="X15607" s="42"/>
      <c r="Y15607" s="42"/>
      <c r="Z15607" s="42"/>
    </row>
    <row r="15608">
      <c r="B15608" s="42"/>
      <c r="D15608" s="90"/>
      <c r="F15608" s="90"/>
      <c r="G15608" s="42"/>
      <c r="H15608" s="90"/>
      <c r="M15608" s="42"/>
      <c r="S15608" s="42"/>
      <c r="T15608" s="42"/>
      <c r="U15608" s="42"/>
      <c r="V15608" s="42"/>
      <c r="W15608" s="42"/>
      <c r="X15608" s="42"/>
      <c r="Y15608" s="42"/>
      <c r="Z15608" s="42"/>
    </row>
    <row r="15609">
      <c r="B15609" s="42"/>
      <c r="D15609" s="90"/>
      <c r="F15609" s="90"/>
      <c r="G15609" s="42"/>
      <c r="H15609" s="90"/>
      <c r="M15609" s="42"/>
      <c r="S15609" s="42"/>
      <c r="T15609" s="42"/>
      <c r="U15609" s="42"/>
      <c r="V15609" s="42"/>
      <c r="W15609" s="42"/>
      <c r="X15609" s="42"/>
      <c r="Y15609" s="42"/>
      <c r="Z15609" s="42"/>
    </row>
    <row r="15610">
      <c r="B15610" s="42"/>
      <c r="D15610" s="90"/>
      <c r="F15610" s="90"/>
      <c r="G15610" s="42"/>
      <c r="H15610" s="90"/>
      <c r="M15610" s="42"/>
      <c r="S15610" s="42"/>
      <c r="T15610" s="42"/>
      <c r="U15610" s="42"/>
      <c r="V15610" s="42"/>
      <c r="W15610" s="42"/>
      <c r="X15610" s="42"/>
      <c r="Y15610" s="42"/>
      <c r="Z15610" s="42"/>
    </row>
    <row r="15611">
      <c r="B15611" s="42"/>
      <c r="D15611" s="90"/>
      <c r="F15611" s="90"/>
      <c r="G15611" s="42"/>
      <c r="H15611" s="90"/>
      <c r="M15611" s="42"/>
      <c r="S15611" s="42"/>
      <c r="T15611" s="42"/>
      <c r="U15611" s="42"/>
      <c r="V15611" s="42"/>
      <c r="W15611" s="42"/>
      <c r="X15611" s="42"/>
      <c r="Y15611" s="42"/>
      <c r="Z15611" s="42"/>
    </row>
    <row r="15612">
      <c r="B15612" s="42"/>
      <c r="D15612" s="90"/>
      <c r="F15612" s="90"/>
      <c r="G15612" s="42"/>
      <c r="H15612" s="90"/>
      <c r="M15612" s="42"/>
      <c r="S15612" s="42"/>
      <c r="T15612" s="42"/>
      <c r="U15612" s="42"/>
      <c r="V15612" s="42"/>
      <c r="W15612" s="42"/>
      <c r="X15612" s="42"/>
      <c r="Y15612" s="42"/>
      <c r="Z15612" s="42"/>
    </row>
    <row r="15613">
      <c r="B15613" s="42"/>
      <c r="D15613" s="90"/>
      <c r="F15613" s="90"/>
      <c r="G15613" s="42"/>
      <c r="H15613" s="90"/>
      <c r="M15613" s="42"/>
      <c r="S15613" s="42"/>
      <c r="T15613" s="42"/>
      <c r="U15613" s="42"/>
      <c r="V15613" s="42"/>
      <c r="W15613" s="42"/>
      <c r="X15613" s="42"/>
      <c r="Y15613" s="42"/>
      <c r="Z15613" s="42"/>
    </row>
    <row r="15614">
      <c r="B15614" s="42"/>
      <c r="D15614" s="90"/>
      <c r="F15614" s="90"/>
      <c r="G15614" s="42"/>
      <c r="H15614" s="90"/>
      <c r="M15614" s="42"/>
      <c r="S15614" s="42"/>
      <c r="T15614" s="42"/>
      <c r="U15614" s="42"/>
      <c r="V15614" s="42"/>
      <c r="W15614" s="42"/>
      <c r="X15614" s="42"/>
      <c r="Y15614" s="42"/>
      <c r="Z15614" s="42"/>
    </row>
    <row r="15615">
      <c r="B15615" s="42"/>
      <c r="D15615" s="90"/>
      <c r="F15615" s="90"/>
      <c r="G15615" s="42"/>
      <c r="H15615" s="90"/>
      <c r="M15615" s="42"/>
      <c r="S15615" s="42"/>
      <c r="T15615" s="42"/>
      <c r="U15615" s="42"/>
      <c r="V15615" s="42"/>
      <c r="W15615" s="42"/>
      <c r="X15615" s="42"/>
      <c r="Y15615" s="42"/>
      <c r="Z15615" s="42"/>
    </row>
    <row r="15616">
      <c r="B15616" s="42"/>
      <c r="D15616" s="90"/>
      <c r="F15616" s="90"/>
      <c r="G15616" s="42"/>
      <c r="H15616" s="90"/>
      <c r="M15616" s="42"/>
      <c r="S15616" s="42"/>
      <c r="T15616" s="42"/>
      <c r="U15616" s="42"/>
      <c r="V15616" s="42"/>
      <c r="W15616" s="42"/>
      <c r="X15616" s="42"/>
      <c r="Y15616" s="42"/>
      <c r="Z15616" s="42"/>
    </row>
    <row r="15617">
      <c r="B15617" s="42"/>
      <c r="D15617" s="90"/>
      <c r="F15617" s="90"/>
      <c r="G15617" s="42"/>
      <c r="H15617" s="90"/>
      <c r="M15617" s="42"/>
      <c r="S15617" s="42"/>
      <c r="T15617" s="42"/>
      <c r="U15617" s="42"/>
      <c r="V15617" s="42"/>
      <c r="W15617" s="42"/>
      <c r="X15617" s="42"/>
      <c r="Y15617" s="42"/>
      <c r="Z15617" s="42"/>
    </row>
    <row r="15618">
      <c r="B15618" s="42"/>
      <c r="D15618" s="90"/>
      <c r="F15618" s="90"/>
      <c r="G15618" s="42"/>
      <c r="H15618" s="90"/>
      <c r="M15618" s="42"/>
      <c r="S15618" s="42"/>
      <c r="T15618" s="42"/>
      <c r="U15618" s="42"/>
      <c r="V15618" s="42"/>
      <c r="W15618" s="42"/>
      <c r="X15618" s="42"/>
      <c r="Y15618" s="42"/>
      <c r="Z15618" s="42"/>
    </row>
    <row r="15619">
      <c r="B15619" s="42"/>
      <c r="D15619" s="90"/>
      <c r="F15619" s="90"/>
      <c r="G15619" s="42"/>
      <c r="H15619" s="90"/>
      <c r="M15619" s="42"/>
      <c r="S15619" s="42"/>
      <c r="T15619" s="42"/>
      <c r="U15619" s="42"/>
      <c r="V15619" s="42"/>
      <c r="W15619" s="42"/>
      <c r="X15619" s="42"/>
      <c r="Y15619" s="42"/>
      <c r="Z15619" s="42"/>
    </row>
    <row r="15620">
      <c r="B15620" s="42"/>
      <c r="D15620" s="90"/>
      <c r="F15620" s="90"/>
      <c r="G15620" s="42"/>
      <c r="H15620" s="90"/>
      <c r="M15620" s="42"/>
      <c r="S15620" s="42"/>
      <c r="T15620" s="42"/>
      <c r="U15620" s="42"/>
      <c r="V15620" s="42"/>
      <c r="W15620" s="42"/>
      <c r="X15620" s="42"/>
      <c r="Y15620" s="42"/>
      <c r="Z15620" s="42"/>
    </row>
    <row r="15621">
      <c r="B15621" s="42"/>
      <c r="D15621" s="90"/>
      <c r="F15621" s="90"/>
      <c r="G15621" s="42"/>
      <c r="H15621" s="90"/>
      <c r="M15621" s="42"/>
      <c r="S15621" s="42"/>
      <c r="T15621" s="42"/>
      <c r="U15621" s="42"/>
      <c r="V15621" s="42"/>
      <c r="W15621" s="42"/>
      <c r="X15621" s="42"/>
      <c r="Y15621" s="42"/>
      <c r="Z15621" s="42"/>
    </row>
    <row r="15622">
      <c r="B15622" s="42"/>
      <c r="D15622" s="90"/>
      <c r="F15622" s="90"/>
      <c r="G15622" s="42"/>
      <c r="H15622" s="90"/>
      <c r="M15622" s="42"/>
      <c r="S15622" s="42"/>
      <c r="T15622" s="42"/>
      <c r="U15622" s="42"/>
      <c r="V15622" s="42"/>
      <c r="W15622" s="42"/>
      <c r="X15622" s="42"/>
      <c r="Y15622" s="42"/>
      <c r="Z15622" s="42"/>
    </row>
    <row r="15623">
      <c r="B15623" s="42"/>
      <c r="D15623" s="90"/>
      <c r="F15623" s="90"/>
      <c r="G15623" s="42"/>
      <c r="H15623" s="90"/>
      <c r="M15623" s="42"/>
      <c r="S15623" s="42"/>
      <c r="T15623" s="42"/>
      <c r="U15623" s="42"/>
      <c r="V15623" s="42"/>
      <c r="W15623" s="42"/>
      <c r="X15623" s="42"/>
      <c r="Y15623" s="42"/>
      <c r="Z15623" s="42"/>
    </row>
    <row r="15624">
      <c r="B15624" s="42"/>
      <c r="D15624" s="90"/>
      <c r="F15624" s="90"/>
      <c r="G15624" s="42"/>
      <c r="H15624" s="90"/>
      <c r="M15624" s="42"/>
      <c r="S15624" s="42"/>
      <c r="T15624" s="42"/>
      <c r="U15624" s="42"/>
      <c r="V15624" s="42"/>
      <c r="W15624" s="42"/>
      <c r="X15624" s="42"/>
      <c r="Y15624" s="42"/>
      <c r="Z15624" s="42"/>
    </row>
    <row r="15625">
      <c r="B15625" s="42"/>
      <c r="D15625" s="90"/>
      <c r="F15625" s="90"/>
      <c r="G15625" s="42"/>
      <c r="H15625" s="90"/>
      <c r="M15625" s="42"/>
      <c r="S15625" s="42"/>
      <c r="T15625" s="42"/>
      <c r="U15625" s="42"/>
      <c r="V15625" s="42"/>
      <c r="W15625" s="42"/>
      <c r="X15625" s="42"/>
      <c r="Y15625" s="42"/>
      <c r="Z15625" s="42"/>
    </row>
    <row r="15626">
      <c r="B15626" s="42"/>
      <c r="D15626" s="90"/>
      <c r="F15626" s="90"/>
      <c r="G15626" s="42"/>
      <c r="H15626" s="90"/>
      <c r="M15626" s="42"/>
      <c r="S15626" s="42"/>
      <c r="T15626" s="42"/>
      <c r="U15626" s="42"/>
      <c r="V15626" s="42"/>
      <c r="W15626" s="42"/>
      <c r="X15626" s="42"/>
      <c r="Y15626" s="42"/>
      <c r="Z15626" s="42"/>
    </row>
    <row r="15627">
      <c r="B15627" s="42"/>
      <c r="D15627" s="90"/>
      <c r="F15627" s="90"/>
      <c r="G15627" s="42"/>
      <c r="H15627" s="90"/>
      <c r="M15627" s="42"/>
      <c r="S15627" s="42"/>
      <c r="T15627" s="42"/>
      <c r="U15627" s="42"/>
      <c r="V15627" s="42"/>
      <c r="W15627" s="42"/>
      <c r="X15627" s="42"/>
      <c r="Y15627" s="42"/>
      <c r="Z15627" s="42"/>
    </row>
    <row r="15628">
      <c r="B15628" s="42"/>
      <c r="D15628" s="90"/>
      <c r="F15628" s="90"/>
      <c r="G15628" s="42"/>
      <c r="H15628" s="90"/>
      <c r="M15628" s="42"/>
      <c r="S15628" s="42"/>
      <c r="T15628" s="42"/>
      <c r="U15628" s="42"/>
      <c r="V15628" s="42"/>
      <c r="W15628" s="42"/>
      <c r="X15628" s="42"/>
      <c r="Y15628" s="42"/>
      <c r="Z15628" s="42"/>
    </row>
    <row r="15629">
      <c r="B15629" s="42"/>
      <c r="D15629" s="90"/>
      <c r="F15629" s="90"/>
      <c r="G15629" s="42"/>
      <c r="H15629" s="90"/>
      <c r="M15629" s="42"/>
      <c r="S15629" s="42"/>
      <c r="T15629" s="42"/>
      <c r="U15629" s="42"/>
      <c r="V15629" s="42"/>
      <c r="W15629" s="42"/>
      <c r="X15629" s="42"/>
      <c r="Y15629" s="42"/>
      <c r="Z15629" s="42"/>
    </row>
    <row r="15630">
      <c r="B15630" s="42"/>
      <c r="D15630" s="90"/>
      <c r="F15630" s="90"/>
      <c r="G15630" s="42"/>
      <c r="H15630" s="90"/>
      <c r="M15630" s="42"/>
      <c r="S15630" s="42"/>
      <c r="T15630" s="42"/>
      <c r="U15630" s="42"/>
      <c r="V15630" s="42"/>
      <c r="W15630" s="42"/>
      <c r="X15630" s="42"/>
      <c r="Y15630" s="42"/>
      <c r="Z15630" s="42"/>
    </row>
    <row r="15631">
      <c r="B15631" s="42"/>
      <c r="D15631" s="90"/>
      <c r="F15631" s="90"/>
      <c r="G15631" s="42"/>
      <c r="H15631" s="90"/>
      <c r="M15631" s="42"/>
      <c r="S15631" s="42"/>
      <c r="T15631" s="42"/>
      <c r="U15631" s="42"/>
      <c r="V15631" s="42"/>
      <c r="W15631" s="42"/>
      <c r="X15631" s="42"/>
      <c r="Y15631" s="42"/>
      <c r="Z15631" s="42"/>
    </row>
    <row r="15632">
      <c r="B15632" s="42"/>
      <c r="D15632" s="90"/>
      <c r="F15632" s="90"/>
      <c r="G15632" s="42"/>
      <c r="H15632" s="90"/>
      <c r="M15632" s="42"/>
      <c r="S15632" s="42"/>
      <c r="T15632" s="42"/>
      <c r="U15632" s="42"/>
      <c r="V15632" s="42"/>
      <c r="W15632" s="42"/>
      <c r="X15632" s="42"/>
      <c r="Y15632" s="42"/>
      <c r="Z15632" s="42"/>
    </row>
    <row r="15633">
      <c r="B15633" s="42"/>
      <c r="D15633" s="90"/>
      <c r="F15633" s="90"/>
      <c r="G15633" s="42"/>
      <c r="H15633" s="90"/>
      <c r="M15633" s="42"/>
      <c r="S15633" s="42"/>
      <c r="T15633" s="42"/>
      <c r="U15633" s="42"/>
      <c r="V15633" s="42"/>
      <c r="W15633" s="42"/>
      <c r="X15633" s="42"/>
      <c r="Y15633" s="42"/>
      <c r="Z15633" s="42"/>
    </row>
    <row r="15634">
      <c r="B15634" s="42"/>
      <c r="D15634" s="90"/>
      <c r="F15634" s="90"/>
      <c r="G15634" s="42"/>
      <c r="H15634" s="90"/>
      <c r="M15634" s="42"/>
      <c r="S15634" s="42"/>
      <c r="T15634" s="42"/>
      <c r="U15634" s="42"/>
      <c r="V15634" s="42"/>
      <c r="W15634" s="42"/>
      <c r="X15634" s="42"/>
      <c r="Y15634" s="42"/>
      <c r="Z15634" s="42"/>
    </row>
    <row r="15635">
      <c r="B15635" s="42"/>
      <c r="D15635" s="90"/>
      <c r="F15635" s="90"/>
      <c r="G15635" s="42"/>
      <c r="H15635" s="90"/>
      <c r="M15635" s="42"/>
      <c r="S15635" s="42"/>
      <c r="T15635" s="42"/>
      <c r="U15635" s="42"/>
      <c r="V15635" s="42"/>
      <c r="W15635" s="42"/>
      <c r="X15635" s="42"/>
      <c r="Y15635" s="42"/>
      <c r="Z15635" s="42"/>
    </row>
    <row r="15636">
      <c r="B15636" s="42"/>
      <c r="D15636" s="90"/>
      <c r="F15636" s="90"/>
      <c r="G15636" s="42"/>
      <c r="H15636" s="90"/>
      <c r="M15636" s="42"/>
      <c r="S15636" s="42"/>
      <c r="T15636" s="42"/>
      <c r="U15636" s="42"/>
      <c r="V15636" s="42"/>
      <c r="W15636" s="42"/>
      <c r="X15636" s="42"/>
      <c r="Y15636" s="42"/>
      <c r="Z15636" s="42"/>
    </row>
    <row r="15637">
      <c r="B15637" s="42"/>
      <c r="D15637" s="90"/>
      <c r="F15637" s="90"/>
      <c r="G15637" s="42"/>
      <c r="H15637" s="90"/>
      <c r="M15637" s="42"/>
      <c r="S15637" s="42"/>
      <c r="T15637" s="42"/>
      <c r="U15637" s="42"/>
      <c r="V15637" s="42"/>
      <c r="W15637" s="42"/>
      <c r="X15637" s="42"/>
      <c r="Y15637" s="42"/>
      <c r="Z15637" s="42"/>
    </row>
    <row r="15638">
      <c r="B15638" s="42"/>
      <c r="D15638" s="90"/>
      <c r="F15638" s="90"/>
      <c r="G15638" s="42"/>
      <c r="H15638" s="90"/>
      <c r="M15638" s="42"/>
      <c r="S15638" s="42"/>
      <c r="T15638" s="42"/>
      <c r="U15638" s="42"/>
      <c r="V15638" s="42"/>
      <c r="W15638" s="42"/>
      <c r="X15638" s="42"/>
      <c r="Y15638" s="42"/>
      <c r="Z15638" s="42"/>
    </row>
    <row r="15639">
      <c r="B15639" s="42"/>
      <c r="D15639" s="90"/>
      <c r="F15639" s="90"/>
      <c r="G15639" s="42"/>
      <c r="H15639" s="90"/>
      <c r="M15639" s="42"/>
      <c r="S15639" s="42"/>
      <c r="T15639" s="42"/>
      <c r="U15639" s="42"/>
      <c r="V15639" s="42"/>
      <c r="W15639" s="42"/>
      <c r="X15639" s="42"/>
      <c r="Y15639" s="42"/>
      <c r="Z15639" s="42"/>
    </row>
    <row r="15640">
      <c r="B15640" s="42"/>
      <c r="D15640" s="90"/>
      <c r="F15640" s="90"/>
      <c r="G15640" s="42"/>
      <c r="H15640" s="90"/>
      <c r="M15640" s="42"/>
      <c r="S15640" s="42"/>
      <c r="T15640" s="42"/>
      <c r="U15640" s="42"/>
      <c r="V15640" s="42"/>
      <c r="W15640" s="42"/>
      <c r="X15640" s="42"/>
      <c r="Y15640" s="42"/>
      <c r="Z15640" s="42"/>
    </row>
    <row r="15641">
      <c r="B15641" s="42"/>
      <c r="D15641" s="90"/>
      <c r="F15641" s="90"/>
      <c r="G15641" s="42"/>
      <c r="H15641" s="90"/>
      <c r="M15641" s="42"/>
      <c r="S15641" s="42"/>
      <c r="T15641" s="42"/>
      <c r="U15641" s="42"/>
      <c r="V15641" s="42"/>
      <c r="W15641" s="42"/>
      <c r="X15641" s="42"/>
      <c r="Y15641" s="42"/>
      <c r="Z15641" s="42"/>
    </row>
    <row r="15642">
      <c r="B15642" s="42"/>
      <c r="D15642" s="90"/>
      <c r="F15642" s="90"/>
      <c r="G15642" s="42"/>
      <c r="H15642" s="90"/>
      <c r="M15642" s="42"/>
      <c r="S15642" s="42"/>
      <c r="T15642" s="42"/>
      <c r="U15642" s="42"/>
      <c r="V15642" s="42"/>
      <c r="W15642" s="42"/>
      <c r="X15642" s="42"/>
      <c r="Y15642" s="42"/>
      <c r="Z15642" s="42"/>
    </row>
    <row r="15643">
      <c r="B15643" s="42"/>
      <c r="D15643" s="90"/>
      <c r="F15643" s="90"/>
      <c r="G15643" s="42"/>
      <c r="H15643" s="90"/>
      <c r="M15643" s="42"/>
      <c r="S15643" s="42"/>
      <c r="T15643" s="42"/>
      <c r="U15643" s="42"/>
      <c r="V15643" s="42"/>
      <c r="W15643" s="42"/>
      <c r="X15643" s="42"/>
      <c r="Y15643" s="42"/>
      <c r="Z15643" s="42"/>
    </row>
    <row r="15644">
      <c r="B15644" s="42"/>
      <c r="D15644" s="90"/>
      <c r="F15644" s="90"/>
      <c r="G15644" s="42"/>
      <c r="H15644" s="90"/>
      <c r="M15644" s="42"/>
      <c r="S15644" s="42"/>
      <c r="T15644" s="42"/>
      <c r="U15644" s="42"/>
      <c r="V15644" s="42"/>
      <c r="W15644" s="42"/>
      <c r="X15644" s="42"/>
      <c r="Y15644" s="42"/>
      <c r="Z15644" s="42"/>
    </row>
    <row r="15645">
      <c r="B15645" s="42"/>
      <c r="D15645" s="90"/>
      <c r="F15645" s="90"/>
      <c r="G15645" s="42"/>
      <c r="H15645" s="90"/>
      <c r="M15645" s="42"/>
      <c r="S15645" s="42"/>
      <c r="T15645" s="42"/>
      <c r="U15645" s="42"/>
      <c r="V15645" s="42"/>
      <c r="W15645" s="42"/>
      <c r="X15645" s="42"/>
      <c r="Y15645" s="42"/>
      <c r="Z15645" s="42"/>
    </row>
    <row r="15646">
      <c r="B15646" s="42"/>
      <c r="D15646" s="90"/>
      <c r="F15646" s="90"/>
      <c r="G15646" s="42"/>
      <c r="H15646" s="90"/>
      <c r="M15646" s="42"/>
      <c r="S15646" s="42"/>
      <c r="T15646" s="42"/>
      <c r="U15646" s="42"/>
      <c r="V15646" s="42"/>
      <c r="W15646" s="42"/>
      <c r="X15646" s="42"/>
      <c r="Y15646" s="42"/>
      <c r="Z15646" s="42"/>
    </row>
    <row r="15647">
      <c r="B15647" s="42"/>
      <c r="D15647" s="90"/>
      <c r="F15647" s="90"/>
      <c r="G15647" s="42"/>
      <c r="H15647" s="90"/>
      <c r="M15647" s="42"/>
      <c r="S15647" s="42"/>
      <c r="T15647" s="42"/>
      <c r="U15647" s="42"/>
      <c r="V15647" s="42"/>
      <c r="W15647" s="42"/>
      <c r="X15647" s="42"/>
      <c r="Y15647" s="42"/>
      <c r="Z15647" s="42"/>
    </row>
    <row r="15648">
      <c r="B15648" s="42"/>
      <c r="D15648" s="90"/>
      <c r="F15648" s="90"/>
      <c r="G15648" s="42"/>
      <c r="H15648" s="90"/>
      <c r="M15648" s="42"/>
      <c r="S15648" s="42"/>
      <c r="T15648" s="42"/>
      <c r="U15648" s="42"/>
      <c r="V15648" s="42"/>
      <c r="W15648" s="42"/>
      <c r="X15648" s="42"/>
      <c r="Y15648" s="42"/>
      <c r="Z15648" s="42"/>
    </row>
    <row r="15649">
      <c r="B15649" s="42"/>
      <c r="D15649" s="90"/>
      <c r="F15649" s="90"/>
      <c r="G15649" s="42"/>
      <c r="H15649" s="90"/>
      <c r="M15649" s="42"/>
      <c r="S15649" s="42"/>
      <c r="T15649" s="42"/>
      <c r="U15649" s="42"/>
      <c r="V15649" s="42"/>
      <c r="W15649" s="42"/>
      <c r="X15649" s="42"/>
      <c r="Y15649" s="42"/>
      <c r="Z15649" s="42"/>
    </row>
    <row r="15650">
      <c r="B15650" s="42"/>
      <c r="D15650" s="90"/>
      <c r="F15650" s="90"/>
      <c r="G15650" s="42"/>
      <c r="H15650" s="90"/>
      <c r="M15650" s="42"/>
      <c r="S15650" s="42"/>
      <c r="T15650" s="42"/>
      <c r="U15650" s="42"/>
      <c r="V15650" s="42"/>
      <c r="W15650" s="42"/>
      <c r="X15650" s="42"/>
      <c r="Y15650" s="42"/>
      <c r="Z15650" s="42"/>
    </row>
    <row r="15651">
      <c r="B15651" s="42"/>
      <c r="D15651" s="90"/>
      <c r="F15651" s="90"/>
      <c r="G15651" s="42"/>
      <c r="H15651" s="90"/>
      <c r="M15651" s="42"/>
      <c r="S15651" s="42"/>
      <c r="T15651" s="42"/>
      <c r="U15651" s="42"/>
      <c r="V15651" s="42"/>
      <c r="W15651" s="42"/>
      <c r="X15651" s="42"/>
      <c r="Y15651" s="42"/>
      <c r="Z15651" s="42"/>
    </row>
    <row r="15652">
      <c r="B15652" s="42"/>
      <c r="D15652" s="90"/>
      <c r="F15652" s="90"/>
      <c r="G15652" s="42"/>
      <c r="H15652" s="90"/>
      <c r="M15652" s="42"/>
      <c r="S15652" s="42"/>
      <c r="T15652" s="42"/>
      <c r="U15652" s="42"/>
      <c r="V15652" s="42"/>
      <c r="W15652" s="42"/>
      <c r="X15652" s="42"/>
      <c r="Y15652" s="42"/>
      <c r="Z15652" s="42"/>
    </row>
    <row r="15653">
      <c r="B15653" s="42"/>
      <c r="D15653" s="90"/>
      <c r="F15653" s="90"/>
      <c r="G15653" s="42"/>
      <c r="H15653" s="90"/>
      <c r="M15653" s="42"/>
      <c r="S15653" s="42"/>
      <c r="T15653" s="42"/>
      <c r="U15653" s="42"/>
      <c r="V15653" s="42"/>
      <c r="W15653" s="42"/>
      <c r="X15653" s="42"/>
      <c r="Y15653" s="42"/>
      <c r="Z15653" s="42"/>
    </row>
    <row r="15654">
      <c r="B15654" s="42"/>
      <c r="D15654" s="90"/>
      <c r="F15654" s="90"/>
      <c r="G15654" s="42"/>
      <c r="H15654" s="90"/>
      <c r="M15654" s="42"/>
      <c r="S15654" s="42"/>
      <c r="T15654" s="42"/>
      <c r="U15654" s="42"/>
      <c r="V15654" s="42"/>
      <c r="W15654" s="42"/>
      <c r="X15654" s="42"/>
      <c r="Y15654" s="42"/>
      <c r="Z15654" s="42"/>
    </row>
    <row r="15655">
      <c r="B15655" s="42"/>
      <c r="D15655" s="90"/>
      <c r="F15655" s="90"/>
      <c r="G15655" s="42"/>
      <c r="H15655" s="90"/>
      <c r="M15655" s="42"/>
      <c r="S15655" s="42"/>
      <c r="T15655" s="42"/>
      <c r="U15655" s="42"/>
      <c r="V15655" s="42"/>
      <c r="W15655" s="42"/>
      <c r="X15655" s="42"/>
      <c r="Y15655" s="42"/>
      <c r="Z15655" s="42"/>
    </row>
    <row r="15656">
      <c r="B15656" s="42"/>
      <c r="D15656" s="90"/>
      <c r="F15656" s="90"/>
      <c r="G15656" s="42"/>
      <c r="H15656" s="90"/>
      <c r="M15656" s="42"/>
      <c r="S15656" s="42"/>
      <c r="T15656" s="42"/>
      <c r="U15656" s="42"/>
      <c r="V15656" s="42"/>
      <c r="W15656" s="42"/>
      <c r="X15656" s="42"/>
      <c r="Y15656" s="42"/>
      <c r="Z15656" s="42"/>
    </row>
    <row r="15657">
      <c r="B15657" s="42"/>
      <c r="D15657" s="90"/>
      <c r="F15657" s="90"/>
      <c r="G15657" s="42"/>
      <c r="H15657" s="90"/>
      <c r="M15657" s="42"/>
      <c r="S15657" s="42"/>
      <c r="T15657" s="42"/>
      <c r="U15657" s="42"/>
      <c r="V15657" s="42"/>
      <c r="W15657" s="42"/>
      <c r="X15657" s="42"/>
      <c r="Y15657" s="42"/>
      <c r="Z15657" s="42"/>
    </row>
    <row r="15658">
      <c r="B15658" s="42"/>
      <c r="D15658" s="90"/>
      <c r="F15658" s="90"/>
      <c r="G15658" s="42"/>
      <c r="H15658" s="90"/>
      <c r="M15658" s="42"/>
      <c r="S15658" s="42"/>
      <c r="T15658" s="42"/>
      <c r="U15658" s="42"/>
      <c r="V15658" s="42"/>
      <c r="W15658" s="42"/>
      <c r="X15658" s="42"/>
      <c r="Y15658" s="42"/>
      <c r="Z15658" s="42"/>
    </row>
    <row r="15659">
      <c r="B15659" s="42"/>
      <c r="D15659" s="90"/>
      <c r="F15659" s="90"/>
      <c r="G15659" s="42"/>
      <c r="H15659" s="90"/>
      <c r="M15659" s="42"/>
      <c r="S15659" s="42"/>
      <c r="T15659" s="42"/>
      <c r="U15659" s="42"/>
      <c r="V15659" s="42"/>
      <c r="W15659" s="42"/>
      <c r="X15659" s="42"/>
      <c r="Y15659" s="42"/>
      <c r="Z15659" s="42"/>
    </row>
    <row r="15660">
      <c r="B15660" s="42"/>
      <c r="D15660" s="90"/>
      <c r="F15660" s="90"/>
      <c r="G15660" s="42"/>
      <c r="H15660" s="90"/>
      <c r="M15660" s="42"/>
      <c r="S15660" s="42"/>
      <c r="T15660" s="42"/>
      <c r="U15660" s="42"/>
      <c r="V15660" s="42"/>
      <c r="W15660" s="42"/>
      <c r="X15660" s="42"/>
      <c r="Y15660" s="42"/>
      <c r="Z15660" s="42"/>
    </row>
    <row r="15661">
      <c r="B15661" s="42"/>
      <c r="D15661" s="90"/>
      <c r="F15661" s="90"/>
      <c r="G15661" s="42"/>
      <c r="H15661" s="90"/>
      <c r="M15661" s="42"/>
      <c r="S15661" s="42"/>
      <c r="T15661" s="42"/>
      <c r="U15661" s="42"/>
      <c r="V15661" s="42"/>
      <c r="W15661" s="42"/>
      <c r="X15661" s="42"/>
      <c r="Y15661" s="42"/>
      <c r="Z15661" s="42"/>
    </row>
    <row r="15662">
      <c r="B15662" s="42"/>
      <c r="D15662" s="90"/>
      <c r="F15662" s="90"/>
      <c r="G15662" s="42"/>
      <c r="H15662" s="90"/>
      <c r="M15662" s="42"/>
      <c r="S15662" s="42"/>
      <c r="T15662" s="42"/>
      <c r="U15662" s="42"/>
      <c r="V15662" s="42"/>
      <c r="W15662" s="42"/>
      <c r="X15662" s="42"/>
      <c r="Y15662" s="42"/>
      <c r="Z15662" s="42"/>
    </row>
    <row r="15663">
      <c r="B15663" s="42"/>
      <c r="D15663" s="90"/>
      <c r="F15663" s="90"/>
      <c r="G15663" s="42"/>
      <c r="H15663" s="90"/>
      <c r="M15663" s="42"/>
      <c r="S15663" s="42"/>
      <c r="T15663" s="42"/>
      <c r="U15663" s="42"/>
      <c r="V15663" s="42"/>
      <c r="W15663" s="42"/>
      <c r="X15663" s="42"/>
      <c r="Y15663" s="42"/>
      <c r="Z15663" s="42"/>
    </row>
    <row r="15664">
      <c r="B15664" s="42"/>
      <c r="D15664" s="90"/>
      <c r="F15664" s="90"/>
      <c r="G15664" s="42"/>
      <c r="H15664" s="90"/>
      <c r="M15664" s="42"/>
      <c r="S15664" s="42"/>
      <c r="T15664" s="42"/>
      <c r="U15664" s="42"/>
      <c r="V15664" s="42"/>
      <c r="W15664" s="42"/>
      <c r="X15664" s="42"/>
      <c r="Y15664" s="42"/>
      <c r="Z15664" s="42"/>
    </row>
    <row r="15665">
      <c r="B15665" s="42"/>
      <c r="D15665" s="90"/>
      <c r="F15665" s="90"/>
      <c r="G15665" s="42"/>
      <c r="H15665" s="90"/>
      <c r="M15665" s="42"/>
      <c r="S15665" s="42"/>
      <c r="T15665" s="42"/>
      <c r="U15665" s="42"/>
      <c r="V15665" s="42"/>
      <c r="W15665" s="42"/>
      <c r="X15665" s="42"/>
      <c r="Y15665" s="42"/>
      <c r="Z15665" s="42"/>
    </row>
    <row r="15666">
      <c r="B15666" s="42"/>
      <c r="D15666" s="90"/>
      <c r="F15666" s="90"/>
      <c r="G15666" s="42"/>
      <c r="H15666" s="90"/>
      <c r="M15666" s="42"/>
      <c r="S15666" s="42"/>
      <c r="T15666" s="42"/>
      <c r="U15666" s="42"/>
      <c r="V15666" s="42"/>
      <c r="W15666" s="42"/>
      <c r="X15666" s="42"/>
      <c r="Y15666" s="42"/>
      <c r="Z15666" s="42"/>
    </row>
    <row r="15667">
      <c r="B15667" s="42"/>
      <c r="D15667" s="90"/>
      <c r="F15667" s="90"/>
      <c r="G15667" s="42"/>
      <c r="H15667" s="90"/>
      <c r="M15667" s="42"/>
      <c r="S15667" s="42"/>
      <c r="T15667" s="42"/>
      <c r="U15667" s="42"/>
      <c r="V15667" s="42"/>
      <c r="W15667" s="42"/>
      <c r="X15667" s="42"/>
      <c r="Y15667" s="42"/>
      <c r="Z15667" s="42"/>
    </row>
    <row r="15668">
      <c r="B15668" s="42"/>
      <c r="D15668" s="90"/>
      <c r="F15668" s="90"/>
      <c r="G15668" s="42"/>
      <c r="H15668" s="90"/>
      <c r="M15668" s="42"/>
      <c r="S15668" s="42"/>
      <c r="T15668" s="42"/>
      <c r="U15668" s="42"/>
      <c r="V15668" s="42"/>
      <c r="W15668" s="42"/>
      <c r="X15668" s="42"/>
      <c r="Y15668" s="42"/>
      <c r="Z15668" s="42"/>
    </row>
    <row r="15669">
      <c r="B15669" s="42"/>
      <c r="D15669" s="90"/>
      <c r="F15669" s="90"/>
      <c r="G15669" s="42"/>
      <c r="H15669" s="90"/>
      <c r="M15669" s="42"/>
      <c r="S15669" s="42"/>
      <c r="T15669" s="42"/>
      <c r="U15669" s="42"/>
      <c r="V15669" s="42"/>
      <c r="W15669" s="42"/>
      <c r="X15669" s="42"/>
      <c r="Y15669" s="42"/>
      <c r="Z15669" s="42"/>
    </row>
    <row r="15670">
      <c r="B15670" s="42"/>
      <c r="D15670" s="90"/>
      <c r="F15670" s="90"/>
      <c r="G15670" s="42"/>
      <c r="H15670" s="90"/>
      <c r="M15670" s="42"/>
      <c r="S15670" s="42"/>
      <c r="T15670" s="42"/>
      <c r="U15670" s="42"/>
      <c r="V15670" s="42"/>
      <c r="W15670" s="42"/>
      <c r="X15670" s="42"/>
      <c r="Y15670" s="42"/>
      <c r="Z15670" s="42"/>
    </row>
    <row r="15671">
      <c r="B15671" s="42"/>
      <c r="D15671" s="90"/>
      <c r="F15671" s="90"/>
      <c r="G15671" s="42"/>
      <c r="H15671" s="90"/>
      <c r="M15671" s="42"/>
      <c r="S15671" s="42"/>
      <c r="T15671" s="42"/>
      <c r="U15671" s="42"/>
      <c r="V15671" s="42"/>
      <c r="W15671" s="42"/>
      <c r="X15671" s="42"/>
      <c r="Y15671" s="42"/>
      <c r="Z15671" s="42"/>
    </row>
    <row r="15672">
      <c r="B15672" s="42"/>
      <c r="D15672" s="90"/>
      <c r="F15672" s="90"/>
      <c r="G15672" s="42"/>
      <c r="H15672" s="90"/>
      <c r="M15672" s="42"/>
      <c r="S15672" s="42"/>
      <c r="T15672" s="42"/>
      <c r="U15672" s="42"/>
      <c r="V15672" s="42"/>
      <c r="W15672" s="42"/>
      <c r="X15672" s="42"/>
      <c r="Y15672" s="42"/>
      <c r="Z15672" s="42"/>
    </row>
    <row r="15673">
      <c r="B15673" s="42"/>
      <c r="D15673" s="90"/>
      <c r="F15673" s="90"/>
      <c r="G15673" s="42"/>
      <c r="H15673" s="90"/>
      <c r="M15673" s="42"/>
      <c r="S15673" s="42"/>
      <c r="T15673" s="42"/>
      <c r="U15673" s="42"/>
      <c r="V15673" s="42"/>
      <c r="W15673" s="42"/>
      <c r="X15673" s="42"/>
      <c r="Y15673" s="42"/>
      <c r="Z15673" s="42"/>
    </row>
    <row r="15674">
      <c r="B15674" s="42"/>
      <c r="D15674" s="90"/>
      <c r="F15674" s="90"/>
      <c r="G15674" s="42"/>
      <c r="H15674" s="90"/>
      <c r="M15674" s="42"/>
      <c r="S15674" s="42"/>
      <c r="T15674" s="42"/>
      <c r="U15674" s="42"/>
      <c r="V15674" s="42"/>
      <c r="W15674" s="42"/>
      <c r="X15674" s="42"/>
      <c r="Y15674" s="42"/>
      <c r="Z15674" s="42"/>
    </row>
    <row r="15675">
      <c r="B15675" s="42"/>
      <c r="D15675" s="90"/>
      <c r="F15675" s="90"/>
      <c r="G15675" s="42"/>
      <c r="H15675" s="90"/>
      <c r="M15675" s="42"/>
      <c r="S15675" s="42"/>
      <c r="T15675" s="42"/>
      <c r="U15675" s="42"/>
      <c r="V15675" s="42"/>
      <c r="W15675" s="42"/>
      <c r="X15675" s="42"/>
      <c r="Y15675" s="42"/>
      <c r="Z15675" s="42"/>
    </row>
    <row r="15676">
      <c r="B15676" s="42"/>
      <c r="D15676" s="90"/>
      <c r="F15676" s="90"/>
      <c r="G15676" s="42"/>
      <c r="H15676" s="90"/>
      <c r="M15676" s="42"/>
      <c r="S15676" s="42"/>
      <c r="T15676" s="42"/>
      <c r="U15676" s="42"/>
      <c r="V15676" s="42"/>
      <c r="W15676" s="42"/>
      <c r="X15676" s="42"/>
      <c r="Y15676" s="42"/>
      <c r="Z15676" s="42"/>
    </row>
    <row r="15677">
      <c r="B15677" s="42"/>
      <c r="D15677" s="90"/>
      <c r="F15677" s="90"/>
      <c r="G15677" s="42"/>
      <c r="H15677" s="90"/>
      <c r="M15677" s="42"/>
      <c r="S15677" s="42"/>
      <c r="T15677" s="42"/>
      <c r="U15677" s="42"/>
      <c r="V15677" s="42"/>
      <c r="W15677" s="42"/>
      <c r="X15677" s="42"/>
      <c r="Y15677" s="42"/>
      <c r="Z15677" s="42"/>
    </row>
    <row r="15678">
      <c r="B15678" s="42"/>
      <c r="D15678" s="90"/>
      <c r="F15678" s="90"/>
      <c r="G15678" s="42"/>
      <c r="H15678" s="90"/>
      <c r="M15678" s="42"/>
      <c r="S15678" s="42"/>
      <c r="T15678" s="42"/>
      <c r="U15678" s="42"/>
      <c r="V15678" s="42"/>
      <c r="W15678" s="42"/>
      <c r="X15678" s="42"/>
      <c r="Y15678" s="42"/>
      <c r="Z15678" s="42"/>
    </row>
    <row r="15679">
      <c r="B15679" s="42"/>
      <c r="D15679" s="90"/>
      <c r="F15679" s="90"/>
      <c r="G15679" s="42"/>
      <c r="H15679" s="90"/>
      <c r="M15679" s="42"/>
      <c r="S15679" s="42"/>
      <c r="T15679" s="42"/>
      <c r="U15679" s="42"/>
      <c r="V15679" s="42"/>
      <c r="W15679" s="42"/>
      <c r="X15679" s="42"/>
      <c r="Y15679" s="42"/>
      <c r="Z15679" s="42"/>
    </row>
    <row r="15680">
      <c r="B15680" s="42"/>
      <c r="D15680" s="90"/>
      <c r="F15680" s="90"/>
      <c r="G15680" s="42"/>
      <c r="H15680" s="90"/>
      <c r="M15680" s="42"/>
      <c r="S15680" s="42"/>
      <c r="T15680" s="42"/>
      <c r="U15680" s="42"/>
      <c r="V15680" s="42"/>
      <c r="W15680" s="42"/>
      <c r="X15680" s="42"/>
      <c r="Y15680" s="42"/>
      <c r="Z15680" s="42"/>
    </row>
    <row r="15681">
      <c r="B15681" s="42"/>
      <c r="D15681" s="90"/>
      <c r="F15681" s="90"/>
      <c r="G15681" s="42"/>
      <c r="H15681" s="90"/>
      <c r="M15681" s="42"/>
      <c r="S15681" s="42"/>
      <c r="T15681" s="42"/>
      <c r="U15681" s="42"/>
      <c r="V15681" s="42"/>
      <c r="W15681" s="42"/>
      <c r="X15681" s="42"/>
      <c r="Y15681" s="42"/>
      <c r="Z15681" s="42"/>
    </row>
    <row r="15682">
      <c r="B15682" s="42"/>
      <c r="D15682" s="90"/>
      <c r="F15682" s="90"/>
      <c r="G15682" s="42"/>
      <c r="H15682" s="90"/>
      <c r="M15682" s="42"/>
      <c r="S15682" s="42"/>
      <c r="T15682" s="42"/>
      <c r="U15682" s="42"/>
      <c r="V15682" s="42"/>
      <c r="W15682" s="42"/>
      <c r="X15682" s="42"/>
      <c r="Y15682" s="42"/>
      <c r="Z15682" s="42"/>
    </row>
    <row r="15683">
      <c r="B15683" s="42"/>
      <c r="D15683" s="90"/>
      <c r="F15683" s="90"/>
      <c r="G15683" s="42"/>
      <c r="H15683" s="90"/>
      <c r="M15683" s="42"/>
      <c r="S15683" s="42"/>
      <c r="T15683" s="42"/>
      <c r="U15683" s="42"/>
      <c r="V15683" s="42"/>
      <c r="W15683" s="42"/>
      <c r="X15683" s="42"/>
      <c r="Y15683" s="42"/>
      <c r="Z15683" s="42"/>
    </row>
    <row r="15684">
      <c r="B15684" s="42"/>
      <c r="D15684" s="90"/>
      <c r="F15684" s="90"/>
      <c r="G15684" s="42"/>
      <c r="H15684" s="90"/>
      <c r="M15684" s="42"/>
      <c r="S15684" s="42"/>
      <c r="T15684" s="42"/>
      <c r="U15684" s="42"/>
      <c r="V15684" s="42"/>
      <c r="W15684" s="42"/>
      <c r="X15684" s="42"/>
      <c r="Y15684" s="42"/>
      <c r="Z15684" s="42"/>
    </row>
    <row r="15685">
      <c r="B15685" s="42"/>
      <c r="D15685" s="90"/>
      <c r="F15685" s="90"/>
      <c r="G15685" s="42"/>
      <c r="H15685" s="90"/>
      <c r="M15685" s="42"/>
      <c r="S15685" s="42"/>
      <c r="T15685" s="42"/>
      <c r="U15685" s="42"/>
      <c r="V15685" s="42"/>
      <c r="W15685" s="42"/>
      <c r="X15685" s="42"/>
      <c r="Y15685" s="42"/>
      <c r="Z15685" s="42"/>
    </row>
    <row r="15686">
      <c r="B15686" s="42"/>
      <c r="D15686" s="90"/>
      <c r="F15686" s="90"/>
      <c r="G15686" s="42"/>
      <c r="H15686" s="90"/>
      <c r="M15686" s="42"/>
      <c r="S15686" s="42"/>
      <c r="T15686" s="42"/>
      <c r="U15686" s="42"/>
      <c r="V15686" s="42"/>
      <c r="W15686" s="42"/>
      <c r="X15686" s="42"/>
      <c r="Y15686" s="42"/>
      <c r="Z15686" s="42"/>
    </row>
    <row r="15687">
      <c r="B15687" s="42"/>
      <c r="D15687" s="90"/>
      <c r="F15687" s="90"/>
      <c r="G15687" s="42"/>
      <c r="H15687" s="90"/>
      <c r="M15687" s="42"/>
      <c r="S15687" s="42"/>
      <c r="T15687" s="42"/>
      <c r="U15687" s="42"/>
      <c r="V15687" s="42"/>
      <c r="W15687" s="42"/>
      <c r="X15687" s="42"/>
      <c r="Y15687" s="42"/>
      <c r="Z15687" s="42"/>
    </row>
    <row r="15688">
      <c r="B15688" s="42"/>
      <c r="D15688" s="90"/>
      <c r="F15688" s="90"/>
      <c r="G15688" s="42"/>
      <c r="H15688" s="90"/>
      <c r="M15688" s="42"/>
      <c r="S15688" s="42"/>
      <c r="T15688" s="42"/>
      <c r="U15688" s="42"/>
      <c r="V15688" s="42"/>
      <c r="W15688" s="42"/>
      <c r="X15688" s="42"/>
      <c r="Y15688" s="42"/>
      <c r="Z15688" s="42"/>
    </row>
    <row r="15689">
      <c r="B15689" s="42"/>
      <c r="D15689" s="90"/>
      <c r="F15689" s="90"/>
      <c r="G15689" s="42"/>
      <c r="H15689" s="90"/>
      <c r="M15689" s="42"/>
      <c r="S15689" s="42"/>
      <c r="T15689" s="42"/>
      <c r="U15689" s="42"/>
      <c r="V15689" s="42"/>
      <c r="W15689" s="42"/>
      <c r="X15689" s="42"/>
      <c r="Y15689" s="42"/>
      <c r="Z15689" s="42"/>
    </row>
    <row r="15690">
      <c r="B15690" s="42"/>
      <c r="D15690" s="90"/>
      <c r="F15690" s="90"/>
      <c r="G15690" s="42"/>
      <c r="H15690" s="90"/>
      <c r="M15690" s="42"/>
      <c r="S15690" s="42"/>
      <c r="T15690" s="42"/>
      <c r="U15690" s="42"/>
      <c r="V15690" s="42"/>
      <c r="W15690" s="42"/>
      <c r="X15690" s="42"/>
      <c r="Y15690" s="42"/>
      <c r="Z15690" s="42"/>
    </row>
    <row r="15691">
      <c r="B15691" s="42"/>
      <c r="D15691" s="90"/>
      <c r="F15691" s="90"/>
      <c r="G15691" s="42"/>
      <c r="H15691" s="90"/>
      <c r="M15691" s="42"/>
      <c r="S15691" s="42"/>
      <c r="T15691" s="42"/>
      <c r="U15691" s="42"/>
      <c r="V15691" s="42"/>
      <c r="W15691" s="42"/>
      <c r="X15691" s="42"/>
      <c r="Y15691" s="42"/>
      <c r="Z15691" s="42"/>
    </row>
    <row r="15692">
      <c r="B15692" s="42"/>
      <c r="D15692" s="90"/>
      <c r="F15692" s="90"/>
      <c r="G15692" s="42"/>
      <c r="H15692" s="90"/>
      <c r="M15692" s="42"/>
      <c r="S15692" s="42"/>
      <c r="T15692" s="42"/>
      <c r="U15692" s="42"/>
      <c r="V15692" s="42"/>
      <c r="W15692" s="42"/>
      <c r="X15692" s="42"/>
      <c r="Y15692" s="42"/>
      <c r="Z15692" s="42"/>
    </row>
    <row r="15693">
      <c r="B15693" s="42"/>
      <c r="D15693" s="90"/>
      <c r="F15693" s="90"/>
      <c r="G15693" s="42"/>
      <c r="H15693" s="90"/>
      <c r="M15693" s="42"/>
      <c r="S15693" s="42"/>
      <c r="T15693" s="42"/>
      <c r="U15693" s="42"/>
      <c r="V15693" s="42"/>
      <c r="W15693" s="42"/>
      <c r="X15693" s="42"/>
      <c r="Y15693" s="42"/>
      <c r="Z15693" s="42"/>
    </row>
    <row r="15694">
      <c r="B15694" s="42"/>
      <c r="D15694" s="90"/>
      <c r="F15694" s="90"/>
      <c r="G15694" s="42"/>
      <c r="H15694" s="90"/>
      <c r="M15694" s="42"/>
      <c r="S15694" s="42"/>
      <c r="T15694" s="42"/>
      <c r="U15694" s="42"/>
      <c r="V15694" s="42"/>
      <c r="W15694" s="42"/>
      <c r="X15694" s="42"/>
      <c r="Y15694" s="42"/>
      <c r="Z15694" s="42"/>
    </row>
    <row r="15695">
      <c r="B15695" s="42"/>
      <c r="D15695" s="90"/>
      <c r="F15695" s="90"/>
      <c r="G15695" s="42"/>
      <c r="H15695" s="90"/>
      <c r="M15695" s="42"/>
      <c r="S15695" s="42"/>
      <c r="T15695" s="42"/>
      <c r="U15695" s="42"/>
      <c r="V15695" s="42"/>
      <c r="W15695" s="42"/>
      <c r="X15695" s="42"/>
      <c r="Y15695" s="42"/>
      <c r="Z15695" s="42"/>
    </row>
    <row r="15696">
      <c r="B15696" s="42"/>
      <c r="D15696" s="90"/>
      <c r="F15696" s="90"/>
      <c r="G15696" s="42"/>
      <c r="H15696" s="90"/>
      <c r="M15696" s="42"/>
      <c r="S15696" s="42"/>
      <c r="T15696" s="42"/>
      <c r="U15696" s="42"/>
      <c r="V15696" s="42"/>
      <c r="W15696" s="42"/>
      <c r="X15696" s="42"/>
      <c r="Y15696" s="42"/>
      <c r="Z15696" s="42"/>
    </row>
    <row r="15697">
      <c r="B15697" s="42"/>
      <c r="D15697" s="90"/>
      <c r="F15697" s="90"/>
      <c r="G15697" s="42"/>
      <c r="H15697" s="90"/>
      <c r="M15697" s="42"/>
      <c r="S15697" s="42"/>
      <c r="T15697" s="42"/>
      <c r="U15697" s="42"/>
      <c r="V15697" s="42"/>
      <c r="W15697" s="42"/>
      <c r="X15697" s="42"/>
      <c r="Y15697" s="42"/>
      <c r="Z15697" s="42"/>
    </row>
    <row r="15698">
      <c r="B15698" s="42"/>
      <c r="D15698" s="90"/>
      <c r="F15698" s="90"/>
      <c r="G15698" s="42"/>
      <c r="H15698" s="90"/>
      <c r="M15698" s="42"/>
      <c r="S15698" s="42"/>
      <c r="T15698" s="42"/>
      <c r="U15698" s="42"/>
      <c r="V15698" s="42"/>
      <c r="W15698" s="42"/>
      <c r="X15698" s="42"/>
      <c r="Y15698" s="42"/>
      <c r="Z15698" s="42"/>
    </row>
    <row r="15699">
      <c r="B15699" s="42"/>
      <c r="D15699" s="90"/>
      <c r="F15699" s="90"/>
      <c r="G15699" s="42"/>
      <c r="H15699" s="90"/>
      <c r="M15699" s="42"/>
      <c r="S15699" s="42"/>
      <c r="T15699" s="42"/>
      <c r="U15699" s="42"/>
      <c r="V15699" s="42"/>
      <c r="W15699" s="42"/>
      <c r="X15699" s="42"/>
      <c r="Y15699" s="42"/>
      <c r="Z15699" s="42"/>
    </row>
    <row r="15700">
      <c r="B15700" s="42"/>
      <c r="D15700" s="90"/>
      <c r="F15700" s="90"/>
      <c r="G15700" s="42"/>
      <c r="H15700" s="90"/>
      <c r="M15700" s="42"/>
      <c r="S15700" s="42"/>
      <c r="T15700" s="42"/>
      <c r="U15700" s="42"/>
      <c r="V15700" s="42"/>
      <c r="W15700" s="42"/>
      <c r="X15700" s="42"/>
      <c r="Y15700" s="42"/>
      <c r="Z15700" s="42"/>
    </row>
    <row r="15701">
      <c r="B15701" s="42"/>
      <c r="D15701" s="90"/>
      <c r="F15701" s="90"/>
      <c r="G15701" s="42"/>
      <c r="H15701" s="90"/>
      <c r="M15701" s="42"/>
      <c r="S15701" s="42"/>
      <c r="T15701" s="42"/>
      <c r="U15701" s="42"/>
      <c r="V15701" s="42"/>
      <c r="W15701" s="42"/>
      <c r="X15701" s="42"/>
      <c r="Y15701" s="42"/>
      <c r="Z15701" s="42"/>
    </row>
    <row r="15702">
      <c r="B15702" s="42"/>
      <c r="D15702" s="90"/>
      <c r="F15702" s="90"/>
      <c r="G15702" s="42"/>
      <c r="H15702" s="90"/>
      <c r="M15702" s="42"/>
      <c r="S15702" s="42"/>
      <c r="T15702" s="42"/>
      <c r="U15702" s="42"/>
      <c r="V15702" s="42"/>
      <c r="W15702" s="42"/>
      <c r="X15702" s="42"/>
      <c r="Y15702" s="42"/>
      <c r="Z15702" s="42"/>
    </row>
    <row r="15703">
      <c r="B15703" s="42"/>
      <c r="D15703" s="90"/>
      <c r="F15703" s="90"/>
      <c r="G15703" s="42"/>
      <c r="H15703" s="90"/>
      <c r="M15703" s="42"/>
      <c r="S15703" s="42"/>
      <c r="T15703" s="42"/>
      <c r="U15703" s="42"/>
      <c r="V15703" s="42"/>
      <c r="W15703" s="42"/>
      <c r="X15703" s="42"/>
      <c r="Y15703" s="42"/>
      <c r="Z15703" s="42"/>
    </row>
    <row r="15704">
      <c r="B15704" s="42"/>
      <c r="D15704" s="90"/>
      <c r="F15704" s="90"/>
      <c r="G15704" s="42"/>
      <c r="H15704" s="90"/>
      <c r="M15704" s="42"/>
      <c r="S15704" s="42"/>
      <c r="T15704" s="42"/>
      <c r="U15704" s="42"/>
      <c r="V15704" s="42"/>
      <c r="W15704" s="42"/>
      <c r="X15704" s="42"/>
      <c r="Y15704" s="42"/>
      <c r="Z15704" s="42"/>
    </row>
    <row r="15705">
      <c r="B15705" s="42"/>
      <c r="D15705" s="90"/>
      <c r="F15705" s="90"/>
      <c r="G15705" s="42"/>
      <c r="H15705" s="90"/>
      <c r="M15705" s="42"/>
      <c r="S15705" s="42"/>
      <c r="T15705" s="42"/>
      <c r="U15705" s="42"/>
      <c r="V15705" s="42"/>
      <c r="W15705" s="42"/>
      <c r="X15705" s="42"/>
      <c r="Y15705" s="42"/>
      <c r="Z15705" s="42"/>
    </row>
    <row r="15706">
      <c r="B15706" s="42"/>
      <c r="D15706" s="90"/>
      <c r="F15706" s="90"/>
      <c r="G15706" s="42"/>
      <c r="H15706" s="90"/>
      <c r="M15706" s="42"/>
      <c r="S15706" s="42"/>
      <c r="T15706" s="42"/>
      <c r="U15706" s="42"/>
      <c r="V15706" s="42"/>
      <c r="W15706" s="42"/>
      <c r="X15706" s="42"/>
      <c r="Y15706" s="42"/>
      <c r="Z15706" s="42"/>
    </row>
    <row r="15707">
      <c r="B15707" s="42"/>
      <c r="D15707" s="90"/>
      <c r="F15707" s="90"/>
      <c r="G15707" s="42"/>
      <c r="H15707" s="90"/>
      <c r="M15707" s="42"/>
      <c r="S15707" s="42"/>
      <c r="T15707" s="42"/>
      <c r="U15707" s="42"/>
      <c r="V15707" s="42"/>
      <c r="W15707" s="42"/>
      <c r="X15707" s="42"/>
      <c r="Y15707" s="42"/>
      <c r="Z15707" s="42"/>
    </row>
    <row r="15708">
      <c r="B15708" s="42"/>
      <c r="D15708" s="90"/>
      <c r="F15708" s="90"/>
      <c r="G15708" s="42"/>
      <c r="H15708" s="90"/>
      <c r="M15708" s="42"/>
      <c r="S15708" s="42"/>
      <c r="T15708" s="42"/>
      <c r="U15708" s="42"/>
      <c r="V15708" s="42"/>
      <c r="W15708" s="42"/>
      <c r="X15708" s="42"/>
      <c r="Y15708" s="42"/>
      <c r="Z15708" s="42"/>
    </row>
    <row r="15709">
      <c r="B15709" s="42"/>
      <c r="D15709" s="90"/>
      <c r="F15709" s="90"/>
      <c r="G15709" s="42"/>
      <c r="H15709" s="90"/>
      <c r="M15709" s="42"/>
      <c r="S15709" s="42"/>
      <c r="T15709" s="42"/>
      <c r="U15709" s="42"/>
      <c r="V15709" s="42"/>
      <c r="W15709" s="42"/>
      <c r="X15709" s="42"/>
      <c r="Y15709" s="42"/>
      <c r="Z15709" s="42"/>
    </row>
    <row r="15710">
      <c r="B15710" s="42"/>
      <c r="D15710" s="90"/>
      <c r="F15710" s="90"/>
      <c r="G15710" s="42"/>
      <c r="H15710" s="90"/>
      <c r="M15710" s="42"/>
      <c r="S15710" s="42"/>
      <c r="T15710" s="42"/>
      <c r="U15710" s="42"/>
      <c r="V15710" s="42"/>
      <c r="W15710" s="42"/>
      <c r="X15710" s="42"/>
      <c r="Y15710" s="42"/>
      <c r="Z15710" s="42"/>
    </row>
    <row r="15711">
      <c r="B15711" s="42"/>
      <c r="D15711" s="90"/>
      <c r="F15711" s="90"/>
      <c r="G15711" s="42"/>
      <c r="H15711" s="90"/>
      <c r="M15711" s="42"/>
      <c r="S15711" s="42"/>
      <c r="T15711" s="42"/>
      <c r="U15711" s="42"/>
      <c r="V15711" s="42"/>
      <c r="W15711" s="42"/>
      <c r="X15711" s="42"/>
      <c r="Y15711" s="42"/>
      <c r="Z15711" s="42"/>
    </row>
    <row r="15712">
      <c r="B15712" s="42"/>
      <c r="D15712" s="90"/>
      <c r="F15712" s="90"/>
      <c r="G15712" s="42"/>
      <c r="H15712" s="90"/>
      <c r="M15712" s="42"/>
      <c r="S15712" s="42"/>
      <c r="T15712" s="42"/>
      <c r="U15712" s="42"/>
      <c r="V15712" s="42"/>
      <c r="W15712" s="42"/>
      <c r="X15712" s="42"/>
      <c r="Y15712" s="42"/>
      <c r="Z15712" s="42"/>
    </row>
    <row r="15713">
      <c r="B15713" s="42"/>
      <c r="D15713" s="90"/>
      <c r="F15713" s="90"/>
      <c r="G15713" s="42"/>
      <c r="H15713" s="90"/>
      <c r="M15713" s="42"/>
      <c r="S15713" s="42"/>
      <c r="T15713" s="42"/>
      <c r="U15713" s="42"/>
      <c r="V15713" s="42"/>
      <c r="W15713" s="42"/>
      <c r="X15713" s="42"/>
      <c r="Y15713" s="42"/>
      <c r="Z15713" s="42"/>
    </row>
    <row r="15714">
      <c r="B15714" s="42"/>
      <c r="D15714" s="90"/>
      <c r="F15714" s="90"/>
      <c r="G15714" s="42"/>
      <c r="H15714" s="90"/>
      <c r="M15714" s="42"/>
      <c r="S15714" s="42"/>
      <c r="T15714" s="42"/>
      <c r="U15714" s="42"/>
      <c r="V15714" s="42"/>
      <c r="W15714" s="42"/>
      <c r="X15714" s="42"/>
      <c r="Y15714" s="42"/>
      <c r="Z15714" s="42"/>
    </row>
    <row r="15715">
      <c r="B15715" s="42"/>
      <c r="D15715" s="90"/>
      <c r="F15715" s="90"/>
      <c r="G15715" s="42"/>
      <c r="H15715" s="90"/>
      <c r="M15715" s="42"/>
      <c r="S15715" s="42"/>
      <c r="T15715" s="42"/>
      <c r="U15715" s="42"/>
      <c r="V15715" s="42"/>
      <c r="W15715" s="42"/>
      <c r="X15715" s="42"/>
      <c r="Y15715" s="42"/>
      <c r="Z15715" s="42"/>
    </row>
    <row r="15716">
      <c r="B15716" s="42"/>
      <c r="D15716" s="90"/>
      <c r="F15716" s="90"/>
      <c r="G15716" s="42"/>
      <c r="H15716" s="90"/>
      <c r="M15716" s="42"/>
      <c r="S15716" s="42"/>
      <c r="T15716" s="42"/>
      <c r="U15716" s="42"/>
      <c r="V15716" s="42"/>
      <c r="W15716" s="42"/>
      <c r="X15716" s="42"/>
      <c r="Y15716" s="42"/>
      <c r="Z15716" s="42"/>
    </row>
    <row r="15717">
      <c r="B15717" s="42"/>
      <c r="D15717" s="90"/>
      <c r="F15717" s="90"/>
      <c r="G15717" s="42"/>
      <c r="H15717" s="90"/>
      <c r="M15717" s="42"/>
      <c r="S15717" s="42"/>
      <c r="T15717" s="42"/>
      <c r="U15717" s="42"/>
      <c r="V15717" s="42"/>
      <c r="W15717" s="42"/>
      <c r="X15717" s="42"/>
      <c r="Y15717" s="42"/>
      <c r="Z15717" s="42"/>
    </row>
    <row r="15718">
      <c r="B15718" s="42"/>
      <c r="D15718" s="90"/>
      <c r="F15718" s="90"/>
      <c r="G15718" s="42"/>
      <c r="H15718" s="90"/>
      <c r="M15718" s="42"/>
      <c r="S15718" s="42"/>
      <c r="T15718" s="42"/>
      <c r="U15718" s="42"/>
      <c r="V15718" s="42"/>
      <c r="W15718" s="42"/>
      <c r="X15718" s="42"/>
      <c r="Y15718" s="42"/>
      <c r="Z15718" s="42"/>
    </row>
    <row r="15719">
      <c r="B15719" s="42"/>
      <c r="D15719" s="90"/>
      <c r="F15719" s="90"/>
      <c r="G15719" s="42"/>
      <c r="H15719" s="90"/>
      <c r="M15719" s="42"/>
      <c r="S15719" s="42"/>
      <c r="T15719" s="42"/>
      <c r="U15719" s="42"/>
      <c r="V15719" s="42"/>
      <c r="W15719" s="42"/>
      <c r="X15719" s="42"/>
      <c r="Y15719" s="42"/>
      <c r="Z15719" s="42"/>
    </row>
    <row r="15720">
      <c r="B15720" s="42"/>
      <c r="D15720" s="90"/>
      <c r="F15720" s="90"/>
      <c r="G15720" s="42"/>
      <c r="H15720" s="90"/>
      <c r="M15720" s="42"/>
      <c r="S15720" s="42"/>
      <c r="T15720" s="42"/>
      <c r="U15720" s="42"/>
      <c r="V15720" s="42"/>
      <c r="W15720" s="42"/>
      <c r="X15720" s="42"/>
      <c r="Y15720" s="42"/>
      <c r="Z15720" s="42"/>
    </row>
    <row r="15721">
      <c r="B15721" s="42"/>
      <c r="D15721" s="90"/>
      <c r="F15721" s="90"/>
      <c r="G15721" s="42"/>
      <c r="H15721" s="90"/>
      <c r="M15721" s="42"/>
      <c r="S15721" s="42"/>
      <c r="T15721" s="42"/>
      <c r="U15721" s="42"/>
      <c r="V15721" s="42"/>
      <c r="W15721" s="42"/>
      <c r="X15721" s="42"/>
      <c r="Y15721" s="42"/>
      <c r="Z15721" s="42"/>
    </row>
    <row r="15722">
      <c r="B15722" s="42"/>
      <c r="D15722" s="90"/>
      <c r="F15722" s="90"/>
      <c r="G15722" s="42"/>
      <c r="H15722" s="90"/>
      <c r="M15722" s="42"/>
      <c r="S15722" s="42"/>
      <c r="T15722" s="42"/>
      <c r="U15722" s="42"/>
      <c r="V15722" s="42"/>
      <c r="W15722" s="42"/>
      <c r="X15722" s="42"/>
      <c r="Y15722" s="42"/>
      <c r="Z15722" s="42"/>
    </row>
    <row r="15723">
      <c r="B15723" s="42"/>
      <c r="D15723" s="90"/>
      <c r="F15723" s="90"/>
      <c r="G15723" s="42"/>
      <c r="H15723" s="90"/>
      <c r="M15723" s="42"/>
      <c r="S15723" s="42"/>
      <c r="T15723" s="42"/>
      <c r="U15723" s="42"/>
      <c r="V15723" s="42"/>
      <c r="W15723" s="42"/>
      <c r="X15723" s="42"/>
      <c r="Y15723" s="42"/>
      <c r="Z15723" s="42"/>
    </row>
    <row r="15724">
      <c r="B15724" s="42"/>
      <c r="D15724" s="90"/>
      <c r="F15724" s="90"/>
      <c r="G15724" s="42"/>
      <c r="H15724" s="90"/>
      <c r="M15724" s="42"/>
      <c r="S15724" s="42"/>
      <c r="T15724" s="42"/>
      <c r="U15724" s="42"/>
      <c r="V15724" s="42"/>
      <c r="W15724" s="42"/>
      <c r="X15724" s="42"/>
      <c r="Y15724" s="42"/>
      <c r="Z15724" s="42"/>
    </row>
    <row r="15725">
      <c r="B15725" s="42"/>
      <c r="D15725" s="90"/>
      <c r="F15725" s="90"/>
      <c r="G15725" s="42"/>
      <c r="H15725" s="90"/>
      <c r="M15725" s="42"/>
      <c r="S15725" s="42"/>
      <c r="T15725" s="42"/>
      <c r="U15725" s="42"/>
      <c r="V15725" s="42"/>
      <c r="W15725" s="42"/>
      <c r="X15725" s="42"/>
      <c r="Y15725" s="42"/>
      <c r="Z15725" s="42"/>
    </row>
    <row r="15726">
      <c r="B15726" s="42"/>
      <c r="D15726" s="90"/>
      <c r="F15726" s="90"/>
      <c r="G15726" s="42"/>
      <c r="H15726" s="90"/>
      <c r="M15726" s="42"/>
      <c r="S15726" s="42"/>
      <c r="T15726" s="42"/>
      <c r="U15726" s="42"/>
      <c r="V15726" s="42"/>
      <c r="W15726" s="42"/>
      <c r="X15726" s="42"/>
      <c r="Y15726" s="42"/>
      <c r="Z15726" s="42"/>
    </row>
    <row r="15727">
      <c r="B15727" s="42"/>
      <c r="D15727" s="90"/>
      <c r="F15727" s="90"/>
      <c r="G15727" s="42"/>
      <c r="H15727" s="90"/>
      <c r="M15727" s="42"/>
      <c r="S15727" s="42"/>
      <c r="T15727" s="42"/>
      <c r="U15727" s="42"/>
      <c r="V15727" s="42"/>
      <c r="W15727" s="42"/>
      <c r="X15727" s="42"/>
      <c r="Y15727" s="42"/>
      <c r="Z15727" s="42"/>
    </row>
    <row r="15728">
      <c r="B15728" s="42"/>
      <c r="D15728" s="90"/>
      <c r="F15728" s="90"/>
      <c r="G15728" s="42"/>
      <c r="H15728" s="90"/>
      <c r="M15728" s="42"/>
      <c r="S15728" s="42"/>
      <c r="T15728" s="42"/>
      <c r="U15728" s="42"/>
      <c r="V15728" s="42"/>
      <c r="W15728" s="42"/>
      <c r="X15728" s="42"/>
      <c r="Y15728" s="42"/>
      <c r="Z15728" s="42"/>
    </row>
    <row r="15729">
      <c r="B15729" s="42"/>
      <c r="D15729" s="90"/>
      <c r="F15729" s="90"/>
      <c r="G15729" s="42"/>
      <c r="H15729" s="90"/>
      <c r="M15729" s="42"/>
      <c r="S15729" s="42"/>
      <c r="T15729" s="42"/>
      <c r="U15729" s="42"/>
      <c r="V15729" s="42"/>
      <c r="W15729" s="42"/>
      <c r="X15729" s="42"/>
      <c r="Y15729" s="42"/>
      <c r="Z15729" s="42"/>
    </row>
    <row r="15730">
      <c r="B15730" s="42"/>
      <c r="D15730" s="90"/>
      <c r="F15730" s="90"/>
      <c r="G15730" s="42"/>
      <c r="H15730" s="90"/>
      <c r="M15730" s="42"/>
      <c r="S15730" s="42"/>
      <c r="T15730" s="42"/>
      <c r="U15730" s="42"/>
      <c r="V15730" s="42"/>
      <c r="W15730" s="42"/>
      <c r="X15730" s="42"/>
      <c r="Y15730" s="42"/>
      <c r="Z15730" s="42"/>
    </row>
    <row r="15731">
      <c r="B15731" s="42"/>
      <c r="D15731" s="90"/>
      <c r="F15731" s="90"/>
      <c r="G15731" s="42"/>
      <c r="H15731" s="90"/>
      <c r="M15731" s="42"/>
      <c r="S15731" s="42"/>
      <c r="T15731" s="42"/>
      <c r="U15731" s="42"/>
      <c r="V15731" s="42"/>
      <c r="W15731" s="42"/>
      <c r="X15731" s="42"/>
      <c r="Y15731" s="42"/>
      <c r="Z15731" s="42"/>
    </row>
    <row r="15732">
      <c r="B15732" s="42"/>
      <c r="D15732" s="90"/>
      <c r="F15732" s="90"/>
      <c r="G15732" s="42"/>
      <c r="H15732" s="90"/>
      <c r="M15732" s="42"/>
      <c r="S15732" s="42"/>
      <c r="T15732" s="42"/>
      <c r="U15732" s="42"/>
      <c r="V15732" s="42"/>
      <c r="W15732" s="42"/>
      <c r="X15732" s="42"/>
      <c r="Y15732" s="42"/>
      <c r="Z15732" s="42"/>
    </row>
    <row r="15733">
      <c r="B15733" s="42"/>
      <c r="D15733" s="90"/>
      <c r="F15733" s="90"/>
      <c r="G15733" s="42"/>
      <c r="H15733" s="90"/>
      <c r="M15733" s="42"/>
      <c r="S15733" s="42"/>
      <c r="T15733" s="42"/>
      <c r="U15733" s="42"/>
      <c r="V15733" s="42"/>
      <c r="W15733" s="42"/>
      <c r="X15733" s="42"/>
      <c r="Y15733" s="42"/>
      <c r="Z15733" s="42"/>
    </row>
    <row r="15734">
      <c r="B15734" s="42"/>
      <c r="D15734" s="90"/>
      <c r="F15734" s="90"/>
      <c r="G15734" s="42"/>
      <c r="H15734" s="90"/>
      <c r="M15734" s="42"/>
      <c r="S15734" s="42"/>
      <c r="T15734" s="42"/>
      <c r="U15734" s="42"/>
      <c r="V15734" s="42"/>
      <c r="W15734" s="42"/>
      <c r="X15734" s="42"/>
      <c r="Y15734" s="42"/>
      <c r="Z15734" s="42"/>
    </row>
    <row r="15735">
      <c r="B15735" s="42"/>
      <c r="D15735" s="90"/>
      <c r="F15735" s="90"/>
      <c r="G15735" s="42"/>
      <c r="H15735" s="90"/>
      <c r="M15735" s="42"/>
      <c r="S15735" s="42"/>
      <c r="T15735" s="42"/>
      <c r="U15735" s="42"/>
      <c r="V15735" s="42"/>
      <c r="W15735" s="42"/>
      <c r="X15735" s="42"/>
      <c r="Y15735" s="42"/>
      <c r="Z15735" s="42"/>
    </row>
    <row r="15736">
      <c r="B15736" s="42"/>
      <c r="D15736" s="90"/>
      <c r="F15736" s="90"/>
      <c r="G15736" s="42"/>
      <c r="H15736" s="90"/>
      <c r="M15736" s="42"/>
      <c r="S15736" s="42"/>
      <c r="T15736" s="42"/>
      <c r="U15736" s="42"/>
      <c r="V15736" s="42"/>
      <c r="W15736" s="42"/>
      <c r="X15736" s="42"/>
      <c r="Y15736" s="42"/>
      <c r="Z15736" s="42"/>
    </row>
    <row r="15737">
      <c r="B15737" s="42"/>
      <c r="D15737" s="90"/>
      <c r="F15737" s="90"/>
      <c r="G15737" s="42"/>
      <c r="H15737" s="90"/>
      <c r="M15737" s="42"/>
      <c r="S15737" s="42"/>
      <c r="T15737" s="42"/>
      <c r="U15737" s="42"/>
      <c r="V15737" s="42"/>
      <c r="W15737" s="42"/>
      <c r="X15737" s="42"/>
      <c r="Y15737" s="42"/>
      <c r="Z15737" s="42"/>
    </row>
    <row r="15738">
      <c r="B15738" s="42"/>
      <c r="D15738" s="90"/>
      <c r="F15738" s="90"/>
      <c r="G15738" s="42"/>
      <c r="H15738" s="90"/>
      <c r="M15738" s="42"/>
      <c r="S15738" s="42"/>
      <c r="T15738" s="42"/>
      <c r="U15738" s="42"/>
      <c r="V15738" s="42"/>
      <c r="W15738" s="42"/>
      <c r="X15738" s="42"/>
      <c r="Y15738" s="42"/>
      <c r="Z15738" s="42"/>
    </row>
    <row r="15739">
      <c r="B15739" s="42"/>
      <c r="D15739" s="90"/>
      <c r="F15739" s="90"/>
      <c r="G15739" s="42"/>
      <c r="H15739" s="90"/>
      <c r="M15739" s="42"/>
      <c r="S15739" s="42"/>
      <c r="T15739" s="42"/>
      <c r="U15739" s="42"/>
      <c r="V15739" s="42"/>
      <c r="W15739" s="42"/>
      <c r="X15739" s="42"/>
      <c r="Y15739" s="42"/>
      <c r="Z15739" s="42"/>
    </row>
    <row r="15740">
      <c r="B15740" s="42"/>
      <c r="D15740" s="90"/>
      <c r="F15740" s="90"/>
      <c r="G15740" s="42"/>
      <c r="H15740" s="90"/>
      <c r="M15740" s="42"/>
      <c r="S15740" s="42"/>
      <c r="T15740" s="42"/>
      <c r="U15740" s="42"/>
      <c r="V15740" s="42"/>
      <c r="W15740" s="42"/>
      <c r="X15740" s="42"/>
      <c r="Y15740" s="42"/>
      <c r="Z15740" s="42"/>
    </row>
    <row r="15741">
      <c r="B15741" s="42"/>
      <c r="D15741" s="90"/>
      <c r="F15741" s="90"/>
      <c r="G15741" s="42"/>
      <c r="H15741" s="90"/>
      <c r="M15741" s="42"/>
      <c r="S15741" s="42"/>
      <c r="T15741" s="42"/>
      <c r="U15741" s="42"/>
      <c r="V15741" s="42"/>
      <c r="W15741" s="42"/>
      <c r="X15741" s="42"/>
      <c r="Y15741" s="42"/>
      <c r="Z15741" s="42"/>
    </row>
    <row r="15742">
      <c r="B15742" s="42"/>
      <c r="D15742" s="90"/>
      <c r="F15742" s="90"/>
      <c r="G15742" s="42"/>
      <c r="H15742" s="90"/>
      <c r="M15742" s="42"/>
      <c r="S15742" s="42"/>
      <c r="T15742" s="42"/>
      <c r="U15742" s="42"/>
      <c r="V15742" s="42"/>
      <c r="W15742" s="42"/>
      <c r="X15742" s="42"/>
      <c r="Y15742" s="42"/>
      <c r="Z15742" s="42"/>
    </row>
    <row r="15743">
      <c r="B15743" s="42"/>
      <c r="D15743" s="90"/>
      <c r="F15743" s="90"/>
      <c r="G15743" s="42"/>
      <c r="H15743" s="90"/>
      <c r="M15743" s="42"/>
      <c r="S15743" s="42"/>
      <c r="T15743" s="42"/>
      <c r="U15743" s="42"/>
      <c r="V15743" s="42"/>
      <c r="W15743" s="42"/>
      <c r="X15743" s="42"/>
      <c r="Y15743" s="42"/>
      <c r="Z15743" s="42"/>
    </row>
    <row r="15744">
      <c r="B15744" s="42"/>
      <c r="D15744" s="90"/>
      <c r="F15744" s="90"/>
      <c r="G15744" s="42"/>
      <c r="H15744" s="90"/>
      <c r="M15744" s="42"/>
      <c r="S15744" s="42"/>
      <c r="T15744" s="42"/>
      <c r="U15744" s="42"/>
      <c r="V15744" s="42"/>
      <c r="W15744" s="42"/>
      <c r="X15744" s="42"/>
      <c r="Y15744" s="42"/>
      <c r="Z15744" s="42"/>
    </row>
    <row r="15745">
      <c r="B15745" s="42"/>
      <c r="D15745" s="90"/>
      <c r="F15745" s="90"/>
      <c r="G15745" s="42"/>
      <c r="H15745" s="90"/>
      <c r="M15745" s="42"/>
      <c r="S15745" s="42"/>
      <c r="T15745" s="42"/>
      <c r="U15745" s="42"/>
      <c r="V15745" s="42"/>
      <c r="W15745" s="42"/>
      <c r="X15745" s="42"/>
      <c r="Y15745" s="42"/>
      <c r="Z15745" s="42"/>
    </row>
    <row r="15746">
      <c r="B15746" s="42"/>
      <c r="D15746" s="90"/>
      <c r="F15746" s="90"/>
      <c r="G15746" s="42"/>
      <c r="H15746" s="90"/>
      <c r="M15746" s="42"/>
      <c r="S15746" s="42"/>
      <c r="T15746" s="42"/>
      <c r="U15746" s="42"/>
      <c r="V15746" s="42"/>
      <c r="W15746" s="42"/>
      <c r="X15746" s="42"/>
      <c r="Y15746" s="42"/>
      <c r="Z15746" s="42"/>
    </row>
    <row r="15747">
      <c r="B15747" s="42"/>
      <c r="D15747" s="90"/>
      <c r="F15747" s="90"/>
      <c r="G15747" s="42"/>
      <c r="H15747" s="90"/>
      <c r="M15747" s="42"/>
      <c r="S15747" s="42"/>
      <c r="T15747" s="42"/>
      <c r="U15747" s="42"/>
      <c r="V15747" s="42"/>
      <c r="W15747" s="42"/>
      <c r="X15747" s="42"/>
      <c r="Y15747" s="42"/>
      <c r="Z15747" s="42"/>
    </row>
    <row r="15748">
      <c r="B15748" s="42"/>
      <c r="D15748" s="90"/>
      <c r="F15748" s="90"/>
      <c r="G15748" s="42"/>
      <c r="H15748" s="90"/>
      <c r="M15748" s="42"/>
      <c r="S15748" s="42"/>
      <c r="T15748" s="42"/>
      <c r="U15748" s="42"/>
      <c r="V15748" s="42"/>
      <c r="W15748" s="42"/>
      <c r="X15748" s="42"/>
      <c r="Y15748" s="42"/>
      <c r="Z15748" s="42"/>
    </row>
    <row r="15749">
      <c r="B15749" s="42"/>
      <c r="D15749" s="90"/>
      <c r="F15749" s="90"/>
      <c r="G15749" s="42"/>
      <c r="H15749" s="90"/>
      <c r="M15749" s="42"/>
      <c r="S15749" s="42"/>
      <c r="T15749" s="42"/>
      <c r="U15749" s="42"/>
      <c r="V15749" s="42"/>
      <c r="W15749" s="42"/>
      <c r="X15749" s="42"/>
      <c r="Y15749" s="42"/>
      <c r="Z15749" s="42"/>
    </row>
    <row r="15750">
      <c r="B15750" s="42"/>
      <c r="D15750" s="90"/>
      <c r="F15750" s="90"/>
      <c r="G15750" s="42"/>
      <c r="H15750" s="90"/>
      <c r="M15750" s="42"/>
      <c r="S15750" s="42"/>
      <c r="T15750" s="42"/>
      <c r="U15750" s="42"/>
      <c r="V15750" s="42"/>
      <c r="W15750" s="42"/>
      <c r="X15750" s="42"/>
      <c r="Y15750" s="42"/>
      <c r="Z15750" s="42"/>
    </row>
    <row r="15751">
      <c r="B15751" s="42"/>
      <c r="D15751" s="90"/>
      <c r="F15751" s="90"/>
      <c r="G15751" s="42"/>
      <c r="H15751" s="90"/>
      <c r="M15751" s="42"/>
      <c r="S15751" s="42"/>
      <c r="T15751" s="42"/>
      <c r="U15751" s="42"/>
      <c r="V15751" s="42"/>
      <c r="W15751" s="42"/>
      <c r="X15751" s="42"/>
      <c r="Y15751" s="42"/>
      <c r="Z15751" s="42"/>
    </row>
    <row r="15752">
      <c r="B15752" s="42"/>
      <c r="D15752" s="90"/>
      <c r="F15752" s="90"/>
      <c r="G15752" s="42"/>
      <c r="H15752" s="90"/>
      <c r="M15752" s="42"/>
      <c r="S15752" s="42"/>
      <c r="T15752" s="42"/>
      <c r="U15752" s="42"/>
      <c r="V15752" s="42"/>
      <c r="W15752" s="42"/>
      <c r="X15752" s="42"/>
      <c r="Y15752" s="42"/>
      <c r="Z15752" s="42"/>
    </row>
    <row r="15753">
      <c r="B15753" s="42"/>
      <c r="D15753" s="90"/>
      <c r="F15753" s="90"/>
      <c r="G15753" s="42"/>
      <c r="H15753" s="90"/>
      <c r="M15753" s="42"/>
      <c r="S15753" s="42"/>
      <c r="T15753" s="42"/>
      <c r="U15753" s="42"/>
      <c r="V15753" s="42"/>
      <c r="W15753" s="42"/>
      <c r="X15753" s="42"/>
      <c r="Y15753" s="42"/>
      <c r="Z15753" s="42"/>
    </row>
    <row r="15754">
      <c r="B15754" s="42"/>
      <c r="D15754" s="90"/>
      <c r="F15754" s="90"/>
      <c r="G15754" s="42"/>
      <c r="H15754" s="90"/>
      <c r="M15754" s="42"/>
      <c r="S15754" s="42"/>
      <c r="T15754" s="42"/>
      <c r="U15754" s="42"/>
      <c r="V15754" s="42"/>
      <c r="W15754" s="42"/>
      <c r="X15754" s="42"/>
      <c r="Y15754" s="42"/>
      <c r="Z15754" s="42"/>
    </row>
    <row r="15755">
      <c r="B15755" s="42"/>
      <c r="D15755" s="90"/>
      <c r="F15755" s="90"/>
      <c r="G15755" s="42"/>
      <c r="H15755" s="90"/>
      <c r="M15755" s="42"/>
      <c r="S15755" s="42"/>
      <c r="T15755" s="42"/>
      <c r="U15755" s="42"/>
      <c r="V15755" s="42"/>
      <c r="W15755" s="42"/>
      <c r="X15755" s="42"/>
      <c r="Y15755" s="42"/>
      <c r="Z15755" s="42"/>
    </row>
    <row r="15756">
      <c r="B15756" s="42"/>
      <c r="D15756" s="90"/>
      <c r="F15756" s="90"/>
      <c r="G15756" s="42"/>
      <c r="H15756" s="90"/>
      <c r="M15756" s="42"/>
      <c r="S15756" s="42"/>
      <c r="T15756" s="42"/>
      <c r="U15756" s="42"/>
      <c r="V15756" s="42"/>
      <c r="W15756" s="42"/>
      <c r="X15756" s="42"/>
      <c r="Y15756" s="42"/>
      <c r="Z15756" s="42"/>
    </row>
    <row r="15757">
      <c r="B15757" s="42"/>
      <c r="D15757" s="90"/>
      <c r="F15757" s="90"/>
      <c r="G15757" s="42"/>
      <c r="H15757" s="90"/>
      <c r="M15757" s="42"/>
      <c r="S15757" s="42"/>
      <c r="T15757" s="42"/>
      <c r="U15757" s="42"/>
      <c r="V15757" s="42"/>
      <c r="W15757" s="42"/>
      <c r="X15757" s="42"/>
      <c r="Y15757" s="42"/>
      <c r="Z15757" s="42"/>
    </row>
    <row r="15758">
      <c r="B15758" s="42"/>
      <c r="D15758" s="90"/>
      <c r="F15758" s="90"/>
      <c r="G15758" s="42"/>
      <c r="H15758" s="90"/>
      <c r="M15758" s="42"/>
      <c r="S15758" s="42"/>
      <c r="T15758" s="42"/>
      <c r="U15758" s="42"/>
      <c r="V15758" s="42"/>
      <c r="W15758" s="42"/>
      <c r="X15758" s="42"/>
      <c r="Y15758" s="42"/>
      <c r="Z15758" s="42"/>
    </row>
    <row r="15759">
      <c r="B15759" s="42"/>
      <c r="D15759" s="90"/>
      <c r="F15759" s="90"/>
      <c r="G15759" s="42"/>
      <c r="H15759" s="90"/>
      <c r="M15759" s="42"/>
      <c r="S15759" s="42"/>
      <c r="T15759" s="42"/>
      <c r="U15759" s="42"/>
      <c r="V15759" s="42"/>
      <c r="W15759" s="42"/>
      <c r="X15759" s="42"/>
      <c r="Y15759" s="42"/>
      <c r="Z15759" s="42"/>
    </row>
    <row r="15760">
      <c r="B15760" s="42"/>
      <c r="D15760" s="90"/>
      <c r="F15760" s="90"/>
      <c r="G15760" s="42"/>
      <c r="H15760" s="90"/>
      <c r="M15760" s="42"/>
      <c r="S15760" s="42"/>
      <c r="T15760" s="42"/>
      <c r="U15760" s="42"/>
      <c r="V15760" s="42"/>
      <c r="W15760" s="42"/>
      <c r="X15760" s="42"/>
      <c r="Y15760" s="42"/>
      <c r="Z15760" s="42"/>
    </row>
    <row r="15761">
      <c r="B15761" s="42"/>
      <c r="D15761" s="90"/>
      <c r="F15761" s="90"/>
      <c r="G15761" s="42"/>
      <c r="H15761" s="90"/>
      <c r="M15761" s="42"/>
      <c r="S15761" s="42"/>
      <c r="T15761" s="42"/>
      <c r="U15761" s="42"/>
      <c r="V15761" s="42"/>
      <c r="W15761" s="42"/>
      <c r="X15761" s="42"/>
      <c r="Y15761" s="42"/>
      <c r="Z15761" s="42"/>
    </row>
    <row r="15762">
      <c r="B15762" s="42"/>
      <c r="D15762" s="90"/>
      <c r="F15762" s="90"/>
      <c r="G15762" s="42"/>
      <c r="H15762" s="90"/>
      <c r="M15762" s="42"/>
      <c r="S15762" s="42"/>
      <c r="T15762" s="42"/>
      <c r="U15762" s="42"/>
      <c r="V15762" s="42"/>
      <c r="W15762" s="42"/>
      <c r="X15762" s="42"/>
      <c r="Y15762" s="42"/>
      <c r="Z15762" s="42"/>
    </row>
    <row r="15763">
      <c r="B15763" s="42"/>
      <c r="D15763" s="90"/>
      <c r="F15763" s="90"/>
      <c r="G15763" s="42"/>
      <c r="H15763" s="90"/>
      <c r="M15763" s="42"/>
      <c r="S15763" s="42"/>
      <c r="T15763" s="42"/>
      <c r="U15763" s="42"/>
      <c r="V15763" s="42"/>
      <c r="W15763" s="42"/>
      <c r="X15763" s="42"/>
      <c r="Y15763" s="42"/>
      <c r="Z15763" s="42"/>
    </row>
    <row r="15764">
      <c r="B15764" s="42"/>
      <c r="D15764" s="90"/>
      <c r="F15764" s="90"/>
      <c r="G15764" s="42"/>
      <c r="H15764" s="90"/>
      <c r="M15764" s="42"/>
      <c r="S15764" s="42"/>
      <c r="T15764" s="42"/>
      <c r="U15764" s="42"/>
      <c r="V15764" s="42"/>
      <c r="W15764" s="42"/>
      <c r="X15764" s="42"/>
      <c r="Y15764" s="42"/>
      <c r="Z15764" s="42"/>
    </row>
    <row r="15765">
      <c r="B15765" s="42"/>
      <c r="D15765" s="90"/>
      <c r="F15765" s="90"/>
      <c r="G15765" s="42"/>
      <c r="H15765" s="90"/>
      <c r="M15765" s="42"/>
      <c r="S15765" s="42"/>
      <c r="T15765" s="42"/>
      <c r="U15765" s="42"/>
      <c r="V15765" s="42"/>
      <c r="W15765" s="42"/>
      <c r="X15765" s="42"/>
      <c r="Y15765" s="42"/>
      <c r="Z15765" s="42"/>
    </row>
    <row r="15766">
      <c r="B15766" s="42"/>
      <c r="D15766" s="90"/>
      <c r="F15766" s="90"/>
      <c r="G15766" s="42"/>
      <c r="H15766" s="90"/>
      <c r="M15766" s="42"/>
      <c r="S15766" s="42"/>
      <c r="T15766" s="42"/>
      <c r="U15766" s="42"/>
      <c r="V15766" s="42"/>
      <c r="W15766" s="42"/>
      <c r="X15766" s="42"/>
      <c r="Y15766" s="42"/>
      <c r="Z15766" s="42"/>
    </row>
    <row r="15767">
      <c r="B15767" s="42"/>
      <c r="D15767" s="90"/>
      <c r="F15767" s="90"/>
      <c r="G15767" s="42"/>
      <c r="H15767" s="90"/>
      <c r="M15767" s="42"/>
      <c r="S15767" s="42"/>
      <c r="T15767" s="42"/>
      <c r="U15767" s="42"/>
      <c r="V15767" s="42"/>
      <c r="W15767" s="42"/>
      <c r="X15767" s="42"/>
      <c r="Y15767" s="42"/>
      <c r="Z15767" s="42"/>
    </row>
    <row r="15768">
      <c r="B15768" s="42"/>
      <c r="D15768" s="90"/>
      <c r="F15768" s="90"/>
      <c r="G15768" s="42"/>
      <c r="H15768" s="90"/>
      <c r="M15768" s="42"/>
      <c r="S15768" s="42"/>
      <c r="T15768" s="42"/>
      <c r="U15768" s="42"/>
      <c r="V15768" s="42"/>
      <c r="W15768" s="42"/>
      <c r="X15768" s="42"/>
      <c r="Y15768" s="42"/>
      <c r="Z15768" s="42"/>
    </row>
    <row r="15769">
      <c r="B15769" s="42"/>
      <c r="D15769" s="90"/>
      <c r="F15769" s="90"/>
      <c r="G15769" s="42"/>
      <c r="H15769" s="90"/>
      <c r="M15769" s="42"/>
      <c r="S15769" s="42"/>
      <c r="T15769" s="42"/>
      <c r="U15769" s="42"/>
      <c r="V15769" s="42"/>
      <c r="W15769" s="42"/>
      <c r="X15769" s="42"/>
      <c r="Y15769" s="42"/>
      <c r="Z15769" s="42"/>
    </row>
    <row r="15770">
      <c r="B15770" s="42"/>
      <c r="D15770" s="90"/>
      <c r="F15770" s="90"/>
      <c r="G15770" s="42"/>
      <c r="H15770" s="90"/>
      <c r="M15770" s="42"/>
      <c r="S15770" s="42"/>
      <c r="T15770" s="42"/>
      <c r="U15770" s="42"/>
      <c r="V15770" s="42"/>
      <c r="W15770" s="42"/>
      <c r="X15770" s="42"/>
      <c r="Y15770" s="42"/>
      <c r="Z15770" s="42"/>
    </row>
    <row r="15771">
      <c r="B15771" s="42"/>
      <c r="D15771" s="90"/>
      <c r="F15771" s="90"/>
      <c r="G15771" s="42"/>
      <c r="H15771" s="90"/>
      <c r="M15771" s="42"/>
      <c r="S15771" s="42"/>
      <c r="T15771" s="42"/>
      <c r="U15771" s="42"/>
      <c r="V15771" s="42"/>
      <c r="W15771" s="42"/>
      <c r="X15771" s="42"/>
      <c r="Y15771" s="42"/>
      <c r="Z15771" s="42"/>
    </row>
    <row r="15772">
      <c r="B15772" s="42"/>
      <c r="D15772" s="90"/>
      <c r="F15772" s="90"/>
      <c r="G15772" s="42"/>
      <c r="H15772" s="90"/>
      <c r="M15772" s="42"/>
      <c r="S15772" s="42"/>
      <c r="T15772" s="42"/>
      <c r="U15772" s="42"/>
      <c r="V15772" s="42"/>
      <c r="W15772" s="42"/>
      <c r="X15772" s="42"/>
      <c r="Y15772" s="42"/>
      <c r="Z15772" s="42"/>
    </row>
    <row r="15773">
      <c r="B15773" s="42"/>
      <c r="D15773" s="90"/>
      <c r="F15773" s="90"/>
      <c r="G15773" s="42"/>
      <c r="H15773" s="90"/>
      <c r="M15773" s="42"/>
      <c r="S15773" s="42"/>
      <c r="T15773" s="42"/>
      <c r="U15773" s="42"/>
      <c r="V15773" s="42"/>
      <c r="W15773" s="42"/>
      <c r="X15773" s="42"/>
      <c r="Y15773" s="42"/>
      <c r="Z15773" s="42"/>
    </row>
    <row r="15774">
      <c r="B15774" s="42"/>
      <c r="D15774" s="90"/>
      <c r="F15774" s="90"/>
      <c r="G15774" s="42"/>
      <c r="H15774" s="90"/>
      <c r="M15774" s="42"/>
      <c r="S15774" s="42"/>
      <c r="T15774" s="42"/>
      <c r="U15774" s="42"/>
      <c r="V15774" s="42"/>
      <c r="W15774" s="42"/>
      <c r="X15774" s="42"/>
      <c r="Y15774" s="42"/>
      <c r="Z15774" s="42"/>
    </row>
    <row r="15775">
      <c r="B15775" s="42"/>
      <c r="D15775" s="90"/>
      <c r="F15775" s="90"/>
      <c r="G15775" s="42"/>
      <c r="H15775" s="90"/>
      <c r="M15775" s="42"/>
      <c r="S15775" s="42"/>
      <c r="T15775" s="42"/>
      <c r="U15775" s="42"/>
      <c r="V15775" s="42"/>
      <c r="W15775" s="42"/>
      <c r="X15775" s="42"/>
      <c r="Y15775" s="42"/>
      <c r="Z15775" s="42"/>
    </row>
    <row r="15776">
      <c r="B15776" s="42"/>
      <c r="D15776" s="90"/>
      <c r="F15776" s="90"/>
      <c r="G15776" s="42"/>
      <c r="H15776" s="90"/>
      <c r="M15776" s="42"/>
      <c r="S15776" s="42"/>
      <c r="T15776" s="42"/>
      <c r="U15776" s="42"/>
      <c r="V15776" s="42"/>
      <c r="W15776" s="42"/>
      <c r="X15776" s="42"/>
      <c r="Y15776" s="42"/>
      <c r="Z15776" s="42"/>
    </row>
    <row r="15777">
      <c r="B15777" s="42"/>
      <c r="D15777" s="90"/>
      <c r="F15777" s="90"/>
      <c r="G15777" s="42"/>
      <c r="H15777" s="90"/>
      <c r="M15777" s="42"/>
      <c r="S15777" s="42"/>
      <c r="T15777" s="42"/>
      <c r="U15777" s="42"/>
      <c r="V15777" s="42"/>
      <c r="W15777" s="42"/>
      <c r="X15777" s="42"/>
      <c r="Y15777" s="42"/>
      <c r="Z15777" s="42"/>
    </row>
    <row r="15778">
      <c r="B15778" s="42"/>
      <c r="D15778" s="90"/>
      <c r="F15778" s="90"/>
      <c r="G15778" s="42"/>
      <c r="H15778" s="90"/>
      <c r="M15778" s="42"/>
      <c r="S15778" s="42"/>
      <c r="T15778" s="42"/>
      <c r="U15778" s="42"/>
      <c r="V15778" s="42"/>
      <c r="W15778" s="42"/>
      <c r="X15778" s="42"/>
      <c r="Y15778" s="42"/>
      <c r="Z15778" s="42"/>
    </row>
    <row r="15779">
      <c r="B15779" s="42"/>
      <c r="D15779" s="90"/>
      <c r="F15779" s="90"/>
      <c r="G15779" s="42"/>
      <c r="H15779" s="90"/>
      <c r="M15779" s="42"/>
      <c r="S15779" s="42"/>
      <c r="T15779" s="42"/>
      <c r="U15779" s="42"/>
      <c r="V15779" s="42"/>
      <c r="W15779" s="42"/>
      <c r="X15779" s="42"/>
      <c r="Y15779" s="42"/>
      <c r="Z15779" s="42"/>
    </row>
    <row r="15780">
      <c r="B15780" s="42"/>
      <c r="D15780" s="90"/>
      <c r="F15780" s="90"/>
      <c r="G15780" s="42"/>
      <c r="H15780" s="90"/>
      <c r="M15780" s="42"/>
      <c r="S15780" s="42"/>
      <c r="T15780" s="42"/>
      <c r="U15780" s="42"/>
      <c r="V15780" s="42"/>
      <c r="W15780" s="42"/>
      <c r="X15780" s="42"/>
      <c r="Y15780" s="42"/>
      <c r="Z15780" s="42"/>
    </row>
    <row r="15781">
      <c r="B15781" s="42"/>
      <c r="D15781" s="90"/>
      <c r="F15781" s="90"/>
      <c r="G15781" s="42"/>
      <c r="H15781" s="90"/>
      <c r="M15781" s="42"/>
      <c r="S15781" s="42"/>
      <c r="T15781" s="42"/>
      <c r="U15781" s="42"/>
      <c r="V15781" s="42"/>
      <c r="W15781" s="42"/>
      <c r="X15781" s="42"/>
      <c r="Y15781" s="42"/>
      <c r="Z15781" s="42"/>
    </row>
    <row r="15782">
      <c r="B15782" s="42"/>
      <c r="D15782" s="90"/>
      <c r="F15782" s="90"/>
      <c r="G15782" s="42"/>
      <c r="H15782" s="90"/>
      <c r="M15782" s="42"/>
      <c r="S15782" s="42"/>
      <c r="T15782" s="42"/>
      <c r="U15782" s="42"/>
      <c r="V15782" s="42"/>
      <c r="W15782" s="42"/>
      <c r="X15782" s="42"/>
      <c r="Y15782" s="42"/>
      <c r="Z15782" s="42"/>
    </row>
    <row r="15783">
      <c r="B15783" s="42"/>
      <c r="D15783" s="90"/>
      <c r="F15783" s="90"/>
      <c r="G15783" s="42"/>
      <c r="H15783" s="90"/>
      <c r="M15783" s="42"/>
      <c r="S15783" s="42"/>
      <c r="T15783" s="42"/>
      <c r="U15783" s="42"/>
      <c r="V15783" s="42"/>
      <c r="W15783" s="42"/>
      <c r="X15783" s="42"/>
      <c r="Y15783" s="42"/>
      <c r="Z15783" s="42"/>
    </row>
    <row r="15784">
      <c r="B15784" s="42"/>
      <c r="D15784" s="90"/>
      <c r="F15784" s="90"/>
      <c r="G15784" s="42"/>
      <c r="H15784" s="90"/>
      <c r="M15784" s="42"/>
      <c r="S15784" s="42"/>
      <c r="T15784" s="42"/>
      <c r="U15784" s="42"/>
      <c r="V15784" s="42"/>
      <c r="W15784" s="42"/>
      <c r="X15784" s="42"/>
      <c r="Y15784" s="42"/>
      <c r="Z15784" s="42"/>
    </row>
    <row r="15785">
      <c r="B15785" s="42"/>
      <c r="D15785" s="90"/>
      <c r="F15785" s="90"/>
      <c r="G15785" s="42"/>
      <c r="H15785" s="90"/>
      <c r="M15785" s="42"/>
      <c r="S15785" s="42"/>
      <c r="T15785" s="42"/>
      <c r="U15785" s="42"/>
      <c r="V15785" s="42"/>
      <c r="W15785" s="42"/>
      <c r="X15785" s="42"/>
      <c r="Y15785" s="42"/>
      <c r="Z15785" s="42"/>
    </row>
    <row r="15786">
      <c r="B15786" s="42"/>
      <c r="D15786" s="90"/>
      <c r="F15786" s="90"/>
      <c r="G15786" s="42"/>
      <c r="H15786" s="90"/>
      <c r="M15786" s="42"/>
      <c r="S15786" s="42"/>
      <c r="T15786" s="42"/>
      <c r="U15786" s="42"/>
      <c r="V15786" s="42"/>
      <c r="W15786" s="42"/>
      <c r="X15786" s="42"/>
      <c r="Y15786" s="42"/>
      <c r="Z15786" s="42"/>
    </row>
    <row r="15787">
      <c r="B15787" s="42"/>
      <c r="D15787" s="90"/>
      <c r="F15787" s="90"/>
      <c r="G15787" s="42"/>
      <c r="H15787" s="90"/>
      <c r="M15787" s="42"/>
      <c r="S15787" s="42"/>
      <c r="T15787" s="42"/>
      <c r="U15787" s="42"/>
      <c r="V15787" s="42"/>
      <c r="W15787" s="42"/>
      <c r="X15787" s="42"/>
      <c r="Y15787" s="42"/>
      <c r="Z15787" s="42"/>
    </row>
    <row r="15788">
      <c r="B15788" s="42"/>
      <c r="D15788" s="90"/>
      <c r="F15788" s="90"/>
      <c r="G15788" s="42"/>
      <c r="H15788" s="90"/>
      <c r="M15788" s="42"/>
      <c r="S15788" s="42"/>
      <c r="T15788" s="42"/>
      <c r="U15788" s="42"/>
      <c r="V15788" s="42"/>
      <c r="W15788" s="42"/>
      <c r="X15788" s="42"/>
      <c r="Y15788" s="42"/>
      <c r="Z15788" s="42"/>
    </row>
    <row r="15789">
      <c r="B15789" s="42"/>
      <c r="D15789" s="90"/>
      <c r="F15789" s="90"/>
      <c r="G15789" s="42"/>
      <c r="H15789" s="90"/>
      <c r="M15789" s="42"/>
      <c r="S15789" s="42"/>
      <c r="T15789" s="42"/>
      <c r="U15789" s="42"/>
      <c r="V15789" s="42"/>
      <c r="W15789" s="42"/>
      <c r="X15789" s="42"/>
      <c r="Y15789" s="42"/>
      <c r="Z15789" s="42"/>
    </row>
    <row r="15790">
      <c r="B15790" s="42"/>
      <c r="D15790" s="90"/>
      <c r="F15790" s="90"/>
      <c r="G15790" s="42"/>
      <c r="H15790" s="90"/>
      <c r="M15790" s="42"/>
      <c r="S15790" s="42"/>
      <c r="T15790" s="42"/>
      <c r="U15790" s="42"/>
      <c r="V15790" s="42"/>
      <c r="W15790" s="42"/>
      <c r="X15790" s="42"/>
      <c r="Y15790" s="42"/>
      <c r="Z15790" s="42"/>
    </row>
    <row r="15791">
      <c r="B15791" s="42"/>
      <c r="D15791" s="90"/>
      <c r="F15791" s="90"/>
      <c r="G15791" s="42"/>
      <c r="H15791" s="90"/>
      <c r="M15791" s="42"/>
      <c r="S15791" s="42"/>
      <c r="T15791" s="42"/>
      <c r="U15791" s="42"/>
      <c r="V15791" s="42"/>
      <c r="W15791" s="42"/>
      <c r="X15791" s="42"/>
      <c r="Y15791" s="42"/>
      <c r="Z15791" s="42"/>
    </row>
    <row r="15792">
      <c r="B15792" s="42"/>
      <c r="D15792" s="90"/>
      <c r="F15792" s="90"/>
      <c r="G15792" s="42"/>
      <c r="H15792" s="90"/>
      <c r="M15792" s="42"/>
      <c r="S15792" s="42"/>
      <c r="T15792" s="42"/>
      <c r="U15792" s="42"/>
      <c r="V15792" s="42"/>
      <c r="W15792" s="42"/>
      <c r="X15792" s="42"/>
      <c r="Y15792" s="42"/>
      <c r="Z15792" s="42"/>
    </row>
    <row r="15793">
      <c r="B15793" s="42"/>
      <c r="D15793" s="90"/>
      <c r="F15793" s="90"/>
      <c r="G15793" s="42"/>
      <c r="H15793" s="90"/>
      <c r="M15793" s="42"/>
      <c r="S15793" s="42"/>
      <c r="T15793" s="42"/>
      <c r="U15793" s="42"/>
      <c r="V15793" s="42"/>
      <c r="W15793" s="42"/>
      <c r="X15793" s="42"/>
      <c r="Y15793" s="42"/>
      <c r="Z15793" s="42"/>
    </row>
    <row r="15794">
      <c r="B15794" s="42"/>
      <c r="D15794" s="90"/>
      <c r="F15794" s="90"/>
      <c r="G15794" s="42"/>
      <c r="H15794" s="90"/>
      <c r="M15794" s="42"/>
      <c r="S15794" s="42"/>
      <c r="T15794" s="42"/>
      <c r="U15794" s="42"/>
      <c r="V15794" s="42"/>
      <c r="W15794" s="42"/>
      <c r="X15794" s="42"/>
      <c r="Y15794" s="42"/>
      <c r="Z15794" s="42"/>
    </row>
    <row r="15795">
      <c r="B15795" s="42"/>
      <c r="D15795" s="90"/>
      <c r="F15795" s="90"/>
      <c r="G15795" s="42"/>
      <c r="H15795" s="90"/>
      <c r="M15795" s="42"/>
      <c r="S15795" s="42"/>
      <c r="T15795" s="42"/>
      <c r="U15795" s="42"/>
      <c r="V15795" s="42"/>
      <c r="W15795" s="42"/>
      <c r="X15795" s="42"/>
      <c r="Y15795" s="42"/>
      <c r="Z15795" s="42"/>
    </row>
    <row r="15796">
      <c r="B15796" s="42"/>
      <c r="D15796" s="90"/>
      <c r="F15796" s="90"/>
      <c r="G15796" s="42"/>
      <c r="H15796" s="90"/>
      <c r="M15796" s="42"/>
      <c r="S15796" s="42"/>
      <c r="T15796" s="42"/>
      <c r="U15796" s="42"/>
      <c r="V15796" s="42"/>
      <c r="W15796" s="42"/>
      <c r="X15796" s="42"/>
      <c r="Y15796" s="42"/>
      <c r="Z15796" s="42"/>
    </row>
    <row r="15797">
      <c r="B15797" s="42"/>
      <c r="D15797" s="90"/>
      <c r="F15797" s="90"/>
      <c r="G15797" s="42"/>
      <c r="H15797" s="90"/>
      <c r="M15797" s="42"/>
      <c r="S15797" s="42"/>
      <c r="T15797" s="42"/>
      <c r="U15797" s="42"/>
      <c r="V15797" s="42"/>
      <c r="W15797" s="42"/>
      <c r="X15797" s="42"/>
      <c r="Y15797" s="42"/>
      <c r="Z15797" s="42"/>
    </row>
    <row r="15798">
      <c r="B15798" s="42"/>
      <c r="D15798" s="90"/>
      <c r="F15798" s="90"/>
      <c r="G15798" s="42"/>
      <c r="H15798" s="90"/>
      <c r="M15798" s="42"/>
      <c r="S15798" s="42"/>
      <c r="T15798" s="42"/>
      <c r="U15798" s="42"/>
      <c r="V15798" s="42"/>
      <c r="W15798" s="42"/>
      <c r="X15798" s="42"/>
      <c r="Y15798" s="42"/>
      <c r="Z15798" s="42"/>
    </row>
    <row r="15799">
      <c r="B15799" s="42"/>
      <c r="D15799" s="90"/>
      <c r="F15799" s="90"/>
      <c r="G15799" s="42"/>
      <c r="H15799" s="90"/>
      <c r="M15799" s="42"/>
      <c r="S15799" s="42"/>
      <c r="T15799" s="42"/>
      <c r="U15799" s="42"/>
      <c r="V15799" s="42"/>
      <c r="W15799" s="42"/>
      <c r="X15799" s="42"/>
      <c r="Y15799" s="42"/>
      <c r="Z15799" s="42"/>
    </row>
    <row r="15800">
      <c r="B15800" s="42"/>
      <c r="D15800" s="90"/>
      <c r="F15800" s="90"/>
      <c r="G15800" s="42"/>
      <c r="H15800" s="90"/>
      <c r="M15800" s="42"/>
      <c r="S15800" s="42"/>
      <c r="T15800" s="42"/>
      <c r="U15800" s="42"/>
      <c r="V15800" s="42"/>
      <c r="W15800" s="42"/>
      <c r="X15800" s="42"/>
      <c r="Y15800" s="42"/>
      <c r="Z15800" s="42"/>
    </row>
    <row r="15801">
      <c r="B15801" s="42"/>
      <c r="D15801" s="90"/>
      <c r="F15801" s="90"/>
      <c r="G15801" s="42"/>
      <c r="H15801" s="90"/>
      <c r="M15801" s="42"/>
      <c r="S15801" s="42"/>
      <c r="T15801" s="42"/>
      <c r="U15801" s="42"/>
      <c r="V15801" s="42"/>
      <c r="W15801" s="42"/>
      <c r="X15801" s="42"/>
      <c r="Y15801" s="42"/>
      <c r="Z15801" s="42"/>
    </row>
    <row r="15802">
      <c r="B15802" s="42"/>
      <c r="D15802" s="90"/>
      <c r="F15802" s="90"/>
      <c r="G15802" s="42"/>
      <c r="H15802" s="90"/>
      <c r="M15802" s="42"/>
      <c r="S15802" s="42"/>
      <c r="T15802" s="42"/>
      <c r="U15802" s="42"/>
      <c r="V15802" s="42"/>
      <c r="W15802" s="42"/>
      <c r="X15802" s="42"/>
      <c r="Y15802" s="42"/>
      <c r="Z15802" s="42"/>
    </row>
    <row r="15803">
      <c r="B15803" s="42"/>
      <c r="D15803" s="90"/>
      <c r="F15803" s="90"/>
      <c r="G15803" s="42"/>
      <c r="H15803" s="90"/>
      <c r="M15803" s="42"/>
      <c r="S15803" s="42"/>
      <c r="T15803" s="42"/>
      <c r="U15803" s="42"/>
      <c r="V15803" s="42"/>
      <c r="W15803" s="42"/>
      <c r="X15803" s="42"/>
      <c r="Y15803" s="42"/>
      <c r="Z15803" s="42"/>
    </row>
    <row r="15804">
      <c r="B15804" s="42"/>
      <c r="D15804" s="90"/>
      <c r="F15804" s="90"/>
      <c r="G15804" s="42"/>
      <c r="H15804" s="90"/>
      <c r="M15804" s="42"/>
      <c r="S15804" s="42"/>
      <c r="T15804" s="42"/>
      <c r="U15804" s="42"/>
      <c r="V15804" s="42"/>
      <c r="W15804" s="42"/>
      <c r="X15804" s="42"/>
      <c r="Y15804" s="42"/>
      <c r="Z15804" s="42"/>
    </row>
    <row r="15805">
      <c r="B15805" s="42"/>
      <c r="D15805" s="90"/>
      <c r="F15805" s="90"/>
      <c r="G15805" s="42"/>
      <c r="H15805" s="90"/>
      <c r="M15805" s="42"/>
      <c r="S15805" s="42"/>
      <c r="T15805" s="42"/>
      <c r="U15805" s="42"/>
      <c r="V15805" s="42"/>
      <c r="W15805" s="42"/>
      <c r="X15805" s="42"/>
      <c r="Y15805" s="42"/>
      <c r="Z15805" s="42"/>
    </row>
    <row r="15806">
      <c r="B15806" s="42"/>
      <c r="D15806" s="90"/>
      <c r="F15806" s="90"/>
      <c r="G15806" s="42"/>
      <c r="H15806" s="90"/>
      <c r="M15806" s="42"/>
      <c r="S15806" s="42"/>
      <c r="T15806" s="42"/>
      <c r="U15806" s="42"/>
      <c r="V15806" s="42"/>
      <c r="W15806" s="42"/>
      <c r="X15806" s="42"/>
      <c r="Y15806" s="42"/>
      <c r="Z15806" s="42"/>
    </row>
    <row r="15807">
      <c r="B15807" s="42"/>
      <c r="D15807" s="90"/>
      <c r="F15807" s="90"/>
      <c r="G15807" s="42"/>
      <c r="H15807" s="90"/>
      <c r="M15807" s="42"/>
      <c r="S15807" s="42"/>
      <c r="T15807" s="42"/>
      <c r="U15807" s="42"/>
      <c r="V15807" s="42"/>
      <c r="W15807" s="42"/>
      <c r="X15807" s="42"/>
      <c r="Y15807" s="42"/>
      <c r="Z15807" s="42"/>
    </row>
    <row r="15808">
      <c r="B15808" s="42"/>
      <c r="D15808" s="90"/>
      <c r="F15808" s="90"/>
      <c r="G15808" s="42"/>
      <c r="H15808" s="90"/>
      <c r="M15808" s="42"/>
      <c r="S15808" s="42"/>
      <c r="T15808" s="42"/>
      <c r="U15808" s="42"/>
      <c r="V15808" s="42"/>
      <c r="W15808" s="42"/>
      <c r="X15808" s="42"/>
      <c r="Y15808" s="42"/>
      <c r="Z15808" s="42"/>
    </row>
    <row r="15809">
      <c r="B15809" s="42"/>
      <c r="D15809" s="90"/>
      <c r="F15809" s="90"/>
      <c r="G15809" s="42"/>
      <c r="H15809" s="90"/>
      <c r="M15809" s="42"/>
      <c r="S15809" s="42"/>
      <c r="T15809" s="42"/>
      <c r="U15809" s="42"/>
      <c r="V15809" s="42"/>
      <c r="W15809" s="42"/>
      <c r="X15809" s="42"/>
      <c r="Y15809" s="42"/>
      <c r="Z15809" s="42"/>
    </row>
    <row r="15810">
      <c r="B15810" s="42"/>
      <c r="D15810" s="90"/>
      <c r="F15810" s="90"/>
      <c r="G15810" s="42"/>
      <c r="H15810" s="90"/>
      <c r="M15810" s="42"/>
      <c r="S15810" s="42"/>
      <c r="T15810" s="42"/>
      <c r="U15810" s="42"/>
      <c r="V15810" s="42"/>
      <c r="W15810" s="42"/>
      <c r="X15810" s="42"/>
      <c r="Y15810" s="42"/>
      <c r="Z15810" s="42"/>
    </row>
    <row r="15811">
      <c r="B15811" s="42"/>
      <c r="D15811" s="90"/>
      <c r="F15811" s="90"/>
      <c r="G15811" s="42"/>
      <c r="H15811" s="90"/>
      <c r="M15811" s="42"/>
      <c r="S15811" s="42"/>
      <c r="T15811" s="42"/>
      <c r="U15811" s="42"/>
      <c r="V15811" s="42"/>
      <c r="W15811" s="42"/>
      <c r="X15811" s="42"/>
      <c r="Y15811" s="42"/>
      <c r="Z15811" s="42"/>
    </row>
    <row r="15812">
      <c r="B15812" s="42"/>
      <c r="D15812" s="90"/>
      <c r="F15812" s="90"/>
      <c r="G15812" s="42"/>
      <c r="H15812" s="90"/>
      <c r="M15812" s="42"/>
      <c r="S15812" s="42"/>
      <c r="T15812" s="42"/>
      <c r="U15812" s="42"/>
      <c r="V15812" s="42"/>
      <c r="W15812" s="42"/>
      <c r="X15812" s="42"/>
      <c r="Y15812" s="42"/>
      <c r="Z15812" s="42"/>
    </row>
    <row r="15813">
      <c r="B15813" s="42"/>
      <c r="D15813" s="90"/>
      <c r="F15813" s="90"/>
      <c r="G15813" s="42"/>
      <c r="H15813" s="90"/>
      <c r="M15813" s="42"/>
      <c r="S15813" s="42"/>
      <c r="T15813" s="42"/>
      <c r="U15813" s="42"/>
      <c r="V15813" s="42"/>
      <c r="W15813" s="42"/>
      <c r="X15813" s="42"/>
      <c r="Y15813" s="42"/>
      <c r="Z15813" s="42"/>
    </row>
    <row r="15814">
      <c r="B15814" s="42"/>
      <c r="D15814" s="90"/>
      <c r="F15814" s="90"/>
      <c r="G15814" s="42"/>
      <c r="H15814" s="90"/>
      <c r="M15814" s="42"/>
      <c r="S15814" s="42"/>
      <c r="T15814" s="42"/>
      <c r="U15814" s="42"/>
      <c r="V15814" s="42"/>
      <c r="W15814" s="42"/>
      <c r="X15814" s="42"/>
      <c r="Y15814" s="42"/>
      <c r="Z15814" s="42"/>
    </row>
    <row r="15815">
      <c r="B15815" s="42"/>
      <c r="D15815" s="90"/>
      <c r="F15815" s="90"/>
      <c r="G15815" s="42"/>
      <c r="H15815" s="90"/>
      <c r="M15815" s="42"/>
      <c r="S15815" s="42"/>
      <c r="T15815" s="42"/>
      <c r="U15815" s="42"/>
      <c r="V15815" s="42"/>
      <c r="W15815" s="42"/>
      <c r="X15815" s="42"/>
      <c r="Y15815" s="42"/>
      <c r="Z15815" s="42"/>
    </row>
    <row r="15816">
      <c r="B15816" s="42"/>
      <c r="D15816" s="90"/>
      <c r="F15816" s="90"/>
      <c r="G15816" s="42"/>
      <c r="H15816" s="90"/>
      <c r="M15816" s="42"/>
      <c r="S15816" s="42"/>
      <c r="T15816" s="42"/>
      <c r="U15816" s="42"/>
      <c r="V15816" s="42"/>
      <c r="W15816" s="42"/>
      <c r="X15816" s="42"/>
      <c r="Y15816" s="42"/>
      <c r="Z15816" s="42"/>
    </row>
    <row r="15817">
      <c r="B15817" s="42"/>
      <c r="D15817" s="90"/>
      <c r="F15817" s="90"/>
      <c r="G15817" s="42"/>
      <c r="H15817" s="90"/>
      <c r="M15817" s="42"/>
      <c r="S15817" s="42"/>
      <c r="T15817" s="42"/>
      <c r="U15817" s="42"/>
      <c r="V15817" s="42"/>
      <c r="W15817" s="42"/>
      <c r="X15817" s="42"/>
      <c r="Y15817" s="42"/>
      <c r="Z15817" s="42"/>
    </row>
    <row r="15818">
      <c r="B15818" s="42"/>
      <c r="D15818" s="90"/>
      <c r="F15818" s="90"/>
      <c r="G15818" s="42"/>
      <c r="H15818" s="90"/>
      <c r="M15818" s="42"/>
      <c r="S15818" s="42"/>
      <c r="T15818" s="42"/>
      <c r="U15818" s="42"/>
      <c r="V15818" s="42"/>
      <c r="W15818" s="42"/>
      <c r="X15818" s="42"/>
      <c r="Y15818" s="42"/>
      <c r="Z15818" s="42"/>
    </row>
    <row r="15819">
      <c r="B15819" s="42"/>
      <c r="D15819" s="90"/>
      <c r="F15819" s="90"/>
      <c r="G15819" s="42"/>
      <c r="H15819" s="90"/>
      <c r="M15819" s="42"/>
      <c r="S15819" s="42"/>
      <c r="T15819" s="42"/>
      <c r="U15819" s="42"/>
      <c r="V15819" s="42"/>
      <c r="W15819" s="42"/>
      <c r="X15819" s="42"/>
      <c r="Y15819" s="42"/>
      <c r="Z15819" s="42"/>
    </row>
    <row r="15820">
      <c r="B15820" s="42"/>
      <c r="D15820" s="90"/>
      <c r="F15820" s="90"/>
      <c r="G15820" s="42"/>
      <c r="H15820" s="90"/>
      <c r="M15820" s="42"/>
      <c r="S15820" s="42"/>
      <c r="T15820" s="42"/>
      <c r="U15820" s="42"/>
      <c r="V15820" s="42"/>
      <c r="W15820" s="42"/>
      <c r="X15820" s="42"/>
      <c r="Y15820" s="42"/>
      <c r="Z15820" s="42"/>
    </row>
    <row r="15821">
      <c r="B15821" s="42"/>
      <c r="D15821" s="90"/>
      <c r="F15821" s="90"/>
      <c r="G15821" s="42"/>
      <c r="H15821" s="90"/>
      <c r="M15821" s="42"/>
      <c r="S15821" s="42"/>
      <c r="T15821" s="42"/>
      <c r="U15821" s="42"/>
      <c r="V15821" s="42"/>
      <c r="W15821" s="42"/>
      <c r="X15821" s="42"/>
      <c r="Y15821" s="42"/>
      <c r="Z15821" s="42"/>
    </row>
    <row r="15822">
      <c r="B15822" s="42"/>
      <c r="D15822" s="90"/>
      <c r="F15822" s="90"/>
      <c r="G15822" s="42"/>
      <c r="H15822" s="90"/>
      <c r="M15822" s="42"/>
      <c r="S15822" s="42"/>
      <c r="T15822" s="42"/>
      <c r="U15822" s="42"/>
      <c r="V15822" s="42"/>
      <c r="W15822" s="42"/>
      <c r="X15822" s="42"/>
      <c r="Y15822" s="42"/>
      <c r="Z15822" s="42"/>
    </row>
    <row r="15823">
      <c r="B15823" s="42"/>
      <c r="D15823" s="90"/>
      <c r="F15823" s="90"/>
      <c r="G15823" s="42"/>
      <c r="H15823" s="90"/>
      <c r="M15823" s="42"/>
      <c r="S15823" s="42"/>
      <c r="T15823" s="42"/>
      <c r="U15823" s="42"/>
      <c r="V15823" s="42"/>
      <c r="W15823" s="42"/>
      <c r="X15823" s="42"/>
      <c r="Y15823" s="42"/>
      <c r="Z15823" s="42"/>
    </row>
    <row r="15824">
      <c r="B15824" s="42"/>
      <c r="D15824" s="90"/>
      <c r="F15824" s="90"/>
      <c r="G15824" s="42"/>
      <c r="H15824" s="90"/>
      <c r="M15824" s="42"/>
      <c r="S15824" s="42"/>
      <c r="T15824" s="42"/>
      <c r="U15824" s="42"/>
      <c r="V15824" s="42"/>
      <c r="W15824" s="42"/>
      <c r="X15824" s="42"/>
      <c r="Y15824" s="42"/>
      <c r="Z15824" s="42"/>
    </row>
    <row r="15825">
      <c r="B15825" s="42"/>
      <c r="D15825" s="90"/>
      <c r="F15825" s="90"/>
      <c r="G15825" s="42"/>
      <c r="H15825" s="90"/>
      <c r="M15825" s="42"/>
      <c r="S15825" s="42"/>
      <c r="T15825" s="42"/>
      <c r="U15825" s="42"/>
      <c r="V15825" s="42"/>
      <c r="W15825" s="42"/>
      <c r="X15825" s="42"/>
      <c r="Y15825" s="42"/>
      <c r="Z15825" s="42"/>
    </row>
    <row r="15826">
      <c r="B15826" s="42"/>
      <c r="D15826" s="90"/>
      <c r="F15826" s="90"/>
      <c r="G15826" s="42"/>
      <c r="H15826" s="90"/>
      <c r="M15826" s="42"/>
      <c r="S15826" s="42"/>
      <c r="T15826" s="42"/>
      <c r="U15826" s="42"/>
      <c r="V15826" s="42"/>
      <c r="W15826" s="42"/>
      <c r="X15826" s="42"/>
      <c r="Y15826" s="42"/>
      <c r="Z15826" s="42"/>
    </row>
    <row r="15827">
      <c r="B15827" s="42"/>
      <c r="D15827" s="90"/>
      <c r="F15827" s="90"/>
      <c r="G15827" s="42"/>
      <c r="H15827" s="90"/>
      <c r="M15827" s="42"/>
      <c r="S15827" s="42"/>
      <c r="T15827" s="42"/>
      <c r="U15827" s="42"/>
      <c r="V15827" s="42"/>
      <c r="W15827" s="42"/>
      <c r="X15827" s="42"/>
      <c r="Y15827" s="42"/>
      <c r="Z15827" s="42"/>
    </row>
    <row r="15828">
      <c r="B15828" s="42"/>
      <c r="D15828" s="90"/>
      <c r="F15828" s="90"/>
      <c r="G15828" s="42"/>
      <c r="H15828" s="90"/>
      <c r="M15828" s="42"/>
      <c r="S15828" s="42"/>
      <c r="T15828" s="42"/>
      <c r="U15828" s="42"/>
      <c r="V15828" s="42"/>
      <c r="W15828" s="42"/>
      <c r="X15828" s="42"/>
      <c r="Y15828" s="42"/>
      <c r="Z15828" s="42"/>
    </row>
    <row r="15829">
      <c r="B15829" s="42"/>
      <c r="D15829" s="90"/>
      <c r="F15829" s="90"/>
      <c r="G15829" s="42"/>
      <c r="H15829" s="90"/>
      <c r="M15829" s="42"/>
      <c r="S15829" s="42"/>
      <c r="T15829" s="42"/>
      <c r="U15829" s="42"/>
      <c r="V15829" s="42"/>
      <c r="W15829" s="42"/>
      <c r="X15829" s="42"/>
      <c r="Y15829" s="42"/>
      <c r="Z15829" s="42"/>
    </row>
    <row r="15830">
      <c r="B15830" s="42"/>
      <c r="D15830" s="90"/>
      <c r="F15830" s="90"/>
      <c r="G15830" s="42"/>
      <c r="H15830" s="90"/>
      <c r="M15830" s="42"/>
      <c r="S15830" s="42"/>
      <c r="T15830" s="42"/>
      <c r="U15830" s="42"/>
      <c r="V15830" s="42"/>
      <c r="W15830" s="42"/>
      <c r="X15830" s="42"/>
      <c r="Y15830" s="42"/>
      <c r="Z15830" s="42"/>
    </row>
    <row r="15831">
      <c r="B15831" s="42"/>
      <c r="D15831" s="90"/>
      <c r="F15831" s="90"/>
      <c r="G15831" s="42"/>
      <c r="H15831" s="90"/>
      <c r="M15831" s="42"/>
      <c r="S15831" s="42"/>
      <c r="T15831" s="42"/>
      <c r="U15831" s="42"/>
      <c r="V15831" s="42"/>
      <c r="W15831" s="42"/>
      <c r="X15831" s="42"/>
      <c r="Y15831" s="42"/>
      <c r="Z15831" s="42"/>
    </row>
    <row r="15832">
      <c r="B15832" s="42"/>
      <c r="D15832" s="90"/>
      <c r="F15832" s="90"/>
      <c r="G15832" s="42"/>
      <c r="H15832" s="90"/>
      <c r="M15832" s="42"/>
      <c r="S15832" s="42"/>
      <c r="T15832" s="42"/>
      <c r="U15832" s="42"/>
      <c r="V15832" s="42"/>
      <c r="W15832" s="42"/>
      <c r="X15832" s="42"/>
      <c r="Y15832" s="42"/>
      <c r="Z15832" s="42"/>
    </row>
    <row r="15833">
      <c r="B15833" s="42"/>
      <c r="D15833" s="90"/>
      <c r="F15833" s="90"/>
      <c r="G15833" s="42"/>
      <c r="H15833" s="90"/>
      <c r="M15833" s="42"/>
      <c r="S15833" s="42"/>
      <c r="T15833" s="42"/>
      <c r="U15833" s="42"/>
      <c r="V15833" s="42"/>
      <c r="W15833" s="42"/>
      <c r="X15833" s="42"/>
      <c r="Y15833" s="42"/>
      <c r="Z15833" s="42"/>
    </row>
    <row r="15834">
      <c r="B15834" s="42"/>
      <c r="D15834" s="90"/>
      <c r="F15834" s="90"/>
      <c r="G15834" s="42"/>
      <c r="H15834" s="90"/>
      <c r="M15834" s="42"/>
      <c r="S15834" s="42"/>
      <c r="T15834" s="42"/>
      <c r="U15834" s="42"/>
      <c r="V15834" s="42"/>
      <c r="W15834" s="42"/>
      <c r="X15834" s="42"/>
      <c r="Y15834" s="42"/>
      <c r="Z15834" s="42"/>
    </row>
    <row r="15835">
      <c r="B15835" s="42"/>
      <c r="D15835" s="90"/>
      <c r="F15835" s="90"/>
      <c r="G15835" s="42"/>
      <c r="H15835" s="90"/>
      <c r="M15835" s="42"/>
      <c r="S15835" s="42"/>
      <c r="T15835" s="42"/>
      <c r="U15835" s="42"/>
      <c r="V15835" s="42"/>
      <c r="W15835" s="42"/>
      <c r="X15835" s="42"/>
      <c r="Y15835" s="42"/>
      <c r="Z15835" s="42"/>
    </row>
    <row r="15836">
      <c r="B15836" s="42"/>
      <c r="D15836" s="90"/>
      <c r="F15836" s="90"/>
      <c r="G15836" s="42"/>
      <c r="H15836" s="90"/>
      <c r="M15836" s="42"/>
      <c r="S15836" s="42"/>
      <c r="T15836" s="42"/>
      <c r="U15836" s="42"/>
      <c r="V15836" s="42"/>
      <c r="W15836" s="42"/>
      <c r="X15836" s="42"/>
      <c r="Y15836" s="42"/>
      <c r="Z15836" s="42"/>
    </row>
    <row r="15837">
      <c r="B15837" s="42"/>
      <c r="D15837" s="90"/>
      <c r="F15837" s="90"/>
      <c r="G15837" s="42"/>
      <c r="H15837" s="90"/>
      <c r="M15837" s="42"/>
      <c r="S15837" s="42"/>
      <c r="T15837" s="42"/>
      <c r="U15837" s="42"/>
      <c r="V15837" s="42"/>
      <c r="W15837" s="42"/>
      <c r="X15837" s="42"/>
      <c r="Y15837" s="42"/>
      <c r="Z15837" s="42"/>
    </row>
    <row r="15838">
      <c r="B15838" s="42"/>
      <c r="D15838" s="90"/>
      <c r="F15838" s="90"/>
      <c r="G15838" s="42"/>
      <c r="H15838" s="90"/>
      <c r="M15838" s="42"/>
      <c r="S15838" s="42"/>
      <c r="T15838" s="42"/>
      <c r="U15838" s="42"/>
      <c r="V15838" s="42"/>
      <c r="W15838" s="42"/>
      <c r="X15838" s="42"/>
      <c r="Y15838" s="42"/>
      <c r="Z15838" s="42"/>
    </row>
    <row r="15839">
      <c r="B15839" s="42"/>
      <c r="D15839" s="90"/>
      <c r="F15839" s="90"/>
      <c r="G15839" s="42"/>
      <c r="H15839" s="90"/>
      <c r="M15839" s="42"/>
      <c r="S15839" s="42"/>
      <c r="T15839" s="42"/>
      <c r="U15839" s="42"/>
      <c r="V15839" s="42"/>
      <c r="W15839" s="42"/>
      <c r="X15839" s="42"/>
      <c r="Y15839" s="42"/>
      <c r="Z15839" s="42"/>
    </row>
    <row r="15840">
      <c r="B15840" s="42"/>
      <c r="D15840" s="90"/>
      <c r="F15840" s="90"/>
      <c r="G15840" s="42"/>
      <c r="H15840" s="90"/>
      <c r="M15840" s="42"/>
      <c r="S15840" s="42"/>
      <c r="T15840" s="42"/>
      <c r="U15840" s="42"/>
      <c r="V15840" s="42"/>
      <c r="W15840" s="42"/>
      <c r="X15840" s="42"/>
      <c r="Y15840" s="42"/>
      <c r="Z15840" s="42"/>
    </row>
    <row r="15841">
      <c r="B15841" s="42"/>
      <c r="D15841" s="90"/>
      <c r="F15841" s="90"/>
      <c r="G15841" s="42"/>
      <c r="H15841" s="90"/>
      <c r="M15841" s="42"/>
      <c r="S15841" s="42"/>
      <c r="T15841" s="42"/>
      <c r="U15841" s="42"/>
      <c r="V15841" s="42"/>
      <c r="W15841" s="42"/>
      <c r="X15841" s="42"/>
      <c r="Y15841" s="42"/>
      <c r="Z15841" s="42"/>
    </row>
    <row r="15842">
      <c r="B15842" s="42"/>
      <c r="D15842" s="90"/>
      <c r="F15842" s="90"/>
      <c r="G15842" s="42"/>
      <c r="H15842" s="90"/>
      <c r="M15842" s="42"/>
      <c r="S15842" s="42"/>
      <c r="T15842" s="42"/>
      <c r="U15842" s="42"/>
      <c r="V15842" s="42"/>
      <c r="W15842" s="42"/>
      <c r="X15842" s="42"/>
      <c r="Y15842" s="42"/>
      <c r="Z15842" s="42"/>
    </row>
    <row r="15843">
      <c r="B15843" s="42"/>
      <c r="D15843" s="90"/>
      <c r="F15843" s="90"/>
      <c r="G15843" s="42"/>
      <c r="H15843" s="90"/>
      <c r="M15843" s="42"/>
      <c r="S15843" s="42"/>
      <c r="T15843" s="42"/>
      <c r="U15843" s="42"/>
      <c r="V15843" s="42"/>
      <c r="W15843" s="42"/>
      <c r="X15843" s="42"/>
      <c r="Y15843" s="42"/>
      <c r="Z15843" s="42"/>
    </row>
    <row r="15844">
      <c r="B15844" s="42"/>
      <c r="D15844" s="90"/>
      <c r="F15844" s="90"/>
      <c r="G15844" s="42"/>
      <c r="H15844" s="90"/>
      <c r="M15844" s="42"/>
      <c r="S15844" s="42"/>
      <c r="T15844" s="42"/>
      <c r="U15844" s="42"/>
      <c r="V15844" s="42"/>
      <c r="W15844" s="42"/>
      <c r="X15844" s="42"/>
      <c r="Y15844" s="42"/>
      <c r="Z15844" s="42"/>
    </row>
    <row r="15845">
      <c r="B15845" s="42"/>
      <c r="D15845" s="90"/>
      <c r="F15845" s="90"/>
      <c r="G15845" s="42"/>
      <c r="H15845" s="90"/>
      <c r="M15845" s="42"/>
      <c r="S15845" s="42"/>
      <c r="T15845" s="42"/>
      <c r="U15845" s="42"/>
      <c r="V15845" s="42"/>
      <c r="W15845" s="42"/>
      <c r="X15845" s="42"/>
      <c r="Y15845" s="42"/>
      <c r="Z15845" s="42"/>
    </row>
    <row r="15846">
      <c r="B15846" s="42"/>
      <c r="D15846" s="90"/>
      <c r="F15846" s="90"/>
      <c r="G15846" s="42"/>
      <c r="H15846" s="90"/>
      <c r="M15846" s="42"/>
      <c r="S15846" s="42"/>
      <c r="T15846" s="42"/>
      <c r="U15846" s="42"/>
      <c r="V15846" s="42"/>
      <c r="W15846" s="42"/>
      <c r="X15846" s="42"/>
      <c r="Y15846" s="42"/>
      <c r="Z15846" s="42"/>
    </row>
    <row r="15847">
      <c r="B15847" s="42"/>
      <c r="D15847" s="90"/>
      <c r="F15847" s="90"/>
      <c r="G15847" s="42"/>
      <c r="H15847" s="90"/>
      <c r="M15847" s="42"/>
      <c r="S15847" s="42"/>
      <c r="T15847" s="42"/>
      <c r="U15847" s="42"/>
      <c r="V15847" s="42"/>
      <c r="W15847" s="42"/>
      <c r="X15847" s="42"/>
      <c r="Y15847" s="42"/>
      <c r="Z15847" s="42"/>
    </row>
    <row r="15848">
      <c r="B15848" s="42"/>
      <c r="D15848" s="90"/>
      <c r="F15848" s="90"/>
      <c r="G15848" s="42"/>
      <c r="H15848" s="90"/>
      <c r="M15848" s="42"/>
      <c r="S15848" s="42"/>
      <c r="T15848" s="42"/>
      <c r="U15848" s="42"/>
      <c r="V15848" s="42"/>
      <c r="W15848" s="42"/>
      <c r="X15848" s="42"/>
      <c r="Y15848" s="42"/>
      <c r="Z15848" s="42"/>
    </row>
    <row r="15849">
      <c r="B15849" s="42"/>
      <c r="D15849" s="90"/>
      <c r="F15849" s="90"/>
      <c r="G15849" s="42"/>
      <c r="H15849" s="90"/>
      <c r="M15849" s="42"/>
      <c r="S15849" s="42"/>
      <c r="T15849" s="42"/>
      <c r="U15849" s="42"/>
      <c r="V15849" s="42"/>
      <c r="W15849" s="42"/>
      <c r="X15849" s="42"/>
      <c r="Y15849" s="42"/>
      <c r="Z15849" s="42"/>
    </row>
    <row r="15850">
      <c r="B15850" s="42"/>
      <c r="D15850" s="90"/>
      <c r="F15850" s="90"/>
      <c r="G15850" s="42"/>
      <c r="H15850" s="90"/>
      <c r="M15850" s="42"/>
      <c r="S15850" s="42"/>
      <c r="T15850" s="42"/>
      <c r="U15850" s="42"/>
      <c r="V15850" s="42"/>
      <c r="W15850" s="42"/>
      <c r="X15850" s="42"/>
      <c r="Y15850" s="42"/>
      <c r="Z15850" s="42"/>
    </row>
    <row r="15851">
      <c r="B15851" s="42"/>
      <c r="D15851" s="90"/>
      <c r="F15851" s="90"/>
      <c r="G15851" s="42"/>
      <c r="H15851" s="90"/>
      <c r="M15851" s="42"/>
      <c r="S15851" s="42"/>
      <c r="T15851" s="42"/>
      <c r="U15851" s="42"/>
      <c r="V15851" s="42"/>
      <c r="W15851" s="42"/>
      <c r="X15851" s="42"/>
      <c r="Y15851" s="42"/>
      <c r="Z15851" s="42"/>
    </row>
    <row r="15852">
      <c r="B15852" s="42"/>
      <c r="D15852" s="90"/>
      <c r="F15852" s="90"/>
      <c r="G15852" s="42"/>
      <c r="H15852" s="90"/>
      <c r="M15852" s="42"/>
      <c r="S15852" s="42"/>
      <c r="T15852" s="42"/>
      <c r="U15852" s="42"/>
      <c r="V15852" s="42"/>
      <c r="W15852" s="42"/>
      <c r="X15852" s="42"/>
      <c r="Y15852" s="42"/>
      <c r="Z15852" s="42"/>
    </row>
    <row r="15853">
      <c r="B15853" s="42"/>
      <c r="D15853" s="90"/>
      <c r="F15853" s="90"/>
      <c r="G15853" s="42"/>
      <c r="H15853" s="90"/>
      <c r="M15853" s="42"/>
      <c r="S15853" s="42"/>
      <c r="T15853" s="42"/>
      <c r="U15853" s="42"/>
      <c r="V15853" s="42"/>
      <c r="W15853" s="42"/>
      <c r="X15853" s="42"/>
      <c r="Y15853" s="42"/>
      <c r="Z15853" s="42"/>
    </row>
    <row r="15854">
      <c r="B15854" s="42"/>
      <c r="D15854" s="90"/>
      <c r="F15854" s="90"/>
      <c r="G15854" s="42"/>
      <c r="H15854" s="90"/>
      <c r="M15854" s="42"/>
      <c r="S15854" s="42"/>
      <c r="T15854" s="42"/>
      <c r="U15854" s="42"/>
      <c r="V15854" s="42"/>
      <c r="W15854" s="42"/>
      <c r="X15854" s="42"/>
      <c r="Y15854" s="42"/>
      <c r="Z15854" s="42"/>
    </row>
    <row r="15855">
      <c r="B15855" s="42"/>
      <c r="D15855" s="90"/>
      <c r="F15855" s="90"/>
      <c r="G15855" s="42"/>
      <c r="H15855" s="90"/>
      <c r="M15855" s="42"/>
      <c r="S15855" s="42"/>
      <c r="T15855" s="42"/>
      <c r="U15855" s="42"/>
      <c r="V15855" s="42"/>
      <c r="W15855" s="42"/>
      <c r="X15855" s="42"/>
      <c r="Y15855" s="42"/>
      <c r="Z15855" s="42"/>
    </row>
    <row r="15856">
      <c r="B15856" s="42"/>
      <c r="D15856" s="90"/>
      <c r="F15856" s="90"/>
      <c r="G15856" s="42"/>
      <c r="H15856" s="90"/>
      <c r="M15856" s="42"/>
      <c r="S15856" s="42"/>
      <c r="T15856" s="42"/>
      <c r="U15856" s="42"/>
      <c r="V15856" s="42"/>
      <c r="W15856" s="42"/>
      <c r="X15856" s="42"/>
      <c r="Y15856" s="42"/>
      <c r="Z15856" s="42"/>
    </row>
    <row r="15857">
      <c r="B15857" s="42"/>
      <c r="D15857" s="90"/>
      <c r="F15857" s="90"/>
      <c r="G15857" s="42"/>
      <c r="H15857" s="90"/>
      <c r="M15857" s="42"/>
      <c r="S15857" s="42"/>
      <c r="T15857" s="42"/>
      <c r="U15857" s="42"/>
      <c r="V15857" s="42"/>
      <c r="W15857" s="42"/>
      <c r="X15857" s="42"/>
      <c r="Y15857" s="42"/>
      <c r="Z15857" s="42"/>
    </row>
    <row r="15858">
      <c r="B15858" s="42"/>
      <c r="D15858" s="90"/>
      <c r="F15858" s="90"/>
      <c r="G15858" s="42"/>
      <c r="H15858" s="90"/>
      <c r="M15858" s="42"/>
      <c r="S15858" s="42"/>
      <c r="T15858" s="42"/>
      <c r="U15858" s="42"/>
      <c r="V15858" s="42"/>
      <c r="W15858" s="42"/>
      <c r="X15858" s="42"/>
      <c r="Y15858" s="42"/>
      <c r="Z15858" s="42"/>
    </row>
    <row r="15859">
      <c r="B15859" s="42"/>
      <c r="D15859" s="90"/>
      <c r="F15859" s="90"/>
      <c r="G15859" s="42"/>
      <c r="H15859" s="90"/>
      <c r="M15859" s="42"/>
      <c r="S15859" s="42"/>
      <c r="T15859" s="42"/>
      <c r="U15859" s="42"/>
      <c r="V15859" s="42"/>
      <c r="W15859" s="42"/>
      <c r="X15859" s="42"/>
      <c r="Y15859" s="42"/>
      <c r="Z15859" s="42"/>
    </row>
    <row r="15860">
      <c r="B15860" s="42"/>
      <c r="D15860" s="90"/>
      <c r="F15860" s="90"/>
      <c r="G15860" s="42"/>
      <c r="H15860" s="90"/>
      <c r="M15860" s="42"/>
      <c r="S15860" s="42"/>
      <c r="T15860" s="42"/>
      <c r="U15860" s="42"/>
      <c r="V15860" s="42"/>
      <c r="W15860" s="42"/>
      <c r="X15860" s="42"/>
      <c r="Y15860" s="42"/>
      <c r="Z15860" s="42"/>
    </row>
    <row r="15861">
      <c r="B15861" s="42"/>
      <c r="D15861" s="90"/>
      <c r="F15861" s="90"/>
      <c r="G15861" s="42"/>
      <c r="H15861" s="90"/>
      <c r="M15861" s="42"/>
      <c r="S15861" s="42"/>
      <c r="T15861" s="42"/>
      <c r="U15861" s="42"/>
      <c r="V15861" s="42"/>
      <c r="W15861" s="42"/>
      <c r="X15861" s="42"/>
      <c r="Y15861" s="42"/>
      <c r="Z15861" s="42"/>
    </row>
    <row r="15862">
      <c r="B15862" s="42"/>
      <c r="D15862" s="90"/>
      <c r="F15862" s="90"/>
      <c r="G15862" s="42"/>
      <c r="H15862" s="90"/>
      <c r="M15862" s="42"/>
      <c r="S15862" s="42"/>
      <c r="T15862" s="42"/>
      <c r="U15862" s="42"/>
      <c r="V15862" s="42"/>
      <c r="W15862" s="42"/>
      <c r="X15862" s="42"/>
      <c r="Y15862" s="42"/>
      <c r="Z15862" s="42"/>
    </row>
    <row r="15863">
      <c r="B15863" s="42"/>
      <c r="D15863" s="90"/>
      <c r="F15863" s="90"/>
      <c r="G15863" s="42"/>
      <c r="H15863" s="90"/>
      <c r="M15863" s="42"/>
      <c r="S15863" s="42"/>
      <c r="T15863" s="42"/>
      <c r="U15863" s="42"/>
      <c r="V15863" s="42"/>
      <c r="W15863" s="42"/>
      <c r="X15863" s="42"/>
      <c r="Y15863" s="42"/>
      <c r="Z15863" s="42"/>
    </row>
    <row r="15864">
      <c r="B15864" s="42"/>
      <c r="D15864" s="90"/>
      <c r="F15864" s="90"/>
      <c r="G15864" s="42"/>
      <c r="H15864" s="90"/>
      <c r="M15864" s="42"/>
      <c r="S15864" s="42"/>
      <c r="T15864" s="42"/>
      <c r="U15864" s="42"/>
      <c r="V15864" s="42"/>
      <c r="W15864" s="42"/>
      <c r="X15864" s="42"/>
      <c r="Y15864" s="42"/>
      <c r="Z15864" s="42"/>
    </row>
    <row r="15865">
      <c r="B15865" s="42"/>
      <c r="D15865" s="90"/>
      <c r="F15865" s="90"/>
      <c r="G15865" s="42"/>
      <c r="H15865" s="90"/>
      <c r="M15865" s="42"/>
      <c r="S15865" s="42"/>
      <c r="T15865" s="42"/>
      <c r="U15865" s="42"/>
      <c r="V15865" s="42"/>
      <c r="W15865" s="42"/>
      <c r="X15865" s="42"/>
      <c r="Y15865" s="42"/>
      <c r="Z15865" s="42"/>
    </row>
    <row r="15866">
      <c r="B15866" s="42"/>
      <c r="D15866" s="90"/>
      <c r="F15866" s="90"/>
      <c r="G15866" s="42"/>
      <c r="H15866" s="90"/>
      <c r="M15866" s="42"/>
      <c r="S15866" s="42"/>
      <c r="T15866" s="42"/>
      <c r="U15866" s="42"/>
      <c r="V15866" s="42"/>
      <c r="W15866" s="42"/>
      <c r="X15866" s="42"/>
      <c r="Y15866" s="42"/>
      <c r="Z15866" s="42"/>
    </row>
    <row r="15867">
      <c r="B15867" s="42"/>
      <c r="D15867" s="90"/>
      <c r="F15867" s="90"/>
      <c r="G15867" s="42"/>
      <c r="H15867" s="90"/>
      <c r="M15867" s="42"/>
      <c r="S15867" s="42"/>
      <c r="T15867" s="42"/>
      <c r="U15867" s="42"/>
      <c r="V15867" s="42"/>
      <c r="W15867" s="42"/>
      <c r="X15867" s="42"/>
      <c r="Y15867" s="42"/>
      <c r="Z15867" s="42"/>
    </row>
    <row r="15868">
      <c r="B15868" s="42"/>
      <c r="D15868" s="90"/>
      <c r="F15868" s="90"/>
      <c r="G15868" s="42"/>
      <c r="H15868" s="90"/>
      <c r="M15868" s="42"/>
      <c r="S15868" s="42"/>
      <c r="T15868" s="42"/>
      <c r="U15868" s="42"/>
      <c r="V15868" s="42"/>
      <c r="W15868" s="42"/>
      <c r="X15868" s="42"/>
      <c r="Y15868" s="42"/>
      <c r="Z15868" s="42"/>
    </row>
    <row r="15869">
      <c r="B15869" s="42"/>
      <c r="D15869" s="90"/>
      <c r="F15869" s="90"/>
      <c r="G15869" s="42"/>
      <c r="H15869" s="90"/>
      <c r="M15869" s="42"/>
      <c r="S15869" s="42"/>
      <c r="T15869" s="42"/>
      <c r="U15869" s="42"/>
      <c r="V15869" s="42"/>
      <c r="W15869" s="42"/>
      <c r="X15869" s="42"/>
      <c r="Y15869" s="42"/>
      <c r="Z15869" s="42"/>
    </row>
    <row r="15870">
      <c r="B15870" s="42"/>
      <c r="D15870" s="90"/>
      <c r="F15870" s="90"/>
      <c r="G15870" s="42"/>
      <c r="H15870" s="90"/>
      <c r="M15870" s="42"/>
      <c r="S15870" s="42"/>
      <c r="T15870" s="42"/>
      <c r="U15870" s="42"/>
      <c r="V15870" s="42"/>
      <c r="W15870" s="42"/>
      <c r="X15870" s="42"/>
      <c r="Y15870" s="42"/>
      <c r="Z15870" s="42"/>
    </row>
    <row r="15871">
      <c r="B15871" s="42"/>
      <c r="D15871" s="90"/>
      <c r="F15871" s="90"/>
      <c r="G15871" s="42"/>
      <c r="H15871" s="90"/>
      <c r="M15871" s="42"/>
      <c r="S15871" s="42"/>
      <c r="T15871" s="42"/>
      <c r="U15871" s="42"/>
      <c r="V15871" s="42"/>
      <c r="W15871" s="42"/>
      <c r="X15871" s="42"/>
      <c r="Y15871" s="42"/>
      <c r="Z15871" s="42"/>
    </row>
    <row r="15872">
      <c r="B15872" s="42"/>
      <c r="D15872" s="90"/>
      <c r="F15872" s="90"/>
      <c r="G15872" s="42"/>
      <c r="H15872" s="90"/>
      <c r="M15872" s="42"/>
      <c r="S15872" s="42"/>
      <c r="T15872" s="42"/>
      <c r="U15872" s="42"/>
      <c r="V15872" s="42"/>
      <c r="W15872" s="42"/>
      <c r="X15872" s="42"/>
      <c r="Y15872" s="42"/>
      <c r="Z15872" s="42"/>
    </row>
    <row r="15873">
      <c r="B15873" s="42"/>
      <c r="D15873" s="90"/>
      <c r="F15873" s="90"/>
      <c r="G15873" s="42"/>
      <c r="H15873" s="90"/>
      <c r="M15873" s="42"/>
      <c r="S15873" s="42"/>
      <c r="T15873" s="42"/>
      <c r="U15873" s="42"/>
      <c r="V15873" s="42"/>
      <c r="W15873" s="42"/>
      <c r="X15873" s="42"/>
      <c r="Y15873" s="42"/>
      <c r="Z15873" s="42"/>
    </row>
    <row r="15874">
      <c r="B15874" s="42"/>
      <c r="D15874" s="90"/>
      <c r="F15874" s="90"/>
      <c r="G15874" s="42"/>
      <c r="H15874" s="90"/>
      <c r="M15874" s="42"/>
      <c r="S15874" s="42"/>
      <c r="T15874" s="42"/>
      <c r="U15874" s="42"/>
      <c r="V15874" s="42"/>
      <c r="W15874" s="42"/>
      <c r="X15874" s="42"/>
      <c r="Y15874" s="42"/>
      <c r="Z15874" s="42"/>
    </row>
    <row r="15875">
      <c r="B15875" s="42"/>
      <c r="D15875" s="90"/>
      <c r="F15875" s="90"/>
      <c r="G15875" s="42"/>
      <c r="H15875" s="90"/>
      <c r="M15875" s="42"/>
      <c r="S15875" s="42"/>
      <c r="T15875" s="42"/>
      <c r="U15875" s="42"/>
      <c r="V15875" s="42"/>
      <c r="W15875" s="42"/>
      <c r="X15875" s="42"/>
      <c r="Y15875" s="42"/>
      <c r="Z15875" s="42"/>
    </row>
    <row r="15876">
      <c r="B15876" s="42"/>
      <c r="D15876" s="90"/>
      <c r="F15876" s="90"/>
      <c r="G15876" s="42"/>
      <c r="H15876" s="90"/>
      <c r="M15876" s="42"/>
      <c r="S15876" s="42"/>
      <c r="T15876" s="42"/>
      <c r="U15876" s="42"/>
      <c r="V15876" s="42"/>
      <c r="W15876" s="42"/>
      <c r="X15876" s="42"/>
      <c r="Y15876" s="42"/>
      <c r="Z15876" s="42"/>
    </row>
    <row r="15877">
      <c r="B15877" s="42"/>
      <c r="D15877" s="90"/>
      <c r="F15877" s="90"/>
      <c r="G15877" s="42"/>
      <c r="H15877" s="90"/>
      <c r="M15877" s="42"/>
      <c r="S15877" s="42"/>
      <c r="T15877" s="42"/>
      <c r="U15877" s="42"/>
      <c r="V15877" s="42"/>
      <c r="W15877" s="42"/>
      <c r="X15877" s="42"/>
      <c r="Y15877" s="42"/>
      <c r="Z15877" s="42"/>
    </row>
    <row r="15878">
      <c r="B15878" s="42"/>
      <c r="D15878" s="90"/>
      <c r="F15878" s="90"/>
      <c r="G15878" s="42"/>
      <c r="H15878" s="90"/>
      <c r="M15878" s="42"/>
      <c r="S15878" s="42"/>
      <c r="T15878" s="42"/>
      <c r="U15878" s="42"/>
      <c r="V15878" s="42"/>
      <c r="W15878" s="42"/>
      <c r="X15878" s="42"/>
      <c r="Y15878" s="42"/>
      <c r="Z15878" s="42"/>
    </row>
    <row r="15879">
      <c r="B15879" s="42"/>
      <c r="D15879" s="90"/>
      <c r="F15879" s="90"/>
      <c r="G15879" s="42"/>
      <c r="H15879" s="90"/>
      <c r="M15879" s="42"/>
      <c r="S15879" s="42"/>
      <c r="T15879" s="42"/>
      <c r="U15879" s="42"/>
      <c r="V15879" s="42"/>
      <c r="W15879" s="42"/>
      <c r="X15879" s="42"/>
      <c r="Y15879" s="42"/>
      <c r="Z15879" s="42"/>
    </row>
    <row r="15880">
      <c r="B15880" s="42"/>
      <c r="D15880" s="90"/>
      <c r="F15880" s="90"/>
      <c r="G15880" s="42"/>
      <c r="H15880" s="90"/>
      <c r="M15880" s="42"/>
      <c r="S15880" s="42"/>
      <c r="T15880" s="42"/>
      <c r="U15880" s="42"/>
      <c r="V15880" s="42"/>
      <c r="W15880" s="42"/>
      <c r="X15880" s="42"/>
      <c r="Y15880" s="42"/>
      <c r="Z15880" s="42"/>
    </row>
    <row r="15881">
      <c r="B15881" s="42"/>
      <c r="D15881" s="90"/>
      <c r="F15881" s="90"/>
      <c r="G15881" s="42"/>
      <c r="H15881" s="90"/>
      <c r="M15881" s="42"/>
      <c r="S15881" s="42"/>
      <c r="T15881" s="42"/>
      <c r="U15881" s="42"/>
      <c r="V15881" s="42"/>
      <c r="W15881" s="42"/>
      <c r="X15881" s="42"/>
      <c r="Y15881" s="42"/>
      <c r="Z15881" s="42"/>
    </row>
    <row r="15882">
      <c r="B15882" s="42"/>
      <c r="D15882" s="90"/>
      <c r="F15882" s="90"/>
      <c r="G15882" s="42"/>
      <c r="H15882" s="90"/>
      <c r="M15882" s="42"/>
      <c r="S15882" s="42"/>
      <c r="T15882" s="42"/>
      <c r="U15882" s="42"/>
      <c r="V15882" s="42"/>
      <c r="W15882" s="42"/>
      <c r="X15882" s="42"/>
      <c r="Y15882" s="42"/>
      <c r="Z15882" s="42"/>
    </row>
    <row r="15883">
      <c r="B15883" s="42"/>
      <c r="D15883" s="90"/>
      <c r="F15883" s="90"/>
      <c r="G15883" s="42"/>
      <c r="H15883" s="90"/>
      <c r="M15883" s="42"/>
      <c r="S15883" s="42"/>
      <c r="T15883" s="42"/>
      <c r="U15883" s="42"/>
      <c r="V15883" s="42"/>
      <c r="W15883" s="42"/>
      <c r="X15883" s="42"/>
      <c r="Y15883" s="42"/>
      <c r="Z15883" s="42"/>
    </row>
    <row r="15884">
      <c r="B15884" s="42"/>
      <c r="D15884" s="90"/>
      <c r="F15884" s="90"/>
      <c r="G15884" s="42"/>
      <c r="H15884" s="90"/>
      <c r="M15884" s="42"/>
      <c r="S15884" s="42"/>
      <c r="T15884" s="42"/>
      <c r="U15884" s="42"/>
      <c r="V15884" s="42"/>
      <c r="W15884" s="42"/>
      <c r="X15884" s="42"/>
      <c r="Y15884" s="42"/>
      <c r="Z15884" s="42"/>
    </row>
    <row r="15885">
      <c r="B15885" s="42"/>
      <c r="D15885" s="90"/>
      <c r="F15885" s="90"/>
      <c r="G15885" s="42"/>
      <c r="H15885" s="90"/>
      <c r="M15885" s="42"/>
      <c r="S15885" s="42"/>
      <c r="T15885" s="42"/>
      <c r="U15885" s="42"/>
      <c r="V15885" s="42"/>
      <c r="W15885" s="42"/>
      <c r="X15885" s="42"/>
      <c r="Y15885" s="42"/>
      <c r="Z15885" s="42"/>
    </row>
    <row r="15886">
      <c r="B15886" s="42"/>
      <c r="D15886" s="90"/>
      <c r="F15886" s="90"/>
      <c r="G15886" s="42"/>
      <c r="H15886" s="90"/>
      <c r="M15886" s="42"/>
      <c r="S15886" s="42"/>
      <c r="T15886" s="42"/>
      <c r="U15886" s="42"/>
      <c r="V15886" s="42"/>
      <c r="W15886" s="42"/>
      <c r="X15886" s="42"/>
      <c r="Y15886" s="42"/>
      <c r="Z15886" s="42"/>
    </row>
    <row r="15887">
      <c r="B15887" s="42"/>
      <c r="D15887" s="90"/>
      <c r="F15887" s="90"/>
      <c r="G15887" s="42"/>
      <c r="H15887" s="90"/>
      <c r="M15887" s="42"/>
      <c r="S15887" s="42"/>
      <c r="T15887" s="42"/>
      <c r="U15887" s="42"/>
      <c r="V15887" s="42"/>
      <c r="W15887" s="42"/>
      <c r="X15887" s="42"/>
      <c r="Y15887" s="42"/>
      <c r="Z15887" s="42"/>
    </row>
    <row r="15888">
      <c r="B15888" s="42"/>
      <c r="D15888" s="90"/>
      <c r="F15888" s="90"/>
      <c r="G15888" s="42"/>
      <c r="H15888" s="90"/>
      <c r="M15888" s="42"/>
      <c r="S15888" s="42"/>
      <c r="T15888" s="42"/>
      <c r="U15888" s="42"/>
      <c r="V15888" s="42"/>
      <c r="W15888" s="42"/>
      <c r="X15888" s="42"/>
      <c r="Y15888" s="42"/>
      <c r="Z15888" s="42"/>
    </row>
    <row r="15889">
      <c r="B15889" s="42"/>
      <c r="D15889" s="90"/>
      <c r="F15889" s="90"/>
      <c r="G15889" s="42"/>
      <c r="H15889" s="90"/>
      <c r="M15889" s="42"/>
      <c r="S15889" s="42"/>
      <c r="T15889" s="42"/>
      <c r="U15889" s="42"/>
      <c r="V15889" s="42"/>
      <c r="W15889" s="42"/>
      <c r="X15889" s="42"/>
      <c r="Y15889" s="42"/>
      <c r="Z15889" s="42"/>
    </row>
    <row r="15890">
      <c r="B15890" s="42"/>
      <c r="D15890" s="90"/>
      <c r="F15890" s="90"/>
      <c r="G15890" s="42"/>
      <c r="H15890" s="90"/>
      <c r="M15890" s="42"/>
      <c r="S15890" s="42"/>
      <c r="T15890" s="42"/>
      <c r="U15890" s="42"/>
      <c r="V15890" s="42"/>
      <c r="W15890" s="42"/>
      <c r="X15890" s="42"/>
      <c r="Y15890" s="42"/>
      <c r="Z15890" s="42"/>
    </row>
    <row r="15891">
      <c r="B15891" s="42"/>
      <c r="D15891" s="90"/>
      <c r="F15891" s="90"/>
      <c r="G15891" s="42"/>
      <c r="H15891" s="90"/>
      <c r="M15891" s="42"/>
      <c r="S15891" s="42"/>
      <c r="T15891" s="42"/>
      <c r="U15891" s="42"/>
      <c r="V15891" s="42"/>
      <c r="W15891" s="42"/>
      <c r="X15891" s="42"/>
      <c r="Y15891" s="42"/>
      <c r="Z15891" s="42"/>
    </row>
    <row r="15892">
      <c r="B15892" s="42"/>
      <c r="D15892" s="90"/>
      <c r="F15892" s="90"/>
      <c r="G15892" s="42"/>
      <c r="H15892" s="90"/>
      <c r="M15892" s="42"/>
      <c r="S15892" s="42"/>
      <c r="T15892" s="42"/>
      <c r="U15892" s="42"/>
      <c r="V15892" s="42"/>
      <c r="W15892" s="42"/>
      <c r="X15892" s="42"/>
      <c r="Y15892" s="42"/>
      <c r="Z15892" s="42"/>
    </row>
    <row r="15893">
      <c r="B15893" s="42"/>
      <c r="D15893" s="90"/>
      <c r="F15893" s="90"/>
      <c r="G15893" s="42"/>
      <c r="H15893" s="90"/>
      <c r="M15893" s="42"/>
      <c r="S15893" s="42"/>
      <c r="T15893" s="42"/>
      <c r="U15893" s="42"/>
      <c r="V15893" s="42"/>
      <c r="W15893" s="42"/>
      <c r="X15893" s="42"/>
      <c r="Y15893" s="42"/>
      <c r="Z15893" s="42"/>
    </row>
    <row r="15894">
      <c r="B15894" s="42"/>
      <c r="D15894" s="90"/>
      <c r="F15894" s="90"/>
      <c r="G15894" s="42"/>
      <c r="H15894" s="90"/>
      <c r="M15894" s="42"/>
      <c r="S15894" s="42"/>
      <c r="T15894" s="42"/>
      <c r="U15894" s="42"/>
      <c r="V15894" s="42"/>
      <c r="W15894" s="42"/>
      <c r="X15894" s="42"/>
      <c r="Y15894" s="42"/>
      <c r="Z15894" s="42"/>
    </row>
    <row r="15895">
      <c r="B15895" s="42"/>
      <c r="D15895" s="90"/>
      <c r="F15895" s="90"/>
      <c r="G15895" s="42"/>
      <c r="H15895" s="90"/>
      <c r="M15895" s="42"/>
      <c r="S15895" s="42"/>
      <c r="T15895" s="42"/>
      <c r="U15895" s="42"/>
      <c r="V15895" s="42"/>
      <c r="W15895" s="42"/>
      <c r="X15895" s="42"/>
      <c r="Y15895" s="42"/>
      <c r="Z15895" s="42"/>
    </row>
    <row r="15896">
      <c r="B15896" s="42"/>
      <c r="D15896" s="90"/>
      <c r="F15896" s="90"/>
      <c r="G15896" s="42"/>
      <c r="H15896" s="90"/>
      <c r="M15896" s="42"/>
      <c r="S15896" s="42"/>
      <c r="T15896" s="42"/>
      <c r="U15896" s="42"/>
      <c r="V15896" s="42"/>
      <c r="W15896" s="42"/>
      <c r="X15896" s="42"/>
      <c r="Y15896" s="42"/>
      <c r="Z15896" s="42"/>
    </row>
    <row r="15897">
      <c r="B15897" s="42"/>
      <c r="D15897" s="90"/>
      <c r="F15897" s="90"/>
      <c r="G15897" s="42"/>
      <c r="H15897" s="90"/>
      <c r="M15897" s="42"/>
      <c r="S15897" s="42"/>
      <c r="T15897" s="42"/>
      <c r="U15897" s="42"/>
      <c r="V15897" s="42"/>
      <c r="W15897" s="42"/>
      <c r="X15897" s="42"/>
      <c r="Y15897" s="42"/>
      <c r="Z15897" s="42"/>
    </row>
    <row r="15898">
      <c r="B15898" s="42"/>
      <c r="D15898" s="90"/>
      <c r="F15898" s="90"/>
      <c r="G15898" s="42"/>
      <c r="H15898" s="90"/>
      <c r="M15898" s="42"/>
      <c r="S15898" s="42"/>
      <c r="T15898" s="42"/>
      <c r="U15898" s="42"/>
      <c r="V15898" s="42"/>
      <c r="W15898" s="42"/>
      <c r="X15898" s="42"/>
      <c r="Y15898" s="42"/>
      <c r="Z15898" s="42"/>
    </row>
    <row r="15899">
      <c r="B15899" s="42"/>
      <c r="D15899" s="90"/>
      <c r="F15899" s="90"/>
      <c r="G15899" s="42"/>
      <c r="H15899" s="90"/>
      <c r="M15899" s="42"/>
      <c r="S15899" s="42"/>
      <c r="T15899" s="42"/>
      <c r="U15899" s="42"/>
      <c r="V15899" s="42"/>
      <c r="W15899" s="42"/>
      <c r="X15899" s="42"/>
      <c r="Y15899" s="42"/>
      <c r="Z15899" s="42"/>
    </row>
    <row r="15900">
      <c r="B15900" s="42"/>
      <c r="D15900" s="90"/>
      <c r="F15900" s="90"/>
      <c r="G15900" s="42"/>
      <c r="H15900" s="90"/>
      <c r="M15900" s="42"/>
      <c r="S15900" s="42"/>
      <c r="T15900" s="42"/>
      <c r="U15900" s="42"/>
      <c r="V15900" s="42"/>
      <c r="W15900" s="42"/>
      <c r="X15900" s="42"/>
      <c r="Y15900" s="42"/>
      <c r="Z15900" s="42"/>
    </row>
    <row r="15901">
      <c r="B15901" s="42"/>
      <c r="D15901" s="90"/>
      <c r="F15901" s="90"/>
      <c r="G15901" s="42"/>
      <c r="H15901" s="90"/>
      <c r="M15901" s="42"/>
      <c r="S15901" s="42"/>
      <c r="T15901" s="42"/>
      <c r="U15901" s="42"/>
      <c r="V15901" s="42"/>
      <c r="W15901" s="42"/>
      <c r="X15901" s="42"/>
      <c r="Y15901" s="42"/>
      <c r="Z15901" s="42"/>
    </row>
    <row r="15902">
      <c r="B15902" s="42"/>
      <c r="D15902" s="90"/>
      <c r="F15902" s="90"/>
      <c r="G15902" s="42"/>
      <c r="H15902" s="90"/>
      <c r="M15902" s="42"/>
      <c r="S15902" s="42"/>
      <c r="T15902" s="42"/>
      <c r="U15902" s="42"/>
      <c r="V15902" s="42"/>
      <c r="W15902" s="42"/>
      <c r="X15902" s="42"/>
      <c r="Y15902" s="42"/>
      <c r="Z15902" s="42"/>
    </row>
    <row r="15903">
      <c r="B15903" s="42"/>
      <c r="D15903" s="90"/>
      <c r="F15903" s="90"/>
      <c r="G15903" s="42"/>
      <c r="H15903" s="90"/>
      <c r="M15903" s="42"/>
      <c r="S15903" s="42"/>
      <c r="T15903" s="42"/>
      <c r="U15903" s="42"/>
      <c r="V15903" s="42"/>
      <c r="W15903" s="42"/>
      <c r="X15903" s="42"/>
      <c r="Y15903" s="42"/>
      <c r="Z15903" s="42"/>
    </row>
    <row r="15904">
      <c r="B15904" s="42"/>
      <c r="D15904" s="90"/>
      <c r="F15904" s="90"/>
      <c r="G15904" s="42"/>
      <c r="H15904" s="90"/>
      <c r="M15904" s="42"/>
      <c r="S15904" s="42"/>
      <c r="T15904" s="42"/>
      <c r="U15904" s="42"/>
      <c r="V15904" s="42"/>
      <c r="W15904" s="42"/>
      <c r="X15904" s="42"/>
      <c r="Y15904" s="42"/>
      <c r="Z15904" s="42"/>
    </row>
    <row r="15905">
      <c r="B15905" s="42"/>
      <c r="D15905" s="90"/>
      <c r="F15905" s="90"/>
      <c r="G15905" s="42"/>
      <c r="H15905" s="90"/>
      <c r="M15905" s="42"/>
      <c r="S15905" s="42"/>
      <c r="T15905" s="42"/>
      <c r="U15905" s="42"/>
      <c r="V15905" s="42"/>
      <c r="W15905" s="42"/>
      <c r="X15905" s="42"/>
      <c r="Y15905" s="42"/>
      <c r="Z15905" s="42"/>
    </row>
    <row r="15906">
      <c r="B15906" s="42"/>
      <c r="D15906" s="90"/>
      <c r="F15906" s="90"/>
      <c r="G15906" s="42"/>
      <c r="H15906" s="90"/>
      <c r="M15906" s="42"/>
      <c r="S15906" s="42"/>
      <c r="T15906" s="42"/>
      <c r="U15906" s="42"/>
      <c r="V15906" s="42"/>
      <c r="W15906" s="42"/>
      <c r="X15906" s="42"/>
      <c r="Y15906" s="42"/>
      <c r="Z15906" s="42"/>
    </row>
    <row r="15907">
      <c r="B15907" s="42"/>
      <c r="D15907" s="90"/>
      <c r="F15907" s="90"/>
      <c r="G15907" s="42"/>
      <c r="H15907" s="90"/>
      <c r="M15907" s="42"/>
      <c r="S15907" s="42"/>
      <c r="T15907" s="42"/>
      <c r="U15907" s="42"/>
      <c r="V15907" s="42"/>
      <c r="W15907" s="42"/>
      <c r="X15907" s="42"/>
      <c r="Y15907" s="42"/>
      <c r="Z15907" s="42"/>
    </row>
    <row r="15908">
      <c r="B15908" s="42"/>
      <c r="D15908" s="90"/>
      <c r="F15908" s="90"/>
      <c r="G15908" s="42"/>
      <c r="H15908" s="90"/>
      <c r="M15908" s="42"/>
      <c r="S15908" s="42"/>
      <c r="T15908" s="42"/>
      <c r="U15908" s="42"/>
      <c r="V15908" s="42"/>
      <c r="W15908" s="42"/>
      <c r="X15908" s="42"/>
      <c r="Y15908" s="42"/>
      <c r="Z15908" s="42"/>
    </row>
    <row r="15909">
      <c r="B15909" s="42"/>
      <c r="D15909" s="90"/>
      <c r="F15909" s="90"/>
      <c r="G15909" s="42"/>
      <c r="H15909" s="90"/>
      <c r="M15909" s="42"/>
      <c r="S15909" s="42"/>
      <c r="T15909" s="42"/>
      <c r="U15909" s="42"/>
      <c r="V15909" s="42"/>
      <c r="W15909" s="42"/>
      <c r="X15909" s="42"/>
      <c r="Y15909" s="42"/>
      <c r="Z15909" s="42"/>
    </row>
    <row r="15910">
      <c r="B15910" s="42"/>
      <c r="D15910" s="90"/>
      <c r="F15910" s="90"/>
      <c r="G15910" s="42"/>
      <c r="H15910" s="90"/>
      <c r="M15910" s="42"/>
      <c r="S15910" s="42"/>
      <c r="T15910" s="42"/>
      <c r="U15910" s="42"/>
      <c r="V15910" s="42"/>
      <c r="W15910" s="42"/>
      <c r="X15910" s="42"/>
      <c r="Y15910" s="42"/>
      <c r="Z15910" s="42"/>
    </row>
    <row r="15911">
      <c r="B15911" s="42"/>
      <c r="D15911" s="90"/>
      <c r="F15911" s="90"/>
      <c r="G15911" s="42"/>
      <c r="H15911" s="90"/>
      <c r="M15911" s="42"/>
      <c r="S15911" s="42"/>
      <c r="T15911" s="42"/>
      <c r="U15911" s="42"/>
      <c r="V15911" s="42"/>
      <c r="W15911" s="42"/>
      <c r="X15911" s="42"/>
      <c r="Y15911" s="42"/>
      <c r="Z15911" s="42"/>
    </row>
    <row r="15912">
      <c r="B15912" s="42"/>
      <c r="D15912" s="90"/>
      <c r="F15912" s="90"/>
      <c r="G15912" s="42"/>
      <c r="H15912" s="90"/>
      <c r="M15912" s="42"/>
      <c r="S15912" s="42"/>
      <c r="T15912" s="42"/>
      <c r="U15912" s="42"/>
      <c r="V15912" s="42"/>
      <c r="W15912" s="42"/>
      <c r="X15912" s="42"/>
      <c r="Y15912" s="42"/>
      <c r="Z15912" s="42"/>
    </row>
    <row r="15913">
      <c r="B15913" s="42"/>
      <c r="D15913" s="90"/>
      <c r="F15913" s="90"/>
      <c r="G15913" s="42"/>
      <c r="H15913" s="90"/>
      <c r="M15913" s="42"/>
      <c r="S15913" s="42"/>
      <c r="T15913" s="42"/>
      <c r="U15913" s="42"/>
      <c r="V15913" s="42"/>
      <c r="W15913" s="42"/>
      <c r="X15913" s="42"/>
      <c r="Y15913" s="42"/>
      <c r="Z15913" s="42"/>
    </row>
    <row r="15914">
      <c r="B15914" s="42"/>
      <c r="D15914" s="90"/>
      <c r="F15914" s="90"/>
      <c r="G15914" s="42"/>
      <c r="H15914" s="90"/>
      <c r="M15914" s="42"/>
      <c r="S15914" s="42"/>
      <c r="T15914" s="42"/>
      <c r="U15914" s="42"/>
      <c r="V15914" s="42"/>
      <c r="W15914" s="42"/>
      <c r="X15914" s="42"/>
      <c r="Y15914" s="42"/>
      <c r="Z15914" s="42"/>
    </row>
    <row r="15915">
      <c r="B15915" s="42"/>
      <c r="D15915" s="90"/>
      <c r="F15915" s="90"/>
      <c r="G15915" s="42"/>
      <c r="H15915" s="90"/>
      <c r="M15915" s="42"/>
      <c r="S15915" s="42"/>
      <c r="T15915" s="42"/>
      <c r="U15915" s="42"/>
      <c r="V15915" s="42"/>
      <c r="W15915" s="42"/>
      <c r="X15915" s="42"/>
      <c r="Y15915" s="42"/>
      <c r="Z15915" s="42"/>
    </row>
    <row r="15916">
      <c r="B15916" s="42"/>
      <c r="D15916" s="90"/>
      <c r="F15916" s="90"/>
      <c r="G15916" s="42"/>
      <c r="H15916" s="90"/>
      <c r="M15916" s="42"/>
      <c r="S15916" s="42"/>
      <c r="T15916" s="42"/>
      <c r="U15916" s="42"/>
      <c r="V15916" s="42"/>
      <c r="W15916" s="42"/>
      <c r="X15916" s="42"/>
      <c r="Y15916" s="42"/>
      <c r="Z15916" s="42"/>
    </row>
    <row r="15917">
      <c r="B15917" s="42"/>
      <c r="D15917" s="90"/>
      <c r="F15917" s="90"/>
      <c r="G15917" s="42"/>
      <c r="H15917" s="90"/>
      <c r="M15917" s="42"/>
      <c r="S15917" s="42"/>
      <c r="T15917" s="42"/>
      <c r="U15917" s="42"/>
      <c r="V15917" s="42"/>
      <c r="W15917" s="42"/>
      <c r="X15917" s="42"/>
      <c r="Y15917" s="42"/>
      <c r="Z15917" s="42"/>
    </row>
    <row r="15918">
      <c r="B15918" s="42"/>
      <c r="D15918" s="90"/>
      <c r="F15918" s="90"/>
      <c r="G15918" s="42"/>
      <c r="H15918" s="90"/>
      <c r="M15918" s="42"/>
      <c r="S15918" s="42"/>
      <c r="T15918" s="42"/>
      <c r="U15918" s="42"/>
      <c r="V15918" s="42"/>
      <c r="W15918" s="42"/>
      <c r="X15918" s="42"/>
      <c r="Y15918" s="42"/>
      <c r="Z15918" s="42"/>
    </row>
    <row r="15919">
      <c r="B15919" s="42"/>
      <c r="D15919" s="90"/>
      <c r="F15919" s="90"/>
      <c r="G15919" s="42"/>
      <c r="H15919" s="90"/>
      <c r="M15919" s="42"/>
      <c r="S15919" s="42"/>
      <c r="T15919" s="42"/>
      <c r="U15919" s="42"/>
      <c r="V15919" s="42"/>
      <c r="W15919" s="42"/>
      <c r="X15919" s="42"/>
      <c r="Y15919" s="42"/>
      <c r="Z15919" s="42"/>
    </row>
    <row r="15920">
      <c r="B15920" s="42"/>
      <c r="D15920" s="90"/>
      <c r="F15920" s="90"/>
      <c r="G15920" s="42"/>
      <c r="H15920" s="90"/>
      <c r="M15920" s="42"/>
      <c r="S15920" s="42"/>
      <c r="T15920" s="42"/>
      <c r="U15920" s="42"/>
      <c r="V15920" s="42"/>
      <c r="W15920" s="42"/>
      <c r="X15920" s="42"/>
      <c r="Y15920" s="42"/>
      <c r="Z15920" s="42"/>
    </row>
    <row r="15921">
      <c r="B15921" s="42"/>
      <c r="D15921" s="90"/>
      <c r="F15921" s="90"/>
      <c r="G15921" s="42"/>
      <c r="H15921" s="90"/>
      <c r="M15921" s="42"/>
      <c r="S15921" s="42"/>
      <c r="T15921" s="42"/>
      <c r="U15921" s="42"/>
      <c r="V15921" s="42"/>
      <c r="W15921" s="42"/>
      <c r="X15921" s="42"/>
      <c r="Y15921" s="42"/>
      <c r="Z15921" s="42"/>
    </row>
    <row r="15922">
      <c r="B15922" s="42"/>
      <c r="D15922" s="90"/>
      <c r="F15922" s="90"/>
      <c r="G15922" s="42"/>
      <c r="H15922" s="90"/>
      <c r="M15922" s="42"/>
      <c r="S15922" s="42"/>
      <c r="T15922" s="42"/>
      <c r="U15922" s="42"/>
      <c r="V15922" s="42"/>
      <c r="W15922" s="42"/>
      <c r="X15922" s="42"/>
      <c r="Y15922" s="42"/>
      <c r="Z15922" s="42"/>
    </row>
    <row r="15923">
      <c r="B15923" s="42"/>
      <c r="D15923" s="90"/>
      <c r="F15923" s="90"/>
      <c r="G15923" s="42"/>
      <c r="H15923" s="90"/>
      <c r="M15923" s="42"/>
      <c r="S15923" s="42"/>
      <c r="T15923" s="42"/>
      <c r="U15923" s="42"/>
      <c r="V15923" s="42"/>
      <c r="W15923" s="42"/>
      <c r="X15923" s="42"/>
      <c r="Y15923" s="42"/>
      <c r="Z15923" s="42"/>
    </row>
    <row r="15924">
      <c r="B15924" s="42"/>
      <c r="D15924" s="90"/>
      <c r="F15924" s="90"/>
      <c r="G15924" s="42"/>
      <c r="H15924" s="90"/>
      <c r="M15924" s="42"/>
      <c r="S15924" s="42"/>
      <c r="T15924" s="42"/>
      <c r="U15924" s="42"/>
      <c r="V15924" s="42"/>
      <c r="W15924" s="42"/>
      <c r="X15924" s="42"/>
      <c r="Y15924" s="42"/>
      <c r="Z15924" s="42"/>
    </row>
    <row r="15925">
      <c r="B15925" s="42"/>
      <c r="D15925" s="90"/>
      <c r="F15925" s="90"/>
      <c r="G15925" s="42"/>
      <c r="H15925" s="90"/>
      <c r="M15925" s="42"/>
      <c r="S15925" s="42"/>
      <c r="T15925" s="42"/>
      <c r="U15925" s="42"/>
      <c r="V15925" s="42"/>
      <c r="W15925" s="42"/>
      <c r="X15925" s="42"/>
      <c r="Y15925" s="42"/>
      <c r="Z15925" s="42"/>
    </row>
    <row r="15926">
      <c r="B15926" s="42"/>
      <c r="D15926" s="90"/>
      <c r="F15926" s="90"/>
      <c r="G15926" s="42"/>
      <c r="H15926" s="90"/>
      <c r="M15926" s="42"/>
      <c r="S15926" s="42"/>
      <c r="T15926" s="42"/>
      <c r="U15926" s="42"/>
      <c r="V15926" s="42"/>
      <c r="W15926" s="42"/>
      <c r="X15926" s="42"/>
      <c r="Y15926" s="42"/>
      <c r="Z15926" s="42"/>
    </row>
    <row r="15927">
      <c r="B15927" s="42"/>
      <c r="D15927" s="90"/>
      <c r="F15927" s="90"/>
      <c r="G15927" s="42"/>
      <c r="H15927" s="90"/>
      <c r="M15927" s="42"/>
      <c r="S15927" s="42"/>
      <c r="T15927" s="42"/>
      <c r="U15927" s="42"/>
      <c r="V15927" s="42"/>
      <c r="W15927" s="42"/>
      <c r="X15927" s="42"/>
      <c r="Y15927" s="42"/>
      <c r="Z15927" s="42"/>
    </row>
    <row r="15928">
      <c r="B15928" s="42"/>
      <c r="D15928" s="90"/>
      <c r="F15928" s="90"/>
      <c r="G15928" s="42"/>
      <c r="H15928" s="90"/>
      <c r="M15928" s="42"/>
      <c r="S15928" s="42"/>
      <c r="T15928" s="42"/>
      <c r="U15928" s="42"/>
      <c r="V15928" s="42"/>
      <c r="W15928" s="42"/>
      <c r="X15928" s="42"/>
      <c r="Y15928" s="42"/>
      <c r="Z15928" s="42"/>
    </row>
    <row r="15929">
      <c r="B15929" s="42"/>
      <c r="D15929" s="90"/>
      <c r="F15929" s="90"/>
      <c r="G15929" s="42"/>
      <c r="H15929" s="90"/>
      <c r="M15929" s="42"/>
      <c r="S15929" s="42"/>
      <c r="T15929" s="42"/>
      <c r="U15929" s="42"/>
      <c r="V15929" s="42"/>
      <c r="W15929" s="42"/>
      <c r="X15929" s="42"/>
      <c r="Y15929" s="42"/>
      <c r="Z15929" s="42"/>
    </row>
    <row r="15930">
      <c r="B15930" s="42"/>
      <c r="D15930" s="90"/>
      <c r="F15930" s="90"/>
      <c r="G15930" s="42"/>
      <c r="H15930" s="90"/>
      <c r="M15930" s="42"/>
      <c r="S15930" s="42"/>
      <c r="T15930" s="42"/>
      <c r="U15930" s="42"/>
      <c r="V15930" s="42"/>
      <c r="W15930" s="42"/>
      <c r="X15930" s="42"/>
      <c r="Y15930" s="42"/>
      <c r="Z15930" s="42"/>
    </row>
    <row r="15931">
      <c r="B15931" s="42"/>
      <c r="D15931" s="90"/>
      <c r="F15931" s="90"/>
      <c r="G15931" s="42"/>
      <c r="H15931" s="90"/>
      <c r="M15931" s="42"/>
      <c r="S15931" s="42"/>
      <c r="T15931" s="42"/>
      <c r="U15931" s="42"/>
      <c r="V15931" s="42"/>
      <c r="W15931" s="42"/>
      <c r="X15931" s="42"/>
      <c r="Y15931" s="42"/>
      <c r="Z15931" s="42"/>
    </row>
    <row r="15932">
      <c r="B15932" s="42"/>
      <c r="D15932" s="90"/>
      <c r="F15932" s="90"/>
      <c r="G15932" s="42"/>
      <c r="H15932" s="90"/>
      <c r="M15932" s="42"/>
      <c r="S15932" s="42"/>
      <c r="T15932" s="42"/>
      <c r="U15932" s="42"/>
      <c r="V15932" s="42"/>
      <c r="W15932" s="42"/>
      <c r="X15932" s="42"/>
      <c r="Y15932" s="42"/>
      <c r="Z15932" s="42"/>
    </row>
    <row r="15933">
      <c r="B15933" s="42"/>
      <c r="D15933" s="90"/>
      <c r="F15933" s="90"/>
      <c r="G15933" s="42"/>
      <c r="H15933" s="90"/>
      <c r="M15933" s="42"/>
      <c r="S15933" s="42"/>
      <c r="T15933" s="42"/>
      <c r="U15933" s="42"/>
      <c r="V15933" s="42"/>
      <c r="W15933" s="42"/>
      <c r="X15933" s="42"/>
      <c r="Y15933" s="42"/>
      <c r="Z15933" s="42"/>
    </row>
    <row r="15934">
      <c r="B15934" s="42"/>
      <c r="D15934" s="90"/>
      <c r="F15934" s="90"/>
      <c r="G15934" s="42"/>
      <c r="H15934" s="90"/>
      <c r="M15934" s="42"/>
      <c r="S15934" s="42"/>
      <c r="T15934" s="42"/>
      <c r="U15934" s="42"/>
      <c r="V15934" s="42"/>
      <c r="W15934" s="42"/>
      <c r="X15934" s="42"/>
      <c r="Y15934" s="42"/>
      <c r="Z15934" s="42"/>
    </row>
    <row r="15935">
      <c r="B15935" s="42"/>
      <c r="D15935" s="90"/>
      <c r="F15935" s="90"/>
      <c r="G15935" s="42"/>
      <c r="H15935" s="90"/>
      <c r="M15935" s="42"/>
      <c r="S15935" s="42"/>
      <c r="T15935" s="42"/>
      <c r="U15935" s="42"/>
      <c r="V15935" s="42"/>
      <c r="W15935" s="42"/>
      <c r="X15935" s="42"/>
      <c r="Y15935" s="42"/>
      <c r="Z15935" s="42"/>
    </row>
    <row r="15936">
      <c r="B15936" s="42"/>
      <c r="D15936" s="90"/>
      <c r="F15936" s="90"/>
      <c r="G15936" s="42"/>
      <c r="H15936" s="90"/>
      <c r="M15936" s="42"/>
      <c r="S15936" s="42"/>
      <c r="T15936" s="42"/>
      <c r="U15936" s="42"/>
      <c r="V15936" s="42"/>
      <c r="W15936" s="42"/>
      <c r="X15936" s="42"/>
      <c r="Y15936" s="42"/>
      <c r="Z15936" s="42"/>
    </row>
    <row r="15937">
      <c r="B15937" s="42"/>
      <c r="D15937" s="90"/>
      <c r="F15937" s="90"/>
      <c r="G15937" s="42"/>
      <c r="H15937" s="90"/>
      <c r="M15937" s="42"/>
      <c r="S15937" s="42"/>
      <c r="T15937" s="42"/>
      <c r="U15937" s="42"/>
      <c r="V15937" s="42"/>
      <c r="W15937" s="42"/>
      <c r="X15937" s="42"/>
      <c r="Y15937" s="42"/>
      <c r="Z15937" s="42"/>
    </row>
    <row r="15938">
      <c r="B15938" s="42"/>
      <c r="D15938" s="90"/>
      <c r="F15938" s="90"/>
      <c r="G15938" s="42"/>
      <c r="H15938" s="90"/>
      <c r="M15938" s="42"/>
      <c r="S15938" s="42"/>
      <c r="T15938" s="42"/>
      <c r="U15938" s="42"/>
      <c r="V15938" s="42"/>
      <c r="W15938" s="42"/>
      <c r="X15938" s="42"/>
      <c r="Y15938" s="42"/>
      <c r="Z15938" s="42"/>
    </row>
    <row r="15939">
      <c r="B15939" s="42"/>
      <c r="D15939" s="90"/>
      <c r="F15939" s="90"/>
      <c r="G15939" s="42"/>
      <c r="H15939" s="90"/>
      <c r="M15939" s="42"/>
      <c r="S15939" s="42"/>
      <c r="T15939" s="42"/>
      <c r="U15939" s="42"/>
      <c r="V15939" s="42"/>
      <c r="W15939" s="42"/>
      <c r="X15939" s="42"/>
      <c r="Y15939" s="42"/>
      <c r="Z15939" s="42"/>
    </row>
    <row r="15940">
      <c r="B15940" s="42"/>
      <c r="D15940" s="90"/>
      <c r="F15940" s="90"/>
      <c r="G15940" s="42"/>
      <c r="H15940" s="90"/>
      <c r="M15940" s="42"/>
      <c r="S15940" s="42"/>
      <c r="T15940" s="42"/>
      <c r="U15940" s="42"/>
      <c r="V15940" s="42"/>
      <c r="W15940" s="42"/>
      <c r="X15940" s="42"/>
      <c r="Y15940" s="42"/>
      <c r="Z15940" s="42"/>
    </row>
    <row r="15941">
      <c r="B15941" s="42"/>
      <c r="D15941" s="90"/>
      <c r="F15941" s="90"/>
      <c r="G15941" s="42"/>
      <c r="H15941" s="90"/>
      <c r="M15941" s="42"/>
      <c r="S15941" s="42"/>
      <c r="T15941" s="42"/>
      <c r="U15941" s="42"/>
      <c r="V15941" s="42"/>
      <c r="W15941" s="42"/>
      <c r="X15941" s="42"/>
      <c r="Y15941" s="42"/>
      <c r="Z15941" s="42"/>
    </row>
    <row r="15942">
      <c r="B15942" s="42"/>
      <c r="D15942" s="90"/>
      <c r="F15942" s="90"/>
      <c r="G15942" s="42"/>
      <c r="H15942" s="90"/>
      <c r="M15942" s="42"/>
      <c r="S15942" s="42"/>
      <c r="T15942" s="42"/>
      <c r="U15942" s="42"/>
      <c r="V15942" s="42"/>
      <c r="W15942" s="42"/>
      <c r="X15942" s="42"/>
      <c r="Y15942" s="42"/>
      <c r="Z15942" s="42"/>
    </row>
    <row r="15943">
      <c r="B15943" s="42"/>
      <c r="D15943" s="90"/>
      <c r="F15943" s="90"/>
      <c r="G15943" s="42"/>
      <c r="H15943" s="90"/>
      <c r="M15943" s="42"/>
      <c r="S15943" s="42"/>
      <c r="T15943" s="42"/>
      <c r="U15943" s="42"/>
      <c r="V15943" s="42"/>
      <c r="W15943" s="42"/>
      <c r="X15943" s="42"/>
      <c r="Y15943" s="42"/>
      <c r="Z15943" s="42"/>
    </row>
    <row r="15944">
      <c r="B15944" s="42"/>
      <c r="D15944" s="90"/>
      <c r="F15944" s="90"/>
      <c r="G15944" s="42"/>
      <c r="H15944" s="90"/>
      <c r="M15944" s="42"/>
      <c r="S15944" s="42"/>
      <c r="T15944" s="42"/>
      <c r="U15944" s="42"/>
      <c r="V15944" s="42"/>
      <c r="W15944" s="42"/>
      <c r="X15944" s="42"/>
      <c r="Y15944" s="42"/>
      <c r="Z15944" s="42"/>
    </row>
    <row r="15945">
      <c r="B15945" s="42"/>
      <c r="D15945" s="90"/>
      <c r="F15945" s="90"/>
      <c r="G15945" s="42"/>
      <c r="H15945" s="90"/>
      <c r="M15945" s="42"/>
      <c r="S15945" s="42"/>
      <c r="T15945" s="42"/>
      <c r="U15945" s="42"/>
      <c r="V15945" s="42"/>
      <c r="W15945" s="42"/>
      <c r="X15945" s="42"/>
      <c r="Y15945" s="42"/>
      <c r="Z15945" s="42"/>
    </row>
    <row r="15946">
      <c r="B15946" s="42"/>
      <c r="D15946" s="90"/>
      <c r="F15946" s="90"/>
      <c r="G15946" s="42"/>
      <c r="H15946" s="90"/>
      <c r="M15946" s="42"/>
      <c r="S15946" s="42"/>
      <c r="T15946" s="42"/>
      <c r="U15946" s="42"/>
      <c r="V15946" s="42"/>
      <c r="W15946" s="42"/>
      <c r="X15946" s="42"/>
      <c r="Y15946" s="42"/>
      <c r="Z15946" s="42"/>
    </row>
    <row r="15947">
      <c r="B15947" s="42"/>
      <c r="D15947" s="90"/>
      <c r="F15947" s="90"/>
      <c r="G15947" s="42"/>
      <c r="H15947" s="90"/>
      <c r="M15947" s="42"/>
      <c r="S15947" s="42"/>
      <c r="T15947" s="42"/>
      <c r="U15947" s="42"/>
      <c r="V15947" s="42"/>
      <c r="W15947" s="42"/>
      <c r="X15947" s="42"/>
      <c r="Y15947" s="42"/>
      <c r="Z15947" s="42"/>
    </row>
    <row r="15948">
      <c r="B15948" s="42"/>
      <c r="D15948" s="90"/>
      <c r="F15948" s="90"/>
      <c r="G15948" s="42"/>
      <c r="H15948" s="90"/>
      <c r="M15948" s="42"/>
      <c r="S15948" s="42"/>
      <c r="T15948" s="42"/>
      <c r="U15948" s="42"/>
      <c r="V15948" s="42"/>
      <c r="W15948" s="42"/>
      <c r="X15948" s="42"/>
      <c r="Y15948" s="42"/>
      <c r="Z15948" s="42"/>
    </row>
    <row r="15949">
      <c r="B15949" s="42"/>
      <c r="D15949" s="90"/>
      <c r="F15949" s="90"/>
      <c r="G15949" s="42"/>
      <c r="H15949" s="90"/>
      <c r="M15949" s="42"/>
      <c r="S15949" s="42"/>
      <c r="T15949" s="42"/>
      <c r="U15949" s="42"/>
      <c r="V15949" s="42"/>
      <c r="W15949" s="42"/>
      <c r="X15949" s="42"/>
      <c r="Y15949" s="42"/>
      <c r="Z15949" s="42"/>
    </row>
    <row r="15950">
      <c r="B15950" s="42"/>
      <c r="D15950" s="90"/>
      <c r="F15950" s="90"/>
      <c r="G15950" s="42"/>
      <c r="H15950" s="90"/>
      <c r="M15950" s="42"/>
      <c r="S15950" s="42"/>
      <c r="T15950" s="42"/>
      <c r="U15950" s="42"/>
      <c r="V15950" s="42"/>
      <c r="W15950" s="42"/>
      <c r="X15950" s="42"/>
      <c r="Y15950" s="42"/>
      <c r="Z15950" s="42"/>
    </row>
    <row r="15951">
      <c r="B15951" s="42"/>
      <c r="D15951" s="90"/>
      <c r="F15951" s="90"/>
      <c r="G15951" s="42"/>
      <c r="H15951" s="90"/>
      <c r="M15951" s="42"/>
      <c r="S15951" s="42"/>
      <c r="T15951" s="42"/>
      <c r="U15951" s="42"/>
      <c r="V15951" s="42"/>
      <c r="W15951" s="42"/>
      <c r="X15951" s="42"/>
      <c r="Y15951" s="42"/>
      <c r="Z15951" s="42"/>
    </row>
    <row r="15952">
      <c r="B15952" s="42"/>
      <c r="D15952" s="90"/>
      <c r="F15952" s="90"/>
      <c r="G15952" s="42"/>
      <c r="H15952" s="90"/>
      <c r="M15952" s="42"/>
      <c r="S15952" s="42"/>
      <c r="T15952" s="42"/>
      <c r="U15952" s="42"/>
      <c r="V15952" s="42"/>
      <c r="W15952" s="42"/>
      <c r="X15952" s="42"/>
      <c r="Y15952" s="42"/>
      <c r="Z15952" s="42"/>
    </row>
    <row r="15953">
      <c r="B15953" s="42"/>
      <c r="D15953" s="90"/>
      <c r="F15953" s="90"/>
      <c r="G15953" s="42"/>
      <c r="H15953" s="90"/>
      <c r="M15953" s="42"/>
      <c r="S15953" s="42"/>
      <c r="T15953" s="42"/>
      <c r="U15953" s="42"/>
      <c r="V15953" s="42"/>
      <c r="W15953" s="42"/>
      <c r="X15953" s="42"/>
      <c r="Y15953" s="42"/>
      <c r="Z15953" s="42"/>
    </row>
    <row r="15954">
      <c r="B15954" s="42"/>
      <c r="D15954" s="90"/>
      <c r="F15954" s="90"/>
      <c r="G15954" s="42"/>
      <c r="H15954" s="90"/>
      <c r="M15954" s="42"/>
      <c r="S15954" s="42"/>
      <c r="T15954" s="42"/>
      <c r="U15954" s="42"/>
      <c r="V15954" s="42"/>
      <c r="W15954" s="42"/>
      <c r="X15954" s="42"/>
      <c r="Y15954" s="42"/>
      <c r="Z15954" s="42"/>
    </row>
    <row r="15955">
      <c r="B15955" s="42"/>
      <c r="D15955" s="90"/>
      <c r="F15955" s="90"/>
      <c r="G15955" s="42"/>
      <c r="H15955" s="90"/>
      <c r="M15955" s="42"/>
      <c r="S15955" s="42"/>
      <c r="T15955" s="42"/>
      <c r="U15955" s="42"/>
      <c r="V15955" s="42"/>
      <c r="W15955" s="42"/>
      <c r="X15955" s="42"/>
      <c r="Y15955" s="42"/>
      <c r="Z15955" s="42"/>
    </row>
    <row r="15956">
      <c r="B15956" s="42"/>
      <c r="D15956" s="90"/>
      <c r="F15956" s="90"/>
      <c r="G15956" s="42"/>
      <c r="H15956" s="90"/>
      <c r="M15956" s="42"/>
      <c r="S15956" s="42"/>
      <c r="T15956" s="42"/>
      <c r="U15956" s="42"/>
      <c r="V15956" s="42"/>
      <c r="W15956" s="42"/>
      <c r="X15956" s="42"/>
      <c r="Y15956" s="42"/>
      <c r="Z15956" s="42"/>
    </row>
    <row r="15957">
      <c r="B15957" s="42"/>
      <c r="D15957" s="90"/>
      <c r="F15957" s="90"/>
      <c r="G15957" s="42"/>
      <c r="H15957" s="90"/>
      <c r="M15957" s="42"/>
      <c r="S15957" s="42"/>
      <c r="T15957" s="42"/>
      <c r="U15957" s="42"/>
      <c r="V15957" s="42"/>
      <c r="W15957" s="42"/>
      <c r="X15957" s="42"/>
      <c r="Y15957" s="42"/>
      <c r="Z15957" s="42"/>
    </row>
    <row r="15958">
      <c r="B15958" s="42"/>
      <c r="D15958" s="90"/>
      <c r="F15958" s="90"/>
      <c r="G15958" s="42"/>
      <c r="H15958" s="90"/>
      <c r="M15958" s="42"/>
      <c r="S15958" s="42"/>
      <c r="T15958" s="42"/>
      <c r="U15958" s="42"/>
      <c r="V15958" s="42"/>
      <c r="W15958" s="42"/>
      <c r="X15958" s="42"/>
      <c r="Y15958" s="42"/>
      <c r="Z15958" s="42"/>
    </row>
    <row r="15959">
      <c r="B15959" s="42"/>
      <c r="D15959" s="90"/>
      <c r="F15959" s="90"/>
      <c r="G15959" s="42"/>
      <c r="H15959" s="90"/>
      <c r="M15959" s="42"/>
      <c r="S15959" s="42"/>
      <c r="T15959" s="42"/>
      <c r="U15959" s="42"/>
      <c r="V15959" s="42"/>
      <c r="W15959" s="42"/>
      <c r="X15959" s="42"/>
      <c r="Y15959" s="42"/>
      <c r="Z15959" s="42"/>
    </row>
    <row r="15960">
      <c r="B15960" s="42"/>
      <c r="D15960" s="90"/>
      <c r="F15960" s="90"/>
      <c r="G15960" s="42"/>
      <c r="H15960" s="90"/>
      <c r="M15960" s="42"/>
      <c r="S15960" s="42"/>
      <c r="T15960" s="42"/>
      <c r="U15960" s="42"/>
      <c r="V15960" s="42"/>
      <c r="W15960" s="42"/>
      <c r="X15960" s="42"/>
      <c r="Y15960" s="42"/>
      <c r="Z15960" s="42"/>
    </row>
    <row r="15961">
      <c r="B15961" s="42"/>
      <c r="D15961" s="90"/>
      <c r="F15961" s="90"/>
      <c r="G15961" s="42"/>
      <c r="H15961" s="90"/>
      <c r="M15961" s="42"/>
      <c r="S15961" s="42"/>
      <c r="T15961" s="42"/>
      <c r="U15961" s="42"/>
      <c r="V15961" s="42"/>
      <c r="W15961" s="42"/>
      <c r="X15961" s="42"/>
      <c r="Y15961" s="42"/>
      <c r="Z15961" s="42"/>
    </row>
    <row r="15962">
      <c r="B15962" s="42"/>
      <c r="D15962" s="90"/>
      <c r="F15962" s="90"/>
      <c r="G15962" s="42"/>
      <c r="H15962" s="90"/>
      <c r="M15962" s="42"/>
      <c r="S15962" s="42"/>
      <c r="T15962" s="42"/>
      <c r="U15962" s="42"/>
      <c r="V15962" s="42"/>
      <c r="W15962" s="42"/>
      <c r="X15962" s="42"/>
      <c r="Y15962" s="42"/>
      <c r="Z15962" s="42"/>
    </row>
    <row r="15963">
      <c r="B15963" s="42"/>
      <c r="D15963" s="90"/>
      <c r="F15963" s="90"/>
      <c r="G15963" s="42"/>
      <c r="H15963" s="90"/>
      <c r="M15963" s="42"/>
      <c r="S15963" s="42"/>
      <c r="T15963" s="42"/>
      <c r="U15963" s="42"/>
      <c r="V15963" s="42"/>
      <c r="W15963" s="42"/>
      <c r="X15963" s="42"/>
      <c r="Y15963" s="42"/>
      <c r="Z15963" s="42"/>
    </row>
    <row r="15964">
      <c r="B15964" s="42"/>
      <c r="D15964" s="90"/>
      <c r="F15964" s="90"/>
      <c r="G15964" s="42"/>
      <c r="H15964" s="90"/>
      <c r="M15964" s="42"/>
      <c r="S15964" s="42"/>
      <c r="T15964" s="42"/>
      <c r="U15964" s="42"/>
      <c r="V15964" s="42"/>
      <c r="W15964" s="42"/>
      <c r="X15964" s="42"/>
      <c r="Y15964" s="42"/>
      <c r="Z15964" s="42"/>
    </row>
    <row r="15965">
      <c r="B15965" s="42"/>
      <c r="D15965" s="90"/>
      <c r="F15965" s="90"/>
      <c r="G15965" s="42"/>
      <c r="H15965" s="90"/>
      <c r="M15965" s="42"/>
      <c r="S15965" s="42"/>
      <c r="T15965" s="42"/>
      <c r="U15965" s="42"/>
      <c r="V15965" s="42"/>
      <c r="W15965" s="42"/>
      <c r="X15965" s="42"/>
      <c r="Y15965" s="42"/>
      <c r="Z15965" s="42"/>
    </row>
    <row r="15966">
      <c r="B15966" s="42"/>
      <c r="D15966" s="90"/>
      <c r="F15966" s="90"/>
      <c r="G15966" s="42"/>
      <c r="H15966" s="90"/>
      <c r="M15966" s="42"/>
      <c r="S15966" s="42"/>
      <c r="T15966" s="42"/>
      <c r="U15966" s="42"/>
      <c r="V15966" s="42"/>
      <c r="W15966" s="42"/>
      <c r="X15966" s="42"/>
      <c r="Y15966" s="42"/>
      <c r="Z15966" s="42"/>
    </row>
    <row r="15967">
      <c r="B15967" s="42"/>
      <c r="D15967" s="90"/>
      <c r="F15967" s="90"/>
      <c r="G15967" s="42"/>
      <c r="H15967" s="90"/>
      <c r="M15967" s="42"/>
      <c r="S15967" s="42"/>
      <c r="T15967" s="42"/>
      <c r="U15967" s="42"/>
      <c r="V15967" s="42"/>
      <c r="W15967" s="42"/>
      <c r="X15967" s="42"/>
      <c r="Y15967" s="42"/>
      <c r="Z15967" s="42"/>
    </row>
    <row r="15968">
      <c r="B15968" s="42"/>
      <c r="D15968" s="90"/>
      <c r="F15968" s="90"/>
      <c r="G15968" s="42"/>
      <c r="H15968" s="90"/>
      <c r="M15968" s="42"/>
      <c r="S15968" s="42"/>
      <c r="T15968" s="42"/>
      <c r="U15968" s="42"/>
      <c r="V15968" s="42"/>
      <c r="W15968" s="42"/>
      <c r="X15968" s="42"/>
      <c r="Y15968" s="42"/>
      <c r="Z15968" s="42"/>
    </row>
    <row r="15969">
      <c r="B15969" s="42"/>
      <c r="D15969" s="90"/>
      <c r="F15969" s="90"/>
      <c r="G15969" s="42"/>
      <c r="H15969" s="90"/>
      <c r="M15969" s="42"/>
      <c r="S15969" s="42"/>
      <c r="T15969" s="42"/>
      <c r="U15969" s="42"/>
      <c r="V15969" s="42"/>
      <c r="W15969" s="42"/>
      <c r="X15969" s="42"/>
      <c r="Y15969" s="42"/>
      <c r="Z15969" s="42"/>
    </row>
    <row r="15970">
      <c r="B15970" s="42"/>
      <c r="D15970" s="90"/>
      <c r="F15970" s="90"/>
      <c r="G15970" s="42"/>
      <c r="H15970" s="90"/>
      <c r="M15970" s="42"/>
      <c r="S15970" s="42"/>
      <c r="T15970" s="42"/>
      <c r="U15970" s="42"/>
      <c r="V15970" s="42"/>
      <c r="W15970" s="42"/>
      <c r="X15970" s="42"/>
      <c r="Y15970" s="42"/>
      <c r="Z15970" s="42"/>
    </row>
    <row r="15971">
      <c r="B15971" s="42"/>
      <c r="D15971" s="90"/>
      <c r="F15971" s="90"/>
      <c r="G15971" s="42"/>
      <c r="H15971" s="90"/>
      <c r="M15971" s="42"/>
      <c r="S15971" s="42"/>
      <c r="T15971" s="42"/>
      <c r="U15971" s="42"/>
      <c r="V15971" s="42"/>
      <c r="W15971" s="42"/>
      <c r="X15971" s="42"/>
      <c r="Y15971" s="42"/>
      <c r="Z15971" s="42"/>
    </row>
    <row r="15972">
      <c r="B15972" s="42"/>
      <c r="D15972" s="90"/>
      <c r="F15972" s="90"/>
      <c r="G15972" s="42"/>
      <c r="H15972" s="90"/>
      <c r="M15972" s="42"/>
      <c r="S15972" s="42"/>
      <c r="T15972" s="42"/>
      <c r="U15972" s="42"/>
      <c r="V15972" s="42"/>
      <c r="W15972" s="42"/>
      <c r="X15972" s="42"/>
      <c r="Y15972" s="42"/>
      <c r="Z15972" s="42"/>
    </row>
    <row r="15973">
      <c r="B15973" s="42"/>
      <c r="D15973" s="90"/>
      <c r="F15973" s="90"/>
      <c r="G15973" s="42"/>
      <c r="H15973" s="90"/>
      <c r="M15973" s="42"/>
      <c r="S15973" s="42"/>
      <c r="T15973" s="42"/>
      <c r="U15973" s="42"/>
      <c r="V15973" s="42"/>
      <c r="W15973" s="42"/>
      <c r="X15973" s="42"/>
      <c r="Y15973" s="42"/>
      <c r="Z15973" s="42"/>
    </row>
    <row r="15974">
      <c r="B15974" s="42"/>
      <c r="D15974" s="90"/>
      <c r="F15974" s="90"/>
      <c r="G15974" s="42"/>
      <c r="H15974" s="90"/>
      <c r="M15974" s="42"/>
      <c r="S15974" s="42"/>
      <c r="T15974" s="42"/>
      <c r="U15974" s="42"/>
      <c r="V15974" s="42"/>
      <c r="W15974" s="42"/>
      <c r="X15974" s="42"/>
      <c r="Y15974" s="42"/>
      <c r="Z15974" s="42"/>
    </row>
    <row r="15975">
      <c r="B15975" s="42"/>
      <c r="D15975" s="90"/>
      <c r="F15975" s="90"/>
      <c r="G15975" s="42"/>
      <c r="H15975" s="90"/>
      <c r="M15975" s="42"/>
      <c r="S15975" s="42"/>
      <c r="T15975" s="42"/>
      <c r="U15975" s="42"/>
      <c r="V15975" s="42"/>
      <c r="W15975" s="42"/>
      <c r="X15975" s="42"/>
      <c r="Y15975" s="42"/>
      <c r="Z15975" s="42"/>
    </row>
    <row r="15976">
      <c r="B15976" s="42"/>
      <c r="D15976" s="90"/>
      <c r="F15976" s="90"/>
      <c r="G15976" s="42"/>
      <c r="H15976" s="90"/>
      <c r="M15976" s="42"/>
      <c r="S15976" s="42"/>
      <c r="T15976" s="42"/>
      <c r="U15976" s="42"/>
      <c r="V15976" s="42"/>
      <c r="W15976" s="42"/>
      <c r="X15976" s="42"/>
      <c r="Y15976" s="42"/>
      <c r="Z15976" s="42"/>
    </row>
    <row r="15977">
      <c r="B15977" s="42"/>
      <c r="D15977" s="90"/>
      <c r="F15977" s="90"/>
      <c r="G15977" s="42"/>
      <c r="H15977" s="90"/>
      <c r="M15977" s="42"/>
      <c r="S15977" s="42"/>
      <c r="T15977" s="42"/>
      <c r="U15977" s="42"/>
      <c r="V15977" s="42"/>
      <c r="W15977" s="42"/>
      <c r="X15977" s="42"/>
      <c r="Y15977" s="42"/>
      <c r="Z15977" s="42"/>
    </row>
    <row r="15978">
      <c r="B15978" s="42"/>
      <c r="D15978" s="90"/>
      <c r="F15978" s="90"/>
      <c r="G15978" s="42"/>
      <c r="H15978" s="90"/>
      <c r="M15978" s="42"/>
      <c r="S15978" s="42"/>
      <c r="T15978" s="42"/>
      <c r="U15978" s="42"/>
      <c r="V15978" s="42"/>
      <c r="W15978" s="42"/>
      <c r="X15978" s="42"/>
      <c r="Y15978" s="42"/>
      <c r="Z15978" s="42"/>
    </row>
    <row r="15979">
      <c r="B15979" s="42"/>
      <c r="D15979" s="90"/>
      <c r="F15979" s="90"/>
      <c r="G15979" s="42"/>
      <c r="H15979" s="90"/>
      <c r="M15979" s="42"/>
      <c r="S15979" s="42"/>
      <c r="T15979" s="42"/>
      <c r="U15979" s="42"/>
      <c r="V15979" s="42"/>
      <c r="W15979" s="42"/>
      <c r="X15979" s="42"/>
      <c r="Y15979" s="42"/>
      <c r="Z15979" s="42"/>
    </row>
    <row r="15980">
      <c r="B15980" s="42"/>
      <c r="D15980" s="90"/>
      <c r="F15980" s="90"/>
      <c r="G15980" s="42"/>
      <c r="H15980" s="90"/>
      <c r="M15980" s="42"/>
      <c r="S15980" s="42"/>
      <c r="T15980" s="42"/>
      <c r="U15980" s="42"/>
      <c r="V15980" s="42"/>
      <c r="W15980" s="42"/>
      <c r="X15980" s="42"/>
      <c r="Y15980" s="42"/>
      <c r="Z15980" s="42"/>
    </row>
    <row r="15981">
      <c r="B15981" s="42"/>
      <c r="D15981" s="90"/>
      <c r="F15981" s="90"/>
      <c r="G15981" s="42"/>
      <c r="H15981" s="90"/>
      <c r="M15981" s="42"/>
      <c r="S15981" s="42"/>
      <c r="T15981" s="42"/>
      <c r="U15981" s="42"/>
      <c r="V15981" s="42"/>
      <c r="W15981" s="42"/>
      <c r="X15981" s="42"/>
      <c r="Y15981" s="42"/>
      <c r="Z15981" s="42"/>
    </row>
    <row r="15982">
      <c r="B15982" s="42"/>
      <c r="D15982" s="90"/>
      <c r="F15982" s="90"/>
      <c r="G15982" s="42"/>
      <c r="H15982" s="90"/>
      <c r="M15982" s="42"/>
      <c r="S15982" s="42"/>
      <c r="T15982" s="42"/>
      <c r="U15982" s="42"/>
      <c r="V15982" s="42"/>
      <c r="W15982" s="42"/>
      <c r="X15982" s="42"/>
      <c r="Y15982" s="42"/>
      <c r="Z15982" s="42"/>
    </row>
    <row r="15983">
      <c r="B15983" s="42"/>
      <c r="D15983" s="90"/>
      <c r="F15983" s="90"/>
      <c r="G15983" s="42"/>
      <c r="H15983" s="90"/>
      <c r="M15983" s="42"/>
      <c r="S15983" s="42"/>
      <c r="T15983" s="42"/>
      <c r="U15983" s="42"/>
      <c r="V15983" s="42"/>
      <c r="W15983" s="42"/>
      <c r="X15983" s="42"/>
      <c r="Y15983" s="42"/>
      <c r="Z15983" s="42"/>
    </row>
    <row r="15984">
      <c r="B15984" s="42"/>
      <c r="D15984" s="90"/>
      <c r="F15984" s="90"/>
      <c r="G15984" s="42"/>
      <c r="H15984" s="90"/>
      <c r="M15984" s="42"/>
      <c r="S15984" s="42"/>
      <c r="T15984" s="42"/>
      <c r="U15984" s="42"/>
      <c r="V15984" s="42"/>
      <c r="W15984" s="42"/>
      <c r="X15984" s="42"/>
      <c r="Y15984" s="42"/>
      <c r="Z15984" s="42"/>
    </row>
    <row r="15985">
      <c r="B15985" s="42"/>
      <c r="D15985" s="90"/>
      <c r="F15985" s="90"/>
      <c r="G15985" s="42"/>
      <c r="H15985" s="90"/>
      <c r="M15985" s="42"/>
      <c r="S15985" s="42"/>
      <c r="T15985" s="42"/>
      <c r="U15985" s="42"/>
      <c r="V15985" s="42"/>
      <c r="W15985" s="42"/>
      <c r="X15985" s="42"/>
      <c r="Y15985" s="42"/>
      <c r="Z15985" s="42"/>
    </row>
    <row r="15986">
      <c r="B15986" s="42"/>
      <c r="D15986" s="90"/>
      <c r="F15986" s="90"/>
      <c r="G15986" s="42"/>
      <c r="H15986" s="90"/>
      <c r="M15986" s="42"/>
      <c r="S15986" s="42"/>
      <c r="T15986" s="42"/>
      <c r="U15986" s="42"/>
      <c r="V15986" s="42"/>
      <c r="W15986" s="42"/>
      <c r="X15986" s="42"/>
      <c r="Y15986" s="42"/>
      <c r="Z15986" s="42"/>
    </row>
    <row r="15987">
      <c r="B15987" s="42"/>
      <c r="D15987" s="90"/>
      <c r="F15987" s="90"/>
      <c r="G15987" s="42"/>
      <c r="H15987" s="90"/>
      <c r="M15987" s="42"/>
      <c r="S15987" s="42"/>
      <c r="T15987" s="42"/>
      <c r="U15987" s="42"/>
      <c r="V15987" s="42"/>
      <c r="W15987" s="42"/>
      <c r="X15987" s="42"/>
      <c r="Y15987" s="42"/>
      <c r="Z15987" s="42"/>
    </row>
    <row r="15988">
      <c r="B15988" s="42"/>
      <c r="D15988" s="90"/>
      <c r="F15988" s="90"/>
      <c r="G15988" s="42"/>
      <c r="H15988" s="90"/>
      <c r="M15988" s="42"/>
      <c r="S15988" s="42"/>
      <c r="T15988" s="42"/>
      <c r="U15988" s="42"/>
      <c r="V15988" s="42"/>
      <c r="W15988" s="42"/>
      <c r="X15988" s="42"/>
      <c r="Y15988" s="42"/>
      <c r="Z15988" s="42"/>
    </row>
    <row r="15989">
      <c r="B15989" s="42"/>
      <c r="D15989" s="90"/>
      <c r="F15989" s="90"/>
      <c r="G15989" s="42"/>
      <c r="H15989" s="90"/>
      <c r="M15989" s="42"/>
      <c r="S15989" s="42"/>
      <c r="T15989" s="42"/>
      <c r="U15989" s="42"/>
      <c r="V15989" s="42"/>
      <c r="W15989" s="42"/>
      <c r="X15989" s="42"/>
      <c r="Y15989" s="42"/>
      <c r="Z15989" s="42"/>
    </row>
    <row r="15990">
      <c r="B15990" s="42"/>
      <c r="D15990" s="90"/>
      <c r="F15990" s="90"/>
      <c r="G15990" s="42"/>
      <c r="H15990" s="90"/>
      <c r="M15990" s="42"/>
      <c r="S15990" s="42"/>
      <c r="T15990" s="42"/>
      <c r="U15990" s="42"/>
      <c r="V15990" s="42"/>
      <c r="W15990" s="42"/>
      <c r="X15990" s="42"/>
      <c r="Y15990" s="42"/>
      <c r="Z15990" s="42"/>
    </row>
    <row r="15991">
      <c r="B15991" s="42"/>
      <c r="D15991" s="90"/>
      <c r="F15991" s="90"/>
      <c r="G15991" s="42"/>
      <c r="H15991" s="90"/>
      <c r="M15991" s="42"/>
      <c r="S15991" s="42"/>
      <c r="T15991" s="42"/>
      <c r="U15991" s="42"/>
      <c r="V15991" s="42"/>
      <c r="W15991" s="42"/>
      <c r="X15991" s="42"/>
      <c r="Y15991" s="42"/>
      <c r="Z15991" s="42"/>
    </row>
    <row r="15992">
      <c r="B15992" s="42"/>
      <c r="D15992" s="90"/>
      <c r="F15992" s="90"/>
      <c r="G15992" s="42"/>
      <c r="H15992" s="90"/>
      <c r="M15992" s="42"/>
      <c r="S15992" s="42"/>
      <c r="T15992" s="42"/>
      <c r="U15992" s="42"/>
      <c r="V15992" s="42"/>
      <c r="W15992" s="42"/>
      <c r="X15992" s="42"/>
      <c r="Y15992" s="42"/>
      <c r="Z15992" s="42"/>
    </row>
    <row r="15993">
      <c r="B15993" s="42"/>
      <c r="D15993" s="90"/>
      <c r="F15993" s="90"/>
      <c r="G15993" s="42"/>
      <c r="H15993" s="90"/>
      <c r="M15993" s="42"/>
      <c r="S15993" s="42"/>
      <c r="T15993" s="42"/>
      <c r="U15993" s="42"/>
      <c r="V15993" s="42"/>
      <c r="W15993" s="42"/>
      <c r="X15993" s="42"/>
      <c r="Y15993" s="42"/>
      <c r="Z15993" s="42"/>
    </row>
    <row r="15994">
      <c r="B15994" s="42"/>
      <c r="D15994" s="90"/>
      <c r="F15994" s="90"/>
      <c r="G15994" s="42"/>
      <c r="H15994" s="90"/>
      <c r="M15994" s="42"/>
      <c r="S15994" s="42"/>
      <c r="T15994" s="42"/>
      <c r="U15994" s="42"/>
      <c r="V15994" s="42"/>
      <c r="W15994" s="42"/>
      <c r="X15994" s="42"/>
      <c r="Y15994" s="42"/>
      <c r="Z15994" s="42"/>
    </row>
    <row r="15995">
      <c r="B15995" s="42"/>
      <c r="D15995" s="90"/>
      <c r="F15995" s="90"/>
      <c r="G15995" s="42"/>
      <c r="H15995" s="90"/>
      <c r="M15995" s="42"/>
      <c r="S15995" s="42"/>
      <c r="T15995" s="42"/>
      <c r="U15995" s="42"/>
      <c r="V15995" s="42"/>
      <c r="W15995" s="42"/>
      <c r="X15995" s="42"/>
      <c r="Y15995" s="42"/>
      <c r="Z15995" s="42"/>
    </row>
    <row r="15996">
      <c r="B15996" s="42"/>
      <c r="D15996" s="90"/>
      <c r="F15996" s="90"/>
      <c r="G15996" s="42"/>
      <c r="H15996" s="90"/>
      <c r="M15996" s="42"/>
      <c r="S15996" s="42"/>
      <c r="T15996" s="42"/>
      <c r="U15996" s="42"/>
      <c r="V15996" s="42"/>
      <c r="W15996" s="42"/>
      <c r="X15996" s="42"/>
      <c r="Y15996" s="42"/>
      <c r="Z15996" s="42"/>
    </row>
    <row r="15997">
      <c r="B15997" s="42"/>
      <c r="D15997" s="90"/>
      <c r="F15997" s="90"/>
      <c r="G15997" s="42"/>
      <c r="H15997" s="90"/>
      <c r="M15997" s="42"/>
      <c r="S15997" s="42"/>
      <c r="T15997" s="42"/>
      <c r="U15997" s="42"/>
      <c r="V15997" s="42"/>
      <c r="W15997" s="42"/>
      <c r="X15997" s="42"/>
      <c r="Y15997" s="42"/>
      <c r="Z15997" s="42"/>
    </row>
    <row r="15998">
      <c r="B15998" s="42"/>
      <c r="D15998" s="90"/>
      <c r="F15998" s="90"/>
      <c r="G15998" s="42"/>
      <c r="H15998" s="90"/>
      <c r="M15998" s="42"/>
      <c r="S15998" s="42"/>
      <c r="T15998" s="42"/>
      <c r="U15998" s="42"/>
      <c r="V15998" s="42"/>
      <c r="W15998" s="42"/>
      <c r="X15998" s="42"/>
      <c r="Y15998" s="42"/>
      <c r="Z15998" s="42"/>
    </row>
    <row r="15999">
      <c r="B15999" s="42"/>
      <c r="D15999" s="90"/>
      <c r="F15999" s="90"/>
      <c r="G15999" s="42"/>
      <c r="H15999" s="90"/>
      <c r="M15999" s="42"/>
      <c r="S15999" s="42"/>
      <c r="T15999" s="42"/>
      <c r="U15999" s="42"/>
      <c r="V15999" s="42"/>
      <c r="W15999" s="42"/>
      <c r="X15999" s="42"/>
      <c r="Y15999" s="42"/>
      <c r="Z15999" s="42"/>
    </row>
    <row r="16000">
      <c r="B16000" s="42"/>
      <c r="D16000" s="90"/>
      <c r="F16000" s="90"/>
      <c r="G16000" s="42"/>
      <c r="H16000" s="90"/>
      <c r="M16000" s="42"/>
      <c r="S16000" s="42"/>
      <c r="T16000" s="42"/>
      <c r="U16000" s="42"/>
      <c r="V16000" s="42"/>
      <c r="W16000" s="42"/>
      <c r="X16000" s="42"/>
      <c r="Y16000" s="42"/>
      <c r="Z16000" s="42"/>
    </row>
    <row r="16001">
      <c r="B16001" s="42"/>
      <c r="D16001" s="90"/>
      <c r="F16001" s="90"/>
      <c r="G16001" s="42"/>
      <c r="H16001" s="90"/>
      <c r="M16001" s="42"/>
      <c r="S16001" s="42"/>
      <c r="T16001" s="42"/>
      <c r="U16001" s="42"/>
      <c r="V16001" s="42"/>
      <c r="W16001" s="42"/>
      <c r="X16001" s="42"/>
      <c r="Y16001" s="42"/>
      <c r="Z16001" s="42"/>
    </row>
    <row r="16002">
      <c r="B16002" s="42"/>
      <c r="D16002" s="90"/>
      <c r="F16002" s="90"/>
      <c r="G16002" s="42"/>
      <c r="H16002" s="90"/>
      <c r="M16002" s="42"/>
      <c r="S16002" s="42"/>
      <c r="T16002" s="42"/>
      <c r="U16002" s="42"/>
      <c r="V16002" s="42"/>
      <c r="W16002" s="42"/>
      <c r="X16002" s="42"/>
      <c r="Y16002" s="42"/>
      <c r="Z16002" s="42"/>
    </row>
    <row r="16003">
      <c r="B16003" s="42"/>
      <c r="D16003" s="90"/>
      <c r="F16003" s="90"/>
      <c r="G16003" s="42"/>
      <c r="H16003" s="90"/>
      <c r="M16003" s="42"/>
      <c r="S16003" s="42"/>
      <c r="T16003" s="42"/>
      <c r="U16003" s="42"/>
      <c r="V16003" s="42"/>
      <c r="W16003" s="42"/>
      <c r="X16003" s="42"/>
      <c r="Y16003" s="42"/>
      <c r="Z16003" s="42"/>
    </row>
    <row r="16004">
      <c r="B16004" s="42"/>
      <c r="D16004" s="90"/>
      <c r="F16004" s="90"/>
      <c r="G16004" s="42"/>
      <c r="H16004" s="90"/>
      <c r="M16004" s="42"/>
      <c r="S16004" s="42"/>
      <c r="T16004" s="42"/>
      <c r="U16004" s="42"/>
      <c r="V16004" s="42"/>
      <c r="W16004" s="42"/>
      <c r="X16004" s="42"/>
      <c r="Y16004" s="42"/>
      <c r="Z16004" s="42"/>
    </row>
    <row r="16005">
      <c r="B16005" s="42"/>
      <c r="D16005" s="90"/>
      <c r="F16005" s="90"/>
      <c r="G16005" s="42"/>
      <c r="H16005" s="90"/>
      <c r="M16005" s="42"/>
      <c r="S16005" s="42"/>
      <c r="T16005" s="42"/>
      <c r="U16005" s="42"/>
      <c r="V16005" s="42"/>
      <c r="W16005" s="42"/>
      <c r="X16005" s="42"/>
      <c r="Y16005" s="42"/>
      <c r="Z16005" s="42"/>
    </row>
    <row r="16006">
      <c r="B16006" s="42"/>
      <c r="D16006" s="90"/>
      <c r="F16006" s="90"/>
      <c r="G16006" s="42"/>
      <c r="H16006" s="90"/>
      <c r="M16006" s="42"/>
      <c r="S16006" s="42"/>
      <c r="T16006" s="42"/>
      <c r="U16006" s="42"/>
      <c r="V16006" s="42"/>
      <c r="W16006" s="42"/>
      <c r="X16006" s="42"/>
      <c r="Y16006" s="42"/>
      <c r="Z16006" s="42"/>
    </row>
    <row r="16007">
      <c r="B16007" s="42"/>
      <c r="D16007" s="90"/>
      <c r="F16007" s="90"/>
      <c r="G16007" s="42"/>
      <c r="H16007" s="90"/>
      <c r="M16007" s="42"/>
      <c r="S16007" s="42"/>
      <c r="T16007" s="42"/>
      <c r="U16007" s="42"/>
      <c r="V16007" s="42"/>
      <c r="W16007" s="42"/>
      <c r="X16007" s="42"/>
      <c r="Y16007" s="42"/>
      <c r="Z16007" s="42"/>
    </row>
    <row r="16008">
      <c r="B16008" s="42"/>
      <c r="D16008" s="90"/>
      <c r="F16008" s="90"/>
      <c r="G16008" s="42"/>
      <c r="H16008" s="90"/>
      <c r="M16008" s="42"/>
      <c r="S16008" s="42"/>
      <c r="T16008" s="42"/>
      <c r="U16008" s="42"/>
      <c r="V16008" s="42"/>
      <c r="W16008" s="42"/>
      <c r="X16008" s="42"/>
      <c r="Y16008" s="42"/>
      <c r="Z16008" s="42"/>
    </row>
    <row r="16009">
      <c r="B16009" s="42"/>
      <c r="D16009" s="90"/>
      <c r="F16009" s="90"/>
      <c r="G16009" s="42"/>
      <c r="H16009" s="90"/>
      <c r="M16009" s="42"/>
      <c r="S16009" s="42"/>
      <c r="T16009" s="42"/>
      <c r="U16009" s="42"/>
      <c r="V16009" s="42"/>
      <c r="W16009" s="42"/>
      <c r="X16009" s="42"/>
      <c r="Y16009" s="42"/>
      <c r="Z16009" s="42"/>
    </row>
    <row r="16010">
      <c r="B16010" s="42"/>
      <c r="D16010" s="90"/>
      <c r="F16010" s="90"/>
      <c r="G16010" s="42"/>
      <c r="H16010" s="90"/>
      <c r="M16010" s="42"/>
      <c r="S16010" s="42"/>
      <c r="T16010" s="42"/>
      <c r="U16010" s="42"/>
      <c r="V16010" s="42"/>
      <c r="W16010" s="42"/>
      <c r="X16010" s="42"/>
      <c r="Y16010" s="42"/>
      <c r="Z16010" s="42"/>
    </row>
    <row r="16011">
      <c r="B16011" s="42"/>
      <c r="D16011" s="90"/>
      <c r="F16011" s="90"/>
      <c r="G16011" s="42"/>
      <c r="H16011" s="90"/>
      <c r="M16011" s="42"/>
      <c r="S16011" s="42"/>
      <c r="T16011" s="42"/>
      <c r="U16011" s="42"/>
      <c r="V16011" s="42"/>
      <c r="W16011" s="42"/>
      <c r="X16011" s="42"/>
      <c r="Y16011" s="42"/>
      <c r="Z16011" s="42"/>
    </row>
    <row r="16012">
      <c r="B16012" s="42"/>
      <c r="D16012" s="90"/>
      <c r="F16012" s="90"/>
      <c r="G16012" s="42"/>
      <c r="H16012" s="90"/>
      <c r="M16012" s="42"/>
      <c r="S16012" s="42"/>
      <c r="T16012" s="42"/>
      <c r="U16012" s="42"/>
      <c r="V16012" s="42"/>
      <c r="W16012" s="42"/>
      <c r="X16012" s="42"/>
      <c r="Y16012" s="42"/>
      <c r="Z16012" s="42"/>
    </row>
    <row r="16013">
      <c r="B16013" s="42"/>
      <c r="D16013" s="90"/>
      <c r="F16013" s="90"/>
      <c r="G16013" s="42"/>
      <c r="H16013" s="90"/>
      <c r="M16013" s="42"/>
      <c r="S16013" s="42"/>
      <c r="T16013" s="42"/>
      <c r="U16013" s="42"/>
      <c r="V16013" s="42"/>
      <c r="W16013" s="42"/>
      <c r="X16013" s="42"/>
      <c r="Y16013" s="42"/>
      <c r="Z16013" s="42"/>
    </row>
    <row r="16014">
      <c r="B16014" s="42"/>
      <c r="D16014" s="90"/>
      <c r="F16014" s="90"/>
      <c r="G16014" s="42"/>
      <c r="H16014" s="90"/>
      <c r="M16014" s="42"/>
      <c r="S16014" s="42"/>
      <c r="T16014" s="42"/>
      <c r="U16014" s="42"/>
      <c r="V16014" s="42"/>
      <c r="W16014" s="42"/>
      <c r="X16014" s="42"/>
      <c r="Y16014" s="42"/>
      <c r="Z16014" s="42"/>
    </row>
    <row r="16015">
      <c r="B16015" s="42"/>
      <c r="D16015" s="90"/>
      <c r="F16015" s="90"/>
      <c r="G16015" s="42"/>
      <c r="H16015" s="90"/>
      <c r="M16015" s="42"/>
      <c r="S16015" s="42"/>
      <c r="T16015" s="42"/>
      <c r="U16015" s="42"/>
      <c r="V16015" s="42"/>
      <c r="W16015" s="42"/>
      <c r="X16015" s="42"/>
      <c r="Y16015" s="42"/>
      <c r="Z16015" s="42"/>
    </row>
    <row r="16016">
      <c r="B16016" s="42"/>
      <c r="D16016" s="90"/>
      <c r="F16016" s="90"/>
      <c r="G16016" s="42"/>
      <c r="H16016" s="90"/>
      <c r="M16016" s="42"/>
      <c r="S16016" s="42"/>
      <c r="T16016" s="42"/>
      <c r="U16016" s="42"/>
      <c r="V16016" s="42"/>
      <c r="W16016" s="42"/>
      <c r="X16016" s="42"/>
      <c r="Y16016" s="42"/>
      <c r="Z16016" s="42"/>
    </row>
    <row r="16017">
      <c r="B16017" s="42"/>
      <c r="D16017" s="90"/>
      <c r="F16017" s="90"/>
      <c r="G16017" s="42"/>
      <c r="H16017" s="90"/>
      <c r="M16017" s="42"/>
      <c r="S16017" s="42"/>
      <c r="T16017" s="42"/>
      <c r="U16017" s="42"/>
      <c r="V16017" s="42"/>
      <c r="W16017" s="42"/>
      <c r="X16017" s="42"/>
      <c r="Y16017" s="42"/>
      <c r="Z16017" s="42"/>
    </row>
    <row r="16018">
      <c r="B16018" s="42"/>
      <c r="D16018" s="90"/>
      <c r="F16018" s="90"/>
      <c r="G16018" s="42"/>
      <c r="H16018" s="90"/>
      <c r="M16018" s="42"/>
      <c r="S16018" s="42"/>
      <c r="T16018" s="42"/>
      <c r="U16018" s="42"/>
      <c r="V16018" s="42"/>
      <c r="W16018" s="42"/>
      <c r="X16018" s="42"/>
      <c r="Y16018" s="42"/>
      <c r="Z16018" s="42"/>
    </row>
    <row r="16019">
      <c r="B16019" s="42"/>
      <c r="D16019" s="90"/>
      <c r="F16019" s="90"/>
      <c r="G16019" s="42"/>
      <c r="H16019" s="90"/>
      <c r="M16019" s="42"/>
      <c r="S16019" s="42"/>
      <c r="T16019" s="42"/>
      <c r="U16019" s="42"/>
      <c r="V16019" s="42"/>
      <c r="W16019" s="42"/>
      <c r="X16019" s="42"/>
      <c r="Y16019" s="42"/>
      <c r="Z16019" s="42"/>
    </row>
    <row r="16020">
      <c r="B16020" s="42"/>
      <c r="D16020" s="90"/>
      <c r="F16020" s="90"/>
      <c r="G16020" s="42"/>
      <c r="H16020" s="90"/>
      <c r="M16020" s="42"/>
      <c r="S16020" s="42"/>
      <c r="T16020" s="42"/>
      <c r="U16020" s="42"/>
      <c r="V16020" s="42"/>
      <c r="W16020" s="42"/>
      <c r="X16020" s="42"/>
      <c r="Y16020" s="42"/>
      <c r="Z16020" s="42"/>
    </row>
    <row r="16021">
      <c r="B16021" s="42"/>
      <c r="D16021" s="90"/>
      <c r="F16021" s="90"/>
      <c r="G16021" s="42"/>
      <c r="H16021" s="90"/>
      <c r="M16021" s="42"/>
      <c r="S16021" s="42"/>
      <c r="T16021" s="42"/>
      <c r="U16021" s="42"/>
      <c r="V16021" s="42"/>
      <c r="W16021" s="42"/>
      <c r="X16021" s="42"/>
      <c r="Y16021" s="42"/>
      <c r="Z16021" s="42"/>
    </row>
    <row r="16022">
      <c r="B16022" s="42"/>
      <c r="D16022" s="90"/>
      <c r="F16022" s="90"/>
      <c r="G16022" s="42"/>
      <c r="H16022" s="90"/>
      <c r="M16022" s="42"/>
      <c r="S16022" s="42"/>
      <c r="T16022" s="42"/>
      <c r="U16022" s="42"/>
      <c r="V16022" s="42"/>
      <c r="W16022" s="42"/>
      <c r="X16022" s="42"/>
      <c r="Y16022" s="42"/>
      <c r="Z16022" s="42"/>
    </row>
    <row r="16023">
      <c r="B16023" s="42"/>
      <c r="D16023" s="90"/>
      <c r="F16023" s="90"/>
      <c r="G16023" s="42"/>
      <c r="H16023" s="90"/>
      <c r="M16023" s="42"/>
      <c r="S16023" s="42"/>
      <c r="T16023" s="42"/>
      <c r="U16023" s="42"/>
      <c r="V16023" s="42"/>
      <c r="W16023" s="42"/>
      <c r="X16023" s="42"/>
      <c r="Y16023" s="42"/>
      <c r="Z16023" s="42"/>
    </row>
    <row r="16024">
      <c r="B16024" s="42"/>
      <c r="D16024" s="90"/>
      <c r="F16024" s="90"/>
      <c r="G16024" s="42"/>
      <c r="H16024" s="90"/>
      <c r="M16024" s="42"/>
      <c r="S16024" s="42"/>
      <c r="T16024" s="42"/>
      <c r="U16024" s="42"/>
      <c r="V16024" s="42"/>
      <c r="W16024" s="42"/>
      <c r="X16024" s="42"/>
      <c r="Y16024" s="42"/>
      <c r="Z16024" s="42"/>
    </row>
    <row r="16025">
      <c r="B16025" s="42"/>
      <c r="D16025" s="90"/>
      <c r="F16025" s="90"/>
      <c r="G16025" s="42"/>
      <c r="H16025" s="90"/>
      <c r="M16025" s="42"/>
      <c r="S16025" s="42"/>
      <c r="T16025" s="42"/>
      <c r="U16025" s="42"/>
      <c r="V16025" s="42"/>
      <c r="W16025" s="42"/>
      <c r="X16025" s="42"/>
      <c r="Y16025" s="42"/>
      <c r="Z16025" s="42"/>
    </row>
    <row r="16026">
      <c r="B16026" s="42"/>
      <c r="D16026" s="90"/>
      <c r="F16026" s="90"/>
      <c r="G16026" s="42"/>
      <c r="H16026" s="90"/>
      <c r="M16026" s="42"/>
      <c r="S16026" s="42"/>
      <c r="T16026" s="42"/>
      <c r="U16026" s="42"/>
      <c r="V16026" s="42"/>
      <c r="W16026" s="42"/>
      <c r="X16026" s="42"/>
      <c r="Y16026" s="42"/>
      <c r="Z16026" s="42"/>
    </row>
    <row r="16027">
      <c r="B16027" s="42"/>
      <c r="D16027" s="90"/>
      <c r="F16027" s="90"/>
      <c r="G16027" s="42"/>
      <c r="H16027" s="90"/>
      <c r="M16027" s="42"/>
      <c r="S16027" s="42"/>
      <c r="T16027" s="42"/>
      <c r="U16027" s="42"/>
      <c r="V16027" s="42"/>
      <c r="W16027" s="42"/>
      <c r="X16027" s="42"/>
      <c r="Y16027" s="42"/>
      <c r="Z16027" s="42"/>
    </row>
    <row r="16028">
      <c r="B16028" s="42"/>
      <c r="D16028" s="90"/>
      <c r="F16028" s="90"/>
      <c r="G16028" s="42"/>
      <c r="H16028" s="90"/>
      <c r="M16028" s="42"/>
      <c r="S16028" s="42"/>
      <c r="T16028" s="42"/>
      <c r="U16028" s="42"/>
      <c r="V16028" s="42"/>
      <c r="W16028" s="42"/>
      <c r="X16028" s="42"/>
      <c r="Y16028" s="42"/>
      <c r="Z16028" s="42"/>
    </row>
    <row r="16029">
      <c r="B16029" s="42"/>
      <c r="D16029" s="90"/>
      <c r="F16029" s="90"/>
      <c r="G16029" s="42"/>
      <c r="H16029" s="90"/>
      <c r="M16029" s="42"/>
      <c r="S16029" s="42"/>
      <c r="T16029" s="42"/>
      <c r="U16029" s="42"/>
      <c r="V16029" s="42"/>
      <c r="W16029" s="42"/>
      <c r="X16029" s="42"/>
      <c r="Y16029" s="42"/>
      <c r="Z16029" s="42"/>
    </row>
    <row r="16030">
      <c r="B16030" s="42"/>
      <c r="D16030" s="90"/>
      <c r="F16030" s="90"/>
      <c r="G16030" s="42"/>
      <c r="H16030" s="90"/>
      <c r="M16030" s="42"/>
      <c r="S16030" s="42"/>
      <c r="T16030" s="42"/>
      <c r="U16030" s="42"/>
      <c r="V16030" s="42"/>
      <c r="W16030" s="42"/>
      <c r="X16030" s="42"/>
      <c r="Y16030" s="42"/>
      <c r="Z16030" s="42"/>
    </row>
    <row r="16031">
      <c r="B16031" s="42"/>
      <c r="D16031" s="90"/>
      <c r="F16031" s="90"/>
      <c r="G16031" s="42"/>
      <c r="H16031" s="90"/>
      <c r="M16031" s="42"/>
      <c r="S16031" s="42"/>
      <c r="T16031" s="42"/>
      <c r="U16031" s="42"/>
      <c r="V16031" s="42"/>
      <c r="W16031" s="42"/>
      <c r="X16031" s="42"/>
      <c r="Y16031" s="42"/>
      <c r="Z16031" s="42"/>
    </row>
    <row r="16032">
      <c r="B16032" s="42"/>
      <c r="D16032" s="90"/>
      <c r="F16032" s="90"/>
      <c r="G16032" s="42"/>
      <c r="H16032" s="90"/>
      <c r="M16032" s="42"/>
      <c r="S16032" s="42"/>
      <c r="T16032" s="42"/>
      <c r="U16032" s="42"/>
      <c r="V16032" s="42"/>
      <c r="W16032" s="42"/>
      <c r="X16032" s="42"/>
      <c r="Y16032" s="42"/>
      <c r="Z16032" s="42"/>
    </row>
    <row r="16033">
      <c r="B16033" s="42"/>
      <c r="D16033" s="90"/>
      <c r="F16033" s="90"/>
      <c r="G16033" s="42"/>
      <c r="H16033" s="90"/>
      <c r="M16033" s="42"/>
      <c r="S16033" s="42"/>
      <c r="T16033" s="42"/>
      <c r="U16033" s="42"/>
      <c r="V16033" s="42"/>
      <c r="W16033" s="42"/>
      <c r="X16033" s="42"/>
      <c r="Y16033" s="42"/>
      <c r="Z16033" s="42"/>
    </row>
    <row r="16034">
      <c r="B16034" s="42"/>
      <c r="D16034" s="90"/>
      <c r="F16034" s="90"/>
      <c r="G16034" s="42"/>
      <c r="H16034" s="90"/>
      <c r="M16034" s="42"/>
      <c r="S16034" s="42"/>
      <c r="T16034" s="42"/>
      <c r="U16034" s="42"/>
      <c r="V16034" s="42"/>
      <c r="W16034" s="42"/>
      <c r="X16034" s="42"/>
      <c r="Y16034" s="42"/>
      <c r="Z16034" s="42"/>
    </row>
    <row r="16035">
      <c r="B16035" s="42"/>
      <c r="D16035" s="90"/>
      <c r="F16035" s="90"/>
      <c r="G16035" s="42"/>
      <c r="H16035" s="90"/>
      <c r="M16035" s="42"/>
      <c r="S16035" s="42"/>
      <c r="T16035" s="42"/>
      <c r="U16035" s="42"/>
      <c r="V16035" s="42"/>
      <c r="W16035" s="42"/>
      <c r="X16035" s="42"/>
      <c r="Y16035" s="42"/>
      <c r="Z16035" s="42"/>
    </row>
    <row r="16036">
      <c r="B16036" s="42"/>
      <c r="D16036" s="90"/>
      <c r="F16036" s="90"/>
      <c r="G16036" s="42"/>
      <c r="H16036" s="90"/>
      <c r="M16036" s="42"/>
      <c r="S16036" s="42"/>
      <c r="T16036" s="42"/>
      <c r="U16036" s="42"/>
      <c r="V16036" s="42"/>
      <c r="W16036" s="42"/>
      <c r="X16036" s="42"/>
      <c r="Y16036" s="42"/>
      <c r="Z16036" s="42"/>
    </row>
    <row r="16037">
      <c r="B16037" s="42"/>
      <c r="D16037" s="90"/>
      <c r="F16037" s="90"/>
      <c r="G16037" s="42"/>
      <c r="H16037" s="90"/>
      <c r="M16037" s="42"/>
      <c r="S16037" s="42"/>
      <c r="T16037" s="42"/>
      <c r="U16037" s="42"/>
      <c r="V16037" s="42"/>
      <c r="W16037" s="42"/>
      <c r="X16037" s="42"/>
      <c r="Y16037" s="42"/>
      <c r="Z16037" s="42"/>
    </row>
    <row r="16038">
      <c r="B16038" s="42"/>
      <c r="D16038" s="90"/>
      <c r="F16038" s="90"/>
      <c r="G16038" s="42"/>
      <c r="H16038" s="90"/>
      <c r="M16038" s="42"/>
      <c r="S16038" s="42"/>
      <c r="T16038" s="42"/>
      <c r="U16038" s="42"/>
      <c r="V16038" s="42"/>
      <c r="W16038" s="42"/>
      <c r="X16038" s="42"/>
      <c r="Y16038" s="42"/>
      <c r="Z16038" s="42"/>
    </row>
    <row r="16039">
      <c r="B16039" s="42"/>
      <c r="D16039" s="90"/>
      <c r="F16039" s="90"/>
      <c r="G16039" s="42"/>
      <c r="H16039" s="90"/>
      <c r="M16039" s="42"/>
      <c r="S16039" s="42"/>
      <c r="T16039" s="42"/>
      <c r="U16039" s="42"/>
      <c r="V16039" s="42"/>
      <c r="W16039" s="42"/>
      <c r="X16039" s="42"/>
      <c r="Y16039" s="42"/>
      <c r="Z16039" s="42"/>
    </row>
    <row r="16040">
      <c r="B16040" s="42"/>
      <c r="D16040" s="90"/>
      <c r="F16040" s="90"/>
      <c r="G16040" s="42"/>
      <c r="H16040" s="90"/>
      <c r="M16040" s="42"/>
      <c r="S16040" s="42"/>
      <c r="T16040" s="42"/>
      <c r="U16040" s="42"/>
      <c r="V16040" s="42"/>
      <c r="W16040" s="42"/>
      <c r="X16040" s="42"/>
      <c r="Y16040" s="42"/>
      <c r="Z16040" s="42"/>
    </row>
    <row r="16041">
      <c r="B16041" s="42"/>
      <c r="D16041" s="90"/>
      <c r="F16041" s="90"/>
      <c r="G16041" s="42"/>
      <c r="H16041" s="90"/>
      <c r="M16041" s="42"/>
      <c r="S16041" s="42"/>
      <c r="T16041" s="42"/>
      <c r="U16041" s="42"/>
      <c r="V16041" s="42"/>
      <c r="W16041" s="42"/>
      <c r="X16041" s="42"/>
      <c r="Y16041" s="42"/>
      <c r="Z16041" s="42"/>
    </row>
    <row r="16042">
      <c r="B16042" s="42"/>
      <c r="D16042" s="90"/>
      <c r="F16042" s="90"/>
      <c r="G16042" s="42"/>
      <c r="H16042" s="90"/>
      <c r="M16042" s="42"/>
      <c r="S16042" s="42"/>
      <c r="T16042" s="42"/>
      <c r="U16042" s="42"/>
      <c r="V16042" s="42"/>
      <c r="W16042" s="42"/>
      <c r="X16042" s="42"/>
      <c r="Y16042" s="42"/>
      <c r="Z16042" s="42"/>
    </row>
    <row r="16043">
      <c r="B16043" s="42"/>
      <c r="D16043" s="90"/>
      <c r="F16043" s="90"/>
      <c r="G16043" s="42"/>
      <c r="H16043" s="90"/>
      <c r="M16043" s="42"/>
      <c r="S16043" s="42"/>
      <c r="T16043" s="42"/>
      <c r="U16043" s="42"/>
      <c r="V16043" s="42"/>
      <c r="W16043" s="42"/>
      <c r="X16043" s="42"/>
      <c r="Y16043" s="42"/>
      <c r="Z16043" s="42"/>
    </row>
    <row r="16044">
      <c r="B16044" s="42"/>
      <c r="D16044" s="90"/>
      <c r="F16044" s="90"/>
      <c r="G16044" s="42"/>
      <c r="H16044" s="90"/>
      <c r="M16044" s="42"/>
      <c r="S16044" s="42"/>
      <c r="T16044" s="42"/>
      <c r="U16044" s="42"/>
      <c r="V16044" s="42"/>
      <c r="W16044" s="42"/>
      <c r="X16044" s="42"/>
      <c r="Y16044" s="42"/>
      <c r="Z16044" s="42"/>
    </row>
    <row r="16045">
      <c r="B16045" s="42"/>
      <c r="D16045" s="90"/>
      <c r="F16045" s="90"/>
      <c r="G16045" s="42"/>
      <c r="H16045" s="90"/>
      <c r="M16045" s="42"/>
      <c r="S16045" s="42"/>
      <c r="T16045" s="42"/>
      <c r="U16045" s="42"/>
      <c r="V16045" s="42"/>
      <c r="W16045" s="42"/>
      <c r="X16045" s="42"/>
      <c r="Y16045" s="42"/>
      <c r="Z16045" s="42"/>
    </row>
    <row r="16046">
      <c r="B16046" s="42"/>
      <c r="D16046" s="90"/>
      <c r="F16046" s="90"/>
      <c r="G16046" s="42"/>
      <c r="H16046" s="90"/>
      <c r="M16046" s="42"/>
      <c r="S16046" s="42"/>
      <c r="T16046" s="42"/>
      <c r="U16046" s="42"/>
      <c r="V16046" s="42"/>
      <c r="W16046" s="42"/>
      <c r="X16046" s="42"/>
      <c r="Y16046" s="42"/>
      <c r="Z16046" s="42"/>
    </row>
    <row r="16047">
      <c r="B16047" s="42"/>
      <c r="D16047" s="90"/>
      <c r="F16047" s="90"/>
      <c r="G16047" s="42"/>
      <c r="H16047" s="90"/>
      <c r="M16047" s="42"/>
      <c r="S16047" s="42"/>
      <c r="T16047" s="42"/>
      <c r="U16047" s="42"/>
      <c r="V16047" s="42"/>
      <c r="W16047" s="42"/>
      <c r="X16047" s="42"/>
      <c r="Y16047" s="42"/>
      <c r="Z16047" s="42"/>
    </row>
    <row r="16048">
      <c r="B16048" s="42"/>
      <c r="D16048" s="90"/>
      <c r="F16048" s="90"/>
      <c r="G16048" s="42"/>
      <c r="H16048" s="90"/>
      <c r="M16048" s="42"/>
      <c r="S16048" s="42"/>
      <c r="T16048" s="42"/>
      <c r="U16048" s="42"/>
      <c r="V16048" s="42"/>
      <c r="W16048" s="42"/>
      <c r="X16048" s="42"/>
      <c r="Y16048" s="42"/>
      <c r="Z16048" s="42"/>
    </row>
    <row r="16049">
      <c r="B16049" s="42"/>
      <c r="D16049" s="90"/>
      <c r="F16049" s="90"/>
      <c r="G16049" s="42"/>
      <c r="H16049" s="90"/>
      <c r="M16049" s="42"/>
      <c r="S16049" s="42"/>
      <c r="T16049" s="42"/>
      <c r="U16049" s="42"/>
      <c r="V16049" s="42"/>
      <c r="W16049" s="42"/>
      <c r="X16049" s="42"/>
      <c r="Y16049" s="42"/>
      <c r="Z16049" s="42"/>
    </row>
    <row r="16050">
      <c r="B16050" s="42"/>
      <c r="D16050" s="90"/>
      <c r="F16050" s="90"/>
      <c r="G16050" s="42"/>
      <c r="H16050" s="90"/>
      <c r="M16050" s="42"/>
      <c r="S16050" s="42"/>
      <c r="T16050" s="42"/>
      <c r="U16050" s="42"/>
      <c r="V16050" s="42"/>
      <c r="W16050" s="42"/>
      <c r="X16050" s="42"/>
      <c r="Y16050" s="42"/>
      <c r="Z16050" s="42"/>
    </row>
    <row r="16051">
      <c r="B16051" s="42"/>
      <c r="D16051" s="90"/>
      <c r="F16051" s="90"/>
      <c r="G16051" s="42"/>
      <c r="H16051" s="90"/>
      <c r="M16051" s="42"/>
      <c r="S16051" s="42"/>
      <c r="T16051" s="42"/>
      <c r="U16051" s="42"/>
      <c r="V16051" s="42"/>
      <c r="W16051" s="42"/>
      <c r="X16051" s="42"/>
      <c r="Y16051" s="42"/>
      <c r="Z16051" s="42"/>
    </row>
    <row r="16052">
      <c r="B16052" s="42"/>
      <c r="D16052" s="90"/>
      <c r="F16052" s="90"/>
      <c r="G16052" s="42"/>
      <c r="H16052" s="90"/>
      <c r="M16052" s="42"/>
      <c r="S16052" s="42"/>
      <c r="T16052" s="42"/>
      <c r="U16052" s="42"/>
      <c r="V16052" s="42"/>
      <c r="W16052" s="42"/>
      <c r="X16052" s="42"/>
      <c r="Y16052" s="42"/>
      <c r="Z16052" s="42"/>
    </row>
    <row r="16053">
      <c r="B16053" s="42"/>
      <c r="D16053" s="90"/>
      <c r="F16053" s="90"/>
      <c r="G16053" s="42"/>
      <c r="H16053" s="90"/>
      <c r="M16053" s="42"/>
      <c r="S16053" s="42"/>
      <c r="T16053" s="42"/>
      <c r="U16053" s="42"/>
      <c r="V16053" s="42"/>
      <c r="W16053" s="42"/>
      <c r="X16053" s="42"/>
      <c r="Y16053" s="42"/>
      <c r="Z16053" s="42"/>
    </row>
    <row r="16054">
      <c r="B16054" s="42"/>
      <c r="D16054" s="90"/>
      <c r="F16054" s="90"/>
      <c r="G16054" s="42"/>
      <c r="H16054" s="90"/>
      <c r="M16054" s="42"/>
      <c r="S16054" s="42"/>
      <c r="T16054" s="42"/>
      <c r="U16054" s="42"/>
      <c r="V16054" s="42"/>
      <c r="W16054" s="42"/>
      <c r="X16054" s="42"/>
      <c r="Y16054" s="42"/>
      <c r="Z16054" s="42"/>
    </row>
    <row r="16055">
      <c r="B16055" s="42"/>
      <c r="D16055" s="90"/>
      <c r="F16055" s="90"/>
      <c r="G16055" s="42"/>
      <c r="H16055" s="90"/>
      <c r="M16055" s="42"/>
      <c r="S16055" s="42"/>
      <c r="T16055" s="42"/>
      <c r="U16055" s="42"/>
      <c r="V16055" s="42"/>
      <c r="W16055" s="42"/>
      <c r="X16055" s="42"/>
      <c r="Y16055" s="42"/>
      <c r="Z16055" s="42"/>
    </row>
    <row r="16056">
      <c r="B16056" s="42"/>
      <c r="D16056" s="90"/>
      <c r="F16056" s="90"/>
      <c r="G16056" s="42"/>
      <c r="H16056" s="90"/>
      <c r="M16056" s="42"/>
      <c r="S16056" s="42"/>
      <c r="T16056" s="42"/>
      <c r="U16056" s="42"/>
      <c r="V16056" s="42"/>
      <c r="W16056" s="42"/>
      <c r="X16056" s="42"/>
      <c r="Y16056" s="42"/>
      <c r="Z16056" s="42"/>
    </row>
    <row r="16057">
      <c r="B16057" s="42"/>
      <c r="D16057" s="90"/>
      <c r="F16057" s="90"/>
      <c r="G16057" s="42"/>
      <c r="H16057" s="90"/>
      <c r="M16057" s="42"/>
      <c r="S16057" s="42"/>
      <c r="T16057" s="42"/>
      <c r="U16057" s="42"/>
      <c r="V16057" s="42"/>
      <c r="W16057" s="42"/>
      <c r="X16057" s="42"/>
      <c r="Y16057" s="42"/>
      <c r="Z16057" s="42"/>
    </row>
    <row r="16058">
      <c r="B16058" s="42"/>
      <c r="D16058" s="90"/>
      <c r="F16058" s="90"/>
      <c r="G16058" s="42"/>
      <c r="H16058" s="90"/>
      <c r="M16058" s="42"/>
      <c r="S16058" s="42"/>
      <c r="T16058" s="42"/>
      <c r="U16058" s="42"/>
      <c r="V16058" s="42"/>
      <c r="W16058" s="42"/>
      <c r="X16058" s="42"/>
      <c r="Y16058" s="42"/>
      <c r="Z16058" s="42"/>
    </row>
    <row r="16059">
      <c r="B16059" s="42"/>
      <c r="D16059" s="90"/>
      <c r="F16059" s="90"/>
      <c r="G16059" s="42"/>
      <c r="H16059" s="90"/>
      <c r="M16059" s="42"/>
      <c r="S16059" s="42"/>
      <c r="T16059" s="42"/>
      <c r="U16059" s="42"/>
      <c r="V16059" s="42"/>
      <c r="W16059" s="42"/>
      <c r="X16059" s="42"/>
      <c r="Y16059" s="42"/>
      <c r="Z16059" s="42"/>
    </row>
    <row r="16060">
      <c r="B16060" s="42"/>
      <c r="D16060" s="90"/>
      <c r="F16060" s="90"/>
      <c r="G16060" s="42"/>
      <c r="H16060" s="90"/>
      <c r="M16060" s="42"/>
      <c r="S16060" s="42"/>
      <c r="T16060" s="42"/>
      <c r="U16060" s="42"/>
      <c r="V16060" s="42"/>
      <c r="W16060" s="42"/>
      <c r="X16060" s="42"/>
      <c r="Y16060" s="42"/>
      <c r="Z16060" s="42"/>
    </row>
    <row r="16061">
      <c r="B16061" s="42"/>
      <c r="D16061" s="90"/>
      <c r="F16061" s="90"/>
      <c r="G16061" s="42"/>
      <c r="H16061" s="90"/>
      <c r="M16061" s="42"/>
      <c r="S16061" s="42"/>
      <c r="T16061" s="42"/>
      <c r="U16061" s="42"/>
      <c r="V16061" s="42"/>
      <c r="W16061" s="42"/>
      <c r="X16061" s="42"/>
      <c r="Y16061" s="42"/>
      <c r="Z16061" s="42"/>
    </row>
    <row r="16062">
      <c r="B16062" s="42"/>
      <c r="D16062" s="90"/>
      <c r="F16062" s="90"/>
      <c r="G16062" s="42"/>
      <c r="H16062" s="90"/>
      <c r="M16062" s="42"/>
      <c r="S16062" s="42"/>
      <c r="T16062" s="42"/>
      <c r="U16062" s="42"/>
      <c r="V16062" s="42"/>
      <c r="W16062" s="42"/>
      <c r="X16062" s="42"/>
      <c r="Y16062" s="42"/>
      <c r="Z16062" s="42"/>
    </row>
    <row r="16063">
      <c r="B16063" s="42"/>
      <c r="D16063" s="90"/>
      <c r="F16063" s="90"/>
      <c r="G16063" s="42"/>
      <c r="H16063" s="90"/>
      <c r="M16063" s="42"/>
      <c r="S16063" s="42"/>
      <c r="T16063" s="42"/>
      <c r="U16063" s="42"/>
      <c r="V16063" s="42"/>
      <c r="W16063" s="42"/>
      <c r="X16063" s="42"/>
      <c r="Y16063" s="42"/>
      <c r="Z16063" s="42"/>
    </row>
    <row r="16064">
      <c r="B16064" s="42"/>
      <c r="D16064" s="90"/>
      <c r="F16064" s="90"/>
      <c r="G16064" s="42"/>
      <c r="H16064" s="90"/>
      <c r="M16064" s="42"/>
      <c r="S16064" s="42"/>
      <c r="T16064" s="42"/>
      <c r="U16064" s="42"/>
      <c r="V16064" s="42"/>
      <c r="W16064" s="42"/>
      <c r="X16064" s="42"/>
      <c r="Y16064" s="42"/>
      <c r="Z16064" s="42"/>
    </row>
    <row r="16065">
      <c r="B16065" s="42"/>
      <c r="D16065" s="90"/>
      <c r="F16065" s="90"/>
      <c r="G16065" s="42"/>
      <c r="H16065" s="90"/>
      <c r="M16065" s="42"/>
      <c r="S16065" s="42"/>
      <c r="T16065" s="42"/>
      <c r="U16065" s="42"/>
      <c r="V16065" s="42"/>
      <c r="W16065" s="42"/>
      <c r="X16065" s="42"/>
      <c r="Y16065" s="42"/>
      <c r="Z16065" s="42"/>
    </row>
    <row r="16066">
      <c r="B16066" s="42"/>
      <c r="D16066" s="90"/>
      <c r="F16066" s="90"/>
      <c r="G16066" s="42"/>
      <c r="H16066" s="90"/>
      <c r="M16066" s="42"/>
      <c r="S16066" s="42"/>
      <c r="T16066" s="42"/>
      <c r="U16066" s="42"/>
      <c r="V16066" s="42"/>
      <c r="W16066" s="42"/>
      <c r="X16066" s="42"/>
      <c r="Y16066" s="42"/>
      <c r="Z16066" s="42"/>
    </row>
    <row r="16067">
      <c r="B16067" s="42"/>
      <c r="D16067" s="90"/>
      <c r="F16067" s="90"/>
      <c r="G16067" s="42"/>
      <c r="H16067" s="90"/>
      <c r="M16067" s="42"/>
      <c r="S16067" s="42"/>
      <c r="T16067" s="42"/>
      <c r="U16067" s="42"/>
      <c r="V16067" s="42"/>
      <c r="W16067" s="42"/>
      <c r="X16067" s="42"/>
      <c r="Y16067" s="42"/>
      <c r="Z16067" s="42"/>
    </row>
    <row r="16068">
      <c r="B16068" s="42"/>
      <c r="D16068" s="90"/>
      <c r="F16068" s="90"/>
      <c r="G16068" s="42"/>
      <c r="H16068" s="90"/>
      <c r="M16068" s="42"/>
      <c r="S16068" s="42"/>
      <c r="T16068" s="42"/>
      <c r="U16068" s="42"/>
      <c r="V16068" s="42"/>
      <c r="W16068" s="42"/>
      <c r="X16068" s="42"/>
      <c r="Y16068" s="42"/>
      <c r="Z16068" s="42"/>
    </row>
    <row r="16069">
      <c r="B16069" s="42"/>
      <c r="D16069" s="90"/>
      <c r="F16069" s="90"/>
      <c r="G16069" s="42"/>
      <c r="H16069" s="90"/>
      <c r="M16069" s="42"/>
      <c r="S16069" s="42"/>
      <c r="T16069" s="42"/>
      <c r="U16069" s="42"/>
      <c r="V16069" s="42"/>
      <c r="W16069" s="42"/>
      <c r="X16069" s="42"/>
      <c r="Y16069" s="42"/>
      <c r="Z16069" s="42"/>
    </row>
    <row r="16070">
      <c r="B16070" s="42"/>
      <c r="D16070" s="90"/>
      <c r="F16070" s="90"/>
      <c r="G16070" s="42"/>
      <c r="H16070" s="90"/>
      <c r="M16070" s="42"/>
      <c r="S16070" s="42"/>
      <c r="T16070" s="42"/>
      <c r="U16070" s="42"/>
      <c r="V16070" s="42"/>
      <c r="W16070" s="42"/>
      <c r="X16070" s="42"/>
      <c r="Y16070" s="42"/>
      <c r="Z16070" s="42"/>
    </row>
    <row r="16071">
      <c r="B16071" s="42"/>
      <c r="D16071" s="90"/>
      <c r="F16071" s="90"/>
      <c r="G16071" s="42"/>
      <c r="H16071" s="90"/>
      <c r="M16071" s="42"/>
      <c r="S16071" s="42"/>
      <c r="T16071" s="42"/>
      <c r="U16071" s="42"/>
      <c r="V16071" s="42"/>
      <c r="W16071" s="42"/>
      <c r="X16071" s="42"/>
      <c r="Y16071" s="42"/>
      <c r="Z16071" s="42"/>
    </row>
    <row r="16072">
      <c r="B16072" s="42"/>
      <c r="D16072" s="90"/>
      <c r="F16072" s="90"/>
      <c r="G16072" s="42"/>
      <c r="H16072" s="90"/>
      <c r="M16072" s="42"/>
      <c r="S16072" s="42"/>
      <c r="T16072" s="42"/>
      <c r="U16072" s="42"/>
      <c r="V16072" s="42"/>
      <c r="W16072" s="42"/>
      <c r="X16072" s="42"/>
      <c r="Y16072" s="42"/>
      <c r="Z16072" s="42"/>
    </row>
    <row r="16073">
      <c r="B16073" s="42"/>
      <c r="D16073" s="90"/>
      <c r="F16073" s="90"/>
      <c r="G16073" s="42"/>
      <c r="H16073" s="90"/>
      <c r="M16073" s="42"/>
      <c r="S16073" s="42"/>
      <c r="T16073" s="42"/>
      <c r="U16073" s="42"/>
      <c r="V16073" s="42"/>
      <c r="W16073" s="42"/>
      <c r="X16073" s="42"/>
      <c r="Y16073" s="42"/>
      <c r="Z16073" s="42"/>
    </row>
    <row r="16074">
      <c r="B16074" s="42"/>
      <c r="D16074" s="90"/>
      <c r="F16074" s="90"/>
      <c r="G16074" s="42"/>
      <c r="H16074" s="90"/>
      <c r="M16074" s="42"/>
      <c r="S16074" s="42"/>
      <c r="T16074" s="42"/>
      <c r="U16074" s="42"/>
      <c r="V16074" s="42"/>
      <c r="W16074" s="42"/>
      <c r="X16074" s="42"/>
      <c r="Y16074" s="42"/>
      <c r="Z16074" s="42"/>
    </row>
    <row r="16075">
      <c r="B16075" s="42"/>
      <c r="D16075" s="90"/>
      <c r="F16075" s="90"/>
      <c r="G16075" s="42"/>
      <c r="H16075" s="90"/>
      <c r="M16075" s="42"/>
      <c r="S16075" s="42"/>
      <c r="T16075" s="42"/>
      <c r="U16075" s="42"/>
      <c r="V16075" s="42"/>
      <c r="W16075" s="42"/>
      <c r="X16075" s="42"/>
      <c r="Y16075" s="42"/>
      <c r="Z16075" s="42"/>
    </row>
    <row r="16076">
      <c r="B16076" s="42"/>
      <c r="D16076" s="90"/>
      <c r="F16076" s="90"/>
      <c r="G16076" s="42"/>
      <c r="H16076" s="90"/>
      <c r="M16076" s="42"/>
      <c r="S16076" s="42"/>
      <c r="T16076" s="42"/>
      <c r="U16076" s="42"/>
      <c r="V16076" s="42"/>
      <c r="W16076" s="42"/>
      <c r="X16076" s="42"/>
      <c r="Y16076" s="42"/>
      <c r="Z16076" s="42"/>
    </row>
    <row r="16077">
      <c r="B16077" s="42"/>
      <c r="D16077" s="90"/>
      <c r="F16077" s="90"/>
      <c r="G16077" s="42"/>
      <c r="H16077" s="90"/>
      <c r="M16077" s="42"/>
      <c r="S16077" s="42"/>
      <c r="T16077" s="42"/>
      <c r="U16077" s="42"/>
      <c r="V16077" s="42"/>
      <c r="W16077" s="42"/>
      <c r="X16077" s="42"/>
      <c r="Y16077" s="42"/>
      <c r="Z16077" s="42"/>
    </row>
    <row r="16078">
      <c r="B16078" s="42"/>
      <c r="D16078" s="90"/>
      <c r="F16078" s="90"/>
      <c r="G16078" s="42"/>
      <c r="H16078" s="90"/>
      <c r="M16078" s="42"/>
      <c r="S16078" s="42"/>
      <c r="T16078" s="42"/>
      <c r="U16078" s="42"/>
      <c r="V16078" s="42"/>
      <c r="W16078" s="42"/>
      <c r="X16078" s="42"/>
      <c r="Y16078" s="42"/>
      <c r="Z16078" s="42"/>
    </row>
    <row r="16079">
      <c r="B16079" s="42"/>
      <c r="D16079" s="90"/>
      <c r="F16079" s="90"/>
      <c r="G16079" s="42"/>
      <c r="H16079" s="90"/>
      <c r="M16079" s="42"/>
      <c r="S16079" s="42"/>
      <c r="T16079" s="42"/>
      <c r="U16079" s="42"/>
      <c r="V16079" s="42"/>
      <c r="W16079" s="42"/>
      <c r="X16079" s="42"/>
      <c r="Y16079" s="42"/>
      <c r="Z16079" s="42"/>
    </row>
    <row r="16080">
      <c r="B16080" s="42"/>
      <c r="D16080" s="90"/>
      <c r="F16080" s="90"/>
      <c r="G16080" s="42"/>
      <c r="H16080" s="90"/>
      <c r="M16080" s="42"/>
      <c r="S16080" s="42"/>
      <c r="T16080" s="42"/>
      <c r="U16080" s="42"/>
      <c r="V16080" s="42"/>
      <c r="W16080" s="42"/>
      <c r="X16080" s="42"/>
      <c r="Y16080" s="42"/>
      <c r="Z16080" s="42"/>
    </row>
    <row r="16081">
      <c r="B16081" s="42"/>
      <c r="D16081" s="90"/>
      <c r="F16081" s="90"/>
      <c r="G16081" s="42"/>
      <c r="H16081" s="90"/>
      <c r="M16081" s="42"/>
      <c r="S16081" s="42"/>
      <c r="T16081" s="42"/>
      <c r="U16081" s="42"/>
      <c r="V16081" s="42"/>
      <c r="W16081" s="42"/>
      <c r="X16081" s="42"/>
      <c r="Y16081" s="42"/>
      <c r="Z16081" s="42"/>
    </row>
    <row r="16082">
      <c r="B16082" s="42"/>
      <c r="D16082" s="90"/>
      <c r="F16082" s="90"/>
      <c r="G16082" s="42"/>
      <c r="H16082" s="90"/>
      <c r="M16082" s="42"/>
      <c r="S16082" s="42"/>
      <c r="T16082" s="42"/>
      <c r="U16082" s="42"/>
      <c r="V16082" s="42"/>
      <c r="W16082" s="42"/>
      <c r="X16082" s="42"/>
      <c r="Y16082" s="42"/>
      <c r="Z16082" s="42"/>
    </row>
    <row r="16083">
      <c r="B16083" s="42"/>
      <c r="D16083" s="90"/>
      <c r="F16083" s="90"/>
      <c r="G16083" s="42"/>
      <c r="H16083" s="90"/>
      <c r="M16083" s="42"/>
      <c r="S16083" s="42"/>
      <c r="T16083" s="42"/>
      <c r="U16083" s="42"/>
      <c r="V16083" s="42"/>
      <c r="W16083" s="42"/>
      <c r="X16083" s="42"/>
      <c r="Y16083" s="42"/>
      <c r="Z16083" s="42"/>
    </row>
    <row r="16084">
      <c r="B16084" s="42"/>
      <c r="D16084" s="90"/>
      <c r="F16084" s="90"/>
      <c r="G16084" s="42"/>
      <c r="H16084" s="90"/>
      <c r="M16084" s="42"/>
      <c r="S16084" s="42"/>
      <c r="T16084" s="42"/>
      <c r="U16084" s="42"/>
      <c r="V16084" s="42"/>
      <c r="W16084" s="42"/>
      <c r="X16084" s="42"/>
      <c r="Y16084" s="42"/>
      <c r="Z16084" s="42"/>
    </row>
    <row r="16085">
      <c r="B16085" s="42"/>
      <c r="D16085" s="90"/>
      <c r="F16085" s="90"/>
      <c r="G16085" s="42"/>
      <c r="H16085" s="90"/>
      <c r="M16085" s="42"/>
      <c r="S16085" s="42"/>
      <c r="T16085" s="42"/>
      <c r="U16085" s="42"/>
      <c r="V16085" s="42"/>
      <c r="W16085" s="42"/>
      <c r="X16085" s="42"/>
      <c r="Y16085" s="42"/>
      <c r="Z16085" s="42"/>
    </row>
    <row r="16086">
      <c r="B16086" s="42"/>
      <c r="D16086" s="90"/>
      <c r="F16086" s="90"/>
      <c r="G16086" s="42"/>
      <c r="H16086" s="90"/>
      <c r="M16086" s="42"/>
      <c r="S16086" s="42"/>
      <c r="T16086" s="42"/>
      <c r="U16086" s="42"/>
      <c r="V16086" s="42"/>
      <c r="W16086" s="42"/>
      <c r="X16086" s="42"/>
      <c r="Y16086" s="42"/>
      <c r="Z16086" s="42"/>
    </row>
    <row r="16087">
      <c r="B16087" s="42"/>
      <c r="D16087" s="90"/>
      <c r="F16087" s="90"/>
      <c r="G16087" s="42"/>
      <c r="H16087" s="90"/>
      <c r="M16087" s="42"/>
      <c r="S16087" s="42"/>
      <c r="T16087" s="42"/>
      <c r="U16087" s="42"/>
      <c r="V16087" s="42"/>
      <c r="W16087" s="42"/>
      <c r="X16087" s="42"/>
      <c r="Y16087" s="42"/>
      <c r="Z16087" s="42"/>
    </row>
    <row r="16088">
      <c r="B16088" s="42"/>
      <c r="D16088" s="90"/>
      <c r="F16088" s="90"/>
      <c r="G16088" s="42"/>
      <c r="H16088" s="90"/>
      <c r="M16088" s="42"/>
      <c r="S16088" s="42"/>
      <c r="T16088" s="42"/>
      <c r="U16088" s="42"/>
      <c r="V16088" s="42"/>
      <c r="W16088" s="42"/>
      <c r="X16088" s="42"/>
      <c r="Y16088" s="42"/>
      <c r="Z16088" s="42"/>
    </row>
    <row r="16089">
      <c r="B16089" s="42"/>
      <c r="D16089" s="90"/>
      <c r="F16089" s="90"/>
      <c r="G16089" s="42"/>
      <c r="H16089" s="90"/>
      <c r="M16089" s="42"/>
      <c r="S16089" s="42"/>
      <c r="T16089" s="42"/>
      <c r="U16089" s="42"/>
      <c r="V16089" s="42"/>
      <c r="W16089" s="42"/>
      <c r="X16089" s="42"/>
      <c r="Y16089" s="42"/>
      <c r="Z16089" s="42"/>
    </row>
    <row r="16090">
      <c r="B16090" s="42"/>
      <c r="D16090" s="90"/>
      <c r="F16090" s="90"/>
      <c r="G16090" s="42"/>
      <c r="H16090" s="90"/>
      <c r="M16090" s="42"/>
      <c r="S16090" s="42"/>
      <c r="T16090" s="42"/>
      <c r="U16090" s="42"/>
      <c r="V16090" s="42"/>
      <c r="W16090" s="42"/>
      <c r="X16090" s="42"/>
      <c r="Y16090" s="42"/>
      <c r="Z16090" s="42"/>
    </row>
    <row r="16091">
      <c r="B16091" s="42"/>
      <c r="D16091" s="90"/>
      <c r="F16091" s="90"/>
      <c r="G16091" s="42"/>
      <c r="H16091" s="90"/>
      <c r="M16091" s="42"/>
      <c r="S16091" s="42"/>
      <c r="T16091" s="42"/>
      <c r="U16091" s="42"/>
      <c r="V16091" s="42"/>
      <c r="W16091" s="42"/>
      <c r="X16091" s="42"/>
      <c r="Y16091" s="42"/>
      <c r="Z16091" s="42"/>
    </row>
    <row r="16092">
      <c r="B16092" s="42"/>
      <c r="D16092" s="90"/>
      <c r="F16092" s="90"/>
      <c r="G16092" s="42"/>
      <c r="H16092" s="90"/>
      <c r="M16092" s="42"/>
      <c r="S16092" s="42"/>
      <c r="T16092" s="42"/>
      <c r="U16092" s="42"/>
      <c r="V16092" s="42"/>
      <c r="W16092" s="42"/>
      <c r="X16092" s="42"/>
      <c r="Y16092" s="42"/>
      <c r="Z16092" s="42"/>
    </row>
    <row r="16093">
      <c r="B16093" s="42"/>
      <c r="D16093" s="90"/>
      <c r="F16093" s="90"/>
      <c r="G16093" s="42"/>
      <c r="H16093" s="90"/>
      <c r="M16093" s="42"/>
      <c r="S16093" s="42"/>
      <c r="T16093" s="42"/>
      <c r="U16093" s="42"/>
      <c r="V16093" s="42"/>
      <c r="W16093" s="42"/>
      <c r="X16093" s="42"/>
      <c r="Y16093" s="42"/>
      <c r="Z16093" s="42"/>
    </row>
    <row r="16094">
      <c r="B16094" s="42"/>
      <c r="D16094" s="90"/>
      <c r="F16094" s="90"/>
      <c r="G16094" s="42"/>
      <c r="H16094" s="90"/>
      <c r="M16094" s="42"/>
      <c r="S16094" s="42"/>
      <c r="T16094" s="42"/>
      <c r="U16094" s="42"/>
      <c r="V16094" s="42"/>
      <c r="W16094" s="42"/>
      <c r="X16094" s="42"/>
      <c r="Y16094" s="42"/>
      <c r="Z16094" s="42"/>
    </row>
    <row r="16095">
      <c r="B16095" s="42"/>
      <c r="D16095" s="90"/>
      <c r="F16095" s="90"/>
      <c r="G16095" s="42"/>
      <c r="H16095" s="90"/>
      <c r="M16095" s="42"/>
      <c r="S16095" s="42"/>
      <c r="T16095" s="42"/>
      <c r="U16095" s="42"/>
      <c r="V16095" s="42"/>
      <c r="W16095" s="42"/>
      <c r="X16095" s="42"/>
      <c r="Y16095" s="42"/>
      <c r="Z16095" s="42"/>
    </row>
    <row r="16096">
      <c r="B16096" s="42"/>
      <c r="D16096" s="90"/>
      <c r="F16096" s="90"/>
      <c r="G16096" s="42"/>
      <c r="H16096" s="90"/>
      <c r="M16096" s="42"/>
      <c r="S16096" s="42"/>
      <c r="T16096" s="42"/>
      <c r="U16096" s="42"/>
      <c r="V16096" s="42"/>
      <c r="W16096" s="42"/>
      <c r="X16096" s="42"/>
      <c r="Y16096" s="42"/>
      <c r="Z16096" s="42"/>
    </row>
    <row r="16097">
      <c r="B16097" s="42"/>
      <c r="D16097" s="90"/>
      <c r="F16097" s="90"/>
      <c r="G16097" s="42"/>
      <c r="H16097" s="90"/>
      <c r="M16097" s="42"/>
      <c r="S16097" s="42"/>
      <c r="T16097" s="42"/>
      <c r="U16097" s="42"/>
      <c r="V16097" s="42"/>
      <c r="W16097" s="42"/>
      <c r="X16097" s="42"/>
      <c r="Y16097" s="42"/>
      <c r="Z16097" s="42"/>
    </row>
    <row r="16098">
      <c r="B16098" s="42"/>
      <c r="D16098" s="90"/>
      <c r="F16098" s="90"/>
      <c r="G16098" s="42"/>
      <c r="H16098" s="90"/>
      <c r="M16098" s="42"/>
      <c r="S16098" s="42"/>
      <c r="T16098" s="42"/>
      <c r="U16098" s="42"/>
      <c r="V16098" s="42"/>
      <c r="W16098" s="42"/>
      <c r="X16098" s="42"/>
      <c r="Y16098" s="42"/>
      <c r="Z16098" s="42"/>
    </row>
    <row r="16099">
      <c r="B16099" s="42"/>
      <c r="D16099" s="90"/>
      <c r="F16099" s="90"/>
      <c r="G16099" s="42"/>
      <c r="H16099" s="90"/>
      <c r="M16099" s="42"/>
      <c r="S16099" s="42"/>
      <c r="T16099" s="42"/>
      <c r="U16099" s="42"/>
      <c r="V16099" s="42"/>
      <c r="W16099" s="42"/>
      <c r="X16099" s="42"/>
      <c r="Y16099" s="42"/>
      <c r="Z16099" s="42"/>
    </row>
    <row r="16100">
      <c r="B16100" s="42"/>
      <c r="D16100" s="90"/>
      <c r="F16100" s="90"/>
      <c r="G16100" s="42"/>
      <c r="H16100" s="90"/>
      <c r="M16100" s="42"/>
      <c r="S16100" s="42"/>
      <c r="T16100" s="42"/>
      <c r="U16100" s="42"/>
      <c r="V16100" s="42"/>
      <c r="W16100" s="42"/>
      <c r="X16100" s="42"/>
      <c r="Y16100" s="42"/>
      <c r="Z16100" s="42"/>
    </row>
    <row r="16101">
      <c r="B16101" s="42"/>
      <c r="D16101" s="90"/>
      <c r="F16101" s="90"/>
      <c r="G16101" s="42"/>
      <c r="H16101" s="90"/>
      <c r="M16101" s="42"/>
      <c r="S16101" s="42"/>
      <c r="T16101" s="42"/>
      <c r="U16101" s="42"/>
      <c r="V16101" s="42"/>
      <c r="W16101" s="42"/>
      <c r="X16101" s="42"/>
      <c r="Y16101" s="42"/>
      <c r="Z16101" s="42"/>
    </row>
    <row r="16102">
      <c r="B16102" s="42"/>
      <c r="D16102" s="90"/>
      <c r="F16102" s="90"/>
      <c r="G16102" s="42"/>
      <c r="H16102" s="90"/>
      <c r="M16102" s="42"/>
      <c r="S16102" s="42"/>
      <c r="T16102" s="42"/>
      <c r="U16102" s="42"/>
      <c r="V16102" s="42"/>
      <c r="W16102" s="42"/>
      <c r="X16102" s="42"/>
      <c r="Y16102" s="42"/>
      <c r="Z16102" s="42"/>
    </row>
    <row r="16103">
      <c r="B16103" s="42"/>
      <c r="D16103" s="90"/>
      <c r="F16103" s="90"/>
      <c r="G16103" s="42"/>
      <c r="H16103" s="90"/>
      <c r="M16103" s="42"/>
      <c r="S16103" s="42"/>
      <c r="T16103" s="42"/>
      <c r="U16103" s="42"/>
      <c r="V16103" s="42"/>
      <c r="W16103" s="42"/>
      <c r="X16103" s="42"/>
      <c r="Y16103" s="42"/>
      <c r="Z16103" s="42"/>
    </row>
    <row r="16104">
      <c r="B16104" s="42"/>
      <c r="D16104" s="90"/>
      <c r="F16104" s="90"/>
      <c r="G16104" s="42"/>
      <c r="H16104" s="90"/>
      <c r="M16104" s="42"/>
      <c r="S16104" s="42"/>
      <c r="T16104" s="42"/>
      <c r="U16104" s="42"/>
      <c r="V16104" s="42"/>
      <c r="W16104" s="42"/>
      <c r="X16104" s="42"/>
      <c r="Y16104" s="42"/>
      <c r="Z16104" s="42"/>
    </row>
    <row r="16105">
      <c r="B16105" s="42"/>
      <c r="D16105" s="90"/>
      <c r="F16105" s="90"/>
      <c r="G16105" s="42"/>
      <c r="H16105" s="90"/>
      <c r="M16105" s="42"/>
      <c r="S16105" s="42"/>
      <c r="T16105" s="42"/>
      <c r="U16105" s="42"/>
      <c r="V16105" s="42"/>
      <c r="W16105" s="42"/>
      <c r="X16105" s="42"/>
      <c r="Y16105" s="42"/>
      <c r="Z16105" s="42"/>
    </row>
    <row r="16106">
      <c r="B16106" s="42"/>
      <c r="D16106" s="90"/>
      <c r="F16106" s="90"/>
      <c r="G16106" s="42"/>
      <c r="H16106" s="90"/>
      <c r="M16106" s="42"/>
      <c r="S16106" s="42"/>
      <c r="T16106" s="42"/>
      <c r="U16106" s="42"/>
      <c r="V16106" s="42"/>
      <c r="W16106" s="42"/>
      <c r="X16106" s="42"/>
      <c r="Y16106" s="42"/>
      <c r="Z16106" s="42"/>
    </row>
    <row r="16107">
      <c r="B16107" s="42"/>
      <c r="D16107" s="90"/>
      <c r="F16107" s="90"/>
      <c r="G16107" s="42"/>
      <c r="H16107" s="90"/>
      <c r="M16107" s="42"/>
      <c r="S16107" s="42"/>
      <c r="T16107" s="42"/>
      <c r="U16107" s="42"/>
      <c r="V16107" s="42"/>
      <c r="W16107" s="42"/>
      <c r="X16107" s="42"/>
      <c r="Y16107" s="42"/>
      <c r="Z16107" s="42"/>
    </row>
    <row r="16108">
      <c r="B16108" s="42"/>
      <c r="D16108" s="90"/>
      <c r="F16108" s="90"/>
      <c r="G16108" s="42"/>
      <c r="H16108" s="90"/>
      <c r="M16108" s="42"/>
      <c r="S16108" s="42"/>
      <c r="T16108" s="42"/>
      <c r="U16108" s="42"/>
      <c r="V16108" s="42"/>
      <c r="W16108" s="42"/>
      <c r="X16108" s="42"/>
      <c r="Y16108" s="42"/>
      <c r="Z16108" s="42"/>
    </row>
    <row r="16109">
      <c r="B16109" s="42"/>
      <c r="D16109" s="90"/>
      <c r="F16109" s="90"/>
      <c r="G16109" s="42"/>
      <c r="H16109" s="90"/>
      <c r="M16109" s="42"/>
      <c r="S16109" s="42"/>
      <c r="T16109" s="42"/>
      <c r="U16109" s="42"/>
      <c r="V16109" s="42"/>
      <c r="W16109" s="42"/>
      <c r="X16109" s="42"/>
      <c r="Y16109" s="42"/>
      <c r="Z16109" s="42"/>
    </row>
    <row r="16110">
      <c r="B16110" s="42"/>
      <c r="D16110" s="90"/>
      <c r="F16110" s="90"/>
      <c r="G16110" s="42"/>
      <c r="H16110" s="90"/>
      <c r="M16110" s="42"/>
      <c r="S16110" s="42"/>
      <c r="T16110" s="42"/>
      <c r="U16110" s="42"/>
      <c r="V16110" s="42"/>
      <c r="W16110" s="42"/>
      <c r="X16110" s="42"/>
      <c r="Y16110" s="42"/>
      <c r="Z16110" s="42"/>
    </row>
    <row r="16111">
      <c r="B16111" s="42"/>
      <c r="D16111" s="90"/>
      <c r="F16111" s="90"/>
      <c r="G16111" s="42"/>
      <c r="H16111" s="90"/>
      <c r="M16111" s="42"/>
      <c r="S16111" s="42"/>
      <c r="T16111" s="42"/>
      <c r="U16111" s="42"/>
      <c r="V16111" s="42"/>
      <c r="W16111" s="42"/>
      <c r="X16111" s="42"/>
      <c r="Y16111" s="42"/>
      <c r="Z16111" s="42"/>
    </row>
    <row r="16112">
      <c r="B16112" s="42"/>
      <c r="D16112" s="90"/>
      <c r="F16112" s="90"/>
      <c r="G16112" s="42"/>
      <c r="H16112" s="90"/>
      <c r="M16112" s="42"/>
      <c r="S16112" s="42"/>
      <c r="T16112" s="42"/>
      <c r="U16112" s="42"/>
      <c r="V16112" s="42"/>
      <c r="W16112" s="42"/>
      <c r="X16112" s="42"/>
      <c r="Y16112" s="42"/>
      <c r="Z16112" s="42"/>
    </row>
    <row r="16113">
      <c r="B16113" s="42"/>
      <c r="D16113" s="90"/>
      <c r="F16113" s="90"/>
      <c r="G16113" s="42"/>
      <c r="H16113" s="90"/>
      <c r="M16113" s="42"/>
      <c r="S16113" s="42"/>
      <c r="T16113" s="42"/>
      <c r="U16113" s="42"/>
      <c r="V16113" s="42"/>
      <c r="W16113" s="42"/>
      <c r="X16113" s="42"/>
      <c r="Y16113" s="42"/>
      <c r="Z16113" s="42"/>
    </row>
    <row r="16114">
      <c r="B16114" s="42"/>
      <c r="D16114" s="90"/>
      <c r="F16114" s="90"/>
      <c r="G16114" s="42"/>
      <c r="H16114" s="90"/>
      <c r="M16114" s="42"/>
      <c r="S16114" s="42"/>
      <c r="T16114" s="42"/>
      <c r="U16114" s="42"/>
      <c r="V16114" s="42"/>
      <c r="W16114" s="42"/>
      <c r="X16114" s="42"/>
      <c r="Y16114" s="42"/>
      <c r="Z16114" s="42"/>
    </row>
    <row r="16115">
      <c r="B16115" s="42"/>
      <c r="D16115" s="90"/>
      <c r="F16115" s="90"/>
      <c r="G16115" s="42"/>
      <c r="H16115" s="90"/>
      <c r="M16115" s="42"/>
      <c r="S16115" s="42"/>
      <c r="T16115" s="42"/>
      <c r="U16115" s="42"/>
      <c r="V16115" s="42"/>
      <c r="W16115" s="42"/>
      <c r="X16115" s="42"/>
      <c r="Y16115" s="42"/>
      <c r="Z16115" s="42"/>
    </row>
    <row r="16116">
      <c r="B16116" s="42"/>
      <c r="D16116" s="90"/>
      <c r="F16116" s="90"/>
      <c r="G16116" s="42"/>
      <c r="H16116" s="90"/>
      <c r="M16116" s="42"/>
      <c r="S16116" s="42"/>
      <c r="T16116" s="42"/>
      <c r="U16116" s="42"/>
      <c r="V16116" s="42"/>
      <c r="W16116" s="42"/>
      <c r="X16116" s="42"/>
      <c r="Y16116" s="42"/>
      <c r="Z16116" s="42"/>
    </row>
    <row r="16117">
      <c r="B16117" s="42"/>
      <c r="D16117" s="90"/>
      <c r="F16117" s="90"/>
      <c r="G16117" s="42"/>
      <c r="H16117" s="90"/>
      <c r="M16117" s="42"/>
      <c r="S16117" s="42"/>
      <c r="T16117" s="42"/>
      <c r="U16117" s="42"/>
      <c r="V16117" s="42"/>
      <c r="W16117" s="42"/>
      <c r="X16117" s="42"/>
      <c r="Y16117" s="42"/>
      <c r="Z16117" s="42"/>
    </row>
    <row r="16118">
      <c r="B16118" s="42"/>
      <c r="D16118" s="90"/>
      <c r="F16118" s="90"/>
      <c r="G16118" s="42"/>
      <c r="H16118" s="90"/>
      <c r="M16118" s="42"/>
      <c r="S16118" s="42"/>
      <c r="T16118" s="42"/>
      <c r="U16118" s="42"/>
      <c r="V16118" s="42"/>
      <c r="W16118" s="42"/>
      <c r="X16118" s="42"/>
      <c r="Y16118" s="42"/>
      <c r="Z16118" s="42"/>
    </row>
    <row r="16119">
      <c r="B16119" s="42"/>
      <c r="D16119" s="90"/>
      <c r="F16119" s="90"/>
      <c r="G16119" s="42"/>
      <c r="H16119" s="90"/>
      <c r="M16119" s="42"/>
      <c r="S16119" s="42"/>
      <c r="T16119" s="42"/>
      <c r="U16119" s="42"/>
      <c r="V16119" s="42"/>
      <c r="W16119" s="42"/>
      <c r="X16119" s="42"/>
      <c r="Y16119" s="42"/>
      <c r="Z16119" s="42"/>
    </row>
    <row r="16120">
      <c r="B16120" s="42"/>
      <c r="D16120" s="90"/>
      <c r="F16120" s="90"/>
      <c r="G16120" s="42"/>
      <c r="H16120" s="90"/>
      <c r="M16120" s="42"/>
      <c r="S16120" s="42"/>
      <c r="T16120" s="42"/>
      <c r="U16120" s="42"/>
      <c r="V16120" s="42"/>
      <c r="W16120" s="42"/>
      <c r="X16120" s="42"/>
      <c r="Y16120" s="42"/>
      <c r="Z16120" s="42"/>
    </row>
    <row r="16121">
      <c r="B16121" s="42"/>
      <c r="D16121" s="90"/>
      <c r="F16121" s="90"/>
      <c r="G16121" s="42"/>
      <c r="H16121" s="90"/>
      <c r="M16121" s="42"/>
      <c r="S16121" s="42"/>
      <c r="T16121" s="42"/>
      <c r="U16121" s="42"/>
      <c r="V16121" s="42"/>
      <c r="W16121" s="42"/>
      <c r="X16121" s="42"/>
      <c r="Y16121" s="42"/>
      <c r="Z16121" s="42"/>
    </row>
    <row r="16122">
      <c r="B16122" s="42"/>
      <c r="D16122" s="90"/>
      <c r="F16122" s="90"/>
      <c r="G16122" s="42"/>
      <c r="H16122" s="90"/>
      <c r="M16122" s="42"/>
      <c r="S16122" s="42"/>
      <c r="T16122" s="42"/>
      <c r="U16122" s="42"/>
      <c r="V16122" s="42"/>
      <c r="W16122" s="42"/>
      <c r="X16122" s="42"/>
      <c r="Y16122" s="42"/>
      <c r="Z16122" s="42"/>
    </row>
    <row r="16123">
      <c r="B16123" s="42"/>
      <c r="D16123" s="90"/>
      <c r="F16123" s="90"/>
      <c r="G16123" s="42"/>
      <c r="H16123" s="90"/>
      <c r="M16123" s="42"/>
      <c r="S16123" s="42"/>
      <c r="T16123" s="42"/>
      <c r="U16123" s="42"/>
      <c r="V16123" s="42"/>
      <c r="W16123" s="42"/>
      <c r="X16123" s="42"/>
      <c r="Y16123" s="42"/>
      <c r="Z16123" s="42"/>
    </row>
    <row r="16124">
      <c r="B16124" s="42"/>
      <c r="D16124" s="90"/>
      <c r="F16124" s="90"/>
      <c r="G16124" s="42"/>
      <c r="H16124" s="90"/>
      <c r="M16124" s="42"/>
      <c r="S16124" s="42"/>
      <c r="T16124" s="42"/>
      <c r="U16124" s="42"/>
      <c r="V16124" s="42"/>
      <c r="W16124" s="42"/>
      <c r="X16124" s="42"/>
      <c r="Y16124" s="42"/>
      <c r="Z16124" s="42"/>
    </row>
    <row r="16125">
      <c r="B16125" s="42"/>
      <c r="D16125" s="90"/>
      <c r="F16125" s="90"/>
      <c r="G16125" s="42"/>
      <c r="H16125" s="90"/>
      <c r="M16125" s="42"/>
      <c r="S16125" s="42"/>
      <c r="T16125" s="42"/>
      <c r="U16125" s="42"/>
      <c r="V16125" s="42"/>
      <c r="W16125" s="42"/>
      <c r="X16125" s="42"/>
      <c r="Y16125" s="42"/>
      <c r="Z16125" s="42"/>
    </row>
    <row r="16126">
      <c r="B16126" s="42"/>
      <c r="D16126" s="90"/>
      <c r="F16126" s="90"/>
      <c r="G16126" s="42"/>
      <c r="H16126" s="90"/>
      <c r="M16126" s="42"/>
      <c r="S16126" s="42"/>
      <c r="T16126" s="42"/>
      <c r="U16126" s="42"/>
      <c r="V16126" s="42"/>
      <c r="W16126" s="42"/>
      <c r="X16126" s="42"/>
      <c r="Y16126" s="42"/>
      <c r="Z16126" s="42"/>
    </row>
    <row r="16127">
      <c r="B16127" s="42"/>
      <c r="D16127" s="90"/>
      <c r="F16127" s="90"/>
      <c r="G16127" s="42"/>
      <c r="H16127" s="90"/>
      <c r="M16127" s="42"/>
      <c r="S16127" s="42"/>
      <c r="T16127" s="42"/>
      <c r="U16127" s="42"/>
      <c r="V16127" s="42"/>
      <c r="W16127" s="42"/>
      <c r="X16127" s="42"/>
      <c r="Y16127" s="42"/>
      <c r="Z16127" s="42"/>
    </row>
    <row r="16128">
      <c r="B16128" s="42"/>
      <c r="D16128" s="90"/>
      <c r="F16128" s="90"/>
      <c r="G16128" s="42"/>
      <c r="H16128" s="90"/>
      <c r="M16128" s="42"/>
      <c r="S16128" s="42"/>
      <c r="T16128" s="42"/>
      <c r="U16128" s="42"/>
      <c r="V16128" s="42"/>
      <c r="W16128" s="42"/>
      <c r="X16128" s="42"/>
      <c r="Y16128" s="42"/>
      <c r="Z16128" s="42"/>
    </row>
    <row r="16129">
      <c r="B16129" s="42"/>
      <c r="D16129" s="90"/>
      <c r="F16129" s="90"/>
      <c r="G16129" s="42"/>
      <c r="H16129" s="90"/>
      <c r="M16129" s="42"/>
      <c r="S16129" s="42"/>
      <c r="T16129" s="42"/>
      <c r="U16129" s="42"/>
      <c r="V16129" s="42"/>
      <c r="W16129" s="42"/>
      <c r="X16129" s="42"/>
      <c r="Y16129" s="42"/>
      <c r="Z16129" s="42"/>
    </row>
    <row r="16130">
      <c r="B16130" s="42"/>
      <c r="D16130" s="90"/>
      <c r="F16130" s="90"/>
      <c r="G16130" s="42"/>
      <c r="H16130" s="90"/>
      <c r="M16130" s="42"/>
      <c r="S16130" s="42"/>
      <c r="T16130" s="42"/>
      <c r="U16130" s="42"/>
      <c r="V16130" s="42"/>
      <c r="W16130" s="42"/>
      <c r="X16130" s="42"/>
      <c r="Y16130" s="42"/>
      <c r="Z16130" s="42"/>
    </row>
    <row r="16131">
      <c r="B16131" s="42"/>
      <c r="D16131" s="90"/>
      <c r="F16131" s="90"/>
      <c r="G16131" s="42"/>
      <c r="H16131" s="90"/>
      <c r="M16131" s="42"/>
      <c r="S16131" s="42"/>
      <c r="T16131" s="42"/>
      <c r="U16131" s="42"/>
      <c r="V16131" s="42"/>
      <c r="W16131" s="42"/>
      <c r="X16131" s="42"/>
      <c r="Y16131" s="42"/>
      <c r="Z16131" s="42"/>
    </row>
    <row r="16132">
      <c r="B16132" s="42"/>
      <c r="D16132" s="90"/>
      <c r="F16132" s="90"/>
      <c r="G16132" s="42"/>
      <c r="H16132" s="90"/>
      <c r="M16132" s="42"/>
      <c r="S16132" s="42"/>
      <c r="T16132" s="42"/>
      <c r="U16132" s="42"/>
      <c r="V16132" s="42"/>
      <c r="W16132" s="42"/>
      <c r="X16132" s="42"/>
      <c r="Y16132" s="42"/>
      <c r="Z16132" s="42"/>
    </row>
    <row r="16133">
      <c r="B16133" s="42"/>
      <c r="D16133" s="90"/>
      <c r="F16133" s="90"/>
      <c r="G16133" s="42"/>
      <c r="H16133" s="90"/>
      <c r="M16133" s="42"/>
      <c r="S16133" s="42"/>
      <c r="T16133" s="42"/>
      <c r="U16133" s="42"/>
      <c r="V16133" s="42"/>
      <c r="W16133" s="42"/>
      <c r="X16133" s="42"/>
      <c r="Y16133" s="42"/>
      <c r="Z16133" s="42"/>
    </row>
    <row r="16134">
      <c r="B16134" s="42"/>
      <c r="D16134" s="90"/>
      <c r="F16134" s="90"/>
      <c r="G16134" s="42"/>
      <c r="H16134" s="90"/>
      <c r="M16134" s="42"/>
      <c r="S16134" s="42"/>
      <c r="T16134" s="42"/>
      <c r="U16134" s="42"/>
      <c r="V16134" s="42"/>
      <c r="W16134" s="42"/>
      <c r="X16134" s="42"/>
      <c r="Y16134" s="42"/>
      <c r="Z16134" s="42"/>
    </row>
    <row r="16135">
      <c r="B16135" s="42"/>
      <c r="D16135" s="90"/>
      <c r="F16135" s="90"/>
      <c r="G16135" s="42"/>
      <c r="H16135" s="90"/>
      <c r="M16135" s="42"/>
      <c r="S16135" s="42"/>
      <c r="T16135" s="42"/>
      <c r="U16135" s="42"/>
      <c r="V16135" s="42"/>
      <c r="W16135" s="42"/>
      <c r="X16135" s="42"/>
      <c r="Y16135" s="42"/>
      <c r="Z16135" s="42"/>
    </row>
    <row r="16136">
      <c r="B16136" s="42"/>
      <c r="D16136" s="90"/>
      <c r="F16136" s="90"/>
      <c r="G16136" s="42"/>
      <c r="H16136" s="90"/>
      <c r="M16136" s="42"/>
      <c r="S16136" s="42"/>
      <c r="T16136" s="42"/>
      <c r="U16136" s="42"/>
      <c r="V16136" s="42"/>
      <c r="W16136" s="42"/>
      <c r="X16136" s="42"/>
      <c r="Y16136" s="42"/>
      <c r="Z16136" s="42"/>
    </row>
    <row r="16137">
      <c r="B16137" s="42"/>
      <c r="D16137" s="90"/>
      <c r="F16137" s="90"/>
      <c r="G16137" s="42"/>
      <c r="H16137" s="90"/>
      <c r="M16137" s="42"/>
      <c r="S16137" s="42"/>
      <c r="T16137" s="42"/>
      <c r="U16137" s="42"/>
      <c r="V16137" s="42"/>
      <c r="W16137" s="42"/>
      <c r="X16137" s="42"/>
      <c r="Y16137" s="42"/>
      <c r="Z16137" s="42"/>
    </row>
    <row r="16138">
      <c r="B16138" s="42"/>
      <c r="D16138" s="90"/>
      <c r="F16138" s="90"/>
      <c r="G16138" s="42"/>
      <c r="H16138" s="90"/>
      <c r="M16138" s="42"/>
      <c r="S16138" s="42"/>
      <c r="T16138" s="42"/>
      <c r="U16138" s="42"/>
      <c r="V16138" s="42"/>
      <c r="W16138" s="42"/>
      <c r="X16138" s="42"/>
      <c r="Y16138" s="42"/>
      <c r="Z16138" s="42"/>
    </row>
    <row r="16139">
      <c r="B16139" s="42"/>
      <c r="D16139" s="90"/>
      <c r="F16139" s="90"/>
      <c r="G16139" s="42"/>
      <c r="H16139" s="90"/>
      <c r="M16139" s="42"/>
      <c r="S16139" s="42"/>
      <c r="T16139" s="42"/>
      <c r="U16139" s="42"/>
      <c r="V16139" s="42"/>
      <c r="W16139" s="42"/>
      <c r="X16139" s="42"/>
      <c r="Y16139" s="42"/>
      <c r="Z16139" s="42"/>
    </row>
    <row r="16140">
      <c r="B16140" s="42"/>
      <c r="D16140" s="90"/>
      <c r="F16140" s="90"/>
      <c r="G16140" s="42"/>
      <c r="H16140" s="90"/>
      <c r="M16140" s="42"/>
      <c r="S16140" s="42"/>
      <c r="T16140" s="42"/>
      <c r="U16140" s="42"/>
      <c r="V16140" s="42"/>
      <c r="W16140" s="42"/>
      <c r="X16140" s="42"/>
      <c r="Y16140" s="42"/>
      <c r="Z16140" s="42"/>
    </row>
    <row r="16141">
      <c r="B16141" s="42"/>
      <c r="D16141" s="90"/>
      <c r="F16141" s="90"/>
      <c r="G16141" s="42"/>
      <c r="H16141" s="90"/>
      <c r="M16141" s="42"/>
      <c r="S16141" s="42"/>
      <c r="T16141" s="42"/>
      <c r="U16141" s="42"/>
      <c r="V16141" s="42"/>
      <c r="W16141" s="42"/>
      <c r="X16141" s="42"/>
      <c r="Y16141" s="42"/>
      <c r="Z16141" s="42"/>
    </row>
    <row r="16142">
      <c r="B16142" s="42"/>
      <c r="D16142" s="90"/>
      <c r="F16142" s="90"/>
      <c r="G16142" s="42"/>
      <c r="H16142" s="90"/>
      <c r="M16142" s="42"/>
      <c r="S16142" s="42"/>
      <c r="T16142" s="42"/>
      <c r="U16142" s="42"/>
      <c r="V16142" s="42"/>
      <c r="W16142" s="42"/>
      <c r="X16142" s="42"/>
      <c r="Y16142" s="42"/>
      <c r="Z16142" s="42"/>
    </row>
    <row r="16143">
      <c r="B16143" s="42"/>
      <c r="D16143" s="90"/>
      <c r="F16143" s="90"/>
      <c r="G16143" s="42"/>
      <c r="H16143" s="90"/>
      <c r="M16143" s="42"/>
      <c r="S16143" s="42"/>
      <c r="T16143" s="42"/>
      <c r="U16143" s="42"/>
      <c r="V16143" s="42"/>
      <c r="W16143" s="42"/>
      <c r="X16143" s="42"/>
      <c r="Y16143" s="42"/>
      <c r="Z16143" s="42"/>
    </row>
    <row r="16144">
      <c r="B16144" s="42"/>
      <c r="D16144" s="90"/>
      <c r="F16144" s="90"/>
      <c r="G16144" s="42"/>
      <c r="H16144" s="90"/>
      <c r="M16144" s="42"/>
      <c r="S16144" s="42"/>
      <c r="T16144" s="42"/>
      <c r="U16144" s="42"/>
      <c r="V16144" s="42"/>
      <c r="W16144" s="42"/>
      <c r="X16144" s="42"/>
      <c r="Y16144" s="42"/>
      <c r="Z16144" s="42"/>
    </row>
    <row r="16145">
      <c r="B16145" s="42"/>
      <c r="D16145" s="90"/>
      <c r="F16145" s="90"/>
      <c r="G16145" s="42"/>
      <c r="H16145" s="90"/>
      <c r="M16145" s="42"/>
      <c r="S16145" s="42"/>
      <c r="T16145" s="42"/>
      <c r="U16145" s="42"/>
      <c r="V16145" s="42"/>
      <c r="W16145" s="42"/>
      <c r="X16145" s="42"/>
      <c r="Y16145" s="42"/>
      <c r="Z16145" s="42"/>
    </row>
    <row r="16146">
      <c r="B16146" s="42"/>
      <c r="D16146" s="90"/>
      <c r="F16146" s="90"/>
      <c r="G16146" s="42"/>
      <c r="H16146" s="90"/>
      <c r="M16146" s="42"/>
      <c r="S16146" s="42"/>
      <c r="T16146" s="42"/>
      <c r="U16146" s="42"/>
      <c r="V16146" s="42"/>
      <c r="W16146" s="42"/>
      <c r="X16146" s="42"/>
      <c r="Y16146" s="42"/>
      <c r="Z16146" s="42"/>
    </row>
    <row r="16147">
      <c r="B16147" s="42"/>
      <c r="D16147" s="90"/>
      <c r="F16147" s="90"/>
      <c r="G16147" s="42"/>
      <c r="H16147" s="90"/>
      <c r="M16147" s="42"/>
      <c r="S16147" s="42"/>
      <c r="T16147" s="42"/>
      <c r="U16147" s="42"/>
      <c r="V16147" s="42"/>
      <c r="W16147" s="42"/>
      <c r="X16147" s="42"/>
      <c r="Y16147" s="42"/>
      <c r="Z16147" s="42"/>
    </row>
    <row r="16148">
      <c r="B16148" s="42"/>
      <c r="D16148" s="90"/>
      <c r="F16148" s="90"/>
      <c r="G16148" s="42"/>
      <c r="H16148" s="90"/>
      <c r="M16148" s="42"/>
      <c r="S16148" s="42"/>
      <c r="T16148" s="42"/>
      <c r="U16148" s="42"/>
      <c r="V16148" s="42"/>
      <c r="W16148" s="42"/>
      <c r="X16148" s="42"/>
      <c r="Y16148" s="42"/>
      <c r="Z16148" s="42"/>
    </row>
    <row r="16149">
      <c r="B16149" s="42"/>
      <c r="D16149" s="90"/>
      <c r="F16149" s="90"/>
      <c r="G16149" s="42"/>
      <c r="H16149" s="90"/>
      <c r="M16149" s="42"/>
      <c r="S16149" s="42"/>
      <c r="T16149" s="42"/>
      <c r="U16149" s="42"/>
      <c r="V16149" s="42"/>
      <c r="W16149" s="42"/>
      <c r="X16149" s="42"/>
      <c r="Y16149" s="42"/>
      <c r="Z16149" s="42"/>
    </row>
    <row r="16150">
      <c r="B16150" s="42"/>
      <c r="D16150" s="90"/>
      <c r="F16150" s="90"/>
      <c r="G16150" s="42"/>
      <c r="H16150" s="90"/>
      <c r="M16150" s="42"/>
      <c r="S16150" s="42"/>
      <c r="T16150" s="42"/>
      <c r="U16150" s="42"/>
      <c r="V16150" s="42"/>
      <c r="W16150" s="42"/>
      <c r="X16150" s="42"/>
      <c r="Y16150" s="42"/>
      <c r="Z16150" s="42"/>
    </row>
    <row r="16151">
      <c r="B16151" s="42"/>
      <c r="D16151" s="90"/>
      <c r="F16151" s="90"/>
      <c r="G16151" s="42"/>
      <c r="H16151" s="90"/>
      <c r="M16151" s="42"/>
      <c r="S16151" s="42"/>
      <c r="T16151" s="42"/>
      <c r="U16151" s="42"/>
      <c r="V16151" s="42"/>
      <c r="W16151" s="42"/>
      <c r="X16151" s="42"/>
      <c r="Y16151" s="42"/>
      <c r="Z16151" s="42"/>
    </row>
    <row r="16152">
      <c r="B16152" s="42"/>
      <c r="D16152" s="90"/>
      <c r="F16152" s="90"/>
      <c r="G16152" s="42"/>
      <c r="H16152" s="90"/>
      <c r="M16152" s="42"/>
      <c r="S16152" s="42"/>
      <c r="T16152" s="42"/>
      <c r="U16152" s="42"/>
      <c r="V16152" s="42"/>
      <c r="W16152" s="42"/>
      <c r="X16152" s="42"/>
      <c r="Y16152" s="42"/>
      <c r="Z16152" s="42"/>
    </row>
    <row r="16153">
      <c r="B16153" s="42"/>
      <c r="D16153" s="90"/>
      <c r="F16153" s="90"/>
      <c r="G16153" s="42"/>
      <c r="H16153" s="90"/>
      <c r="M16153" s="42"/>
      <c r="S16153" s="42"/>
      <c r="T16153" s="42"/>
      <c r="U16153" s="42"/>
      <c r="V16153" s="42"/>
      <c r="W16153" s="42"/>
      <c r="X16153" s="42"/>
      <c r="Y16153" s="42"/>
      <c r="Z16153" s="42"/>
    </row>
    <row r="16154">
      <c r="B16154" s="42"/>
      <c r="D16154" s="90"/>
      <c r="F16154" s="90"/>
      <c r="G16154" s="42"/>
      <c r="H16154" s="90"/>
      <c r="M16154" s="42"/>
      <c r="S16154" s="42"/>
      <c r="T16154" s="42"/>
      <c r="U16154" s="42"/>
      <c r="V16154" s="42"/>
      <c r="W16154" s="42"/>
      <c r="X16154" s="42"/>
      <c r="Y16154" s="42"/>
      <c r="Z16154" s="42"/>
    </row>
    <row r="16155">
      <c r="B16155" s="42"/>
      <c r="D16155" s="90"/>
      <c r="F16155" s="90"/>
      <c r="G16155" s="42"/>
      <c r="H16155" s="90"/>
      <c r="M16155" s="42"/>
      <c r="S16155" s="42"/>
      <c r="T16155" s="42"/>
      <c r="U16155" s="42"/>
      <c r="V16155" s="42"/>
      <c r="W16155" s="42"/>
      <c r="X16155" s="42"/>
      <c r="Y16155" s="42"/>
      <c r="Z16155" s="42"/>
    </row>
    <row r="16156">
      <c r="B16156" s="42"/>
      <c r="D16156" s="90"/>
      <c r="F16156" s="90"/>
      <c r="G16156" s="42"/>
      <c r="H16156" s="90"/>
      <c r="M16156" s="42"/>
      <c r="S16156" s="42"/>
      <c r="T16156" s="42"/>
      <c r="U16156" s="42"/>
      <c r="V16156" s="42"/>
      <c r="W16156" s="42"/>
      <c r="X16156" s="42"/>
      <c r="Y16156" s="42"/>
      <c r="Z16156" s="42"/>
    </row>
    <row r="16157">
      <c r="B16157" s="42"/>
      <c r="D16157" s="90"/>
      <c r="F16157" s="90"/>
      <c r="G16157" s="42"/>
      <c r="H16157" s="90"/>
      <c r="M16157" s="42"/>
      <c r="S16157" s="42"/>
      <c r="T16157" s="42"/>
      <c r="U16157" s="42"/>
      <c r="V16157" s="42"/>
      <c r="W16157" s="42"/>
      <c r="X16157" s="42"/>
      <c r="Y16157" s="42"/>
      <c r="Z16157" s="42"/>
    </row>
    <row r="16158">
      <c r="B16158" s="42"/>
      <c r="D16158" s="90"/>
      <c r="F16158" s="90"/>
      <c r="G16158" s="42"/>
      <c r="H16158" s="90"/>
      <c r="M16158" s="42"/>
      <c r="S16158" s="42"/>
      <c r="T16158" s="42"/>
      <c r="U16158" s="42"/>
      <c r="V16158" s="42"/>
      <c r="W16158" s="42"/>
      <c r="X16158" s="42"/>
      <c r="Y16158" s="42"/>
      <c r="Z16158" s="42"/>
    </row>
    <row r="16159">
      <c r="B16159" s="42"/>
      <c r="D16159" s="90"/>
      <c r="F16159" s="90"/>
      <c r="G16159" s="42"/>
      <c r="H16159" s="90"/>
      <c r="M16159" s="42"/>
      <c r="S16159" s="42"/>
      <c r="T16159" s="42"/>
      <c r="U16159" s="42"/>
      <c r="V16159" s="42"/>
      <c r="W16159" s="42"/>
      <c r="X16159" s="42"/>
      <c r="Y16159" s="42"/>
      <c r="Z16159" s="42"/>
    </row>
    <row r="16160">
      <c r="B16160" s="42"/>
      <c r="D16160" s="90"/>
      <c r="F16160" s="90"/>
      <c r="G16160" s="42"/>
      <c r="H16160" s="90"/>
      <c r="M16160" s="42"/>
      <c r="S16160" s="42"/>
      <c r="T16160" s="42"/>
      <c r="U16160" s="42"/>
      <c r="V16160" s="42"/>
      <c r="W16160" s="42"/>
      <c r="X16160" s="42"/>
      <c r="Y16160" s="42"/>
      <c r="Z16160" s="42"/>
    </row>
    <row r="16161">
      <c r="B16161" s="42"/>
      <c r="D16161" s="90"/>
      <c r="F16161" s="90"/>
      <c r="G16161" s="42"/>
      <c r="H16161" s="90"/>
      <c r="M16161" s="42"/>
      <c r="S16161" s="42"/>
      <c r="T16161" s="42"/>
      <c r="U16161" s="42"/>
      <c r="V16161" s="42"/>
      <c r="W16161" s="42"/>
      <c r="X16161" s="42"/>
      <c r="Y16161" s="42"/>
      <c r="Z16161" s="42"/>
    </row>
    <row r="16162">
      <c r="B16162" s="42"/>
      <c r="D16162" s="90"/>
      <c r="F16162" s="90"/>
      <c r="G16162" s="42"/>
      <c r="H16162" s="90"/>
      <c r="M16162" s="42"/>
      <c r="S16162" s="42"/>
      <c r="T16162" s="42"/>
      <c r="U16162" s="42"/>
      <c r="V16162" s="42"/>
      <c r="W16162" s="42"/>
      <c r="X16162" s="42"/>
      <c r="Y16162" s="42"/>
      <c r="Z16162" s="42"/>
    </row>
    <row r="16163">
      <c r="B16163" s="42"/>
      <c r="D16163" s="90"/>
      <c r="F16163" s="90"/>
      <c r="G16163" s="42"/>
      <c r="H16163" s="90"/>
      <c r="M16163" s="42"/>
      <c r="S16163" s="42"/>
      <c r="T16163" s="42"/>
      <c r="U16163" s="42"/>
      <c r="V16163" s="42"/>
      <c r="W16163" s="42"/>
      <c r="X16163" s="42"/>
      <c r="Y16163" s="42"/>
      <c r="Z16163" s="42"/>
    </row>
    <row r="16164">
      <c r="B16164" s="42"/>
      <c r="D16164" s="90"/>
      <c r="F16164" s="90"/>
      <c r="G16164" s="42"/>
      <c r="H16164" s="90"/>
      <c r="M16164" s="42"/>
      <c r="S16164" s="42"/>
      <c r="T16164" s="42"/>
      <c r="U16164" s="42"/>
      <c r="V16164" s="42"/>
      <c r="W16164" s="42"/>
      <c r="X16164" s="42"/>
      <c r="Y16164" s="42"/>
      <c r="Z16164" s="42"/>
    </row>
    <row r="16165">
      <c r="B16165" s="42"/>
      <c r="D16165" s="90"/>
      <c r="F16165" s="90"/>
      <c r="G16165" s="42"/>
      <c r="H16165" s="90"/>
      <c r="M16165" s="42"/>
      <c r="S16165" s="42"/>
      <c r="T16165" s="42"/>
      <c r="U16165" s="42"/>
      <c r="V16165" s="42"/>
      <c r="W16165" s="42"/>
      <c r="X16165" s="42"/>
      <c r="Y16165" s="42"/>
      <c r="Z16165" s="42"/>
    </row>
    <row r="16166">
      <c r="B16166" s="42"/>
      <c r="D16166" s="90"/>
      <c r="F16166" s="90"/>
      <c r="G16166" s="42"/>
      <c r="H16166" s="90"/>
      <c r="M16166" s="42"/>
      <c r="S16166" s="42"/>
      <c r="T16166" s="42"/>
      <c r="U16166" s="42"/>
      <c r="V16166" s="42"/>
      <c r="W16166" s="42"/>
      <c r="X16166" s="42"/>
      <c r="Y16166" s="42"/>
      <c r="Z16166" s="42"/>
    </row>
    <row r="16167">
      <c r="B16167" s="42"/>
      <c r="D16167" s="90"/>
      <c r="F16167" s="90"/>
      <c r="G16167" s="42"/>
      <c r="H16167" s="90"/>
      <c r="M16167" s="42"/>
      <c r="S16167" s="42"/>
      <c r="T16167" s="42"/>
      <c r="U16167" s="42"/>
      <c r="V16167" s="42"/>
      <c r="W16167" s="42"/>
      <c r="X16167" s="42"/>
      <c r="Y16167" s="42"/>
      <c r="Z16167" s="42"/>
    </row>
    <row r="16168">
      <c r="B16168" s="42"/>
      <c r="D16168" s="90"/>
      <c r="F16168" s="90"/>
      <c r="G16168" s="42"/>
      <c r="H16168" s="90"/>
      <c r="M16168" s="42"/>
      <c r="S16168" s="42"/>
      <c r="T16168" s="42"/>
      <c r="U16168" s="42"/>
      <c r="V16168" s="42"/>
      <c r="W16168" s="42"/>
      <c r="X16168" s="42"/>
      <c r="Y16168" s="42"/>
      <c r="Z16168" s="42"/>
    </row>
    <row r="16169">
      <c r="B16169" s="42"/>
      <c r="D16169" s="90"/>
      <c r="F16169" s="90"/>
      <c r="G16169" s="42"/>
      <c r="H16169" s="90"/>
      <c r="M16169" s="42"/>
      <c r="S16169" s="42"/>
      <c r="T16169" s="42"/>
      <c r="U16169" s="42"/>
      <c r="V16169" s="42"/>
      <c r="W16169" s="42"/>
      <c r="X16169" s="42"/>
      <c r="Y16169" s="42"/>
      <c r="Z16169" s="42"/>
    </row>
    <row r="16170">
      <c r="B16170" s="42"/>
      <c r="D16170" s="90"/>
      <c r="F16170" s="90"/>
      <c r="G16170" s="42"/>
      <c r="H16170" s="90"/>
      <c r="M16170" s="42"/>
      <c r="S16170" s="42"/>
      <c r="T16170" s="42"/>
      <c r="U16170" s="42"/>
      <c r="V16170" s="42"/>
      <c r="W16170" s="42"/>
      <c r="X16170" s="42"/>
      <c r="Y16170" s="42"/>
      <c r="Z16170" s="42"/>
    </row>
    <row r="16171">
      <c r="B16171" s="42"/>
      <c r="D16171" s="90"/>
      <c r="F16171" s="90"/>
      <c r="G16171" s="42"/>
      <c r="H16171" s="90"/>
      <c r="M16171" s="42"/>
      <c r="S16171" s="42"/>
      <c r="T16171" s="42"/>
      <c r="U16171" s="42"/>
      <c r="V16171" s="42"/>
      <c r="W16171" s="42"/>
      <c r="X16171" s="42"/>
      <c r="Y16171" s="42"/>
      <c r="Z16171" s="42"/>
    </row>
    <row r="16172">
      <c r="B16172" s="42"/>
      <c r="D16172" s="90"/>
      <c r="F16172" s="90"/>
      <c r="G16172" s="42"/>
      <c r="H16172" s="90"/>
      <c r="M16172" s="42"/>
      <c r="S16172" s="42"/>
      <c r="T16172" s="42"/>
      <c r="U16172" s="42"/>
      <c r="V16172" s="42"/>
      <c r="W16172" s="42"/>
      <c r="X16172" s="42"/>
      <c r="Y16172" s="42"/>
      <c r="Z16172" s="42"/>
    </row>
    <row r="16173">
      <c r="B16173" s="42"/>
      <c r="D16173" s="90"/>
      <c r="F16173" s="90"/>
      <c r="G16173" s="42"/>
      <c r="H16173" s="90"/>
      <c r="M16173" s="42"/>
      <c r="S16173" s="42"/>
      <c r="T16173" s="42"/>
      <c r="U16173" s="42"/>
      <c r="V16173" s="42"/>
      <c r="W16173" s="42"/>
      <c r="X16173" s="42"/>
      <c r="Y16173" s="42"/>
      <c r="Z16173" s="42"/>
    </row>
    <row r="16174">
      <c r="B16174" s="42"/>
      <c r="D16174" s="90"/>
      <c r="F16174" s="90"/>
      <c r="G16174" s="42"/>
      <c r="H16174" s="90"/>
      <c r="M16174" s="42"/>
      <c r="S16174" s="42"/>
      <c r="T16174" s="42"/>
      <c r="U16174" s="42"/>
      <c r="V16174" s="42"/>
      <c r="W16174" s="42"/>
      <c r="X16174" s="42"/>
      <c r="Y16174" s="42"/>
      <c r="Z16174" s="42"/>
    </row>
    <row r="16175">
      <c r="B16175" s="42"/>
      <c r="D16175" s="90"/>
      <c r="F16175" s="90"/>
      <c r="G16175" s="42"/>
      <c r="H16175" s="90"/>
      <c r="M16175" s="42"/>
      <c r="S16175" s="42"/>
      <c r="T16175" s="42"/>
      <c r="U16175" s="42"/>
      <c r="V16175" s="42"/>
      <c r="W16175" s="42"/>
      <c r="X16175" s="42"/>
      <c r="Y16175" s="42"/>
      <c r="Z16175" s="42"/>
    </row>
    <row r="16176">
      <c r="B16176" s="42"/>
      <c r="D16176" s="90"/>
      <c r="F16176" s="90"/>
      <c r="G16176" s="42"/>
      <c r="H16176" s="90"/>
      <c r="M16176" s="42"/>
      <c r="S16176" s="42"/>
      <c r="T16176" s="42"/>
      <c r="U16176" s="42"/>
      <c r="V16176" s="42"/>
      <c r="W16176" s="42"/>
      <c r="X16176" s="42"/>
      <c r="Y16176" s="42"/>
      <c r="Z16176" s="42"/>
    </row>
    <row r="16177">
      <c r="B16177" s="42"/>
      <c r="D16177" s="90"/>
      <c r="F16177" s="90"/>
      <c r="G16177" s="42"/>
      <c r="H16177" s="90"/>
      <c r="M16177" s="42"/>
      <c r="S16177" s="42"/>
      <c r="T16177" s="42"/>
      <c r="U16177" s="42"/>
      <c r="V16177" s="42"/>
      <c r="W16177" s="42"/>
      <c r="X16177" s="42"/>
      <c r="Y16177" s="42"/>
      <c r="Z16177" s="42"/>
    </row>
    <row r="16178">
      <c r="B16178" s="42"/>
      <c r="D16178" s="90"/>
      <c r="F16178" s="90"/>
      <c r="G16178" s="42"/>
      <c r="H16178" s="90"/>
      <c r="M16178" s="42"/>
      <c r="S16178" s="42"/>
      <c r="T16178" s="42"/>
      <c r="U16178" s="42"/>
      <c r="V16178" s="42"/>
      <c r="W16178" s="42"/>
      <c r="X16178" s="42"/>
      <c r="Y16178" s="42"/>
      <c r="Z16178" s="42"/>
    </row>
    <row r="16179">
      <c r="B16179" s="42"/>
      <c r="D16179" s="90"/>
      <c r="F16179" s="90"/>
      <c r="G16179" s="42"/>
      <c r="H16179" s="90"/>
      <c r="M16179" s="42"/>
      <c r="S16179" s="42"/>
      <c r="T16179" s="42"/>
      <c r="U16179" s="42"/>
      <c r="V16179" s="42"/>
      <c r="W16179" s="42"/>
      <c r="X16179" s="42"/>
      <c r="Y16179" s="42"/>
      <c r="Z16179" s="42"/>
    </row>
    <row r="16180">
      <c r="B16180" s="42"/>
      <c r="D16180" s="90"/>
      <c r="F16180" s="90"/>
      <c r="G16180" s="42"/>
      <c r="H16180" s="90"/>
      <c r="M16180" s="42"/>
      <c r="S16180" s="42"/>
      <c r="T16180" s="42"/>
      <c r="U16180" s="42"/>
      <c r="V16180" s="42"/>
      <c r="W16180" s="42"/>
      <c r="X16180" s="42"/>
      <c r="Y16180" s="42"/>
      <c r="Z16180" s="42"/>
    </row>
    <row r="16181">
      <c r="B16181" s="42"/>
      <c r="D16181" s="90"/>
      <c r="F16181" s="90"/>
      <c r="G16181" s="42"/>
      <c r="H16181" s="90"/>
      <c r="M16181" s="42"/>
      <c r="S16181" s="42"/>
      <c r="T16181" s="42"/>
      <c r="U16181" s="42"/>
      <c r="V16181" s="42"/>
      <c r="W16181" s="42"/>
      <c r="X16181" s="42"/>
      <c r="Y16181" s="42"/>
      <c r="Z16181" s="42"/>
    </row>
    <row r="16182">
      <c r="B16182" s="42"/>
      <c r="D16182" s="90"/>
      <c r="F16182" s="90"/>
      <c r="G16182" s="42"/>
      <c r="H16182" s="90"/>
      <c r="M16182" s="42"/>
      <c r="S16182" s="42"/>
      <c r="T16182" s="42"/>
      <c r="U16182" s="42"/>
      <c r="V16182" s="42"/>
      <c r="W16182" s="42"/>
      <c r="X16182" s="42"/>
      <c r="Y16182" s="42"/>
      <c r="Z16182" s="42"/>
    </row>
    <row r="16183">
      <c r="B16183" s="42"/>
      <c r="D16183" s="90"/>
      <c r="F16183" s="90"/>
      <c r="G16183" s="42"/>
      <c r="H16183" s="90"/>
      <c r="M16183" s="42"/>
      <c r="S16183" s="42"/>
      <c r="T16183" s="42"/>
      <c r="U16183" s="42"/>
      <c r="V16183" s="42"/>
      <c r="W16183" s="42"/>
      <c r="X16183" s="42"/>
      <c r="Y16183" s="42"/>
      <c r="Z16183" s="42"/>
    </row>
    <row r="16184">
      <c r="B16184" s="42"/>
      <c r="D16184" s="90"/>
      <c r="F16184" s="90"/>
      <c r="G16184" s="42"/>
      <c r="H16184" s="90"/>
      <c r="M16184" s="42"/>
      <c r="S16184" s="42"/>
      <c r="T16184" s="42"/>
      <c r="U16184" s="42"/>
      <c r="V16184" s="42"/>
      <c r="W16184" s="42"/>
      <c r="X16184" s="42"/>
      <c r="Y16184" s="42"/>
      <c r="Z16184" s="42"/>
    </row>
    <row r="16185">
      <c r="B16185" s="42"/>
      <c r="D16185" s="90"/>
      <c r="F16185" s="90"/>
      <c r="G16185" s="42"/>
      <c r="H16185" s="90"/>
      <c r="M16185" s="42"/>
      <c r="S16185" s="42"/>
      <c r="T16185" s="42"/>
      <c r="U16185" s="42"/>
      <c r="V16185" s="42"/>
      <c r="W16185" s="42"/>
      <c r="X16185" s="42"/>
      <c r="Y16185" s="42"/>
      <c r="Z16185" s="42"/>
    </row>
    <row r="16186">
      <c r="B16186" s="42"/>
      <c r="D16186" s="90"/>
      <c r="F16186" s="90"/>
      <c r="G16186" s="42"/>
      <c r="H16186" s="90"/>
      <c r="M16186" s="42"/>
      <c r="S16186" s="42"/>
      <c r="T16186" s="42"/>
      <c r="U16186" s="42"/>
      <c r="V16186" s="42"/>
      <c r="W16186" s="42"/>
      <c r="X16186" s="42"/>
      <c r="Y16186" s="42"/>
      <c r="Z16186" s="42"/>
    </row>
    <row r="16187">
      <c r="B16187" s="42"/>
      <c r="D16187" s="90"/>
      <c r="F16187" s="90"/>
      <c r="G16187" s="42"/>
      <c r="H16187" s="90"/>
      <c r="M16187" s="42"/>
      <c r="S16187" s="42"/>
      <c r="T16187" s="42"/>
      <c r="U16187" s="42"/>
      <c r="V16187" s="42"/>
      <c r="W16187" s="42"/>
      <c r="X16187" s="42"/>
      <c r="Y16187" s="42"/>
      <c r="Z16187" s="42"/>
    </row>
    <row r="16188">
      <c r="B16188" s="42"/>
      <c r="D16188" s="90"/>
      <c r="F16188" s="90"/>
      <c r="G16188" s="42"/>
      <c r="H16188" s="90"/>
      <c r="M16188" s="42"/>
      <c r="S16188" s="42"/>
      <c r="T16188" s="42"/>
      <c r="U16188" s="42"/>
      <c r="V16188" s="42"/>
      <c r="W16188" s="42"/>
      <c r="X16188" s="42"/>
      <c r="Y16188" s="42"/>
      <c r="Z16188" s="42"/>
    </row>
    <row r="16189">
      <c r="B16189" s="42"/>
      <c r="D16189" s="90"/>
      <c r="F16189" s="90"/>
      <c r="G16189" s="42"/>
      <c r="H16189" s="90"/>
      <c r="M16189" s="42"/>
      <c r="S16189" s="42"/>
      <c r="T16189" s="42"/>
      <c r="U16189" s="42"/>
      <c r="V16189" s="42"/>
      <c r="W16189" s="42"/>
      <c r="X16189" s="42"/>
      <c r="Y16189" s="42"/>
      <c r="Z16189" s="42"/>
    </row>
    <row r="16190">
      <c r="B16190" s="42"/>
      <c r="D16190" s="90"/>
      <c r="F16190" s="90"/>
      <c r="G16190" s="42"/>
      <c r="H16190" s="90"/>
      <c r="M16190" s="42"/>
      <c r="S16190" s="42"/>
      <c r="T16190" s="42"/>
      <c r="U16190" s="42"/>
      <c r="V16190" s="42"/>
      <c r="W16190" s="42"/>
      <c r="X16190" s="42"/>
      <c r="Y16190" s="42"/>
      <c r="Z16190" s="42"/>
    </row>
    <row r="16191">
      <c r="B16191" s="42"/>
      <c r="D16191" s="90"/>
      <c r="F16191" s="90"/>
      <c r="G16191" s="42"/>
      <c r="H16191" s="90"/>
      <c r="M16191" s="42"/>
      <c r="S16191" s="42"/>
      <c r="T16191" s="42"/>
      <c r="U16191" s="42"/>
      <c r="V16191" s="42"/>
      <c r="W16191" s="42"/>
      <c r="X16191" s="42"/>
      <c r="Y16191" s="42"/>
      <c r="Z16191" s="42"/>
    </row>
    <row r="16192">
      <c r="B16192" s="42"/>
      <c r="D16192" s="90"/>
      <c r="F16192" s="90"/>
      <c r="G16192" s="42"/>
      <c r="H16192" s="90"/>
      <c r="M16192" s="42"/>
      <c r="S16192" s="42"/>
      <c r="T16192" s="42"/>
      <c r="U16192" s="42"/>
      <c r="V16192" s="42"/>
      <c r="W16192" s="42"/>
      <c r="X16192" s="42"/>
      <c r="Y16192" s="42"/>
      <c r="Z16192" s="42"/>
    </row>
    <row r="16193">
      <c r="B16193" s="42"/>
      <c r="D16193" s="90"/>
      <c r="F16193" s="90"/>
      <c r="G16193" s="42"/>
      <c r="H16193" s="90"/>
      <c r="M16193" s="42"/>
      <c r="S16193" s="42"/>
      <c r="T16193" s="42"/>
      <c r="U16193" s="42"/>
      <c r="V16193" s="42"/>
      <c r="W16193" s="42"/>
      <c r="X16193" s="42"/>
      <c r="Y16193" s="42"/>
      <c r="Z16193" s="42"/>
    </row>
    <row r="16194">
      <c r="B16194" s="42"/>
      <c r="D16194" s="90"/>
      <c r="F16194" s="90"/>
      <c r="G16194" s="42"/>
      <c r="H16194" s="90"/>
      <c r="M16194" s="42"/>
      <c r="S16194" s="42"/>
      <c r="T16194" s="42"/>
      <c r="U16194" s="42"/>
      <c r="V16194" s="42"/>
      <c r="W16194" s="42"/>
      <c r="X16194" s="42"/>
      <c r="Y16194" s="42"/>
      <c r="Z16194" s="42"/>
    </row>
    <row r="16195">
      <c r="B16195" s="42"/>
      <c r="D16195" s="90"/>
      <c r="F16195" s="90"/>
      <c r="G16195" s="42"/>
      <c r="H16195" s="90"/>
      <c r="M16195" s="42"/>
      <c r="S16195" s="42"/>
      <c r="T16195" s="42"/>
      <c r="U16195" s="42"/>
      <c r="V16195" s="42"/>
      <c r="W16195" s="42"/>
      <c r="X16195" s="42"/>
      <c r="Y16195" s="42"/>
      <c r="Z16195" s="42"/>
    </row>
    <row r="16196">
      <c r="B16196" s="42"/>
      <c r="D16196" s="90"/>
      <c r="F16196" s="90"/>
      <c r="G16196" s="42"/>
      <c r="H16196" s="90"/>
      <c r="M16196" s="42"/>
      <c r="S16196" s="42"/>
      <c r="T16196" s="42"/>
      <c r="U16196" s="42"/>
      <c r="V16196" s="42"/>
      <c r="W16196" s="42"/>
      <c r="X16196" s="42"/>
      <c r="Y16196" s="42"/>
      <c r="Z16196" s="42"/>
    </row>
    <row r="16197">
      <c r="B16197" s="42"/>
      <c r="D16197" s="90"/>
      <c r="F16197" s="90"/>
      <c r="G16197" s="42"/>
      <c r="H16197" s="90"/>
      <c r="M16197" s="42"/>
      <c r="S16197" s="42"/>
      <c r="T16197" s="42"/>
      <c r="U16197" s="42"/>
      <c r="V16197" s="42"/>
      <c r="W16197" s="42"/>
      <c r="X16197" s="42"/>
      <c r="Y16197" s="42"/>
      <c r="Z16197" s="42"/>
    </row>
    <row r="16198">
      <c r="B16198" s="42"/>
      <c r="D16198" s="90"/>
      <c r="F16198" s="90"/>
      <c r="G16198" s="42"/>
      <c r="H16198" s="90"/>
      <c r="M16198" s="42"/>
      <c r="S16198" s="42"/>
      <c r="T16198" s="42"/>
      <c r="U16198" s="42"/>
      <c r="V16198" s="42"/>
      <c r="W16198" s="42"/>
      <c r="X16198" s="42"/>
      <c r="Y16198" s="42"/>
      <c r="Z16198" s="42"/>
    </row>
    <row r="16199">
      <c r="B16199" s="42"/>
      <c r="D16199" s="90"/>
      <c r="F16199" s="90"/>
      <c r="G16199" s="42"/>
      <c r="H16199" s="90"/>
      <c r="M16199" s="42"/>
      <c r="S16199" s="42"/>
      <c r="T16199" s="42"/>
      <c r="U16199" s="42"/>
      <c r="V16199" s="42"/>
      <c r="W16199" s="42"/>
      <c r="X16199" s="42"/>
      <c r="Y16199" s="42"/>
      <c r="Z16199" s="42"/>
    </row>
    <row r="16200">
      <c r="B16200" s="42"/>
      <c r="D16200" s="90"/>
      <c r="F16200" s="90"/>
      <c r="G16200" s="42"/>
      <c r="H16200" s="90"/>
      <c r="M16200" s="42"/>
      <c r="S16200" s="42"/>
      <c r="T16200" s="42"/>
      <c r="U16200" s="42"/>
      <c r="V16200" s="42"/>
      <c r="W16200" s="42"/>
      <c r="X16200" s="42"/>
      <c r="Y16200" s="42"/>
      <c r="Z16200" s="42"/>
    </row>
    <row r="16201">
      <c r="B16201" s="42"/>
      <c r="D16201" s="90"/>
      <c r="F16201" s="90"/>
      <c r="G16201" s="42"/>
      <c r="H16201" s="90"/>
      <c r="M16201" s="42"/>
      <c r="S16201" s="42"/>
      <c r="T16201" s="42"/>
      <c r="U16201" s="42"/>
      <c r="V16201" s="42"/>
      <c r="W16201" s="42"/>
      <c r="X16201" s="42"/>
      <c r="Y16201" s="42"/>
      <c r="Z16201" s="42"/>
    </row>
    <row r="16202">
      <c r="B16202" s="42"/>
      <c r="D16202" s="90"/>
      <c r="F16202" s="90"/>
      <c r="G16202" s="42"/>
      <c r="H16202" s="90"/>
      <c r="M16202" s="42"/>
      <c r="S16202" s="42"/>
      <c r="T16202" s="42"/>
      <c r="U16202" s="42"/>
      <c r="V16202" s="42"/>
      <c r="W16202" s="42"/>
      <c r="X16202" s="42"/>
      <c r="Y16202" s="42"/>
      <c r="Z16202" s="42"/>
    </row>
    <row r="16203">
      <c r="B16203" s="42"/>
      <c r="D16203" s="90"/>
      <c r="F16203" s="90"/>
      <c r="G16203" s="42"/>
      <c r="H16203" s="90"/>
      <c r="M16203" s="42"/>
      <c r="S16203" s="42"/>
      <c r="T16203" s="42"/>
      <c r="U16203" s="42"/>
      <c r="V16203" s="42"/>
      <c r="W16203" s="42"/>
      <c r="X16203" s="42"/>
      <c r="Y16203" s="42"/>
      <c r="Z16203" s="42"/>
    </row>
    <row r="16204">
      <c r="B16204" s="42"/>
      <c r="D16204" s="90"/>
      <c r="F16204" s="90"/>
      <c r="G16204" s="42"/>
      <c r="H16204" s="90"/>
      <c r="M16204" s="42"/>
      <c r="S16204" s="42"/>
      <c r="T16204" s="42"/>
      <c r="U16204" s="42"/>
      <c r="V16204" s="42"/>
      <c r="W16204" s="42"/>
      <c r="X16204" s="42"/>
      <c r="Y16204" s="42"/>
      <c r="Z16204" s="42"/>
    </row>
    <row r="16205">
      <c r="B16205" s="42"/>
      <c r="D16205" s="90"/>
      <c r="F16205" s="90"/>
      <c r="G16205" s="42"/>
      <c r="H16205" s="90"/>
      <c r="M16205" s="42"/>
      <c r="S16205" s="42"/>
      <c r="T16205" s="42"/>
      <c r="U16205" s="42"/>
      <c r="V16205" s="42"/>
      <c r="W16205" s="42"/>
      <c r="X16205" s="42"/>
      <c r="Y16205" s="42"/>
      <c r="Z16205" s="42"/>
    </row>
    <row r="16206">
      <c r="B16206" s="42"/>
      <c r="D16206" s="90"/>
      <c r="F16206" s="90"/>
      <c r="G16206" s="42"/>
      <c r="H16206" s="90"/>
      <c r="M16206" s="42"/>
      <c r="S16206" s="42"/>
      <c r="T16206" s="42"/>
      <c r="U16206" s="42"/>
      <c r="V16206" s="42"/>
      <c r="W16206" s="42"/>
      <c r="X16206" s="42"/>
      <c r="Y16206" s="42"/>
      <c r="Z16206" s="42"/>
    </row>
    <row r="16207">
      <c r="B16207" s="42"/>
      <c r="D16207" s="90"/>
      <c r="F16207" s="90"/>
      <c r="G16207" s="42"/>
      <c r="H16207" s="90"/>
      <c r="M16207" s="42"/>
      <c r="S16207" s="42"/>
      <c r="T16207" s="42"/>
      <c r="U16207" s="42"/>
      <c r="V16207" s="42"/>
      <c r="W16207" s="42"/>
      <c r="X16207" s="42"/>
      <c r="Y16207" s="42"/>
      <c r="Z16207" s="42"/>
    </row>
    <row r="16208">
      <c r="B16208" s="42"/>
      <c r="D16208" s="90"/>
      <c r="F16208" s="90"/>
      <c r="G16208" s="42"/>
      <c r="H16208" s="90"/>
      <c r="M16208" s="42"/>
      <c r="S16208" s="42"/>
      <c r="T16208" s="42"/>
      <c r="U16208" s="42"/>
      <c r="V16208" s="42"/>
      <c r="W16208" s="42"/>
      <c r="X16208" s="42"/>
      <c r="Y16208" s="42"/>
      <c r="Z16208" s="42"/>
    </row>
    <row r="16209">
      <c r="B16209" s="42"/>
      <c r="D16209" s="90"/>
      <c r="F16209" s="90"/>
      <c r="G16209" s="42"/>
      <c r="H16209" s="90"/>
      <c r="M16209" s="42"/>
      <c r="S16209" s="42"/>
      <c r="T16209" s="42"/>
      <c r="U16209" s="42"/>
      <c r="V16209" s="42"/>
      <c r="W16209" s="42"/>
      <c r="X16209" s="42"/>
      <c r="Y16209" s="42"/>
      <c r="Z16209" s="42"/>
    </row>
    <row r="16210">
      <c r="B16210" s="42"/>
      <c r="D16210" s="90"/>
      <c r="F16210" s="90"/>
      <c r="G16210" s="42"/>
      <c r="H16210" s="90"/>
      <c r="M16210" s="42"/>
      <c r="S16210" s="42"/>
      <c r="T16210" s="42"/>
      <c r="U16210" s="42"/>
      <c r="V16210" s="42"/>
      <c r="W16210" s="42"/>
      <c r="X16210" s="42"/>
      <c r="Y16210" s="42"/>
      <c r="Z16210" s="42"/>
    </row>
    <row r="16211">
      <c r="B16211" s="42"/>
      <c r="D16211" s="90"/>
      <c r="F16211" s="90"/>
      <c r="G16211" s="42"/>
      <c r="H16211" s="90"/>
      <c r="M16211" s="42"/>
      <c r="S16211" s="42"/>
      <c r="T16211" s="42"/>
      <c r="U16211" s="42"/>
      <c r="V16211" s="42"/>
      <c r="W16211" s="42"/>
      <c r="X16211" s="42"/>
      <c r="Y16211" s="42"/>
      <c r="Z16211" s="42"/>
    </row>
    <row r="16212">
      <c r="B16212" s="42"/>
      <c r="D16212" s="90"/>
      <c r="F16212" s="90"/>
      <c r="G16212" s="42"/>
      <c r="H16212" s="90"/>
      <c r="M16212" s="42"/>
      <c r="S16212" s="42"/>
      <c r="T16212" s="42"/>
      <c r="U16212" s="42"/>
      <c r="V16212" s="42"/>
      <c r="W16212" s="42"/>
      <c r="X16212" s="42"/>
      <c r="Y16212" s="42"/>
      <c r="Z16212" s="42"/>
    </row>
    <row r="16213">
      <c r="B16213" s="42"/>
      <c r="D16213" s="90"/>
      <c r="F16213" s="90"/>
      <c r="G16213" s="42"/>
      <c r="H16213" s="90"/>
      <c r="M16213" s="42"/>
      <c r="S16213" s="42"/>
      <c r="T16213" s="42"/>
      <c r="U16213" s="42"/>
      <c r="V16213" s="42"/>
      <c r="W16213" s="42"/>
      <c r="X16213" s="42"/>
      <c r="Y16213" s="42"/>
      <c r="Z16213" s="42"/>
    </row>
    <row r="16214">
      <c r="B16214" s="42"/>
      <c r="D16214" s="90"/>
      <c r="F16214" s="90"/>
      <c r="G16214" s="42"/>
      <c r="H16214" s="90"/>
      <c r="M16214" s="42"/>
      <c r="S16214" s="42"/>
      <c r="T16214" s="42"/>
      <c r="U16214" s="42"/>
      <c r="V16214" s="42"/>
      <c r="W16214" s="42"/>
      <c r="X16214" s="42"/>
      <c r="Y16214" s="42"/>
      <c r="Z16214" s="42"/>
    </row>
    <row r="16215">
      <c r="B16215" s="42"/>
      <c r="D16215" s="90"/>
      <c r="F16215" s="90"/>
      <c r="G16215" s="42"/>
      <c r="H16215" s="90"/>
      <c r="M16215" s="42"/>
      <c r="S16215" s="42"/>
      <c r="T16215" s="42"/>
      <c r="U16215" s="42"/>
      <c r="V16215" s="42"/>
      <c r="W16215" s="42"/>
      <c r="X16215" s="42"/>
      <c r="Y16215" s="42"/>
      <c r="Z16215" s="42"/>
    </row>
    <row r="16216">
      <c r="B16216" s="42"/>
      <c r="D16216" s="90"/>
      <c r="F16216" s="90"/>
      <c r="G16216" s="42"/>
      <c r="H16216" s="90"/>
      <c r="M16216" s="42"/>
      <c r="S16216" s="42"/>
      <c r="T16216" s="42"/>
      <c r="U16216" s="42"/>
      <c r="V16216" s="42"/>
      <c r="W16216" s="42"/>
      <c r="X16216" s="42"/>
      <c r="Y16216" s="42"/>
      <c r="Z16216" s="42"/>
    </row>
    <row r="16217">
      <c r="B16217" s="42"/>
      <c r="D16217" s="90"/>
      <c r="F16217" s="90"/>
      <c r="G16217" s="42"/>
      <c r="H16217" s="90"/>
      <c r="M16217" s="42"/>
      <c r="S16217" s="42"/>
      <c r="T16217" s="42"/>
      <c r="U16217" s="42"/>
      <c r="V16217" s="42"/>
      <c r="W16217" s="42"/>
      <c r="X16217" s="42"/>
      <c r="Y16217" s="42"/>
      <c r="Z16217" s="42"/>
    </row>
    <row r="16218">
      <c r="B16218" s="42"/>
      <c r="D16218" s="90"/>
      <c r="F16218" s="90"/>
      <c r="G16218" s="42"/>
      <c r="H16218" s="90"/>
      <c r="M16218" s="42"/>
      <c r="S16218" s="42"/>
      <c r="T16218" s="42"/>
      <c r="U16218" s="42"/>
      <c r="V16218" s="42"/>
      <c r="W16218" s="42"/>
      <c r="X16218" s="42"/>
      <c r="Y16218" s="42"/>
      <c r="Z16218" s="42"/>
    </row>
    <row r="16219">
      <c r="B16219" s="42"/>
      <c r="D16219" s="90"/>
      <c r="F16219" s="90"/>
      <c r="G16219" s="42"/>
      <c r="H16219" s="90"/>
      <c r="M16219" s="42"/>
      <c r="S16219" s="42"/>
      <c r="T16219" s="42"/>
      <c r="U16219" s="42"/>
      <c r="V16219" s="42"/>
      <c r="W16219" s="42"/>
      <c r="X16219" s="42"/>
      <c r="Y16219" s="42"/>
      <c r="Z16219" s="42"/>
    </row>
    <row r="16220">
      <c r="B16220" s="42"/>
      <c r="D16220" s="90"/>
      <c r="F16220" s="90"/>
      <c r="G16220" s="42"/>
      <c r="H16220" s="90"/>
      <c r="M16220" s="42"/>
      <c r="S16220" s="42"/>
      <c r="T16220" s="42"/>
      <c r="U16220" s="42"/>
      <c r="V16220" s="42"/>
      <c r="W16220" s="42"/>
      <c r="X16220" s="42"/>
      <c r="Y16220" s="42"/>
      <c r="Z16220" s="42"/>
    </row>
    <row r="16221">
      <c r="B16221" s="42"/>
      <c r="D16221" s="90"/>
      <c r="F16221" s="90"/>
      <c r="G16221" s="42"/>
      <c r="H16221" s="90"/>
      <c r="M16221" s="42"/>
      <c r="S16221" s="42"/>
      <c r="T16221" s="42"/>
      <c r="U16221" s="42"/>
      <c r="V16221" s="42"/>
      <c r="W16221" s="42"/>
      <c r="X16221" s="42"/>
      <c r="Y16221" s="42"/>
      <c r="Z16221" s="42"/>
    </row>
    <row r="16222">
      <c r="B16222" s="42"/>
      <c r="D16222" s="90"/>
      <c r="F16222" s="90"/>
      <c r="G16222" s="42"/>
      <c r="H16222" s="90"/>
      <c r="M16222" s="42"/>
      <c r="S16222" s="42"/>
      <c r="T16222" s="42"/>
      <c r="U16222" s="42"/>
      <c r="V16222" s="42"/>
      <c r="W16222" s="42"/>
      <c r="X16222" s="42"/>
      <c r="Y16222" s="42"/>
      <c r="Z16222" s="42"/>
    </row>
    <row r="16223">
      <c r="B16223" s="42"/>
      <c r="D16223" s="90"/>
      <c r="F16223" s="90"/>
      <c r="G16223" s="42"/>
      <c r="H16223" s="90"/>
      <c r="M16223" s="42"/>
      <c r="S16223" s="42"/>
      <c r="T16223" s="42"/>
      <c r="U16223" s="42"/>
      <c r="V16223" s="42"/>
      <c r="W16223" s="42"/>
      <c r="X16223" s="42"/>
      <c r="Y16223" s="42"/>
      <c r="Z16223" s="42"/>
    </row>
    <row r="16224">
      <c r="B16224" s="42"/>
      <c r="D16224" s="90"/>
      <c r="F16224" s="90"/>
      <c r="G16224" s="42"/>
      <c r="H16224" s="90"/>
      <c r="M16224" s="42"/>
      <c r="S16224" s="42"/>
      <c r="T16224" s="42"/>
      <c r="U16224" s="42"/>
      <c r="V16224" s="42"/>
      <c r="W16224" s="42"/>
      <c r="X16224" s="42"/>
      <c r="Y16224" s="42"/>
      <c r="Z16224" s="42"/>
    </row>
    <row r="16225">
      <c r="B16225" s="42"/>
      <c r="D16225" s="90"/>
      <c r="F16225" s="90"/>
      <c r="G16225" s="42"/>
      <c r="H16225" s="90"/>
      <c r="M16225" s="42"/>
      <c r="S16225" s="42"/>
      <c r="T16225" s="42"/>
      <c r="U16225" s="42"/>
      <c r="V16225" s="42"/>
      <c r="W16225" s="42"/>
      <c r="X16225" s="42"/>
      <c r="Y16225" s="42"/>
      <c r="Z16225" s="42"/>
    </row>
    <row r="16226">
      <c r="B16226" s="42"/>
      <c r="D16226" s="90"/>
      <c r="F16226" s="90"/>
      <c r="G16226" s="42"/>
      <c r="H16226" s="90"/>
      <c r="M16226" s="42"/>
      <c r="S16226" s="42"/>
      <c r="T16226" s="42"/>
      <c r="U16226" s="42"/>
      <c r="V16226" s="42"/>
      <c r="W16226" s="42"/>
      <c r="X16226" s="42"/>
      <c r="Y16226" s="42"/>
      <c r="Z16226" s="42"/>
    </row>
    <row r="16227">
      <c r="B16227" s="42"/>
      <c r="D16227" s="90"/>
      <c r="F16227" s="90"/>
      <c r="G16227" s="42"/>
      <c r="H16227" s="90"/>
      <c r="M16227" s="42"/>
      <c r="S16227" s="42"/>
      <c r="T16227" s="42"/>
      <c r="U16227" s="42"/>
      <c r="V16227" s="42"/>
      <c r="W16227" s="42"/>
      <c r="X16227" s="42"/>
      <c r="Y16227" s="42"/>
      <c r="Z16227" s="42"/>
    </row>
    <row r="16228">
      <c r="B16228" s="42"/>
      <c r="D16228" s="90"/>
      <c r="F16228" s="90"/>
      <c r="G16228" s="42"/>
      <c r="H16228" s="90"/>
      <c r="M16228" s="42"/>
      <c r="S16228" s="42"/>
      <c r="T16228" s="42"/>
      <c r="U16228" s="42"/>
      <c r="V16228" s="42"/>
      <c r="W16228" s="42"/>
      <c r="X16228" s="42"/>
      <c r="Y16228" s="42"/>
      <c r="Z16228" s="42"/>
    </row>
    <row r="16229">
      <c r="B16229" s="42"/>
      <c r="D16229" s="90"/>
      <c r="F16229" s="90"/>
      <c r="G16229" s="42"/>
      <c r="H16229" s="90"/>
      <c r="M16229" s="42"/>
      <c r="S16229" s="42"/>
      <c r="T16229" s="42"/>
      <c r="U16229" s="42"/>
      <c r="V16229" s="42"/>
      <c r="W16229" s="42"/>
      <c r="X16229" s="42"/>
      <c r="Y16229" s="42"/>
      <c r="Z16229" s="42"/>
    </row>
    <row r="16230">
      <c r="B16230" s="42"/>
      <c r="D16230" s="90"/>
      <c r="F16230" s="90"/>
      <c r="G16230" s="42"/>
      <c r="H16230" s="90"/>
      <c r="M16230" s="42"/>
      <c r="S16230" s="42"/>
      <c r="T16230" s="42"/>
      <c r="U16230" s="42"/>
      <c r="V16230" s="42"/>
      <c r="W16230" s="42"/>
      <c r="X16230" s="42"/>
      <c r="Y16230" s="42"/>
      <c r="Z16230" s="42"/>
    </row>
    <row r="16231">
      <c r="B16231" s="42"/>
      <c r="D16231" s="90"/>
      <c r="F16231" s="90"/>
      <c r="G16231" s="42"/>
      <c r="H16231" s="90"/>
      <c r="M16231" s="42"/>
      <c r="S16231" s="42"/>
      <c r="T16231" s="42"/>
      <c r="U16231" s="42"/>
      <c r="V16231" s="42"/>
      <c r="W16231" s="42"/>
      <c r="X16231" s="42"/>
      <c r="Y16231" s="42"/>
      <c r="Z16231" s="42"/>
    </row>
    <row r="16232">
      <c r="B16232" s="42"/>
      <c r="D16232" s="90"/>
      <c r="F16232" s="90"/>
      <c r="G16232" s="42"/>
      <c r="H16232" s="90"/>
      <c r="M16232" s="42"/>
      <c r="S16232" s="42"/>
      <c r="T16232" s="42"/>
      <c r="U16232" s="42"/>
      <c r="V16232" s="42"/>
      <c r="W16232" s="42"/>
      <c r="X16232" s="42"/>
      <c r="Y16232" s="42"/>
      <c r="Z16232" s="42"/>
    </row>
    <row r="16233">
      <c r="B16233" s="42"/>
      <c r="D16233" s="90"/>
      <c r="F16233" s="90"/>
      <c r="G16233" s="42"/>
      <c r="H16233" s="90"/>
      <c r="M16233" s="42"/>
      <c r="S16233" s="42"/>
      <c r="T16233" s="42"/>
      <c r="U16233" s="42"/>
      <c r="V16233" s="42"/>
      <c r="W16233" s="42"/>
      <c r="X16233" s="42"/>
      <c r="Y16233" s="42"/>
      <c r="Z16233" s="42"/>
    </row>
    <row r="16234">
      <c r="B16234" s="42"/>
      <c r="D16234" s="90"/>
      <c r="F16234" s="90"/>
      <c r="G16234" s="42"/>
      <c r="H16234" s="90"/>
      <c r="M16234" s="42"/>
      <c r="S16234" s="42"/>
      <c r="T16234" s="42"/>
      <c r="U16234" s="42"/>
      <c r="V16234" s="42"/>
      <c r="W16234" s="42"/>
      <c r="X16234" s="42"/>
      <c r="Y16234" s="42"/>
      <c r="Z16234" s="42"/>
    </row>
    <row r="16235">
      <c r="B16235" s="42"/>
      <c r="D16235" s="90"/>
      <c r="F16235" s="90"/>
      <c r="G16235" s="42"/>
      <c r="H16235" s="90"/>
      <c r="M16235" s="42"/>
      <c r="S16235" s="42"/>
      <c r="T16235" s="42"/>
      <c r="U16235" s="42"/>
      <c r="V16235" s="42"/>
      <c r="W16235" s="42"/>
      <c r="X16235" s="42"/>
      <c r="Y16235" s="42"/>
      <c r="Z16235" s="42"/>
    </row>
    <row r="16236">
      <c r="B16236" s="42"/>
      <c r="D16236" s="90"/>
      <c r="F16236" s="90"/>
      <c r="G16236" s="42"/>
      <c r="H16236" s="90"/>
      <c r="M16236" s="42"/>
      <c r="S16236" s="42"/>
      <c r="T16236" s="42"/>
      <c r="U16236" s="42"/>
      <c r="V16236" s="42"/>
      <c r="W16236" s="42"/>
      <c r="X16236" s="42"/>
      <c r="Y16236" s="42"/>
      <c r="Z16236" s="42"/>
    </row>
    <row r="16237">
      <c r="B16237" s="42"/>
      <c r="D16237" s="90"/>
      <c r="F16237" s="90"/>
      <c r="G16237" s="42"/>
      <c r="H16237" s="90"/>
      <c r="M16237" s="42"/>
      <c r="S16237" s="42"/>
      <c r="T16237" s="42"/>
      <c r="U16237" s="42"/>
      <c r="V16237" s="42"/>
      <c r="W16237" s="42"/>
      <c r="X16237" s="42"/>
      <c r="Y16237" s="42"/>
      <c r="Z16237" s="42"/>
    </row>
    <row r="16238">
      <c r="B16238" s="42"/>
      <c r="D16238" s="90"/>
      <c r="F16238" s="90"/>
      <c r="G16238" s="42"/>
      <c r="H16238" s="90"/>
      <c r="M16238" s="42"/>
      <c r="S16238" s="42"/>
      <c r="T16238" s="42"/>
      <c r="U16238" s="42"/>
      <c r="V16238" s="42"/>
      <c r="W16238" s="42"/>
      <c r="X16238" s="42"/>
      <c r="Y16238" s="42"/>
      <c r="Z16238" s="42"/>
    </row>
    <row r="16239">
      <c r="B16239" s="42"/>
      <c r="D16239" s="90"/>
      <c r="F16239" s="90"/>
      <c r="G16239" s="42"/>
      <c r="H16239" s="90"/>
      <c r="M16239" s="42"/>
      <c r="S16239" s="42"/>
      <c r="T16239" s="42"/>
      <c r="U16239" s="42"/>
      <c r="V16239" s="42"/>
      <c r="W16239" s="42"/>
      <c r="X16239" s="42"/>
      <c r="Y16239" s="42"/>
      <c r="Z16239" s="42"/>
    </row>
    <row r="16240">
      <c r="B16240" s="42"/>
      <c r="D16240" s="90"/>
      <c r="F16240" s="90"/>
      <c r="G16240" s="42"/>
      <c r="H16240" s="90"/>
      <c r="M16240" s="42"/>
      <c r="S16240" s="42"/>
      <c r="T16240" s="42"/>
      <c r="U16240" s="42"/>
      <c r="V16240" s="42"/>
      <c r="W16240" s="42"/>
      <c r="X16240" s="42"/>
      <c r="Y16240" s="42"/>
      <c r="Z16240" s="42"/>
    </row>
    <row r="16241">
      <c r="B16241" s="42"/>
      <c r="D16241" s="90"/>
      <c r="F16241" s="90"/>
      <c r="G16241" s="42"/>
      <c r="H16241" s="90"/>
      <c r="M16241" s="42"/>
      <c r="S16241" s="42"/>
      <c r="T16241" s="42"/>
      <c r="U16241" s="42"/>
      <c r="V16241" s="42"/>
      <c r="W16241" s="42"/>
      <c r="X16241" s="42"/>
      <c r="Y16241" s="42"/>
      <c r="Z16241" s="42"/>
    </row>
    <row r="16242">
      <c r="B16242" s="42"/>
      <c r="D16242" s="90"/>
      <c r="F16242" s="90"/>
      <c r="G16242" s="42"/>
      <c r="H16242" s="90"/>
      <c r="M16242" s="42"/>
      <c r="S16242" s="42"/>
      <c r="T16242" s="42"/>
      <c r="U16242" s="42"/>
      <c r="V16242" s="42"/>
      <c r="W16242" s="42"/>
      <c r="X16242" s="42"/>
      <c r="Y16242" s="42"/>
      <c r="Z16242" s="42"/>
    </row>
    <row r="16243">
      <c r="B16243" s="42"/>
      <c r="D16243" s="90"/>
      <c r="F16243" s="90"/>
      <c r="G16243" s="42"/>
      <c r="H16243" s="90"/>
      <c r="M16243" s="42"/>
      <c r="S16243" s="42"/>
      <c r="T16243" s="42"/>
      <c r="U16243" s="42"/>
      <c r="V16243" s="42"/>
      <c r="W16243" s="42"/>
      <c r="X16243" s="42"/>
      <c r="Y16243" s="42"/>
      <c r="Z16243" s="42"/>
    </row>
    <row r="16244">
      <c r="B16244" s="42"/>
      <c r="D16244" s="90"/>
      <c r="F16244" s="90"/>
      <c r="G16244" s="42"/>
      <c r="H16244" s="90"/>
      <c r="M16244" s="42"/>
      <c r="S16244" s="42"/>
      <c r="T16244" s="42"/>
      <c r="U16244" s="42"/>
      <c r="V16244" s="42"/>
      <c r="W16244" s="42"/>
      <c r="X16244" s="42"/>
      <c r="Y16244" s="42"/>
      <c r="Z16244" s="42"/>
    </row>
    <row r="16245">
      <c r="B16245" s="42"/>
      <c r="D16245" s="90"/>
      <c r="F16245" s="90"/>
      <c r="G16245" s="42"/>
      <c r="H16245" s="90"/>
      <c r="M16245" s="42"/>
      <c r="S16245" s="42"/>
      <c r="T16245" s="42"/>
      <c r="U16245" s="42"/>
      <c r="V16245" s="42"/>
      <c r="W16245" s="42"/>
      <c r="X16245" s="42"/>
      <c r="Y16245" s="42"/>
      <c r="Z16245" s="42"/>
    </row>
    <row r="16246">
      <c r="B16246" s="42"/>
      <c r="D16246" s="90"/>
      <c r="F16246" s="90"/>
      <c r="G16246" s="42"/>
      <c r="H16246" s="90"/>
      <c r="M16246" s="42"/>
      <c r="S16246" s="42"/>
      <c r="T16246" s="42"/>
      <c r="U16246" s="42"/>
      <c r="V16246" s="42"/>
      <c r="W16246" s="42"/>
      <c r="X16246" s="42"/>
      <c r="Y16246" s="42"/>
      <c r="Z16246" s="42"/>
    </row>
    <row r="16247">
      <c r="B16247" s="42"/>
      <c r="D16247" s="90"/>
      <c r="F16247" s="90"/>
      <c r="G16247" s="42"/>
      <c r="H16247" s="90"/>
      <c r="M16247" s="42"/>
      <c r="S16247" s="42"/>
      <c r="T16247" s="42"/>
      <c r="U16247" s="42"/>
      <c r="V16247" s="42"/>
      <c r="W16247" s="42"/>
      <c r="X16247" s="42"/>
      <c r="Y16247" s="42"/>
      <c r="Z16247" s="42"/>
    </row>
    <row r="16248">
      <c r="B16248" s="42"/>
      <c r="D16248" s="90"/>
      <c r="F16248" s="90"/>
      <c r="G16248" s="42"/>
      <c r="H16248" s="90"/>
      <c r="M16248" s="42"/>
      <c r="S16248" s="42"/>
      <c r="T16248" s="42"/>
      <c r="U16248" s="42"/>
      <c r="V16248" s="42"/>
      <c r="W16248" s="42"/>
      <c r="X16248" s="42"/>
      <c r="Y16248" s="42"/>
      <c r="Z16248" s="42"/>
    </row>
    <row r="16249">
      <c r="B16249" s="42"/>
      <c r="D16249" s="90"/>
      <c r="F16249" s="90"/>
      <c r="G16249" s="42"/>
      <c r="H16249" s="90"/>
      <c r="M16249" s="42"/>
      <c r="S16249" s="42"/>
      <c r="T16249" s="42"/>
      <c r="U16249" s="42"/>
      <c r="V16249" s="42"/>
      <c r="W16249" s="42"/>
      <c r="X16249" s="42"/>
      <c r="Y16249" s="42"/>
      <c r="Z16249" s="42"/>
    </row>
    <row r="16250">
      <c r="B16250" s="42"/>
      <c r="D16250" s="90"/>
      <c r="F16250" s="90"/>
      <c r="G16250" s="42"/>
      <c r="H16250" s="90"/>
      <c r="M16250" s="42"/>
      <c r="S16250" s="42"/>
      <c r="T16250" s="42"/>
      <c r="U16250" s="42"/>
      <c r="V16250" s="42"/>
      <c r="W16250" s="42"/>
      <c r="X16250" s="42"/>
      <c r="Y16250" s="42"/>
      <c r="Z16250" s="42"/>
    </row>
    <row r="16251">
      <c r="B16251" s="42"/>
      <c r="D16251" s="90"/>
      <c r="F16251" s="90"/>
      <c r="G16251" s="42"/>
      <c r="H16251" s="90"/>
      <c r="M16251" s="42"/>
      <c r="S16251" s="42"/>
      <c r="T16251" s="42"/>
      <c r="U16251" s="42"/>
      <c r="V16251" s="42"/>
      <c r="W16251" s="42"/>
      <c r="X16251" s="42"/>
      <c r="Y16251" s="42"/>
      <c r="Z16251" s="42"/>
    </row>
    <row r="16252">
      <c r="B16252" s="42"/>
      <c r="D16252" s="90"/>
      <c r="F16252" s="90"/>
      <c r="G16252" s="42"/>
      <c r="H16252" s="90"/>
      <c r="M16252" s="42"/>
      <c r="S16252" s="42"/>
      <c r="T16252" s="42"/>
      <c r="U16252" s="42"/>
      <c r="V16252" s="42"/>
      <c r="W16252" s="42"/>
      <c r="X16252" s="42"/>
      <c r="Y16252" s="42"/>
      <c r="Z16252" s="42"/>
    </row>
    <row r="16253">
      <c r="B16253" s="42"/>
      <c r="D16253" s="90"/>
      <c r="F16253" s="90"/>
      <c r="G16253" s="42"/>
      <c r="H16253" s="90"/>
      <c r="M16253" s="42"/>
      <c r="S16253" s="42"/>
      <c r="T16253" s="42"/>
      <c r="U16253" s="42"/>
      <c r="V16253" s="42"/>
      <c r="W16253" s="42"/>
      <c r="X16253" s="42"/>
      <c r="Y16253" s="42"/>
      <c r="Z16253" s="42"/>
    </row>
    <row r="16254">
      <c r="B16254" s="42"/>
      <c r="D16254" s="90"/>
      <c r="F16254" s="90"/>
      <c r="G16254" s="42"/>
      <c r="H16254" s="90"/>
      <c r="M16254" s="42"/>
      <c r="S16254" s="42"/>
      <c r="T16254" s="42"/>
      <c r="U16254" s="42"/>
      <c r="V16254" s="42"/>
      <c r="W16254" s="42"/>
      <c r="X16254" s="42"/>
      <c r="Y16254" s="42"/>
      <c r="Z16254" s="42"/>
    </row>
    <row r="16255">
      <c r="B16255" s="42"/>
      <c r="D16255" s="90"/>
      <c r="F16255" s="90"/>
      <c r="G16255" s="42"/>
      <c r="H16255" s="90"/>
      <c r="M16255" s="42"/>
      <c r="S16255" s="42"/>
      <c r="T16255" s="42"/>
      <c r="U16255" s="42"/>
      <c r="V16255" s="42"/>
      <c r="W16255" s="42"/>
      <c r="X16255" s="42"/>
      <c r="Y16255" s="42"/>
      <c r="Z16255" s="42"/>
    </row>
    <row r="16256">
      <c r="B16256" s="42"/>
      <c r="D16256" s="90"/>
      <c r="F16256" s="90"/>
      <c r="G16256" s="42"/>
      <c r="H16256" s="90"/>
      <c r="M16256" s="42"/>
      <c r="S16256" s="42"/>
      <c r="T16256" s="42"/>
      <c r="U16256" s="42"/>
      <c r="V16256" s="42"/>
      <c r="W16256" s="42"/>
      <c r="X16256" s="42"/>
      <c r="Y16256" s="42"/>
      <c r="Z16256" s="42"/>
    </row>
    <row r="16257">
      <c r="B16257" s="42"/>
      <c r="D16257" s="90"/>
      <c r="F16257" s="90"/>
      <c r="G16257" s="42"/>
      <c r="H16257" s="90"/>
      <c r="M16257" s="42"/>
      <c r="S16257" s="42"/>
      <c r="T16257" s="42"/>
      <c r="U16257" s="42"/>
      <c r="V16257" s="42"/>
      <c r="W16257" s="42"/>
      <c r="X16257" s="42"/>
      <c r="Y16257" s="42"/>
      <c r="Z16257" s="42"/>
    </row>
    <row r="16258">
      <c r="B16258" s="42"/>
      <c r="D16258" s="90"/>
      <c r="F16258" s="90"/>
      <c r="G16258" s="42"/>
      <c r="H16258" s="90"/>
      <c r="M16258" s="42"/>
      <c r="S16258" s="42"/>
      <c r="T16258" s="42"/>
      <c r="U16258" s="42"/>
      <c r="V16258" s="42"/>
      <c r="W16258" s="42"/>
      <c r="X16258" s="42"/>
      <c r="Y16258" s="42"/>
      <c r="Z16258" s="42"/>
    </row>
    <row r="16259">
      <c r="B16259" s="42"/>
      <c r="D16259" s="90"/>
      <c r="F16259" s="90"/>
      <c r="G16259" s="42"/>
      <c r="H16259" s="90"/>
      <c r="M16259" s="42"/>
      <c r="S16259" s="42"/>
      <c r="T16259" s="42"/>
      <c r="U16259" s="42"/>
      <c r="V16259" s="42"/>
      <c r="W16259" s="42"/>
      <c r="X16259" s="42"/>
      <c r="Y16259" s="42"/>
      <c r="Z16259" s="42"/>
    </row>
    <row r="16260">
      <c r="B16260" s="42"/>
      <c r="D16260" s="90"/>
      <c r="F16260" s="90"/>
      <c r="G16260" s="42"/>
      <c r="H16260" s="90"/>
      <c r="M16260" s="42"/>
      <c r="S16260" s="42"/>
      <c r="T16260" s="42"/>
      <c r="U16260" s="42"/>
      <c r="V16260" s="42"/>
      <c r="W16260" s="42"/>
      <c r="X16260" s="42"/>
      <c r="Y16260" s="42"/>
      <c r="Z16260" s="42"/>
    </row>
    <row r="16261">
      <c r="B16261" s="42"/>
      <c r="D16261" s="90"/>
      <c r="F16261" s="90"/>
      <c r="G16261" s="42"/>
      <c r="H16261" s="90"/>
      <c r="M16261" s="42"/>
      <c r="S16261" s="42"/>
      <c r="T16261" s="42"/>
      <c r="U16261" s="42"/>
      <c r="V16261" s="42"/>
      <c r="W16261" s="42"/>
      <c r="X16261" s="42"/>
      <c r="Y16261" s="42"/>
      <c r="Z16261" s="42"/>
    </row>
    <row r="16262">
      <c r="B16262" s="42"/>
      <c r="D16262" s="90"/>
      <c r="F16262" s="90"/>
      <c r="G16262" s="42"/>
      <c r="H16262" s="90"/>
      <c r="M16262" s="42"/>
      <c r="S16262" s="42"/>
      <c r="T16262" s="42"/>
      <c r="U16262" s="42"/>
      <c r="V16262" s="42"/>
      <c r="W16262" s="42"/>
      <c r="X16262" s="42"/>
      <c r="Y16262" s="42"/>
      <c r="Z16262" s="42"/>
    </row>
    <row r="16263">
      <c r="B16263" s="42"/>
      <c r="D16263" s="90"/>
      <c r="F16263" s="90"/>
      <c r="G16263" s="42"/>
      <c r="H16263" s="90"/>
      <c r="M16263" s="42"/>
      <c r="S16263" s="42"/>
      <c r="T16263" s="42"/>
      <c r="U16263" s="42"/>
      <c r="V16263" s="42"/>
      <c r="W16263" s="42"/>
      <c r="X16263" s="42"/>
      <c r="Y16263" s="42"/>
      <c r="Z16263" s="42"/>
    </row>
    <row r="16264">
      <c r="B16264" s="42"/>
      <c r="D16264" s="90"/>
      <c r="F16264" s="90"/>
      <c r="G16264" s="42"/>
      <c r="H16264" s="90"/>
      <c r="M16264" s="42"/>
      <c r="S16264" s="42"/>
      <c r="T16264" s="42"/>
      <c r="U16264" s="42"/>
      <c r="V16264" s="42"/>
      <c r="W16264" s="42"/>
      <c r="X16264" s="42"/>
      <c r="Y16264" s="42"/>
      <c r="Z16264" s="42"/>
    </row>
    <row r="16265">
      <c r="B16265" s="42"/>
      <c r="D16265" s="90"/>
      <c r="F16265" s="90"/>
      <c r="G16265" s="42"/>
      <c r="H16265" s="90"/>
      <c r="M16265" s="42"/>
      <c r="S16265" s="42"/>
      <c r="T16265" s="42"/>
      <c r="U16265" s="42"/>
      <c r="V16265" s="42"/>
      <c r="W16265" s="42"/>
      <c r="X16265" s="42"/>
      <c r="Y16265" s="42"/>
      <c r="Z16265" s="42"/>
    </row>
    <row r="16266">
      <c r="B16266" s="42"/>
      <c r="D16266" s="90"/>
      <c r="F16266" s="90"/>
      <c r="G16266" s="42"/>
      <c r="H16266" s="90"/>
      <c r="M16266" s="42"/>
      <c r="S16266" s="42"/>
      <c r="T16266" s="42"/>
      <c r="U16266" s="42"/>
      <c r="V16266" s="42"/>
      <c r="W16266" s="42"/>
      <c r="X16266" s="42"/>
      <c r="Y16266" s="42"/>
      <c r="Z16266" s="42"/>
    </row>
    <row r="16267">
      <c r="B16267" s="42"/>
      <c r="D16267" s="90"/>
      <c r="F16267" s="90"/>
      <c r="G16267" s="42"/>
      <c r="H16267" s="90"/>
      <c r="M16267" s="42"/>
      <c r="S16267" s="42"/>
      <c r="T16267" s="42"/>
      <c r="U16267" s="42"/>
      <c r="V16267" s="42"/>
      <c r="W16267" s="42"/>
      <c r="X16267" s="42"/>
      <c r="Y16267" s="42"/>
      <c r="Z16267" s="42"/>
    </row>
    <row r="16268">
      <c r="B16268" s="42"/>
      <c r="D16268" s="90"/>
      <c r="F16268" s="90"/>
      <c r="G16268" s="42"/>
      <c r="H16268" s="90"/>
      <c r="M16268" s="42"/>
      <c r="S16268" s="42"/>
      <c r="T16268" s="42"/>
      <c r="U16268" s="42"/>
      <c r="V16268" s="42"/>
      <c r="W16268" s="42"/>
      <c r="X16268" s="42"/>
      <c r="Y16268" s="42"/>
      <c r="Z16268" s="42"/>
    </row>
    <row r="16269">
      <c r="B16269" s="42"/>
      <c r="D16269" s="90"/>
      <c r="F16269" s="90"/>
      <c r="G16269" s="42"/>
      <c r="H16269" s="90"/>
      <c r="M16269" s="42"/>
      <c r="S16269" s="42"/>
      <c r="T16269" s="42"/>
      <c r="U16269" s="42"/>
      <c r="V16269" s="42"/>
      <c r="W16269" s="42"/>
      <c r="X16269" s="42"/>
      <c r="Y16269" s="42"/>
      <c r="Z16269" s="42"/>
    </row>
    <row r="16270">
      <c r="B16270" s="42"/>
      <c r="D16270" s="90"/>
      <c r="F16270" s="90"/>
      <c r="G16270" s="42"/>
      <c r="H16270" s="90"/>
      <c r="M16270" s="42"/>
      <c r="S16270" s="42"/>
      <c r="T16270" s="42"/>
      <c r="U16270" s="42"/>
      <c r="V16270" s="42"/>
      <c r="W16270" s="42"/>
      <c r="X16270" s="42"/>
      <c r="Y16270" s="42"/>
      <c r="Z16270" s="42"/>
    </row>
    <row r="16271">
      <c r="B16271" s="42"/>
      <c r="D16271" s="90"/>
      <c r="F16271" s="90"/>
      <c r="G16271" s="42"/>
      <c r="H16271" s="90"/>
      <c r="M16271" s="42"/>
      <c r="S16271" s="42"/>
      <c r="T16271" s="42"/>
      <c r="U16271" s="42"/>
      <c r="V16271" s="42"/>
      <c r="W16271" s="42"/>
      <c r="X16271" s="42"/>
      <c r="Y16271" s="42"/>
      <c r="Z16271" s="42"/>
    </row>
    <row r="16272">
      <c r="B16272" s="42"/>
      <c r="D16272" s="90"/>
      <c r="F16272" s="90"/>
      <c r="G16272" s="42"/>
      <c r="H16272" s="90"/>
      <c r="M16272" s="42"/>
      <c r="S16272" s="42"/>
      <c r="T16272" s="42"/>
      <c r="U16272" s="42"/>
      <c r="V16272" s="42"/>
      <c r="W16272" s="42"/>
      <c r="X16272" s="42"/>
      <c r="Y16272" s="42"/>
      <c r="Z16272" s="42"/>
    </row>
    <row r="16273">
      <c r="B16273" s="42"/>
      <c r="D16273" s="90"/>
      <c r="F16273" s="90"/>
      <c r="G16273" s="42"/>
      <c r="H16273" s="90"/>
      <c r="M16273" s="42"/>
      <c r="S16273" s="42"/>
      <c r="T16273" s="42"/>
      <c r="U16273" s="42"/>
      <c r="V16273" s="42"/>
      <c r="W16273" s="42"/>
      <c r="X16273" s="42"/>
      <c r="Y16273" s="42"/>
      <c r="Z16273" s="42"/>
    </row>
    <row r="16274">
      <c r="B16274" s="42"/>
      <c r="D16274" s="90"/>
      <c r="F16274" s="90"/>
      <c r="G16274" s="42"/>
      <c r="H16274" s="90"/>
      <c r="M16274" s="42"/>
      <c r="S16274" s="42"/>
      <c r="T16274" s="42"/>
      <c r="U16274" s="42"/>
      <c r="V16274" s="42"/>
      <c r="W16274" s="42"/>
      <c r="X16274" s="42"/>
      <c r="Y16274" s="42"/>
      <c r="Z16274" s="42"/>
    </row>
    <row r="16275">
      <c r="B16275" s="42"/>
      <c r="D16275" s="90"/>
      <c r="F16275" s="90"/>
      <c r="G16275" s="42"/>
      <c r="H16275" s="90"/>
      <c r="M16275" s="42"/>
      <c r="S16275" s="42"/>
      <c r="T16275" s="42"/>
      <c r="U16275" s="42"/>
      <c r="V16275" s="42"/>
      <c r="W16275" s="42"/>
      <c r="X16275" s="42"/>
      <c r="Y16275" s="42"/>
      <c r="Z16275" s="42"/>
    </row>
    <row r="16276">
      <c r="B16276" s="42"/>
      <c r="D16276" s="90"/>
      <c r="F16276" s="90"/>
      <c r="G16276" s="42"/>
      <c r="H16276" s="90"/>
      <c r="M16276" s="42"/>
      <c r="S16276" s="42"/>
      <c r="T16276" s="42"/>
      <c r="U16276" s="42"/>
      <c r="V16276" s="42"/>
      <c r="W16276" s="42"/>
      <c r="X16276" s="42"/>
      <c r="Y16276" s="42"/>
      <c r="Z16276" s="42"/>
    </row>
    <row r="16277">
      <c r="B16277" s="42"/>
      <c r="D16277" s="90"/>
      <c r="F16277" s="90"/>
      <c r="G16277" s="42"/>
      <c r="H16277" s="90"/>
      <c r="M16277" s="42"/>
      <c r="S16277" s="42"/>
      <c r="T16277" s="42"/>
      <c r="U16277" s="42"/>
      <c r="V16277" s="42"/>
      <c r="W16277" s="42"/>
      <c r="X16277" s="42"/>
      <c r="Y16277" s="42"/>
      <c r="Z16277" s="42"/>
    </row>
    <row r="16278">
      <c r="B16278" s="42"/>
      <c r="D16278" s="90"/>
      <c r="F16278" s="90"/>
      <c r="G16278" s="42"/>
      <c r="H16278" s="90"/>
      <c r="M16278" s="42"/>
      <c r="S16278" s="42"/>
      <c r="T16278" s="42"/>
      <c r="U16278" s="42"/>
      <c r="V16278" s="42"/>
      <c r="W16278" s="42"/>
      <c r="X16278" s="42"/>
      <c r="Y16278" s="42"/>
      <c r="Z16278" s="42"/>
    </row>
    <row r="16279">
      <c r="B16279" s="42"/>
      <c r="D16279" s="90"/>
      <c r="F16279" s="90"/>
      <c r="G16279" s="42"/>
      <c r="H16279" s="90"/>
      <c r="M16279" s="42"/>
      <c r="S16279" s="42"/>
      <c r="T16279" s="42"/>
      <c r="U16279" s="42"/>
      <c r="V16279" s="42"/>
      <c r="W16279" s="42"/>
      <c r="X16279" s="42"/>
      <c r="Y16279" s="42"/>
      <c r="Z16279" s="42"/>
    </row>
    <row r="16280">
      <c r="B16280" s="42"/>
      <c r="D16280" s="90"/>
      <c r="F16280" s="90"/>
      <c r="G16280" s="42"/>
      <c r="H16280" s="90"/>
      <c r="M16280" s="42"/>
      <c r="S16280" s="42"/>
      <c r="T16280" s="42"/>
      <c r="U16280" s="42"/>
      <c r="V16280" s="42"/>
      <c r="W16280" s="42"/>
      <c r="X16280" s="42"/>
      <c r="Y16280" s="42"/>
      <c r="Z16280" s="42"/>
    </row>
    <row r="16281">
      <c r="B16281" s="42"/>
      <c r="D16281" s="90"/>
      <c r="F16281" s="90"/>
      <c r="G16281" s="42"/>
      <c r="H16281" s="90"/>
      <c r="M16281" s="42"/>
      <c r="S16281" s="42"/>
      <c r="T16281" s="42"/>
      <c r="U16281" s="42"/>
      <c r="V16281" s="42"/>
      <c r="W16281" s="42"/>
      <c r="X16281" s="42"/>
      <c r="Y16281" s="42"/>
      <c r="Z16281" s="42"/>
    </row>
    <row r="16282">
      <c r="B16282" s="42"/>
      <c r="D16282" s="90"/>
      <c r="F16282" s="90"/>
      <c r="G16282" s="42"/>
      <c r="H16282" s="90"/>
      <c r="M16282" s="42"/>
      <c r="S16282" s="42"/>
      <c r="T16282" s="42"/>
      <c r="U16282" s="42"/>
      <c r="V16282" s="42"/>
      <c r="W16282" s="42"/>
      <c r="X16282" s="42"/>
      <c r="Y16282" s="42"/>
      <c r="Z16282" s="42"/>
    </row>
    <row r="16283">
      <c r="B16283" s="42"/>
      <c r="D16283" s="90"/>
      <c r="F16283" s="90"/>
      <c r="G16283" s="42"/>
      <c r="H16283" s="90"/>
      <c r="M16283" s="42"/>
      <c r="S16283" s="42"/>
      <c r="T16283" s="42"/>
      <c r="U16283" s="42"/>
      <c r="V16283" s="42"/>
      <c r="W16283" s="42"/>
      <c r="X16283" s="42"/>
      <c r="Y16283" s="42"/>
      <c r="Z16283" s="42"/>
    </row>
    <row r="16284">
      <c r="B16284" s="42"/>
      <c r="D16284" s="90"/>
      <c r="F16284" s="90"/>
      <c r="G16284" s="42"/>
      <c r="H16284" s="90"/>
      <c r="M16284" s="42"/>
      <c r="S16284" s="42"/>
      <c r="T16284" s="42"/>
      <c r="U16284" s="42"/>
      <c r="V16284" s="42"/>
      <c r="W16284" s="42"/>
      <c r="X16284" s="42"/>
      <c r="Y16284" s="42"/>
      <c r="Z16284" s="42"/>
    </row>
    <row r="16285">
      <c r="B16285" s="42"/>
      <c r="D16285" s="90"/>
      <c r="F16285" s="90"/>
      <c r="G16285" s="42"/>
      <c r="H16285" s="90"/>
      <c r="M16285" s="42"/>
      <c r="S16285" s="42"/>
      <c r="T16285" s="42"/>
      <c r="U16285" s="42"/>
      <c r="V16285" s="42"/>
      <c r="W16285" s="42"/>
      <c r="X16285" s="42"/>
      <c r="Y16285" s="42"/>
      <c r="Z16285" s="42"/>
    </row>
    <row r="16286">
      <c r="B16286" s="42"/>
      <c r="D16286" s="90"/>
      <c r="F16286" s="90"/>
      <c r="G16286" s="42"/>
      <c r="H16286" s="90"/>
      <c r="M16286" s="42"/>
      <c r="S16286" s="42"/>
      <c r="T16286" s="42"/>
      <c r="U16286" s="42"/>
      <c r="V16286" s="42"/>
      <c r="W16286" s="42"/>
      <c r="X16286" s="42"/>
      <c r="Y16286" s="42"/>
      <c r="Z16286" s="42"/>
    </row>
    <row r="16287">
      <c r="B16287" s="42"/>
      <c r="D16287" s="90"/>
      <c r="F16287" s="90"/>
      <c r="G16287" s="42"/>
      <c r="H16287" s="90"/>
      <c r="M16287" s="42"/>
      <c r="S16287" s="42"/>
      <c r="T16287" s="42"/>
      <c r="U16287" s="42"/>
      <c r="V16287" s="42"/>
      <c r="W16287" s="42"/>
      <c r="X16287" s="42"/>
      <c r="Y16287" s="42"/>
      <c r="Z16287" s="42"/>
    </row>
    <row r="16288">
      <c r="B16288" s="42"/>
      <c r="D16288" s="90"/>
      <c r="F16288" s="90"/>
      <c r="G16288" s="42"/>
      <c r="H16288" s="90"/>
      <c r="M16288" s="42"/>
      <c r="S16288" s="42"/>
      <c r="T16288" s="42"/>
      <c r="U16288" s="42"/>
      <c r="V16288" s="42"/>
      <c r="W16288" s="42"/>
      <c r="X16288" s="42"/>
      <c r="Y16288" s="42"/>
      <c r="Z16288" s="42"/>
    </row>
    <row r="16289">
      <c r="B16289" s="42"/>
      <c r="D16289" s="90"/>
      <c r="F16289" s="90"/>
      <c r="G16289" s="42"/>
      <c r="H16289" s="90"/>
      <c r="M16289" s="42"/>
      <c r="S16289" s="42"/>
      <c r="T16289" s="42"/>
      <c r="U16289" s="42"/>
      <c r="V16289" s="42"/>
      <c r="W16289" s="42"/>
      <c r="X16289" s="42"/>
      <c r="Y16289" s="42"/>
      <c r="Z16289" s="42"/>
    </row>
    <row r="16290">
      <c r="B16290" s="42"/>
      <c r="D16290" s="90"/>
      <c r="F16290" s="90"/>
      <c r="G16290" s="42"/>
      <c r="H16290" s="90"/>
      <c r="M16290" s="42"/>
      <c r="S16290" s="42"/>
      <c r="T16290" s="42"/>
      <c r="U16290" s="42"/>
      <c r="V16290" s="42"/>
      <c r="W16290" s="42"/>
      <c r="X16290" s="42"/>
      <c r="Y16290" s="42"/>
      <c r="Z16290" s="42"/>
    </row>
    <row r="16291">
      <c r="B16291" s="42"/>
      <c r="D16291" s="90"/>
      <c r="F16291" s="90"/>
      <c r="G16291" s="42"/>
      <c r="H16291" s="90"/>
      <c r="M16291" s="42"/>
      <c r="S16291" s="42"/>
      <c r="T16291" s="42"/>
      <c r="U16291" s="42"/>
      <c r="V16291" s="42"/>
      <c r="W16291" s="42"/>
      <c r="X16291" s="42"/>
      <c r="Y16291" s="42"/>
      <c r="Z16291" s="42"/>
    </row>
    <row r="16292">
      <c r="B16292" s="42"/>
      <c r="D16292" s="90"/>
      <c r="F16292" s="90"/>
      <c r="G16292" s="42"/>
      <c r="H16292" s="90"/>
      <c r="M16292" s="42"/>
      <c r="S16292" s="42"/>
      <c r="T16292" s="42"/>
      <c r="U16292" s="42"/>
      <c r="V16292" s="42"/>
      <c r="W16292" s="42"/>
      <c r="X16292" s="42"/>
      <c r="Y16292" s="42"/>
      <c r="Z16292" s="42"/>
    </row>
    <row r="16293">
      <c r="B16293" s="42"/>
      <c r="D16293" s="90"/>
      <c r="F16293" s="90"/>
      <c r="G16293" s="42"/>
      <c r="H16293" s="90"/>
      <c r="M16293" s="42"/>
      <c r="S16293" s="42"/>
      <c r="T16293" s="42"/>
      <c r="U16293" s="42"/>
      <c r="V16293" s="42"/>
      <c r="W16293" s="42"/>
      <c r="X16293" s="42"/>
      <c r="Y16293" s="42"/>
      <c r="Z16293" s="42"/>
    </row>
    <row r="16294">
      <c r="B16294" s="42"/>
      <c r="D16294" s="90"/>
      <c r="F16294" s="90"/>
      <c r="G16294" s="42"/>
      <c r="H16294" s="90"/>
      <c r="M16294" s="42"/>
      <c r="S16294" s="42"/>
      <c r="T16294" s="42"/>
      <c r="U16294" s="42"/>
      <c r="V16294" s="42"/>
      <c r="W16294" s="42"/>
      <c r="X16294" s="42"/>
      <c r="Y16294" s="42"/>
      <c r="Z16294" s="42"/>
    </row>
    <row r="16295">
      <c r="B16295" s="42"/>
      <c r="D16295" s="90"/>
      <c r="F16295" s="90"/>
      <c r="G16295" s="42"/>
      <c r="H16295" s="90"/>
      <c r="M16295" s="42"/>
      <c r="S16295" s="42"/>
      <c r="T16295" s="42"/>
      <c r="U16295" s="42"/>
      <c r="V16295" s="42"/>
      <c r="W16295" s="42"/>
      <c r="X16295" s="42"/>
      <c r="Y16295" s="42"/>
      <c r="Z16295" s="42"/>
    </row>
    <row r="16296">
      <c r="B16296" s="42"/>
      <c r="D16296" s="90"/>
      <c r="F16296" s="90"/>
      <c r="G16296" s="42"/>
      <c r="H16296" s="90"/>
      <c r="M16296" s="42"/>
      <c r="S16296" s="42"/>
      <c r="T16296" s="42"/>
      <c r="U16296" s="42"/>
      <c r="V16296" s="42"/>
      <c r="W16296" s="42"/>
      <c r="X16296" s="42"/>
      <c r="Y16296" s="42"/>
      <c r="Z16296" s="42"/>
    </row>
    <row r="16297">
      <c r="B16297" s="42"/>
      <c r="D16297" s="90"/>
      <c r="F16297" s="90"/>
      <c r="G16297" s="42"/>
      <c r="H16297" s="90"/>
      <c r="M16297" s="42"/>
      <c r="S16297" s="42"/>
      <c r="T16297" s="42"/>
      <c r="U16297" s="42"/>
      <c r="V16297" s="42"/>
      <c r="W16297" s="42"/>
      <c r="X16297" s="42"/>
      <c r="Y16297" s="42"/>
      <c r="Z16297" s="42"/>
    </row>
    <row r="16298">
      <c r="B16298" s="42"/>
      <c r="D16298" s="90"/>
      <c r="F16298" s="90"/>
      <c r="G16298" s="42"/>
      <c r="H16298" s="90"/>
      <c r="M16298" s="42"/>
      <c r="S16298" s="42"/>
      <c r="T16298" s="42"/>
      <c r="U16298" s="42"/>
      <c r="V16298" s="42"/>
      <c r="W16298" s="42"/>
      <c r="X16298" s="42"/>
      <c r="Y16298" s="42"/>
      <c r="Z16298" s="42"/>
    </row>
    <row r="16299">
      <c r="B16299" s="42"/>
      <c r="D16299" s="90"/>
      <c r="F16299" s="90"/>
      <c r="G16299" s="42"/>
      <c r="H16299" s="90"/>
      <c r="M16299" s="42"/>
      <c r="S16299" s="42"/>
      <c r="T16299" s="42"/>
      <c r="U16299" s="42"/>
      <c r="V16299" s="42"/>
      <c r="W16299" s="42"/>
      <c r="X16299" s="42"/>
      <c r="Y16299" s="42"/>
      <c r="Z16299" s="42"/>
    </row>
    <row r="16300">
      <c r="B16300" s="42"/>
      <c r="D16300" s="90"/>
      <c r="F16300" s="90"/>
      <c r="G16300" s="42"/>
      <c r="H16300" s="90"/>
      <c r="M16300" s="42"/>
      <c r="S16300" s="42"/>
      <c r="T16300" s="42"/>
      <c r="U16300" s="42"/>
      <c r="V16300" s="42"/>
      <c r="W16300" s="42"/>
      <c r="X16300" s="42"/>
      <c r="Y16300" s="42"/>
      <c r="Z16300" s="42"/>
    </row>
    <row r="16301">
      <c r="B16301" s="42"/>
      <c r="D16301" s="90"/>
      <c r="F16301" s="90"/>
      <c r="G16301" s="42"/>
      <c r="H16301" s="90"/>
      <c r="M16301" s="42"/>
      <c r="S16301" s="42"/>
      <c r="T16301" s="42"/>
      <c r="U16301" s="42"/>
      <c r="V16301" s="42"/>
      <c r="W16301" s="42"/>
      <c r="X16301" s="42"/>
      <c r="Y16301" s="42"/>
      <c r="Z16301" s="42"/>
    </row>
    <row r="16302">
      <c r="B16302" s="42"/>
      <c r="D16302" s="90"/>
      <c r="F16302" s="90"/>
      <c r="G16302" s="42"/>
      <c r="H16302" s="90"/>
      <c r="M16302" s="42"/>
      <c r="S16302" s="42"/>
      <c r="T16302" s="42"/>
      <c r="U16302" s="42"/>
      <c r="V16302" s="42"/>
      <c r="W16302" s="42"/>
      <c r="X16302" s="42"/>
      <c r="Y16302" s="42"/>
      <c r="Z16302" s="42"/>
    </row>
    <row r="16303">
      <c r="B16303" s="42"/>
      <c r="D16303" s="90"/>
      <c r="F16303" s="90"/>
      <c r="G16303" s="42"/>
      <c r="H16303" s="90"/>
      <c r="M16303" s="42"/>
      <c r="S16303" s="42"/>
      <c r="T16303" s="42"/>
      <c r="U16303" s="42"/>
      <c r="V16303" s="42"/>
      <c r="W16303" s="42"/>
      <c r="X16303" s="42"/>
      <c r="Y16303" s="42"/>
      <c r="Z16303" s="42"/>
    </row>
    <row r="16304">
      <c r="B16304" s="42"/>
      <c r="D16304" s="90"/>
      <c r="F16304" s="90"/>
      <c r="G16304" s="42"/>
      <c r="H16304" s="90"/>
      <c r="M16304" s="42"/>
      <c r="S16304" s="42"/>
      <c r="T16304" s="42"/>
      <c r="U16304" s="42"/>
      <c r="V16304" s="42"/>
      <c r="W16304" s="42"/>
      <c r="X16304" s="42"/>
      <c r="Y16304" s="42"/>
      <c r="Z16304" s="42"/>
    </row>
    <row r="16305">
      <c r="B16305" s="42"/>
      <c r="D16305" s="90"/>
      <c r="F16305" s="90"/>
      <c r="G16305" s="42"/>
      <c r="H16305" s="90"/>
      <c r="M16305" s="42"/>
      <c r="S16305" s="42"/>
      <c r="T16305" s="42"/>
      <c r="U16305" s="42"/>
      <c r="V16305" s="42"/>
      <c r="W16305" s="42"/>
      <c r="X16305" s="42"/>
      <c r="Y16305" s="42"/>
      <c r="Z16305" s="42"/>
    </row>
    <row r="16306">
      <c r="B16306" s="42"/>
      <c r="D16306" s="90"/>
      <c r="F16306" s="90"/>
      <c r="G16306" s="42"/>
      <c r="H16306" s="90"/>
      <c r="M16306" s="42"/>
      <c r="S16306" s="42"/>
      <c r="T16306" s="42"/>
      <c r="U16306" s="42"/>
      <c r="V16306" s="42"/>
      <c r="W16306" s="42"/>
      <c r="X16306" s="42"/>
      <c r="Y16306" s="42"/>
      <c r="Z16306" s="42"/>
    </row>
    <row r="16307">
      <c r="B16307" s="42"/>
      <c r="D16307" s="90"/>
      <c r="F16307" s="90"/>
      <c r="G16307" s="42"/>
      <c r="H16307" s="90"/>
      <c r="M16307" s="42"/>
      <c r="S16307" s="42"/>
      <c r="T16307" s="42"/>
      <c r="U16307" s="42"/>
      <c r="V16307" s="42"/>
      <c r="W16307" s="42"/>
      <c r="X16307" s="42"/>
      <c r="Y16307" s="42"/>
      <c r="Z16307" s="42"/>
    </row>
    <row r="16308">
      <c r="B16308" s="42"/>
      <c r="D16308" s="90"/>
      <c r="F16308" s="90"/>
      <c r="G16308" s="42"/>
      <c r="H16308" s="90"/>
      <c r="M16308" s="42"/>
      <c r="S16308" s="42"/>
      <c r="T16308" s="42"/>
      <c r="U16308" s="42"/>
      <c r="V16308" s="42"/>
      <c r="W16308" s="42"/>
      <c r="X16308" s="42"/>
      <c r="Y16308" s="42"/>
      <c r="Z16308" s="42"/>
    </row>
    <row r="16309">
      <c r="B16309" s="42"/>
      <c r="D16309" s="90"/>
      <c r="F16309" s="90"/>
      <c r="G16309" s="42"/>
      <c r="H16309" s="90"/>
      <c r="M16309" s="42"/>
      <c r="S16309" s="42"/>
      <c r="T16309" s="42"/>
      <c r="U16309" s="42"/>
      <c r="V16309" s="42"/>
      <c r="W16309" s="42"/>
      <c r="X16309" s="42"/>
      <c r="Y16309" s="42"/>
      <c r="Z16309" s="42"/>
    </row>
    <row r="16310">
      <c r="B16310" s="42"/>
      <c r="D16310" s="90"/>
      <c r="F16310" s="90"/>
      <c r="G16310" s="42"/>
      <c r="H16310" s="90"/>
      <c r="M16310" s="42"/>
      <c r="S16310" s="42"/>
      <c r="T16310" s="42"/>
      <c r="U16310" s="42"/>
      <c r="V16310" s="42"/>
      <c r="W16310" s="42"/>
      <c r="X16310" s="42"/>
      <c r="Y16310" s="42"/>
      <c r="Z16310" s="42"/>
    </row>
    <row r="16311">
      <c r="B16311" s="42"/>
      <c r="D16311" s="90"/>
      <c r="F16311" s="90"/>
      <c r="G16311" s="42"/>
      <c r="H16311" s="90"/>
      <c r="M16311" s="42"/>
      <c r="S16311" s="42"/>
      <c r="T16311" s="42"/>
      <c r="U16311" s="42"/>
      <c r="V16311" s="42"/>
      <c r="W16311" s="42"/>
      <c r="X16311" s="42"/>
      <c r="Y16311" s="42"/>
      <c r="Z16311" s="42"/>
    </row>
    <row r="16312">
      <c r="B16312" s="42"/>
      <c r="D16312" s="90"/>
      <c r="F16312" s="90"/>
      <c r="G16312" s="42"/>
      <c r="H16312" s="90"/>
      <c r="M16312" s="42"/>
      <c r="S16312" s="42"/>
      <c r="T16312" s="42"/>
      <c r="U16312" s="42"/>
      <c r="V16312" s="42"/>
      <c r="W16312" s="42"/>
      <c r="X16312" s="42"/>
      <c r="Y16312" s="42"/>
      <c r="Z16312" s="42"/>
    </row>
    <row r="16313">
      <c r="B16313" s="42"/>
      <c r="D16313" s="90"/>
      <c r="F16313" s="90"/>
      <c r="G16313" s="42"/>
      <c r="H16313" s="90"/>
      <c r="M16313" s="42"/>
      <c r="S16313" s="42"/>
      <c r="T16313" s="42"/>
      <c r="U16313" s="42"/>
      <c r="V16313" s="42"/>
      <c r="W16313" s="42"/>
      <c r="X16313" s="42"/>
      <c r="Y16313" s="42"/>
      <c r="Z16313" s="42"/>
    </row>
    <row r="16314">
      <c r="B16314" s="42"/>
      <c r="D16314" s="90"/>
      <c r="F16314" s="90"/>
      <c r="G16314" s="42"/>
      <c r="H16314" s="90"/>
      <c r="M16314" s="42"/>
      <c r="S16314" s="42"/>
      <c r="T16314" s="42"/>
      <c r="U16314" s="42"/>
      <c r="V16314" s="42"/>
      <c r="W16314" s="42"/>
      <c r="X16314" s="42"/>
      <c r="Y16314" s="42"/>
      <c r="Z16314" s="42"/>
    </row>
    <row r="16315">
      <c r="B16315" s="42"/>
      <c r="D16315" s="90"/>
      <c r="F16315" s="90"/>
      <c r="G16315" s="42"/>
      <c r="H16315" s="90"/>
      <c r="M16315" s="42"/>
      <c r="S16315" s="42"/>
      <c r="T16315" s="42"/>
      <c r="U16315" s="42"/>
      <c r="V16315" s="42"/>
      <c r="W16315" s="42"/>
      <c r="X16315" s="42"/>
      <c r="Y16315" s="42"/>
      <c r="Z16315" s="42"/>
    </row>
    <row r="16316">
      <c r="B16316" s="42"/>
      <c r="D16316" s="90"/>
      <c r="F16316" s="90"/>
      <c r="G16316" s="42"/>
      <c r="H16316" s="90"/>
      <c r="M16316" s="42"/>
      <c r="S16316" s="42"/>
      <c r="T16316" s="42"/>
      <c r="U16316" s="42"/>
      <c r="V16316" s="42"/>
      <c r="W16316" s="42"/>
      <c r="X16316" s="42"/>
      <c r="Y16316" s="42"/>
      <c r="Z16316" s="42"/>
    </row>
    <row r="16317">
      <c r="B16317" s="42"/>
      <c r="D16317" s="90"/>
      <c r="F16317" s="90"/>
      <c r="G16317" s="42"/>
      <c r="H16317" s="90"/>
      <c r="M16317" s="42"/>
      <c r="S16317" s="42"/>
      <c r="T16317" s="42"/>
      <c r="U16317" s="42"/>
      <c r="V16317" s="42"/>
      <c r="W16317" s="42"/>
      <c r="X16317" s="42"/>
      <c r="Y16317" s="42"/>
      <c r="Z16317" s="42"/>
    </row>
    <row r="16318">
      <c r="B16318" s="42"/>
      <c r="D16318" s="90"/>
      <c r="F16318" s="90"/>
      <c r="G16318" s="42"/>
      <c r="H16318" s="90"/>
      <c r="M16318" s="42"/>
      <c r="S16318" s="42"/>
      <c r="T16318" s="42"/>
      <c r="U16318" s="42"/>
      <c r="V16318" s="42"/>
      <c r="W16318" s="42"/>
      <c r="X16318" s="42"/>
      <c r="Y16318" s="42"/>
      <c r="Z16318" s="42"/>
    </row>
    <row r="16319">
      <c r="B16319" s="42"/>
      <c r="D16319" s="90"/>
      <c r="F16319" s="90"/>
      <c r="G16319" s="42"/>
      <c r="H16319" s="90"/>
      <c r="M16319" s="42"/>
      <c r="S16319" s="42"/>
      <c r="T16319" s="42"/>
      <c r="U16319" s="42"/>
      <c r="V16319" s="42"/>
      <c r="W16319" s="42"/>
      <c r="X16319" s="42"/>
      <c r="Y16319" s="42"/>
      <c r="Z16319" s="42"/>
    </row>
    <row r="16320">
      <c r="B16320" s="42"/>
      <c r="D16320" s="90"/>
      <c r="F16320" s="90"/>
      <c r="G16320" s="42"/>
      <c r="H16320" s="90"/>
      <c r="M16320" s="42"/>
      <c r="S16320" s="42"/>
      <c r="T16320" s="42"/>
      <c r="U16320" s="42"/>
      <c r="V16320" s="42"/>
      <c r="W16320" s="42"/>
      <c r="X16320" s="42"/>
      <c r="Y16320" s="42"/>
      <c r="Z16320" s="42"/>
    </row>
    <row r="16321">
      <c r="B16321" s="42"/>
      <c r="D16321" s="90"/>
      <c r="F16321" s="90"/>
      <c r="G16321" s="42"/>
      <c r="H16321" s="90"/>
      <c r="M16321" s="42"/>
      <c r="S16321" s="42"/>
      <c r="T16321" s="42"/>
      <c r="U16321" s="42"/>
      <c r="V16321" s="42"/>
      <c r="W16321" s="42"/>
      <c r="X16321" s="42"/>
      <c r="Y16321" s="42"/>
      <c r="Z16321" s="42"/>
    </row>
    <row r="16322">
      <c r="B16322" s="42"/>
      <c r="D16322" s="90"/>
      <c r="F16322" s="90"/>
      <c r="G16322" s="42"/>
      <c r="H16322" s="90"/>
      <c r="M16322" s="42"/>
      <c r="S16322" s="42"/>
      <c r="T16322" s="42"/>
      <c r="U16322" s="42"/>
      <c r="V16322" s="42"/>
      <c r="W16322" s="42"/>
      <c r="X16322" s="42"/>
      <c r="Y16322" s="42"/>
      <c r="Z16322" s="42"/>
    </row>
    <row r="16323">
      <c r="B16323" s="42"/>
      <c r="D16323" s="90"/>
      <c r="F16323" s="90"/>
      <c r="G16323" s="42"/>
      <c r="H16323" s="90"/>
      <c r="M16323" s="42"/>
      <c r="S16323" s="42"/>
      <c r="T16323" s="42"/>
      <c r="U16323" s="42"/>
      <c r="V16323" s="42"/>
      <c r="W16323" s="42"/>
      <c r="X16323" s="42"/>
      <c r="Y16323" s="42"/>
      <c r="Z16323" s="42"/>
    </row>
    <row r="16324">
      <c r="B16324" s="42"/>
      <c r="D16324" s="90"/>
      <c r="F16324" s="90"/>
      <c r="G16324" s="42"/>
      <c r="H16324" s="90"/>
      <c r="M16324" s="42"/>
      <c r="S16324" s="42"/>
      <c r="T16324" s="42"/>
      <c r="U16324" s="42"/>
      <c r="V16324" s="42"/>
      <c r="W16324" s="42"/>
      <c r="X16324" s="42"/>
      <c r="Y16324" s="42"/>
      <c r="Z16324" s="42"/>
    </row>
    <row r="16325">
      <c r="B16325" s="42"/>
      <c r="D16325" s="90"/>
      <c r="F16325" s="90"/>
      <c r="G16325" s="42"/>
      <c r="H16325" s="90"/>
      <c r="M16325" s="42"/>
      <c r="S16325" s="42"/>
      <c r="T16325" s="42"/>
      <c r="U16325" s="42"/>
      <c r="V16325" s="42"/>
      <c r="W16325" s="42"/>
      <c r="X16325" s="42"/>
      <c r="Y16325" s="42"/>
      <c r="Z16325" s="42"/>
    </row>
    <row r="16326">
      <c r="B16326" s="42"/>
      <c r="D16326" s="90"/>
      <c r="F16326" s="90"/>
      <c r="G16326" s="42"/>
      <c r="H16326" s="90"/>
      <c r="M16326" s="42"/>
      <c r="S16326" s="42"/>
      <c r="T16326" s="42"/>
      <c r="U16326" s="42"/>
      <c r="V16326" s="42"/>
      <c r="W16326" s="42"/>
      <c r="X16326" s="42"/>
      <c r="Y16326" s="42"/>
      <c r="Z16326" s="42"/>
    </row>
    <row r="16327">
      <c r="B16327" s="42"/>
      <c r="D16327" s="90"/>
      <c r="F16327" s="90"/>
      <c r="G16327" s="42"/>
      <c r="H16327" s="90"/>
      <c r="M16327" s="42"/>
      <c r="S16327" s="42"/>
      <c r="T16327" s="42"/>
      <c r="U16327" s="42"/>
      <c r="V16327" s="42"/>
      <c r="W16327" s="42"/>
      <c r="X16327" s="42"/>
      <c r="Y16327" s="42"/>
      <c r="Z16327" s="42"/>
    </row>
    <row r="16328">
      <c r="B16328" s="42"/>
      <c r="D16328" s="90"/>
      <c r="F16328" s="90"/>
      <c r="G16328" s="42"/>
      <c r="H16328" s="90"/>
      <c r="M16328" s="42"/>
      <c r="S16328" s="42"/>
      <c r="T16328" s="42"/>
      <c r="U16328" s="42"/>
      <c r="V16328" s="42"/>
      <c r="W16328" s="42"/>
      <c r="X16328" s="42"/>
      <c r="Y16328" s="42"/>
      <c r="Z16328" s="42"/>
    </row>
    <row r="16329">
      <c r="B16329" s="42"/>
      <c r="D16329" s="90"/>
      <c r="F16329" s="90"/>
      <c r="G16329" s="42"/>
      <c r="H16329" s="90"/>
      <c r="M16329" s="42"/>
      <c r="S16329" s="42"/>
      <c r="T16329" s="42"/>
      <c r="U16329" s="42"/>
      <c r="V16329" s="42"/>
      <c r="W16329" s="42"/>
      <c r="X16329" s="42"/>
      <c r="Y16329" s="42"/>
      <c r="Z16329" s="42"/>
    </row>
    <row r="16330">
      <c r="B16330" s="42"/>
      <c r="D16330" s="90"/>
      <c r="F16330" s="90"/>
      <c r="G16330" s="42"/>
      <c r="H16330" s="90"/>
      <c r="M16330" s="42"/>
      <c r="S16330" s="42"/>
      <c r="T16330" s="42"/>
      <c r="U16330" s="42"/>
      <c r="V16330" s="42"/>
      <c r="W16330" s="42"/>
      <c r="X16330" s="42"/>
      <c r="Y16330" s="42"/>
      <c r="Z16330" s="42"/>
    </row>
    <row r="16331">
      <c r="B16331" s="42"/>
      <c r="D16331" s="90"/>
      <c r="F16331" s="90"/>
      <c r="G16331" s="42"/>
      <c r="H16331" s="90"/>
      <c r="M16331" s="42"/>
      <c r="S16331" s="42"/>
      <c r="T16331" s="42"/>
      <c r="U16331" s="42"/>
      <c r="V16331" s="42"/>
      <c r="W16331" s="42"/>
      <c r="X16331" s="42"/>
      <c r="Y16331" s="42"/>
      <c r="Z16331" s="42"/>
    </row>
    <row r="16332">
      <c r="B16332" s="42"/>
      <c r="D16332" s="90"/>
      <c r="F16332" s="90"/>
      <c r="G16332" s="42"/>
      <c r="H16332" s="90"/>
      <c r="M16332" s="42"/>
      <c r="S16332" s="42"/>
      <c r="T16332" s="42"/>
      <c r="U16332" s="42"/>
      <c r="V16332" s="42"/>
      <c r="W16332" s="42"/>
      <c r="X16332" s="42"/>
      <c r="Y16332" s="42"/>
      <c r="Z16332" s="42"/>
    </row>
    <row r="16333">
      <c r="B16333" s="42"/>
      <c r="D16333" s="90"/>
      <c r="F16333" s="90"/>
      <c r="G16333" s="42"/>
      <c r="H16333" s="90"/>
      <c r="M16333" s="42"/>
      <c r="S16333" s="42"/>
      <c r="T16333" s="42"/>
      <c r="U16333" s="42"/>
      <c r="V16333" s="42"/>
      <c r="W16333" s="42"/>
      <c r="X16333" s="42"/>
      <c r="Y16333" s="42"/>
      <c r="Z16333" s="42"/>
    </row>
    <row r="16334">
      <c r="B16334" s="42"/>
      <c r="D16334" s="90"/>
      <c r="F16334" s="90"/>
      <c r="G16334" s="42"/>
      <c r="H16334" s="90"/>
      <c r="M16334" s="42"/>
      <c r="S16334" s="42"/>
      <c r="T16334" s="42"/>
      <c r="U16334" s="42"/>
      <c r="V16334" s="42"/>
      <c r="W16334" s="42"/>
      <c r="X16334" s="42"/>
      <c r="Y16334" s="42"/>
      <c r="Z16334" s="42"/>
    </row>
    <row r="16335">
      <c r="B16335" s="42"/>
      <c r="D16335" s="90"/>
      <c r="F16335" s="90"/>
      <c r="G16335" s="42"/>
      <c r="H16335" s="90"/>
      <c r="M16335" s="42"/>
      <c r="S16335" s="42"/>
      <c r="T16335" s="42"/>
      <c r="U16335" s="42"/>
      <c r="V16335" s="42"/>
      <c r="W16335" s="42"/>
      <c r="X16335" s="42"/>
      <c r="Y16335" s="42"/>
      <c r="Z16335" s="42"/>
    </row>
    <row r="16336">
      <c r="B16336" s="42"/>
      <c r="D16336" s="90"/>
      <c r="F16336" s="90"/>
      <c r="G16336" s="42"/>
      <c r="H16336" s="90"/>
      <c r="M16336" s="42"/>
      <c r="S16336" s="42"/>
      <c r="T16336" s="42"/>
      <c r="U16336" s="42"/>
      <c r="V16336" s="42"/>
      <c r="W16336" s="42"/>
      <c r="X16336" s="42"/>
      <c r="Y16336" s="42"/>
      <c r="Z16336" s="42"/>
    </row>
    <row r="16337">
      <c r="B16337" s="42"/>
      <c r="D16337" s="90"/>
      <c r="F16337" s="90"/>
      <c r="G16337" s="42"/>
      <c r="H16337" s="90"/>
      <c r="M16337" s="42"/>
      <c r="S16337" s="42"/>
      <c r="T16337" s="42"/>
      <c r="U16337" s="42"/>
      <c r="V16337" s="42"/>
      <c r="W16337" s="42"/>
      <c r="X16337" s="42"/>
      <c r="Y16337" s="42"/>
      <c r="Z16337" s="42"/>
    </row>
    <row r="16338">
      <c r="B16338" s="42"/>
      <c r="D16338" s="90"/>
      <c r="F16338" s="90"/>
      <c r="G16338" s="42"/>
      <c r="H16338" s="90"/>
      <c r="M16338" s="42"/>
      <c r="S16338" s="42"/>
      <c r="T16338" s="42"/>
      <c r="U16338" s="42"/>
      <c r="V16338" s="42"/>
      <c r="W16338" s="42"/>
      <c r="X16338" s="42"/>
      <c r="Y16338" s="42"/>
      <c r="Z16338" s="42"/>
    </row>
    <row r="16339">
      <c r="B16339" s="42"/>
      <c r="D16339" s="90"/>
      <c r="F16339" s="90"/>
      <c r="G16339" s="42"/>
      <c r="H16339" s="90"/>
      <c r="M16339" s="42"/>
      <c r="S16339" s="42"/>
      <c r="T16339" s="42"/>
      <c r="U16339" s="42"/>
      <c r="V16339" s="42"/>
      <c r="W16339" s="42"/>
      <c r="X16339" s="42"/>
      <c r="Y16339" s="42"/>
      <c r="Z16339" s="42"/>
    </row>
    <row r="16340">
      <c r="B16340" s="42"/>
      <c r="D16340" s="90"/>
      <c r="F16340" s="90"/>
      <c r="G16340" s="42"/>
      <c r="H16340" s="90"/>
      <c r="M16340" s="42"/>
      <c r="S16340" s="42"/>
      <c r="T16340" s="42"/>
      <c r="U16340" s="42"/>
      <c r="V16340" s="42"/>
      <c r="W16340" s="42"/>
      <c r="X16340" s="42"/>
      <c r="Y16340" s="42"/>
      <c r="Z16340" s="42"/>
    </row>
    <row r="16341">
      <c r="B16341" s="42"/>
      <c r="D16341" s="90"/>
      <c r="F16341" s="90"/>
      <c r="G16341" s="42"/>
      <c r="H16341" s="90"/>
      <c r="M16341" s="42"/>
      <c r="S16341" s="42"/>
      <c r="T16341" s="42"/>
      <c r="U16341" s="42"/>
      <c r="V16341" s="42"/>
      <c r="W16341" s="42"/>
      <c r="X16341" s="42"/>
      <c r="Y16341" s="42"/>
      <c r="Z16341" s="42"/>
    </row>
    <row r="16342">
      <c r="B16342" s="42"/>
      <c r="D16342" s="90"/>
      <c r="F16342" s="90"/>
      <c r="G16342" s="42"/>
      <c r="H16342" s="90"/>
      <c r="M16342" s="42"/>
      <c r="S16342" s="42"/>
      <c r="T16342" s="42"/>
      <c r="U16342" s="42"/>
      <c r="V16342" s="42"/>
      <c r="W16342" s="42"/>
      <c r="X16342" s="42"/>
      <c r="Y16342" s="42"/>
      <c r="Z16342" s="42"/>
    </row>
    <row r="16343">
      <c r="B16343" s="42"/>
      <c r="D16343" s="90"/>
      <c r="F16343" s="90"/>
      <c r="G16343" s="42"/>
      <c r="H16343" s="90"/>
      <c r="M16343" s="42"/>
      <c r="S16343" s="42"/>
      <c r="T16343" s="42"/>
      <c r="U16343" s="42"/>
      <c r="V16343" s="42"/>
      <c r="W16343" s="42"/>
      <c r="X16343" s="42"/>
      <c r="Y16343" s="42"/>
      <c r="Z16343" s="42"/>
    </row>
    <row r="16344">
      <c r="B16344" s="42"/>
      <c r="D16344" s="90"/>
      <c r="F16344" s="90"/>
      <c r="G16344" s="42"/>
      <c r="H16344" s="90"/>
      <c r="M16344" s="42"/>
      <c r="S16344" s="42"/>
      <c r="T16344" s="42"/>
      <c r="U16344" s="42"/>
      <c r="V16344" s="42"/>
      <c r="W16344" s="42"/>
      <c r="X16344" s="42"/>
      <c r="Y16344" s="42"/>
      <c r="Z16344" s="42"/>
    </row>
    <row r="16345">
      <c r="B16345" s="42"/>
      <c r="D16345" s="90"/>
      <c r="F16345" s="90"/>
      <c r="G16345" s="42"/>
      <c r="H16345" s="90"/>
      <c r="M16345" s="42"/>
      <c r="S16345" s="42"/>
      <c r="T16345" s="42"/>
      <c r="U16345" s="42"/>
      <c r="V16345" s="42"/>
      <c r="W16345" s="42"/>
      <c r="X16345" s="42"/>
      <c r="Y16345" s="42"/>
      <c r="Z16345" s="42"/>
    </row>
    <row r="16346">
      <c r="B16346" s="42"/>
      <c r="D16346" s="90"/>
      <c r="F16346" s="90"/>
      <c r="G16346" s="42"/>
      <c r="H16346" s="90"/>
      <c r="M16346" s="42"/>
      <c r="S16346" s="42"/>
      <c r="T16346" s="42"/>
      <c r="U16346" s="42"/>
      <c r="V16346" s="42"/>
      <c r="W16346" s="42"/>
      <c r="X16346" s="42"/>
      <c r="Y16346" s="42"/>
      <c r="Z16346" s="42"/>
    </row>
    <row r="16347">
      <c r="B16347" s="42"/>
      <c r="D16347" s="90"/>
      <c r="F16347" s="90"/>
      <c r="G16347" s="42"/>
      <c r="H16347" s="90"/>
      <c r="M16347" s="42"/>
      <c r="S16347" s="42"/>
      <c r="T16347" s="42"/>
      <c r="U16347" s="42"/>
      <c r="V16347" s="42"/>
      <c r="W16347" s="42"/>
      <c r="X16347" s="42"/>
      <c r="Y16347" s="42"/>
      <c r="Z16347" s="42"/>
    </row>
    <row r="16348">
      <c r="B16348" s="42"/>
      <c r="D16348" s="90"/>
      <c r="F16348" s="90"/>
      <c r="G16348" s="42"/>
      <c r="H16348" s="90"/>
      <c r="M16348" s="42"/>
      <c r="S16348" s="42"/>
      <c r="T16348" s="42"/>
      <c r="U16348" s="42"/>
      <c r="V16348" s="42"/>
      <c r="W16348" s="42"/>
      <c r="X16348" s="42"/>
      <c r="Y16348" s="42"/>
      <c r="Z16348" s="42"/>
    </row>
    <row r="16349">
      <c r="B16349" s="42"/>
      <c r="D16349" s="90"/>
      <c r="F16349" s="90"/>
      <c r="G16349" s="42"/>
      <c r="H16349" s="90"/>
      <c r="M16349" s="42"/>
      <c r="S16349" s="42"/>
      <c r="T16349" s="42"/>
      <c r="U16349" s="42"/>
      <c r="V16349" s="42"/>
      <c r="W16349" s="42"/>
      <c r="X16349" s="42"/>
      <c r="Y16349" s="42"/>
      <c r="Z16349" s="42"/>
    </row>
    <row r="16350">
      <c r="B16350" s="42"/>
      <c r="D16350" s="90"/>
      <c r="F16350" s="90"/>
      <c r="G16350" s="42"/>
      <c r="H16350" s="90"/>
      <c r="M16350" s="42"/>
      <c r="S16350" s="42"/>
      <c r="T16350" s="42"/>
      <c r="U16350" s="42"/>
      <c r="V16350" s="42"/>
      <c r="W16350" s="42"/>
      <c r="X16350" s="42"/>
      <c r="Y16350" s="42"/>
      <c r="Z16350" s="42"/>
    </row>
    <row r="16351">
      <c r="B16351" s="42"/>
      <c r="D16351" s="90"/>
      <c r="F16351" s="90"/>
      <c r="G16351" s="42"/>
      <c r="H16351" s="90"/>
      <c r="M16351" s="42"/>
      <c r="S16351" s="42"/>
      <c r="T16351" s="42"/>
      <c r="U16351" s="42"/>
      <c r="V16351" s="42"/>
      <c r="W16351" s="42"/>
      <c r="X16351" s="42"/>
      <c r="Y16351" s="42"/>
      <c r="Z16351" s="42"/>
    </row>
    <row r="16352">
      <c r="B16352" s="42"/>
      <c r="D16352" s="90"/>
      <c r="F16352" s="90"/>
      <c r="G16352" s="42"/>
      <c r="H16352" s="90"/>
      <c r="M16352" s="42"/>
      <c r="S16352" s="42"/>
      <c r="T16352" s="42"/>
      <c r="U16352" s="42"/>
      <c r="V16352" s="42"/>
      <c r="W16352" s="42"/>
      <c r="X16352" s="42"/>
      <c r="Y16352" s="42"/>
      <c r="Z16352" s="42"/>
    </row>
    <row r="16353">
      <c r="B16353" s="42"/>
      <c r="D16353" s="90"/>
      <c r="F16353" s="90"/>
      <c r="G16353" s="42"/>
      <c r="H16353" s="90"/>
      <c r="M16353" s="42"/>
      <c r="S16353" s="42"/>
      <c r="T16353" s="42"/>
      <c r="U16353" s="42"/>
      <c r="V16353" s="42"/>
      <c r="W16353" s="42"/>
      <c r="X16353" s="42"/>
      <c r="Y16353" s="42"/>
      <c r="Z16353" s="42"/>
    </row>
    <row r="16354">
      <c r="B16354" s="42"/>
      <c r="D16354" s="90"/>
      <c r="F16354" s="90"/>
      <c r="G16354" s="42"/>
      <c r="H16354" s="90"/>
      <c r="M16354" s="42"/>
      <c r="S16354" s="42"/>
      <c r="T16354" s="42"/>
      <c r="U16354" s="42"/>
      <c r="V16354" s="42"/>
      <c r="W16354" s="42"/>
      <c r="X16354" s="42"/>
      <c r="Y16354" s="42"/>
      <c r="Z16354" s="42"/>
    </row>
    <row r="16355">
      <c r="B16355" s="42"/>
      <c r="D16355" s="90"/>
      <c r="F16355" s="90"/>
      <c r="G16355" s="42"/>
      <c r="H16355" s="90"/>
      <c r="M16355" s="42"/>
      <c r="S16355" s="42"/>
      <c r="T16355" s="42"/>
      <c r="U16355" s="42"/>
      <c r="V16355" s="42"/>
      <c r="W16355" s="42"/>
      <c r="X16355" s="42"/>
      <c r="Y16355" s="42"/>
      <c r="Z16355" s="42"/>
    </row>
    <row r="16356">
      <c r="B16356" s="42"/>
      <c r="D16356" s="90"/>
      <c r="F16356" s="90"/>
      <c r="G16356" s="42"/>
      <c r="H16356" s="90"/>
      <c r="M16356" s="42"/>
      <c r="S16356" s="42"/>
      <c r="T16356" s="42"/>
      <c r="U16356" s="42"/>
      <c r="V16356" s="42"/>
      <c r="W16356" s="42"/>
      <c r="X16356" s="42"/>
      <c r="Y16356" s="42"/>
      <c r="Z16356" s="42"/>
    </row>
    <row r="16357">
      <c r="B16357" s="42"/>
      <c r="D16357" s="90"/>
      <c r="F16357" s="90"/>
      <c r="G16357" s="42"/>
      <c r="H16357" s="90"/>
      <c r="M16357" s="42"/>
      <c r="S16357" s="42"/>
      <c r="T16357" s="42"/>
      <c r="U16357" s="42"/>
      <c r="V16357" s="42"/>
      <c r="W16357" s="42"/>
      <c r="X16357" s="42"/>
      <c r="Y16357" s="42"/>
      <c r="Z16357" s="42"/>
    </row>
    <row r="16358">
      <c r="B16358" s="42"/>
      <c r="D16358" s="90"/>
      <c r="F16358" s="90"/>
      <c r="G16358" s="42"/>
      <c r="H16358" s="90"/>
      <c r="M16358" s="42"/>
      <c r="S16358" s="42"/>
      <c r="T16358" s="42"/>
      <c r="U16358" s="42"/>
      <c r="V16358" s="42"/>
      <c r="W16358" s="42"/>
      <c r="X16358" s="42"/>
      <c r="Y16358" s="42"/>
      <c r="Z16358" s="42"/>
    </row>
    <row r="16359">
      <c r="B16359" s="42"/>
      <c r="D16359" s="90"/>
      <c r="F16359" s="90"/>
      <c r="G16359" s="42"/>
      <c r="H16359" s="90"/>
      <c r="M16359" s="42"/>
      <c r="S16359" s="42"/>
      <c r="T16359" s="42"/>
      <c r="U16359" s="42"/>
      <c r="V16359" s="42"/>
      <c r="W16359" s="42"/>
      <c r="X16359" s="42"/>
      <c r="Y16359" s="42"/>
      <c r="Z16359" s="42"/>
    </row>
    <row r="16360">
      <c r="B16360" s="42"/>
      <c r="D16360" s="90"/>
      <c r="F16360" s="90"/>
      <c r="G16360" s="42"/>
      <c r="H16360" s="90"/>
      <c r="M16360" s="42"/>
      <c r="S16360" s="42"/>
      <c r="T16360" s="42"/>
      <c r="U16360" s="42"/>
      <c r="V16360" s="42"/>
      <c r="W16360" s="42"/>
      <c r="X16360" s="42"/>
      <c r="Y16360" s="42"/>
      <c r="Z16360" s="42"/>
    </row>
    <row r="16361">
      <c r="B16361" s="42"/>
      <c r="D16361" s="90"/>
      <c r="F16361" s="90"/>
      <c r="G16361" s="42"/>
      <c r="H16361" s="90"/>
      <c r="M16361" s="42"/>
      <c r="S16361" s="42"/>
      <c r="T16361" s="42"/>
      <c r="U16361" s="42"/>
      <c r="V16361" s="42"/>
      <c r="W16361" s="42"/>
      <c r="X16361" s="42"/>
      <c r="Y16361" s="42"/>
      <c r="Z16361" s="42"/>
    </row>
    <row r="16362">
      <c r="B16362" s="42"/>
      <c r="D16362" s="90"/>
      <c r="F16362" s="90"/>
      <c r="G16362" s="42"/>
      <c r="H16362" s="90"/>
      <c r="M16362" s="42"/>
      <c r="S16362" s="42"/>
      <c r="T16362" s="42"/>
      <c r="U16362" s="42"/>
      <c r="V16362" s="42"/>
      <c r="W16362" s="42"/>
      <c r="X16362" s="42"/>
      <c r="Y16362" s="42"/>
      <c r="Z16362" s="42"/>
    </row>
    <row r="16363">
      <c r="B16363" s="42"/>
      <c r="D16363" s="90"/>
      <c r="F16363" s="90"/>
      <c r="G16363" s="42"/>
      <c r="H16363" s="90"/>
      <c r="M16363" s="42"/>
      <c r="S16363" s="42"/>
      <c r="T16363" s="42"/>
      <c r="U16363" s="42"/>
      <c r="V16363" s="42"/>
      <c r="W16363" s="42"/>
      <c r="X16363" s="42"/>
      <c r="Y16363" s="42"/>
      <c r="Z16363" s="42"/>
    </row>
    <row r="16364">
      <c r="B16364" s="42"/>
      <c r="D16364" s="90"/>
      <c r="F16364" s="90"/>
      <c r="G16364" s="42"/>
      <c r="H16364" s="90"/>
      <c r="M16364" s="42"/>
      <c r="S16364" s="42"/>
      <c r="T16364" s="42"/>
      <c r="U16364" s="42"/>
      <c r="V16364" s="42"/>
      <c r="W16364" s="42"/>
      <c r="X16364" s="42"/>
      <c r="Y16364" s="42"/>
      <c r="Z16364" s="42"/>
    </row>
    <row r="16365">
      <c r="B16365" s="42"/>
      <c r="D16365" s="90"/>
      <c r="F16365" s="90"/>
      <c r="G16365" s="42"/>
      <c r="H16365" s="90"/>
      <c r="M16365" s="42"/>
      <c r="S16365" s="42"/>
      <c r="T16365" s="42"/>
      <c r="U16365" s="42"/>
      <c r="V16365" s="42"/>
      <c r="W16365" s="42"/>
      <c r="X16365" s="42"/>
      <c r="Y16365" s="42"/>
      <c r="Z16365" s="42"/>
    </row>
    <row r="16366">
      <c r="B16366" s="42"/>
      <c r="D16366" s="90"/>
      <c r="F16366" s="90"/>
      <c r="G16366" s="42"/>
      <c r="H16366" s="90"/>
      <c r="M16366" s="42"/>
      <c r="S16366" s="42"/>
      <c r="T16366" s="42"/>
      <c r="U16366" s="42"/>
      <c r="V16366" s="42"/>
      <c r="W16366" s="42"/>
      <c r="X16366" s="42"/>
      <c r="Y16366" s="42"/>
      <c r="Z16366" s="42"/>
    </row>
    <row r="16367">
      <c r="B16367" s="42"/>
      <c r="D16367" s="90"/>
      <c r="F16367" s="90"/>
      <c r="G16367" s="42"/>
      <c r="H16367" s="90"/>
      <c r="M16367" s="42"/>
      <c r="S16367" s="42"/>
      <c r="T16367" s="42"/>
      <c r="U16367" s="42"/>
      <c r="V16367" s="42"/>
      <c r="W16367" s="42"/>
      <c r="X16367" s="42"/>
      <c r="Y16367" s="42"/>
      <c r="Z16367" s="42"/>
    </row>
    <row r="16368">
      <c r="B16368" s="42"/>
      <c r="D16368" s="90"/>
      <c r="F16368" s="90"/>
      <c r="G16368" s="42"/>
      <c r="H16368" s="90"/>
      <c r="M16368" s="42"/>
      <c r="S16368" s="42"/>
      <c r="T16368" s="42"/>
      <c r="U16368" s="42"/>
      <c r="V16368" s="42"/>
      <c r="W16368" s="42"/>
      <c r="X16368" s="42"/>
      <c r="Y16368" s="42"/>
      <c r="Z16368" s="42"/>
    </row>
    <row r="16369">
      <c r="B16369" s="42"/>
      <c r="D16369" s="90"/>
      <c r="F16369" s="90"/>
      <c r="G16369" s="42"/>
      <c r="H16369" s="90"/>
      <c r="M16369" s="42"/>
      <c r="S16369" s="42"/>
      <c r="T16369" s="42"/>
      <c r="U16369" s="42"/>
      <c r="V16369" s="42"/>
      <c r="W16369" s="42"/>
      <c r="X16369" s="42"/>
      <c r="Y16369" s="42"/>
      <c r="Z16369" s="42"/>
    </row>
    <row r="16370">
      <c r="B16370" s="42"/>
      <c r="D16370" s="90"/>
      <c r="F16370" s="90"/>
      <c r="G16370" s="42"/>
      <c r="H16370" s="90"/>
      <c r="M16370" s="42"/>
      <c r="S16370" s="42"/>
      <c r="T16370" s="42"/>
      <c r="U16370" s="42"/>
      <c r="V16370" s="42"/>
      <c r="W16370" s="42"/>
      <c r="X16370" s="42"/>
      <c r="Y16370" s="42"/>
      <c r="Z16370" s="42"/>
    </row>
    <row r="16371">
      <c r="B16371" s="42"/>
      <c r="D16371" s="90"/>
      <c r="F16371" s="90"/>
      <c r="G16371" s="42"/>
      <c r="H16371" s="90"/>
      <c r="M16371" s="42"/>
      <c r="S16371" s="42"/>
      <c r="T16371" s="42"/>
      <c r="U16371" s="42"/>
      <c r="V16371" s="42"/>
      <c r="W16371" s="42"/>
      <c r="X16371" s="42"/>
      <c r="Y16371" s="42"/>
      <c r="Z16371" s="42"/>
    </row>
    <row r="16372">
      <c r="B16372" s="42"/>
      <c r="D16372" s="90"/>
      <c r="F16372" s="90"/>
      <c r="G16372" s="42"/>
      <c r="H16372" s="90"/>
      <c r="M16372" s="42"/>
      <c r="S16372" s="42"/>
      <c r="T16372" s="42"/>
      <c r="U16372" s="42"/>
      <c r="V16372" s="42"/>
      <c r="W16372" s="42"/>
      <c r="X16372" s="42"/>
      <c r="Y16372" s="42"/>
      <c r="Z16372" s="42"/>
    </row>
    <row r="16373">
      <c r="B16373" s="42"/>
      <c r="D16373" s="90"/>
      <c r="F16373" s="90"/>
      <c r="G16373" s="42"/>
      <c r="H16373" s="90"/>
      <c r="M16373" s="42"/>
      <c r="S16373" s="42"/>
      <c r="T16373" s="42"/>
      <c r="U16373" s="42"/>
      <c r="V16373" s="42"/>
      <c r="W16373" s="42"/>
      <c r="X16373" s="42"/>
      <c r="Y16373" s="42"/>
      <c r="Z16373" s="42"/>
    </row>
    <row r="16374">
      <c r="B16374" s="42"/>
      <c r="D16374" s="90"/>
      <c r="F16374" s="90"/>
      <c r="G16374" s="42"/>
      <c r="H16374" s="90"/>
      <c r="M16374" s="42"/>
      <c r="S16374" s="42"/>
      <c r="T16374" s="42"/>
      <c r="U16374" s="42"/>
      <c r="V16374" s="42"/>
      <c r="W16374" s="42"/>
      <c r="X16374" s="42"/>
      <c r="Y16374" s="42"/>
      <c r="Z16374" s="42"/>
    </row>
    <row r="16375">
      <c r="B16375" s="42"/>
      <c r="D16375" s="90"/>
      <c r="F16375" s="90"/>
      <c r="G16375" s="42"/>
      <c r="H16375" s="90"/>
      <c r="M16375" s="42"/>
      <c r="S16375" s="42"/>
      <c r="T16375" s="42"/>
      <c r="U16375" s="42"/>
      <c r="V16375" s="42"/>
      <c r="W16375" s="42"/>
      <c r="X16375" s="42"/>
      <c r="Y16375" s="42"/>
      <c r="Z16375" s="42"/>
    </row>
    <row r="16376">
      <c r="B16376" s="42"/>
      <c r="D16376" s="90"/>
      <c r="F16376" s="90"/>
      <c r="G16376" s="42"/>
      <c r="H16376" s="90"/>
      <c r="M16376" s="42"/>
      <c r="S16376" s="42"/>
      <c r="T16376" s="42"/>
      <c r="U16376" s="42"/>
      <c r="V16376" s="42"/>
      <c r="W16376" s="42"/>
      <c r="X16376" s="42"/>
      <c r="Y16376" s="42"/>
      <c r="Z16376" s="42"/>
    </row>
    <row r="16377">
      <c r="B16377" s="42"/>
      <c r="D16377" s="90"/>
      <c r="F16377" s="90"/>
      <c r="G16377" s="42"/>
      <c r="H16377" s="90"/>
      <c r="M16377" s="42"/>
      <c r="S16377" s="42"/>
      <c r="T16377" s="42"/>
      <c r="U16377" s="42"/>
      <c r="V16377" s="42"/>
      <c r="W16377" s="42"/>
      <c r="X16377" s="42"/>
      <c r="Y16377" s="42"/>
      <c r="Z16377" s="42"/>
    </row>
    <row r="16378">
      <c r="B16378" s="42"/>
      <c r="D16378" s="90"/>
      <c r="F16378" s="90"/>
      <c r="G16378" s="42"/>
      <c r="H16378" s="90"/>
      <c r="M16378" s="42"/>
      <c r="S16378" s="42"/>
      <c r="T16378" s="42"/>
      <c r="U16378" s="42"/>
      <c r="V16378" s="42"/>
      <c r="W16378" s="42"/>
      <c r="X16378" s="42"/>
      <c r="Y16378" s="42"/>
      <c r="Z16378" s="42"/>
    </row>
    <row r="16379">
      <c r="B16379" s="42"/>
      <c r="D16379" s="90"/>
      <c r="F16379" s="90"/>
      <c r="G16379" s="42"/>
      <c r="H16379" s="90"/>
      <c r="M16379" s="42"/>
      <c r="S16379" s="42"/>
      <c r="T16379" s="42"/>
      <c r="U16379" s="42"/>
      <c r="V16379" s="42"/>
      <c r="W16379" s="42"/>
      <c r="X16379" s="42"/>
      <c r="Y16379" s="42"/>
      <c r="Z16379" s="42"/>
    </row>
    <row r="16380">
      <c r="B16380" s="42"/>
      <c r="D16380" s="90"/>
      <c r="F16380" s="90"/>
      <c r="G16380" s="42"/>
      <c r="H16380" s="90"/>
      <c r="M16380" s="42"/>
      <c r="S16380" s="42"/>
      <c r="T16380" s="42"/>
      <c r="U16380" s="42"/>
      <c r="V16380" s="42"/>
      <c r="W16380" s="42"/>
      <c r="X16380" s="42"/>
      <c r="Y16380" s="42"/>
      <c r="Z16380" s="42"/>
    </row>
    <row r="16381">
      <c r="B16381" s="42"/>
      <c r="D16381" s="90"/>
      <c r="F16381" s="90"/>
      <c r="G16381" s="42"/>
      <c r="H16381" s="90"/>
      <c r="M16381" s="42"/>
      <c r="S16381" s="42"/>
      <c r="T16381" s="42"/>
      <c r="U16381" s="42"/>
      <c r="V16381" s="42"/>
      <c r="W16381" s="42"/>
      <c r="X16381" s="42"/>
      <c r="Y16381" s="42"/>
      <c r="Z16381" s="42"/>
    </row>
    <row r="16382">
      <c r="B16382" s="42"/>
      <c r="D16382" s="90"/>
      <c r="F16382" s="90"/>
      <c r="G16382" s="42"/>
      <c r="H16382" s="90"/>
      <c r="M16382" s="42"/>
      <c r="S16382" s="42"/>
      <c r="T16382" s="42"/>
      <c r="U16382" s="42"/>
      <c r="V16382" s="42"/>
      <c r="W16382" s="42"/>
      <c r="X16382" s="42"/>
      <c r="Y16382" s="42"/>
      <c r="Z16382" s="42"/>
    </row>
    <row r="16383">
      <c r="B16383" s="42"/>
      <c r="D16383" s="90"/>
      <c r="F16383" s="90"/>
      <c r="G16383" s="42"/>
      <c r="H16383" s="90"/>
      <c r="M16383" s="42"/>
      <c r="S16383" s="42"/>
      <c r="T16383" s="42"/>
      <c r="U16383" s="42"/>
      <c r="V16383" s="42"/>
      <c r="W16383" s="42"/>
      <c r="X16383" s="42"/>
      <c r="Y16383" s="42"/>
      <c r="Z16383" s="42"/>
    </row>
    <row r="16384">
      <c r="B16384" s="42"/>
      <c r="D16384" s="90"/>
      <c r="F16384" s="90"/>
      <c r="G16384" s="42"/>
      <c r="H16384" s="90"/>
      <c r="M16384" s="42"/>
      <c r="S16384" s="42"/>
      <c r="T16384" s="42"/>
      <c r="U16384" s="42"/>
      <c r="V16384" s="42"/>
      <c r="W16384" s="42"/>
      <c r="X16384" s="42"/>
      <c r="Y16384" s="42"/>
      <c r="Z16384" s="42"/>
    </row>
    <row r="16385">
      <c r="B16385" s="42"/>
      <c r="D16385" s="90"/>
      <c r="F16385" s="90"/>
      <c r="G16385" s="42"/>
      <c r="H16385" s="90"/>
      <c r="M16385" s="42"/>
      <c r="S16385" s="42"/>
      <c r="T16385" s="42"/>
      <c r="U16385" s="42"/>
      <c r="V16385" s="42"/>
      <c r="W16385" s="42"/>
      <c r="X16385" s="42"/>
      <c r="Y16385" s="42"/>
      <c r="Z16385" s="42"/>
    </row>
    <row r="16386">
      <c r="B16386" s="42"/>
      <c r="D16386" s="90"/>
      <c r="F16386" s="90"/>
      <c r="G16386" s="42"/>
      <c r="H16386" s="90"/>
      <c r="M16386" s="42"/>
      <c r="S16386" s="42"/>
      <c r="T16386" s="42"/>
      <c r="U16386" s="42"/>
      <c r="V16386" s="42"/>
      <c r="W16386" s="42"/>
      <c r="X16386" s="42"/>
      <c r="Y16386" s="42"/>
      <c r="Z16386" s="42"/>
    </row>
    <row r="16387">
      <c r="B16387" s="42"/>
      <c r="D16387" s="90"/>
      <c r="F16387" s="90"/>
      <c r="G16387" s="42"/>
      <c r="H16387" s="90"/>
      <c r="M16387" s="42"/>
      <c r="S16387" s="42"/>
      <c r="T16387" s="42"/>
      <c r="U16387" s="42"/>
      <c r="V16387" s="42"/>
      <c r="W16387" s="42"/>
      <c r="X16387" s="42"/>
      <c r="Y16387" s="42"/>
      <c r="Z16387" s="42"/>
    </row>
    <row r="16388">
      <c r="B16388" s="42"/>
      <c r="D16388" s="90"/>
      <c r="F16388" s="90"/>
      <c r="G16388" s="42"/>
      <c r="H16388" s="90"/>
      <c r="M16388" s="42"/>
      <c r="S16388" s="42"/>
      <c r="T16388" s="42"/>
      <c r="U16388" s="42"/>
      <c r="V16388" s="42"/>
      <c r="W16388" s="42"/>
      <c r="X16388" s="42"/>
      <c r="Y16388" s="42"/>
      <c r="Z16388" s="42"/>
    </row>
    <row r="16389">
      <c r="B16389" s="42"/>
      <c r="D16389" s="90"/>
      <c r="F16389" s="90"/>
      <c r="G16389" s="42"/>
      <c r="H16389" s="90"/>
      <c r="M16389" s="42"/>
      <c r="S16389" s="42"/>
      <c r="T16389" s="42"/>
      <c r="U16389" s="42"/>
      <c r="V16389" s="42"/>
      <c r="W16389" s="42"/>
      <c r="X16389" s="42"/>
      <c r="Y16389" s="42"/>
      <c r="Z16389" s="42"/>
    </row>
    <row r="16390">
      <c r="B16390" s="42"/>
      <c r="D16390" s="90"/>
      <c r="F16390" s="90"/>
      <c r="G16390" s="42"/>
      <c r="H16390" s="90"/>
      <c r="M16390" s="42"/>
      <c r="S16390" s="42"/>
      <c r="T16390" s="42"/>
      <c r="U16390" s="42"/>
      <c r="V16390" s="42"/>
      <c r="W16390" s="42"/>
      <c r="X16390" s="42"/>
      <c r="Y16390" s="42"/>
      <c r="Z16390" s="42"/>
    </row>
    <row r="16391">
      <c r="B16391" s="42"/>
      <c r="D16391" s="90"/>
      <c r="F16391" s="90"/>
      <c r="G16391" s="42"/>
      <c r="H16391" s="90"/>
      <c r="M16391" s="42"/>
      <c r="S16391" s="42"/>
      <c r="T16391" s="42"/>
      <c r="U16391" s="42"/>
      <c r="V16391" s="42"/>
      <c r="W16391" s="42"/>
      <c r="X16391" s="42"/>
      <c r="Y16391" s="42"/>
      <c r="Z16391" s="42"/>
    </row>
    <row r="16392">
      <c r="B16392" s="42"/>
      <c r="D16392" s="90"/>
      <c r="F16392" s="90"/>
      <c r="G16392" s="42"/>
      <c r="H16392" s="90"/>
      <c r="M16392" s="42"/>
      <c r="S16392" s="42"/>
      <c r="T16392" s="42"/>
      <c r="U16392" s="42"/>
      <c r="V16392" s="42"/>
      <c r="W16392" s="42"/>
      <c r="X16392" s="42"/>
      <c r="Y16392" s="42"/>
      <c r="Z16392" s="42"/>
    </row>
    <row r="16393">
      <c r="B16393" s="42"/>
      <c r="D16393" s="90"/>
      <c r="F16393" s="90"/>
      <c r="G16393" s="42"/>
      <c r="H16393" s="90"/>
      <c r="M16393" s="42"/>
      <c r="S16393" s="42"/>
      <c r="T16393" s="42"/>
      <c r="U16393" s="42"/>
      <c r="V16393" s="42"/>
      <c r="W16393" s="42"/>
      <c r="X16393" s="42"/>
      <c r="Y16393" s="42"/>
      <c r="Z16393" s="42"/>
    </row>
    <row r="16394">
      <c r="B16394" s="42"/>
      <c r="D16394" s="90"/>
      <c r="F16394" s="90"/>
      <c r="G16394" s="42"/>
      <c r="H16394" s="90"/>
      <c r="M16394" s="42"/>
      <c r="S16394" s="42"/>
      <c r="T16394" s="42"/>
      <c r="U16394" s="42"/>
      <c r="V16394" s="42"/>
      <c r="W16394" s="42"/>
      <c r="X16394" s="42"/>
      <c r="Y16394" s="42"/>
      <c r="Z16394" s="42"/>
    </row>
    <row r="16395">
      <c r="B16395" s="42"/>
      <c r="D16395" s="90"/>
      <c r="F16395" s="90"/>
      <c r="G16395" s="42"/>
      <c r="H16395" s="90"/>
      <c r="M16395" s="42"/>
      <c r="S16395" s="42"/>
      <c r="T16395" s="42"/>
      <c r="U16395" s="42"/>
      <c r="V16395" s="42"/>
      <c r="W16395" s="42"/>
      <c r="X16395" s="42"/>
      <c r="Y16395" s="42"/>
      <c r="Z16395" s="42"/>
    </row>
    <row r="16396">
      <c r="B16396" s="42"/>
      <c r="D16396" s="90"/>
      <c r="F16396" s="90"/>
      <c r="G16396" s="42"/>
      <c r="H16396" s="90"/>
      <c r="M16396" s="42"/>
      <c r="S16396" s="42"/>
      <c r="T16396" s="42"/>
      <c r="U16396" s="42"/>
      <c r="V16396" s="42"/>
      <c r="W16396" s="42"/>
      <c r="X16396" s="42"/>
      <c r="Y16396" s="42"/>
      <c r="Z16396" s="42"/>
    </row>
    <row r="16397">
      <c r="B16397" s="42"/>
      <c r="D16397" s="90"/>
      <c r="F16397" s="90"/>
      <c r="G16397" s="42"/>
      <c r="H16397" s="90"/>
      <c r="M16397" s="42"/>
      <c r="S16397" s="42"/>
      <c r="T16397" s="42"/>
      <c r="U16397" s="42"/>
      <c r="V16397" s="42"/>
      <c r="W16397" s="42"/>
      <c r="X16397" s="42"/>
      <c r="Y16397" s="42"/>
      <c r="Z16397" s="42"/>
    </row>
    <row r="16398">
      <c r="B16398" s="42"/>
      <c r="D16398" s="90"/>
      <c r="F16398" s="90"/>
      <c r="G16398" s="42"/>
      <c r="H16398" s="90"/>
      <c r="M16398" s="42"/>
      <c r="S16398" s="42"/>
      <c r="T16398" s="42"/>
      <c r="U16398" s="42"/>
      <c r="V16398" s="42"/>
      <c r="W16398" s="42"/>
      <c r="X16398" s="42"/>
      <c r="Y16398" s="42"/>
      <c r="Z16398" s="42"/>
    </row>
    <row r="16399">
      <c r="B16399" s="42"/>
      <c r="D16399" s="90"/>
      <c r="F16399" s="90"/>
      <c r="G16399" s="42"/>
      <c r="H16399" s="90"/>
      <c r="M16399" s="42"/>
      <c r="S16399" s="42"/>
      <c r="T16399" s="42"/>
      <c r="U16399" s="42"/>
      <c r="V16399" s="42"/>
      <c r="W16399" s="42"/>
      <c r="X16399" s="42"/>
      <c r="Y16399" s="42"/>
      <c r="Z16399" s="42"/>
    </row>
    <row r="16400">
      <c r="B16400" s="42"/>
      <c r="D16400" s="90"/>
      <c r="F16400" s="90"/>
      <c r="G16400" s="42"/>
      <c r="H16400" s="90"/>
      <c r="M16400" s="42"/>
      <c r="S16400" s="42"/>
      <c r="T16400" s="42"/>
      <c r="U16400" s="42"/>
      <c r="V16400" s="42"/>
      <c r="W16400" s="42"/>
      <c r="X16400" s="42"/>
      <c r="Y16400" s="42"/>
      <c r="Z16400" s="42"/>
    </row>
    <row r="16401">
      <c r="B16401" s="42"/>
      <c r="D16401" s="90"/>
      <c r="F16401" s="90"/>
      <c r="G16401" s="42"/>
      <c r="H16401" s="90"/>
      <c r="M16401" s="42"/>
      <c r="S16401" s="42"/>
      <c r="T16401" s="42"/>
      <c r="U16401" s="42"/>
      <c r="V16401" s="42"/>
      <c r="W16401" s="42"/>
      <c r="X16401" s="42"/>
      <c r="Y16401" s="42"/>
      <c r="Z16401" s="42"/>
    </row>
    <row r="16402">
      <c r="B16402" s="42"/>
      <c r="D16402" s="90"/>
      <c r="F16402" s="90"/>
      <c r="G16402" s="42"/>
      <c r="H16402" s="90"/>
      <c r="M16402" s="42"/>
      <c r="S16402" s="42"/>
      <c r="T16402" s="42"/>
      <c r="U16402" s="42"/>
      <c r="V16402" s="42"/>
      <c r="W16402" s="42"/>
      <c r="X16402" s="42"/>
      <c r="Y16402" s="42"/>
      <c r="Z16402" s="42"/>
    </row>
    <row r="16403">
      <c r="B16403" s="42"/>
      <c r="D16403" s="90"/>
      <c r="F16403" s="90"/>
      <c r="G16403" s="42"/>
      <c r="H16403" s="90"/>
      <c r="M16403" s="42"/>
      <c r="S16403" s="42"/>
      <c r="T16403" s="42"/>
      <c r="U16403" s="42"/>
      <c r="V16403" s="42"/>
      <c r="W16403" s="42"/>
      <c r="X16403" s="42"/>
      <c r="Y16403" s="42"/>
      <c r="Z16403" s="42"/>
    </row>
    <row r="16404">
      <c r="B16404" s="42"/>
      <c r="D16404" s="90"/>
      <c r="F16404" s="90"/>
      <c r="G16404" s="42"/>
      <c r="H16404" s="90"/>
      <c r="M16404" s="42"/>
      <c r="S16404" s="42"/>
      <c r="T16404" s="42"/>
      <c r="U16404" s="42"/>
      <c r="V16404" s="42"/>
      <c r="W16404" s="42"/>
      <c r="X16404" s="42"/>
      <c r="Y16404" s="42"/>
      <c r="Z16404" s="42"/>
    </row>
    <row r="16405">
      <c r="B16405" s="42"/>
      <c r="D16405" s="90"/>
      <c r="F16405" s="90"/>
      <c r="G16405" s="42"/>
      <c r="H16405" s="90"/>
      <c r="M16405" s="42"/>
      <c r="S16405" s="42"/>
      <c r="T16405" s="42"/>
      <c r="U16405" s="42"/>
      <c r="V16405" s="42"/>
      <c r="W16405" s="42"/>
      <c r="X16405" s="42"/>
      <c r="Y16405" s="42"/>
      <c r="Z16405" s="42"/>
    </row>
    <row r="16406">
      <c r="B16406" s="42"/>
      <c r="D16406" s="90"/>
      <c r="F16406" s="90"/>
      <c r="G16406" s="42"/>
      <c r="H16406" s="90"/>
      <c r="M16406" s="42"/>
      <c r="S16406" s="42"/>
      <c r="T16406" s="42"/>
      <c r="U16406" s="42"/>
      <c r="V16406" s="42"/>
      <c r="W16406" s="42"/>
      <c r="X16406" s="42"/>
      <c r="Y16406" s="42"/>
      <c r="Z16406" s="42"/>
    </row>
    <row r="16407">
      <c r="B16407" s="42"/>
      <c r="D16407" s="90"/>
      <c r="F16407" s="90"/>
      <c r="G16407" s="42"/>
      <c r="H16407" s="90"/>
      <c r="M16407" s="42"/>
      <c r="S16407" s="42"/>
      <c r="T16407" s="42"/>
      <c r="U16407" s="42"/>
      <c r="V16407" s="42"/>
      <c r="W16407" s="42"/>
      <c r="X16407" s="42"/>
      <c r="Y16407" s="42"/>
      <c r="Z16407" s="42"/>
    </row>
    <row r="16408">
      <c r="B16408" s="42"/>
      <c r="D16408" s="90"/>
      <c r="F16408" s="90"/>
      <c r="G16408" s="42"/>
      <c r="H16408" s="90"/>
      <c r="M16408" s="42"/>
      <c r="S16408" s="42"/>
      <c r="T16408" s="42"/>
      <c r="U16408" s="42"/>
      <c r="V16408" s="42"/>
      <c r="W16408" s="42"/>
      <c r="X16408" s="42"/>
      <c r="Y16408" s="42"/>
      <c r="Z16408" s="42"/>
    </row>
    <row r="16409">
      <c r="B16409" s="42"/>
      <c r="D16409" s="90"/>
      <c r="F16409" s="90"/>
      <c r="G16409" s="42"/>
      <c r="H16409" s="90"/>
      <c r="M16409" s="42"/>
      <c r="S16409" s="42"/>
      <c r="T16409" s="42"/>
      <c r="U16409" s="42"/>
      <c r="V16409" s="42"/>
      <c r="W16409" s="42"/>
      <c r="X16409" s="42"/>
      <c r="Y16409" s="42"/>
      <c r="Z16409" s="42"/>
    </row>
    <row r="16410">
      <c r="B16410" s="42"/>
      <c r="D16410" s="90"/>
      <c r="F16410" s="90"/>
      <c r="G16410" s="42"/>
      <c r="H16410" s="90"/>
      <c r="M16410" s="42"/>
      <c r="S16410" s="42"/>
      <c r="T16410" s="42"/>
      <c r="U16410" s="42"/>
      <c r="V16410" s="42"/>
      <c r="W16410" s="42"/>
      <c r="X16410" s="42"/>
      <c r="Y16410" s="42"/>
      <c r="Z16410" s="42"/>
    </row>
    <row r="16411">
      <c r="B16411" s="42"/>
      <c r="D16411" s="90"/>
      <c r="F16411" s="90"/>
      <c r="G16411" s="42"/>
      <c r="H16411" s="90"/>
      <c r="M16411" s="42"/>
      <c r="S16411" s="42"/>
      <c r="T16411" s="42"/>
      <c r="U16411" s="42"/>
      <c r="V16411" s="42"/>
      <c r="W16411" s="42"/>
      <c r="X16411" s="42"/>
      <c r="Y16411" s="42"/>
      <c r="Z16411" s="42"/>
    </row>
    <row r="16412">
      <c r="B16412" s="42"/>
      <c r="D16412" s="90"/>
      <c r="F16412" s="90"/>
      <c r="G16412" s="42"/>
      <c r="H16412" s="90"/>
      <c r="M16412" s="42"/>
      <c r="S16412" s="42"/>
      <c r="T16412" s="42"/>
      <c r="U16412" s="42"/>
      <c r="V16412" s="42"/>
      <c r="W16412" s="42"/>
      <c r="X16412" s="42"/>
      <c r="Y16412" s="42"/>
      <c r="Z16412" s="42"/>
    </row>
    <row r="16413">
      <c r="B16413" s="42"/>
      <c r="D16413" s="90"/>
      <c r="F16413" s="90"/>
      <c r="G16413" s="42"/>
      <c r="H16413" s="90"/>
      <c r="M16413" s="42"/>
      <c r="S16413" s="42"/>
      <c r="T16413" s="42"/>
      <c r="U16413" s="42"/>
      <c r="V16413" s="42"/>
      <c r="W16413" s="42"/>
      <c r="X16413" s="42"/>
      <c r="Y16413" s="42"/>
      <c r="Z16413" s="42"/>
    </row>
    <row r="16414">
      <c r="B16414" s="42"/>
      <c r="D16414" s="90"/>
      <c r="F16414" s="90"/>
      <c r="G16414" s="42"/>
      <c r="H16414" s="90"/>
      <c r="M16414" s="42"/>
      <c r="S16414" s="42"/>
      <c r="T16414" s="42"/>
      <c r="U16414" s="42"/>
      <c r="V16414" s="42"/>
      <c r="W16414" s="42"/>
      <c r="X16414" s="42"/>
      <c r="Y16414" s="42"/>
      <c r="Z16414" s="42"/>
    </row>
    <row r="16415">
      <c r="B16415" s="42"/>
      <c r="D16415" s="90"/>
      <c r="F16415" s="90"/>
      <c r="G16415" s="42"/>
      <c r="H16415" s="90"/>
      <c r="M16415" s="42"/>
      <c r="S16415" s="42"/>
      <c r="T16415" s="42"/>
      <c r="U16415" s="42"/>
      <c r="V16415" s="42"/>
      <c r="W16415" s="42"/>
      <c r="X16415" s="42"/>
      <c r="Y16415" s="42"/>
      <c r="Z16415" s="42"/>
    </row>
    <row r="16416">
      <c r="B16416" s="42"/>
      <c r="D16416" s="90"/>
      <c r="F16416" s="90"/>
      <c r="G16416" s="42"/>
      <c r="H16416" s="90"/>
      <c r="M16416" s="42"/>
      <c r="S16416" s="42"/>
      <c r="T16416" s="42"/>
      <c r="U16416" s="42"/>
      <c r="V16416" s="42"/>
      <c r="W16416" s="42"/>
      <c r="X16416" s="42"/>
      <c r="Y16416" s="42"/>
      <c r="Z16416" s="42"/>
    </row>
    <row r="16417">
      <c r="B16417" s="42"/>
      <c r="D16417" s="90"/>
      <c r="F16417" s="90"/>
      <c r="G16417" s="42"/>
      <c r="H16417" s="90"/>
      <c r="M16417" s="42"/>
      <c r="S16417" s="42"/>
      <c r="T16417" s="42"/>
      <c r="U16417" s="42"/>
      <c r="V16417" s="42"/>
      <c r="W16417" s="42"/>
      <c r="X16417" s="42"/>
      <c r="Y16417" s="42"/>
      <c r="Z16417" s="42"/>
    </row>
    <row r="16418">
      <c r="B16418" s="42"/>
      <c r="D16418" s="90"/>
      <c r="F16418" s="90"/>
      <c r="G16418" s="42"/>
      <c r="H16418" s="90"/>
      <c r="M16418" s="42"/>
      <c r="S16418" s="42"/>
      <c r="T16418" s="42"/>
      <c r="U16418" s="42"/>
      <c r="V16418" s="42"/>
      <c r="W16418" s="42"/>
      <c r="X16418" s="42"/>
      <c r="Y16418" s="42"/>
      <c r="Z16418" s="42"/>
    </row>
    <row r="16419">
      <c r="B16419" s="42"/>
      <c r="D16419" s="90"/>
      <c r="F16419" s="90"/>
      <c r="G16419" s="42"/>
      <c r="H16419" s="90"/>
      <c r="M16419" s="42"/>
      <c r="S16419" s="42"/>
      <c r="T16419" s="42"/>
      <c r="U16419" s="42"/>
      <c r="V16419" s="42"/>
      <c r="W16419" s="42"/>
      <c r="X16419" s="42"/>
      <c r="Y16419" s="42"/>
      <c r="Z16419" s="42"/>
    </row>
    <row r="16420">
      <c r="B16420" s="42"/>
      <c r="D16420" s="90"/>
      <c r="F16420" s="90"/>
      <c r="G16420" s="42"/>
      <c r="H16420" s="90"/>
      <c r="M16420" s="42"/>
      <c r="S16420" s="42"/>
      <c r="T16420" s="42"/>
      <c r="U16420" s="42"/>
      <c r="V16420" s="42"/>
      <c r="W16420" s="42"/>
      <c r="X16420" s="42"/>
      <c r="Y16420" s="42"/>
      <c r="Z16420" s="42"/>
    </row>
    <row r="16421">
      <c r="B16421" s="42"/>
      <c r="D16421" s="90"/>
      <c r="F16421" s="90"/>
      <c r="G16421" s="42"/>
      <c r="H16421" s="90"/>
      <c r="M16421" s="42"/>
      <c r="S16421" s="42"/>
      <c r="T16421" s="42"/>
      <c r="U16421" s="42"/>
      <c r="V16421" s="42"/>
      <c r="W16421" s="42"/>
      <c r="X16421" s="42"/>
      <c r="Y16421" s="42"/>
      <c r="Z16421" s="42"/>
    </row>
    <row r="16422">
      <c r="B16422" s="42"/>
      <c r="D16422" s="90"/>
      <c r="F16422" s="90"/>
      <c r="G16422" s="42"/>
      <c r="H16422" s="90"/>
      <c r="M16422" s="42"/>
      <c r="S16422" s="42"/>
      <c r="T16422" s="42"/>
      <c r="U16422" s="42"/>
      <c r="V16422" s="42"/>
      <c r="W16422" s="42"/>
      <c r="X16422" s="42"/>
      <c r="Y16422" s="42"/>
      <c r="Z16422" s="42"/>
    </row>
    <row r="16423">
      <c r="B16423" s="42"/>
      <c r="D16423" s="90"/>
      <c r="F16423" s="90"/>
      <c r="G16423" s="42"/>
      <c r="H16423" s="90"/>
      <c r="M16423" s="42"/>
      <c r="S16423" s="42"/>
      <c r="T16423" s="42"/>
      <c r="U16423" s="42"/>
      <c r="V16423" s="42"/>
      <c r="W16423" s="42"/>
      <c r="X16423" s="42"/>
      <c r="Y16423" s="42"/>
      <c r="Z16423" s="42"/>
    </row>
    <row r="16424">
      <c r="B16424" s="42"/>
      <c r="D16424" s="90"/>
      <c r="F16424" s="90"/>
      <c r="G16424" s="42"/>
      <c r="H16424" s="90"/>
      <c r="M16424" s="42"/>
      <c r="S16424" s="42"/>
      <c r="T16424" s="42"/>
      <c r="U16424" s="42"/>
      <c r="V16424" s="42"/>
      <c r="W16424" s="42"/>
      <c r="X16424" s="42"/>
      <c r="Y16424" s="42"/>
      <c r="Z16424" s="42"/>
    </row>
    <row r="16425">
      <c r="B16425" s="42"/>
      <c r="D16425" s="90"/>
      <c r="F16425" s="90"/>
      <c r="G16425" s="42"/>
      <c r="H16425" s="90"/>
      <c r="M16425" s="42"/>
      <c r="S16425" s="42"/>
      <c r="T16425" s="42"/>
      <c r="U16425" s="42"/>
      <c r="V16425" s="42"/>
      <c r="W16425" s="42"/>
      <c r="X16425" s="42"/>
      <c r="Y16425" s="42"/>
      <c r="Z16425" s="42"/>
    </row>
    <row r="16426">
      <c r="B16426" s="42"/>
      <c r="D16426" s="90"/>
      <c r="F16426" s="90"/>
      <c r="G16426" s="42"/>
      <c r="H16426" s="90"/>
      <c r="M16426" s="42"/>
      <c r="S16426" s="42"/>
      <c r="T16426" s="42"/>
      <c r="U16426" s="42"/>
      <c r="V16426" s="42"/>
      <c r="W16426" s="42"/>
      <c r="X16426" s="42"/>
      <c r="Y16426" s="42"/>
      <c r="Z16426" s="42"/>
    </row>
    <row r="16427">
      <c r="B16427" s="42"/>
      <c r="D16427" s="90"/>
      <c r="F16427" s="90"/>
      <c r="G16427" s="42"/>
      <c r="H16427" s="90"/>
      <c r="M16427" s="42"/>
      <c r="S16427" s="42"/>
      <c r="T16427" s="42"/>
      <c r="U16427" s="42"/>
      <c r="V16427" s="42"/>
      <c r="W16427" s="42"/>
      <c r="X16427" s="42"/>
      <c r="Y16427" s="42"/>
      <c r="Z16427" s="42"/>
    </row>
    <row r="16428">
      <c r="B16428" s="42"/>
      <c r="D16428" s="90"/>
      <c r="F16428" s="90"/>
      <c r="G16428" s="42"/>
      <c r="H16428" s="90"/>
      <c r="M16428" s="42"/>
      <c r="S16428" s="42"/>
      <c r="T16428" s="42"/>
      <c r="U16428" s="42"/>
      <c r="V16428" s="42"/>
      <c r="W16428" s="42"/>
      <c r="X16428" s="42"/>
      <c r="Y16428" s="42"/>
      <c r="Z16428" s="42"/>
    </row>
    <row r="16429">
      <c r="B16429" s="42"/>
      <c r="D16429" s="90"/>
      <c r="F16429" s="90"/>
      <c r="G16429" s="42"/>
      <c r="H16429" s="90"/>
      <c r="M16429" s="42"/>
      <c r="S16429" s="42"/>
      <c r="T16429" s="42"/>
      <c r="U16429" s="42"/>
      <c r="V16429" s="42"/>
      <c r="W16429" s="42"/>
      <c r="X16429" s="42"/>
      <c r="Y16429" s="42"/>
      <c r="Z16429" s="42"/>
    </row>
    <row r="16430">
      <c r="B16430" s="42"/>
      <c r="D16430" s="90"/>
      <c r="F16430" s="90"/>
      <c r="G16430" s="42"/>
      <c r="H16430" s="90"/>
      <c r="M16430" s="42"/>
      <c r="S16430" s="42"/>
      <c r="T16430" s="42"/>
      <c r="U16430" s="42"/>
      <c r="V16430" s="42"/>
      <c r="W16430" s="42"/>
      <c r="X16430" s="42"/>
      <c r="Y16430" s="42"/>
      <c r="Z16430" s="42"/>
    </row>
    <row r="16431">
      <c r="B16431" s="42"/>
      <c r="D16431" s="90"/>
      <c r="F16431" s="90"/>
      <c r="G16431" s="42"/>
      <c r="H16431" s="90"/>
      <c r="M16431" s="42"/>
      <c r="S16431" s="42"/>
      <c r="T16431" s="42"/>
      <c r="U16431" s="42"/>
      <c r="V16431" s="42"/>
      <c r="W16431" s="42"/>
      <c r="X16431" s="42"/>
      <c r="Y16431" s="42"/>
      <c r="Z16431" s="42"/>
    </row>
    <row r="16432">
      <c r="B16432" s="42"/>
      <c r="D16432" s="90"/>
      <c r="F16432" s="90"/>
      <c r="G16432" s="42"/>
      <c r="H16432" s="90"/>
      <c r="M16432" s="42"/>
      <c r="S16432" s="42"/>
      <c r="T16432" s="42"/>
      <c r="U16432" s="42"/>
      <c r="V16432" s="42"/>
      <c r="W16432" s="42"/>
      <c r="X16432" s="42"/>
      <c r="Y16432" s="42"/>
      <c r="Z16432" s="42"/>
    </row>
    <row r="16433">
      <c r="B16433" s="42"/>
      <c r="D16433" s="90"/>
      <c r="F16433" s="90"/>
      <c r="G16433" s="42"/>
      <c r="H16433" s="90"/>
      <c r="M16433" s="42"/>
      <c r="S16433" s="42"/>
      <c r="T16433" s="42"/>
      <c r="U16433" s="42"/>
      <c r="V16433" s="42"/>
      <c r="W16433" s="42"/>
      <c r="X16433" s="42"/>
      <c r="Y16433" s="42"/>
      <c r="Z16433" s="42"/>
    </row>
    <row r="16434">
      <c r="B16434" s="42"/>
      <c r="D16434" s="90"/>
      <c r="F16434" s="90"/>
      <c r="G16434" s="42"/>
      <c r="H16434" s="90"/>
      <c r="M16434" s="42"/>
      <c r="S16434" s="42"/>
      <c r="T16434" s="42"/>
      <c r="U16434" s="42"/>
      <c r="V16434" s="42"/>
      <c r="W16434" s="42"/>
      <c r="X16434" s="42"/>
      <c r="Y16434" s="42"/>
      <c r="Z16434" s="42"/>
    </row>
    <row r="16435">
      <c r="B16435" s="42"/>
      <c r="D16435" s="90"/>
      <c r="F16435" s="90"/>
      <c r="G16435" s="42"/>
      <c r="H16435" s="90"/>
      <c r="M16435" s="42"/>
      <c r="S16435" s="42"/>
      <c r="T16435" s="42"/>
      <c r="U16435" s="42"/>
      <c r="V16435" s="42"/>
      <c r="W16435" s="42"/>
      <c r="X16435" s="42"/>
      <c r="Y16435" s="42"/>
      <c r="Z16435" s="42"/>
    </row>
    <row r="16436">
      <c r="B16436" s="42"/>
      <c r="D16436" s="90"/>
      <c r="F16436" s="90"/>
      <c r="G16436" s="42"/>
      <c r="H16436" s="90"/>
      <c r="M16436" s="42"/>
      <c r="S16436" s="42"/>
      <c r="T16436" s="42"/>
      <c r="U16436" s="42"/>
      <c r="V16436" s="42"/>
      <c r="W16436" s="42"/>
      <c r="X16436" s="42"/>
      <c r="Y16436" s="42"/>
      <c r="Z16436" s="42"/>
    </row>
    <row r="16437">
      <c r="B16437" s="42"/>
      <c r="D16437" s="90"/>
      <c r="F16437" s="90"/>
      <c r="G16437" s="42"/>
      <c r="H16437" s="90"/>
      <c r="M16437" s="42"/>
      <c r="S16437" s="42"/>
      <c r="T16437" s="42"/>
      <c r="U16437" s="42"/>
      <c r="V16437" s="42"/>
      <c r="W16437" s="42"/>
      <c r="X16437" s="42"/>
      <c r="Y16437" s="42"/>
      <c r="Z16437" s="42"/>
    </row>
    <row r="16438">
      <c r="B16438" s="42"/>
      <c r="D16438" s="90"/>
      <c r="F16438" s="90"/>
      <c r="G16438" s="42"/>
      <c r="H16438" s="90"/>
      <c r="M16438" s="42"/>
      <c r="S16438" s="42"/>
      <c r="T16438" s="42"/>
      <c r="U16438" s="42"/>
      <c r="V16438" s="42"/>
      <c r="W16438" s="42"/>
      <c r="X16438" s="42"/>
      <c r="Y16438" s="42"/>
      <c r="Z16438" s="42"/>
    </row>
    <row r="16439">
      <c r="B16439" s="42"/>
      <c r="D16439" s="90"/>
      <c r="F16439" s="90"/>
      <c r="G16439" s="42"/>
      <c r="H16439" s="90"/>
      <c r="M16439" s="42"/>
      <c r="S16439" s="42"/>
      <c r="T16439" s="42"/>
      <c r="U16439" s="42"/>
      <c r="V16439" s="42"/>
      <c r="W16439" s="42"/>
      <c r="X16439" s="42"/>
      <c r="Y16439" s="42"/>
      <c r="Z16439" s="42"/>
    </row>
    <row r="16440">
      <c r="B16440" s="42"/>
      <c r="D16440" s="90"/>
      <c r="F16440" s="90"/>
      <c r="G16440" s="42"/>
      <c r="H16440" s="90"/>
      <c r="M16440" s="42"/>
      <c r="S16440" s="42"/>
      <c r="T16440" s="42"/>
      <c r="U16440" s="42"/>
      <c r="V16440" s="42"/>
      <c r="W16440" s="42"/>
      <c r="X16440" s="42"/>
      <c r="Y16440" s="42"/>
      <c r="Z16440" s="42"/>
    </row>
    <row r="16441">
      <c r="B16441" s="42"/>
      <c r="D16441" s="90"/>
      <c r="F16441" s="90"/>
      <c r="G16441" s="42"/>
      <c r="H16441" s="90"/>
      <c r="M16441" s="42"/>
      <c r="S16441" s="42"/>
      <c r="T16441" s="42"/>
      <c r="U16441" s="42"/>
      <c r="V16441" s="42"/>
      <c r="W16441" s="42"/>
      <c r="X16441" s="42"/>
      <c r="Y16441" s="42"/>
      <c r="Z16441" s="42"/>
    </row>
    <row r="16442">
      <c r="B16442" s="42"/>
      <c r="D16442" s="90"/>
      <c r="F16442" s="90"/>
      <c r="G16442" s="42"/>
      <c r="H16442" s="90"/>
      <c r="M16442" s="42"/>
      <c r="S16442" s="42"/>
      <c r="T16442" s="42"/>
      <c r="U16442" s="42"/>
      <c r="V16442" s="42"/>
      <c r="W16442" s="42"/>
      <c r="X16442" s="42"/>
      <c r="Y16442" s="42"/>
      <c r="Z16442" s="42"/>
    </row>
    <row r="16443">
      <c r="B16443" s="42"/>
      <c r="D16443" s="90"/>
      <c r="F16443" s="90"/>
      <c r="G16443" s="42"/>
      <c r="H16443" s="90"/>
      <c r="M16443" s="42"/>
      <c r="S16443" s="42"/>
      <c r="T16443" s="42"/>
      <c r="U16443" s="42"/>
      <c r="V16443" s="42"/>
      <c r="W16443" s="42"/>
      <c r="X16443" s="42"/>
      <c r="Y16443" s="42"/>
      <c r="Z16443" s="42"/>
    </row>
    <row r="16444">
      <c r="B16444" s="42"/>
      <c r="D16444" s="90"/>
      <c r="F16444" s="90"/>
      <c r="G16444" s="42"/>
      <c r="H16444" s="90"/>
      <c r="M16444" s="42"/>
      <c r="S16444" s="42"/>
      <c r="T16444" s="42"/>
      <c r="U16444" s="42"/>
      <c r="V16444" s="42"/>
      <c r="W16444" s="42"/>
      <c r="X16444" s="42"/>
      <c r="Y16444" s="42"/>
      <c r="Z16444" s="42"/>
    </row>
    <row r="16445">
      <c r="B16445" s="42"/>
      <c r="D16445" s="90"/>
      <c r="F16445" s="90"/>
      <c r="G16445" s="42"/>
      <c r="H16445" s="90"/>
      <c r="M16445" s="42"/>
      <c r="S16445" s="42"/>
      <c r="T16445" s="42"/>
      <c r="U16445" s="42"/>
      <c r="V16445" s="42"/>
      <c r="W16445" s="42"/>
      <c r="X16445" s="42"/>
      <c r="Y16445" s="42"/>
      <c r="Z16445" s="42"/>
    </row>
    <row r="16446">
      <c r="B16446" s="42"/>
      <c r="D16446" s="90"/>
      <c r="F16446" s="90"/>
      <c r="G16446" s="42"/>
      <c r="H16446" s="90"/>
      <c r="M16446" s="42"/>
      <c r="S16446" s="42"/>
      <c r="T16446" s="42"/>
      <c r="U16446" s="42"/>
      <c r="V16446" s="42"/>
      <c r="W16446" s="42"/>
      <c r="X16446" s="42"/>
      <c r="Y16446" s="42"/>
      <c r="Z16446" s="42"/>
    </row>
    <row r="16447">
      <c r="B16447" s="42"/>
      <c r="D16447" s="90"/>
      <c r="F16447" s="90"/>
      <c r="G16447" s="42"/>
      <c r="H16447" s="90"/>
      <c r="M16447" s="42"/>
      <c r="S16447" s="42"/>
      <c r="T16447" s="42"/>
      <c r="U16447" s="42"/>
      <c r="V16447" s="42"/>
      <c r="W16447" s="42"/>
      <c r="X16447" s="42"/>
      <c r="Y16447" s="42"/>
      <c r="Z16447" s="42"/>
    </row>
    <row r="16448">
      <c r="B16448" s="42"/>
      <c r="D16448" s="90"/>
      <c r="F16448" s="90"/>
      <c r="G16448" s="42"/>
      <c r="H16448" s="90"/>
      <c r="M16448" s="42"/>
      <c r="S16448" s="42"/>
      <c r="T16448" s="42"/>
      <c r="U16448" s="42"/>
      <c r="V16448" s="42"/>
      <c r="W16448" s="42"/>
      <c r="X16448" s="42"/>
      <c r="Y16448" s="42"/>
      <c r="Z16448" s="42"/>
    </row>
    <row r="16449">
      <c r="B16449" s="42"/>
      <c r="D16449" s="90"/>
      <c r="F16449" s="90"/>
      <c r="G16449" s="42"/>
      <c r="H16449" s="90"/>
      <c r="M16449" s="42"/>
      <c r="S16449" s="42"/>
      <c r="T16449" s="42"/>
      <c r="U16449" s="42"/>
      <c r="V16449" s="42"/>
      <c r="W16449" s="42"/>
      <c r="X16449" s="42"/>
      <c r="Y16449" s="42"/>
      <c r="Z16449" s="42"/>
    </row>
    <row r="16450">
      <c r="B16450" s="42"/>
      <c r="D16450" s="90"/>
      <c r="F16450" s="90"/>
      <c r="G16450" s="42"/>
      <c r="H16450" s="90"/>
      <c r="M16450" s="42"/>
      <c r="S16450" s="42"/>
      <c r="T16450" s="42"/>
      <c r="U16450" s="42"/>
      <c r="V16450" s="42"/>
      <c r="W16450" s="42"/>
      <c r="X16450" s="42"/>
      <c r="Y16450" s="42"/>
      <c r="Z16450" s="42"/>
    </row>
    <row r="16451">
      <c r="B16451" s="42"/>
      <c r="D16451" s="90"/>
      <c r="F16451" s="90"/>
      <c r="G16451" s="42"/>
      <c r="H16451" s="90"/>
      <c r="M16451" s="42"/>
      <c r="S16451" s="42"/>
      <c r="T16451" s="42"/>
      <c r="U16451" s="42"/>
      <c r="V16451" s="42"/>
      <c r="W16451" s="42"/>
      <c r="X16451" s="42"/>
      <c r="Y16451" s="42"/>
      <c r="Z16451" s="42"/>
    </row>
    <row r="16452">
      <c r="B16452" s="42"/>
      <c r="D16452" s="90"/>
      <c r="F16452" s="90"/>
      <c r="G16452" s="42"/>
      <c r="H16452" s="90"/>
      <c r="M16452" s="42"/>
      <c r="S16452" s="42"/>
      <c r="T16452" s="42"/>
      <c r="U16452" s="42"/>
      <c r="V16452" s="42"/>
      <c r="W16452" s="42"/>
      <c r="X16452" s="42"/>
      <c r="Y16452" s="42"/>
      <c r="Z16452" s="42"/>
    </row>
    <row r="16453">
      <c r="B16453" s="42"/>
      <c r="D16453" s="90"/>
      <c r="F16453" s="90"/>
      <c r="G16453" s="42"/>
      <c r="H16453" s="90"/>
      <c r="M16453" s="42"/>
      <c r="S16453" s="42"/>
      <c r="T16453" s="42"/>
      <c r="U16453" s="42"/>
      <c r="V16453" s="42"/>
      <c r="W16453" s="42"/>
      <c r="X16453" s="42"/>
      <c r="Y16453" s="42"/>
      <c r="Z16453" s="42"/>
    </row>
    <row r="16454">
      <c r="B16454" s="42"/>
      <c r="D16454" s="90"/>
      <c r="F16454" s="90"/>
      <c r="G16454" s="42"/>
      <c r="H16454" s="90"/>
      <c r="M16454" s="42"/>
      <c r="S16454" s="42"/>
      <c r="T16454" s="42"/>
      <c r="U16454" s="42"/>
      <c r="V16454" s="42"/>
      <c r="W16454" s="42"/>
      <c r="X16454" s="42"/>
      <c r="Y16454" s="42"/>
      <c r="Z16454" s="42"/>
    </row>
    <row r="16455">
      <c r="B16455" s="42"/>
      <c r="D16455" s="90"/>
      <c r="F16455" s="90"/>
      <c r="G16455" s="42"/>
      <c r="H16455" s="90"/>
      <c r="M16455" s="42"/>
      <c r="S16455" s="42"/>
      <c r="T16455" s="42"/>
      <c r="U16455" s="42"/>
      <c r="V16455" s="42"/>
      <c r="W16455" s="42"/>
      <c r="X16455" s="42"/>
      <c r="Y16455" s="42"/>
      <c r="Z16455" s="42"/>
    </row>
    <row r="16456">
      <c r="B16456" s="42"/>
      <c r="D16456" s="90"/>
      <c r="F16456" s="90"/>
      <c r="G16456" s="42"/>
      <c r="H16456" s="90"/>
      <c r="M16456" s="42"/>
      <c r="S16456" s="42"/>
      <c r="T16456" s="42"/>
      <c r="U16456" s="42"/>
      <c r="V16456" s="42"/>
      <c r="W16456" s="42"/>
      <c r="X16456" s="42"/>
      <c r="Y16456" s="42"/>
      <c r="Z16456" s="42"/>
    </row>
    <row r="16457">
      <c r="B16457" s="42"/>
      <c r="D16457" s="90"/>
      <c r="F16457" s="90"/>
      <c r="G16457" s="42"/>
      <c r="H16457" s="90"/>
      <c r="M16457" s="42"/>
      <c r="S16457" s="42"/>
      <c r="T16457" s="42"/>
      <c r="U16457" s="42"/>
      <c r="V16457" s="42"/>
      <c r="W16457" s="42"/>
      <c r="X16457" s="42"/>
      <c r="Y16457" s="42"/>
      <c r="Z16457" s="42"/>
    </row>
    <row r="16458">
      <c r="B16458" s="42"/>
      <c r="D16458" s="90"/>
      <c r="F16458" s="90"/>
      <c r="G16458" s="42"/>
      <c r="H16458" s="90"/>
      <c r="M16458" s="42"/>
      <c r="S16458" s="42"/>
      <c r="T16458" s="42"/>
      <c r="U16458" s="42"/>
      <c r="V16458" s="42"/>
      <c r="W16458" s="42"/>
      <c r="X16458" s="42"/>
      <c r="Y16458" s="42"/>
      <c r="Z16458" s="42"/>
    </row>
    <row r="16459">
      <c r="B16459" s="42"/>
      <c r="D16459" s="90"/>
      <c r="F16459" s="90"/>
      <c r="G16459" s="42"/>
      <c r="H16459" s="90"/>
      <c r="M16459" s="42"/>
      <c r="S16459" s="42"/>
      <c r="T16459" s="42"/>
      <c r="U16459" s="42"/>
      <c r="V16459" s="42"/>
      <c r="W16459" s="42"/>
      <c r="X16459" s="42"/>
      <c r="Y16459" s="42"/>
      <c r="Z16459" s="42"/>
    </row>
    <row r="16460">
      <c r="B16460" s="42"/>
      <c r="D16460" s="90"/>
      <c r="F16460" s="90"/>
      <c r="G16460" s="42"/>
      <c r="H16460" s="90"/>
      <c r="M16460" s="42"/>
      <c r="S16460" s="42"/>
      <c r="T16460" s="42"/>
      <c r="U16460" s="42"/>
      <c r="V16460" s="42"/>
      <c r="W16460" s="42"/>
      <c r="X16460" s="42"/>
      <c r="Y16460" s="42"/>
      <c r="Z16460" s="42"/>
    </row>
    <row r="16461">
      <c r="B16461" s="42"/>
      <c r="D16461" s="90"/>
      <c r="F16461" s="90"/>
      <c r="G16461" s="42"/>
      <c r="H16461" s="90"/>
      <c r="M16461" s="42"/>
      <c r="S16461" s="42"/>
      <c r="T16461" s="42"/>
      <c r="U16461" s="42"/>
      <c r="V16461" s="42"/>
      <c r="W16461" s="42"/>
      <c r="X16461" s="42"/>
      <c r="Y16461" s="42"/>
      <c r="Z16461" s="42"/>
    </row>
    <row r="16462">
      <c r="B16462" s="42"/>
      <c r="D16462" s="90"/>
      <c r="F16462" s="90"/>
      <c r="G16462" s="42"/>
      <c r="H16462" s="90"/>
      <c r="M16462" s="42"/>
      <c r="S16462" s="42"/>
      <c r="T16462" s="42"/>
      <c r="U16462" s="42"/>
      <c r="V16462" s="42"/>
      <c r="W16462" s="42"/>
      <c r="X16462" s="42"/>
      <c r="Y16462" s="42"/>
      <c r="Z16462" s="42"/>
    </row>
    <row r="16463">
      <c r="B16463" s="42"/>
      <c r="D16463" s="90"/>
      <c r="F16463" s="90"/>
      <c r="G16463" s="42"/>
      <c r="H16463" s="90"/>
      <c r="M16463" s="42"/>
      <c r="S16463" s="42"/>
      <c r="T16463" s="42"/>
      <c r="U16463" s="42"/>
      <c r="V16463" s="42"/>
      <c r="W16463" s="42"/>
      <c r="X16463" s="42"/>
      <c r="Y16463" s="42"/>
      <c r="Z16463" s="42"/>
    </row>
    <row r="16464">
      <c r="B16464" s="42"/>
      <c r="D16464" s="90"/>
      <c r="F16464" s="90"/>
      <c r="G16464" s="42"/>
      <c r="H16464" s="90"/>
      <c r="M16464" s="42"/>
      <c r="S16464" s="42"/>
      <c r="T16464" s="42"/>
      <c r="U16464" s="42"/>
      <c r="V16464" s="42"/>
      <c r="W16464" s="42"/>
      <c r="X16464" s="42"/>
      <c r="Y16464" s="42"/>
      <c r="Z16464" s="42"/>
    </row>
    <row r="16465">
      <c r="B16465" s="42"/>
      <c r="D16465" s="90"/>
      <c r="F16465" s="90"/>
      <c r="G16465" s="42"/>
      <c r="H16465" s="90"/>
      <c r="M16465" s="42"/>
      <c r="S16465" s="42"/>
      <c r="T16465" s="42"/>
      <c r="U16465" s="42"/>
      <c r="V16465" s="42"/>
      <c r="W16465" s="42"/>
      <c r="X16465" s="42"/>
      <c r="Y16465" s="42"/>
      <c r="Z16465" s="42"/>
    </row>
    <row r="16466">
      <c r="B16466" s="42"/>
      <c r="D16466" s="90"/>
      <c r="F16466" s="90"/>
      <c r="G16466" s="42"/>
      <c r="H16466" s="90"/>
      <c r="M16466" s="42"/>
      <c r="S16466" s="42"/>
      <c r="T16466" s="42"/>
      <c r="U16466" s="42"/>
      <c r="V16466" s="42"/>
      <c r="W16466" s="42"/>
      <c r="X16466" s="42"/>
      <c r="Y16466" s="42"/>
      <c r="Z16466" s="42"/>
    </row>
    <row r="16467">
      <c r="B16467" s="42"/>
      <c r="D16467" s="90"/>
      <c r="F16467" s="90"/>
      <c r="G16467" s="42"/>
      <c r="H16467" s="90"/>
      <c r="M16467" s="42"/>
      <c r="S16467" s="42"/>
      <c r="T16467" s="42"/>
      <c r="U16467" s="42"/>
      <c r="V16467" s="42"/>
      <c r="W16467" s="42"/>
      <c r="X16467" s="42"/>
      <c r="Y16467" s="42"/>
      <c r="Z16467" s="42"/>
    </row>
    <row r="16468">
      <c r="B16468" s="42"/>
      <c r="D16468" s="90"/>
      <c r="F16468" s="90"/>
      <c r="G16468" s="42"/>
      <c r="H16468" s="90"/>
      <c r="M16468" s="42"/>
      <c r="S16468" s="42"/>
      <c r="T16468" s="42"/>
      <c r="U16468" s="42"/>
      <c r="V16468" s="42"/>
      <c r="W16468" s="42"/>
      <c r="X16468" s="42"/>
      <c r="Y16468" s="42"/>
      <c r="Z16468" s="42"/>
    </row>
    <row r="16469">
      <c r="B16469" s="42"/>
      <c r="D16469" s="90"/>
      <c r="F16469" s="90"/>
      <c r="G16469" s="42"/>
      <c r="H16469" s="90"/>
      <c r="M16469" s="42"/>
      <c r="S16469" s="42"/>
      <c r="T16469" s="42"/>
      <c r="U16469" s="42"/>
      <c r="V16469" s="42"/>
      <c r="W16469" s="42"/>
      <c r="X16469" s="42"/>
      <c r="Y16469" s="42"/>
      <c r="Z16469" s="42"/>
    </row>
    <row r="16470">
      <c r="B16470" s="42"/>
      <c r="D16470" s="90"/>
      <c r="F16470" s="90"/>
      <c r="G16470" s="42"/>
      <c r="H16470" s="90"/>
      <c r="M16470" s="42"/>
      <c r="S16470" s="42"/>
      <c r="T16470" s="42"/>
      <c r="U16470" s="42"/>
      <c r="V16470" s="42"/>
      <c r="W16470" s="42"/>
      <c r="X16470" s="42"/>
      <c r="Y16470" s="42"/>
      <c r="Z16470" s="42"/>
    </row>
    <row r="16471">
      <c r="B16471" s="42"/>
      <c r="D16471" s="90"/>
      <c r="F16471" s="90"/>
      <c r="G16471" s="42"/>
      <c r="H16471" s="90"/>
      <c r="M16471" s="42"/>
      <c r="S16471" s="42"/>
      <c r="T16471" s="42"/>
      <c r="U16471" s="42"/>
      <c r="V16471" s="42"/>
      <c r="W16471" s="42"/>
      <c r="X16471" s="42"/>
      <c r="Y16471" s="42"/>
      <c r="Z16471" s="42"/>
    </row>
    <row r="16472">
      <c r="B16472" s="42"/>
      <c r="D16472" s="90"/>
      <c r="F16472" s="90"/>
      <c r="G16472" s="42"/>
      <c r="H16472" s="90"/>
      <c r="M16472" s="42"/>
      <c r="S16472" s="42"/>
      <c r="T16472" s="42"/>
      <c r="U16472" s="42"/>
      <c r="V16472" s="42"/>
      <c r="W16472" s="42"/>
      <c r="X16472" s="42"/>
      <c r="Y16472" s="42"/>
      <c r="Z16472" s="42"/>
    </row>
    <row r="16473">
      <c r="B16473" s="42"/>
      <c r="D16473" s="90"/>
      <c r="F16473" s="90"/>
      <c r="G16473" s="42"/>
      <c r="H16473" s="90"/>
      <c r="M16473" s="42"/>
      <c r="S16473" s="42"/>
      <c r="T16473" s="42"/>
      <c r="U16473" s="42"/>
      <c r="V16473" s="42"/>
      <c r="W16473" s="42"/>
      <c r="X16473" s="42"/>
      <c r="Y16473" s="42"/>
      <c r="Z16473" s="42"/>
    </row>
    <row r="16474">
      <c r="B16474" s="42"/>
      <c r="D16474" s="90"/>
      <c r="F16474" s="90"/>
      <c r="G16474" s="42"/>
      <c r="H16474" s="90"/>
      <c r="M16474" s="42"/>
      <c r="S16474" s="42"/>
      <c r="T16474" s="42"/>
      <c r="U16474" s="42"/>
      <c r="V16474" s="42"/>
      <c r="W16474" s="42"/>
      <c r="X16474" s="42"/>
      <c r="Y16474" s="42"/>
      <c r="Z16474" s="42"/>
    </row>
    <row r="16475">
      <c r="B16475" s="42"/>
      <c r="D16475" s="90"/>
      <c r="F16475" s="90"/>
      <c r="G16475" s="42"/>
      <c r="H16475" s="90"/>
      <c r="M16475" s="42"/>
      <c r="S16475" s="42"/>
      <c r="T16475" s="42"/>
      <c r="U16475" s="42"/>
      <c r="V16475" s="42"/>
      <c r="W16475" s="42"/>
      <c r="X16475" s="42"/>
      <c r="Y16475" s="42"/>
      <c r="Z16475" s="42"/>
    </row>
    <row r="16476">
      <c r="B16476" s="42"/>
      <c r="D16476" s="90"/>
      <c r="F16476" s="90"/>
      <c r="G16476" s="42"/>
      <c r="H16476" s="90"/>
      <c r="M16476" s="42"/>
      <c r="S16476" s="42"/>
      <c r="T16476" s="42"/>
      <c r="U16476" s="42"/>
      <c r="V16476" s="42"/>
      <c r="W16476" s="42"/>
      <c r="X16476" s="42"/>
      <c r="Y16476" s="42"/>
      <c r="Z16476" s="42"/>
    </row>
    <row r="16477">
      <c r="B16477" s="42"/>
      <c r="D16477" s="90"/>
      <c r="F16477" s="90"/>
      <c r="G16477" s="42"/>
      <c r="H16477" s="90"/>
      <c r="M16477" s="42"/>
      <c r="S16477" s="42"/>
      <c r="T16477" s="42"/>
      <c r="U16477" s="42"/>
      <c r="V16477" s="42"/>
      <c r="W16477" s="42"/>
      <c r="X16477" s="42"/>
      <c r="Y16477" s="42"/>
      <c r="Z16477" s="42"/>
    </row>
    <row r="16478">
      <c r="B16478" s="42"/>
      <c r="D16478" s="90"/>
      <c r="F16478" s="90"/>
      <c r="G16478" s="42"/>
      <c r="H16478" s="90"/>
      <c r="M16478" s="42"/>
      <c r="S16478" s="42"/>
      <c r="T16478" s="42"/>
      <c r="U16478" s="42"/>
      <c r="V16478" s="42"/>
      <c r="W16478" s="42"/>
      <c r="X16478" s="42"/>
      <c r="Y16478" s="42"/>
      <c r="Z16478" s="42"/>
    </row>
    <row r="16479">
      <c r="B16479" s="42"/>
      <c r="D16479" s="90"/>
      <c r="F16479" s="90"/>
      <c r="G16479" s="42"/>
      <c r="H16479" s="90"/>
      <c r="M16479" s="42"/>
      <c r="S16479" s="42"/>
      <c r="T16479" s="42"/>
      <c r="U16479" s="42"/>
      <c r="V16479" s="42"/>
      <c r="W16479" s="42"/>
      <c r="X16479" s="42"/>
      <c r="Y16479" s="42"/>
      <c r="Z16479" s="42"/>
    </row>
    <row r="16480">
      <c r="B16480" s="42"/>
      <c r="D16480" s="90"/>
      <c r="F16480" s="90"/>
      <c r="G16480" s="42"/>
      <c r="H16480" s="90"/>
      <c r="M16480" s="42"/>
      <c r="S16480" s="42"/>
      <c r="T16480" s="42"/>
      <c r="U16480" s="42"/>
      <c r="V16480" s="42"/>
      <c r="W16480" s="42"/>
      <c r="X16480" s="42"/>
      <c r="Y16480" s="42"/>
      <c r="Z16480" s="42"/>
    </row>
    <row r="16481">
      <c r="B16481" s="42"/>
      <c r="D16481" s="90"/>
      <c r="F16481" s="90"/>
      <c r="G16481" s="42"/>
      <c r="H16481" s="90"/>
      <c r="M16481" s="42"/>
      <c r="S16481" s="42"/>
      <c r="T16481" s="42"/>
      <c r="U16481" s="42"/>
      <c r="V16481" s="42"/>
      <c r="W16481" s="42"/>
      <c r="X16481" s="42"/>
      <c r="Y16481" s="42"/>
      <c r="Z16481" s="42"/>
    </row>
    <row r="16482">
      <c r="B16482" s="42"/>
      <c r="D16482" s="90"/>
      <c r="F16482" s="90"/>
      <c r="G16482" s="42"/>
      <c r="H16482" s="90"/>
      <c r="M16482" s="42"/>
      <c r="S16482" s="42"/>
      <c r="T16482" s="42"/>
      <c r="U16482" s="42"/>
      <c r="V16482" s="42"/>
      <c r="W16482" s="42"/>
      <c r="X16482" s="42"/>
      <c r="Y16482" s="42"/>
      <c r="Z16482" s="42"/>
    </row>
    <row r="16483">
      <c r="B16483" s="42"/>
      <c r="D16483" s="90"/>
      <c r="F16483" s="90"/>
      <c r="G16483" s="42"/>
      <c r="H16483" s="90"/>
      <c r="M16483" s="42"/>
      <c r="S16483" s="42"/>
      <c r="T16483" s="42"/>
      <c r="U16483" s="42"/>
      <c r="V16483" s="42"/>
      <c r="W16483" s="42"/>
      <c r="X16483" s="42"/>
      <c r="Y16483" s="42"/>
      <c r="Z16483" s="42"/>
    </row>
    <row r="16484">
      <c r="B16484" s="42"/>
      <c r="D16484" s="90"/>
      <c r="F16484" s="90"/>
      <c r="G16484" s="42"/>
      <c r="H16484" s="90"/>
      <c r="M16484" s="42"/>
      <c r="S16484" s="42"/>
      <c r="T16484" s="42"/>
      <c r="U16484" s="42"/>
      <c r="V16484" s="42"/>
      <c r="W16484" s="42"/>
      <c r="X16484" s="42"/>
      <c r="Y16484" s="42"/>
      <c r="Z16484" s="42"/>
    </row>
    <row r="16485">
      <c r="B16485" s="42"/>
      <c r="D16485" s="90"/>
      <c r="F16485" s="90"/>
      <c r="G16485" s="42"/>
      <c r="H16485" s="90"/>
      <c r="M16485" s="42"/>
      <c r="S16485" s="42"/>
      <c r="T16485" s="42"/>
      <c r="U16485" s="42"/>
      <c r="V16485" s="42"/>
      <c r="W16485" s="42"/>
      <c r="X16485" s="42"/>
      <c r="Y16485" s="42"/>
      <c r="Z16485" s="42"/>
    </row>
    <row r="16486">
      <c r="B16486" s="42"/>
      <c r="D16486" s="90"/>
      <c r="F16486" s="90"/>
      <c r="G16486" s="42"/>
      <c r="H16486" s="90"/>
      <c r="M16486" s="42"/>
      <c r="S16486" s="42"/>
      <c r="T16486" s="42"/>
      <c r="U16486" s="42"/>
      <c r="V16486" s="42"/>
      <c r="W16486" s="42"/>
      <c r="X16486" s="42"/>
      <c r="Y16486" s="42"/>
      <c r="Z16486" s="42"/>
    </row>
    <row r="16487">
      <c r="B16487" s="42"/>
      <c r="D16487" s="90"/>
      <c r="F16487" s="90"/>
      <c r="G16487" s="42"/>
      <c r="H16487" s="90"/>
      <c r="M16487" s="42"/>
      <c r="S16487" s="42"/>
      <c r="T16487" s="42"/>
      <c r="U16487" s="42"/>
      <c r="V16487" s="42"/>
      <c r="W16487" s="42"/>
      <c r="X16487" s="42"/>
      <c r="Y16487" s="42"/>
      <c r="Z16487" s="42"/>
    </row>
    <row r="16488">
      <c r="B16488" s="42"/>
      <c r="D16488" s="90"/>
      <c r="F16488" s="90"/>
      <c r="G16488" s="42"/>
      <c r="H16488" s="90"/>
      <c r="M16488" s="42"/>
      <c r="S16488" s="42"/>
      <c r="T16488" s="42"/>
      <c r="U16488" s="42"/>
      <c r="V16488" s="42"/>
      <c r="W16488" s="42"/>
      <c r="X16488" s="42"/>
      <c r="Y16488" s="42"/>
      <c r="Z16488" s="42"/>
    </row>
    <row r="16489">
      <c r="B16489" s="42"/>
      <c r="D16489" s="90"/>
      <c r="F16489" s="90"/>
      <c r="G16489" s="42"/>
      <c r="H16489" s="90"/>
      <c r="M16489" s="42"/>
      <c r="S16489" s="42"/>
      <c r="T16489" s="42"/>
      <c r="U16489" s="42"/>
      <c r="V16489" s="42"/>
      <c r="W16489" s="42"/>
      <c r="X16489" s="42"/>
      <c r="Y16489" s="42"/>
      <c r="Z16489" s="42"/>
    </row>
    <row r="16490">
      <c r="B16490" s="42"/>
      <c r="D16490" s="90"/>
      <c r="F16490" s="90"/>
      <c r="G16490" s="42"/>
      <c r="H16490" s="90"/>
      <c r="M16490" s="42"/>
      <c r="S16490" s="42"/>
      <c r="T16490" s="42"/>
      <c r="U16490" s="42"/>
      <c r="V16490" s="42"/>
      <c r="W16490" s="42"/>
      <c r="X16490" s="42"/>
      <c r="Y16490" s="42"/>
      <c r="Z16490" s="42"/>
    </row>
    <row r="16491">
      <c r="B16491" s="42"/>
      <c r="D16491" s="90"/>
      <c r="F16491" s="90"/>
      <c r="G16491" s="42"/>
      <c r="H16491" s="90"/>
      <c r="M16491" s="42"/>
      <c r="S16491" s="42"/>
      <c r="T16491" s="42"/>
      <c r="U16491" s="42"/>
      <c r="V16491" s="42"/>
      <c r="W16491" s="42"/>
      <c r="X16491" s="42"/>
      <c r="Y16491" s="42"/>
      <c r="Z16491" s="42"/>
    </row>
    <row r="16492">
      <c r="B16492" s="42"/>
      <c r="D16492" s="90"/>
      <c r="F16492" s="90"/>
      <c r="G16492" s="42"/>
      <c r="H16492" s="90"/>
      <c r="M16492" s="42"/>
      <c r="S16492" s="42"/>
      <c r="T16492" s="42"/>
      <c r="U16492" s="42"/>
      <c r="V16492" s="42"/>
      <c r="W16492" s="42"/>
      <c r="X16492" s="42"/>
      <c r="Y16492" s="42"/>
      <c r="Z16492" s="42"/>
    </row>
    <row r="16493">
      <c r="B16493" s="42"/>
      <c r="D16493" s="90"/>
      <c r="F16493" s="90"/>
      <c r="G16493" s="42"/>
      <c r="H16493" s="90"/>
      <c r="M16493" s="42"/>
      <c r="S16493" s="42"/>
      <c r="T16493" s="42"/>
      <c r="U16493" s="42"/>
      <c r="V16493" s="42"/>
      <c r="W16493" s="42"/>
      <c r="X16493" s="42"/>
      <c r="Y16493" s="42"/>
      <c r="Z16493" s="42"/>
    </row>
    <row r="16494">
      <c r="B16494" s="42"/>
      <c r="D16494" s="90"/>
      <c r="F16494" s="90"/>
      <c r="G16494" s="42"/>
      <c r="H16494" s="90"/>
      <c r="M16494" s="42"/>
      <c r="S16494" s="42"/>
      <c r="T16494" s="42"/>
      <c r="U16494" s="42"/>
      <c r="V16494" s="42"/>
      <c r="W16494" s="42"/>
      <c r="X16494" s="42"/>
      <c r="Y16494" s="42"/>
      <c r="Z16494" s="42"/>
    </row>
    <row r="16495">
      <c r="B16495" s="42"/>
      <c r="D16495" s="90"/>
      <c r="F16495" s="90"/>
      <c r="G16495" s="42"/>
      <c r="H16495" s="90"/>
      <c r="M16495" s="42"/>
      <c r="S16495" s="42"/>
      <c r="T16495" s="42"/>
      <c r="U16495" s="42"/>
      <c r="V16495" s="42"/>
      <c r="W16495" s="42"/>
      <c r="X16495" s="42"/>
      <c r="Y16495" s="42"/>
      <c r="Z16495" s="42"/>
    </row>
    <row r="16496">
      <c r="B16496" s="42"/>
      <c r="D16496" s="90"/>
      <c r="F16496" s="90"/>
      <c r="G16496" s="42"/>
      <c r="H16496" s="90"/>
      <c r="M16496" s="42"/>
      <c r="S16496" s="42"/>
      <c r="T16496" s="42"/>
      <c r="U16496" s="42"/>
      <c r="V16496" s="42"/>
      <c r="W16496" s="42"/>
      <c r="X16496" s="42"/>
      <c r="Y16496" s="42"/>
      <c r="Z16496" s="42"/>
    </row>
    <row r="16497">
      <c r="B16497" s="42"/>
      <c r="D16497" s="90"/>
      <c r="F16497" s="90"/>
      <c r="G16497" s="42"/>
      <c r="H16497" s="90"/>
      <c r="M16497" s="42"/>
      <c r="S16497" s="42"/>
      <c r="T16497" s="42"/>
      <c r="U16497" s="42"/>
      <c r="V16497" s="42"/>
      <c r="W16497" s="42"/>
      <c r="X16497" s="42"/>
      <c r="Y16497" s="42"/>
      <c r="Z16497" s="42"/>
    </row>
    <row r="16498">
      <c r="B16498" s="42"/>
      <c r="D16498" s="90"/>
      <c r="F16498" s="90"/>
      <c r="G16498" s="42"/>
      <c r="H16498" s="90"/>
      <c r="M16498" s="42"/>
      <c r="S16498" s="42"/>
      <c r="T16498" s="42"/>
      <c r="U16498" s="42"/>
      <c r="V16498" s="42"/>
      <c r="W16498" s="42"/>
      <c r="X16498" s="42"/>
      <c r="Y16498" s="42"/>
      <c r="Z16498" s="42"/>
    </row>
    <row r="16499">
      <c r="B16499" s="42"/>
      <c r="D16499" s="90"/>
      <c r="F16499" s="90"/>
      <c r="G16499" s="42"/>
      <c r="H16499" s="90"/>
      <c r="M16499" s="42"/>
      <c r="S16499" s="42"/>
      <c r="T16499" s="42"/>
      <c r="U16499" s="42"/>
      <c r="V16499" s="42"/>
      <c r="W16499" s="42"/>
      <c r="X16499" s="42"/>
      <c r="Y16499" s="42"/>
      <c r="Z16499" s="42"/>
    </row>
    <row r="16500">
      <c r="B16500" s="42"/>
      <c r="D16500" s="90"/>
      <c r="F16500" s="90"/>
      <c r="G16500" s="42"/>
      <c r="H16500" s="90"/>
      <c r="M16500" s="42"/>
      <c r="S16500" s="42"/>
      <c r="T16500" s="42"/>
      <c r="U16500" s="42"/>
      <c r="V16500" s="42"/>
      <c r="W16500" s="42"/>
      <c r="X16500" s="42"/>
      <c r="Y16500" s="42"/>
      <c r="Z16500" s="42"/>
    </row>
    <row r="16501">
      <c r="B16501" s="42"/>
      <c r="D16501" s="90"/>
      <c r="F16501" s="90"/>
      <c r="G16501" s="42"/>
      <c r="H16501" s="90"/>
      <c r="M16501" s="42"/>
      <c r="S16501" s="42"/>
      <c r="T16501" s="42"/>
      <c r="U16501" s="42"/>
      <c r="V16501" s="42"/>
      <c r="W16501" s="42"/>
      <c r="X16501" s="42"/>
      <c r="Y16501" s="42"/>
      <c r="Z16501" s="42"/>
    </row>
    <row r="16502">
      <c r="B16502" s="42"/>
      <c r="D16502" s="90"/>
      <c r="F16502" s="90"/>
      <c r="G16502" s="42"/>
      <c r="H16502" s="90"/>
      <c r="M16502" s="42"/>
      <c r="S16502" s="42"/>
      <c r="T16502" s="42"/>
      <c r="U16502" s="42"/>
      <c r="V16502" s="42"/>
      <c r="W16502" s="42"/>
      <c r="X16502" s="42"/>
      <c r="Y16502" s="42"/>
      <c r="Z16502" s="42"/>
    </row>
    <row r="16503">
      <c r="B16503" s="42"/>
      <c r="D16503" s="90"/>
      <c r="F16503" s="90"/>
      <c r="G16503" s="42"/>
      <c r="H16503" s="90"/>
      <c r="M16503" s="42"/>
      <c r="S16503" s="42"/>
      <c r="T16503" s="42"/>
      <c r="U16503" s="42"/>
      <c r="V16503" s="42"/>
      <c r="W16503" s="42"/>
      <c r="X16503" s="42"/>
      <c r="Y16503" s="42"/>
      <c r="Z16503" s="42"/>
    </row>
    <row r="16504">
      <c r="B16504" s="42"/>
      <c r="D16504" s="90"/>
      <c r="F16504" s="90"/>
      <c r="G16504" s="42"/>
      <c r="H16504" s="90"/>
      <c r="M16504" s="42"/>
      <c r="S16504" s="42"/>
      <c r="T16504" s="42"/>
      <c r="U16504" s="42"/>
      <c r="V16504" s="42"/>
      <c r="W16504" s="42"/>
      <c r="X16504" s="42"/>
      <c r="Y16504" s="42"/>
      <c r="Z16504" s="42"/>
    </row>
    <row r="16505">
      <c r="B16505" s="42"/>
      <c r="D16505" s="90"/>
      <c r="F16505" s="90"/>
      <c r="G16505" s="42"/>
      <c r="H16505" s="90"/>
      <c r="M16505" s="42"/>
      <c r="S16505" s="42"/>
      <c r="T16505" s="42"/>
      <c r="U16505" s="42"/>
      <c r="V16505" s="42"/>
      <c r="W16505" s="42"/>
      <c r="X16505" s="42"/>
      <c r="Y16505" s="42"/>
      <c r="Z16505" s="42"/>
    </row>
    <row r="16506">
      <c r="B16506" s="42"/>
      <c r="D16506" s="90"/>
      <c r="F16506" s="90"/>
      <c r="G16506" s="42"/>
      <c r="H16506" s="90"/>
      <c r="M16506" s="42"/>
      <c r="S16506" s="42"/>
      <c r="T16506" s="42"/>
      <c r="U16506" s="42"/>
      <c r="V16506" s="42"/>
      <c r="W16506" s="42"/>
      <c r="X16506" s="42"/>
      <c r="Y16506" s="42"/>
      <c r="Z16506" s="42"/>
    </row>
    <row r="16507">
      <c r="B16507" s="42"/>
      <c r="D16507" s="90"/>
      <c r="F16507" s="90"/>
      <c r="G16507" s="42"/>
      <c r="H16507" s="90"/>
      <c r="M16507" s="42"/>
      <c r="S16507" s="42"/>
      <c r="T16507" s="42"/>
      <c r="U16507" s="42"/>
      <c r="V16507" s="42"/>
      <c r="W16507" s="42"/>
      <c r="X16507" s="42"/>
      <c r="Y16507" s="42"/>
      <c r="Z16507" s="42"/>
    </row>
    <row r="16508">
      <c r="B16508" s="42"/>
      <c r="D16508" s="90"/>
      <c r="F16508" s="90"/>
      <c r="G16508" s="42"/>
      <c r="H16508" s="90"/>
      <c r="M16508" s="42"/>
      <c r="S16508" s="42"/>
      <c r="T16508" s="42"/>
      <c r="U16508" s="42"/>
      <c r="V16508" s="42"/>
      <c r="W16508" s="42"/>
      <c r="X16508" s="42"/>
      <c r="Y16508" s="42"/>
      <c r="Z16508" s="42"/>
    </row>
    <row r="16509">
      <c r="B16509" s="42"/>
      <c r="D16509" s="90"/>
      <c r="F16509" s="90"/>
      <c r="G16509" s="42"/>
      <c r="H16509" s="90"/>
      <c r="M16509" s="42"/>
      <c r="S16509" s="42"/>
      <c r="T16509" s="42"/>
      <c r="U16509" s="42"/>
      <c r="V16509" s="42"/>
      <c r="W16509" s="42"/>
      <c r="X16509" s="42"/>
      <c r="Y16509" s="42"/>
      <c r="Z16509" s="42"/>
    </row>
    <row r="16510">
      <c r="B16510" s="42"/>
      <c r="D16510" s="90"/>
      <c r="F16510" s="90"/>
      <c r="G16510" s="42"/>
      <c r="H16510" s="90"/>
      <c r="M16510" s="42"/>
      <c r="S16510" s="42"/>
      <c r="T16510" s="42"/>
      <c r="U16510" s="42"/>
      <c r="V16510" s="42"/>
      <c r="W16510" s="42"/>
      <c r="X16510" s="42"/>
      <c r="Y16510" s="42"/>
      <c r="Z16510" s="42"/>
    </row>
    <row r="16511">
      <c r="B16511" s="42"/>
      <c r="D16511" s="90"/>
      <c r="F16511" s="90"/>
      <c r="G16511" s="42"/>
      <c r="H16511" s="90"/>
      <c r="M16511" s="42"/>
      <c r="S16511" s="42"/>
      <c r="T16511" s="42"/>
      <c r="U16511" s="42"/>
      <c r="V16511" s="42"/>
      <c r="W16511" s="42"/>
      <c r="X16511" s="42"/>
      <c r="Y16511" s="42"/>
      <c r="Z16511" s="42"/>
    </row>
    <row r="16512">
      <c r="B16512" s="42"/>
      <c r="D16512" s="90"/>
      <c r="F16512" s="90"/>
      <c r="G16512" s="42"/>
      <c r="H16512" s="90"/>
      <c r="M16512" s="42"/>
      <c r="S16512" s="42"/>
      <c r="T16512" s="42"/>
      <c r="U16512" s="42"/>
      <c r="V16512" s="42"/>
      <c r="W16512" s="42"/>
      <c r="X16512" s="42"/>
      <c r="Y16512" s="42"/>
      <c r="Z16512" s="42"/>
    </row>
    <row r="16513">
      <c r="B16513" s="42"/>
      <c r="D16513" s="90"/>
      <c r="F16513" s="90"/>
      <c r="G16513" s="42"/>
      <c r="H16513" s="90"/>
      <c r="M16513" s="42"/>
      <c r="S16513" s="42"/>
      <c r="T16513" s="42"/>
      <c r="U16513" s="42"/>
      <c r="V16513" s="42"/>
      <c r="W16513" s="42"/>
      <c r="X16513" s="42"/>
      <c r="Y16513" s="42"/>
      <c r="Z16513" s="42"/>
    </row>
    <row r="16514">
      <c r="B16514" s="42"/>
      <c r="D16514" s="90"/>
      <c r="F16514" s="90"/>
      <c r="G16514" s="42"/>
      <c r="H16514" s="90"/>
      <c r="M16514" s="42"/>
      <c r="S16514" s="42"/>
      <c r="T16514" s="42"/>
      <c r="U16514" s="42"/>
      <c r="V16514" s="42"/>
      <c r="W16514" s="42"/>
      <c r="X16514" s="42"/>
      <c r="Y16514" s="42"/>
      <c r="Z16514" s="42"/>
    </row>
    <row r="16515">
      <c r="B16515" s="42"/>
      <c r="D16515" s="90"/>
      <c r="F16515" s="90"/>
      <c r="G16515" s="42"/>
      <c r="H16515" s="90"/>
      <c r="M16515" s="42"/>
      <c r="S16515" s="42"/>
      <c r="T16515" s="42"/>
      <c r="U16515" s="42"/>
      <c r="V16515" s="42"/>
      <c r="W16515" s="42"/>
      <c r="X16515" s="42"/>
      <c r="Y16515" s="42"/>
      <c r="Z16515" s="42"/>
    </row>
    <row r="16516">
      <c r="B16516" s="42"/>
      <c r="D16516" s="90"/>
      <c r="F16516" s="90"/>
      <c r="G16516" s="42"/>
      <c r="H16516" s="90"/>
      <c r="M16516" s="42"/>
      <c r="S16516" s="42"/>
      <c r="T16516" s="42"/>
      <c r="U16516" s="42"/>
      <c r="V16516" s="42"/>
      <c r="W16516" s="42"/>
      <c r="X16516" s="42"/>
      <c r="Y16516" s="42"/>
      <c r="Z16516" s="42"/>
    </row>
    <row r="16517">
      <c r="B16517" s="42"/>
      <c r="D16517" s="90"/>
      <c r="F16517" s="90"/>
      <c r="G16517" s="42"/>
      <c r="H16517" s="90"/>
      <c r="M16517" s="42"/>
      <c r="S16517" s="42"/>
      <c r="T16517" s="42"/>
      <c r="U16517" s="42"/>
      <c r="V16517" s="42"/>
      <c r="W16517" s="42"/>
      <c r="X16517" s="42"/>
      <c r="Y16517" s="42"/>
      <c r="Z16517" s="42"/>
    </row>
    <row r="16518">
      <c r="B16518" s="42"/>
      <c r="D16518" s="90"/>
      <c r="F16518" s="90"/>
      <c r="G16518" s="42"/>
      <c r="H16518" s="90"/>
      <c r="M16518" s="42"/>
      <c r="S16518" s="42"/>
      <c r="T16518" s="42"/>
      <c r="U16518" s="42"/>
      <c r="V16518" s="42"/>
      <c r="W16518" s="42"/>
      <c r="X16518" s="42"/>
      <c r="Y16518" s="42"/>
      <c r="Z16518" s="42"/>
    </row>
    <row r="16519">
      <c r="B16519" s="42"/>
      <c r="D16519" s="90"/>
      <c r="F16519" s="90"/>
      <c r="G16519" s="42"/>
      <c r="H16519" s="90"/>
      <c r="M16519" s="42"/>
      <c r="S16519" s="42"/>
      <c r="T16519" s="42"/>
      <c r="U16519" s="42"/>
      <c r="V16519" s="42"/>
      <c r="W16519" s="42"/>
      <c r="X16519" s="42"/>
      <c r="Y16519" s="42"/>
      <c r="Z16519" s="42"/>
    </row>
    <row r="16520">
      <c r="B16520" s="42"/>
      <c r="D16520" s="90"/>
      <c r="F16520" s="90"/>
      <c r="G16520" s="42"/>
      <c r="H16520" s="90"/>
      <c r="M16520" s="42"/>
      <c r="S16520" s="42"/>
      <c r="T16520" s="42"/>
      <c r="U16520" s="42"/>
      <c r="V16520" s="42"/>
      <c r="W16520" s="42"/>
      <c r="X16520" s="42"/>
      <c r="Y16520" s="42"/>
      <c r="Z16520" s="42"/>
    </row>
    <row r="16521">
      <c r="B16521" s="42"/>
      <c r="D16521" s="90"/>
      <c r="F16521" s="90"/>
      <c r="G16521" s="42"/>
      <c r="H16521" s="90"/>
      <c r="M16521" s="42"/>
      <c r="S16521" s="42"/>
      <c r="T16521" s="42"/>
      <c r="U16521" s="42"/>
      <c r="V16521" s="42"/>
      <c r="W16521" s="42"/>
      <c r="X16521" s="42"/>
      <c r="Y16521" s="42"/>
      <c r="Z16521" s="42"/>
    </row>
    <row r="16522">
      <c r="B16522" s="42"/>
      <c r="D16522" s="90"/>
      <c r="F16522" s="90"/>
      <c r="G16522" s="42"/>
      <c r="H16522" s="90"/>
      <c r="M16522" s="42"/>
      <c r="S16522" s="42"/>
      <c r="T16522" s="42"/>
      <c r="U16522" s="42"/>
      <c r="V16522" s="42"/>
      <c r="W16522" s="42"/>
      <c r="X16522" s="42"/>
      <c r="Y16522" s="42"/>
      <c r="Z16522" s="42"/>
    </row>
    <row r="16523">
      <c r="B16523" s="42"/>
      <c r="D16523" s="90"/>
      <c r="F16523" s="90"/>
      <c r="G16523" s="42"/>
      <c r="H16523" s="90"/>
      <c r="M16523" s="42"/>
      <c r="S16523" s="42"/>
      <c r="T16523" s="42"/>
      <c r="U16523" s="42"/>
      <c r="V16523" s="42"/>
      <c r="W16523" s="42"/>
      <c r="X16523" s="42"/>
      <c r="Y16523" s="42"/>
      <c r="Z16523" s="42"/>
    </row>
    <row r="16524">
      <c r="B16524" s="42"/>
      <c r="D16524" s="90"/>
      <c r="F16524" s="90"/>
      <c r="G16524" s="42"/>
      <c r="H16524" s="90"/>
      <c r="M16524" s="42"/>
      <c r="S16524" s="42"/>
      <c r="T16524" s="42"/>
      <c r="U16524" s="42"/>
      <c r="V16524" s="42"/>
      <c r="W16524" s="42"/>
      <c r="X16524" s="42"/>
      <c r="Y16524" s="42"/>
      <c r="Z16524" s="42"/>
    </row>
    <row r="16525">
      <c r="B16525" s="42"/>
      <c r="D16525" s="90"/>
      <c r="F16525" s="90"/>
      <c r="G16525" s="42"/>
      <c r="H16525" s="90"/>
      <c r="M16525" s="42"/>
      <c r="S16525" s="42"/>
      <c r="T16525" s="42"/>
      <c r="U16525" s="42"/>
      <c r="V16525" s="42"/>
      <c r="W16525" s="42"/>
      <c r="X16525" s="42"/>
      <c r="Y16525" s="42"/>
      <c r="Z16525" s="42"/>
    </row>
    <row r="16526">
      <c r="B16526" s="42"/>
      <c r="D16526" s="90"/>
      <c r="F16526" s="90"/>
      <c r="G16526" s="42"/>
      <c r="H16526" s="90"/>
      <c r="M16526" s="42"/>
      <c r="S16526" s="42"/>
      <c r="T16526" s="42"/>
      <c r="U16526" s="42"/>
      <c r="V16526" s="42"/>
      <c r="W16526" s="42"/>
      <c r="X16526" s="42"/>
      <c r="Y16526" s="42"/>
      <c r="Z16526" s="42"/>
    </row>
    <row r="16527">
      <c r="B16527" s="42"/>
      <c r="D16527" s="90"/>
      <c r="F16527" s="90"/>
      <c r="G16527" s="42"/>
      <c r="H16527" s="90"/>
      <c r="M16527" s="42"/>
      <c r="S16527" s="42"/>
      <c r="T16527" s="42"/>
      <c r="U16527" s="42"/>
      <c r="V16527" s="42"/>
      <c r="W16527" s="42"/>
      <c r="X16527" s="42"/>
      <c r="Y16527" s="42"/>
      <c r="Z16527" s="42"/>
    </row>
    <row r="16528">
      <c r="B16528" s="42"/>
      <c r="D16528" s="90"/>
      <c r="F16528" s="90"/>
      <c r="G16528" s="42"/>
      <c r="H16528" s="90"/>
      <c r="M16528" s="42"/>
      <c r="S16528" s="42"/>
      <c r="T16528" s="42"/>
      <c r="U16528" s="42"/>
      <c r="V16528" s="42"/>
      <c r="W16528" s="42"/>
      <c r="X16528" s="42"/>
      <c r="Y16528" s="42"/>
      <c r="Z16528" s="42"/>
    </row>
    <row r="16529">
      <c r="B16529" s="42"/>
      <c r="D16529" s="90"/>
      <c r="F16529" s="90"/>
      <c r="G16529" s="42"/>
      <c r="H16529" s="90"/>
      <c r="M16529" s="42"/>
      <c r="S16529" s="42"/>
      <c r="T16529" s="42"/>
      <c r="U16529" s="42"/>
      <c r="V16529" s="42"/>
      <c r="W16529" s="42"/>
      <c r="X16529" s="42"/>
      <c r="Y16529" s="42"/>
      <c r="Z16529" s="42"/>
    </row>
    <row r="16530">
      <c r="B16530" s="42"/>
      <c r="D16530" s="90"/>
      <c r="F16530" s="90"/>
      <c r="G16530" s="42"/>
      <c r="H16530" s="90"/>
      <c r="M16530" s="42"/>
      <c r="S16530" s="42"/>
      <c r="T16530" s="42"/>
      <c r="U16530" s="42"/>
      <c r="V16530" s="42"/>
      <c r="W16530" s="42"/>
      <c r="X16530" s="42"/>
      <c r="Y16530" s="42"/>
      <c r="Z16530" s="42"/>
    </row>
    <row r="16531">
      <c r="B16531" s="42"/>
      <c r="D16531" s="90"/>
      <c r="F16531" s="90"/>
      <c r="G16531" s="42"/>
      <c r="H16531" s="90"/>
      <c r="M16531" s="42"/>
      <c r="S16531" s="42"/>
      <c r="T16531" s="42"/>
      <c r="U16531" s="42"/>
      <c r="V16531" s="42"/>
      <c r="W16531" s="42"/>
      <c r="X16531" s="42"/>
      <c r="Y16531" s="42"/>
      <c r="Z16531" s="42"/>
    </row>
    <row r="16532">
      <c r="B16532" s="42"/>
      <c r="D16532" s="90"/>
      <c r="F16532" s="90"/>
      <c r="G16532" s="42"/>
      <c r="H16532" s="90"/>
      <c r="M16532" s="42"/>
      <c r="S16532" s="42"/>
      <c r="T16532" s="42"/>
      <c r="U16532" s="42"/>
      <c r="V16532" s="42"/>
      <c r="W16532" s="42"/>
      <c r="X16532" s="42"/>
      <c r="Y16532" s="42"/>
      <c r="Z16532" s="42"/>
    </row>
    <row r="16533">
      <c r="B16533" s="42"/>
      <c r="D16533" s="90"/>
      <c r="F16533" s="90"/>
      <c r="G16533" s="42"/>
      <c r="H16533" s="90"/>
      <c r="M16533" s="42"/>
      <c r="S16533" s="42"/>
      <c r="T16533" s="42"/>
      <c r="U16533" s="42"/>
      <c r="V16533" s="42"/>
      <c r="W16533" s="42"/>
      <c r="X16533" s="42"/>
      <c r="Y16533" s="42"/>
      <c r="Z16533" s="42"/>
    </row>
    <row r="16534">
      <c r="B16534" s="42"/>
      <c r="D16534" s="90"/>
      <c r="F16534" s="90"/>
      <c r="G16534" s="42"/>
      <c r="H16534" s="90"/>
      <c r="M16534" s="42"/>
      <c r="S16534" s="42"/>
      <c r="T16534" s="42"/>
      <c r="U16534" s="42"/>
      <c r="V16534" s="42"/>
      <c r="W16534" s="42"/>
      <c r="X16534" s="42"/>
      <c r="Y16534" s="42"/>
      <c r="Z16534" s="42"/>
    </row>
    <row r="16535">
      <c r="B16535" s="42"/>
      <c r="D16535" s="90"/>
      <c r="F16535" s="90"/>
      <c r="G16535" s="42"/>
      <c r="H16535" s="90"/>
      <c r="M16535" s="42"/>
      <c r="S16535" s="42"/>
      <c r="T16535" s="42"/>
      <c r="U16535" s="42"/>
      <c r="V16535" s="42"/>
      <c r="W16535" s="42"/>
      <c r="X16535" s="42"/>
      <c r="Y16535" s="42"/>
      <c r="Z16535" s="42"/>
    </row>
    <row r="16536">
      <c r="B16536" s="42"/>
      <c r="D16536" s="90"/>
      <c r="F16536" s="90"/>
      <c r="G16536" s="42"/>
      <c r="H16536" s="90"/>
      <c r="M16536" s="42"/>
      <c r="S16536" s="42"/>
      <c r="T16536" s="42"/>
      <c r="U16536" s="42"/>
      <c r="V16536" s="42"/>
      <c r="W16536" s="42"/>
      <c r="X16536" s="42"/>
      <c r="Y16536" s="42"/>
      <c r="Z16536" s="42"/>
    </row>
    <row r="16537">
      <c r="B16537" s="42"/>
      <c r="D16537" s="90"/>
      <c r="F16537" s="90"/>
      <c r="G16537" s="42"/>
      <c r="H16537" s="90"/>
      <c r="M16537" s="42"/>
      <c r="S16537" s="42"/>
      <c r="T16537" s="42"/>
      <c r="U16537" s="42"/>
      <c r="V16537" s="42"/>
      <c r="W16537" s="42"/>
      <c r="X16537" s="42"/>
      <c r="Y16537" s="42"/>
      <c r="Z16537" s="42"/>
    </row>
    <row r="16538">
      <c r="B16538" s="42"/>
      <c r="D16538" s="90"/>
      <c r="F16538" s="90"/>
      <c r="G16538" s="42"/>
      <c r="H16538" s="90"/>
      <c r="M16538" s="42"/>
      <c r="S16538" s="42"/>
      <c r="T16538" s="42"/>
      <c r="U16538" s="42"/>
      <c r="V16538" s="42"/>
      <c r="W16538" s="42"/>
      <c r="X16538" s="42"/>
      <c r="Y16538" s="42"/>
      <c r="Z16538" s="42"/>
    </row>
    <row r="16539">
      <c r="B16539" s="42"/>
      <c r="D16539" s="90"/>
      <c r="F16539" s="90"/>
      <c r="G16539" s="42"/>
      <c r="H16539" s="90"/>
      <c r="M16539" s="42"/>
      <c r="S16539" s="42"/>
      <c r="T16539" s="42"/>
      <c r="U16539" s="42"/>
      <c r="V16539" s="42"/>
      <c r="W16539" s="42"/>
      <c r="X16539" s="42"/>
      <c r="Y16539" s="42"/>
      <c r="Z16539" s="42"/>
    </row>
    <row r="16540">
      <c r="B16540" s="42"/>
      <c r="D16540" s="90"/>
      <c r="F16540" s="90"/>
      <c r="G16540" s="42"/>
      <c r="H16540" s="90"/>
      <c r="M16540" s="42"/>
      <c r="S16540" s="42"/>
      <c r="T16540" s="42"/>
      <c r="U16540" s="42"/>
      <c r="V16540" s="42"/>
      <c r="W16540" s="42"/>
      <c r="X16540" s="42"/>
      <c r="Y16540" s="42"/>
      <c r="Z16540" s="42"/>
    </row>
    <row r="16541">
      <c r="B16541" s="42"/>
      <c r="D16541" s="90"/>
      <c r="F16541" s="90"/>
      <c r="G16541" s="42"/>
      <c r="H16541" s="90"/>
      <c r="M16541" s="42"/>
      <c r="S16541" s="42"/>
      <c r="T16541" s="42"/>
      <c r="U16541" s="42"/>
      <c r="V16541" s="42"/>
      <c r="W16541" s="42"/>
      <c r="X16541" s="42"/>
      <c r="Y16541" s="42"/>
      <c r="Z16541" s="42"/>
    </row>
    <row r="16542">
      <c r="B16542" s="42"/>
      <c r="D16542" s="90"/>
      <c r="F16542" s="90"/>
      <c r="G16542" s="42"/>
      <c r="H16542" s="90"/>
      <c r="M16542" s="42"/>
      <c r="S16542" s="42"/>
      <c r="T16542" s="42"/>
      <c r="U16542" s="42"/>
      <c r="V16542" s="42"/>
      <c r="W16542" s="42"/>
      <c r="X16542" s="42"/>
      <c r="Y16542" s="42"/>
      <c r="Z16542" s="42"/>
    </row>
    <row r="16543">
      <c r="B16543" s="42"/>
      <c r="D16543" s="90"/>
      <c r="F16543" s="90"/>
      <c r="G16543" s="42"/>
      <c r="H16543" s="90"/>
      <c r="M16543" s="42"/>
      <c r="S16543" s="42"/>
      <c r="T16543" s="42"/>
      <c r="U16543" s="42"/>
      <c r="V16543" s="42"/>
      <c r="W16543" s="42"/>
      <c r="X16543" s="42"/>
      <c r="Y16543" s="42"/>
      <c r="Z16543" s="42"/>
    </row>
    <row r="16544">
      <c r="B16544" s="42"/>
      <c r="D16544" s="90"/>
      <c r="F16544" s="90"/>
      <c r="G16544" s="42"/>
      <c r="H16544" s="90"/>
      <c r="M16544" s="42"/>
      <c r="S16544" s="42"/>
      <c r="T16544" s="42"/>
      <c r="U16544" s="42"/>
      <c r="V16544" s="42"/>
      <c r="W16544" s="42"/>
      <c r="X16544" s="42"/>
      <c r="Y16544" s="42"/>
      <c r="Z16544" s="42"/>
    </row>
    <row r="16545">
      <c r="B16545" s="42"/>
      <c r="D16545" s="90"/>
      <c r="F16545" s="90"/>
      <c r="G16545" s="42"/>
      <c r="H16545" s="90"/>
      <c r="M16545" s="42"/>
      <c r="S16545" s="42"/>
      <c r="T16545" s="42"/>
      <c r="U16545" s="42"/>
      <c r="V16545" s="42"/>
      <c r="W16545" s="42"/>
      <c r="X16545" s="42"/>
      <c r="Y16545" s="42"/>
      <c r="Z16545" s="42"/>
    </row>
    <row r="16546">
      <c r="B16546" s="42"/>
      <c r="D16546" s="90"/>
      <c r="F16546" s="90"/>
      <c r="G16546" s="42"/>
      <c r="H16546" s="90"/>
      <c r="M16546" s="42"/>
      <c r="S16546" s="42"/>
      <c r="T16546" s="42"/>
      <c r="U16546" s="42"/>
      <c r="V16546" s="42"/>
      <c r="W16546" s="42"/>
      <c r="X16546" s="42"/>
      <c r="Y16546" s="42"/>
      <c r="Z16546" s="42"/>
    </row>
    <row r="16547">
      <c r="B16547" s="42"/>
      <c r="D16547" s="90"/>
      <c r="F16547" s="90"/>
      <c r="G16547" s="42"/>
      <c r="H16547" s="90"/>
      <c r="M16547" s="42"/>
      <c r="S16547" s="42"/>
      <c r="T16547" s="42"/>
      <c r="U16547" s="42"/>
      <c r="V16547" s="42"/>
      <c r="W16547" s="42"/>
      <c r="X16547" s="42"/>
      <c r="Y16547" s="42"/>
      <c r="Z16547" s="42"/>
    </row>
    <row r="16548">
      <c r="B16548" s="42"/>
      <c r="D16548" s="90"/>
      <c r="F16548" s="90"/>
      <c r="G16548" s="42"/>
      <c r="H16548" s="90"/>
      <c r="M16548" s="42"/>
      <c r="S16548" s="42"/>
      <c r="T16548" s="42"/>
      <c r="U16548" s="42"/>
      <c r="V16548" s="42"/>
      <c r="W16548" s="42"/>
      <c r="X16548" s="42"/>
      <c r="Y16548" s="42"/>
      <c r="Z16548" s="42"/>
    </row>
    <row r="16549">
      <c r="B16549" s="42"/>
      <c r="D16549" s="90"/>
      <c r="F16549" s="90"/>
      <c r="G16549" s="42"/>
      <c r="H16549" s="90"/>
      <c r="M16549" s="42"/>
      <c r="S16549" s="42"/>
      <c r="T16549" s="42"/>
      <c r="U16549" s="42"/>
      <c r="V16549" s="42"/>
      <c r="W16549" s="42"/>
      <c r="X16549" s="42"/>
      <c r="Y16549" s="42"/>
      <c r="Z16549" s="42"/>
    </row>
    <row r="16550">
      <c r="B16550" s="42"/>
      <c r="D16550" s="90"/>
      <c r="F16550" s="90"/>
      <c r="G16550" s="42"/>
      <c r="H16550" s="90"/>
      <c r="M16550" s="42"/>
      <c r="S16550" s="42"/>
      <c r="T16550" s="42"/>
      <c r="U16550" s="42"/>
      <c r="V16550" s="42"/>
      <c r="W16550" s="42"/>
      <c r="X16550" s="42"/>
      <c r="Y16550" s="42"/>
      <c r="Z16550" s="42"/>
    </row>
    <row r="16551">
      <c r="B16551" s="42"/>
      <c r="D16551" s="90"/>
      <c r="F16551" s="90"/>
      <c r="G16551" s="42"/>
      <c r="H16551" s="90"/>
      <c r="M16551" s="42"/>
      <c r="S16551" s="42"/>
      <c r="T16551" s="42"/>
      <c r="U16551" s="42"/>
      <c r="V16551" s="42"/>
      <c r="W16551" s="42"/>
      <c r="X16551" s="42"/>
      <c r="Y16551" s="42"/>
      <c r="Z16551" s="42"/>
    </row>
    <row r="16552">
      <c r="B16552" s="42"/>
      <c r="D16552" s="90"/>
      <c r="F16552" s="90"/>
      <c r="G16552" s="42"/>
      <c r="H16552" s="90"/>
      <c r="M16552" s="42"/>
      <c r="S16552" s="42"/>
      <c r="T16552" s="42"/>
      <c r="U16552" s="42"/>
      <c r="V16552" s="42"/>
      <c r="W16552" s="42"/>
      <c r="X16552" s="42"/>
      <c r="Y16552" s="42"/>
      <c r="Z16552" s="42"/>
    </row>
    <row r="16553">
      <c r="B16553" s="42"/>
      <c r="D16553" s="90"/>
      <c r="F16553" s="90"/>
      <c r="G16553" s="42"/>
      <c r="H16553" s="90"/>
      <c r="M16553" s="42"/>
      <c r="S16553" s="42"/>
      <c r="T16553" s="42"/>
      <c r="U16553" s="42"/>
      <c r="V16553" s="42"/>
      <c r="W16553" s="42"/>
      <c r="X16553" s="42"/>
      <c r="Y16553" s="42"/>
      <c r="Z16553" s="42"/>
    </row>
    <row r="16554">
      <c r="B16554" s="42"/>
      <c r="D16554" s="90"/>
      <c r="F16554" s="90"/>
      <c r="G16554" s="42"/>
      <c r="H16554" s="90"/>
      <c r="M16554" s="42"/>
      <c r="S16554" s="42"/>
      <c r="T16554" s="42"/>
      <c r="U16554" s="42"/>
      <c r="V16554" s="42"/>
      <c r="W16554" s="42"/>
      <c r="X16554" s="42"/>
      <c r="Y16554" s="42"/>
      <c r="Z16554" s="42"/>
    </row>
    <row r="16555">
      <c r="B16555" s="42"/>
      <c r="D16555" s="90"/>
      <c r="F16555" s="90"/>
      <c r="G16555" s="42"/>
      <c r="H16555" s="90"/>
      <c r="M16555" s="42"/>
      <c r="S16555" s="42"/>
      <c r="T16555" s="42"/>
      <c r="U16555" s="42"/>
      <c r="V16555" s="42"/>
      <c r="W16555" s="42"/>
      <c r="X16555" s="42"/>
      <c r="Y16555" s="42"/>
      <c r="Z16555" s="42"/>
    </row>
    <row r="16556">
      <c r="B16556" s="42"/>
      <c r="D16556" s="90"/>
      <c r="F16556" s="90"/>
      <c r="G16556" s="42"/>
      <c r="H16556" s="90"/>
      <c r="M16556" s="42"/>
      <c r="S16556" s="42"/>
      <c r="T16556" s="42"/>
      <c r="U16556" s="42"/>
      <c r="V16556" s="42"/>
      <c r="W16556" s="42"/>
      <c r="X16556" s="42"/>
      <c r="Y16556" s="42"/>
      <c r="Z16556" s="42"/>
    </row>
    <row r="16557">
      <c r="B16557" s="42"/>
      <c r="D16557" s="90"/>
      <c r="F16557" s="90"/>
      <c r="G16557" s="42"/>
      <c r="H16557" s="90"/>
      <c r="M16557" s="42"/>
      <c r="S16557" s="42"/>
      <c r="T16557" s="42"/>
      <c r="U16557" s="42"/>
      <c r="V16557" s="42"/>
      <c r="W16557" s="42"/>
      <c r="X16557" s="42"/>
      <c r="Y16557" s="42"/>
      <c r="Z16557" s="42"/>
    </row>
    <row r="16558">
      <c r="B16558" s="42"/>
      <c r="D16558" s="90"/>
      <c r="F16558" s="90"/>
      <c r="G16558" s="42"/>
      <c r="H16558" s="90"/>
      <c r="M16558" s="42"/>
      <c r="S16558" s="42"/>
      <c r="T16558" s="42"/>
      <c r="U16558" s="42"/>
      <c r="V16558" s="42"/>
      <c r="W16558" s="42"/>
      <c r="X16558" s="42"/>
      <c r="Y16558" s="42"/>
      <c r="Z16558" s="42"/>
    </row>
    <row r="16559">
      <c r="B16559" s="42"/>
      <c r="D16559" s="90"/>
      <c r="F16559" s="90"/>
      <c r="G16559" s="42"/>
      <c r="H16559" s="90"/>
      <c r="M16559" s="42"/>
      <c r="S16559" s="42"/>
      <c r="T16559" s="42"/>
      <c r="U16559" s="42"/>
      <c r="V16559" s="42"/>
      <c r="W16559" s="42"/>
      <c r="X16559" s="42"/>
      <c r="Y16559" s="42"/>
      <c r="Z16559" s="42"/>
    </row>
    <row r="16560">
      <c r="B16560" s="42"/>
      <c r="D16560" s="90"/>
      <c r="F16560" s="90"/>
      <c r="G16560" s="42"/>
      <c r="H16560" s="90"/>
      <c r="M16560" s="42"/>
      <c r="S16560" s="42"/>
      <c r="T16560" s="42"/>
      <c r="U16560" s="42"/>
      <c r="V16560" s="42"/>
      <c r="W16560" s="42"/>
      <c r="X16560" s="42"/>
      <c r="Y16560" s="42"/>
      <c r="Z16560" s="42"/>
    </row>
    <row r="16561">
      <c r="B16561" s="42"/>
      <c r="D16561" s="90"/>
      <c r="F16561" s="90"/>
      <c r="G16561" s="42"/>
      <c r="H16561" s="90"/>
      <c r="M16561" s="42"/>
      <c r="S16561" s="42"/>
      <c r="T16561" s="42"/>
      <c r="U16561" s="42"/>
      <c r="V16561" s="42"/>
      <c r="W16561" s="42"/>
      <c r="X16561" s="42"/>
      <c r="Y16561" s="42"/>
      <c r="Z16561" s="42"/>
    </row>
    <row r="16562">
      <c r="B16562" s="42"/>
      <c r="D16562" s="90"/>
      <c r="F16562" s="90"/>
      <c r="G16562" s="42"/>
      <c r="H16562" s="90"/>
      <c r="M16562" s="42"/>
      <c r="S16562" s="42"/>
      <c r="T16562" s="42"/>
      <c r="U16562" s="42"/>
      <c r="V16562" s="42"/>
      <c r="W16562" s="42"/>
      <c r="X16562" s="42"/>
      <c r="Y16562" s="42"/>
      <c r="Z16562" s="42"/>
    </row>
    <row r="16563">
      <c r="B16563" s="42"/>
      <c r="D16563" s="90"/>
      <c r="F16563" s="90"/>
      <c r="G16563" s="42"/>
      <c r="H16563" s="90"/>
      <c r="M16563" s="42"/>
      <c r="S16563" s="42"/>
      <c r="T16563" s="42"/>
      <c r="U16563" s="42"/>
      <c r="V16563" s="42"/>
      <c r="W16563" s="42"/>
      <c r="X16563" s="42"/>
      <c r="Y16563" s="42"/>
      <c r="Z16563" s="42"/>
    </row>
    <row r="16564">
      <c r="B16564" s="42"/>
      <c r="D16564" s="90"/>
      <c r="F16564" s="90"/>
      <c r="G16564" s="42"/>
      <c r="H16564" s="90"/>
      <c r="M16564" s="42"/>
      <c r="S16564" s="42"/>
      <c r="T16564" s="42"/>
      <c r="U16564" s="42"/>
      <c r="V16564" s="42"/>
      <c r="W16564" s="42"/>
      <c r="X16564" s="42"/>
      <c r="Y16564" s="42"/>
      <c r="Z16564" s="42"/>
    </row>
    <row r="16565">
      <c r="B16565" s="42"/>
      <c r="D16565" s="90"/>
      <c r="F16565" s="90"/>
      <c r="G16565" s="42"/>
      <c r="H16565" s="90"/>
      <c r="M16565" s="42"/>
      <c r="S16565" s="42"/>
      <c r="T16565" s="42"/>
      <c r="U16565" s="42"/>
      <c r="V16565" s="42"/>
      <c r="W16565" s="42"/>
      <c r="X16565" s="42"/>
      <c r="Y16565" s="42"/>
      <c r="Z16565" s="42"/>
    </row>
    <row r="16566">
      <c r="B16566" s="42"/>
      <c r="D16566" s="90"/>
      <c r="F16566" s="90"/>
      <c r="G16566" s="42"/>
      <c r="H16566" s="90"/>
      <c r="M16566" s="42"/>
      <c r="S16566" s="42"/>
      <c r="T16566" s="42"/>
      <c r="U16566" s="42"/>
      <c r="V16566" s="42"/>
      <c r="W16566" s="42"/>
      <c r="X16566" s="42"/>
      <c r="Y16566" s="42"/>
      <c r="Z16566" s="42"/>
    </row>
    <row r="16567">
      <c r="B16567" s="42"/>
      <c r="D16567" s="90"/>
      <c r="F16567" s="90"/>
      <c r="G16567" s="42"/>
      <c r="H16567" s="90"/>
      <c r="M16567" s="42"/>
      <c r="S16567" s="42"/>
      <c r="T16567" s="42"/>
      <c r="U16567" s="42"/>
      <c r="V16567" s="42"/>
      <c r="W16567" s="42"/>
      <c r="X16567" s="42"/>
      <c r="Y16567" s="42"/>
      <c r="Z16567" s="42"/>
    </row>
    <row r="16568">
      <c r="B16568" s="42"/>
      <c r="D16568" s="90"/>
      <c r="F16568" s="90"/>
      <c r="G16568" s="42"/>
      <c r="H16568" s="90"/>
      <c r="M16568" s="42"/>
      <c r="S16568" s="42"/>
      <c r="T16568" s="42"/>
      <c r="U16568" s="42"/>
      <c r="V16568" s="42"/>
      <c r="W16568" s="42"/>
      <c r="X16568" s="42"/>
      <c r="Y16568" s="42"/>
      <c r="Z16568" s="42"/>
    </row>
    <row r="16569">
      <c r="B16569" s="42"/>
      <c r="D16569" s="90"/>
      <c r="F16569" s="90"/>
      <c r="G16569" s="42"/>
      <c r="H16569" s="90"/>
      <c r="M16569" s="42"/>
      <c r="S16569" s="42"/>
      <c r="T16569" s="42"/>
      <c r="U16569" s="42"/>
      <c r="V16569" s="42"/>
      <c r="W16569" s="42"/>
      <c r="X16569" s="42"/>
      <c r="Y16569" s="42"/>
      <c r="Z16569" s="42"/>
    </row>
    <row r="16570">
      <c r="B16570" s="42"/>
      <c r="D16570" s="90"/>
      <c r="F16570" s="90"/>
      <c r="G16570" s="42"/>
      <c r="H16570" s="90"/>
      <c r="M16570" s="42"/>
      <c r="S16570" s="42"/>
      <c r="T16570" s="42"/>
      <c r="U16570" s="42"/>
      <c r="V16570" s="42"/>
      <c r="W16570" s="42"/>
      <c r="X16570" s="42"/>
      <c r="Y16570" s="42"/>
      <c r="Z16570" s="42"/>
    </row>
    <row r="16571">
      <c r="B16571" s="42"/>
      <c r="D16571" s="90"/>
      <c r="F16571" s="90"/>
      <c r="G16571" s="42"/>
      <c r="H16571" s="90"/>
      <c r="M16571" s="42"/>
      <c r="S16571" s="42"/>
      <c r="T16571" s="42"/>
      <c r="U16571" s="42"/>
      <c r="V16571" s="42"/>
      <c r="W16571" s="42"/>
      <c r="X16571" s="42"/>
      <c r="Y16571" s="42"/>
      <c r="Z16571" s="42"/>
    </row>
    <row r="16572">
      <c r="B16572" s="42"/>
      <c r="D16572" s="90"/>
      <c r="F16572" s="90"/>
      <c r="G16572" s="42"/>
      <c r="H16572" s="90"/>
      <c r="M16572" s="42"/>
      <c r="S16572" s="42"/>
      <c r="T16572" s="42"/>
      <c r="U16572" s="42"/>
      <c r="V16572" s="42"/>
      <c r="W16572" s="42"/>
      <c r="X16572" s="42"/>
      <c r="Y16572" s="42"/>
      <c r="Z16572" s="42"/>
    </row>
    <row r="16573">
      <c r="B16573" s="42"/>
      <c r="D16573" s="90"/>
      <c r="F16573" s="90"/>
      <c r="G16573" s="42"/>
      <c r="H16573" s="90"/>
      <c r="M16573" s="42"/>
      <c r="S16573" s="42"/>
      <c r="T16573" s="42"/>
      <c r="U16573" s="42"/>
      <c r="V16573" s="42"/>
      <c r="W16573" s="42"/>
      <c r="X16573" s="42"/>
      <c r="Y16573" s="42"/>
      <c r="Z16573" s="42"/>
    </row>
    <row r="16574">
      <c r="B16574" s="42"/>
      <c r="D16574" s="90"/>
      <c r="F16574" s="90"/>
      <c r="G16574" s="42"/>
      <c r="H16574" s="90"/>
      <c r="M16574" s="42"/>
      <c r="S16574" s="42"/>
      <c r="T16574" s="42"/>
      <c r="U16574" s="42"/>
      <c r="V16574" s="42"/>
      <c r="W16574" s="42"/>
      <c r="X16574" s="42"/>
      <c r="Y16574" s="42"/>
      <c r="Z16574" s="42"/>
    </row>
    <row r="16575">
      <c r="B16575" s="42"/>
      <c r="D16575" s="90"/>
      <c r="F16575" s="90"/>
      <c r="G16575" s="42"/>
      <c r="H16575" s="90"/>
      <c r="M16575" s="42"/>
      <c r="S16575" s="42"/>
      <c r="T16575" s="42"/>
      <c r="U16575" s="42"/>
      <c r="V16575" s="42"/>
      <c r="W16575" s="42"/>
      <c r="X16575" s="42"/>
      <c r="Y16575" s="42"/>
      <c r="Z16575" s="42"/>
    </row>
    <row r="16576">
      <c r="B16576" s="42"/>
      <c r="D16576" s="90"/>
      <c r="F16576" s="90"/>
      <c r="G16576" s="42"/>
      <c r="H16576" s="90"/>
      <c r="M16576" s="42"/>
      <c r="S16576" s="42"/>
      <c r="T16576" s="42"/>
      <c r="U16576" s="42"/>
      <c r="V16576" s="42"/>
      <c r="W16576" s="42"/>
      <c r="X16576" s="42"/>
      <c r="Y16576" s="42"/>
      <c r="Z16576" s="42"/>
    </row>
    <row r="16577">
      <c r="B16577" s="42"/>
      <c r="D16577" s="90"/>
      <c r="F16577" s="90"/>
      <c r="G16577" s="42"/>
      <c r="H16577" s="90"/>
      <c r="M16577" s="42"/>
      <c r="S16577" s="42"/>
      <c r="T16577" s="42"/>
      <c r="U16577" s="42"/>
      <c r="V16577" s="42"/>
      <c r="W16577" s="42"/>
      <c r="X16577" s="42"/>
      <c r="Y16577" s="42"/>
      <c r="Z16577" s="42"/>
    </row>
    <row r="16578">
      <c r="B16578" s="42"/>
      <c r="D16578" s="90"/>
      <c r="F16578" s="90"/>
      <c r="G16578" s="42"/>
      <c r="H16578" s="90"/>
      <c r="M16578" s="42"/>
      <c r="S16578" s="42"/>
      <c r="T16578" s="42"/>
      <c r="U16578" s="42"/>
      <c r="V16578" s="42"/>
      <c r="W16578" s="42"/>
      <c r="X16578" s="42"/>
      <c r="Y16578" s="42"/>
      <c r="Z16578" s="42"/>
    </row>
    <row r="16579">
      <c r="B16579" s="42"/>
      <c r="D16579" s="90"/>
      <c r="F16579" s="90"/>
      <c r="G16579" s="42"/>
      <c r="H16579" s="90"/>
      <c r="M16579" s="42"/>
      <c r="S16579" s="42"/>
      <c r="T16579" s="42"/>
      <c r="U16579" s="42"/>
      <c r="V16579" s="42"/>
      <c r="W16579" s="42"/>
      <c r="X16579" s="42"/>
      <c r="Y16579" s="42"/>
      <c r="Z16579" s="42"/>
    </row>
    <row r="16580">
      <c r="B16580" s="42"/>
      <c r="D16580" s="90"/>
      <c r="F16580" s="90"/>
      <c r="G16580" s="42"/>
      <c r="H16580" s="90"/>
      <c r="M16580" s="42"/>
      <c r="S16580" s="42"/>
      <c r="T16580" s="42"/>
      <c r="U16580" s="42"/>
      <c r="V16580" s="42"/>
      <c r="W16580" s="42"/>
      <c r="X16580" s="42"/>
      <c r="Y16580" s="42"/>
      <c r="Z16580" s="42"/>
    </row>
    <row r="16581">
      <c r="B16581" s="42"/>
      <c r="D16581" s="90"/>
      <c r="F16581" s="90"/>
      <c r="G16581" s="42"/>
      <c r="H16581" s="90"/>
      <c r="M16581" s="42"/>
      <c r="S16581" s="42"/>
      <c r="T16581" s="42"/>
      <c r="U16581" s="42"/>
      <c r="V16581" s="42"/>
      <c r="W16581" s="42"/>
      <c r="X16581" s="42"/>
      <c r="Y16581" s="42"/>
      <c r="Z16581" s="42"/>
    </row>
    <row r="16582">
      <c r="B16582" s="42"/>
      <c r="D16582" s="90"/>
      <c r="F16582" s="90"/>
      <c r="G16582" s="42"/>
      <c r="H16582" s="90"/>
      <c r="M16582" s="42"/>
      <c r="S16582" s="42"/>
      <c r="T16582" s="42"/>
      <c r="U16582" s="42"/>
      <c r="V16582" s="42"/>
      <c r="W16582" s="42"/>
      <c r="X16582" s="42"/>
      <c r="Y16582" s="42"/>
      <c r="Z16582" s="42"/>
    </row>
    <row r="16583">
      <c r="B16583" s="42"/>
      <c r="D16583" s="90"/>
      <c r="F16583" s="90"/>
      <c r="G16583" s="42"/>
      <c r="H16583" s="90"/>
      <c r="M16583" s="42"/>
      <c r="S16583" s="42"/>
      <c r="T16583" s="42"/>
      <c r="U16583" s="42"/>
      <c r="V16583" s="42"/>
      <c r="W16583" s="42"/>
      <c r="X16583" s="42"/>
      <c r="Y16583" s="42"/>
      <c r="Z16583" s="42"/>
    </row>
    <row r="16584">
      <c r="B16584" s="42"/>
      <c r="D16584" s="90"/>
      <c r="F16584" s="90"/>
      <c r="G16584" s="42"/>
      <c r="H16584" s="90"/>
      <c r="M16584" s="42"/>
      <c r="S16584" s="42"/>
      <c r="T16584" s="42"/>
      <c r="U16584" s="42"/>
      <c r="V16584" s="42"/>
      <c r="W16584" s="42"/>
      <c r="X16584" s="42"/>
      <c r="Y16584" s="42"/>
      <c r="Z16584" s="42"/>
    </row>
    <row r="16585">
      <c r="B16585" s="42"/>
      <c r="D16585" s="90"/>
      <c r="F16585" s="90"/>
      <c r="G16585" s="42"/>
      <c r="H16585" s="90"/>
      <c r="M16585" s="42"/>
      <c r="S16585" s="42"/>
      <c r="T16585" s="42"/>
      <c r="U16585" s="42"/>
      <c r="V16585" s="42"/>
      <c r="W16585" s="42"/>
      <c r="X16585" s="42"/>
      <c r="Y16585" s="42"/>
      <c r="Z16585" s="42"/>
    </row>
    <row r="16586">
      <c r="B16586" s="42"/>
      <c r="D16586" s="90"/>
      <c r="F16586" s="90"/>
      <c r="G16586" s="42"/>
      <c r="H16586" s="90"/>
      <c r="M16586" s="42"/>
      <c r="S16586" s="42"/>
      <c r="T16586" s="42"/>
      <c r="U16586" s="42"/>
      <c r="V16586" s="42"/>
      <c r="W16586" s="42"/>
      <c r="X16586" s="42"/>
      <c r="Y16586" s="42"/>
      <c r="Z16586" s="42"/>
    </row>
    <row r="16587">
      <c r="B16587" s="42"/>
      <c r="D16587" s="90"/>
      <c r="F16587" s="90"/>
      <c r="G16587" s="42"/>
      <c r="H16587" s="90"/>
      <c r="M16587" s="42"/>
      <c r="S16587" s="42"/>
      <c r="T16587" s="42"/>
      <c r="U16587" s="42"/>
      <c r="V16587" s="42"/>
      <c r="W16587" s="42"/>
      <c r="X16587" s="42"/>
      <c r="Y16587" s="42"/>
      <c r="Z16587" s="42"/>
    </row>
    <row r="16588">
      <c r="B16588" s="42"/>
      <c r="D16588" s="90"/>
      <c r="F16588" s="90"/>
      <c r="G16588" s="42"/>
      <c r="H16588" s="90"/>
      <c r="M16588" s="42"/>
      <c r="S16588" s="42"/>
      <c r="T16588" s="42"/>
      <c r="U16588" s="42"/>
      <c r="V16588" s="42"/>
      <c r="W16588" s="42"/>
      <c r="X16588" s="42"/>
      <c r="Y16588" s="42"/>
      <c r="Z16588" s="42"/>
    </row>
    <row r="16589">
      <c r="B16589" s="42"/>
      <c r="D16589" s="90"/>
      <c r="F16589" s="90"/>
      <c r="G16589" s="42"/>
      <c r="H16589" s="90"/>
      <c r="M16589" s="42"/>
      <c r="S16589" s="42"/>
      <c r="T16589" s="42"/>
      <c r="U16589" s="42"/>
      <c r="V16589" s="42"/>
      <c r="W16589" s="42"/>
      <c r="X16589" s="42"/>
      <c r="Y16589" s="42"/>
      <c r="Z16589" s="42"/>
    </row>
    <row r="16590">
      <c r="B16590" s="42"/>
      <c r="D16590" s="90"/>
      <c r="F16590" s="90"/>
      <c r="G16590" s="42"/>
      <c r="H16590" s="90"/>
      <c r="M16590" s="42"/>
      <c r="S16590" s="42"/>
      <c r="T16590" s="42"/>
      <c r="U16590" s="42"/>
      <c r="V16590" s="42"/>
      <c r="W16590" s="42"/>
      <c r="X16590" s="42"/>
      <c r="Y16590" s="42"/>
      <c r="Z16590" s="42"/>
    </row>
    <row r="16591">
      <c r="B16591" s="42"/>
      <c r="D16591" s="90"/>
      <c r="F16591" s="90"/>
      <c r="G16591" s="42"/>
      <c r="H16591" s="90"/>
      <c r="M16591" s="42"/>
      <c r="S16591" s="42"/>
      <c r="T16591" s="42"/>
      <c r="U16591" s="42"/>
      <c r="V16591" s="42"/>
      <c r="W16591" s="42"/>
      <c r="X16591" s="42"/>
      <c r="Y16591" s="42"/>
      <c r="Z16591" s="42"/>
    </row>
    <row r="16592">
      <c r="B16592" s="42"/>
      <c r="D16592" s="90"/>
      <c r="F16592" s="90"/>
      <c r="G16592" s="42"/>
      <c r="H16592" s="90"/>
      <c r="M16592" s="42"/>
      <c r="S16592" s="42"/>
      <c r="T16592" s="42"/>
      <c r="U16592" s="42"/>
      <c r="V16592" s="42"/>
      <c r="W16592" s="42"/>
      <c r="X16592" s="42"/>
      <c r="Y16592" s="42"/>
      <c r="Z16592" s="42"/>
    </row>
    <row r="16593">
      <c r="B16593" s="42"/>
      <c r="D16593" s="90"/>
      <c r="F16593" s="90"/>
      <c r="G16593" s="42"/>
      <c r="H16593" s="90"/>
      <c r="M16593" s="42"/>
      <c r="S16593" s="42"/>
      <c r="T16593" s="42"/>
      <c r="U16593" s="42"/>
      <c r="V16593" s="42"/>
      <c r="W16593" s="42"/>
      <c r="X16593" s="42"/>
      <c r="Y16593" s="42"/>
      <c r="Z16593" s="42"/>
    </row>
    <row r="16594">
      <c r="B16594" s="42"/>
      <c r="D16594" s="90"/>
      <c r="F16594" s="90"/>
      <c r="G16594" s="42"/>
      <c r="H16594" s="90"/>
      <c r="M16594" s="42"/>
      <c r="S16594" s="42"/>
      <c r="T16594" s="42"/>
      <c r="U16594" s="42"/>
      <c r="V16594" s="42"/>
      <c r="W16594" s="42"/>
      <c r="X16594" s="42"/>
      <c r="Y16594" s="42"/>
      <c r="Z16594" s="42"/>
    </row>
    <row r="16595">
      <c r="B16595" s="42"/>
      <c r="D16595" s="90"/>
      <c r="F16595" s="90"/>
      <c r="G16595" s="42"/>
      <c r="H16595" s="90"/>
      <c r="M16595" s="42"/>
      <c r="S16595" s="42"/>
      <c r="T16595" s="42"/>
      <c r="U16595" s="42"/>
      <c r="V16595" s="42"/>
      <c r="W16595" s="42"/>
      <c r="X16595" s="42"/>
      <c r="Y16595" s="42"/>
      <c r="Z16595" s="42"/>
    </row>
    <row r="16596">
      <c r="B16596" s="42"/>
      <c r="D16596" s="90"/>
      <c r="F16596" s="90"/>
      <c r="G16596" s="42"/>
      <c r="H16596" s="90"/>
      <c r="M16596" s="42"/>
      <c r="S16596" s="42"/>
      <c r="T16596" s="42"/>
      <c r="U16596" s="42"/>
      <c r="V16596" s="42"/>
      <c r="W16596" s="42"/>
      <c r="X16596" s="42"/>
      <c r="Y16596" s="42"/>
      <c r="Z16596" s="42"/>
    </row>
    <row r="16597">
      <c r="B16597" s="42"/>
      <c r="D16597" s="90"/>
      <c r="F16597" s="90"/>
      <c r="G16597" s="42"/>
      <c r="H16597" s="90"/>
      <c r="M16597" s="42"/>
      <c r="S16597" s="42"/>
      <c r="T16597" s="42"/>
      <c r="U16597" s="42"/>
      <c r="V16597" s="42"/>
      <c r="W16597" s="42"/>
      <c r="X16597" s="42"/>
      <c r="Y16597" s="42"/>
      <c r="Z16597" s="42"/>
    </row>
    <row r="16598">
      <c r="B16598" s="42"/>
      <c r="D16598" s="90"/>
      <c r="F16598" s="90"/>
      <c r="G16598" s="42"/>
      <c r="H16598" s="90"/>
      <c r="M16598" s="42"/>
      <c r="S16598" s="42"/>
      <c r="T16598" s="42"/>
      <c r="U16598" s="42"/>
      <c r="V16598" s="42"/>
      <c r="W16598" s="42"/>
      <c r="X16598" s="42"/>
      <c r="Y16598" s="42"/>
      <c r="Z16598" s="42"/>
    </row>
    <row r="16599">
      <c r="B16599" s="42"/>
      <c r="D16599" s="90"/>
      <c r="F16599" s="90"/>
      <c r="G16599" s="42"/>
      <c r="H16599" s="90"/>
      <c r="M16599" s="42"/>
      <c r="S16599" s="42"/>
      <c r="T16599" s="42"/>
      <c r="U16599" s="42"/>
      <c r="V16599" s="42"/>
      <c r="W16599" s="42"/>
      <c r="X16599" s="42"/>
      <c r="Y16599" s="42"/>
      <c r="Z16599" s="42"/>
    </row>
    <row r="16600">
      <c r="B16600" s="42"/>
      <c r="D16600" s="90"/>
      <c r="F16600" s="90"/>
      <c r="G16600" s="42"/>
      <c r="H16600" s="90"/>
      <c r="M16600" s="42"/>
      <c r="S16600" s="42"/>
      <c r="T16600" s="42"/>
      <c r="U16600" s="42"/>
      <c r="V16600" s="42"/>
      <c r="W16600" s="42"/>
      <c r="X16600" s="42"/>
      <c r="Y16600" s="42"/>
      <c r="Z16600" s="42"/>
    </row>
    <row r="16601">
      <c r="B16601" s="42"/>
      <c r="D16601" s="90"/>
      <c r="F16601" s="90"/>
      <c r="G16601" s="42"/>
      <c r="H16601" s="90"/>
      <c r="M16601" s="42"/>
      <c r="S16601" s="42"/>
      <c r="T16601" s="42"/>
      <c r="U16601" s="42"/>
      <c r="V16601" s="42"/>
      <c r="W16601" s="42"/>
      <c r="X16601" s="42"/>
      <c r="Y16601" s="42"/>
      <c r="Z16601" s="42"/>
    </row>
    <row r="16602">
      <c r="B16602" s="42"/>
      <c r="D16602" s="90"/>
      <c r="F16602" s="90"/>
      <c r="G16602" s="42"/>
      <c r="H16602" s="90"/>
      <c r="M16602" s="42"/>
      <c r="S16602" s="42"/>
      <c r="T16602" s="42"/>
      <c r="U16602" s="42"/>
      <c r="V16602" s="42"/>
      <c r="W16602" s="42"/>
      <c r="X16602" s="42"/>
      <c r="Y16602" s="42"/>
      <c r="Z16602" s="42"/>
    </row>
    <row r="16603">
      <c r="B16603" s="42"/>
      <c r="D16603" s="90"/>
      <c r="F16603" s="90"/>
      <c r="G16603" s="42"/>
      <c r="H16603" s="90"/>
      <c r="M16603" s="42"/>
      <c r="S16603" s="42"/>
      <c r="T16603" s="42"/>
      <c r="U16603" s="42"/>
      <c r="V16603" s="42"/>
      <c r="W16603" s="42"/>
      <c r="X16603" s="42"/>
      <c r="Y16603" s="42"/>
      <c r="Z16603" s="42"/>
    </row>
    <row r="16604">
      <c r="B16604" s="42"/>
      <c r="D16604" s="90"/>
      <c r="F16604" s="90"/>
      <c r="G16604" s="42"/>
      <c r="H16604" s="90"/>
      <c r="M16604" s="42"/>
      <c r="S16604" s="42"/>
      <c r="T16604" s="42"/>
      <c r="U16604" s="42"/>
      <c r="V16604" s="42"/>
      <c r="W16604" s="42"/>
      <c r="X16604" s="42"/>
      <c r="Y16604" s="42"/>
      <c r="Z16604" s="42"/>
    </row>
    <row r="16605">
      <c r="B16605" s="42"/>
      <c r="D16605" s="90"/>
      <c r="F16605" s="90"/>
      <c r="G16605" s="42"/>
      <c r="H16605" s="90"/>
      <c r="M16605" s="42"/>
      <c r="S16605" s="42"/>
      <c r="T16605" s="42"/>
      <c r="U16605" s="42"/>
      <c r="V16605" s="42"/>
      <c r="W16605" s="42"/>
      <c r="X16605" s="42"/>
      <c r="Y16605" s="42"/>
      <c r="Z16605" s="42"/>
    </row>
    <row r="16606">
      <c r="B16606" s="42"/>
      <c r="D16606" s="90"/>
      <c r="F16606" s="90"/>
      <c r="G16606" s="42"/>
      <c r="H16606" s="90"/>
      <c r="M16606" s="42"/>
      <c r="S16606" s="42"/>
      <c r="T16606" s="42"/>
      <c r="U16606" s="42"/>
      <c r="V16606" s="42"/>
      <c r="W16606" s="42"/>
      <c r="X16606" s="42"/>
      <c r="Y16606" s="42"/>
      <c r="Z16606" s="42"/>
    </row>
    <row r="16607">
      <c r="B16607" s="42"/>
      <c r="D16607" s="90"/>
      <c r="F16607" s="90"/>
      <c r="G16607" s="42"/>
      <c r="H16607" s="90"/>
      <c r="M16607" s="42"/>
      <c r="S16607" s="42"/>
      <c r="T16607" s="42"/>
      <c r="U16607" s="42"/>
      <c r="V16607" s="42"/>
      <c r="W16607" s="42"/>
      <c r="X16607" s="42"/>
      <c r="Y16607" s="42"/>
      <c r="Z16607" s="42"/>
    </row>
    <row r="16608">
      <c r="B16608" s="42"/>
      <c r="D16608" s="90"/>
      <c r="F16608" s="90"/>
      <c r="G16608" s="42"/>
      <c r="H16608" s="90"/>
      <c r="M16608" s="42"/>
      <c r="S16608" s="42"/>
      <c r="T16608" s="42"/>
      <c r="U16608" s="42"/>
      <c r="V16608" s="42"/>
      <c r="W16608" s="42"/>
      <c r="X16608" s="42"/>
      <c r="Y16608" s="42"/>
      <c r="Z16608" s="42"/>
    </row>
    <row r="16609">
      <c r="B16609" s="42"/>
      <c r="D16609" s="90"/>
      <c r="F16609" s="90"/>
      <c r="G16609" s="42"/>
      <c r="H16609" s="90"/>
      <c r="M16609" s="42"/>
      <c r="S16609" s="42"/>
      <c r="T16609" s="42"/>
      <c r="U16609" s="42"/>
      <c r="V16609" s="42"/>
      <c r="W16609" s="42"/>
      <c r="X16609" s="42"/>
      <c r="Y16609" s="42"/>
      <c r="Z16609" s="42"/>
    </row>
    <row r="16610">
      <c r="B16610" s="42"/>
      <c r="D16610" s="90"/>
      <c r="F16610" s="90"/>
      <c r="G16610" s="42"/>
      <c r="H16610" s="90"/>
      <c r="M16610" s="42"/>
      <c r="S16610" s="42"/>
      <c r="T16610" s="42"/>
      <c r="U16610" s="42"/>
      <c r="V16610" s="42"/>
      <c r="W16610" s="42"/>
      <c r="X16610" s="42"/>
      <c r="Y16610" s="42"/>
      <c r="Z16610" s="42"/>
    </row>
    <row r="16611">
      <c r="B16611" s="42"/>
      <c r="D16611" s="90"/>
      <c r="F16611" s="90"/>
      <c r="G16611" s="42"/>
      <c r="H16611" s="90"/>
      <c r="M16611" s="42"/>
      <c r="S16611" s="42"/>
      <c r="T16611" s="42"/>
      <c r="U16611" s="42"/>
      <c r="V16611" s="42"/>
      <c r="W16611" s="42"/>
      <c r="X16611" s="42"/>
      <c r="Y16611" s="42"/>
      <c r="Z16611" s="42"/>
    </row>
    <row r="16612">
      <c r="B16612" s="42"/>
      <c r="D16612" s="90"/>
      <c r="F16612" s="90"/>
      <c r="G16612" s="42"/>
      <c r="H16612" s="90"/>
      <c r="M16612" s="42"/>
      <c r="S16612" s="42"/>
      <c r="T16612" s="42"/>
      <c r="U16612" s="42"/>
      <c r="V16612" s="42"/>
      <c r="W16612" s="42"/>
      <c r="X16612" s="42"/>
      <c r="Y16612" s="42"/>
      <c r="Z16612" s="42"/>
    </row>
    <row r="16613">
      <c r="B16613" s="42"/>
      <c r="D16613" s="90"/>
      <c r="F16613" s="90"/>
      <c r="G16613" s="42"/>
      <c r="H16613" s="90"/>
      <c r="M16613" s="42"/>
      <c r="S16613" s="42"/>
      <c r="T16613" s="42"/>
      <c r="U16613" s="42"/>
      <c r="V16613" s="42"/>
      <c r="W16613" s="42"/>
      <c r="X16613" s="42"/>
      <c r="Y16613" s="42"/>
      <c r="Z16613" s="42"/>
    </row>
    <row r="16614">
      <c r="B16614" s="42"/>
      <c r="D16614" s="90"/>
      <c r="F16614" s="90"/>
      <c r="G16614" s="42"/>
      <c r="H16614" s="90"/>
      <c r="M16614" s="42"/>
      <c r="S16614" s="42"/>
      <c r="T16614" s="42"/>
      <c r="U16614" s="42"/>
      <c r="V16614" s="42"/>
      <c r="W16614" s="42"/>
      <c r="X16614" s="42"/>
      <c r="Y16614" s="42"/>
      <c r="Z16614" s="42"/>
    </row>
    <row r="16615">
      <c r="B16615" s="42"/>
      <c r="D16615" s="90"/>
      <c r="F16615" s="90"/>
      <c r="G16615" s="42"/>
      <c r="H16615" s="90"/>
      <c r="M16615" s="42"/>
      <c r="S16615" s="42"/>
      <c r="T16615" s="42"/>
      <c r="U16615" s="42"/>
      <c r="V16615" s="42"/>
      <c r="W16615" s="42"/>
      <c r="X16615" s="42"/>
      <c r="Y16615" s="42"/>
      <c r="Z16615" s="42"/>
    </row>
    <row r="16616">
      <c r="B16616" s="42"/>
      <c r="D16616" s="90"/>
      <c r="F16616" s="90"/>
      <c r="G16616" s="42"/>
      <c r="H16616" s="90"/>
      <c r="M16616" s="42"/>
      <c r="S16616" s="42"/>
      <c r="T16616" s="42"/>
      <c r="U16616" s="42"/>
      <c r="V16616" s="42"/>
      <c r="W16616" s="42"/>
      <c r="X16616" s="42"/>
      <c r="Y16616" s="42"/>
      <c r="Z16616" s="42"/>
    </row>
    <row r="16617">
      <c r="B16617" s="42"/>
      <c r="D16617" s="90"/>
      <c r="F16617" s="90"/>
      <c r="G16617" s="42"/>
      <c r="H16617" s="90"/>
      <c r="M16617" s="42"/>
      <c r="S16617" s="42"/>
      <c r="T16617" s="42"/>
      <c r="U16617" s="42"/>
      <c r="V16617" s="42"/>
      <c r="W16617" s="42"/>
      <c r="X16617" s="42"/>
      <c r="Y16617" s="42"/>
      <c r="Z16617" s="42"/>
    </row>
    <row r="16618">
      <c r="B16618" s="42"/>
      <c r="D16618" s="90"/>
      <c r="F16618" s="90"/>
      <c r="G16618" s="42"/>
      <c r="H16618" s="90"/>
      <c r="M16618" s="42"/>
      <c r="S16618" s="42"/>
      <c r="T16618" s="42"/>
      <c r="U16618" s="42"/>
      <c r="V16618" s="42"/>
      <c r="W16618" s="42"/>
      <c r="X16618" s="42"/>
      <c r="Y16618" s="42"/>
      <c r="Z16618" s="42"/>
    </row>
    <row r="16619">
      <c r="B16619" s="42"/>
      <c r="D16619" s="90"/>
      <c r="F16619" s="90"/>
      <c r="G16619" s="42"/>
      <c r="H16619" s="90"/>
      <c r="M16619" s="42"/>
      <c r="S16619" s="42"/>
      <c r="T16619" s="42"/>
      <c r="U16619" s="42"/>
      <c r="V16619" s="42"/>
      <c r="W16619" s="42"/>
      <c r="X16619" s="42"/>
      <c r="Y16619" s="42"/>
      <c r="Z16619" s="42"/>
    </row>
    <row r="16620">
      <c r="B16620" s="42"/>
      <c r="D16620" s="90"/>
      <c r="F16620" s="90"/>
      <c r="G16620" s="42"/>
      <c r="H16620" s="90"/>
      <c r="M16620" s="42"/>
      <c r="S16620" s="42"/>
      <c r="T16620" s="42"/>
      <c r="U16620" s="42"/>
      <c r="V16620" s="42"/>
      <c r="W16620" s="42"/>
      <c r="X16620" s="42"/>
      <c r="Y16620" s="42"/>
      <c r="Z16620" s="42"/>
    </row>
    <row r="16621">
      <c r="B16621" s="42"/>
      <c r="D16621" s="90"/>
      <c r="F16621" s="90"/>
      <c r="G16621" s="42"/>
      <c r="H16621" s="90"/>
      <c r="M16621" s="42"/>
      <c r="S16621" s="42"/>
      <c r="T16621" s="42"/>
      <c r="U16621" s="42"/>
      <c r="V16621" s="42"/>
      <c r="W16621" s="42"/>
      <c r="X16621" s="42"/>
      <c r="Y16621" s="42"/>
      <c r="Z16621" s="42"/>
    </row>
    <row r="16622">
      <c r="B16622" s="42"/>
      <c r="D16622" s="90"/>
      <c r="F16622" s="90"/>
      <c r="G16622" s="42"/>
      <c r="H16622" s="90"/>
      <c r="M16622" s="42"/>
      <c r="S16622" s="42"/>
      <c r="T16622" s="42"/>
      <c r="U16622" s="42"/>
      <c r="V16622" s="42"/>
      <c r="W16622" s="42"/>
      <c r="X16622" s="42"/>
      <c r="Y16622" s="42"/>
      <c r="Z16622" s="42"/>
    </row>
    <row r="16623">
      <c r="B16623" s="42"/>
      <c r="D16623" s="90"/>
      <c r="F16623" s="90"/>
      <c r="G16623" s="42"/>
      <c r="H16623" s="90"/>
      <c r="M16623" s="42"/>
      <c r="S16623" s="42"/>
      <c r="T16623" s="42"/>
      <c r="U16623" s="42"/>
      <c r="V16623" s="42"/>
      <c r="W16623" s="42"/>
      <c r="X16623" s="42"/>
      <c r="Y16623" s="42"/>
      <c r="Z16623" s="42"/>
    </row>
    <row r="16624">
      <c r="B16624" s="42"/>
      <c r="D16624" s="90"/>
      <c r="F16624" s="90"/>
      <c r="G16624" s="42"/>
      <c r="H16624" s="90"/>
      <c r="M16624" s="42"/>
      <c r="S16624" s="42"/>
      <c r="T16624" s="42"/>
      <c r="U16624" s="42"/>
      <c r="V16624" s="42"/>
      <c r="W16624" s="42"/>
      <c r="X16624" s="42"/>
      <c r="Y16624" s="42"/>
      <c r="Z16624" s="42"/>
    </row>
    <row r="16625">
      <c r="B16625" s="42"/>
      <c r="D16625" s="90"/>
      <c r="F16625" s="90"/>
      <c r="G16625" s="42"/>
      <c r="H16625" s="90"/>
      <c r="M16625" s="42"/>
      <c r="S16625" s="42"/>
      <c r="T16625" s="42"/>
      <c r="U16625" s="42"/>
      <c r="V16625" s="42"/>
      <c r="W16625" s="42"/>
      <c r="X16625" s="42"/>
      <c r="Y16625" s="42"/>
      <c r="Z16625" s="42"/>
    </row>
    <row r="16626">
      <c r="B16626" s="42"/>
      <c r="D16626" s="90"/>
      <c r="F16626" s="90"/>
      <c r="G16626" s="42"/>
      <c r="H16626" s="90"/>
      <c r="M16626" s="42"/>
      <c r="S16626" s="42"/>
      <c r="T16626" s="42"/>
      <c r="U16626" s="42"/>
      <c r="V16626" s="42"/>
      <c r="W16626" s="42"/>
      <c r="X16626" s="42"/>
      <c r="Y16626" s="42"/>
      <c r="Z16626" s="42"/>
    </row>
    <row r="16627">
      <c r="B16627" s="42"/>
      <c r="D16627" s="90"/>
      <c r="F16627" s="90"/>
      <c r="G16627" s="42"/>
      <c r="H16627" s="90"/>
      <c r="M16627" s="42"/>
      <c r="S16627" s="42"/>
      <c r="T16627" s="42"/>
      <c r="U16627" s="42"/>
      <c r="V16627" s="42"/>
      <c r="W16627" s="42"/>
      <c r="X16627" s="42"/>
      <c r="Y16627" s="42"/>
      <c r="Z16627" s="42"/>
    </row>
    <row r="16628">
      <c r="B16628" s="42"/>
      <c r="D16628" s="90"/>
      <c r="F16628" s="90"/>
      <c r="G16628" s="42"/>
      <c r="H16628" s="90"/>
      <c r="M16628" s="42"/>
      <c r="S16628" s="42"/>
      <c r="T16628" s="42"/>
      <c r="U16628" s="42"/>
      <c r="V16628" s="42"/>
      <c r="W16628" s="42"/>
      <c r="X16628" s="42"/>
      <c r="Y16628" s="42"/>
      <c r="Z16628" s="42"/>
    </row>
    <row r="16629">
      <c r="B16629" s="42"/>
      <c r="D16629" s="90"/>
      <c r="F16629" s="90"/>
      <c r="G16629" s="42"/>
      <c r="H16629" s="90"/>
      <c r="M16629" s="42"/>
      <c r="S16629" s="42"/>
      <c r="T16629" s="42"/>
      <c r="U16629" s="42"/>
      <c r="V16629" s="42"/>
      <c r="W16629" s="42"/>
      <c r="X16629" s="42"/>
      <c r="Y16629" s="42"/>
      <c r="Z16629" s="42"/>
    </row>
    <row r="16630">
      <c r="B16630" s="42"/>
      <c r="D16630" s="90"/>
      <c r="F16630" s="90"/>
      <c r="G16630" s="42"/>
      <c r="H16630" s="90"/>
      <c r="M16630" s="42"/>
      <c r="S16630" s="42"/>
      <c r="T16630" s="42"/>
      <c r="U16630" s="42"/>
      <c r="V16630" s="42"/>
      <c r="W16630" s="42"/>
      <c r="X16630" s="42"/>
      <c r="Y16630" s="42"/>
      <c r="Z16630" s="42"/>
    </row>
    <row r="16631">
      <c r="B16631" s="42"/>
      <c r="D16631" s="90"/>
      <c r="F16631" s="90"/>
      <c r="G16631" s="42"/>
      <c r="H16631" s="90"/>
      <c r="M16631" s="42"/>
      <c r="S16631" s="42"/>
      <c r="T16631" s="42"/>
      <c r="U16631" s="42"/>
      <c r="V16631" s="42"/>
      <c r="W16631" s="42"/>
      <c r="X16631" s="42"/>
      <c r="Y16631" s="42"/>
      <c r="Z16631" s="42"/>
    </row>
    <row r="16632">
      <c r="B16632" s="42"/>
      <c r="D16632" s="90"/>
      <c r="F16632" s="90"/>
      <c r="G16632" s="42"/>
      <c r="H16632" s="90"/>
      <c r="M16632" s="42"/>
      <c r="S16632" s="42"/>
      <c r="T16632" s="42"/>
      <c r="U16632" s="42"/>
      <c r="V16632" s="42"/>
      <c r="W16632" s="42"/>
      <c r="X16632" s="42"/>
      <c r="Y16632" s="42"/>
      <c r="Z16632" s="42"/>
    </row>
    <row r="16633">
      <c r="B16633" s="42"/>
      <c r="D16633" s="90"/>
      <c r="F16633" s="90"/>
      <c r="G16633" s="42"/>
      <c r="H16633" s="90"/>
      <c r="M16633" s="42"/>
      <c r="S16633" s="42"/>
      <c r="T16633" s="42"/>
      <c r="U16633" s="42"/>
      <c r="V16633" s="42"/>
      <c r="W16633" s="42"/>
      <c r="X16633" s="42"/>
      <c r="Y16633" s="42"/>
      <c r="Z16633" s="42"/>
    </row>
    <row r="16634">
      <c r="B16634" s="42"/>
      <c r="D16634" s="90"/>
      <c r="F16634" s="90"/>
      <c r="G16634" s="42"/>
      <c r="H16634" s="90"/>
      <c r="M16634" s="42"/>
      <c r="S16634" s="42"/>
      <c r="T16634" s="42"/>
      <c r="U16634" s="42"/>
      <c r="V16634" s="42"/>
      <c r="W16634" s="42"/>
      <c r="X16634" s="42"/>
      <c r="Y16634" s="42"/>
      <c r="Z16634" s="42"/>
    </row>
    <row r="16635">
      <c r="B16635" s="42"/>
      <c r="D16635" s="90"/>
      <c r="F16635" s="90"/>
      <c r="G16635" s="42"/>
      <c r="H16635" s="90"/>
      <c r="M16635" s="42"/>
      <c r="S16635" s="42"/>
      <c r="T16635" s="42"/>
      <c r="U16635" s="42"/>
      <c r="V16635" s="42"/>
      <c r="W16635" s="42"/>
      <c r="X16635" s="42"/>
      <c r="Y16635" s="42"/>
      <c r="Z16635" s="42"/>
    </row>
    <row r="16636">
      <c r="B16636" s="42"/>
      <c r="D16636" s="90"/>
      <c r="F16636" s="90"/>
      <c r="G16636" s="42"/>
      <c r="H16636" s="90"/>
      <c r="M16636" s="42"/>
      <c r="S16636" s="42"/>
      <c r="T16636" s="42"/>
      <c r="U16636" s="42"/>
      <c r="V16636" s="42"/>
      <c r="W16636" s="42"/>
      <c r="X16636" s="42"/>
      <c r="Y16636" s="42"/>
      <c r="Z16636" s="42"/>
    </row>
    <row r="16637">
      <c r="B16637" s="42"/>
      <c r="D16637" s="90"/>
      <c r="F16637" s="90"/>
      <c r="G16637" s="42"/>
      <c r="H16637" s="90"/>
      <c r="M16637" s="42"/>
      <c r="S16637" s="42"/>
      <c r="T16637" s="42"/>
      <c r="U16637" s="42"/>
      <c r="V16637" s="42"/>
      <c r="W16637" s="42"/>
      <c r="X16637" s="42"/>
      <c r="Y16637" s="42"/>
      <c r="Z16637" s="42"/>
    </row>
    <row r="16638">
      <c r="B16638" s="42"/>
      <c r="D16638" s="90"/>
      <c r="F16638" s="90"/>
      <c r="G16638" s="42"/>
      <c r="H16638" s="90"/>
      <c r="M16638" s="42"/>
      <c r="S16638" s="42"/>
      <c r="T16638" s="42"/>
      <c r="U16638" s="42"/>
      <c r="V16638" s="42"/>
      <c r="W16638" s="42"/>
      <c r="X16638" s="42"/>
      <c r="Y16638" s="42"/>
      <c r="Z16638" s="42"/>
    </row>
    <row r="16639">
      <c r="B16639" s="42"/>
      <c r="D16639" s="90"/>
      <c r="F16639" s="90"/>
      <c r="G16639" s="42"/>
      <c r="H16639" s="90"/>
      <c r="M16639" s="42"/>
      <c r="S16639" s="42"/>
      <c r="T16639" s="42"/>
      <c r="U16639" s="42"/>
      <c r="V16639" s="42"/>
      <c r="W16639" s="42"/>
      <c r="X16639" s="42"/>
      <c r="Y16639" s="42"/>
      <c r="Z16639" s="42"/>
    </row>
    <row r="16640">
      <c r="B16640" s="42"/>
      <c r="D16640" s="90"/>
      <c r="F16640" s="90"/>
      <c r="G16640" s="42"/>
      <c r="H16640" s="90"/>
      <c r="M16640" s="42"/>
      <c r="S16640" s="42"/>
      <c r="T16640" s="42"/>
      <c r="U16640" s="42"/>
      <c r="V16640" s="42"/>
      <c r="W16640" s="42"/>
      <c r="X16640" s="42"/>
      <c r="Y16640" s="42"/>
      <c r="Z16640" s="42"/>
    </row>
    <row r="16641">
      <c r="B16641" s="42"/>
      <c r="D16641" s="90"/>
      <c r="F16641" s="90"/>
      <c r="G16641" s="42"/>
      <c r="H16641" s="90"/>
      <c r="M16641" s="42"/>
      <c r="S16641" s="42"/>
      <c r="T16641" s="42"/>
      <c r="U16641" s="42"/>
      <c r="V16641" s="42"/>
      <c r="W16641" s="42"/>
      <c r="X16641" s="42"/>
      <c r="Y16641" s="42"/>
      <c r="Z16641" s="42"/>
    </row>
    <row r="16642">
      <c r="B16642" s="42"/>
      <c r="D16642" s="90"/>
      <c r="F16642" s="90"/>
      <c r="G16642" s="42"/>
      <c r="H16642" s="90"/>
      <c r="M16642" s="42"/>
      <c r="S16642" s="42"/>
      <c r="T16642" s="42"/>
      <c r="U16642" s="42"/>
      <c r="V16642" s="42"/>
      <c r="W16642" s="42"/>
      <c r="X16642" s="42"/>
      <c r="Y16642" s="42"/>
      <c r="Z16642" s="42"/>
    </row>
    <row r="16643">
      <c r="B16643" s="42"/>
      <c r="D16643" s="90"/>
      <c r="F16643" s="90"/>
      <c r="G16643" s="42"/>
      <c r="H16643" s="90"/>
      <c r="M16643" s="42"/>
      <c r="S16643" s="42"/>
      <c r="T16643" s="42"/>
      <c r="U16643" s="42"/>
      <c r="V16643" s="42"/>
      <c r="W16643" s="42"/>
      <c r="X16643" s="42"/>
      <c r="Y16643" s="42"/>
      <c r="Z16643" s="42"/>
    </row>
    <row r="16644">
      <c r="B16644" s="42"/>
      <c r="D16644" s="90"/>
      <c r="F16644" s="90"/>
      <c r="G16644" s="42"/>
      <c r="H16644" s="90"/>
      <c r="M16644" s="42"/>
      <c r="S16644" s="42"/>
      <c r="T16644" s="42"/>
      <c r="U16644" s="42"/>
      <c r="V16644" s="42"/>
      <c r="W16644" s="42"/>
      <c r="X16644" s="42"/>
      <c r="Y16644" s="42"/>
      <c r="Z16644" s="42"/>
    </row>
    <row r="16645">
      <c r="B16645" s="42"/>
      <c r="D16645" s="90"/>
      <c r="F16645" s="90"/>
      <c r="G16645" s="42"/>
      <c r="H16645" s="90"/>
      <c r="M16645" s="42"/>
      <c r="S16645" s="42"/>
      <c r="T16645" s="42"/>
      <c r="U16645" s="42"/>
      <c r="V16645" s="42"/>
      <c r="W16645" s="42"/>
      <c r="X16645" s="42"/>
      <c r="Y16645" s="42"/>
      <c r="Z16645" s="42"/>
    </row>
    <row r="16646">
      <c r="B16646" s="42"/>
      <c r="D16646" s="90"/>
      <c r="F16646" s="90"/>
      <c r="G16646" s="42"/>
      <c r="H16646" s="90"/>
      <c r="M16646" s="42"/>
      <c r="S16646" s="42"/>
      <c r="T16646" s="42"/>
      <c r="U16646" s="42"/>
      <c r="V16646" s="42"/>
      <c r="W16646" s="42"/>
      <c r="X16646" s="42"/>
      <c r="Y16646" s="42"/>
      <c r="Z16646" s="42"/>
    </row>
    <row r="16647">
      <c r="B16647" s="42"/>
      <c r="D16647" s="90"/>
      <c r="F16647" s="90"/>
      <c r="G16647" s="42"/>
      <c r="H16647" s="90"/>
      <c r="M16647" s="42"/>
      <c r="S16647" s="42"/>
      <c r="T16647" s="42"/>
      <c r="U16647" s="42"/>
      <c r="V16647" s="42"/>
      <c r="W16647" s="42"/>
      <c r="X16647" s="42"/>
      <c r="Y16647" s="42"/>
      <c r="Z16647" s="42"/>
    </row>
    <row r="16648">
      <c r="B16648" s="42"/>
      <c r="D16648" s="90"/>
      <c r="F16648" s="90"/>
      <c r="G16648" s="42"/>
      <c r="H16648" s="90"/>
      <c r="M16648" s="42"/>
      <c r="S16648" s="42"/>
      <c r="T16648" s="42"/>
      <c r="U16648" s="42"/>
      <c r="V16648" s="42"/>
      <c r="W16648" s="42"/>
      <c r="X16648" s="42"/>
      <c r="Y16648" s="42"/>
      <c r="Z16648" s="42"/>
    </row>
    <row r="16649">
      <c r="B16649" s="42"/>
      <c r="D16649" s="90"/>
      <c r="F16649" s="90"/>
      <c r="G16649" s="42"/>
      <c r="H16649" s="90"/>
      <c r="M16649" s="42"/>
      <c r="S16649" s="42"/>
      <c r="T16649" s="42"/>
      <c r="U16649" s="42"/>
      <c r="V16649" s="42"/>
      <c r="W16649" s="42"/>
      <c r="X16649" s="42"/>
      <c r="Y16649" s="42"/>
      <c r="Z16649" s="42"/>
    </row>
    <row r="16650">
      <c r="B16650" s="42"/>
      <c r="D16650" s="90"/>
      <c r="F16650" s="90"/>
      <c r="G16650" s="42"/>
      <c r="H16650" s="90"/>
      <c r="M16650" s="42"/>
      <c r="S16650" s="42"/>
      <c r="T16650" s="42"/>
      <c r="U16650" s="42"/>
      <c r="V16650" s="42"/>
      <c r="W16650" s="42"/>
      <c r="X16650" s="42"/>
      <c r="Y16650" s="42"/>
      <c r="Z16650" s="42"/>
    </row>
    <row r="16651">
      <c r="B16651" s="42"/>
      <c r="D16651" s="90"/>
      <c r="F16651" s="90"/>
      <c r="G16651" s="42"/>
      <c r="H16651" s="90"/>
      <c r="M16651" s="42"/>
      <c r="S16651" s="42"/>
      <c r="T16651" s="42"/>
      <c r="U16651" s="42"/>
      <c r="V16651" s="42"/>
      <c r="W16651" s="42"/>
      <c r="X16651" s="42"/>
      <c r="Y16651" s="42"/>
      <c r="Z16651" s="42"/>
    </row>
    <row r="16652">
      <c r="B16652" s="42"/>
      <c r="D16652" s="90"/>
      <c r="F16652" s="90"/>
      <c r="G16652" s="42"/>
      <c r="H16652" s="90"/>
      <c r="M16652" s="42"/>
      <c r="S16652" s="42"/>
      <c r="T16652" s="42"/>
      <c r="U16652" s="42"/>
      <c r="V16652" s="42"/>
      <c r="W16652" s="42"/>
      <c r="X16652" s="42"/>
      <c r="Y16652" s="42"/>
      <c r="Z16652" s="42"/>
    </row>
    <row r="16653">
      <c r="B16653" s="42"/>
      <c r="D16653" s="90"/>
      <c r="F16653" s="90"/>
      <c r="G16653" s="42"/>
      <c r="H16653" s="90"/>
      <c r="M16653" s="42"/>
      <c r="S16653" s="42"/>
      <c r="T16653" s="42"/>
      <c r="U16653" s="42"/>
      <c r="V16653" s="42"/>
      <c r="W16653" s="42"/>
      <c r="X16653" s="42"/>
      <c r="Y16653" s="42"/>
      <c r="Z16653" s="42"/>
    </row>
    <row r="16654">
      <c r="B16654" s="42"/>
      <c r="D16654" s="90"/>
      <c r="F16654" s="90"/>
      <c r="G16654" s="42"/>
      <c r="H16654" s="90"/>
      <c r="M16654" s="42"/>
      <c r="S16654" s="42"/>
      <c r="T16654" s="42"/>
      <c r="U16654" s="42"/>
      <c r="V16654" s="42"/>
      <c r="W16654" s="42"/>
      <c r="X16654" s="42"/>
      <c r="Y16654" s="42"/>
      <c r="Z16654" s="42"/>
    </row>
    <row r="16655">
      <c r="B16655" s="42"/>
      <c r="D16655" s="90"/>
      <c r="F16655" s="90"/>
      <c r="G16655" s="42"/>
      <c r="H16655" s="90"/>
      <c r="M16655" s="42"/>
      <c r="S16655" s="42"/>
      <c r="T16655" s="42"/>
      <c r="U16655" s="42"/>
      <c r="V16655" s="42"/>
      <c r="W16655" s="42"/>
      <c r="X16655" s="42"/>
      <c r="Y16655" s="42"/>
      <c r="Z16655" s="42"/>
    </row>
    <row r="16656">
      <c r="B16656" s="42"/>
      <c r="D16656" s="90"/>
      <c r="F16656" s="90"/>
      <c r="G16656" s="42"/>
      <c r="H16656" s="90"/>
      <c r="M16656" s="42"/>
      <c r="S16656" s="42"/>
      <c r="T16656" s="42"/>
      <c r="U16656" s="42"/>
      <c r="V16656" s="42"/>
      <c r="W16656" s="42"/>
      <c r="X16656" s="42"/>
      <c r="Y16656" s="42"/>
      <c r="Z16656" s="42"/>
    </row>
    <row r="16657">
      <c r="B16657" s="42"/>
      <c r="D16657" s="90"/>
      <c r="F16657" s="90"/>
      <c r="G16657" s="42"/>
      <c r="H16657" s="90"/>
      <c r="M16657" s="42"/>
      <c r="S16657" s="42"/>
      <c r="T16657" s="42"/>
      <c r="U16657" s="42"/>
      <c r="V16657" s="42"/>
      <c r="W16657" s="42"/>
      <c r="X16657" s="42"/>
      <c r="Y16657" s="42"/>
      <c r="Z16657" s="42"/>
    </row>
    <row r="16658">
      <c r="B16658" s="42"/>
      <c r="D16658" s="90"/>
      <c r="F16658" s="90"/>
      <c r="G16658" s="42"/>
      <c r="H16658" s="90"/>
      <c r="M16658" s="42"/>
      <c r="S16658" s="42"/>
      <c r="T16658" s="42"/>
      <c r="U16658" s="42"/>
      <c r="V16658" s="42"/>
      <c r="W16658" s="42"/>
      <c r="X16658" s="42"/>
      <c r="Y16658" s="42"/>
      <c r="Z16658" s="42"/>
    </row>
    <row r="16659">
      <c r="B16659" s="42"/>
      <c r="D16659" s="90"/>
      <c r="F16659" s="90"/>
      <c r="G16659" s="42"/>
      <c r="H16659" s="90"/>
      <c r="M16659" s="42"/>
      <c r="S16659" s="42"/>
      <c r="T16659" s="42"/>
      <c r="U16659" s="42"/>
      <c r="V16659" s="42"/>
      <c r="W16659" s="42"/>
      <c r="X16659" s="42"/>
      <c r="Y16659" s="42"/>
      <c r="Z16659" s="42"/>
    </row>
    <row r="16660">
      <c r="B16660" s="42"/>
      <c r="D16660" s="90"/>
      <c r="F16660" s="90"/>
      <c r="G16660" s="42"/>
      <c r="H16660" s="90"/>
      <c r="M16660" s="42"/>
      <c r="S16660" s="42"/>
      <c r="T16660" s="42"/>
      <c r="U16660" s="42"/>
      <c r="V16660" s="42"/>
      <c r="W16660" s="42"/>
      <c r="X16660" s="42"/>
      <c r="Y16660" s="42"/>
      <c r="Z16660" s="42"/>
    </row>
    <row r="16661">
      <c r="B16661" s="42"/>
      <c r="D16661" s="90"/>
      <c r="F16661" s="90"/>
      <c r="G16661" s="42"/>
      <c r="H16661" s="90"/>
      <c r="M16661" s="42"/>
      <c r="S16661" s="42"/>
      <c r="T16661" s="42"/>
      <c r="U16661" s="42"/>
      <c r="V16661" s="42"/>
      <c r="W16661" s="42"/>
      <c r="X16661" s="42"/>
      <c r="Y16661" s="42"/>
      <c r="Z16661" s="42"/>
    </row>
    <row r="16662">
      <c r="B16662" s="42"/>
      <c r="D16662" s="90"/>
      <c r="F16662" s="90"/>
      <c r="G16662" s="42"/>
      <c r="H16662" s="90"/>
      <c r="M16662" s="42"/>
      <c r="S16662" s="42"/>
      <c r="T16662" s="42"/>
      <c r="U16662" s="42"/>
      <c r="V16662" s="42"/>
      <c r="W16662" s="42"/>
      <c r="X16662" s="42"/>
      <c r="Y16662" s="42"/>
      <c r="Z16662" s="42"/>
    </row>
    <row r="16663">
      <c r="B16663" s="42"/>
      <c r="D16663" s="90"/>
      <c r="F16663" s="90"/>
      <c r="G16663" s="42"/>
      <c r="H16663" s="90"/>
      <c r="M16663" s="42"/>
      <c r="S16663" s="42"/>
      <c r="T16663" s="42"/>
      <c r="U16663" s="42"/>
      <c r="V16663" s="42"/>
      <c r="W16663" s="42"/>
      <c r="X16663" s="42"/>
      <c r="Y16663" s="42"/>
      <c r="Z16663" s="42"/>
    </row>
    <row r="16664">
      <c r="B16664" s="42"/>
      <c r="D16664" s="90"/>
      <c r="F16664" s="90"/>
      <c r="G16664" s="42"/>
      <c r="H16664" s="90"/>
      <c r="M16664" s="42"/>
      <c r="S16664" s="42"/>
      <c r="T16664" s="42"/>
      <c r="U16664" s="42"/>
      <c r="V16664" s="42"/>
      <c r="W16664" s="42"/>
      <c r="X16664" s="42"/>
      <c r="Y16664" s="42"/>
      <c r="Z16664" s="42"/>
    </row>
    <row r="16665">
      <c r="B16665" s="42"/>
      <c r="D16665" s="90"/>
      <c r="F16665" s="90"/>
      <c r="G16665" s="42"/>
      <c r="H16665" s="90"/>
      <c r="M16665" s="42"/>
      <c r="S16665" s="42"/>
      <c r="T16665" s="42"/>
      <c r="U16665" s="42"/>
      <c r="V16665" s="42"/>
      <c r="W16665" s="42"/>
      <c r="X16665" s="42"/>
      <c r="Y16665" s="42"/>
      <c r="Z16665" s="42"/>
    </row>
    <row r="16666">
      <c r="B16666" s="42"/>
      <c r="D16666" s="90"/>
      <c r="F16666" s="90"/>
      <c r="G16666" s="42"/>
      <c r="H16666" s="90"/>
      <c r="M16666" s="42"/>
      <c r="S16666" s="42"/>
      <c r="T16666" s="42"/>
      <c r="U16666" s="42"/>
      <c r="V16666" s="42"/>
      <c r="W16666" s="42"/>
      <c r="X16666" s="42"/>
      <c r="Y16666" s="42"/>
      <c r="Z16666" s="42"/>
    </row>
    <row r="16667">
      <c r="B16667" s="42"/>
      <c r="D16667" s="90"/>
      <c r="F16667" s="90"/>
      <c r="G16667" s="42"/>
      <c r="H16667" s="90"/>
      <c r="M16667" s="42"/>
      <c r="S16667" s="42"/>
      <c r="T16667" s="42"/>
      <c r="U16667" s="42"/>
      <c r="V16667" s="42"/>
      <c r="W16667" s="42"/>
      <c r="X16667" s="42"/>
      <c r="Y16667" s="42"/>
      <c r="Z16667" s="42"/>
    </row>
    <row r="16668">
      <c r="B16668" s="42"/>
      <c r="D16668" s="90"/>
      <c r="F16668" s="90"/>
      <c r="G16668" s="42"/>
      <c r="H16668" s="90"/>
      <c r="M16668" s="42"/>
      <c r="S16668" s="42"/>
      <c r="T16668" s="42"/>
      <c r="U16668" s="42"/>
      <c r="V16668" s="42"/>
      <c r="W16668" s="42"/>
      <c r="X16668" s="42"/>
      <c r="Y16668" s="42"/>
      <c r="Z16668" s="42"/>
    </row>
    <row r="16669">
      <c r="B16669" s="42"/>
      <c r="D16669" s="90"/>
      <c r="F16669" s="90"/>
      <c r="G16669" s="42"/>
      <c r="H16669" s="90"/>
      <c r="M16669" s="42"/>
      <c r="S16669" s="42"/>
      <c r="T16669" s="42"/>
      <c r="U16669" s="42"/>
      <c r="V16669" s="42"/>
      <c r="W16669" s="42"/>
      <c r="X16669" s="42"/>
      <c r="Y16669" s="42"/>
      <c r="Z16669" s="42"/>
    </row>
    <row r="16670">
      <c r="B16670" s="42"/>
      <c r="D16670" s="90"/>
      <c r="F16670" s="90"/>
      <c r="G16670" s="42"/>
      <c r="H16670" s="90"/>
      <c r="M16670" s="42"/>
      <c r="S16670" s="42"/>
      <c r="T16670" s="42"/>
      <c r="U16670" s="42"/>
      <c r="V16670" s="42"/>
      <c r="W16670" s="42"/>
      <c r="X16670" s="42"/>
      <c r="Y16670" s="42"/>
      <c r="Z16670" s="42"/>
    </row>
    <row r="16671">
      <c r="B16671" s="42"/>
      <c r="D16671" s="90"/>
      <c r="F16671" s="90"/>
      <c r="G16671" s="42"/>
      <c r="H16671" s="90"/>
      <c r="M16671" s="42"/>
      <c r="S16671" s="42"/>
      <c r="T16671" s="42"/>
      <c r="U16671" s="42"/>
      <c r="V16671" s="42"/>
      <c r="W16671" s="42"/>
      <c r="X16671" s="42"/>
      <c r="Y16671" s="42"/>
      <c r="Z16671" s="42"/>
    </row>
    <row r="16672">
      <c r="B16672" s="42"/>
      <c r="D16672" s="90"/>
      <c r="F16672" s="90"/>
      <c r="G16672" s="42"/>
      <c r="H16672" s="90"/>
      <c r="M16672" s="42"/>
      <c r="S16672" s="42"/>
      <c r="T16672" s="42"/>
      <c r="U16672" s="42"/>
      <c r="V16672" s="42"/>
      <c r="W16672" s="42"/>
      <c r="X16672" s="42"/>
      <c r="Y16672" s="42"/>
      <c r="Z16672" s="42"/>
    </row>
    <row r="16673">
      <c r="B16673" s="42"/>
      <c r="D16673" s="90"/>
      <c r="F16673" s="90"/>
      <c r="G16673" s="42"/>
      <c r="H16673" s="90"/>
      <c r="M16673" s="42"/>
      <c r="S16673" s="42"/>
      <c r="T16673" s="42"/>
      <c r="U16673" s="42"/>
      <c r="V16673" s="42"/>
      <c r="W16673" s="42"/>
      <c r="X16673" s="42"/>
      <c r="Y16673" s="42"/>
      <c r="Z16673" s="42"/>
    </row>
    <row r="16674">
      <c r="B16674" s="42"/>
      <c r="D16674" s="90"/>
      <c r="F16674" s="90"/>
      <c r="G16674" s="42"/>
      <c r="H16674" s="90"/>
      <c r="M16674" s="42"/>
      <c r="S16674" s="42"/>
      <c r="T16674" s="42"/>
      <c r="U16674" s="42"/>
      <c r="V16674" s="42"/>
      <c r="W16674" s="42"/>
      <c r="X16674" s="42"/>
      <c r="Y16674" s="42"/>
      <c r="Z16674" s="42"/>
    </row>
    <row r="16675">
      <c r="B16675" s="42"/>
      <c r="D16675" s="90"/>
      <c r="F16675" s="90"/>
      <c r="G16675" s="42"/>
      <c r="H16675" s="90"/>
      <c r="M16675" s="42"/>
      <c r="S16675" s="42"/>
      <c r="T16675" s="42"/>
      <c r="U16675" s="42"/>
      <c r="V16675" s="42"/>
      <c r="W16675" s="42"/>
      <c r="X16675" s="42"/>
      <c r="Y16675" s="42"/>
      <c r="Z16675" s="42"/>
    </row>
    <row r="16676">
      <c r="B16676" s="42"/>
      <c r="D16676" s="90"/>
      <c r="F16676" s="90"/>
      <c r="G16676" s="42"/>
      <c r="H16676" s="90"/>
      <c r="M16676" s="42"/>
      <c r="S16676" s="42"/>
      <c r="T16676" s="42"/>
      <c r="U16676" s="42"/>
      <c r="V16676" s="42"/>
      <c r="W16676" s="42"/>
      <c r="X16676" s="42"/>
      <c r="Y16676" s="42"/>
      <c r="Z16676" s="42"/>
    </row>
    <row r="16677">
      <c r="B16677" s="42"/>
      <c r="D16677" s="90"/>
      <c r="F16677" s="90"/>
      <c r="G16677" s="42"/>
      <c r="H16677" s="90"/>
      <c r="M16677" s="42"/>
      <c r="S16677" s="42"/>
      <c r="T16677" s="42"/>
      <c r="U16677" s="42"/>
      <c r="V16677" s="42"/>
      <c r="W16677" s="42"/>
      <c r="X16677" s="42"/>
      <c r="Y16677" s="42"/>
      <c r="Z16677" s="42"/>
    </row>
    <row r="16678">
      <c r="B16678" s="42"/>
      <c r="D16678" s="90"/>
      <c r="F16678" s="90"/>
      <c r="G16678" s="42"/>
      <c r="H16678" s="90"/>
      <c r="M16678" s="42"/>
      <c r="S16678" s="42"/>
      <c r="T16678" s="42"/>
      <c r="U16678" s="42"/>
      <c r="V16678" s="42"/>
      <c r="W16678" s="42"/>
      <c r="X16678" s="42"/>
      <c r="Y16678" s="42"/>
      <c r="Z16678" s="42"/>
    </row>
    <row r="16679">
      <c r="B16679" s="42"/>
      <c r="D16679" s="90"/>
      <c r="F16679" s="90"/>
      <c r="G16679" s="42"/>
      <c r="H16679" s="90"/>
      <c r="M16679" s="42"/>
      <c r="S16679" s="42"/>
      <c r="T16679" s="42"/>
      <c r="U16679" s="42"/>
      <c r="V16679" s="42"/>
      <c r="W16679" s="42"/>
      <c r="X16679" s="42"/>
      <c r="Y16679" s="42"/>
      <c r="Z16679" s="42"/>
    </row>
    <row r="16680">
      <c r="B16680" s="42"/>
      <c r="D16680" s="90"/>
      <c r="F16680" s="90"/>
      <c r="G16680" s="42"/>
      <c r="H16680" s="90"/>
      <c r="M16680" s="42"/>
      <c r="S16680" s="42"/>
      <c r="T16680" s="42"/>
      <c r="U16680" s="42"/>
      <c r="V16680" s="42"/>
      <c r="W16680" s="42"/>
      <c r="X16680" s="42"/>
      <c r="Y16680" s="42"/>
      <c r="Z16680" s="42"/>
    </row>
    <row r="16681">
      <c r="B16681" s="42"/>
      <c r="D16681" s="90"/>
      <c r="F16681" s="90"/>
      <c r="G16681" s="42"/>
      <c r="H16681" s="90"/>
      <c r="M16681" s="42"/>
      <c r="S16681" s="42"/>
      <c r="T16681" s="42"/>
      <c r="U16681" s="42"/>
      <c r="V16681" s="42"/>
      <c r="W16681" s="42"/>
      <c r="X16681" s="42"/>
      <c r="Y16681" s="42"/>
      <c r="Z16681" s="42"/>
    </row>
    <row r="16682">
      <c r="B16682" s="42"/>
      <c r="D16682" s="90"/>
      <c r="F16682" s="90"/>
      <c r="G16682" s="42"/>
      <c r="H16682" s="90"/>
      <c r="M16682" s="42"/>
      <c r="S16682" s="42"/>
      <c r="T16682" s="42"/>
      <c r="U16682" s="42"/>
      <c r="V16682" s="42"/>
      <c r="W16682" s="42"/>
      <c r="X16682" s="42"/>
      <c r="Y16682" s="42"/>
      <c r="Z16682" s="42"/>
    </row>
    <row r="16683">
      <c r="B16683" s="42"/>
      <c r="D16683" s="90"/>
      <c r="F16683" s="90"/>
      <c r="G16683" s="42"/>
      <c r="H16683" s="90"/>
      <c r="M16683" s="42"/>
      <c r="S16683" s="42"/>
      <c r="T16683" s="42"/>
      <c r="U16683" s="42"/>
      <c r="V16683" s="42"/>
      <c r="W16683" s="42"/>
      <c r="X16683" s="42"/>
      <c r="Y16683" s="42"/>
      <c r="Z16683" s="42"/>
    </row>
    <row r="16684">
      <c r="B16684" s="42"/>
      <c r="D16684" s="90"/>
      <c r="F16684" s="90"/>
      <c r="G16684" s="42"/>
      <c r="H16684" s="90"/>
      <c r="M16684" s="42"/>
      <c r="S16684" s="42"/>
      <c r="T16684" s="42"/>
      <c r="U16684" s="42"/>
      <c r="V16684" s="42"/>
      <c r="W16684" s="42"/>
      <c r="X16684" s="42"/>
      <c r="Y16684" s="42"/>
      <c r="Z16684" s="42"/>
    </row>
    <row r="16685">
      <c r="B16685" s="42"/>
      <c r="D16685" s="90"/>
      <c r="F16685" s="90"/>
      <c r="G16685" s="42"/>
      <c r="H16685" s="90"/>
      <c r="M16685" s="42"/>
      <c r="S16685" s="42"/>
      <c r="T16685" s="42"/>
      <c r="U16685" s="42"/>
      <c r="V16685" s="42"/>
      <c r="W16685" s="42"/>
      <c r="X16685" s="42"/>
      <c r="Y16685" s="42"/>
      <c r="Z16685" s="42"/>
    </row>
    <row r="16686">
      <c r="B16686" s="42"/>
      <c r="D16686" s="90"/>
      <c r="F16686" s="90"/>
      <c r="G16686" s="42"/>
      <c r="H16686" s="90"/>
      <c r="M16686" s="42"/>
      <c r="S16686" s="42"/>
      <c r="T16686" s="42"/>
      <c r="U16686" s="42"/>
      <c r="V16686" s="42"/>
      <c r="W16686" s="42"/>
      <c r="X16686" s="42"/>
      <c r="Y16686" s="42"/>
      <c r="Z16686" s="42"/>
    </row>
    <row r="16687">
      <c r="B16687" s="42"/>
      <c r="D16687" s="90"/>
      <c r="F16687" s="90"/>
      <c r="G16687" s="42"/>
      <c r="H16687" s="90"/>
      <c r="M16687" s="42"/>
      <c r="S16687" s="42"/>
      <c r="T16687" s="42"/>
      <c r="U16687" s="42"/>
      <c r="V16687" s="42"/>
      <c r="W16687" s="42"/>
      <c r="X16687" s="42"/>
      <c r="Y16687" s="42"/>
      <c r="Z16687" s="42"/>
    </row>
    <row r="16688">
      <c r="B16688" s="42"/>
      <c r="D16688" s="90"/>
      <c r="F16688" s="90"/>
      <c r="G16688" s="42"/>
      <c r="H16688" s="90"/>
      <c r="M16688" s="42"/>
      <c r="S16688" s="42"/>
      <c r="T16688" s="42"/>
      <c r="U16688" s="42"/>
      <c r="V16688" s="42"/>
      <c r="W16688" s="42"/>
      <c r="X16688" s="42"/>
      <c r="Y16688" s="42"/>
      <c r="Z16688" s="42"/>
    </row>
    <row r="16689">
      <c r="B16689" s="42"/>
      <c r="D16689" s="90"/>
      <c r="F16689" s="90"/>
      <c r="G16689" s="42"/>
      <c r="H16689" s="90"/>
      <c r="M16689" s="42"/>
      <c r="S16689" s="42"/>
      <c r="T16689" s="42"/>
      <c r="U16689" s="42"/>
      <c r="V16689" s="42"/>
      <c r="W16689" s="42"/>
      <c r="X16689" s="42"/>
      <c r="Y16689" s="42"/>
      <c r="Z16689" s="42"/>
    </row>
    <row r="16690">
      <c r="B16690" s="42"/>
      <c r="D16690" s="90"/>
      <c r="F16690" s="90"/>
      <c r="G16690" s="42"/>
      <c r="H16690" s="90"/>
      <c r="M16690" s="42"/>
      <c r="S16690" s="42"/>
      <c r="T16690" s="42"/>
      <c r="U16690" s="42"/>
      <c r="V16690" s="42"/>
      <c r="W16690" s="42"/>
      <c r="X16690" s="42"/>
      <c r="Y16690" s="42"/>
      <c r="Z16690" s="42"/>
    </row>
    <row r="16691">
      <c r="B16691" s="42"/>
      <c r="D16691" s="90"/>
      <c r="F16691" s="90"/>
      <c r="G16691" s="42"/>
      <c r="H16691" s="90"/>
      <c r="M16691" s="42"/>
      <c r="S16691" s="42"/>
      <c r="T16691" s="42"/>
      <c r="U16691" s="42"/>
      <c r="V16691" s="42"/>
      <c r="W16691" s="42"/>
      <c r="X16691" s="42"/>
      <c r="Y16691" s="42"/>
      <c r="Z16691" s="42"/>
    </row>
    <row r="16692">
      <c r="B16692" s="42"/>
      <c r="D16692" s="90"/>
      <c r="F16692" s="90"/>
      <c r="G16692" s="42"/>
      <c r="H16692" s="90"/>
      <c r="M16692" s="42"/>
      <c r="S16692" s="42"/>
      <c r="T16692" s="42"/>
      <c r="U16692" s="42"/>
      <c r="V16692" s="42"/>
      <c r="W16692" s="42"/>
      <c r="X16692" s="42"/>
      <c r="Y16692" s="42"/>
      <c r="Z16692" s="42"/>
    </row>
    <row r="16693">
      <c r="B16693" s="42"/>
      <c r="D16693" s="90"/>
      <c r="F16693" s="90"/>
      <c r="G16693" s="42"/>
      <c r="H16693" s="90"/>
      <c r="M16693" s="42"/>
      <c r="S16693" s="42"/>
      <c r="T16693" s="42"/>
      <c r="U16693" s="42"/>
      <c r="V16693" s="42"/>
      <c r="W16693" s="42"/>
      <c r="X16693" s="42"/>
      <c r="Y16693" s="42"/>
      <c r="Z16693" s="42"/>
    </row>
    <row r="16694">
      <c r="B16694" s="42"/>
      <c r="D16694" s="90"/>
      <c r="F16694" s="90"/>
      <c r="G16694" s="42"/>
      <c r="H16694" s="90"/>
      <c r="M16694" s="42"/>
      <c r="S16694" s="42"/>
      <c r="T16694" s="42"/>
      <c r="U16694" s="42"/>
      <c r="V16694" s="42"/>
      <c r="W16694" s="42"/>
      <c r="X16694" s="42"/>
      <c r="Y16694" s="42"/>
      <c r="Z16694" s="42"/>
    </row>
    <row r="16695">
      <c r="B16695" s="42"/>
      <c r="D16695" s="90"/>
      <c r="F16695" s="90"/>
      <c r="G16695" s="42"/>
      <c r="H16695" s="90"/>
      <c r="M16695" s="42"/>
      <c r="S16695" s="42"/>
      <c r="T16695" s="42"/>
      <c r="U16695" s="42"/>
      <c r="V16695" s="42"/>
      <c r="W16695" s="42"/>
      <c r="X16695" s="42"/>
      <c r="Y16695" s="42"/>
      <c r="Z16695" s="42"/>
    </row>
    <row r="16696">
      <c r="B16696" s="42"/>
      <c r="D16696" s="90"/>
      <c r="F16696" s="90"/>
      <c r="G16696" s="42"/>
      <c r="H16696" s="90"/>
      <c r="M16696" s="42"/>
      <c r="S16696" s="42"/>
      <c r="T16696" s="42"/>
      <c r="U16696" s="42"/>
      <c r="V16696" s="42"/>
      <c r="W16696" s="42"/>
      <c r="X16696" s="42"/>
      <c r="Y16696" s="42"/>
      <c r="Z16696" s="42"/>
    </row>
    <row r="16697">
      <c r="B16697" s="42"/>
      <c r="D16697" s="90"/>
      <c r="F16697" s="90"/>
      <c r="G16697" s="42"/>
      <c r="H16697" s="90"/>
      <c r="M16697" s="42"/>
      <c r="S16697" s="42"/>
      <c r="T16697" s="42"/>
      <c r="U16697" s="42"/>
      <c r="V16697" s="42"/>
      <c r="W16697" s="42"/>
      <c r="X16697" s="42"/>
      <c r="Y16697" s="42"/>
      <c r="Z16697" s="42"/>
    </row>
    <row r="16698">
      <c r="B16698" s="42"/>
      <c r="D16698" s="90"/>
      <c r="F16698" s="90"/>
      <c r="G16698" s="42"/>
      <c r="H16698" s="90"/>
      <c r="M16698" s="42"/>
      <c r="S16698" s="42"/>
      <c r="T16698" s="42"/>
      <c r="U16698" s="42"/>
      <c r="V16698" s="42"/>
      <c r="W16698" s="42"/>
      <c r="X16698" s="42"/>
      <c r="Y16698" s="42"/>
      <c r="Z16698" s="42"/>
    </row>
    <row r="16699">
      <c r="B16699" s="42"/>
      <c r="D16699" s="90"/>
      <c r="F16699" s="90"/>
      <c r="G16699" s="42"/>
      <c r="H16699" s="90"/>
      <c r="M16699" s="42"/>
      <c r="S16699" s="42"/>
      <c r="T16699" s="42"/>
      <c r="U16699" s="42"/>
      <c r="V16699" s="42"/>
      <c r="W16699" s="42"/>
      <c r="X16699" s="42"/>
      <c r="Y16699" s="42"/>
      <c r="Z16699" s="42"/>
    </row>
    <row r="16700">
      <c r="B16700" s="42"/>
      <c r="D16700" s="90"/>
      <c r="F16700" s="90"/>
      <c r="G16700" s="42"/>
      <c r="H16700" s="90"/>
      <c r="M16700" s="42"/>
      <c r="S16700" s="42"/>
      <c r="T16700" s="42"/>
      <c r="U16700" s="42"/>
      <c r="V16700" s="42"/>
      <c r="W16700" s="42"/>
      <c r="X16700" s="42"/>
      <c r="Y16700" s="42"/>
      <c r="Z16700" s="42"/>
    </row>
    <row r="16701">
      <c r="B16701" s="42"/>
      <c r="D16701" s="90"/>
      <c r="F16701" s="90"/>
      <c r="G16701" s="42"/>
      <c r="H16701" s="90"/>
      <c r="M16701" s="42"/>
      <c r="S16701" s="42"/>
      <c r="T16701" s="42"/>
      <c r="U16701" s="42"/>
      <c r="V16701" s="42"/>
      <c r="W16701" s="42"/>
      <c r="X16701" s="42"/>
      <c r="Y16701" s="42"/>
      <c r="Z16701" s="42"/>
    </row>
    <row r="16702">
      <c r="B16702" s="42"/>
      <c r="D16702" s="90"/>
      <c r="F16702" s="90"/>
      <c r="G16702" s="42"/>
      <c r="H16702" s="90"/>
      <c r="M16702" s="42"/>
      <c r="S16702" s="42"/>
      <c r="T16702" s="42"/>
      <c r="U16702" s="42"/>
      <c r="V16702" s="42"/>
      <c r="W16702" s="42"/>
      <c r="X16702" s="42"/>
      <c r="Y16702" s="42"/>
      <c r="Z16702" s="42"/>
    </row>
    <row r="16703">
      <c r="B16703" s="42"/>
      <c r="D16703" s="90"/>
      <c r="F16703" s="90"/>
      <c r="G16703" s="42"/>
      <c r="H16703" s="90"/>
      <c r="M16703" s="42"/>
      <c r="S16703" s="42"/>
      <c r="T16703" s="42"/>
      <c r="U16703" s="42"/>
      <c r="V16703" s="42"/>
      <c r="W16703" s="42"/>
      <c r="X16703" s="42"/>
      <c r="Y16703" s="42"/>
      <c r="Z16703" s="42"/>
    </row>
    <row r="16704">
      <c r="B16704" s="42"/>
      <c r="D16704" s="90"/>
      <c r="F16704" s="90"/>
      <c r="G16704" s="42"/>
      <c r="H16704" s="90"/>
      <c r="M16704" s="42"/>
      <c r="S16704" s="42"/>
      <c r="T16704" s="42"/>
      <c r="U16704" s="42"/>
      <c r="V16704" s="42"/>
      <c r="W16704" s="42"/>
      <c r="X16704" s="42"/>
      <c r="Y16704" s="42"/>
      <c r="Z16704" s="42"/>
    </row>
    <row r="16705">
      <c r="B16705" s="42"/>
      <c r="D16705" s="90"/>
      <c r="F16705" s="90"/>
      <c r="G16705" s="42"/>
      <c r="H16705" s="90"/>
      <c r="M16705" s="42"/>
      <c r="S16705" s="42"/>
      <c r="T16705" s="42"/>
      <c r="U16705" s="42"/>
      <c r="V16705" s="42"/>
      <c r="W16705" s="42"/>
      <c r="X16705" s="42"/>
      <c r="Y16705" s="42"/>
      <c r="Z16705" s="42"/>
    </row>
    <row r="16706">
      <c r="B16706" s="42"/>
      <c r="D16706" s="90"/>
      <c r="F16706" s="90"/>
      <c r="G16706" s="42"/>
      <c r="H16706" s="90"/>
      <c r="M16706" s="42"/>
      <c r="S16706" s="42"/>
      <c r="T16706" s="42"/>
      <c r="U16706" s="42"/>
      <c r="V16706" s="42"/>
      <c r="W16706" s="42"/>
      <c r="X16706" s="42"/>
      <c r="Y16706" s="42"/>
      <c r="Z16706" s="42"/>
    </row>
    <row r="16707">
      <c r="B16707" s="42"/>
      <c r="D16707" s="90"/>
      <c r="F16707" s="90"/>
      <c r="G16707" s="42"/>
      <c r="H16707" s="90"/>
      <c r="M16707" s="42"/>
      <c r="S16707" s="42"/>
      <c r="T16707" s="42"/>
      <c r="U16707" s="42"/>
      <c r="V16707" s="42"/>
      <c r="W16707" s="42"/>
      <c r="X16707" s="42"/>
      <c r="Y16707" s="42"/>
      <c r="Z16707" s="42"/>
    </row>
    <row r="16708">
      <c r="B16708" s="42"/>
      <c r="D16708" s="90"/>
      <c r="F16708" s="90"/>
      <c r="G16708" s="42"/>
      <c r="H16708" s="90"/>
      <c r="M16708" s="42"/>
      <c r="S16708" s="42"/>
      <c r="T16708" s="42"/>
      <c r="U16708" s="42"/>
      <c r="V16708" s="42"/>
      <c r="W16708" s="42"/>
      <c r="X16708" s="42"/>
      <c r="Y16708" s="42"/>
      <c r="Z16708" s="42"/>
    </row>
    <row r="16709">
      <c r="B16709" s="42"/>
      <c r="D16709" s="90"/>
      <c r="F16709" s="90"/>
      <c r="G16709" s="42"/>
      <c r="H16709" s="90"/>
      <c r="M16709" s="42"/>
      <c r="S16709" s="42"/>
      <c r="T16709" s="42"/>
      <c r="U16709" s="42"/>
      <c r="V16709" s="42"/>
      <c r="W16709" s="42"/>
      <c r="X16709" s="42"/>
      <c r="Y16709" s="42"/>
      <c r="Z16709" s="42"/>
    </row>
    <row r="16710">
      <c r="B16710" s="42"/>
      <c r="D16710" s="90"/>
      <c r="F16710" s="90"/>
      <c r="G16710" s="42"/>
      <c r="H16710" s="90"/>
      <c r="M16710" s="42"/>
      <c r="S16710" s="42"/>
      <c r="T16710" s="42"/>
      <c r="U16710" s="42"/>
      <c r="V16710" s="42"/>
      <c r="W16710" s="42"/>
      <c r="X16710" s="42"/>
      <c r="Y16710" s="42"/>
      <c r="Z16710" s="42"/>
    </row>
    <row r="16711">
      <c r="B16711" s="42"/>
      <c r="D16711" s="90"/>
      <c r="F16711" s="90"/>
      <c r="G16711" s="42"/>
      <c r="H16711" s="90"/>
      <c r="M16711" s="42"/>
      <c r="S16711" s="42"/>
      <c r="T16711" s="42"/>
      <c r="U16711" s="42"/>
      <c r="V16711" s="42"/>
      <c r="W16711" s="42"/>
      <c r="X16711" s="42"/>
      <c r="Y16711" s="42"/>
      <c r="Z16711" s="42"/>
    </row>
    <row r="16712">
      <c r="B16712" s="42"/>
      <c r="D16712" s="90"/>
      <c r="F16712" s="90"/>
      <c r="G16712" s="42"/>
      <c r="H16712" s="90"/>
      <c r="M16712" s="42"/>
      <c r="S16712" s="42"/>
      <c r="T16712" s="42"/>
      <c r="U16712" s="42"/>
      <c r="V16712" s="42"/>
      <c r="W16712" s="42"/>
      <c r="X16712" s="42"/>
      <c r="Y16712" s="42"/>
      <c r="Z16712" s="42"/>
    </row>
    <row r="16713">
      <c r="B16713" s="42"/>
      <c r="D16713" s="90"/>
      <c r="F16713" s="90"/>
      <c r="G16713" s="42"/>
      <c r="H16713" s="90"/>
      <c r="M16713" s="42"/>
      <c r="S16713" s="42"/>
      <c r="T16713" s="42"/>
      <c r="U16713" s="42"/>
      <c r="V16713" s="42"/>
      <c r="W16713" s="42"/>
      <c r="X16713" s="42"/>
      <c r="Y16713" s="42"/>
      <c r="Z16713" s="42"/>
    </row>
    <row r="16714">
      <c r="B16714" s="42"/>
      <c r="D16714" s="90"/>
      <c r="F16714" s="90"/>
      <c r="G16714" s="42"/>
      <c r="H16714" s="90"/>
      <c r="M16714" s="42"/>
      <c r="S16714" s="42"/>
      <c r="T16714" s="42"/>
      <c r="U16714" s="42"/>
      <c r="V16714" s="42"/>
      <c r="W16714" s="42"/>
      <c r="X16714" s="42"/>
      <c r="Y16714" s="42"/>
      <c r="Z16714" s="42"/>
    </row>
    <row r="16715">
      <c r="B16715" s="42"/>
      <c r="D16715" s="90"/>
      <c r="F16715" s="90"/>
      <c r="G16715" s="42"/>
      <c r="H16715" s="90"/>
      <c r="M16715" s="42"/>
      <c r="S16715" s="42"/>
      <c r="T16715" s="42"/>
      <c r="U16715" s="42"/>
      <c r="V16715" s="42"/>
      <c r="W16715" s="42"/>
      <c r="X16715" s="42"/>
      <c r="Y16715" s="42"/>
      <c r="Z16715" s="42"/>
    </row>
    <row r="16716">
      <c r="B16716" s="42"/>
      <c r="D16716" s="90"/>
      <c r="F16716" s="90"/>
      <c r="G16716" s="42"/>
      <c r="H16716" s="90"/>
      <c r="M16716" s="42"/>
      <c r="S16716" s="42"/>
      <c r="T16716" s="42"/>
      <c r="U16716" s="42"/>
      <c r="V16716" s="42"/>
      <c r="W16716" s="42"/>
      <c r="X16716" s="42"/>
      <c r="Y16716" s="42"/>
      <c r="Z16716" s="42"/>
    </row>
    <row r="16717">
      <c r="B16717" s="42"/>
      <c r="D16717" s="90"/>
      <c r="F16717" s="90"/>
      <c r="G16717" s="42"/>
      <c r="H16717" s="90"/>
      <c r="M16717" s="42"/>
      <c r="S16717" s="42"/>
      <c r="T16717" s="42"/>
      <c r="U16717" s="42"/>
      <c r="V16717" s="42"/>
      <c r="W16717" s="42"/>
      <c r="X16717" s="42"/>
      <c r="Y16717" s="42"/>
      <c r="Z16717" s="42"/>
    </row>
    <row r="16718">
      <c r="B16718" s="42"/>
      <c r="D16718" s="90"/>
      <c r="F16718" s="90"/>
      <c r="G16718" s="42"/>
      <c r="H16718" s="90"/>
      <c r="M16718" s="42"/>
      <c r="S16718" s="42"/>
      <c r="T16718" s="42"/>
      <c r="U16718" s="42"/>
      <c r="V16718" s="42"/>
      <c r="W16718" s="42"/>
      <c r="X16718" s="42"/>
      <c r="Y16718" s="42"/>
      <c r="Z16718" s="42"/>
    </row>
    <row r="16719">
      <c r="B16719" s="42"/>
      <c r="D16719" s="90"/>
      <c r="F16719" s="90"/>
      <c r="G16719" s="42"/>
      <c r="H16719" s="90"/>
      <c r="M16719" s="42"/>
      <c r="S16719" s="42"/>
      <c r="T16719" s="42"/>
      <c r="U16719" s="42"/>
      <c r="V16719" s="42"/>
      <c r="W16719" s="42"/>
      <c r="X16719" s="42"/>
      <c r="Y16719" s="42"/>
      <c r="Z16719" s="42"/>
    </row>
    <row r="16720">
      <c r="B16720" s="42"/>
      <c r="D16720" s="90"/>
      <c r="F16720" s="90"/>
      <c r="G16720" s="42"/>
      <c r="H16720" s="90"/>
      <c r="M16720" s="42"/>
      <c r="S16720" s="42"/>
      <c r="T16720" s="42"/>
      <c r="U16720" s="42"/>
      <c r="V16720" s="42"/>
      <c r="W16720" s="42"/>
      <c r="X16720" s="42"/>
      <c r="Y16720" s="42"/>
      <c r="Z16720" s="42"/>
    </row>
    <row r="16721">
      <c r="B16721" s="42"/>
      <c r="D16721" s="90"/>
      <c r="F16721" s="90"/>
      <c r="G16721" s="42"/>
      <c r="H16721" s="90"/>
      <c r="M16721" s="42"/>
      <c r="S16721" s="42"/>
      <c r="T16721" s="42"/>
      <c r="U16721" s="42"/>
      <c r="V16721" s="42"/>
      <c r="W16721" s="42"/>
      <c r="X16721" s="42"/>
      <c r="Y16721" s="42"/>
      <c r="Z16721" s="42"/>
    </row>
    <row r="16722">
      <c r="B16722" s="42"/>
      <c r="D16722" s="90"/>
      <c r="F16722" s="90"/>
      <c r="G16722" s="42"/>
      <c r="H16722" s="90"/>
      <c r="M16722" s="42"/>
      <c r="S16722" s="42"/>
      <c r="T16722" s="42"/>
      <c r="U16722" s="42"/>
      <c r="V16722" s="42"/>
      <c r="W16722" s="42"/>
      <c r="X16722" s="42"/>
      <c r="Y16722" s="42"/>
      <c r="Z16722" s="42"/>
    </row>
    <row r="16723">
      <c r="B16723" s="42"/>
      <c r="D16723" s="90"/>
      <c r="F16723" s="90"/>
      <c r="G16723" s="42"/>
      <c r="H16723" s="90"/>
      <c r="M16723" s="42"/>
      <c r="S16723" s="42"/>
      <c r="T16723" s="42"/>
      <c r="U16723" s="42"/>
      <c r="V16723" s="42"/>
      <c r="W16723" s="42"/>
      <c r="X16723" s="42"/>
      <c r="Y16723" s="42"/>
      <c r="Z16723" s="42"/>
    </row>
    <row r="16724">
      <c r="B16724" s="42"/>
      <c r="D16724" s="90"/>
      <c r="F16724" s="90"/>
      <c r="G16724" s="42"/>
      <c r="H16724" s="90"/>
      <c r="M16724" s="42"/>
      <c r="S16724" s="42"/>
      <c r="T16724" s="42"/>
      <c r="U16724" s="42"/>
      <c r="V16724" s="42"/>
      <c r="W16724" s="42"/>
      <c r="X16724" s="42"/>
      <c r="Y16724" s="42"/>
      <c r="Z16724" s="42"/>
    </row>
    <row r="16725">
      <c r="B16725" s="42"/>
      <c r="D16725" s="90"/>
      <c r="F16725" s="90"/>
      <c r="G16725" s="42"/>
      <c r="H16725" s="90"/>
      <c r="M16725" s="42"/>
      <c r="S16725" s="42"/>
      <c r="T16725" s="42"/>
      <c r="U16725" s="42"/>
      <c r="V16725" s="42"/>
      <c r="W16725" s="42"/>
      <c r="X16725" s="42"/>
      <c r="Y16725" s="42"/>
      <c r="Z16725" s="42"/>
    </row>
    <row r="16726">
      <c r="B16726" s="42"/>
      <c r="D16726" s="90"/>
      <c r="F16726" s="90"/>
      <c r="G16726" s="42"/>
      <c r="H16726" s="90"/>
      <c r="M16726" s="42"/>
      <c r="S16726" s="42"/>
      <c r="T16726" s="42"/>
      <c r="U16726" s="42"/>
      <c r="V16726" s="42"/>
      <c r="W16726" s="42"/>
      <c r="X16726" s="42"/>
      <c r="Y16726" s="42"/>
      <c r="Z16726" s="42"/>
    </row>
    <row r="16727">
      <c r="B16727" s="42"/>
      <c r="D16727" s="90"/>
      <c r="F16727" s="90"/>
      <c r="G16727" s="42"/>
      <c r="H16727" s="90"/>
      <c r="M16727" s="42"/>
      <c r="S16727" s="42"/>
      <c r="T16727" s="42"/>
      <c r="U16727" s="42"/>
      <c r="V16727" s="42"/>
      <c r="W16727" s="42"/>
      <c r="X16727" s="42"/>
      <c r="Y16727" s="42"/>
      <c r="Z16727" s="42"/>
    </row>
    <row r="16728">
      <c r="B16728" s="42"/>
      <c r="D16728" s="90"/>
      <c r="F16728" s="90"/>
      <c r="G16728" s="42"/>
      <c r="H16728" s="90"/>
      <c r="M16728" s="42"/>
      <c r="S16728" s="42"/>
      <c r="T16728" s="42"/>
      <c r="U16728" s="42"/>
      <c r="V16728" s="42"/>
      <c r="W16728" s="42"/>
      <c r="X16728" s="42"/>
      <c r="Y16728" s="42"/>
      <c r="Z16728" s="42"/>
    </row>
    <row r="16729">
      <c r="B16729" s="42"/>
      <c r="D16729" s="90"/>
      <c r="F16729" s="90"/>
      <c r="G16729" s="42"/>
      <c r="H16729" s="90"/>
      <c r="M16729" s="42"/>
      <c r="S16729" s="42"/>
      <c r="T16729" s="42"/>
      <c r="U16729" s="42"/>
      <c r="V16729" s="42"/>
      <c r="W16729" s="42"/>
      <c r="X16729" s="42"/>
      <c r="Y16729" s="42"/>
      <c r="Z16729" s="42"/>
    </row>
    <row r="16730">
      <c r="B16730" s="42"/>
      <c r="D16730" s="90"/>
      <c r="F16730" s="90"/>
      <c r="G16730" s="42"/>
      <c r="H16730" s="90"/>
      <c r="M16730" s="42"/>
      <c r="S16730" s="42"/>
      <c r="T16730" s="42"/>
      <c r="U16730" s="42"/>
      <c r="V16730" s="42"/>
      <c r="W16730" s="42"/>
      <c r="X16730" s="42"/>
      <c r="Y16730" s="42"/>
      <c r="Z16730" s="42"/>
    </row>
    <row r="16731">
      <c r="B16731" s="42"/>
      <c r="D16731" s="90"/>
      <c r="F16731" s="90"/>
      <c r="G16731" s="42"/>
      <c r="H16731" s="90"/>
      <c r="M16731" s="42"/>
      <c r="S16731" s="42"/>
      <c r="T16731" s="42"/>
      <c r="U16731" s="42"/>
      <c r="V16731" s="42"/>
      <c r="W16731" s="42"/>
      <c r="X16731" s="42"/>
      <c r="Y16731" s="42"/>
      <c r="Z16731" s="42"/>
    </row>
    <row r="16732">
      <c r="B16732" s="42"/>
      <c r="D16732" s="90"/>
      <c r="F16732" s="90"/>
      <c r="G16732" s="42"/>
      <c r="H16732" s="90"/>
      <c r="M16732" s="42"/>
      <c r="S16732" s="42"/>
      <c r="T16732" s="42"/>
      <c r="U16732" s="42"/>
      <c r="V16732" s="42"/>
      <c r="W16732" s="42"/>
      <c r="X16732" s="42"/>
      <c r="Y16732" s="42"/>
      <c r="Z16732" s="42"/>
    </row>
    <row r="16733">
      <c r="B16733" s="42"/>
      <c r="D16733" s="90"/>
      <c r="F16733" s="90"/>
      <c r="G16733" s="42"/>
      <c r="H16733" s="90"/>
      <c r="M16733" s="42"/>
      <c r="S16733" s="42"/>
      <c r="T16733" s="42"/>
      <c r="U16733" s="42"/>
      <c r="V16733" s="42"/>
      <c r="W16733" s="42"/>
      <c r="X16733" s="42"/>
      <c r="Y16733" s="42"/>
      <c r="Z16733" s="42"/>
    </row>
    <row r="16734">
      <c r="B16734" s="42"/>
      <c r="D16734" s="90"/>
      <c r="F16734" s="90"/>
      <c r="G16734" s="42"/>
      <c r="H16734" s="90"/>
      <c r="M16734" s="42"/>
      <c r="S16734" s="42"/>
      <c r="T16734" s="42"/>
      <c r="U16734" s="42"/>
      <c r="V16734" s="42"/>
      <c r="W16734" s="42"/>
      <c r="X16734" s="42"/>
      <c r="Y16734" s="42"/>
      <c r="Z16734" s="42"/>
    </row>
    <row r="16735">
      <c r="B16735" s="42"/>
      <c r="D16735" s="90"/>
      <c r="F16735" s="90"/>
      <c r="G16735" s="42"/>
      <c r="H16735" s="90"/>
      <c r="M16735" s="42"/>
      <c r="S16735" s="42"/>
      <c r="T16735" s="42"/>
      <c r="U16735" s="42"/>
      <c r="V16735" s="42"/>
      <c r="W16735" s="42"/>
      <c r="X16735" s="42"/>
      <c r="Y16735" s="42"/>
      <c r="Z16735" s="42"/>
    </row>
    <row r="16736">
      <c r="B16736" s="42"/>
      <c r="D16736" s="90"/>
      <c r="F16736" s="90"/>
      <c r="G16736" s="42"/>
      <c r="H16736" s="90"/>
      <c r="M16736" s="42"/>
      <c r="S16736" s="42"/>
      <c r="T16736" s="42"/>
      <c r="U16736" s="42"/>
      <c r="V16736" s="42"/>
      <c r="W16736" s="42"/>
      <c r="X16736" s="42"/>
      <c r="Y16736" s="42"/>
      <c r="Z16736" s="42"/>
    </row>
    <row r="16737">
      <c r="B16737" s="42"/>
      <c r="D16737" s="90"/>
      <c r="F16737" s="90"/>
      <c r="G16737" s="42"/>
      <c r="H16737" s="90"/>
      <c r="M16737" s="42"/>
      <c r="S16737" s="42"/>
      <c r="T16737" s="42"/>
      <c r="U16737" s="42"/>
      <c r="V16737" s="42"/>
      <c r="W16737" s="42"/>
      <c r="X16737" s="42"/>
      <c r="Y16737" s="42"/>
      <c r="Z16737" s="42"/>
    </row>
    <row r="16738">
      <c r="B16738" s="42"/>
      <c r="D16738" s="90"/>
      <c r="F16738" s="90"/>
      <c r="G16738" s="42"/>
      <c r="H16738" s="90"/>
      <c r="M16738" s="42"/>
      <c r="S16738" s="42"/>
      <c r="T16738" s="42"/>
      <c r="U16738" s="42"/>
      <c r="V16738" s="42"/>
      <c r="W16738" s="42"/>
      <c r="X16738" s="42"/>
      <c r="Y16738" s="42"/>
      <c r="Z16738" s="42"/>
    </row>
    <row r="16739">
      <c r="B16739" s="42"/>
      <c r="D16739" s="90"/>
      <c r="F16739" s="90"/>
      <c r="G16739" s="42"/>
      <c r="H16739" s="90"/>
      <c r="M16739" s="42"/>
      <c r="S16739" s="42"/>
      <c r="T16739" s="42"/>
      <c r="U16739" s="42"/>
      <c r="V16739" s="42"/>
      <c r="W16739" s="42"/>
      <c r="X16739" s="42"/>
      <c r="Y16739" s="42"/>
      <c r="Z16739" s="42"/>
    </row>
    <row r="16740">
      <c r="B16740" s="42"/>
      <c r="D16740" s="90"/>
      <c r="F16740" s="90"/>
      <c r="G16740" s="42"/>
      <c r="H16740" s="90"/>
      <c r="M16740" s="42"/>
      <c r="S16740" s="42"/>
      <c r="T16740" s="42"/>
      <c r="U16740" s="42"/>
      <c r="V16740" s="42"/>
      <c r="W16740" s="42"/>
      <c r="X16740" s="42"/>
      <c r="Y16740" s="42"/>
      <c r="Z16740" s="42"/>
    </row>
    <row r="16741">
      <c r="B16741" s="42"/>
      <c r="D16741" s="90"/>
      <c r="F16741" s="90"/>
      <c r="G16741" s="42"/>
      <c r="H16741" s="90"/>
      <c r="M16741" s="42"/>
      <c r="S16741" s="42"/>
      <c r="T16741" s="42"/>
      <c r="U16741" s="42"/>
      <c r="V16741" s="42"/>
      <c r="W16741" s="42"/>
      <c r="X16741" s="42"/>
      <c r="Y16741" s="42"/>
      <c r="Z16741" s="42"/>
    </row>
    <row r="16742">
      <c r="B16742" s="42"/>
      <c r="D16742" s="90"/>
      <c r="F16742" s="90"/>
      <c r="G16742" s="42"/>
      <c r="H16742" s="90"/>
      <c r="M16742" s="42"/>
      <c r="S16742" s="42"/>
      <c r="T16742" s="42"/>
      <c r="U16742" s="42"/>
      <c r="V16742" s="42"/>
      <c r="W16742" s="42"/>
      <c r="X16742" s="42"/>
      <c r="Y16742" s="42"/>
      <c r="Z16742" s="42"/>
    </row>
    <row r="16743">
      <c r="B16743" s="42"/>
      <c r="D16743" s="90"/>
      <c r="F16743" s="90"/>
      <c r="G16743" s="42"/>
      <c r="H16743" s="90"/>
      <c r="M16743" s="42"/>
      <c r="S16743" s="42"/>
      <c r="T16743" s="42"/>
      <c r="U16743" s="42"/>
      <c r="V16743" s="42"/>
      <c r="W16743" s="42"/>
      <c r="X16743" s="42"/>
      <c r="Y16743" s="42"/>
      <c r="Z16743" s="42"/>
    </row>
    <row r="16744">
      <c r="B16744" s="42"/>
      <c r="D16744" s="90"/>
      <c r="F16744" s="90"/>
      <c r="G16744" s="42"/>
      <c r="H16744" s="90"/>
      <c r="M16744" s="42"/>
      <c r="S16744" s="42"/>
      <c r="T16744" s="42"/>
      <c r="U16744" s="42"/>
      <c r="V16744" s="42"/>
      <c r="W16744" s="42"/>
      <c r="X16744" s="42"/>
      <c r="Y16744" s="42"/>
      <c r="Z16744" s="42"/>
    </row>
    <row r="16745">
      <c r="B16745" s="42"/>
      <c r="D16745" s="90"/>
      <c r="F16745" s="90"/>
      <c r="G16745" s="42"/>
      <c r="H16745" s="90"/>
      <c r="M16745" s="42"/>
      <c r="S16745" s="42"/>
      <c r="T16745" s="42"/>
      <c r="U16745" s="42"/>
      <c r="V16745" s="42"/>
      <c r="W16745" s="42"/>
      <c r="X16745" s="42"/>
      <c r="Y16745" s="42"/>
      <c r="Z16745" s="42"/>
    </row>
    <row r="16746">
      <c r="B16746" s="42"/>
      <c r="D16746" s="90"/>
      <c r="F16746" s="90"/>
      <c r="G16746" s="42"/>
      <c r="H16746" s="90"/>
      <c r="M16746" s="42"/>
      <c r="S16746" s="42"/>
      <c r="T16746" s="42"/>
      <c r="U16746" s="42"/>
      <c r="V16746" s="42"/>
      <c r="W16746" s="42"/>
      <c r="X16746" s="42"/>
      <c r="Y16746" s="42"/>
      <c r="Z16746" s="42"/>
    </row>
    <row r="16747">
      <c r="B16747" s="42"/>
      <c r="D16747" s="90"/>
      <c r="F16747" s="90"/>
      <c r="G16747" s="42"/>
      <c r="H16747" s="90"/>
      <c r="M16747" s="42"/>
      <c r="S16747" s="42"/>
      <c r="T16747" s="42"/>
      <c r="U16747" s="42"/>
      <c r="V16747" s="42"/>
      <c r="W16747" s="42"/>
      <c r="X16747" s="42"/>
      <c r="Y16747" s="42"/>
      <c r="Z16747" s="42"/>
    </row>
    <row r="16748">
      <c r="B16748" s="42"/>
      <c r="D16748" s="90"/>
      <c r="F16748" s="90"/>
      <c r="G16748" s="42"/>
      <c r="H16748" s="90"/>
      <c r="M16748" s="42"/>
      <c r="S16748" s="42"/>
      <c r="T16748" s="42"/>
      <c r="U16748" s="42"/>
      <c r="V16748" s="42"/>
      <c r="W16748" s="42"/>
      <c r="X16748" s="42"/>
      <c r="Y16748" s="42"/>
      <c r="Z16748" s="42"/>
    </row>
    <row r="16749">
      <c r="B16749" s="42"/>
      <c r="D16749" s="90"/>
      <c r="F16749" s="90"/>
      <c r="G16749" s="42"/>
      <c r="H16749" s="90"/>
      <c r="M16749" s="42"/>
      <c r="S16749" s="42"/>
      <c r="T16749" s="42"/>
      <c r="U16749" s="42"/>
      <c r="V16749" s="42"/>
      <c r="W16749" s="42"/>
      <c r="X16749" s="42"/>
      <c r="Y16749" s="42"/>
      <c r="Z16749" s="42"/>
    </row>
    <row r="16750">
      <c r="B16750" s="42"/>
      <c r="D16750" s="90"/>
      <c r="F16750" s="90"/>
      <c r="G16750" s="42"/>
      <c r="H16750" s="90"/>
      <c r="M16750" s="42"/>
      <c r="S16750" s="42"/>
      <c r="T16750" s="42"/>
      <c r="U16750" s="42"/>
      <c r="V16750" s="42"/>
      <c r="W16750" s="42"/>
      <c r="X16750" s="42"/>
      <c r="Y16750" s="42"/>
      <c r="Z16750" s="42"/>
    </row>
    <row r="16751">
      <c r="B16751" s="42"/>
      <c r="D16751" s="90"/>
      <c r="F16751" s="90"/>
      <c r="G16751" s="42"/>
      <c r="H16751" s="90"/>
      <c r="M16751" s="42"/>
      <c r="S16751" s="42"/>
      <c r="T16751" s="42"/>
      <c r="U16751" s="42"/>
      <c r="V16751" s="42"/>
      <c r="W16751" s="42"/>
      <c r="X16751" s="42"/>
      <c r="Y16751" s="42"/>
      <c r="Z16751" s="42"/>
    </row>
    <row r="16752">
      <c r="B16752" s="42"/>
      <c r="D16752" s="90"/>
      <c r="F16752" s="90"/>
      <c r="G16752" s="42"/>
      <c r="H16752" s="90"/>
      <c r="M16752" s="42"/>
      <c r="S16752" s="42"/>
      <c r="T16752" s="42"/>
      <c r="U16752" s="42"/>
      <c r="V16752" s="42"/>
      <c r="W16752" s="42"/>
      <c r="X16752" s="42"/>
      <c r="Y16752" s="42"/>
      <c r="Z16752" s="42"/>
    </row>
    <row r="16753">
      <c r="B16753" s="42"/>
      <c r="D16753" s="90"/>
      <c r="F16753" s="90"/>
      <c r="G16753" s="42"/>
      <c r="H16753" s="90"/>
      <c r="M16753" s="42"/>
      <c r="S16753" s="42"/>
      <c r="T16753" s="42"/>
      <c r="U16753" s="42"/>
      <c r="V16753" s="42"/>
      <c r="W16753" s="42"/>
      <c r="X16753" s="42"/>
      <c r="Y16753" s="42"/>
      <c r="Z16753" s="42"/>
    </row>
    <row r="16754">
      <c r="B16754" s="42"/>
      <c r="D16754" s="90"/>
      <c r="F16754" s="90"/>
      <c r="G16754" s="42"/>
      <c r="H16754" s="90"/>
      <c r="M16754" s="42"/>
      <c r="S16754" s="42"/>
      <c r="T16754" s="42"/>
      <c r="U16754" s="42"/>
      <c r="V16754" s="42"/>
      <c r="W16754" s="42"/>
      <c r="X16754" s="42"/>
      <c r="Y16754" s="42"/>
      <c r="Z16754" s="42"/>
    </row>
    <row r="16755">
      <c r="B16755" s="42"/>
      <c r="D16755" s="90"/>
      <c r="F16755" s="90"/>
      <c r="G16755" s="42"/>
      <c r="H16755" s="90"/>
      <c r="M16755" s="42"/>
      <c r="S16755" s="42"/>
      <c r="T16755" s="42"/>
      <c r="U16755" s="42"/>
      <c r="V16755" s="42"/>
      <c r="W16755" s="42"/>
      <c r="X16755" s="42"/>
      <c r="Y16755" s="42"/>
      <c r="Z16755" s="42"/>
    </row>
    <row r="16756">
      <c r="B16756" s="42"/>
      <c r="D16756" s="90"/>
      <c r="F16756" s="90"/>
      <c r="G16756" s="42"/>
      <c r="H16756" s="90"/>
      <c r="M16756" s="42"/>
      <c r="S16756" s="42"/>
      <c r="T16756" s="42"/>
      <c r="U16756" s="42"/>
      <c r="V16756" s="42"/>
      <c r="W16756" s="42"/>
      <c r="X16756" s="42"/>
      <c r="Y16756" s="42"/>
      <c r="Z16756" s="42"/>
    </row>
    <row r="16757">
      <c r="B16757" s="42"/>
      <c r="D16757" s="90"/>
      <c r="F16757" s="90"/>
      <c r="G16757" s="42"/>
      <c r="H16757" s="90"/>
      <c r="M16757" s="42"/>
      <c r="S16757" s="42"/>
      <c r="T16757" s="42"/>
      <c r="U16757" s="42"/>
      <c r="V16757" s="42"/>
      <c r="W16757" s="42"/>
      <c r="X16757" s="42"/>
      <c r="Y16757" s="42"/>
      <c r="Z16757" s="42"/>
    </row>
    <row r="16758">
      <c r="B16758" s="42"/>
      <c r="D16758" s="90"/>
      <c r="F16758" s="90"/>
      <c r="G16758" s="42"/>
      <c r="H16758" s="90"/>
      <c r="M16758" s="42"/>
      <c r="S16758" s="42"/>
      <c r="T16758" s="42"/>
      <c r="U16758" s="42"/>
      <c r="V16758" s="42"/>
      <c r="W16758" s="42"/>
      <c r="X16758" s="42"/>
      <c r="Y16758" s="42"/>
      <c r="Z16758" s="42"/>
    </row>
    <row r="16759">
      <c r="B16759" s="42"/>
      <c r="D16759" s="90"/>
      <c r="F16759" s="90"/>
      <c r="G16759" s="42"/>
      <c r="H16759" s="90"/>
      <c r="M16759" s="42"/>
      <c r="S16759" s="42"/>
      <c r="T16759" s="42"/>
      <c r="U16759" s="42"/>
      <c r="V16759" s="42"/>
      <c r="W16759" s="42"/>
      <c r="X16759" s="42"/>
      <c r="Y16759" s="42"/>
      <c r="Z16759" s="42"/>
    </row>
    <row r="16760">
      <c r="B16760" s="42"/>
      <c r="D16760" s="90"/>
      <c r="F16760" s="90"/>
      <c r="G16760" s="42"/>
      <c r="H16760" s="90"/>
      <c r="M16760" s="42"/>
      <c r="S16760" s="42"/>
      <c r="T16760" s="42"/>
      <c r="U16760" s="42"/>
      <c r="V16760" s="42"/>
      <c r="W16760" s="42"/>
      <c r="X16760" s="42"/>
      <c r="Y16760" s="42"/>
      <c r="Z16760" s="42"/>
    </row>
    <row r="16761">
      <c r="B16761" s="42"/>
      <c r="D16761" s="90"/>
      <c r="F16761" s="90"/>
      <c r="G16761" s="42"/>
      <c r="H16761" s="90"/>
      <c r="M16761" s="42"/>
      <c r="S16761" s="42"/>
      <c r="T16761" s="42"/>
      <c r="U16761" s="42"/>
      <c r="V16761" s="42"/>
      <c r="W16761" s="42"/>
      <c r="X16761" s="42"/>
      <c r="Y16761" s="42"/>
      <c r="Z16761" s="42"/>
    </row>
    <row r="16762">
      <c r="B16762" s="42"/>
      <c r="D16762" s="90"/>
      <c r="F16762" s="90"/>
      <c r="G16762" s="42"/>
      <c r="H16762" s="90"/>
      <c r="M16762" s="42"/>
      <c r="S16762" s="42"/>
      <c r="T16762" s="42"/>
      <c r="U16762" s="42"/>
      <c r="V16762" s="42"/>
      <c r="W16762" s="42"/>
      <c r="X16762" s="42"/>
      <c r="Y16762" s="42"/>
      <c r="Z16762" s="42"/>
    </row>
    <row r="16763">
      <c r="B16763" s="42"/>
      <c r="D16763" s="90"/>
      <c r="F16763" s="90"/>
      <c r="G16763" s="42"/>
      <c r="H16763" s="90"/>
      <c r="M16763" s="42"/>
      <c r="S16763" s="42"/>
      <c r="T16763" s="42"/>
      <c r="U16763" s="42"/>
      <c r="V16763" s="42"/>
      <c r="W16763" s="42"/>
      <c r="X16763" s="42"/>
      <c r="Y16763" s="42"/>
      <c r="Z16763" s="42"/>
    </row>
    <row r="16764">
      <c r="B16764" s="42"/>
      <c r="D16764" s="90"/>
      <c r="F16764" s="90"/>
      <c r="G16764" s="42"/>
      <c r="H16764" s="90"/>
      <c r="M16764" s="42"/>
      <c r="S16764" s="42"/>
      <c r="T16764" s="42"/>
      <c r="U16764" s="42"/>
      <c r="V16764" s="42"/>
      <c r="W16764" s="42"/>
      <c r="X16764" s="42"/>
      <c r="Y16764" s="42"/>
      <c r="Z16764" s="42"/>
    </row>
    <row r="16765">
      <c r="B16765" s="42"/>
      <c r="D16765" s="90"/>
      <c r="F16765" s="90"/>
      <c r="G16765" s="42"/>
      <c r="H16765" s="90"/>
      <c r="M16765" s="42"/>
      <c r="S16765" s="42"/>
      <c r="T16765" s="42"/>
      <c r="U16765" s="42"/>
      <c r="V16765" s="42"/>
      <c r="W16765" s="42"/>
      <c r="X16765" s="42"/>
      <c r="Y16765" s="42"/>
      <c r="Z16765" s="42"/>
    </row>
    <row r="16766">
      <c r="B16766" s="42"/>
      <c r="D16766" s="90"/>
      <c r="F16766" s="90"/>
      <c r="G16766" s="42"/>
      <c r="H16766" s="90"/>
      <c r="M16766" s="42"/>
      <c r="S16766" s="42"/>
      <c r="T16766" s="42"/>
      <c r="U16766" s="42"/>
      <c r="V16766" s="42"/>
      <c r="W16766" s="42"/>
      <c r="X16766" s="42"/>
      <c r="Y16766" s="42"/>
      <c r="Z16766" s="42"/>
    </row>
    <row r="16767">
      <c r="B16767" s="42"/>
      <c r="D16767" s="90"/>
      <c r="F16767" s="90"/>
      <c r="G16767" s="42"/>
      <c r="H16767" s="90"/>
      <c r="M16767" s="42"/>
      <c r="S16767" s="42"/>
      <c r="T16767" s="42"/>
      <c r="U16767" s="42"/>
      <c r="V16767" s="42"/>
      <c r="W16767" s="42"/>
      <c r="X16767" s="42"/>
      <c r="Y16767" s="42"/>
      <c r="Z16767" s="42"/>
    </row>
    <row r="16768">
      <c r="B16768" s="42"/>
      <c r="D16768" s="90"/>
      <c r="F16768" s="90"/>
      <c r="G16768" s="42"/>
      <c r="H16768" s="90"/>
      <c r="M16768" s="42"/>
      <c r="S16768" s="42"/>
      <c r="T16768" s="42"/>
      <c r="U16768" s="42"/>
      <c r="V16768" s="42"/>
      <c r="W16768" s="42"/>
      <c r="X16768" s="42"/>
      <c r="Y16768" s="42"/>
      <c r="Z16768" s="42"/>
    </row>
    <row r="16769">
      <c r="B16769" s="42"/>
      <c r="D16769" s="90"/>
      <c r="F16769" s="90"/>
      <c r="G16769" s="42"/>
      <c r="H16769" s="90"/>
      <c r="M16769" s="42"/>
      <c r="S16769" s="42"/>
      <c r="T16769" s="42"/>
      <c r="U16769" s="42"/>
      <c r="V16769" s="42"/>
      <c r="W16769" s="42"/>
      <c r="X16769" s="42"/>
      <c r="Y16769" s="42"/>
      <c r="Z16769" s="42"/>
    </row>
    <row r="16770">
      <c r="B16770" s="42"/>
      <c r="D16770" s="90"/>
      <c r="F16770" s="90"/>
      <c r="G16770" s="42"/>
      <c r="H16770" s="90"/>
      <c r="M16770" s="42"/>
      <c r="S16770" s="42"/>
      <c r="T16770" s="42"/>
      <c r="U16770" s="42"/>
      <c r="V16770" s="42"/>
      <c r="W16770" s="42"/>
      <c r="X16770" s="42"/>
      <c r="Y16770" s="42"/>
      <c r="Z16770" s="42"/>
    </row>
    <row r="16771">
      <c r="B16771" s="42"/>
      <c r="D16771" s="90"/>
      <c r="F16771" s="90"/>
      <c r="G16771" s="42"/>
      <c r="H16771" s="90"/>
      <c r="M16771" s="42"/>
      <c r="S16771" s="42"/>
      <c r="T16771" s="42"/>
      <c r="U16771" s="42"/>
      <c r="V16771" s="42"/>
      <c r="W16771" s="42"/>
      <c r="X16771" s="42"/>
      <c r="Y16771" s="42"/>
      <c r="Z16771" s="42"/>
    </row>
    <row r="16772">
      <c r="B16772" s="42"/>
      <c r="D16772" s="90"/>
      <c r="F16772" s="90"/>
      <c r="G16772" s="42"/>
      <c r="H16772" s="90"/>
      <c r="M16772" s="42"/>
      <c r="S16772" s="42"/>
      <c r="T16772" s="42"/>
      <c r="U16772" s="42"/>
      <c r="V16772" s="42"/>
      <c r="W16772" s="42"/>
      <c r="X16772" s="42"/>
      <c r="Y16772" s="42"/>
      <c r="Z16772" s="42"/>
    </row>
    <row r="16773">
      <c r="B16773" s="42"/>
      <c r="D16773" s="90"/>
      <c r="F16773" s="90"/>
      <c r="G16773" s="42"/>
      <c r="H16773" s="90"/>
      <c r="M16773" s="42"/>
      <c r="S16773" s="42"/>
      <c r="T16773" s="42"/>
      <c r="U16773" s="42"/>
      <c r="V16773" s="42"/>
      <c r="W16773" s="42"/>
      <c r="X16773" s="42"/>
      <c r="Y16773" s="42"/>
      <c r="Z16773" s="42"/>
    </row>
    <row r="16774">
      <c r="B16774" s="42"/>
      <c r="D16774" s="90"/>
      <c r="F16774" s="90"/>
      <c r="G16774" s="42"/>
      <c r="H16774" s="90"/>
      <c r="M16774" s="42"/>
      <c r="S16774" s="42"/>
      <c r="T16774" s="42"/>
      <c r="U16774" s="42"/>
      <c r="V16774" s="42"/>
      <c r="W16774" s="42"/>
      <c r="X16774" s="42"/>
      <c r="Y16774" s="42"/>
      <c r="Z16774" s="42"/>
    </row>
    <row r="16775">
      <c r="B16775" s="42"/>
      <c r="D16775" s="90"/>
      <c r="F16775" s="90"/>
      <c r="G16775" s="42"/>
      <c r="H16775" s="90"/>
      <c r="M16775" s="42"/>
      <c r="S16775" s="42"/>
      <c r="T16775" s="42"/>
      <c r="U16775" s="42"/>
      <c r="V16775" s="42"/>
      <c r="W16775" s="42"/>
      <c r="X16775" s="42"/>
      <c r="Y16775" s="42"/>
      <c r="Z16775" s="42"/>
    </row>
    <row r="16776">
      <c r="B16776" s="42"/>
      <c r="D16776" s="90"/>
      <c r="F16776" s="90"/>
      <c r="G16776" s="42"/>
      <c r="H16776" s="90"/>
      <c r="M16776" s="42"/>
      <c r="S16776" s="42"/>
      <c r="T16776" s="42"/>
      <c r="U16776" s="42"/>
      <c r="V16776" s="42"/>
      <c r="W16776" s="42"/>
      <c r="X16776" s="42"/>
      <c r="Y16776" s="42"/>
      <c r="Z16776" s="42"/>
    </row>
    <row r="16777">
      <c r="B16777" s="42"/>
      <c r="D16777" s="90"/>
      <c r="F16777" s="90"/>
      <c r="G16777" s="42"/>
      <c r="H16777" s="90"/>
      <c r="M16777" s="42"/>
      <c r="S16777" s="42"/>
      <c r="T16777" s="42"/>
      <c r="U16777" s="42"/>
      <c r="V16777" s="42"/>
      <c r="W16777" s="42"/>
      <c r="X16777" s="42"/>
      <c r="Y16777" s="42"/>
      <c r="Z16777" s="42"/>
    </row>
    <row r="16778">
      <c r="B16778" s="42"/>
      <c r="D16778" s="90"/>
      <c r="F16778" s="90"/>
      <c r="G16778" s="42"/>
      <c r="H16778" s="90"/>
      <c r="M16778" s="42"/>
      <c r="S16778" s="42"/>
      <c r="T16778" s="42"/>
      <c r="U16778" s="42"/>
      <c r="V16778" s="42"/>
      <c r="W16778" s="42"/>
      <c r="X16778" s="42"/>
      <c r="Y16778" s="42"/>
      <c r="Z16778" s="42"/>
    </row>
    <row r="16779">
      <c r="B16779" s="42"/>
      <c r="D16779" s="90"/>
      <c r="F16779" s="90"/>
      <c r="G16779" s="42"/>
      <c r="H16779" s="90"/>
      <c r="M16779" s="42"/>
      <c r="S16779" s="42"/>
      <c r="T16779" s="42"/>
      <c r="U16779" s="42"/>
      <c r="V16779" s="42"/>
      <c r="W16779" s="42"/>
      <c r="X16779" s="42"/>
      <c r="Y16779" s="42"/>
      <c r="Z16779" s="42"/>
    </row>
    <row r="16780">
      <c r="B16780" s="42"/>
      <c r="D16780" s="90"/>
      <c r="F16780" s="90"/>
      <c r="G16780" s="42"/>
      <c r="H16780" s="90"/>
      <c r="M16780" s="42"/>
      <c r="S16780" s="42"/>
      <c r="T16780" s="42"/>
      <c r="U16780" s="42"/>
      <c r="V16780" s="42"/>
      <c r="W16780" s="42"/>
      <c r="X16780" s="42"/>
      <c r="Y16780" s="42"/>
      <c r="Z16780" s="42"/>
    </row>
    <row r="16781">
      <c r="B16781" s="42"/>
      <c r="D16781" s="90"/>
      <c r="F16781" s="90"/>
      <c r="G16781" s="42"/>
      <c r="H16781" s="90"/>
      <c r="M16781" s="42"/>
      <c r="S16781" s="42"/>
      <c r="T16781" s="42"/>
      <c r="U16781" s="42"/>
      <c r="V16781" s="42"/>
      <c r="W16781" s="42"/>
      <c r="X16781" s="42"/>
      <c r="Y16781" s="42"/>
      <c r="Z16781" s="42"/>
    </row>
    <row r="16782">
      <c r="B16782" s="42"/>
      <c r="D16782" s="90"/>
      <c r="F16782" s="90"/>
      <c r="G16782" s="42"/>
      <c r="H16782" s="90"/>
      <c r="M16782" s="42"/>
      <c r="S16782" s="42"/>
      <c r="T16782" s="42"/>
      <c r="U16782" s="42"/>
      <c r="V16782" s="42"/>
      <c r="W16782" s="42"/>
      <c r="X16782" s="42"/>
      <c r="Y16782" s="42"/>
      <c r="Z16782" s="42"/>
    </row>
    <row r="16783">
      <c r="B16783" s="42"/>
      <c r="D16783" s="90"/>
      <c r="F16783" s="90"/>
      <c r="G16783" s="42"/>
      <c r="H16783" s="90"/>
      <c r="M16783" s="42"/>
      <c r="S16783" s="42"/>
      <c r="T16783" s="42"/>
      <c r="U16783" s="42"/>
      <c r="V16783" s="42"/>
      <c r="W16783" s="42"/>
      <c r="X16783" s="42"/>
      <c r="Y16783" s="42"/>
      <c r="Z16783" s="42"/>
    </row>
    <row r="16784">
      <c r="B16784" s="42"/>
      <c r="D16784" s="90"/>
      <c r="F16784" s="90"/>
      <c r="G16784" s="42"/>
      <c r="H16784" s="90"/>
      <c r="M16784" s="42"/>
      <c r="S16784" s="42"/>
      <c r="T16784" s="42"/>
      <c r="U16784" s="42"/>
      <c r="V16784" s="42"/>
      <c r="W16784" s="42"/>
      <c r="X16784" s="42"/>
      <c r="Y16784" s="42"/>
      <c r="Z16784" s="42"/>
    </row>
    <row r="16785">
      <c r="B16785" s="42"/>
      <c r="D16785" s="90"/>
      <c r="F16785" s="90"/>
      <c r="G16785" s="42"/>
      <c r="H16785" s="90"/>
      <c r="M16785" s="42"/>
      <c r="S16785" s="42"/>
      <c r="T16785" s="42"/>
      <c r="U16785" s="42"/>
      <c r="V16785" s="42"/>
      <c r="W16785" s="42"/>
      <c r="X16785" s="42"/>
      <c r="Y16785" s="42"/>
      <c r="Z16785" s="42"/>
    </row>
    <row r="16786">
      <c r="B16786" s="42"/>
      <c r="D16786" s="90"/>
      <c r="F16786" s="90"/>
      <c r="G16786" s="42"/>
      <c r="H16786" s="90"/>
      <c r="M16786" s="42"/>
      <c r="S16786" s="42"/>
      <c r="T16786" s="42"/>
      <c r="U16786" s="42"/>
      <c r="V16786" s="42"/>
      <c r="W16786" s="42"/>
      <c r="X16786" s="42"/>
      <c r="Y16786" s="42"/>
      <c r="Z16786" s="42"/>
    </row>
    <row r="16787">
      <c r="B16787" s="42"/>
      <c r="D16787" s="90"/>
      <c r="F16787" s="90"/>
      <c r="G16787" s="42"/>
      <c r="H16787" s="90"/>
      <c r="M16787" s="42"/>
      <c r="S16787" s="42"/>
      <c r="T16787" s="42"/>
      <c r="U16787" s="42"/>
      <c r="V16787" s="42"/>
      <c r="W16787" s="42"/>
      <c r="X16787" s="42"/>
      <c r="Y16787" s="42"/>
      <c r="Z16787" s="42"/>
    </row>
    <row r="16788">
      <c r="B16788" s="42"/>
      <c r="D16788" s="90"/>
      <c r="F16788" s="90"/>
      <c r="G16788" s="42"/>
      <c r="H16788" s="90"/>
      <c r="M16788" s="42"/>
      <c r="S16788" s="42"/>
      <c r="T16788" s="42"/>
      <c r="U16788" s="42"/>
      <c r="V16788" s="42"/>
      <c r="W16788" s="42"/>
      <c r="X16788" s="42"/>
      <c r="Y16788" s="42"/>
      <c r="Z16788" s="42"/>
    </row>
    <row r="16789">
      <c r="B16789" s="42"/>
      <c r="D16789" s="90"/>
      <c r="F16789" s="90"/>
      <c r="G16789" s="42"/>
      <c r="H16789" s="90"/>
      <c r="M16789" s="42"/>
      <c r="S16789" s="42"/>
      <c r="T16789" s="42"/>
      <c r="U16789" s="42"/>
      <c r="V16789" s="42"/>
      <c r="W16789" s="42"/>
      <c r="X16789" s="42"/>
      <c r="Y16789" s="42"/>
      <c r="Z16789" s="42"/>
    </row>
    <row r="16790">
      <c r="B16790" s="42"/>
      <c r="D16790" s="90"/>
      <c r="F16790" s="90"/>
      <c r="G16790" s="42"/>
      <c r="H16790" s="90"/>
      <c r="M16790" s="42"/>
      <c r="S16790" s="42"/>
      <c r="T16790" s="42"/>
      <c r="U16790" s="42"/>
      <c r="V16790" s="42"/>
      <c r="W16790" s="42"/>
      <c r="X16790" s="42"/>
      <c r="Y16790" s="42"/>
      <c r="Z16790" s="42"/>
    </row>
    <row r="16791">
      <c r="B16791" s="42"/>
      <c r="D16791" s="90"/>
      <c r="F16791" s="90"/>
      <c r="G16791" s="42"/>
      <c r="H16791" s="90"/>
      <c r="M16791" s="42"/>
      <c r="S16791" s="42"/>
      <c r="T16791" s="42"/>
      <c r="U16791" s="42"/>
      <c r="V16791" s="42"/>
      <c r="W16791" s="42"/>
      <c r="X16791" s="42"/>
      <c r="Y16791" s="42"/>
      <c r="Z16791" s="42"/>
    </row>
    <row r="16792">
      <c r="B16792" s="42"/>
      <c r="D16792" s="90"/>
      <c r="F16792" s="90"/>
      <c r="G16792" s="42"/>
      <c r="H16792" s="90"/>
      <c r="M16792" s="42"/>
      <c r="S16792" s="42"/>
      <c r="T16792" s="42"/>
      <c r="U16792" s="42"/>
      <c r="V16792" s="42"/>
      <c r="W16792" s="42"/>
      <c r="X16792" s="42"/>
      <c r="Y16792" s="42"/>
      <c r="Z16792" s="42"/>
    </row>
    <row r="16793">
      <c r="B16793" s="42"/>
      <c r="D16793" s="90"/>
      <c r="F16793" s="90"/>
      <c r="G16793" s="42"/>
      <c r="H16793" s="90"/>
      <c r="M16793" s="42"/>
      <c r="S16793" s="42"/>
      <c r="T16793" s="42"/>
      <c r="U16793" s="42"/>
      <c r="V16793" s="42"/>
      <c r="W16793" s="42"/>
      <c r="X16793" s="42"/>
      <c r="Y16793" s="42"/>
      <c r="Z16793" s="42"/>
    </row>
    <row r="16794">
      <c r="B16794" s="42"/>
      <c r="D16794" s="90"/>
      <c r="F16794" s="90"/>
      <c r="G16794" s="42"/>
      <c r="H16794" s="90"/>
      <c r="M16794" s="42"/>
      <c r="S16794" s="42"/>
      <c r="T16794" s="42"/>
      <c r="U16794" s="42"/>
      <c r="V16794" s="42"/>
      <c r="W16794" s="42"/>
      <c r="X16794" s="42"/>
      <c r="Y16794" s="42"/>
      <c r="Z16794" s="42"/>
    </row>
    <row r="16795">
      <c r="B16795" s="42"/>
      <c r="D16795" s="90"/>
      <c r="F16795" s="90"/>
      <c r="G16795" s="42"/>
      <c r="H16795" s="90"/>
      <c r="M16795" s="42"/>
      <c r="S16795" s="42"/>
      <c r="T16795" s="42"/>
      <c r="U16795" s="42"/>
      <c r="V16795" s="42"/>
      <c r="W16795" s="42"/>
      <c r="X16795" s="42"/>
      <c r="Y16795" s="42"/>
      <c r="Z16795" s="42"/>
    </row>
    <row r="16796">
      <c r="B16796" s="42"/>
      <c r="D16796" s="90"/>
      <c r="F16796" s="90"/>
      <c r="G16796" s="42"/>
      <c r="H16796" s="90"/>
      <c r="M16796" s="42"/>
      <c r="S16796" s="42"/>
      <c r="T16796" s="42"/>
      <c r="U16796" s="42"/>
      <c r="V16796" s="42"/>
      <c r="W16796" s="42"/>
      <c r="X16796" s="42"/>
      <c r="Y16796" s="42"/>
      <c r="Z16796" s="42"/>
    </row>
    <row r="16797">
      <c r="B16797" s="42"/>
      <c r="D16797" s="90"/>
      <c r="F16797" s="90"/>
      <c r="G16797" s="42"/>
      <c r="H16797" s="90"/>
      <c r="M16797" s="42"/>
      <c r="S16797" s="42"/>
      <c r="T16797" s="42"/>
      <c r="U16797" s="42"/>
      <c r="V16797" s="42"/>
      <c r="W16797" s="42"/>
      <c r="X16797" s="42"/>
      <c r="Y16797" s="42"/>
      <c r="Z16797" s="42"/>
    </row>
    <row r="16798">
      <c r="B16798" s="42"/>
      <c r="D16798" s="90"/>
      <c r="F16798" s="90"/>
      <c r="G16798" s="42"/>
      <c r="H16798" s="90"/>
      <c r="M16798" s="42"/>
      <c r="S16798" s="42"/>
      <c r="T16798" s="42"/>
      <c r="U16798" s="42"/>
      <c r="V16798" s="42"/>
      <c r="W16798" s="42"/>
      <c r="X16798" s="42"/>
      <c r="Y16798" s="42"/>
      <c r="Z16798" s="42"/>
    </row>
    <row r="16799">
      <c r="B16799" s="42"/>
      <c r="D16799" s="90"/>
      <c r="F16799" s="90"/>
      <c r="G16799" s="42"/>
      <c r="H16799" s="90"/>
      <c r="M16799" s="42"/>
      <c r="S16799" s="42"/>
      <c r="T16799" s="42"/>
      <c r="U16799" s="42"/>
      <c r="V16799" s="42"/>
      <c r="W16799" s="42"/>
      <c r="X16799" s="42"/>
      <c r="Y16799" s="42"/>
      <c r="Z16799" s="42"/>
    </row>
    <row r="16800">
      <c r="B16800" s="42"/>
      <c r="D16800" s="90"/>
      <c r="F16800" s="90"/>
      <c r="G16800" s="42"/>
      <c r="H16800" s="90"/>
      <c r="M16800" s="42"/>
      <c r="S16800" s="42"/>
      <c r="T16800" s="42"/>
      <c r="U16800" s="42"/>
      <c r="V16800" s="42"/>
      <c r="W16800" s="42"/>
      <c r="X16800" s="42"/>
      <c r="Y16800" s="42"/>
      <c r="Z16800" s="42"/>
    </row>
    <row r="16801">
      <c r="B16801" s="42"/>
      <c r="D16801" s="90"/>
      <c r="F16801" s="90"/>
      <c r="G16801" s="42"/>
      <c r="H16801" s="90"/>
      <c r="M16801" s="42"/>
      <c r="S16801" s="42"/>
      <c r="T16801" s="42"/>
      <c r="U16801" s="42"/>
      <c r="V16801" s="42"/>
      <c r="W16801" s="42"/>
      <c r="X16801" s="42"/>
      <c r="Y16801" s="42"/>
      <c r="Z16801" s="42"/>
    </row>
    <row r="16802">
      <c r="B16802" s="42"/>
      <c r="D16802" s="90"/>
      <c r="F16802" s="90"/>
      <c r="G16802" s="42"/>
      <c r="H16802" s="90"/>
      <c r="M16802" s="42"/>
      <c r="S16802" s="42"/>
      <c r="T16802" s="42"/>
      <c r="U16802" s="42"/>
      <c r="V16802" s="42"/>
      <c r="W16802" s="42"/>
      <c r="X16802" s="42"/>
      <c r="Y16802" s="42"/>
      <c r="Z16802" s="42"/>
    </row>
    <row r="16803">
      <c r="B16803" s="42"/>
      <c r="D16803" s="90"/>
      <c r="F16803" s="90"/>
      <c r="G16803" s="42"/>
      <c r="H16803" s="90"/>
      <c r="M16803" s="42"/>
      <c r="S16803" s="42"/>
      <c r="T16803" s="42"/>
      <c r="U16803" s="42"/>
      <c r="V16803" s="42"/>
      <c r="W16803" s="42"/>
      <c r="X16803" s="42"/>
      <c r="Y16803" s="42"/>
      <c r="Z16803" s="42"/>
    </row>
    <row r="16804">
      <c r="B16804" s="42"/>
      <c r="D16804" s="90"/>
      <c r="F16804" s="90"/>
      <c r="G16804" s="42"/>
      <c r="H16804" s="90"/>
      <c r="M16804" s="42"/>
      <c r="S16804" s="42"/>
      <c r="T16804" s="42"/>
      <c r="U16804" s="42"/>
      <c r="V16804" s="42"/>
      <c r="W16804" s="42"/>
      <c r="X16804" s="42"/>
      <c r="Y16804" s="42"/>
      <c r="Z16804" s="42"/>
    </row>
    <row r="16805">
      <c r="B16805" s="42"/>
      <c r="D16805" s="90"/>
      <c r="F16805" s="90"/>
      <c r="G16805" s="42"/>
      <c r="H16805" s="90"/>
      <c r="M16805" s="42"/>
      <c r="S16805" s="42"/>
      <c r="T16805" s="42"/>
      <c r="U16805" s="42"/>
      <c r="V16805" s="42"/>
      <c r="W16805" s="42"/>
      <c r="X16805" s="42"/>
      <c r="Y16805" s="42"/>
      <c r="Z16805" s="42"/>
    </row>
    <row r="16806">
      <c r="B16806" s="42"/>
      <c r="D16806" s="90"/>
      <c r="F16806" s="90"/>
      <c r="G16806" s="42"/>
      <c r="H16806" s="90"/>
      <c r="M16806" s="42"/>
      <c r="S16806" s="42"/>
      <c r="T16806" s="42"/>
      <c r="U16806" s="42"/>
      <c r="V16806" s="42"/>
      <c r="W16806" s="42"/>
      <c r="X16806" s="42"/>
      <c r="Y16806" s="42"/>
      <c r="Z16806" s="42"/>
    </row>
    <row r="16807">
      <c r="B16807" s="42"/>
      <c r="D16807" s="90"/>
      <c r="F16807" s="90"/>
      <c r="G16807" s="42"/>
      <c r="H16807" s="90"/>
      <c r="M16807" s="42"/>
      <c r="S16807" s="42"/>
      <c r="T16807" s="42"/>
      <c r="U16807" s="42"/>
      <c r="V16807" s="42"/>
      <c r="W16807" s="42"/>
      <c r="X16807" s="42"/>
      <c r="Y16807" s="42"/>
      <c r="Z16807" s="42"/>
    </row>
    <row r="16808">
      <c r="B16808" s="42"/>
      <c r="D16808" s="90"/>
      <c r="F16808" s="90"/>
      <c r="G16808" s="42"/>
      <c r="H16808" s="90"/>
      <c r="M16808" s="42"/>
      <c r="S16808" s="42"/>
      <c r="T16808" s="42"/>
      <c r="U16808" s="42"/>
      <c r="V16808" s="42"/>
      <c r="W16808" s="42"/>
      <c r="X16808" s="42"/>
      <c r="Y16808" s="42"/>
      <c r="Z16808" s="42"/>
    </row>
    <row r="16809">
      <c r="B16809" s="42"/>
      <c r="D16809" s="90"/>
      <c r="F16809" s="90"/>
      <c r="G16809" s="42"/>
      <c r="H16809" s="90"/>
      <c r="M16809" s="42"/>
      <c r="S16809" s="42"/>
      <c r="T16809" s="42"/>
      <c r="U16809" s="42"/>
      <c r="V16809" s="42"/>
      <c r="W16809" s="42"/>
      <c r="X16809" s="42"/>
      <c r="Y16809" s="42"/>
      <c r="Z16809" s="42"/>
    </row>
    <row r="16810">
      <c r="B16810" s="42"/>
      <c r="D16810" s="90"/>
      <c r="F16810" s="90"/>
      <c r="G16810" s="42"/>
      <c r="H16810" s="90"/>
      <c r="M16810" s="42"/>
      <c r="S16810" s="42"/>
      <c r="T16810" s="42"/>
      <c r="U16810" s="42"/>
      <c r="V16810" s="42"/>
      <c r="W16810" s="42"/>
      <c r="X16810" s="42"/>
      <c r="Y16810" s="42"/>
      <c r="Z16810" s="42"/>
    </row>
    <row r="16811">
      <c r="B16811" s="42"/>
      <c r="D16811" s="90"/>
      <c r="F16811" s="90"/>
      <c r="G16811" s="42"/>
      <c r="H16811" s="90"/>
      <c r="M16811" s="42"/>
      <c r="S16811" s="42"/>
      <c r="T16811" s="42"/>
      <c r="U16811" s="42"/>
      <c r="V16811" s="42"/>
      <c r="W16811" s="42"/>
      <c r="X16811" s="42"/>
      <c r="Y16811" s="42"/>
      <c r="Z16811" s="42"/>
    </row>
    <row r="16812">
      <c r="B16812" s="42"/>
      <c r="D16812" s="90"/>
      <c r="F16812" s="90"/>
      <c r="G16812" s="42"/>
      <c r="H16812" s="90"/>
      <c r="M16812" s="42"/>
      <c r="S16812" s="42"/>
      <c r="T16812" s="42"/>
      <c r="U16812" s="42"/>
      <c r="V16812" s="42"/>
      <c r="W16812" s="42"/>
      <c r="X16812" s="42"/>
      <c r="Y16812" s="42"/>
      <c r="Z16812" s="42"/>
    </row>
    <row r="16813">
      <c r="B16813" s="42"/>
      <c r="D16813" s="90"/>
      <c r="F16813" s="90"/>
      <c r="G16813" s="42"/>
      <c r="H16813" s="90"/>
      <c r="M16813" s="42"/>
      <c r="S16813" s="42"/>
      <c r="T16813" s="42"/>
      <c r="U16813" s="42"/>
      <c r="V16813" s="42"/>
      <c r="W16813" s="42"/>
      <c r="X16813" s="42"/>
      <c r="Y16813" s="42"/>
      <c r="Z16813" s="42"/>
    </row>
    <row r="16814">
      <c r="B16814" s="42"/>
      <c r="D16814" s="90"/>
      <c r="F16814" s="90"/>
      <c r="G16814" s="42"/>
      <c r="H16814" s="90"/>
      <c r="M16814" s="42"/>
      <c r="S16814" s="42"/>
      <c r="T16814" s="42"/>
      <c r="U16814" s="42"/>
      <c r="V16814" s="42"/>
      <c r="W16814" s="42"/>
      <c r="X16814" s="42"/>
      <c r="Y16814" s="42"/>
      <c r="Z16814" s="42"/>
    </row>
    <row r="16815">
      <c r="B16815" s="42"/>
      <c r="D16815" s="90"/>
      <c r="F16815" s="90"/>
      <c r="G16815" s="42"/>
      <c r="H16815" s="90"/>
      <c r="M16815" s="42"/>
      <c r="S16815" s="42"/>
      <c r="T16815" s="42"/>
      <c r="U16815" s="42"/>
      <c r="V16815" s="42"/>
      <c r="W16815" s="42"/>
      <c r="X16815" s="42"/>
      <c r="Y16815" s="42"/>
      <c r="Z16815" s="42"/>
    </row>
    <row r="16816">
      <c r="B16816" s="42"/>
      <c r="D16816" s="90"/>
      <c r="F16816" s="90"/>
      <c r="G16816" s="42"/>
      <c r="H16816" s="90"/>
      <c r="M16816" s="42"/>
      <c r="S16816" s="42"/>
      <c r="T16816" s="42"/>
      <c r="U16816" s="42"/>
      <c r="V16816" s="42"/>
      <c r="W16816" s="42"/>
      <c r="X16816" s="42"/>
      <c r="Y16816" s="42"/>
      <c r="Z16816" s="42"/>
    </row>
    <row r="16817">
      <c r="B16817" s="42"/>
      <c r="D16817" s="90"/>
      <c r="F16817" s="90"/>
      <c r="G16817" s="42"/>
      <c r="H16817" s="90"/>
      <c r="M16817" s="42"/>
      <c r="S16817" s="42"/>
      <c r="T16817" s="42"/>
      <c r="U16817" s="42"/>
      <c r="V16817" s="42"/>
      <c r="W16817" s="42"/>
      <c r="X16817" s="42"/>
      <c r="Y16817" s="42"/>
      <c r="Z16817" s="42"/>
    </row>
    <row r="16818">
      <c r="B16818" s="42"/>
      <c r="D16818" s="90"/>
      <c r="F16818" s="90"/>
      <c r="G16818" s="42"/>
      <c r="H16818" s="90"/>
      <c r="M16818" s="42"/>
      <c r="S16818" s="42"/>
      <c r="T16818" s="42"/>
      <c r="U16818" s="42"/>
      <c r="V16818" s="42"/>
      <c r="W16818" s="42"/>
      <c r="X16818" s="42"/>
      <c r="Y16818" s="42"/>
      <c r="Z16818" s="42"/>
    </row>
    <row r="16819">
      <c r="B16819" s="42"/>
      <c r="D16819" s="90"/>
      <c r="F16819" s="90"/>
      <c r="G16819" s="42"/>
      <c r="H16819" s="90"/>
      <c r="M16819" s="42"/>
      <c r="S16819" s="42"/>
      <c r="T16819" s="42"/>
      <c r="U16819" s="42"/>
      <c r="V16819" s="42"/>
      <c r="W16819" s="42"/>
      <c r="X16819" s="42"/>
      <c r="Y16819" s="42"/>
      <c r="Z16819" s="42"/>
    </row>
    <row r="16820">
      <c r="B16820" s="42"/>
      <c r="D16820" s="90"/>
      <c r="F16820" s="90"/>
      <c r="G16820" s="42"/>
      <c r="H16820" s="90"/>
      <c r="M16820" s="42"/>
      <c r="S16820" s="42"/>
      <c r="T16820" s="42"/>
      <c r="U16820" s="42"/>
      <c r="V16820" s="42"/>
      <c r="W16820" s="42"/>
      <c r="X16820" s="42"/>
      <c r="Y16820" s="42"/>
      <c r="Z16820" s="42"/>
    </row>
    <row r="16821">
      <c r="B16821" s="42"/>
      <c r="D16821" s="90"/>
      <c r="F16821" s="90"/>
      <c r="G16821" s="42"/>
      <c r="H16821" s="90"/>
      <c r="M16821" s="42"/>
      <c r="S16821" s="42"/>
      <c r="T16821" s="42"/>
      <c r="U16821" s="42"/>
      <c r="V16821" s="42"/>
      <c r="W16821" s="42"/>
      <c r="X16821" s="42"/>
      <c r="Y16821" s="42"/>
      <c r="Z16821" s="42"/>
    </row>
    <row r="16822">
      <c r="B16822" s="42"/>
      <c r="D16822" s="90"/>
      <c r="F16822" s="90"/>
      <c r="G16822" s="42"/>
      <c r="H16822" s="90"/>
      <c r="M16822" s="42"/>
      <c r="S16822" s="42"/>
      <c r="T16822" s="42"/>
      <c r="U16822" s="42"/>
      <c r="V16822" s="42"/>
      <c r="W16822" s="42"/>
      <c r="X16822" s="42"/>
      <c r="Y16822" s="42"/>
      <c r="Z16822" s="42"/>
    </row>
    <row r="16823">
      <c r="B16823" s="42"/>
      <c r="D16823" s="90"/>
      <c r="F16823" s="90"/>
      <c r="G16823" s="42"/>
      <c r="H16823" s="90"/>
      <c r="M16823" s="42"/>
      <c r="S16823" s="42"/>
      <c r="T16823" s="42"/>
      <c r="U16823" s="42"/>
      <c r="V16823" s="42"/>
      <c r="W16823" s="42"/>
      <c r="X16823" s="42"/>
      <c r="Y16823" s="42"/>
      <c r="Z16823" s="42"/>
    </row>
    <row r="16824">
      <c r="B16824" s="42"/>
      <c r="D16824" s="90"/>
      <c r="F16824" s="90"/>
      <c r="G16824" s="42"/>
      <c r="H16824" s="90"/>
      <c r="M16824" s="42"/>
      <c r="S16824" s="42"/>
      <c r="T16824" s="42"/>
      <c r="U16824" s="42"/>
      <c r="V16824" s="42"/>
      <c r="W16824" s="42"/>
      <c r="X16824" s="42"/>
      <c r="Y16824" s="42"/>
      <c r="Z16824" s="42"/>
    </row>
    <row r="16825">
      <c r="B16825" s="42"/>
      <c r="D16825" s="90"/>
      <c r="F16825" s="90"/>
      <c r="G16825" s="42"/>
      <c r="H16825" s="90"/>
      <c r="M16825" s="42"/>
      <c r="S16825" s="42"/>
      <c r="T16825" s="42"/>
      <c r="U16825" s="42"/>
      <c r="V16825" s="42"/>
      <c r="W16825" s="42"/>
      <c r="X16825" s="42"/>
      <c r="Y16825" s="42"/>
      <c r="Z16825" s="42"/>
    </row>
    <row r="16826">
      <c r="B16826" s="42"/>
      <c r="D16826" s="90"/>
      <c r="F16826" s="90"/>
      <c r="G16826" s="42"/>
      <c r="H16826" s="90"/>
      <c r="M16826" s="42"/>
      <c r="S16826" s="42"/>
      <c r="T16826" s="42"/>
      <c r="U16826" s="42"/>
      <c r="V16826" s="42"/>
      <c r="W16826" s="42"/>
      <c r="X16826" s="42"/>
      <c r="Y16826" s="42"/>
      <c r="Z16826" s="42"/>
    </row>
    <row r="16827">
      <c r="B16827" s="42"/>
      <c r="D16827" s="90"/>
      <c r="F16827" s="90"/>
      <c r="G16827" s="42"/>
      <c r="H16827" s="90"/>
      <c r="M16827" s="42"/>
      <c r="S16827" s="42"/>
      <c r="T16827" s="42"/>
      <c r="U16827" s="42"/>
      <c r="V16827" s="42"/>
      <c r="W16827" s="42"/>
      <c r="X16827" s="42"/>
      <c r="Y16827" s="42"/>
      <c r="Z16827" s="42"/>
    </row>
    <row r="16828">
      <c r="B16828" s="42"/>
      <c r="D16828" s="90"/>
      <c r="F16828" s="90"/>
      <c r="G16828" s="42"/>
      <c r="H16828" s="90"/>
      <c r="M16828" s="42"/>
      <c r="S16828" s="42"/>
      <c r="T16828" s="42"/>
      <c r="U16828" s="42"/>
      <c r="V16828" s="42"/>
      <c r="W16828" s="42"/>
      <c r="X16828" s="42"/>
      <c r="Y16828" s="42"/>
      <c r="Z16828" s="42"/>
    </row>
    <row r="16829">
      <c r="B16829" s="42"/>
      <c r="D16829" s="90"/>
      <c r="F16829" s="90"/>
      <c r="G16829" s="42"/>
      <c r="H16829" s="90"/>
      <c r="M16829" s="42"/>
      <c r="S16829" s="42"/>
      <c r="T16829" s="42"/>
      <c r="U16829" s="42"/>
      <c r="V16829" s="42"/>
      <c r="W16829" s="42"/>
      <c r="X16829" s="42"/>
      <c r="Y16829" s="42"/>
      <c r="Z16829" s="42"/>
    </row>
    <row r="16830">
      <c r="B16830" s="42"/>
      <c r="D16830" s="90"/>
      <c r="F16830" s="90"/>
      <c r="G16830" s="42"/>
      <c r="H16830" s="90"/>
      <c r="M16830" s="42"/>
      <c r="S16830" s="42"/>
      <c r="T16830" s="42"/>
      <c r="U16830" s="42"/>
      <c r="V16830" s="42"/>
      <c r="W16830" s="42"/>
      <c r="X16830" s="42"/>
      <c r="Y16830" s="42"/>
      <c r="Z16830" s="42"/>
    </row>
    <row r="16831">
      <c r="B16831" s="42"/>
      <c r="D16831" s="90"/>
      <c r="F16831" s="90"/>
      <c r="G16831" s="42"/>
      <c r="H16831" s="90"/>
      <c r="M16831" s="42"/>
      <c r="S16831" s="42"/>
      <c r="T16831" s="42"/>
      <c r="U16831" s="42"/>
      <c r="V16831" s="42"/>
      <c r="W16831" s="42"/>
      <c r="X16831" s="42"/>
      <c r="Y16831" s="42"/>
      <c r="Z16831" s="42"/>
    </row>
    <row r="16832">
      <c r="B16832" s="42"/>
      <c r="D16832" s="90"/>
      <c r="F16832" s="90"/>
      <c r="G16832" s="42"/>
      <c r="H16832" s="90"/>
      <c r="M16832" s="42"/>
      <c r="S16832" s="42"/>
      <c r="T16832" s="42"/>
      <c r="U16832" s="42"/>
      <c r="V16832" s="42"/>
      <c r="W16832" s="42"/>
      <c r="X16832" s="42"/>
      <c r="Y16832" s="42"/>
      <c r="Z16832" s="42"/>
    </row>
    <row r="16833">
      <c r="B16833" s="42"/>
      <c r="D16833" s="90"/>
      <c r="F16833" s="90"/>
      <c r="G16833" s="42"/>
      <c r="H16833" s="90"/>
      <c r="M16833" s="42"/>
      <c r="S16833" s="42"/>
      <c r="T16833" s="42"/>
      <c r="U16833" s="42"/>
      <c r="V16833" s="42"/>
      <c r="W16833" s="42"/>
      <c r="X16833" s="42"/>
      <c r="Y16833" s="42"/>
      <c r="Z16833" s="42"/>
    </row>
    <row r="16834">
      <c r="B16834" s="42"/>
      <c r="D16834" s="90"/>
      <c r="F16834" s="90"/>
      <c r="G16834" s="42"/>
      <c r="H16834" s="90"/>
      <c r="M16834" s="42"/>
      <c r="S16834" s="42"/>
      <c r="T16834" s="42"/>
      <c r="U16834" s="42"/>
      <c r="V16834" s="42"/>
      <c r="W16834" s="42"/>
      <c r="X16834" s="42"/>
      <c r="Y16834" s="42"/>
      <c r="Z16834" s="42"/>
    </row>
    <row r="16835">
      <c r="B16835" s="42"/>
      <c r="D16835" s="90"/>
      <c r="F16835" s="90"/>
      <c r="G16835" s="42"/>
      <c r="H16835" s="90"/>
      <c r="M16835" s="42"/>
      <c r="S16835" s="42"/>
      <c r="T16835" s="42"/>
      <c r="U16835" s="42"/>
      <c r="V16835" s="42"/>
      <c r="W16835" s="42"/>
      <c r="X16835" s="42"/>
      <c r="Y16835" s="42"/>
      <c r="Z16835" s="42"/>
    </row>
    <row r="16836">
      <c r="B16836" s="42"/>
      <c r="D16836" s="90"/>
      <c r="F16836" s="90"/>
      <c r="G16836" s="42"/>
      <c r="H16836" s="90"/>
      <c r="M16836" s="42"/>
      <c r="S16836" s="42"/>
      <c r="T16836" s="42"/>
      <c r="U16836" s="42"/>
      <c r="V16836" s="42"/>
      <c r="W16836" s="42"/>
      <c r="X16836" s="42"/>
      <c r="Y16836" s="42"/>
      <c r="Z16836" s="42"/>
    </row>
    <row r="16837">
      <c r="B16837" s="42"/>
      <c r="D16837" s="90"/>
      <c r="F16837" s="90"/>
      <c r="G16837" s="42"/>
      <c r="H16837" s="90"/>
      <c r="M16837" s="42"/>
      <c r="S16837" s="42"/>
      <c r="T16837" s="42"/>
      <c r="U16837" s="42"/>
      <c r="V16837" s="42"/>
      <c r="W16837" s="42"/>
      <c r="X16837" s="42"/>
      <c r="Y16837" s="42"/>
      <c r="Z16837" s="42"/>
    </row>
    <row r="16838">
      <c r="B16838" s="42"/>
      <c r="D16838" s="90"/>
      <c r="F16838" s="90"/>
      <c r="G16838" s="42"/>
      <c r="H16838" s="90"/>
      <c r="M16838" s="42"/>
      <c r="S16838" s="42"/>
      <c r="T16838" s="42"/>
      <c r="U16838" s="42"/>
      <c r="V16838" s="42"/>
      <c r="W16838" s="42"/>
      <c r="X16838" s="42"/>
      <c r="Y16838" s="42"/>
      <c r="Z16838" s="42"/>
    </row>
    <row r="16839">
      <c r="B16839" s="42"/>
      <c r="D16839" s="90"/>
      <c r="F16839" s="90"/>
      <c r="G16839" s="42"/>
      <c r="H16839" s="90"/>
      <c r="M16839" s="42"/>
      <c r="S16839" s="42"/>
      <c r="T16839" s="42"/>
      <c r="U16839" s="42"/>
      <c r="V16839" s="42"/>
      <c r="W16839" s="42"/>
      <c r="X16839" s="42"/>
      <c r="Y16839" s="42"/>
      <c r="Z16839" s="42"/>
    </row>
    <row r="16840">
      <c r="B16840" s="42"/>
      <c r="D16840" s="90"/>
      <c r="F16840" s="90"/>
      <c r="G16840" s="42"/>
      <c r="H16840" s="90"/>
      <c r="M16840" s="42"/>
      <c r="S16840" s="42"/>
      <c r="T16840" s="42"/>
      <c r="U16840" s="42"/>
      <c r="V16840" s="42"/>
      <c r="W16840" s="42"/>
      <c r="X16840" s="42"/>
      <c r="Y16840" s="42"/>
      <c r="Z16840" s="42"/>
    </row>
    <row r="16841">
      <c r="B16841" s="42"/>
      <c r="D16841" s="90"/>
      <c r="F16841" s="90"/>
      <c r="G16841" s="42"/>
      <c r="H16841" s="90"/>
      <c r="M16841" s="42"/>
      <c r="S16841" s="42"/>
      <c r="T16841" s="42"/>
      <c r="U16841" s="42"/>
      <c r="V16841" s="42"/>
      <c r="W16841" s="42"/>
      <c r="X16841" s="42"/>
      <c r="Y16841" s="42"/>
      <c r="Z16841" s="42"/>
    </row>
    <row r="16842">
      <c r="B16842" s="42"/>
      <c r="D16842" s="90"/>
      <c r="F16842" s="90"/>
      <c r="G16842" s="42"/>
      <c r="H16842" s="90"/>
      <c r="M16842" s="42"/>
      <c r="S16842" s="42"/>
      <c r="T16842" s="42"/>
      <c r="U16842" s="42"/>
      <c r="V16842" s="42"/>
      <c r="W16842" s="42"/>
      <c r="X16842" s="42"/>
      <c r="Y16842" s="42"/>
      <c r="Z16842" s="42"/>
    </row>
    <row r="16843">
      <c r="B16843" s="42"/>
      <c r="D16843" s="90"/>
      <c r="F16843" s="90"/>
      <c r="G16843" s="42"/>
      <c r="H16843" s="90"/>
      <c r="M16843" s="42"/>
      <c r="S16843" s="42"/>
      <c r="T16843" s="42"/>
      <c r="U16843" s="42"/>
      <c r="V16843" s="42"/>
      <c r="W16843" s="42"/>
      <c r="X16843" s="42"/>
      <c r="Y16843" s="42"/>
      <c r="Z16843" s="42"/>
    </row>
    <row r="16844">
      <c r="B16844" s="42"/>
      <c r="D16844" s="90"/>
      <c r="F16844" s="90"/>
      <c r="G16844" s="42"/>
      <c r="H16844" s="90"/>
      <c r="M16844" s="42"/>
      <c r="S16844" s="42"/>
      <c r="T16844" s="42"/>
      <c r="U16844" s="42"/>
      <c r="V16844" s="42"/>
      <c r="W16844" s="42"/>
      <c r="X16844" s="42"/>
      <c r="Y16844" s="42"/>
      <c r="Z16844" s="42"/>
    </row>
    <row r="16845">
      <c r="B16845" s="42"/>
      <c r="D16845" s="90"/>
      <c r="F16845" s="90"/>
      <c r="G16845" s="42"/>
      <c r="H16845" s="90"/>
      <c r="M16845" s="42"/>
      <c r="S16845" s="42"/>
      <c r="T16845" s="42"/>
      <c r="U16845" s="42"/>
      <c r="V16845" s="42"/>
      <c r="W16845" s="42"/>
      <c r="X16845" s="42"/>
      <c r="Y16845" s="42"/>
      <c r="Z16845" s="42"/>
    </row>
    <row r="16846">
      <c r="B16846" s="42"/>
      <c r="D16846" s="90"/>
      <c r="F16846" s="90"/>
      <c r="G16846" s="42"/>
      <c r="H16846" s="90"/>
      <c r="M16846" s="42"/>
      <c r="S16846" s="42"/>
      <c r="T16846" s="42"/>
      <c r="U16846" s="42"/>
      <c r="V16846" s="42"/>
      <c r="W16846" s="42"/>
      <c r="X16846" s="42"/>
      <c r="Y16846" s="42"/>
      <c r="Z16846" s="42"/>
    </row>
    <row r="16847">
      <c r="B16847" s="42"/>
      <c r="D16847" s="90"/>
      <c r="F16847" s="90"/>
      <c r="G16847" s="42"/>
      <c r="H16847" s="90"/>
      <c r="M16847" s="42"/>
      <c r="S16847" s="42"/>
      <c r="T16847" s="42"/>
      <c r="U16847" s="42"/>
      <c r="V16847" s="42"/>
      <c r="W16847" s="42"/>
      <c r="X16847" s="42"/>
      <c r="Y16847" s="42"/>
      <c r="Z16847" s="42"/>
    </row>
    <row r="16848">
      <c r="B16848" s="42"/>
      <c r="D16848" s="90"/>
      <c r="F16848" s="90"/>
      <c r="G16848" s="42"/>
      <c r="H16848" s="90"/>
      <c r="M16848" s="42"/>
      <c r="S16848" s="42"/>
      <c r="T16848" s="42"/>
      <c r="U16848" s="42"/>
      <c r="V16848" s="42"/>
      <c r="W16848" s="42"/>
      <c r="X16848" s="42"/>
      <c r="Y16848" s="42"/>
      <c r="Z16848" s="42"/>
    </row>
    <row r="16849">
      <c r="B16849" s="42"/>
      <c r="D16849" s="90"/>
      <c r="F16849" s="90"/>
      <c r="G16849" s="42"/>
      <c r="H16849" s="90"/>
      <c r="M16849" s="42"/>
      <c r="S16849" s="42"/>
      <c r="T16849" s="42"/>
      <c r="U16849" s="42"/>
      <c r="V16849" s="42"/>
      <c r="W16849" s="42"/>
      <c r="X16849" s="42"/>
      <c r="Y16849" s="42"/>
      <c r="Z16849" s="42"/>
    </row>
    <row r="16850">
      <c r="B16850" s="42"/>
      <c r="D16850" s="90"/>
      <c r="F16850" s="90"/>
      <c r="G16850" s="42"/>
      <c r="H16850" s="90"/>
      <c r="M16850" s="42"/>
      <c r="S16850" s="42"/>
      <c r="T16850" s="42"/>
      <c r="U16850" s="42"/>
      <c r="V16850" s="42"/>
      <c r="W16850" s="42"/>
      <c r="X16850" s="42"/>
      <c r="Y16850" s="42"/>
      <c r="Z16850" s="42"/>
    </row>
    <row r="16851">
      <c r="B16851" s="42"/>
      <c r="D16851" s="90"/>
      <c r="F16851" s="90"/>
      <c r="G16851" s="42"/>
      <c r="H16851" s="90"/>
      <c r="M16851" s="42"/>
      <c r="S16851" s="42"/>
      <c r="T16851" s="42"/>
      <c r="U16851" s="42"/>
      <c r="V16851" s="42"/>
      <c r="W16851" s="42"/>
      <c r="X16851" s="42"/>
      <c r="Y16851" s="42"/>
      <c r="Z16851" s="42"/>
    </row>
    <row r="16852">
      <c r="B16852" s="42"/>
      <c r="D16852" s="90"/>
      <c r="F16852" s="90"/>
      <c r="G16852" s="42"/>
      <c r="H16852" s="90"/>
      <c r="M16852" s="42"/>
      <c r="S16852" s="42"/>
      <c r="T16852" s="42"/>
      <c r="U16852" s="42"/>
      <c r="V16852" s="42"/>
      <c r="W16852" s="42"/>
      <c r="X16852" s="42"/>
      <c r="Y16852" s="42"/>
      <c r="Z16852" s="42"/>
    </row>
    <row r="16853">
      <c r="B16853" s="42"/>
      <c r="D16853" s="90"/>
      <c r="F16853" s="90"/>
      <c r="G16853" s="42"/>
      <c r="H16853" s="90"/>
      <c r="M16853" s="42"/>
      <c r="S16853" s="42"/>
      <c r="T16853" s="42"/>
      <c r="U16853" s="42"/>
      <c r="V16853" s="42"/>
      <c r="W16853" s="42"/>
      <c r="X16853" s="42"/>
      <c r="Y16853" s="42"/>
      <c r="Z16853" s="42"/>
    </row>
    <row r="16854">
      <c r="B16854" s="42"/>
      <c r="D16854" s="90"/>
      <c r="F16854" s="90"/>
      <c r="G16854" s="42"/>
      <c r="H16854" s="90"/>
      <c r="M16854" s="42"/>
      <c r="S16854" s="42"/>
      <c r="T16854" s="42"/>
      <c r="U16854" s="42"/>
      <c r="V16854" s="42"/>
      <c r="W16854" s="42"/>
      <c r="X16854" s="42"/>
      <c r="Y16854" s="42"/>
      <c r="Z16854" s="42"/>
    </row>
    <row r="16855">
      <c r="B16855" s="42"/>
      <c r="D16855" s="90"/>
      <c r="F16855" s="90"/>
      <c r="G16855" s="42"/>
      <c r="H16855" s="90"/>
      <c r="M16855" s="42"/>
      <c r="S16855" s="42"/>
      <c r="T16855" s="42"/>
      <c r="U16855" s="42"/>
      <c r="V16855" s="42"/>
      <c r="W16855" s="42"/>
      <c r="X16855" s="42"/>
      <c r="Y16855" s="42"/>
      <c r="Z16855" s="42"/>
    </row>
    <row r="16856">
      <c r="B16856" s="42"/>
      <c r="D16856" s="90"/>
      <c r="F16856" s="90"/>
      <c r="G16856" s="42"/>
      <c r="H16856" s="90"/>
      <c r="M16856" s="42"/>
      <c r="S16856" s="42"/>
      <c r="T16856" s="42"/>
      <c r="U16856" s="42"/>
      <c r="V16856" s="42"/>
      <c r="W16856" s="42"/>
      <c r="X16856" s="42"/>
      <c r="Y16856" s="42"/>
      <c r="Z16856" s="42"/>
    </row>
    <row r="16857">
      <c r="B16857" s="42"/>
      <c r="D16857" s="90"/>
      <c r="F16857" s="90"/>
      <c r="G16857" s="42"/>
      <c r="H16857" s="90"/>
      <c r="M16857" s="42"/>
      <c r="S16857" s="42"/>
      <c r="T16857" s="42"/>
      <c r="U16857" s="42"/>
      <c r="V16857" s="42"/>
      <c r="W16857" s="42"/>
      <c r="X16857" s="42"/>
      <c r="Y16857" s="42"/>
      <c r="Z16857" s="42"/>
    </row>
    <row r="16858">
      <c r="B16858" s="42"/>
      <c r="D16858" s="90"/>
      <c r="F16858" s="90"/>
      <c r="G16858" s="42"/>
      <c r="H16858" s="90"/>
      <c r="M16858" s="42"/>
      <c r="S16858" s="42"/>
      <c r="T16858" s="42"/>
      <c r="U16858" s="42"/>
      <c r="V16858" s="42"/>
      <c r="W16858" s="42"/>
      <c r="X16858" s="42"/>
      <c r="Y16858" s="42"/>
      <c r="Z16858" s="42"/>
    </row>
    <row r="16859">
      <c r="B16859" s="42"/>
      <c r="D16859" s="90"/>
      <c r="F16859" s="90"/>
      <c r="G16859" s="42"/>
      <c r="H16859" s="90"/>
      <c r="M16859" s="42"/>
      <c r="S16859" s="42"/>
      <c r="T16859" s="42"/>
      <c r="U16859" s="42"/>
      <c r="V16859" s="42"/>
      <c r="W16859" s="42"/>
      <c r="X16859" s="42"/>
      <c r="Y16859" s="42"/>
      <c r="Z16859" s="42"/>
    </row>
    <row r="16860">
      <c r="B16860" s="42"/>
      <c r="D16860" s="90"/>
      <c r="F16860" s="90"/>
      <c r="G16860" s="42"/>
      <c r="H16860" s="90"/>
      <c r="M16860" s="42"/>
      <c r="S16860" s="42"/>
      <c r="T16860" s="42"/>
      <c r="U16860" s="42"/>
      <c r="V16860" s="42"/>
      <c r="W16860" s="42"/>
      <c r="X16860" s="42"/>
      <c r="Y16860" s="42"/>
      <c r="Z16860" s="42"/>
    </row>
    <row r="16861">
      <c r="B16861" s="42"/>
      <c r="D16861" s="90"/>
      <c r="F16861" s="90"/>
      <c r="G16861" s="42"/>
      <c r="H16861" s="90"/>
      <c r="M16861" s="42"/>
      <c r="S16861" s="42"/>
      <c r="T16861" s="42"/>
      <c r="U16861" s="42"/>
      <c r="V16861" s="42"/>
      <c r="W16861" s="42"/>
      <c r="X16861" s="42"/>
      <c r="Y16861" s="42"/>
      <c r="Z16861" s="42"/>
    </row>
    <row r="16862">
      <c r="B16862" s="42"/>
      <c r="D16862" s="90"/>
      <c r="F16862" s="90"/>
      <c r="G16862" s="42"/>
      <c r="H16862" s="90"/>
      <c r="M16862" s="42"/>
      <c r="S16862" s="42"/>
      <c r="T16862" s="42"/>
      <c r="U16862" s="42"/>
      <c r="V16862" s="42"/>
      <c r="W16862" s="42"/>
      <c r="X16862" s="42"/>
      <c r="Y16862" s="42"/>
      <c r="Z16862" s="42"/>
    </row>
    <row r="16863">
      <c r="B16863" s="42"/>
      <c r="D16863" s="90"/>
      <c r="F16863" s="90"/>
      <c r="G16863" s="42"/>
      <c r="H16863" s="90"/>
      <c r="M16863" s="42"/>
      <c r="S16863" s="42"/>
      <c r="T16863" s="42"/>
      <c r="U16863" s="42"/>
      <c r="V16863" s="42"/>
      <c r="W16863" s="42"/>
      <c r="X16863" s="42"/>
      <c r="Y16863" s="42"/>
      <c r="Z16863" s="42"/>
    </row>
    <row r="16864">
      <c r="B16864" s="42"/>
      <c r="D16864" s="90"/>
      <c r="F16864" s="90"/>
      <c r="G16864" s="42"/>
      <c r="H16864" s="90"/>
      <c r="M16864" s="42"/>
      <c r="S16864" s="42"/>
      <c r="T16864" s="42"/>
      <c r="U16864" s="42"/>
      <c r="V16864" s="42"/>
      <c r="W16864" s="42"/>
      <c r="X16864" s="42"/>
      <c r="Y16864" s="42"/>
      <c r="Z16864" s="42"/>
    </row>
    <row r="16865">
      <c r="B16865" s="42"/>
      <c r="D16865" s="90"/>
      <c r="F16865" s="90"/>
      <c r="G16865" s="42"/>
      <c r="H16865" s="90"/>
      <c r="M16865" s="42"/>
      <c r="S16865" s="42"/>
      <c r="T16865" s="42"/>
      <c r="U16865" s="42"/>
      <c r="V16865" s="42"/>
      <c r="W16865" s="42"/>
      <c r="X16865" s="42"/>
      <c r="Y16865" s="42"/>
      <c r="Z16865" s="42"/>
    </row>
    <row r="16866">
      <c r="B16866" s="42"/>
      <c r="D16866" s="90"/>
      <c r="F16866" s="90"/>
      <c r="G16866" s="42"/>
      <c r="H16866" s="90"/>
      <c r="M16866" s="42"/>
      <c r="S16866" s="42"/>
      <c r="T16866" s="42"/>
      <c r="U16866" s="42"/>
      <c r="V16866" s="42"/>
      <c r="W16866" s="42"/>
      <c r="X16866" s="42"/>
      <c r="Y16866" s="42"/>
      <c r="Z16866" s="42"/>
    </row>
    <row r="16867">
      <c r="B16867" s="42"/>
      <c r="D16867" s="90"/>
      <c r="F16867" s="90"/>
      <c r="G16867" s="42"/>
      <c r="H16867" s="90"/>
      <c r="M16867" s="42"/>
      <c r="S16867" s="42"/>
      <c r="T16867" s="42"/>
      <c r="U16867" s="42"/>
      <c r="V16867" s="42"/>
      <c r="W16867" s="42"/>
      <c r="X16867" s="42"/>
      <c r="Y16867" s="42"/>
      <c r="Z16867" s="42"/>
    </row>
    <row r="16868">
      <c r="B16868" s="42"/>
      <c r="D16868" s="90"/>
      <c r="F16868" s="90"/>
      <c r="G16868" s="42"/>
      <c r="H16868" s="90"/>
      <c r="M16868" s="42"/>
      <c r="S16868" s="42"/>
      <c r="T16868" s="42"/>
      <c r="U16868" s="42"/>
      <c r="V16868" s="42"/>
      <c r="W16868" s="42"/>
      <c r="X16868" s="42"/>
      <c r="Y16868" s="42"/>
      <c r="Z16868" s="42"/>
    </row>
    <row r="16869">
      <c r="B16869" s="42"/>
      <c r="D16869" s="90"/>
      <c r="F16869" s="90"/>
      <c r="G16869" s="42"/>
      <c r="H16869" s="90"/>
      <c r="M16869" s="42"/>
      <c r="S16869" s="42"/>
      <c r="T16869" s="42"/>
      <c r="U16869" s="42"/>
      <c r="V16869" s="42"/>
      <c r="W16869" s="42"/>
      <c r="X16869" s="42"/>
      <c r="Y16869" s="42"/>
      <c r="Z16869" s="42"/>
    </row>
    <row r="16870">
      <c r="B16870" s="42"/>
      <c r="D16870" s="90"/>
      <c r="F16870" s="90"/>
      <c r="G16870" s="42"/>
      <c r="H16870" s="90"/>
      <c r="M16870" s="42"/>
      <c r="S16870" s="42"/>
      <c r="T16870" s="42"/>
      <c r="U16870" s="42"/>
      <c r="V16870" s="42"/>
      <c r="W16870" s="42"/>
      <c r="X16870" s="42"/>
      <c r="Y16870" s="42"/>
      <c r="Z16870" s="42"/>
    </row>
    <row r="16871">
      <c r="B16871" s="42"/>
      <c r="D16871" s="90"/>
      <c r="F16871" s="90"/>
      <c r="G16871" s="42"/>
      <c r="H16871" s="90"/>
      <c r="M16871" s="42"/>
      <c r="S16871" s="42"/>
      <c r="T16871" s="42"/>
      <c r="U16871" s="42"/>
      <c r="V16871" s="42"/>
      <c r="W16871" s="42"/>
      <c r="X16871" s="42"/>
      <c r="Y16871" s="42"/>
      <c r="Z16871" s="42"/>
    </row>
    <row r="16872">
      <c r="B16872" s="42"/>
      <c r="D16872" s="90"/>
      <c r="F16872" s="90"/>
      <c r="G16872" s="42"/>
      <c r="H16872" s="90"/>
      <c r="M16872" s="42"/>
      <c r="S16872" s="42"/>
      <c r="T16872" s="42"/>
      <c r="U16872" s="42"/>
      <c r="V16872" s="42"/>
      <c r="W16872" s="42"/>
      <c r="X16872" s="42"/>
      <c r="Y16872" s="42"/>
      <c r="Z16872" s="42"/>
    </row>
    <row r="16873">
      <c r="B16873" s="42"/>
      <c r="D16873" s="90"/>
      <c r="F16873" s="90"/>
      <c r="G16873" s="42"/>
      <c r="H16873" s="90"/>
      <c r="M16873" s="42"/>
      <c r="S16873" s="42"/>
      <c r="T16873" s="42"/>
      <c r="U16873" s="42"/>
      <c r="V16873" s="42"/>
      <c r="W16873" s="42"/>
      <c r="X16873" s="42"/>
      <c r="Y16873" s="42"/>
      <c r="Z16873" s="42"/>
    </row>
    <row r="16874">
      <c r="B16874" s="42"/>
      <c r="D16874" s="90"/>
      <c r="F16874" s="90"/>
      <c r="G16874" s="42"/>
      <c r="H16874" s="90"/>
      <c r="M16874" s="42"/>
      <c r="S16874" s="42"/>
      <c r="T16874" s="42"/>
      <c r="U16874" s="42"/>
      <c r="V16874" s="42"/>
      <c r="W16874" s="42"/>
      <c r="X16874" s="42"/>
      <c r="Y16874" s="42"/>
      <c r="Z16874" s="42"/>
    </row>
    <row r="16875">
      <c r="B16875" s="42"/>
      <c r="D16875" s="90"/>
      <c r="F16875" s="90"/>
      <c r="G16875" s="42"/>
      <c r="H16875" s="90"/>
      <c r="M16875" s="42"/>
      <c r="S16875" s="42"/>
      <c r="T16875" s="42"/>
      <c r="U16875" s="42"/>
      <c r="V16875" s="42"/>
      <c r="W16875" s="42"/>
      <c r="X16875" s="42"/>
      <c r="Y16875" s="42"/>
      <c r="Z16875" s="42"/>
    </row>
    <row r="16876">
      <c r="B16876" s="42"/>
      <c r="D16876" s="90"/>
      <c r="F16876" s="90"/>
      <c r="G16876" s="42"/>
      <c r="H16876" s="90"/>
      <c r="M16876" s="42"/>
      <c r="S16876" s="42"/>
      <c r="T16876" s="42"/>
      <c r="U16876" s="42"/>
      <c r="V16876" s="42"/>
      <c r="W16876" s="42"/>
      <c r="X16876" s="42"/>
      <c r="Y16876" s="42"/>
      <c r="Z16876" s="42"/>
    </row>
    <row r="16877">
      <c r="B16877" s="42"/>
      <c r="D16877" s="90"/>
      <c r="F16877" s="90"/>
      <c r="G16877" s="42"/>
      <c r="H16877" s="90"/>
      <c r="M16877" s="42"/>
      <c r="S16877" s="42"/>
      <c r="T16877" s="42"/>
      <c r="U16877" s="42"/>
      <c r="V16877" s="42"/>
      <c r="W16877" s="42"/>
      <c r="X16877" s="42"/>
      <c r="Y16877" s="42"/>
      <c r="Z16877" s="42"/>
    </row>
    <row r="16878">
      <c r="B16878" s="42"/>
      <c r="D16878" s="90"/>
      <c r="F16878" s="90"/>
      <c r="G16878" s="42"/>
      <c r="H16878" s="90"/>
      <c r="M16878" s="42"/>
      <c r="S16878" s="42"/>
      <c r="T16878" s="42"/>
      <c r="U16878" s="42"/>
      <c r="V16878" s="42"/>
      <c r="W16878" s="42"/>
      <c r="X16878" s="42"/>
      <c r="Y16878" s="42"/>
      <c r="Z16878" s="42"/>
    </row>
    <row r="16879">
      <c r="B16879" s="42"/>
      <c r="D16879" s="90"/>
      <c r="F16879" s="90"/>
      <c r="G16879" s="42"/>
      <c r="H16879" s="90"/>
      <c r="M16879" s="42"/>
      <c r="S16879" s="42"/>
      <c r="T16879" s="42"/>
      <c r="U16879" s="42"/>
      <c r="V16879" s="42"/>
      <c r="W16879" s="42"/>
      <c r="X16879" s="42"/>
      <c r="Y16879" s="42"/>
      <c r="Z16879" s="42"/>
    </row>
    <row r="16880">
      <c r="B16880" s="42"/>
      <c r="D16880" s="90"/>
      <c r="F16880" s="90"/>
      <c r="G16880" s="42"/>
      <c r="H16880" s="90"/>
      <c r="M16880" s="42"/>
      <c r="S16880" s="42"/>
      <c r="T16880" s="42"/>
      <c r="U16880" s="42"/>
      <c r="V16880" s="42"/>
      <c r="W16880" s="42"/>
      <c r="X16880" s="42"/>
      <c r="Y16880" s="42"/>
      <c r="Z16880" s="42"/>
    </row>
    <row r="16881">
      <c r="B16881" s="42"/>
      <c r="D16881" s="90"/>
      <c r="F16881" s="90"/>
      <c r="G16881" s="42"/>
      <c r="H16881" s="90"/>
      <c r="M16881" s="42"/>
      <c r="S16881" s="42"/>
      <c r="T16881" s="42"/>
      <c r="U16881" s="42"/>
      <c r="V16881" s="42"/>
      <c r="W16881" s="42"/>
      <c r="X16881" s="42"/>
      <c r="Y16881" s="42"/>
      <c r="Z16881" s="42"/>
    </row>
    <row r="16882">
      <c r="B16882" s="42"/>
      <c r="D16882" s="90"/>
      <c r="F16882" s="90"/>
      <c r="G16882" s="42"/>
      <c r="H16882" s="90"/>
      <c r="M16882" s="42"/>
      <c r="S16882" s="42"/>
      <c r="T16882" s="42"/>
      <c r="U16882" s="42"/>
      <c r="V16882" s="42"/>
      <c r="W16882" s="42"/>
      <c r="X16882" s="42"/>
      <c r="Y16882" s="42"/>
      <c r="Z16882" s="42"/>
    </row>
    <row r="16883">
      <c r="B16883" s="42"/>
      <c r="D16883" s="90"/>
      <c r="F16883" s="90"/>
      <c r="G16883" s="42"/>
      <c r="H16883" s="90"/>
      <c r="M16883" s="42"/>
      <c r="S16883" s="42"/>
      <c r="T16883" s="42"/>
      <c r="U16883" s="42"/>
      <c r="V16883" s="42"/>
      <c r="W16883" s="42"/>
      <c r="X16883" s="42"/>
      <c r="Y16883" s="42"/>
      <c r="Z16883" s="42"/>
    </row>
    <row r="16884">
      <c r="B16884" s="42"/>
      <c r="D16884" s="90"/>
      <c r="F16884" s="90"/>
      <c r="G16884" s="42"/>
      <c r="H16884" s="90"/>
      <c r="M16884" s="42"/>
      <c r="S16884" s="42"/>
      <c r="T16884" s="42"/>
      <c r="U16884" s="42"/>
      <c r="V16884" s="42"/>
      <c r="W16884" s="42"/>
      <c r="X16884" s="42"/>
      <c r="Y16884" s="42"/>
      <c r="Z16884" s="42"/>
    </row>
    <row r="16885">
      <c r="B16885" s="42"/>
      <c r="D16885" s="90"/>
      <c r="F16885" s="90"/>
      <c r="G16885" s="42"/>
      <c r="H16885" s="90"/>
      <c r="M16885" s="42"/>
      <c r="S16885" s="42"/>
      <c r="T16885" s="42"/>
      <c r="U16885" s="42"/>
      <c r="V16885" s="42"/>
      <c r="W16885" s="42"/>
      <c r="X16885" s="42"/>
      <c r="Y16885" s="42"/>
      <c r="Z16885" s="42"/>
    </row>
    <row r="16886">
      <c r="B16886" s="42"/>
      <c r="D16886" s="90"/>
      <c r="F16886" s="90"/>
      <c r="G16886" s="42"/>
      <c r="H16886" s="90"/>
      <c r="M16886" s="42"/>
      <c r="S16886" s="42"/>
      <c r="T16886" s="42"/>
      <c r="U16886" s="42"/>
      <c r="V16886" s="42"/>
      <c r="W16886" s="42"/>
      <c r="X16886" s="42"/>
      <c r="Y16886" s="42"/>
      <c r="Z16886" s="42"/>
    </row>
    <row r="16887">
      <c r="B16887" s="42"/>
      <c r="D16887" s="90"/>
      <c r="F16887" s="90"/>
      <c r="G16887" s="42"/>
      <c r="H16887" s="90"/>
      <c r="M16887" s="42"/>
      <c r="S16887" s="42"/>
      <c r="T16887" s="42"/>
      <c r="U16887" s="42"/>
      <c r="V16887" s="42"/>
      <c r="W16887" s="42"/>
      <c r="X16887" s="42"/>
      <c r="Y16887" s="42"/>
      <c r="Z16887" s="42"/>
    </row>
    <row r="16888">
      <c r="B16888" s="42"/>
      <c r="D16888" s="90"/>
      <c r="F16888" s="90"/>
      <c r="G16888" s="42"/>
      <c r="H16888" s="90"/>
      <c r="M16888" s="42"/>
      <c r="S16888" s="42"/>
      <c r="T16888" s="42"/>
      <c r="U16888" s="42"/>
      <c r="V16888" s="42"/>
      <c r="W16888" s="42"/>
      <c r="X16888" s="42"/>
      <c r="Y16888" s="42"/>
      <c r="Z16888" s="42"/>
    </row>
    <row r="16889">
      <c r="B16889" s="42"/>
      <c r="D16889" s="90"/>
      <c r="F16889" s="90"/>
      <c r="G16889" s="42"/>
      <c r="H16889" s="90"/>
      <c r="M16889" s="42"/>
      <c r="S16889" s="42"/>
      <c r="T16889" s="42"/>
      <c r="U16889" s="42"/>
      <c r="V16889" s="42"/>
      <c r="W16889" s="42"/>
      <c r="X16889" s="42"/>
      <c r="Y16889" s="42"/>
      <c r="Z16889" s="42"/>
    </row>
    <row r="16890">
      <c r="B16890" s="42"/>
      <c r="D16890" s="90"/>
      <c r="F16890" s="90"/>
      <c r="G16890" s="42"/>
      <c r="H16890" s="90"/>
      <c r="M16890" s="42"/>
      <c r="S16890" s="42"/>
      <c r="T16890" s="42"/>
      <c r="U16890" s="42"/>
      <c r="V16890" s="42"/>
      <c r="W16890" s="42"/>
      <c r="X16890" s="42"/>
      <c r="Y16890" s="42"/>
      <c r="Z16890" s="42"/>
    </row>
    <row r="16891">
      <c r="B16891" s="42"/>
      <c r="D16891" s="90"/>
      <c r="F16891" s="90"/>
      <c r="G16891" s="42"/>
      <c r="H16891" s="90"/>
      <c r="M16891" s="42"/>
      <c r="S16891" s="42"/>
      <c r="T16891" s="42"/>
      <c r="U16891" s="42"/>
      <c r="V16891" s="42"/>
      <c r="W16891" s="42"/>
      <c r="X16891" s="42"/>
      <c r="Y16891" s="42"/>
      <c r="Z16891" s="42"/>
    </row>
    <row r="16892">
      <c r="B16892" s="42"/>
      <c r="D16892" s="90"/>
      <c r="F16892" s="90"/>
      <c r="G16892" s="42"/>
      <c r="H16892" s="90"/>
      <c r="M16892" s="42"/>
      <c r="S16892" s="42"/>
      <c r="T16892" s="42"/>
      <c r="U16892" s="42"/>
      <c r="V16892" s="42"/>
      <c r="W16892" s="42"/>
      <c r="X16892" s="42"/>
      <c r="Y16892" s="42"/>
      <c r="Z16892" s="42"/>
    </row>
    <row r="16893">
      <c r="B16893" s="42"/>
      <c r="D16893" s="90"/>
      <c r="F16893" s="90"/>
      <c r="G16893" s="42"/>
      <c r="H16893" s="90"/>
      <c r="M16893" s="42"/>
      <c r="S16893" s="42"/>
      <c r="T16893" s="42"/>
      <c r="U16893" s="42"/>
      <c r="V16893" s="42"/>
      <c r="W16893" s="42"/>
      <c r="X16893" s="42"/>
      <c r="Y16893" s="42"/>
      <c r="Z16893" s="42"/>
    </row>
    <row r="16894">
      <c r="B16894" s="42"/>
      <c r="D16894" s="90"/>
      <c r="F16894" s="90"/>
      <c r="G16894" s="42"/>
      <c r="H16894" s="90"/>
      <c r="M16894" s="42"/>
      <c r="S16894" s="42"/>
      <c r="T16894" s="42"/>
      <c r="U16894" s="42"/>
      <c r="V16894" s="42"/>
      <c r="W16894" s="42"/>
      <c r="X16894" s="42"/>
      <c r="Y16894" s="42"/>
      <c r="Z16894" s="42"/>
    </row>
    <row r="16895">
      <c r="B16895" s="42"/>
      <c r="D16895" s="90"/>
      <c r="F16895" s="90"/>
      <c r="G16895" s="42"/>
      <c r="H16895" s="90"/>
      <c r="M16895" s="42"/>
      <c r="S16895" s="42"/>
      <c r="T16895" s="42"/>
      <c r="U16895" s="42"/>
      <c r="V16895" s="42"/>
      <c r="W16895" s="42"/>
      <c r="X16895" s="42"/>
      <c r="Y16895" s="42"/>
      <c r="Z16895" s="42"/>
    </row>
    <row r="16896">
      <c r="B16896" s="42"/>
      <c r="D16896" s="90"/>
      <c r="F16896" s="90"/>
      <c r="G16896" s="42"/>
      <c r="H16896" s="90"/>
      <c r="M16896" s="42"/>
      <c r="S16896" s="42"/>
      <c r="T16896" s="42"/>
      <c r="U16896" s="42"/>
      <c r="V16896" s="42"/>
      <c r="W16896" s="42"/>
      <c r="X16896" s="42"/>
      <c r="Y16896" s="42"/>
      <c r="Z16896" s="42"/>
    </row>
    <row r="16897">
      <c r="B16897" s="42"/>
      <c r="D16897" s="90"/>
      <c r="F16897" s="90"/>
      <c r="G16897" s="42"/>
      <c r="H16897" s="90"/>
      <c r="M16897" s="42"/>
      <c r="S16897" s="42"/>
      <c r="T16897" s="42"/>
      <c r="U16897" s="42"/>
      <c r="V16897" s="42"/>
      <c r="W16897" s="42"/>
      <c r="X16897" s="42"/>
      <c r="Y16897" s="42"/>
      <c r="Z16897" s="42"/>
    </row>
    <row r="16898">
      <c r="B16898" s="42"/>
      <c r="D16898" s="90"/>
      <c r="F16898" s="90"/>
      <c r="G16898" s="42"/>
      <c r="H16898" s="90"/>
      <c r="M16898" s="42"/>
      <c r="S16898" s="42"/>
      <c r="T16898" s="42"/>
      <c r="U16898" s="42"/>
      <c r="V16898" s="42"/>
      <c r="W16898" s="42"/>
      <c r="X16898" s="42"/>
      <c r="Y16898" s="42"/>
      <c r="Z16898" s="42"/>
    </row>
    <row r="16899">
      <c r="B16899" s="42"/>
      <c r="D16899" s="90"/>
      <c r="F16899" s="90"/>
      <c r="G16899" s="42"/>
      <c r="H16899" s="90"/>
      <c r="M16899" s="42"/>
      <c r="S16899" s="42"/>
      <c r="T16899" s="42"/>
      <c r="U16899" s="42"/>
      <c r="V16899" s="42"/>
      <c r="W16899" s="42"/>
      <c r="X16899" s="42"/>
      <c r="Y16899" s="42"/>
      <c r="Z16899" s="42"/>
    </row>
    <row r="16900">
      <c r="B16900" s="42"/>
      <c r="D16900" s="90"/>
      <c r="F16900" s="90"/>
      <c r="G16900" s="42"/>
      <c r="H16900" s="90"/>
      <c r="M16900" s="42"/>
      <c r="S16900" s="42"/>
      <c r="T16900" s="42"/>
      <c r="U16900" s="42"/>
      <c r="V16900" s="42"/>
      <c r="W16900" s="42"/>
      <c r="X16900" s="42"/>
      <c r="Y16900" s="42"/>
      <c r="Z16900" s="42"/>
    </row>
    <row r="16901">
      <c r="B16901" s="42"/>
      <c r="D16901" s="90"/>
      <c r="F16901" s="90"/>
      <c r="G16901" s="42"/>
      <c r="H16901" s="90"/>
      <c r="M16901" s="42"/>
      <c r="S16901" s="42"/>
      <c r="T16901" s="42"/>
      <c r="U16901" s="42"/>
      <c r="V16901" s="42"/>
      <c r="W16901" s="42"/>
      <c r="X16901" s="42"/>
      <c r="Y16901" s="42"/>
      <c r="Z16901" s="42"/>
    </row>
    <row r="16902">
      <c r="B16902" s="42"/>
      <c r="D16902" s="90"/>
      <c r="F16902" s="90"/>
      <c r="G16902" s="42"/>
      <c r="H16902" s="90"/>
      <c r="M16902" s="42"/>
      <c r="S16902" s="42"/>
      <c r="T16902" s="42"/>
      <c r="U16902" s="42"/>
      <c r="V16902" s="42"/>
      <c r="W16902" s="42"/>
      <c r="X16902" s="42"/>
      <c r="Y16902" s="42"/>
      <c r="Z16902" s="42"/>
    </row>
    <row r="16903">
      <c r="B16903" s="42"/>
      <c r="D16903" s="90"/>
      <c r="F16903" s="90"/>
      <c r="G16903" s="42"/>
      <c r="H16903" s="90"/>
      <c r="M16903" s="42"/>
      <c r="S16903" s="42"/>
      <c r="T16903" s="42"/>
      <c r="U16903" s="42"/>
      <c r="V16903" s="42"/>
      <c r="W16903" s="42"/>
      <c r="X16903" s="42"/>
      <c r="Y16903" s="42"/>
      <c r="Z16903" s="42"/>
    </row>
    <row r="16904">
      <c r="B16904" s="42"/>
      <c r="D16904" s="90"/>
      <c r="F16904" s="90"/>
      <c r="G16904" s="42"/>
      <c r="H16904" s="90"/>
      <c r="M16904" s="42"/>
      <c r="S16904" s="42"/>
      <c r="T16904" s="42"/>
      <c r="U16904" s="42"/>
      <c r="V16904" s="42"/>
      <c r="W16904" s="42"/>
      <c r="X16904" s="42"/>
      <c r="Y16904" s="42"/>
      <c r="Z16904" s="42"/>
    </row>
    <row r="16905">
      <c r="B16905" s="42"/>
      <c r="D16905" s="90"/>
      <c r="F16905" s="90"/>
      <c r="G16905" s="42"/>
      <c r="H16905" s="90"/>
      <c r="M16905" s="42"/>
      <c r="S16905" s="42"/>
      <c r="T16905" s="42"/>
      <c r="U16905" s="42"/>
      <c r="V16905" s="42"/>
      <c r="W16905" s="42"/>
      <c r="X16905" s="42"/>
      <c r="Y16905" s="42"/>
      <c r="Z16905" s="42"/>
    </row>
    <row r="16906">
      <c r="B16906" s="42"/>
      <c r="D16906" s="90"/>
      <c r="F16906" s="90"/>
      <c r="G16906" s="42"/>
      <c r="H16906" s="90"/>
      <c r="M16906" s="42"/>
      <c r="S16906" s="42"/>
      <c r="T16906" s="42"/>
      <c r="U16906" s="42"/>
      <c r="V16906" s="42"/>
      <c r="W16906" s="42"/>
      <c r="X16906" s="42"/>
      <c r="Y16906" s="42"/>
      <c r="Z16906" s="42"/>
    </row>
    <row r="16907">
      <c r="B16907" s="42"/>
      <c r="D16907" s="90"/>
      <c r="F16907" s="90"/>
      <c r="G16907" s="42"/>
      <c r="H16907" s="90"/>
      <c r="M16907" s="42"/>
      <c r="S16907" s="42"/>
      <c r="T16907" s="42"/>
      <c r="U16907" s="42"/>
      <c r="V16907" s="42"/>
      <c r="W16907" s="42"/>
      <c r="X16907" s="42"/>
      <c r="Y16907" s="42"/>
      <c r="Z16907" s="42"/>
    </row>
    <row r="16908">
      <c r="B16908" s="42"/>
      <c r="D16908" s="90"/>
      <c r="F16908" s="90"/>
      <c r="G16908" s="42"/>
      <c r="H16908" s="90"/>
      <c r="M16908" s="42"/>
      <c r="S16908" s="42"/>
      <c r="T16908" s="42"/>
      <c r="U16908" s="42"/>
      <c r="V16908" s="42"/>
      <c r="W16908" s="42"/>
      <c r="X16908" s="42"/>
      <c r="Y16908" s="42"/>
      <c r="Z16908" s="42"/>
    </row>
    <row r="16909">
      <c r="B16909" s="42"/>
      <c r="D16909" s="90"/>
      <c r="F16909" s="90"/>
      <c r="G16909" s="42"/>
      <c r="H16909" s="90"/>
      <c r="M16909" s="42"/>
      <c r="S16909" s="42"/>
      <c r="T16909" s="42"/>
      <c r="U16909" s="42"/>
      <c r="V16909" s="42"/>
      <c r="W16909" s="42"/>
      <c r="X16909" s="42"/>
      <c r="Y16909" s="42"/>
      <c r="Z16909" s="42"/>
    </row>
    <row r="16910">
      <c r="B16910" s="42"/>
      <c r="D16910" s="90"/>
      <c r="F16910" s="90"/>
      <c r="G16910" s="42"/>
      <c r="H16910" s="90"/>
      <c r="M16910" s="42"/>
      <c r="S16910" s="42"/>
      <c r="T16910" s="42"/>
      <c r="U16910" s="42"/>
      <c r="V16910" s="42"/>
      <c r="W16910" s="42"/>
      <c r="X16910" s="42"/>
      <c r="Y16910" s="42"/>
      <c r="Z16910" s="42"/>
    </row>
    <row r="16911">
      <c r="B16911" s="42"/>
      <c r="D16911" s="90"/>
      <c r="F16911" s="90"/>
      <c r="G16911" s="42"/>
      <c r="H16911" s="90"/>
      <c r="M16911" s="42"/>
      <c r="S16911" s="42"/>
      <c r="T16911" s="42"/>
      <c r="U16911" s="42"/>
      <c r="V16911" s="42"/>
      <c r="W16911" s="42"/>
      <c r="X16911" s="42"/>
      <c r="Y16911" s="42"/>
      <c r="Z16911" s="42"/>
    </row>
    <row r="16912">
      <c r="B16912" s="42"/>
      <c r="D16912" s="90"/>
      <c r="F16912" s="90"/>
      <c r="G16912" s="42"/>
      <c r="H16912" s="90"/>
      <c r="M16912" s="42"/>
      <c r="S16912" s="42"/>
      <c r="T16912" s="42"/>
      <c r="U16912" s="42"/>
      <c r="V16912" s="42"/>
      <c r="W16912" s="42"/>
      <c r="X16912" s="42"/>
      <c r="Y16912" s="42"/>
      <c r="Z16912" s="42"/>
    </row>
    <row r="16913">
      <c r="B16913" s="42"/>
      <c r="D16913" s="90"/>
      <c r="F16913" s="90"/>
      <c r="G16913" s="42"/>
      <c r="H16913" s="90"/>
      <c r="M16913" s="42"/>
      <c r="S16913" s="42"/>
      <c r="T16913" s="42"/>
      <c r="U16913" s="42"/>
      <c r="V16913" s="42"/>
      <c r="W16913" s="42"/>
      <c r="X16913" s="42"/>
      <c r="Y16913" s="42"/>
      <c r="Z16913" s="42"/>
    </row>
    <row r="16914">
      <c r="B16914" s="42"/>
      <c r="D16914" s="90"/>
      <c r="F16914" s="90"/>
      <c r="G16914" s="42"/>
      <c r="H16914" s="90"/>
      <c r="M16914" s="42"/>
      <c r="S16914" s="42"/>
      <c r="T16914" s="42"/>
      <c r="U16914" s="42"/>
      <c r="V16914" s="42"/>
      <c r="W16914" s="42"/>
      <c r="X16914" s="42"/>
      <c r="Y16914" s="42"/>
      <c r="Z16914" s="42"/>
    </row>
    <row r="16915">
      <c r="B16915" s="42"/>
      <c r="D16915" s="90"/>
      <c r="F16915" s="90"/>
      <c r="G16915" s="42"/>
      <c r="H16915" s="90"/>
      <c r="M16915" s="42"/>
      <c r="S16915" s="42"/>
      <c r="T16915" s="42"/>
      <c r="U16915" s="42"/>
      <c r="V16915" s="42"/>
      <c r="W16915" s="42"/>
      <c r="X16915" s="42"/>
      <c r="Y16915" s="42"/>
      <c r="Z16915" s="42"/>
    </row>
    <row r="16916">
      <c r="B16916" s="42"/>
      <c r="D16916" s="90"/>
      <c r="F16916" s="90"/>
      <c r="G16916" s="42"/>
      <c r="H16916" s="90"/>
      <c r="M16916" s="42"/>
      <c r="S16916" s="42"/>
      <c r="T16916" s="42"/>
      <c r="U16916" s="42"/>
      <c r="V16916" s="42"/>
      <c r="W16916" s="42"/>
      <c r="X16916" s="42"/>
      <c r="Y16916" s="42"/>
      <c r="Z16916" s="42"/>
    </row>
    <row r="16917">
      <c r="B16917" s="42"/>
      <c r="D16917" s="90"/>
      <c r="F16917" s="90"/>
      <c r="G16917" s="42"/>
      <c r="H16917" s="90"/>
      <c r="M16917" s="42"/>
      <c r="S16917" s="42"/>
      <c r="T16917" s="42"/>
      <c r="U16917" s="42"/>
      <c r="V16917" s="42"/>
      <c r="W16917" s="42"/>
      <c r="X16917" s="42"/>
      <c r="Y16917" s="42"/>
      <c r="Z16917" s="42"/>
    </row>
    <row r="16918">
      <c r="B16918" s="42"/>
      <c r="D16918" s="90"/>
      <c r="F16918" s="90"/>
      <c r="G16918" s="42"/>
      <c r="H16918" s="90"/>
      <c r="M16918" s="42"/>
      <c r="S16918" s="42"/>
      <c r="T16918" s="42"/>
      <c r="U16918" s="42"/>
      <c r="V16918" s="42"/>
      <c r="W16918" s="42"/>
      <c r="X16918" s="42"/>
      <c r="Y16918" s="42"/>
      <c r="Z16918" s="42"/>
    </row>
    <row r="16919">
      <c r="B16919" s="42"/>
      <c r="D16919" s="90"/>
      <c r="F16919" s="90"/>
      <c r="G16919" s="42"/>
      <c r="H16919" s="90"/>
      <c r="M16919" s="42"/>
      <c r="S16919" s="42"/>
      <c r="T16919" s="42"/>
      <c r="U16919" s="42"/>
      <c r="V16919" s="42"/>
      <c r="W16919" s="42"/>
      <c r="X16919" s="42"/>
      <c r="Y16919" s="42"/>
      <c r="Z16919" s="42"/>
    </row>
    <row r="16920">
      <c r="B16920" s="42"/>
      <c r="D16920" s="90"/>
      <c r="F16920" s="90"/>
      <c r="G16920" s="42"/>
      <c r="H16920" s="90"/>
      <c r="M16920" s="42"/>
      <c r="S16920" s="42"/>
      <c r="T16920" s="42"/>
      <c r="U16920" s="42"/>
      <c r="V16920" s="42"/>
      <c r="W16920" s="42"/>
      <c r="X16920" s="42"/>
      <c r="Y16920" s="42"/>
      <c r="Z16920" s="42"/>
    </row>
    <row r="16921">
      <c r="B16921" s="42"/>
      <c r="D16921" s="90"/>
      <c r="F16921" s="90"/>
      <c r="G16921" s="42"/>
      <c r="H16921" s="90"/>
      <c r="M16921" s="42"/>
      <c r="S16921" s="42"/>
      <c r="T16921" s="42"/>
      <c r="U16921" s="42"/>
      <c r="V16921" s="42"/>
      <c r="W16921" s="42"/>
      <c r="X16921" s="42"/>
      <c r="Y16921" s="42"/>
      <c r="Z16921" s="42"/>
    </row>
    <row r="16922">
      <c r="B16922" s="42"/>
      <c r="D16922" s="90"/>
      <c r="F16922" s="90"/>
      <c r="G16922" s="42"/>
      <c r="H16922" s="90"/>
      <c r="M16922" s="42"/>
      <c r="S16922" s="42"/>
      <c r="T16922" s="42"/>
      <c r="U16922" s="42"/>
      <c r="V16922" s="42"/>
      <c r="W16922" s="42"/>
      <c r="X16922" s="42"/>
      <c r="Y16922" s="42"/>
      <c r="Z16922" s="42"/>
    </row>
    <row r="16923">
      <c r="B16923" s="42"/>
      <c r="D16923" s="90"/>
      <c r="F16923" s="90"/>
      <c r="G16923" s="42"/>
      <c r="H16923" s="90"/>
      <c r="M16923" s="42"/>
      <c r="S16923" s="42"/>
      <c r="T16923" s="42"/>
      <c r="U16923" s="42"/>
      <c r="V16923" s="42"/>
      <c r="W16923" s="42"/>
      <c r="X16923" s="42"/>
      <c r="Y16923" s="42"/>
      <c r="Z16923" s="42"/>
    </row>
    <row r="16924">
      <c r="B16924" s="42"/>
      <c r="D16924" s="90"/>
      <c r="F16924" s="90"/>
      <c r="G16924" s="42"/>
      <c r="H16924" s="90"/>
      <c r="M16924" s="42"/>
      <c r="S16924" s="42"/>
      <c r="T16924" s="42"/>
      <c r="U16924" s="42"/>
      <c r="V16924" s="42"/>
      <c r="W16924" s="42"/>
      <c r="X16924" s="42"/>
      <c r="Y16924" s="42"/>
      <c r="Z16924" s="42"/>
    </row>
    <row r="16925">
      <c r="B16925" s="42"/>
      <c r="D16925" s="90"/>
      <c r="F16925" s="90"/>
      <c r="G16925" s="42"/>
      <c r="H16925" s="90"/>
      <c r="M16925" s="42"/>
      <c r="S16925" s="42"/>
      <c r="T16925" s="42"/>
      <c r="U16925" s="42"/>
      <c r="V16925" s="42"/>
      <c r="W16925" s="42"/>
      <c r="X16925" s="42"/>
      <c r="Y16925" s="42"/>
      <c r="Z16925" s="42"/>
    </row>
    <row r="16926">
      <c r="B16926" s="42"/>
      <c r="D16926" s="90"/>
      <c r="F16926" s="90"/>
      <c r="G16926" s="42"/>
      <c r="H16926" s="90"/>
      <c r="M16926" s="42"/>
      <c r="S16926" s="42"/>
      <c r="T16926" s="42"/>
      <c r="U16926" s="42"/>
      <c r="V16926" s="42"/>
      <c r="W16926" s="42"/>
      <c r="X16926" s="42"/>
      <c r="Y16926" s="42"/>
      <c r="Z16926" s="42"/>
    </row>
    <row r="16927">
      <c r="B16927" s="42"/>
      <c r="D16927" s="90"/>
      <c r="F16927" s="90"/>
      <c r="G16927" s="42"/>
      <c r="H16927" s="90"/>
      <c r="M16927" s="42"/>
      <c r="S16927" s="42"/>
      <c r="T16927" s="42"/>
      <c r="U16927" s="42"/>
      <c r="V16927" s="42"/>
      <c r="W16927" s="42"/>
      <c r="X16927" s="42"/>
      <c r="Y16927" s="42"/>
      <c r="Z16927" s="42"/>
    </row>
    <row r="16928">
      <c r="B16928" s="42"/>
      <c r="D16928" s="90"/>
      <c r="F16928" s="90"/>
      <c r="G16928" s="42"/>
      <c r="H16928" s="90"/>
      <c r="M16928" s="42"/>
      <c r="S16928" s="42"/>
      <c r="T16928" s="42"/>
      <c r="U16928" s="42"/>
      <c r="V16928" s="42"/>
      <c r="W16928" s="42"/>
      <c r="X16928" s="42"/>
      <c r="Y16928" s="42"/>
      <c r="Z16928" s="42"/>
    </row>
    <row r="16929">
      <c r="B16929" s="42"/>
      <c r="D16929" s="90"/>
      <c r="F16929" s="90"/>
      <c r="G16929" s="42"/>
      <c r="H16929" s="90"/>
      <c r="M16929" s="42"/>
      <c r="S16929" s="42"/>
      <c r="T16929" s="42"/>
      <c r="U16929" s="42"/>
      <c r="V16929" s="42"/>
      <c r="W16929" s="42"/>
      <c r="X16929" s="42"/>
      <c r="Y16929" s="42"/>
      <c r="Z16929" s="42"/>
    </row>
    <row r="16930">
      <c r="B16930" s="42"/>
      <c r="D16930" s="90"/>
      <c r="F16930" s="90"/>
      <c r="G16930" s="42"/>
      <c r="H16930" s="90"/>
      <c r="M16930" s="42"/>
      <c r="S16930" s="42"/>
      <c r="T16930" s="42"/>
      <c r="U16930" s="42"/>
      <c r="V16930" s="42"/>
      <c r="W16930" s="42"/>
      <c r="X16930" s="42"/>
      <c r="Y16930" s="42"/>
      <c r="Z16930" s="42"/>
    </row>
    <row r="16931">
      <c r="B16931" s="42"/>
      <c r="D16931" s="90"/>
      <c r="F16931" s="90"/>
      <c r="G16931" s="42"/>
      <c r="H16931" s="90"/>
      <c r="M16931" s="42"/>
      <c r="S16931" s="42"/>
      <c r="T16931" s="42"/>
      <c r="U16931" s="42"/>
      <c r="V16931" s="42"/>
      <c r="W16931" s="42"/>
      <c r="X16931" s="42"/>
      <c r="Y16931" s="42"/>
      <c r="Z16931" s="42"/>
    </row>
    <row r="16932">
      <c r="B16932" s="42"/>
      <c r="D16932" s="90"/>
      <c r="F16932" s="90"/>
      <c r="G16932" s="42"/>
      <c r="H16932" s="90"/>
      <c r="M16932" s="42"/>
      <c r="S16932" s="42"/>
      <c r="T16932" s="42"/>
      <c r="U16932" s="42"/>
      <c r="V16932" s="42"/>
      <c r="W16932" s="42"/>
      <c r="X16932" s="42"/>
      <c r="Y16932" s="42"/>
      <c r="Z16932" s="42"/>
    </row>
    <row r="16933">
      <c r="B16933" s="42"/>
      <c r="D16933" s="90"/>
      <c r="F16933" s="90"/>
      <c r="G16933" s="42"/>
      <c r="H16933" s="90"/>
      <c r="M16933" s="42"/>
      <c r="S16933" s="42"/>
      <c r="T16933" s="42"/>
      <c r="U16933" s="42"/>
      <c r="V16933" s="42"/>
      <c r="W16933" s="42"/>
      <c r="X16933" s="42"/>
      <c r="Y16933" s="42"/>
      <c r="Z16933" s="42"/>
    </row>
    <row r="16934">
      <c r="B16934" s="42"/>
      <c r="D16934" s="90"/>
      <c r="F16934" s="90"/>
      <c r="G16934" s="42"/>
      <c r="H16934" s="90"/>
      <c r="M16934" s="42"/>
      <c r="S16934" s="42"/>
      <c r="T16934" s="42"/>
      <c r="U16934" s="42"/>
      <c r="V16934" s="42"/>
      <c r="W16934" s="42"/>
      <c r="X16934" s="42"/>
      <c r="Y16934" s="42"/>
      <c r="Z16934" s="42"/>
    </row>
    <row r="16935">
      <c r="B16935" s="42"/>
      <c r="D16935" s="90"/>
      <c r="F16935" s="90"/>
      <c r="G16935" s="42"/>
      <c r="H16935" s="90"/>
      <c r="M16935" s="42"/>
      <c r="S16935" s="42"/>
      <c r="T16935" s="42"/>
      <c r="U16935" s="42"/>
      <c r="V16935" s="42"/>
      <c r="W16935" s="42"/>
      <c r="X16935" s="42"/>
      <c r="Y16935" s="42"/>
      <c r="Z16935" s="42"/>
    </row>
    <row r="16936">
      <c r="B16936" s="42"/>
      <c r="D16936" s="90"/>
      <c r="F16936" s="90"/>
      <c r="G16936" s="42"/>
      <c r="H16936" s="90"/>
      <c r="M16936" s="42"/>
      <c r="S16936" s="42"/>
      <c r="T16936" s="42"/>
      <c r="U16936" s="42"/>
      <c r="V16936" s="42"/>
      <c r="W16936" s="42"/>
      <c r="X16936" s="42"/>
      <c r="Y16936" s="42"/>
      <c r="Z16936" s="42"/>
    </row>
    <row r="16937">
      <c r="B16937" s="42"/>
      <c r="D16937" s="90"/>
      <c r="F16937" s="90"/>
      <c r="G16937" s="42"/>
      <c r="H16937" s="90"/>
      <c r="M16937" s="42"/>
      <c r="S16937" s="42"/>
      <c r="T16937" s="42"/>
      <c r="U16937" s="42"/>
      <c r="V16937" s="42"/>
      <c r="W16937" s="42"/>
      <c r="X16937" s="42"/>
      <c r="Y16937" s="42"/>
      <c r="Z16937" s="42"/>
    </row>
    <row r="16938">
      <c r="B16938" s="42"/>
      <c r="D16938" s="90"/>
      <c r="F16938" s="90"/>
      <c r="G16938" s="42"/>
      <c r="H16938" s="90"/>
      <c r="M16938" s="42"/>
      <c r="S16938" s="42"/>
      <c r="T16938" s="42"/>
      <c r="U16938" s="42"/>
      <c r="V16938" s="42"/>
      <c r="W16938" s="42"/>
      <c r="X16938" s="42"/>
      <c r="Y16938" s="42"/>
      <c r="Z16938" s="42"/>
    </row>
    <row r="16939">
      <c r="B16939" s="42"/>
      <c r="D16939" s="90"/>
      <c r="F16939" s="90"/>
      <c r="G16939" s="42"/>
      <c r="H16939" s="90"/>
      <c r="M16939" s="42"/>
      <c r="S16939" s="42"/>
      <c r="T16939" s="42"/>
      <c r="U16939" s="42"/>
      <c r="V16939" s="42"/>
      <c r="W16939" s="42"/>
      <c r="X16939" s="42"/>
      <c r="Y16939" s="42"/>
      <c r="Z16939" s="42"/>
    </row>
    <row r="16940">
      <c r="B16940" s="42"/>
      <c r="D16940" s="90"/>
      <c r="F16940" s="90"/>
      <c r="G16940" s="42"/>
      <c r="H16940" s="90"/>
      <c r="M16940" s="42"/>
      <c r="S16940" s="42"/>
      <c r="T16940" s="42"/>
      <c r="U16940" s="42"/>
      <c r="V16940" s="42"/>
      <c r="W16940" s="42"/>
      <c r="X16940" s="42"/>
      <c r="Y16940" s="42"/>
      <c r="Z16940" s="42"/>
    </row>
    <row r="16941">
      <c r="B16941" s="42"/>
      <c r="D16941" s="90"/>
      <c r="F16941" s="90"/>
      <c r="G16941" s="42"/>
      <c r="H16941" s="90"/>
      <c r="M16941" s="42"/>
      <c r="S16941" s="42"/>
      <c r="T16941" s="42"/>
      <c r="U16941" s="42"/>
      <c r="V16941" s="42"/>
      <c r="W16941" s="42"/>
      <c r="X16941" s="42"/>
      <c r="Y16941" s="42"/>
      <c r="Z16941" s="42"/>
    </row>
    <row r="16942">
      <c r="B16942" s="42"/>
      <c r="D16942" s="90"/>
      <c r="F16942" s="90"/>
      <c r="G16942" s="42"/>
      <c r="H16942" s="90"/>
      <c r="M16942" s="42"/>
      <c r="S16942" s="42"/>
      <c r="T16942" s="42"/>
      <c r="U16942" s="42"/>
      <c r="V16942" s="42"/>
      <c r="W16942" s="42"/>
      <c r="X16942" s="42"/>
      <c r="Y16942" s="42"/>
      <c r="Z16942" s="42"/>
    </row>
    <row r="16943">
      <c r="B16943" s="42"/>
      <c r="D16943" s="90"/>
      <c r="F16943" s="90"/>
      <c r="G16943" s="42"/>
      <c r="H16943" s="90"/>
      <c r="M16943" s="42"/>
      <c r="S16943" s="42"/>
      <c r="T16943" s="42"/>
      <c r="U16943" s="42"/>
      <c r="V16943" s="42"/>
      <c r="W16943" s="42"/>
      <c r="X16943" s="42"/>
      <c r="Y16943" s="42"/>
      <c r="Z16943" s="42"/>
    </row>
    <row r="16944">
      <c r="B16944" s="42"/>
      <c r="D16944" s="90"/>
      <c r="F16944" s="90"/>
      <c r="G16944" s="42"/>
      <c r="H16944" s="90"/>
      <c r="M16944" s="42"/>
      <c r="S16944" s="42"/>
      <c r="T16944" s="42"/>
      <c r="U16944" s="42"/>
      <c r="V16944" s="42"/>
      <c r="W16944" s="42"/>
      <c r="X16944" s="42"/>
      <c r="Y16944" s="42"/>
      <c r="Z16944" s="42"/>
    </row>
    <row r="16945">
      <c r="B16945" s="42"/>
      <c r="D16945" s="90"/>
      <c r="F16945" s="90"/>
      <c r="G16945" s="42"/>
      <c r="H16945" s="90"/>
      <c r="M16945" s="42"/>
      <c r="S16945" s="42"/>
      <c r="T16945" s="42"/>
      <c r="U16945" s="42"/>
      <c r="V16945" s="42"/>
      <c r="W16945" s="42"/>
      <c r="X16945" s="42"/>
      <c r="Y16945" s="42"/>
      <c r="Z16945" s="42"/>
    </row>
    <row r="16946">
      <c r="B16946" s="42"/>
      <c r="D16946" s="90"/>
      <c r="F16946" s="90"/>
      <c r="G16946" s="42"/>
      <c r="H16946" s="90"/>
      <c r="M16946" s="42"/>
      <c r="S16946" s="42"/>
      <c r="T16946" s="42"/>
      <c r="U16946" s="42"/>
      <c r="V16946" s="42"/>
      <c r="W16946" s="42"/>
      <c r="X16946" s="42"/>
      <c r="Y16946" s="42"/>
      <c r="Z16946" s="42"/>
    </row>
    <row r="16947">
      <c r="B16947" s="42"/>
      <c r="D16947" s="90"/>
      <c r="F16947" s="90"/>
      <c r="G16947" s="42"/>
      <c r="H16947" s="90"/>
      <c r="M16947" s="42"/>
      <c r="S16947" s="42"/>
      <c r="T16947" s="42"/>
      <c r="U16947" s="42"/>
      <c r="V16947" s="42"/>
      <c r="W16947" s="42"/>
      <c r="X16947" s="42"/>
      <c r="Y16947" s="42"/>
      <c r="Z16947" s="42"/>
    </row>
    <row r="16948">
      <c r="B16948" s="42"/>
      <c r="D16948" s="90"/>
      <c r="F16948" s="90"/>
      <c r="G16948" s="42"/>
      <c r="H16948" s="90"/>
      <c r="M16948" s="42"/>
      <c r="S16948" s="42"/>
      <c r="T16948" s="42"/>
      <c r="U16948" s="42"/>
      <c r="V16948" s="42"/>
      <c r="W16948" s="42"/>
      <c r="X16948" s="42"/>
      <c r="Y16948" s="42"/>
      <c r="Z16948" s="42"/>
    </row>
    <row r="16949">
      <c r="B16949" s="42"/>
      <c r="D16949" s="90"/>
      <c r="F16949" s="90"/>
      <c r="G16949" s="42"/>
      <c r="H16949" s="90"/>
      <c r="M16949" s="42"/>
      <c r="S16949" s="42"/>
      <c r="T16949" s="42"/>
      <c r="U16949" s="42"/>
      <c r="V16949" s="42"/>
      <c r="W16949" s="42"/>
      <c r="X16949" s="42"/>
      <c r="Y16949" s="42"/>
      <c r="Z16949" s="42"/>
    </row>
    <row r="16950">
      <c r="B16950" s="42"/>
      <c r="D16950" s="90"/>
      <c r="F16950" s="90"/>
      <c r="G16950" s="42"/>
      <c r="H16950" s="90"/>
      <c r="M16950" s="42"/>
      <c r="S16950" s="42"/>
      <c r="T16950" s="42"/>
      <c r="U16950" s="42"/>
      <c r="V16950" s="42"/>
      <c r="W16950" s="42"/>
      <c r="X16950" s="42"/>
      <c r="Y16950" s="42"/>
      <c r="Z16950" s="42"/>
    </row>
    <row r="16951">
      <c r="B16951" s="42"/>
      <c r="D16951" s="90"/>
      <c r="F16951" s="90"/>
      <c r="G16951" s="42"/>
      <c r="H16951" s="90"/>
      <c r="M16951" s="42"/>
      <c r="S16951" s="42"/>
      <c r="T16951" s="42"/>
      <c r="U16951" s="42"/>
      <c r="V16951" s="42"/>
      <c r="W16951" s="42"/>
      <c r="X16951" s="42"/>
      <c r="Y16951" s="42"/>
      <c r="Z16951" s="42"/>
    </row>
    <row r="16952">
      <c r="B16952" s="42"/>
      <c r="D16952" s="90"/>
      <c r="F16952" s="90"/>
      <c r="G16952" s="42"/>
      <c r="H16952" s="90"/>
      <c r="M16952" s="42"/>
      <c r="S16952" s="42"/>
      <c r="T16952" s="42"/>
      <c r="U16952" s="42"/>
      <c r="V16952" s="42"/>
      <c r="W16952" s="42"/>
      <c r="X16952" s="42"/>
      <c r="Y16952" s="42"/>
      <c r="Z16952" s="42"/>
    </row>
    <row r="16953">
      <c r="B16953" s="42"/>
      <c r="D16953" s="90"/>
      <c r="F16953" s="90"/>
      <c r="G16953" s="42"/>
      <c r="H16953" s="90"/>
      <c r="M16953" s="42"/>
      <c r="S16953" s="42"/>
      <c r="T16953" s="42"/>
      <c r="U16953" s="42"/>
      <c r="V16953" s="42"/>
      <c r="W16953" s="42"/>
      <c r="X16953" s="42"/>
      <c r="Y16953" s="42"/>
      <c r="Z16953" s="42"/>
    </row>
    <row r="16954">
      <c r="B16954" s="42"/>
      <c r="D16954" s="90"/>
      <c r="F16954" s="90"/>
      <c r="G16954" s="42"/>
      <c r="H16954" s="90"/>
      <c r="M16954" s="42"/>
      <c r="S16954" s="42"/>
      <c r="T16954" s="42"/>
      <c r="U16954" s="42"/>
      <c r="V16954" s="42"/>
      <c r="W16954" s="42"/>
      <c r="X16954" s="42"/>
      <c r="Y16954" s="42"/>
      <c r="Z16954" s="42"/>
    </row>
    <row r="16955">
      <c r="B16955" s="42"/>
      <c r="D16955" s="90"/>
      <c r="F16955" s="90"/>
      <c r="G16955" s="42"/>
      <c r="H16955" s="90"/>
      <c r="M16955" s="42"/>
      <c r="S16955" s="42"/>
      <c r="T16955" s="42"/>
      <c r="U16955" s="42"/>
      <c r="V16955" s="42"/>
      <c r="W16955" s="42"/>
      <c r="X16955" s="42"/>
      <c r="Y16955" s="42"/>
      <c r="Z16955" s="42"/>
    </row>
    <row r="16956">
      <c r="B16956" s="42"/>
      <c r="D16956" s="90"/>
      <c r="F16956" s="90"/>
      <c r="G16956" s="42"/>
      <c r="H16956" s="90"/>
      <c r="M16956" s="42"/>
      <c r="S16956" s="42"/>
      <c r="T16956" s="42"/>
      <c r="U16956" s="42"/>
      <c r="V16956" s="42"/>
      <c r="W16956" s="42"/>
      <c r="X16956" s="42"/>
      <c r="Y16956" s="42"/>
      <c r="Z16956" s="42"/>
    </row>
    <row r="16957">
      <c r="B16957" s="42"/>
      <c r="D16957" s="90"/>
      <c r="F16957" s="90"/>
      <c r="G16957" s="42"/>
      <c r="H16957" s="90"/>
      <c r="M16957" s="42"/>
      <c r="S16957" s="42"/>
      <c r="T16957" s="42"/>
      <c r="U16957" s="42"/>
      <c r="V16957" s="42"/>
      <c r="W16957" s="42"/>
      <c r="X16957" s="42"/>
      <c r="Y16957" s="42"/>
      <c r="Z16957" s="42"/>
    </row>
    <row r="16958">
      <c r="B16958" s="42"/>
      <c r="D16958" s="90"/>
      <c r="F16958" s="90"/>
      <c r="G16958" s="42"/>
      <c r="H16958" s="90"/>
      <c r="M16958" s="42"/>
      <c r="S16958" s="42"/>
      <c r="T16958" s="42"/>
      <c r="U16958" s="42"/>
      <c r="V16958" s="42"/>
      <c r="W16958" s="42"/>
      <c r="X16958" s="42"/>
      <c r="Y16958" s="42"/>
      <c r="Z16958" s="42"/>
    </row>
    <row r="16959">
      <c r="B16959" s="42"/>
      <c r="D16959" s="90"/>
      <c r="F16959" s="90"/>
      <c r="G16959" s="42"/>
      <c r="H16959" s="90"/>
      <c r="M16959" s="42"/>
      <c r="S16959" s="42"/>
      <c r="T16959" s="42"/>
      <c r="U16959" s="42"/>
      <c r="V16959" s="42"/>
      <c r="W16959" s="42"/>
      <c r="X16959" s="42"/>
      <c r="Y16959" s="42"/>
      <c r="Z16959" s="42"/>
    </row>
    <row r="16960">
      <c r="B16960" s="42"/>
      <c r="D16960" s="90"/>
      <c r="F16960" s="90"/>
      <c r="G16960" s="42"/>
      <c r="H16960" s="90"/>
      <c r="M16960" s="42"/>
      <c r="S16960" s="42"/>
      <c r="T16960" s="42"/>
      <c r="U16960" s="42"/>
      <c r="V16960" s="42"/>
      <c r="W16960" s="42"/>
      <c r="X16960" s="42"/>
      <c r="Y16960" s="42"/>
      <c r="Z16960" s="42"/>
    </row>
    <row r="16961">
      <c r="B16961" s="42"/>
      <c r="D16961" s="90"/>
      <c r="F16961" s="90"/>
      <c r="G16961" s="42"/>
      <c r="H16961" s="90"/>
      <c r="M16961" s="42"/>
      <c r="S16961" s="42"/>
      <c r="T16961" s="42"/>
      <c r="U16961" s="42"/>
      <c r="V16961" s="42"/>
      <c r="W16961" s="42"/>
      <c r="X16961" s="42"/>
      <c r="Y16961" s="42"/>
      <c r="Z16961" s="42"/>
    </row>
    <row r="16962">
      <c r="B16962" s="42"/>
      <c r="D16962" s="90"/>
      <c r="F16962" s="90"/>
      <c r="G16962" s="42"/>
      <c r="H16962" s="90"/>
      <c r="M16962" s="42"/>
      <c r="S16962" s="42"/>
      <c r="T16962" s="42"/>
      <c r="U16962" s="42"/>
      <c r="V16962" s="42"/>
      <c r="W16962" s="42"/>
      <c r="X16962" s="42"/>
      <c r="Y16962" s="42"/>
      <c r="Z16962" s="42"/>
    </row>
    <row r="16963">
      <c r="B16963" s="42"/>
      <c r="D16963" s="90"/>
      <c r="F16963" s="90"/>
      <c r="G16963" s="42"/>
      <c r="H16963" s="90"/>
      <c r="M16963" s="42"/>
      <c r="S16963" s="42"/>
      <c r="T16963" s="42"/>
      <c r="U16963" s="42"/>
      <c r="V16963" s="42"/>
      <c r="W16963" s="42"/>
      <c r="X16963" s="42"/>
      <c r="Y16963" s="42"/>
      <c r="Z16963" s="42"/>
    </row>
    <row r="16964">
      <c r="B16964" s="42"/>
      <c r="D16964" s="90"/>
      <c r="F16964" s="90"/>
      <c r="G16964" s="42"/>
      <c r="H16964" s="90"/>
      <c r="M16964" s="42"/>
      <c r="S16964" s="42"/>
      <c r="T16964" s="42"/>
      <c r="U16964" s="42"/>
      <c r="V16964" s="42"/>
      <c r="W16964" s="42"/>
      <c r="X16964" s="42"/>
      <c r="Y16964" s="42"/>
      <c r="Z16964" s="42"/>
    </row>
    <row r="16965">
      <c r="B16965" s="42"/>
      <c r="D16965" s="90"/>
      <c r="F16965" s="90"/>
      <c r="G16965" s="42"/>
      <c r="H16965" s="90"/>
      <c r="M16965" s="42"/>
      <c r="S16965" s="42"/>
      <c r="T16965" s="42"/>
      <c r="U16965" s="42"/>
      <c r="V16965" s="42"/>
      <c r="W16965" s="42"/>
      <c r="X16965" s="42"/>
      <c r="Y16965" s="42"/>
      <c r="Z16965" s="42"/>
    </row>
    <row r="16966">
      <c r="B16966" s="42"/>
      <c r="D16966" s="90"/>
      <c r="F16966" s="90"/>
      <c r="G16966" s="42"/>
      <c r="H16966" s="90"/>
      <c r="M16966" s="42"/>
      <c r="S16966" s="42"/>
      <c r="T16966" s="42"/>
      <c r="U16966" s="42"/>
      <c r="V16966" s="42"/>
      <c r="W16966" s="42"/>
      <c r="X16966" s="42"/>
      <c r="Y16966" s="42"/>
      <c r="Z16966" s="42"/>
    </row>
    <row r="16967">
      <c r="B16967" s="42"/>
      <c r="D16967" s="90"/>
      <c r="F16967" s="90"/>
      <c r="G16967" s="42"/>
      <c r="H16967" s="90"/>
      <c r="M16967" s="42"/>
      <c r="S16967" s="42"/>
      <c r="T16967" s="42"/>
      <c r="U16967" s="42"/>
      <c r="V16967" s="42"/>
      <c r="W16967" s="42"/>
      <c r="X16967" s="42"/>
      <c r="Y16967" s="42"/>
      <c r="Z16967" s="42"/>
    </row>
    <row r="16968">
      <c r="B16968" s="42"/>
      <c r="D16968" s="90"/>
      <c r="F16968" s="90"/>
      <c r="G16968" s="42"/>
      <c r="H16968" s="90"/>
      <c r="M16968" s="42"/>
      <c r="S16968" s="42"/>
      <c r="T16968" s="42"/>
      <c r="U16968" s="42"/>
      <c r="V16968" s="42"/>
      <c r="W16968" s="42"/>
      <c r="X16968" s="42"/>
      <c r="Y16968" s="42"/>
      <c r="Z16968" s="42"/>
    </row>
    <row r="16969">
      <c r="B16969" s="42"/>
      <c r="D16969" s="90"/>
      <c r="F16969" s="90"/>
      <c r="G16969" s="42"/>
      <c r="H16969" s="90"/>
      <c r="M16969" s="42"/>
      <c r="S16969" s="42"/>
      <c r="T16969" s="42"/>
      <c r="U16969" s="42"/>
      <c r="V16969" s="42"/>
      <c r="W16969" s="42"/>
      <c r="X16969" s="42"/>
      <c r="Y16969" s="42"/>
      <c r="Z16969" s="42"/>
    </row>
    <row r="16970">
      <c r="B16970" s="42"/>
      <c r="D16970" s="90"/>
      <c r="F16970" s="90"/>
      <c r="G16970" s="42"/>
      <c r="H16970" s="90"/>
      <c r="M16970" s="42"/>
      <c r="S16970" s="42"/>
      <c r="T16970" s="42"/>
      <c r="U16970" s="42"/>
      <c r="V16970" s="42"/>
      <c r="W16970" s="42"/>
      <c r="X16970" s="42"/>
      <c r="Y16970" s="42"/>
      <c r="Z16970" s="42"/>
    </row>
    <row r="16971">
      <c r="B16971" s="42"/>
      <c r="D16971" s="90"/>
      <c r="F16971" s="90"/>
      <c r="G16971" s="42"/>
      <c r="H16971" s="90"/>
      <c r="M16971" s="42"/>
      <c r="S16971" s="42"/>
      <c r="T16971" s="42"/>
      <c r="U16971" s="42"/>
      <c r="V16971" s="42"/>
      <c r="W16971" s="42"/>
      <c r="X16971" s="42"/>
      <c r="Y16971" s="42"/>
      <c r="Z16971" s="42"/>
    </row>
    <row r="16972">
      <c r="B16972" s="42"/>
      <c r="D16972" s="90"/>
      <c r="F16972" s="90"/>
      <c r="G16972" s="42"/>
      <c r="H16972" s="90"/>
      <c r="M16972" s="42"/>
      <c r="S16972" s="42"/>
      <c r="T16972" s="42"/>
      <c r="U16972" s="42"/>
      <c r="V16972" s="42"/>
      <c r="W16972" s="42"/>
      <c r="X16972" s="42"/>
      <c r="Y16972" s="42"/>
      <c r="Z16972" s="42"/>
    </row>
    <row r="16973">
      <c r="B16973" s="42"/>
      <c r="D16973" s="90"/>
      <c r="F16973" s="90"/>
      <c r="G16973" s="42"/>
      <c r="H16973" s="90"/>
      <c r="M16973" s="42"/>
      <c r="S16973" s="42"/>
      <c r="T16973" s="42"/>
      <c r="U16973" s="42"/>
      <c r="V16973" s="42"/>
      <c r="W16973" s="42"/>
      <c r="X16973" s="42"/>
      <c r="Y16973" s="42"/>
      <c r="Z16973" s="42"/>
    </row>
    <row r="16974">
      <c r="B16974" s="42"/>
      <c r="D16974" s="90"/>
      <c r="F16974" s="90"/>
      <c r="G16974" s="42"/>
      <c r="H16974" s="90"/>
      <c r="M16974" s="42"/>
      <c r="S16974" s="42"/>
      <c r="T16974" s="42"/>
      <c r="U16974" s="42"/>
      <c r="V16974" s="42"/>
      <c r="W16974" s="42"/>
      <c r="X16974" s="42"/>
      <c r="Y16974" s="42"/>
      <c r="Z16974" s="42"/>
    </row>
    <row r="16975">
      <c r="B16975" s="42"/>
      <c r="D16975" s="90"/>
      <c r="F16975" s="90"/>
      <c r="G16975" s="42"/>
      <c r="H16975" s="90"/>
      <c r="M16975" s="42"/>
      <c r="S16975" s="42"/>
      <c r="T16975" s="42"/>
      <c r="U16975" s="42"/>
      <c r="V16975" s="42"/>
      <c r="W16975" s="42"/>
      <c r="X16975" s="42"/>
      <c r="Y16975" s="42"/>
      <c r="Z16975" s="42"/>
    </row>
    <row r="16976">
      <c r="B16976" s="42"/>
      <c r="D16976" s="90"/>
      <c r="F16976" s="90"/>
      <c r="G16976" s="42"/>
      <c r="H16976" s="90"/>
      <c r="M16976" s="42"/>
      <c r="S16976" s="42"/>
      <c r="T16976" s="42"/>
      <c r="U16976" s="42"/>
      <c r="V16976" s="42"/>
      <c r="W16976" s="42"/>
      <c r="X16976" s="42"/>
      <c r="Y16976" s="42"/>
      <c r="Z16976" s="42"/>
    </row>
    <row r="16977">
      <c r="B16977" s="42"/>
      <c r="D16977" s="90"/>
      <c r="F16977" s="90"/>
      <c r="G16977" s="42"/>
      <c r="H16977" s="90"/>
      <c r="M16977" s="42"/>
      <c r="S16977" s="42"/>
      <c r="T16977" s="42"/>
      <c r="U16977" s="42"/>
      <c r="V16977" s="42"/>
      <c r="W16977" s="42"/>
      <c r="X16977" s="42"/>
      <c r="Y16977" s="42"/>
      <c r="Z16977" s="42"/>
    </row>
    <row r="16978">
      <c r="B16978" s="42"/>
      <c r="D16978" s="90"/>
      <c r="F16978" s="90"/>
      <c r="G16978" s="42"/>
      <c r="H16978" s="90"/>
      <c r="M16978" s="42"/>
      <c r="S16978" s="42"/>
      <c r="T16978" s="42"/>
      <c r="U16978" s="42"/>
      <c r="V16978" s="42"/>
      <c r="W16978" s="42"/>
      <c r="X16978" s="42"/>
      <c r="Y16978" s="42"/>
      <c r="Z16978" s="42"/>
    </row>
    <row r="16979">
      <c r="B16979" s="42"/>
      <c r="D16979" s="90"/>
      <c r="F16979" s="90"/>
      <c r="G16979" s="42"/>
      <c r="H16979" s="90"/>
      <c r="M16979" s="42"/>
      <c r="S16979" s="42"/>
      <c r="T16979" s="42"/>
      <c r="U16979" s="42"/>
      <c r="V16979" s="42"/>
      <c r="W16979" s="42"/>
      <c r="X16979" s="42"/>
      <c r="Y16979" s="42"/>
      <c r="Z16979" s="42"/>
    </row>
    <row r="16980">
      <c r="B16980" s="42"/>
      <c r="D16980" s="90"/>
      <c r="F16980" s="90"/>
      <c r="G16980" s="42"/>
      <c r="H16980" s="90"/>
      <c r="M16980" s="42"/>
      <c r="S16980" s="42"/>
      <c r="T16980" s="42"/>
      <c r="U16980" s="42"/>
      <c r="V16980" s="42"/>
      <c r="W16980" s="42"/>
      <c r="X16980" s="42"/>
      <c r="Y16980" s="42"/>
      <c r="Z16980" s="42"/>
    </row>
    <row r="16981">
      <c r="B16981" s="42"/>
      <c r="D16981" s="90"/>
      <c r="F16981" s="90"/>
      <c r="G16981" s="42"/>
      <c r="H16981" s="90"/>
      <c r="M16981" s="42"/>
      <c r="S16981" s="42"/>
      <c r="T16981" s="42"/>
      <c r="U16981" s="42"/>
      <c r="V16981" s="42"/>
      <c r="W16981" s="42"/>
      <c r="X16981" s="42"/>
      <c r="Y16981" s="42"/>
      <c r="Z16981" s="42"/>
    </row>
    <row r="16982">
      <c r="B16982" s="42"/>
      <c r="D16982" s="90"/>
      <c r="F16982" s="90"/>
      <c r="G16982" s="42"/>
      <c r="H16982" s="90"/>
      <c r="M16982" s="42"/>
      <c r="S16982" s="42"/>
      <c r="T16982" s="42"/>
      <c r="U16982" s="42"/>
      <c r="V16982" s="42"/>
      <c r="W16982" s="42"/>
      <c r="X16982" s="42"/>
      <c r="Y16982" s="42"/>
      <c r="Z16982" s="42"/>
    </row>
    <row r="16983">
      <c r="B16983" s="42"/>
      <c r="D16983" s="90"/>
      <c r="F16983" s="90"/>
      <c r="G16983" s="42"/>
      <c r="H16983" s="90"/>
      <c r="M16983" s="42"/>
      <c r="S16983" s="42"/>
      <c r="T16983" s="42"/>
      <c r="U16983" s="42"/>
      <c r="V16983" s="42"/>
      <c r="W16983" s="42"/>
      <c r="X16983" s="42"/>
      <c r="Y16983" s="42"/>
      <c r="Z16983" s="42"/>
    </row>
    <row r="16984">
      <c r="B16984" s="42"/>
      <c r="D16984" s="90"/>
      <c r="F16984" s="90"/>
      <c r="G16984" s="42"/>
      <c r="H16984" s="90"/>
      <c r="M16984" s="42"/>
      <c r="S16984" s="42"/>
      <c r="T16984" s="42"/>
      <c r="U16984" s="42"/>
      <c r="V16984" s="42"/>
      <c r="W16984" s="42"/>
      <c r="X16984" s="42"/>
      <c r="Y16984" s="42"/>
      <c r="Z16984" s="42"/>
    </row>
    <row r="16985">
      <c r="B16985" s="42"/>
      <c r="D16985" s="90"/>
      <c r="F16985" s="90"/>
      <c r="G16985" s="42"/>
      <c r="H16985" s="90"/>
      <c r="M16985" s="42"/>
      <c r="S16985" s="42"/>
      <c r="T16985" s="42"/>
      <c r="U16985" s="42"/>
      <c r="V16985" s="42"/>
      <c r="W16985" s="42"/>
      <c r="X16985" s="42"/>
      <c r="Y16985" s="42"/>
      <c r="Z16985" s="42"/>
    </row>
    <row r="16986">
      <c r="B16986" s="42"/>
      <c r="D16986" s="90"/>
      <c r="F16986" s="90"/>
      <c r="G16986" s="42"/>
      <c r="H16986" s="90"/>
      <c r="M16986" s="42"/>
      <c r="S16986" s="42"/>
      <c r="T16986" s="42"/>
      <c r="U16986" s="42"/>
      <c r="V16986" s="42"/>
      <c r="W16986" s="42"/>
      <c r="X16986" s="42"/>
      <c r="Y16986" s="42"/>
      <c r="Z16986" s="42"/>
    </row>
    <row r="16987">
      <c r="B16987" s="42"/>
      <c r="D16987" s="90"/>
      <c r="F16987" s="90"/>
      <c r="G16987" s="42"/>
      <c r="H16987" s="90"/>
      <c r="M16987" s="42"/>
      <c r="S16987" s="42"/>
      <c r="T16987" s="42"/>
      <c r="U16987" s="42"/>
      <c r="V16987" s="42"/>
      <c r="W16987" s="42"/>
      <c r="X16987" s="42"/>
      <c r="Y16987" s="42"/>
      <c r="Z16987" s="42"/>
    </row>
    <row r="16988">
      <c r="B16988" s="42"/>
      <c r="D16988" s="90"/>
      <c r="F16988" s="90"/>
      <c r="G16988" s="42"/>
      <c r="H16988" s="90"/>
      <c r="M16988" s="42"/>
      <c r="S16988" s="42"/>
      <c r="T16988" s="42"/>
      <c r="U16988" s="42"/>
      <c r="V16988" s="42"/>
      <c r="W16988" s="42"/>
      <c r="X16988" s="42"/>
      <c r="Y16988" s="42"/>
      <c r="Z16988" s="42"/>
    </row>
    <row r="16989">
      <c r="B16989" s="42"/>
      <c r="D16989" s="90"/>
      <c r="F16989" s="90"/>
      <c r="G16989" s="42"/>
      <c r="H16989" s="90"/>
      <c r="M16989" s="42"/>
      <c r="S16989" s="42"/>
      <c r="T16989" s="42"/>
      <c r="U16989" s="42"/>
      <c r="V16989" s="42"/>
      <c r="W16989" s="42"/>
      <c r="X16989" s="42"/>
      <c r="Y16989" s="42"/>
      <c r="Z16989" s="42"/>
    </row>
    <row r="16990">
      <c r="B16990" s="42"/>
      <c r="D16990" s="90"/>
      <c r="F16990" s="90"/>
      <c r="G16990" s="42"/>
      <c r="H16990" s="90"/>
      <c r="M16990" s="42"/>
      <c r="S16990" s="42"/>
      <c r="T16990" s="42"/>
      <c r="U16990" s="42"/>
      <c r="V16990" s="42"/>
      <c r="W16990" s="42"/>
      <c r="X16990" s="42"/>
      <c r="Y16990" s="42"/>
      <c r="Z16990" s="42"/>
    </row>
    <row r="16991">
      <c r="B16991" s="42"/>
      <c r="D16991" s="90"/>
      <c r="F16991" s="90"/>
      <c r="G16991" s="42"/>
      <c r="H16991" s="90"/>
      <c r="M16991" s="42"/>
      <c r="S16991" s="42"/>
      <c r="T16991" s="42"/>
      <c r="U16991" s="42"/>
      <c r="V16991" s="42"/>
      <c r="W16991" s="42"/>
      <c r="X16991" s="42"/>
      <c r="Y16991" s="42"/>
      <c r="Z16991" s="42"/>
    </row>
    <row r="16992">
      <c r="B16992" s="42"/>
      <c r="D16992" s="90"/>
      <c r="F16992" s="90"/>
      <c r="G16992" s="42"/>
      <c r="H16992" s="90"/>
      <c r="M16992" s="42"/>
      <c r="S16992" s="42"/>
      <c r="T16992" s="42"/>
      <c r="U16992" s="42"/>
      <c r="V16992" s="42"/>
      <c r="W16992" s="42"/>
      <c r="X16992" s="42"/>
      <c r="Y16992" s="42"/>
      <c r="Z16992" s="42"/>
    </row>
    <row r="16993">
      <c r="B16993" s="42"/>
      <c r="D16993" s="90"/>
      <c r="F16993" s="90"/>
      <c r="G16993" s="42"/>
      <c r="H16993" s="90"/>
      <c r="M16993" s="42"/>
      <c r="S16993" s="42"/>
      <c r="T16993" s="42"/>
      <c r="U16993" s="42"/>
      <c r="V16993" s="42"/>
      <c r="W16993" s="42"/>
      <c r="X16993" s="42"/>
      <c r="Y16993" s="42"/>
      <c r="Z16993" s="42"/>
    </row>
    <row r="16994">
      <c r="B16994" s="42"/>
      <c r="D16994" s="90"/>
      <c r="F16994" s="90"/>
      <c r="G16994" s="42"/>
      <c r="H16994" s="90"/>
      <c r="M16994" s="42"/>
      <c r="S16994" s="42"/>
      <c r="T16994" s="42"/>
      <c r="U16994" s="42"/>
      <c r="V16994" s="42"/>
      <c r="W16994" s="42"/>
      <c r="X16994" s="42"/>
      <c r="Y16994" s="42"/>
      <c r="Z16994" s="42"/>
    </row>
    <row r="16995">
      <c r="B16995" s="42"/>
      <c r="D16995" s="90"/>
      <c r="F16995" s="90"/>
      <c r="G16995" s="42"/>
      <c r="H16995" s="90"/>
      <c r="M16995" s="42"/>
      <c r="S16995" s="42"/>
      <c r="T16995" s="42"/>
      <c r="U16995" s="42"/>
      <c r="V16995" s="42"/>
      <c r="W16995" s="42"/>
      <c r="X16995" s="42"/>
      <c r="Y16995" s="42"/>
      <c r="Z16995" s="42"/>
    </row>
    <row r="16996">
      <c r="B16996" s="42"/>
      <c r="D16996" s="90"/>
      <c r="F16996" s="90"/>
      <c r="G16996" s="42"/>
      <c r="H16996" s="90"/>
      <c r="M16996" s="42"/>
      <c r="S16996" s="42"/>
      <c r="T16996" s="42"/>
      <c r="U16996" s="42"/>
      <c r="V16996" s="42"/>
      <c r="W16996" s="42"/>
      <c r="X16996" s="42"/>
      <c r="Y16996" s="42"/>
      <c r="Z16996" s="42"/>
    </row>
    <row r="16997">
      <c r="B16997" s="42"/>
      <c r="D16997" s="90"/>
      <c r="F16997" s="90"/>
      <c r="G16997" s="42"/>
      <c r="H16997" s="90"/>
      <c r="M16997" s="42"/>
      <c r="S16997" s="42"/>
      <c r="T16997" s="42"/>
      <c r="U16997" s="42"/>
      <c r="V16997" s="42"/>
      <c r="W16997" s="42"/>
      <c r="X16997" s="42"/>
      <c r="Y16997" s="42"/>
      <c r="Z16997" s="42"/>
    </row>
    <row r="16998">
      <c r="B16998" s="42"/>
      <c r="D16998" s="90"/>
      <c r="F16998" s="90"/>
      <c r="G16998" s="42"/>
      <c r="H16998" s="90"/>
      <c r="M16998" s="42"/>
      <c r="S16998" s="42"/>
      <c r="T16998" s="42"/>
      <c r="U16998" s="42"/>
      <c r="V16998" s="42"/>
      <c r="W16998" s="42"/>
      <c r="X16998" s="42"/>
      <c r="Y16998" s="42"/>
      <c r="Z16998" s="42"/>
    </row>
    <row r="16999">
      <c r="B16999" s="42"/>
      <c r="D16999" s="90"/>
      <c r="F16999" s="90"/>
      <c r="G16999" s="42"/>
      <c r="H16999" s="90"/>
      <c r="M16999" s="42"/>
      <c r="S16999" s="42"/>
      <c r="T16999" s="42"/>
      <c r="U16999" s="42"/>
      <c r="V16999" s="42"/>
      <c r="W16999" s="42"/>
      <c r="X16999" s="42"/>
      <c r="Y16999" s="42"/>
      <c r="Z16999" s="42"/>
    </row>
    <row r="17000">
      <c r="B17000" s="42"/>
      <c r="D17000" s="90"/>
      <c r="F17000" s="90"/>
      <c r="G17000" s="42"/>
      <c r="H17000" s="90"/>
      <c r="M17000" s="42"/>
      <c r="S17000" s="42"/>
      <c r="T17000" s="42"/>
      <c r="U17000" s="42"/>
      <c r="V17000" s="42"/>
      <c r="W17000" s="42"/>
      <c r="X17000" s="42"/>
      <c r="Y17000" s="42"/>
      <c r="Z17000" s="42"/>
    </row>
    <row r="17001">
      <c r="B17001" s="42"/>
      <c r="D17001" s="90"/>
      <c r="F17001" s="90"/>
      <c r="G17001" s="42"/>
      <c r="H17001" s="90"/>
      <c r="M17001" s="42"/>
      <c r="S17001" s="42"/>
      <c r="T17001" s="42"/>
      <c r="U17001" s="42"/>
      <c r="V17001" s="42"/>
      <c r="W17001" s="42"/>
      <c r="X17001" s="42"/>
      <c r="Y17001" s="42"/>
      <c r="Z17001" s="42"/>
    </row>
    <row r="17002">
      <c r="B17002" s="42"/>
      <c r="D17002" s="90"/>
      <c r="F17002" s="90"/>
      <c r="G17002" s="42"/>
      <c r="H17002" s="90"/>
      <c r="M17002" s="42"/>
      <c r="S17002" s="42"/>
      <c r="T17002" s="42"/>
      <c r="U17002" s="42"/>
      <c r="V17002" s="42"/>
      <c r="W17002" s="42"/>
      <c r="X17002" s="42"/>
      <c r="Y17002" s="42"/>
      <c r="Z17002" s="42"/>
    </row>
    <row r="17003">
      <c r="B17003" s="42"/>
      <c r="D17003" s="90"/>
      <c r="F17003" s="90"/>
      <c r="G17003" s="42"/>
      <c r="H17003" s="90"/>
      <c r="M17003" s="42"/>
      <c r="S17003" s="42"/>
      <c r="T17003" s="42"/>
      <c r="U17003" s="42"/>
      <c r="V17003" s="42"/>
      <c r="W17003" s="42"/>
      <c r="X17003" s="42"/>
      <c r="Y17003" s="42"/>
      <c r="Z17003" s="42"/>
    </row>
    <row r="17004">
      <c r="B17004" s="42"/>
      <c r="D17004" s="90"/>
      <c r="F17004" s="90"/>
      <c r="G17004" s="42"/>
      <c r="H17004" s="90"/>
      <c r="M17004" s="42"/>
      <c r="S17004" s="42"/>
      <c r="T17004" s="42"/>
      <c r="U17004" s="42"/>
      <c r="V17004" s="42"/>
      <c r="W17004" s="42"/>
      <c r="X17004" s="42"/>
      <c r="Y17004" s="42"/>
      <c r="Z17004" s="42"/>
    </row>
    <row r="17005">
      <c r="B17005" s="42"/>
      <c r="D17005" s="90"/>
      <c r="F17005" s="90"/>
      <c r="G17005" s="42"/>
      <c r="H17005" s="90"/>
      <c r="M17005" s="42"/>
      <c r="S17005" s="42"/>
      <c r="T17005" s="42"/>
      <c r="U17005" s="42"/>
      <c r="V17005" s="42"/>
      <c r="W17005" s="42"/>
      <c r="X17005" s="42"/>
      <c r="Y17005" s="42"/>
      <c r="Z17005" s="42"/>
    </row>
    <row r="17006">
      <c r="B17006" s="42"/>
      <c r="D17006" s="90"/>
      <c r="F17006" s="90"/>
      <c r="G17006" s="42"/>
      <c r="H17006" s="90"/>
      <c r="M17006" s="42"/>
      <c r="S17006" s="42"/>
      <c r="T17006" s="42"/>
      <c r="U17006" s="42"/>
      <c r="V17006" s="42"/>
      <c r="W17006" s="42"/>
      <c r="X17006" s="42"/>
      <c r="Y17006" s="42"/>
      <c r="Z17006" s="42"/>
    </row>
    <row r="17007">
      <c r="B17007" s="42"/>
      <c r="D17007" s="90"/>
      <c r="F17007" s="90"/>
      <c r="G17007" s="42"/>
      <c r="H17007" s="90"/>
      <c r="M17007" s="42"/>
      <c r="S17007" s="42"/>
      <c r="T17007" s="42"/>
      <c r="U17007" s="42"/>
      <c r="V17007" s="42"/>
      <c r="W17007" s="42"/>
      <c r="X17007" s="42"/>
      <c r="Y17007" s="42"/>
      <c r="Z17007" s="42"/>
    </row>
    <row r="17008">
      <c r="B17008" s="42"/>
      <c r="D17008" s="90"/>
      <c r="F17008" s="90"/>
      <c r="G17008" s="42"/>
      <c r="H17008" s="90"/>
      <c r="M17008" s="42"/>
      <c r="S17008" s="42"/>
      <c r="T17008" s="42"/>
      <c r="U17008" s="42"/>
      <c r="V17008" s="42"/>
      <c r="W17008" s="42"/>
      <c r="X17008" s="42"/>
      <c r="Y17008" s="42"/>
      <c r="Z17008" s="42"/>
    </row>
    <row r="17009">
      <c r="B17009" s="42"/>
      <c r="D17009" s="90"/>
      <c r="F17009" s="90"/>
      <c r="G17009" s="42"/>
      <c r="H17009" s="90"/>
      <c r="M17009" s="42"/>
      <c r="S17009" s="42"/>
      <c r="T17009" s="42"/>
      <c r="U17009" s="42"/>
      <c r="V17009" s="42"/>
      <c r="W17009" s="42"/>
      <c r="X17009" s="42"/>
      <c r="Y17009" s="42"/>
      <c r="Z17009" s="42"/>
    </row>
    <row r="17010">
      <c r="B17010" s="42"/>
      <c r="D17010" s="90"/>
      <c r="F17010" s="90"/>
      <c r="G17010" s="42"/>
      <c r="H17010" s="90"/>
      <c r="M17010" s="42"/>
      <c r="S17010" s="42"/>
      <c r="T17010" s="42"/>
      <c r="U17010" s="42"/>
      <c r="V17010" s="42"/>
      <c r="W17010" s="42"/>
      <c r="X17010" s="42"/>
      <c r="Y17010" s="42"/>
      <c r="Z17010" s="42"/>
    </row>
    <row r="17011">
      <c r="B17011" s="42"/>
      <c r="D17011" s="90"/>
      <c r="F17011" s="90"/>
      <c r="G17011" s="42"/>
      <c r="H17011" s="90"/>
      <c r="M17011" s="42"/>
      <c r="S17011" s="42"/>
      <c r="T17011" s="42"/>
      <c r="U17011" s="42"/>
      <c r="V17011" s="42"/>
      <c r="W17011" s="42"/>
      <c r="X17011" s="42"/>
      <c r="Y17011" s="42"/>
      <c r="Z17011" s="42"/>
    </row>
    <row r="17012">
      <c r="B17012" s="42"/>
      <c r="D17012" s="90"/>
      <c r="F17012" s="90"/>
      <c r="G17012" s="42"/>
      <c r="H17012" s="90"/>
      <c r="M17012" s="42"/>
      <c r="S17012" s="42"/>
      <c r="T17012" s="42"/>
      <c r="U17012" s="42"/>
      <c r="V17012" s="42"/>
      <c r="W17012" s="42"/>
      <c r="X17012" s="42"/>
      <c r="Y17012" s="42"/>
      <c r="Z17012" s="42"/>
    </row>
    <row r="17013">
      <c r="B17013" s="42"/>
      <c r="D17013" s="90"/>
      <c r="F17013" s="90"/>
      <c r="G17013" s="42"/>
      <c r="H17013" s="90"/>
      <c r="M17013" s="42"/>
      <c r="S17013" s="42"/>
      <c r="T17013" s="42"/>
      <c r="U17013" s="42"/>
      <c r="V17013" s="42"/>
      <c r="W17013" s="42"/>
      <c r="X17013" s="42"/>
      <c r="Y17013" s="42"/>
      <c r="Z17013" s="42"/>
    </row>
    <row r="17014">
      <c r="B17014" s="42"/>
      <c r="D17014" s="90"/>
      <c r="F17014" s="90"/>
      <c r="G17014" s="42"/>
      <c r="H17014" s="90"/>
      <c r="M17014" s="42"/>
      <c r="S17014" s="42"/>
      <c r="T17014" s="42"/>
      <c r="U17014" s="42"/>
      <c r="V17014" s="42"/>
      <c r="W17014" s="42"/>
      <c r="X17014" s="42"/>
      <c r="Y17014" s="42"/>
      <c r="Z17014" s="42"/>
    </row>
    <row r="17015">
      <c r="B17015" s="42"/>
      <c r="D17015" s="90"/>
      <c r="F17015" s="90"/>
      <c r="G17015" s="42"/>
      <c r="H17015" s="90"/>
      <c r="M17015" s="42"/>
      <c r="S17015" s="42"/>
      <c r="T17015" s="42"/>
      <c r="U17015" s="42"/>
      <c r="V17015" s="42"/>
      <c r="W17015" s="42"/>
      <c r="X17015" s="42"/>
      <c r="Y17015" s="42"/>
      <c r="Z17015" s="42"/>
    </row>
    <row r="17016">
      <c r="B17016" s="42"/>
      <c r="D17016" s="90"/>
      <c r="F17016" s="90"/>
      <c r="G17016" s="42"/>
      <c r="H17016" s="90"/>
      <c r="M17016" s="42"/>
      <c r="S17016" s="42"/>
      <c r="T17016" s="42"/>
      <c r="U17016" s="42"/>
      <c r="V17016" s="42"/>
      <c r="W17016" s="42"/>
      <c r="X17016" s="42"/>
      <c r="Y17016" s="42"/>
      <c r="Z17016" s="42"/>
    </row>
    <row r="17017">
      <c r="B17017" s="42"/>
      <c r="D17017" s="90"/>
      <c r="F17017" s="90"/>
      <c r="G17017" s="42"/>
      <c r="H17017" s="90"/>
      <c r="M17017" s="42"/>
      <c r="S17017" s="42"/>
      <c r="T17017" s="42"/>
      <c r="U17017" s="42"/>
      <c r="V17017" s="42"/>
      <c r="W17017" s="42"/>
      <c r="X17017" s="42"/>
      <c r="Y17017" s="42"/>
      <c r="Z17017" s="42"/>
    </row>
    <row r="17018">
      <c r="B17018" s="42"/>
      <c r="D17018" s="90"/>
      <c r="F17018" s="90"/>
      <c r="G17018" s="42"/>
      <c r="H17018" s="90"/>
      <c r="M17018" s="42"/>
      <c r="S17018" s="42"/>
      <c r="T17018" s="42"/>
      <c r="U17018" s="42"/>
      <c r="V17018" s="42"/>
      <c r="W17018" s="42"/>
      <c r="X17018" s="42"/>
      <c r="Y17018" s="42"/>
      <c r="Z17018" s="42"/>
    </row>
    <row r="17019">
      <c r="B17019" s="42"/>
      <c r="D17019" s="90"/>
      <c r="F17019" s="90"/>
      <c r="G17019" s="42"/>
      <c r="H17019" s="90"/>
      <c r="M17019" s="42"/>
      <c r="S17019" s="42"/>
      <c r="T17019" s="42"/>
      <c r="U17019" s="42"/>
      <c r="V17019" s="42"/>
      <c r="W17019" s="42"/>
      <c r="X17019" s="42"/>
      <c r="Y17019" s="42"/>
      <c r="Z17019" s="42"/>
    </row>
    <row r="17020">
      <c r="B17020" s="42"/>
      <c r="D17020" s="90"/>
      <c r="F17020" s="90"/>
      <c r="G17020" s="42"/>
      <c r="H17020" s="90"/>
      <c r="M17020" s="42"/>
      <c r="S17020" s="42"/>
      <c r="T17020" s="42"/>
      <c r="U17020" s="42"/>
      <c r="V17020" s="42"/>
      <c r="W17020" s="42"/>
      <c r="X17020" s="42"/>
      <c r="Y17020" s="42"/>
      <c r="Z17020" s="42"/>
    </row>
    <row r="17021">
      <c r="B17021" s="42"/>
      <c r="D17021" s="90"/>
      <c r="F17021" s="90"/>
      <c r="G17021" s="42"/>
      <c r="H17021" s="90"/>
      <c r="M17021" s="42"/>
      <c r="S17021" s="42"/>
      <c r="T17021" s="42"/>
      <c r="U17021" s="42"/>
      <c r="V17021" s="42"/>
      <c r="W17021" s="42"/>
      <c r="X17021" s="42"/>
      <c r="Y17021" s="42"/>
      <c r="Z17021" s="42"/>
    </row>
    <row r="17022">
      <c r="B17022" s="42"/>
      <c r="D17022" s="90"/>
      <c r="F17022" s="90"/>
      <c r="G17022" s="42"/>
      <c r="H17022" s="90"/>
      <c r="M17022" s="42"/>
      <c r="S17022" s="42"/>
      <c r="T17022" s="42"/>
      <c r="U17022" s="42"/>
      <c r="V17022" s="42"/>
      <c r="W17022" s="42"/>
      <c r="X17022" s="42"/>
      <c r="Y17022" s="42"/>
      <c r="Z17022" s="42"/>
    </row>
    <row r="17023">
      <c r="B17023" s="42"/>
      <c r="D17023" s="90"/>
      <c r="F17023" s="90"/>
      <c r="G17023" s="42"/>
      <c r="H17023" s="90"/>
      <c r="M17023" s="42"/>
      <c r="S17023" s="42"/>
      <c r="T17023" s="42"/>
      <c r="U17023" s="42"/>
      <c r="V17023" s="42"/>
      <c r="W17023" s="42"/>
      <c r="X17023" s="42"/>
      <c r="Y17023" s="42"/>
      <c r="Z17023" s="42"/>
    </row>
    <row r="17024">
      <c r="B17024" s="42"/>
      <c r="D17024" s="90"/>
      <c r="F17024" s="90"/>
      <c r="G17024" s="42"/>
      <c r="H17024" s="90"/>
      <c r="M17024" s="42"/>
      <c r="S17024" s="42"/>
      <c r="T17024" s="42"/>
      <c r="U17024" s="42"/>
      <c r="V17024" s="42"/>
      <c r="W17024" s="42"/>
      <c r="X17024" s="42"/>
      <c r="Y17024" s="42"/>
      <c r="Z17024" s="42"/>
    </row>
    <row r="17025">
      <c r="B17025" s="42"/>
      <c r="D17025" s="90"/>
      <c r="F17025" s="90"/>
      <c r="G17025" s="42"/>
      <c r="H17025" s="90"/>
      <c r="M17025" s="42"/>
      <c r="S17025" s="42"/>
      <c r="T17025" s="42"/>
      <c r="U17025" s="42"/>
      <c r="V17025" s="42"/>
      <c r="W17025" s="42"/>
      <c r="X17025" s="42"/>
      <c r="Y17025" s="42"/>
      <c r="Z17025" s="42"/>
    </row>
    <row r="17026">
      <c r="B17026" s="42"/>
      <c r="D17026" s="90"/>
      <c r="F17026" s="90"/>
      <c r="G17026" s="42"/>
      <c r="H17026" s="90"/>
      <c r="M17026" s="42"/>
      <c r="S17026" s="42"/>
      <c r="T17026" s="42"/>
      <c r="U17026" s="42"/>
      <c r="V17026" s="42"/>
      <c r="W17026" s="42"/>
      <c r="X17026" s="42"/>
      <c r="Y17026" s="42"/>
      <c r="Z17026" s="42"/>
    </row>
    <row r="17027">
      <c r="B17027" s="42"/>
      <c r="D17027" s="90"/>
      <c r="F17027" s="90"/>
      <c r="G17027" s="42"/>
      <c r="H17027" s="90"/>
      <c r="M17027" s="42"/>
      <c r="S17027" s="42"/>
      <c r="T17027" s="42"/>
      <c r="U17027" s="42"/>
      <c r="V17027" s="42"/>
      <c r="W17027" s="42"/>
      <c r="X17027" s="42"/>
      <c r="Y17027" s="42"/>
      <c r="Z17027" s="42"/>
    </row>
    <row r="17028">
      <c r="B17028" s="42"/>
      <c r="D17028" s="90"/>
      <c r="F17028" s="90"/>
      <c r="G17028" s="42"/>
      <c r="H17028" s="90"/>
      <c r="M17028" s="42"/>
      <c r="S17028" s="42"/>
      <c r="T17028" s="42"/>
      <c r="U17028" s="42"/>
      <c r="V17028" s="42"/>
      <c r="W17028" s="42"/>
      <c r="X17028" s="42"/>
      <c r="Y17028" s="42"/>
      <c r="Z17028" s="42"/>
    </row>
    <row r="17029">
      <c r="B17029" s="42"/>
      <c r="D17029" s="90"/>
      <c r="F17029" s="90"/>
      <c r="G17029" s="42"/>
      <c r="H17029" s="90"/>
      <c r="M17029" s="42"/>
      <c r="S17029" s="42"/>
      <c r="T17029" s="42"/>
      <c r="U17029" s="42"/>
      <c r="V17029" s="42"/>
      <c r="W17029" s="42"/>
      <c r="X17029" s="42"/>
      <c r="Y17029" s="42"/>
      <c r="Z17029" s="42"/>
    </row>
    <row r="17030">
      <c r="B17030" s="42"/>
      <c r="D17030" s="90"/>
      <c r="F17030" s="90"/>
      <c r="G17030" s="42"/>
      <c r="H17030" s="90"/>
      <c r="M17030" s="42"/>
      <c r="S17030" s="42"/>
      <c r="T17030" s="42"/>
      <c r="U17030" s="42"/>
      <c r="V17030" s="42"/>
      <c r="W17030" s="42"/>
      <c r="X17030" s="42"/>
      <c r="Y17030" s="42"/>
      <c r="Z17030" s="42"/>
    </row>
    <row r="17031">
      <c r="B17031" s="42"/>
      <c r="D17031" s="90"/>
      <c r="F17031" s="90"/>
      <c r="G17031" s="42"/>
      <c r="H17031" s="90"/>
      <c r="M17031" s="42"/>
      <c r="S17031" s="42"/>
      <c r="T17031" s="42"/>
      <c r="U17031" s="42"/>
      <c r="V17031" s="42"/>
      <c r="W17031" s="42"/>
      <c r="X17031" s="42"/>
      <c r="Y17031" s="42"/>
      <c r="Z17031" s="42"/>
    </row>
    <row r="17032">
      <c r="B17032" s="42"/>
      <c r="D17032" s="90"/>
      <c r="F17032" s="90"/>
      <c r="G17032" s="42"/>
      <c r="H17032" s="90"/>
      <c r="M17032" s="42"/>
      <c r="S17032" s="42"/>
      <c r="T17032" s="42"/>
      <c r="U17032" s="42"/>
      <c r="V17032" s="42"/>
      <c r="W17032" s="42"/>
      <c r="X17032" s="42"/>
      <c r="Y17032" s="42"/>
      <c r="Z17032" s="42"/>
    </row>
    <row r="17033">
      <c r="B17033" s="42"/>
      <c r="D17033" s="90"/>
      <c r="F17033" s="90"/>
      <c r="G17033" s="42"/>
      <c r="H17033" s="90"/>
      <c r="M17033" s="42"/>
      <c r="S17033" s="42"/>
      <c r="T17033" s="42"/>
      <c r="U17033" s="42"/>
      <c r="V17033" s="42"/>
      <c r="W17033" s="42"/>
      <c r="X17033" s="42"/>
      <c r="Y17033" s="42"/>
      <c r="Z17033" s="42"/>
    </row>
    <row r="17034">
      <c r="B17034" s="42"/>
      <c r="D17034" s="90"/>
      <c r="F17034" s="90"/>
      <c r="G17034" s="42"/>
      <c r="H17034" s="90"/>
      <c r="M17034" s="42"/>
      <c r="S17034" s="42"/>
      <c r="T17034" s="42"/>
      <c r="U17034" s="42"/>
      <c r="V17034" s="42"/>
      <c r="W17034" s="42"/>
      <c r="X17034" s="42"/>
      <c r="Y17034" s="42"/>
      <c r="Z17034" s="42"/>
    </row>
    <row r="17035">
      <c r="B17035" s="42"/>
      <c r="D17035" s="90"/>
      <c r="F17035" s="90"/>
      <c r="G17035" s="42"/>
      <c r="H17035" s="90"/>
      <c r="M17035" s="42"/>
      <c r="S17035" s="42"/>
      <c r="T17035" s="42"/>
      <c r="U17035" s="42"/>
      <c r="V17035" s="42"/>
      <c r="W17035" s="42"/>
      <c r="X17035" s="42"/>
      <c r="Y17035" s="42"/>
      <c r="Z17035" s="42"/>
    </row>
    <row r="17036">
      <c r="B17036" s="42"/>
      <c r="D17036" s="90"/>
      <c r="F17036" s="90"/>
      <c r="G17036" s="42"/>
      <c r="H17036" s="90"/>
      <c r="M17036" s="42"/>
      <c r="S17036" s="42"/>
      <c r="T17036" s="42"/>
      <c r="U17036" s="42"/>
      <c r="V17036" s="42"/>
      <c r="W17036" s="42"/>
      <c r="X17036" s="42"/>
      <c r="Y17036" s="42"/>
      <c r="Z17036" s="42"/>
    </row>
    <row r="17037">
      <c r="B17037" s="42"/>
      <c r="D17037" s="90"/>
      <c r="F17037" s="90"/>
      <c r="G17037" s="42"/>
      <c r="H17037" s="90"/>
      <c r="M17037" s="42"/>
      <c r="S17037" s="42"/>
      <c r="T17037" s="42"/>
      <c r="U17037" s="42"/>
      <c r="V17037" s="42"/>
      <c r="W17037" s="42"/>
      <c r="X17037" s="42"/>
      <c r="Y17037" s="42"/>
      <c r="Z17037" s="42"/>
    </row>
    <row r="17038">
      <c r="B17038" s="42"/>
      <c r="D17038" s="90"/>
      <c r="F17038" s="90"/>
      <c r="G17038" s="42"/>
      <c r="H17038" s="90"/>
      <c r="M17038" s="42"/>
      <c r="S17038" s="42"/>
      <c r="T17038" s="42"/>
      <c r="U17038" s="42"/>
      <c r="V17038" s="42"/>
      <c r="W17038" s="42"/>
      <c r="X17038" s="42"/>
      <c r="Y17038" s="42"/>
      <c r="Z17038" s="42"/>
    </row>
    <row r="17039">
      <c r="B17039" s="42"/>
      <c r="D17039" s="90"/>
      <c r="F17039" s="90"/>
      <c r="G17039" s="42"/>
      <c r="H17039" s="90"/>
      <c r="M17039" s="42"/>
      <c r="S17039" s="42"/>
      <c r="T17039" s="42"/>
      <c r="U17039" s="42"/>
      <c r="V17039" s="42"/>
      <c r="W17039" s="42"/>
      <c r="X17039" s="42"/>
      <c r="Y17039" s="42"/>
      <c r="Z17039" s="42"/>
    </row>
    <row r="17040">
      <c r="B17040" s="42"/>
      <c r="D17040" s="90"/>
      <c r="F17040" s="90"/>
      <c r="G17040" s="42"/>
      <c r="H17040" s="90"/>
      <c r="M17040" s="42"/>
      <c r="S17040" s="42"/>
      <c r="T17040" s="42"/>
      <c r="U17040" s="42"/>
      <c r="V17040" s="42"/>
      <c r="W17040" s="42"/>
      <c r="X17040" s="42"/>
      <c r="Y17040" s="42"/>
      <c r="Z17040" s="42"/>
    </row>
    <row r="17041">
      <c r="B17041" s="42"/>
      <c r="D17041" s="90"/>
      <c r="F17041" s="90"/>
      <c r="G17041" s="42"/>
      <c r="H17041" s="90"/>
      <c r="M17041" s="42"/>
      <c r="S17041" s="42"/>
      <c r="T17041" s="42"/>
      <c r="U17041" s="42"/>
      <c r="V17041" s="42"/>
      <c r="W17041" s="42"/>
      <c r="X17041" s="42"/>
      <c r="Y17041" s="42"/>
      <c r="Z17041" s="42"/>
    </row>
    <row r="17042">
      <c r="B17042" s="42"/>
      <c r="D17042" s="90"/>
      <c r="F17042" s="90"/>
      <c r="G17042" s="42"/>
      <c r="H17042" s="90"/>
      <c r="M17042" s="42"/>
      <c r="S17042" s="42"/>
      <c r="T17042" s="42"/>
      <c r="U17042" s="42"/>
      <c r="V17042" s="42"/>
      <c r="W17042" s="42"/>
      <c r="X17042" s="42"/>
      <c r="Y17042" s="42"/>
      <c r="Z17042" s="42"/>
    </row>
    <row r="17043">
      <c r="B17043" s="42"/>
      <c r="D17043" s="90"/>
      <c r="F17043" s="90"/>
      <c r="G17043" s="42"/>
      <c r="H17043" s="90"/>
      <c r="M17043" s="42"/>
      <c r="S17043" s="42"/>
      <c r="T17043" s="42"/>
      <c r="U17043" s="42"/>
      <c r="V17043" s="42"/>
      <c r="W17043" s="42"/>
      <c r="X17043" s="42"/>
      <c r="Y17043" s="42"/>
      <c r="Z17043" s="42"/>
    </row>
    <row r="17044">
      <c r="B17044" s="42"/>
      <c r="D17044" s="90"/>
      <c r="F17044" s="90"/>
      <c r="G17044" s="42"/>
      <c r="H17044" s="90"/>
      <c r="M17044" s="42"/>
      <c r="S17044" s="42"/>
      <c r="T17044" s="42"/>
      <c r="U17044" s="42"/>
      <c r="V17044" s="42"/>
      <c r="W17044" s="42"/>
      <c r="X17044" s="42"/>
      <c r="Y17044" s="42"/>
      <c r="Z17044" s="42"/>
    </row>
    <row r="17045">
      <c r="B17045" s="42"/>
      <c r="D17045" s="90"/>
      <c r="F17045" s="90"/>
      <c r="G17045" s="42"/>
      <c r="H17045" s="90"/>
      <c r="M17045" s="42"/>
      <c r="S17045" s="42"/>
      <c r="T17045" s="42"/>
      <c r="U17045" s="42"/>
      <c r="V17045" s="42"/>
      <c r="W17045" s="42"/>
      <c r="X17045" s="42"/>
      <c r="Y17045" s="42"/>
      <c r="Z17045" s="42"/>
    </row>
    <row r="17046">
      <c r="B17046" s="42"/>
      <c r="D17046" s="90"/>
      <c r="F17046" s="90"/>
      <c r="G17046" s="42"/>
      <c r="H17046" s="90"/>
      <c r="M17046" s="42"/>
      <c r="S17046" s="42"/>
      <c r="T17046" s="42"/>
      <c r="U17046" s="42"/>
      <c r="V17046" s="42"/>
      <c r="W17046" s="42"/>
      <c r="X17046" s="42"/>
      <c r="Y17046" s="42"/>
      <c r="Z17046" s="42"/>
    </row>
    <row r="17047">
      <c r="B17047" s="42"/>
      <c r="D17047" s="90"/>
      <c r="F17047" s="90"/>
      <c r="G17047" s="42"/>
      <c r="H17047" s="90"/>
      <c r="M17047" s="42"/>
      <c r="S17047" s="42"/>
      <c r="T17047" s="42"/>
      <c r="U17047" s="42"/>
      <c r="V17047" s="42"/>
      <c r="W17047" s="42"/>
      <c r="X17047" s="42"/>
      <c r="Y17047" s="42"/>
      <c r="Z17047" s="42"/>
    </row>
    <row r="17048">
      <c r="B17048" s="42"/>
      <c r="D17048" s="90"/>
      <c r="F17048" s="90"/>
      <c r="G17048" s="42"/>
      <c r="H17048" s="90"/>
      <c r="M17048" s="42"/>
      <c r="S17048" s="42"/>
      <c r="T17048" s="42"/>
      <c r="U17048" s="42"/>
      <c r="V17048" s="42"/>
      <c r="W17048" s="42"/>
      <c r="X17048" s="42"/>
      <c r="Y17048" s="42"/>
      <c r="Z17048" s="42"/>
    </row>
    <row r="17049">
      <c r="B17049" s="42"/>
      <c r="D17049" s="90"/>
      <c r="F17049" s="90"/>
      <c r="G17049" s="42"/>
      <c r="H17049" s="90"/>
      <c r="M17049" s="42"/>
      <c r="S17049" s="42"/>
      <c r="T17049" s="42"/>
      <c r="U17049" s="42"/>
      <c r="V17049" s="42"/>
      <c r="W17049" s="42"/>
      <c r="X17049" s="42"/>
      <c r="Y17049" s="42"/>
      <c r="Z17049" s="42"/>
    </row>
    <row r="17050">
      <c r="B17050" s="42"/>
      <c r="D17050" s="90"/>
      <c r="F17050" s="90"/>
      <c r="G17050" s="42"/>
      <c r="H17050" s="90"/>
      <c r="M17050" s="42"/>
      <c r="S17050" s="42"/>
      <c r="T17050" s="42"/>
      <c r="U17050" s="42"/>
      <c r="V17050" s="42"/>
      <c r="W17050" s="42"/>
      <c r="X17050" s="42"/>
      <c r="Y17050" s="42"/>
      <c r="Z17050" s="42"/>
    </row>
    <row r="17051">
      <c r="B17051" s="42"/>
      <c r="D17051" s="90"/>
      <c r="F17051" s="90"/>
      <c r="G17051" s="42"/>
      <c r="H17051" s="90"/>
      <c r="M17051" s="42"/>
      <c r="S17051" s="42"/>
      <c r="T17051" s="42"/>
      <c r="U17051" s="42"/>
      <c r="V17051" s="42"/>
      <c r="W17051" s="42"/>
      <c r="X17051" s="42"/>
      <c r="Y17051" s="42"/>
      <c r="Z17051" s="42"/>
    </row>
    <row r="17052">
      <c r="B17052" s="42"/>
      <c r="D17052" s="90"/>
      <c r="F17052" s="90"/>
      <c r="G17052" s="42"/>
      <c r="H17052" s="90"/>
      <c r="M17052" s="42"/>
      <c r="S17052" s="42"/>
      <c r="T17052" s="42"/>
      <c r="U17052" s="42"/>
      <c r="V17052" s="42"/>
      <c r="W17052" s="42"/>
      <c r="X17052" s="42"/>
      <c r="Y17052" s="42"/>
      <c r="Z17052" s="42"/>
    </row>
    <row r="17053">
      <c r="B17053" s="42"/>
      <c r="D17053" s="90"/>
      <c r="F17053" s="90"/>
      <c r="G17053" s="42"/>
      <c r="H17053" s="90"/>
      <c r="M17053" s="42"/>
      <c r="S17053" s="42"/>
      <c r="T17053" s="42"/>
      <c r="U17053" s="42"/>
      <c r="V17053" s="42"/>
      <c r="W17053" s="42"/>
      <c r="X17053" s="42"/>
      <c r="Y17053" s="42"/>
      <c r="Z17053" s="42"/>
    </row>
    <row r="17054">
      <c r="B17054" s="42"/>
      <c r="D17054" s="90"/>
      <c r="F17054" s="90"/>
      <c r="G17054" s="42"/>
      <c r="H17054" s="90"/>
      <c r="M17054" s="42"/>
      <c r="S17054" s="42"/>
      <c r="T17054" s="42"/>
      <c r="U17054" s="42"/>
      <c r="V17054" s="42"/>
      <c r="W17054" s="42"/>
      <c r="X17054" s="42"/>
      <c r="Y17054" s="42"/>
      <c r="Z17054" s="42"/>
    </row>
    <row r="17055">
      <c r="B17055" s="42"/>
      <c r="D17055" s="90"/>
      <c r="F17055" s="90"/>
      <c r="G17055" s="42"/>
      <c r="H17055" s="90"/>
      <c r="M17055" s="42"/>
      <c r="S17055" s="42"/>
      <c r="T17055" s="42"/>
      <c r="U17055" s="42"/>
      <c r="V17055" s="42"/>
      <c r="W17055" s="42"/>
      <c r="X17055" s="42"/>
      <c r="Y17055" s="42"/>
      <c r="Z17055" s="42"/>
    </row>
    <row r="17056">
      <c r="B17056" s="42"/>
      <c r="D17056" s="90"/>
      <c r="F17056" s="90"/>
      <c r="G17056" s="42"/>
      <c r="H17056" s="90"/>
      <c r="M17056" s="42"/>
      <c r="S17056" s="42"/>
      <c r="T17056" s="42"/>
      <c r="U17056" s="42"/>
      <c r="V17056" s="42"/>
      <c r="W17056" s="42"/>
      <c r="X17056" s="42"/>
      <c r="Y17056" s="42"/>
      <c r="Z17056" s="42"/>
    </row>
    <row r="17057">
      <c r="B17057" s="42"/>
      <c r="D17057" s="90"/>
      <c r="F17057" s="90"/>
      <c r="G17057" s="42"/>
      <c r="H17057" s="90"/>
      <c r="M17057" s="42"/>
      <c r="S17057" s="42"/>
      <c r="T17057" s="42"/>
      <c r="U17057" s="42"/>
      <c r="V17057" s="42"/>
      <c r="W17057" s="42"/>
      <c r="X17057" s="42"/>
      <c r="Y17057" s="42"/>
      <c r="Z17057" s="42"/>
    </row>
    <row r="17058">
      <c r="B17058" s="42"/>
      <c r="D17058" s="90"/>
      <c r="F17058" s="90"/>
      <c r="G17058" s="42"/>
      <c r="H17058" s="90"/>
      <c r="M17058" s="42"/>
      <c r="S17058" s="42"/>
      <c r="T17058" s="42"/>
      <c r="U17058" s="42"/>
      <c r="V17058" s="42"/>
      <c r="W17058" s="42"/>
      <c r="X17058" s="42"/>
      <c r="Y17058" s="42"/>
      <c r="Z17058" s="42"/>
    </row>
    <row r="17059">
      <c r="B17059" s="42"/>
      <c r="D17059" s="90"/>
      <c r="F17059" s="90"/>
      <c r="G17059" s="42"/>
      <c r="H17059" s="90"/>
      <c r="M17059" s="42"/>
      <c r="S17059" s="42"/>
      <c r="T17059" s="42"/>
      <c r="U17059" s="42"/>
      <c r="V17059" s="42"/>
      <c r="W17059" s="42"/>
      <c r="X17059" s="42"/>
      <c r="Y17059" s="42"/>
      <c r="Z17059" s="42"/>
    </row>
    <row r="17060">
      <c r="B17060" s="42"/>
      <c r="D17060" s="90"/>
      <c r="F17060" s="90"/>
      <c r="G17060" s="42"/>
      <c r="H17060" s="90"/>
      <c r="M17060" s="42"/>
      <c r="S17060" s="42"/>
      <c r="T17060" s="42"/>
      <c r="U17060" s="42"/>
      <c r="V17060" s="42"/>
      <c r="W17060" s="42"/>
      <c r="X17060" s="42"/>
      <c r="Y17060" s="42"/>
      <c r="Z17060" s="42"/>
    </row>
    <row r="17061">
      <c r="B17061" s="42"/>
      <c r="D17061" s="90"/>
      <c r="F17061" s="90"/>
      <c r="G17061" s="42"/>
      <c r="H17061" s="90"/>
      <c r="M17061" s="42"/>
      <c r="S17061" s="42"/>
      <c r="T17061" s="42"/>
      <c r="U17061" s="42"/>
      <c r="V17061" s="42"/>
      <c r="W17061" s="42"/>
      <c r="X17061" s="42"/>
      <c r="Y17061" s="42"/>
      <c r="Z17061" s="42"/>
    </row>
    <row r="17062">
      <c r="B17062" s="42"/>
      <c r="D17062" s="90"/>
      <c r="F17062" s="90"/>
      <c r="G17062" s="42"/>
      <c r="H17062" s="90"/>
      <c r="M17062" s="42"/>
      <c r="S17062" s="42"/>
      <c r="T17062" s="42"/>
      <c r="U17062" s="42"/>
      <c r="V17062" s="42"/>
      <c r="W17062" s="42"/>
      <c r="X17062" s="42"/>
      <c r="Y17062" s="42"/>
      <c r="Z17062" s="42"/>
    </row>
    <row r="17063">
      <c r="B17063" s="42"/>
      <c r="D17063" s="90"/>
      <c r="F17063" s="90"/>
      <c r="G17063" s="42"/>
      <c r="H17063" s="90"/>
      <c r="M17063" s="42"/>
      <c r="S17063" s="42"/>
      <c r="T17063" s="42"/>
      <c r="U17063" s="42"/>
      <c r="V17063" s="42"/>
      <c r="W17063" s="42"/>
      <c r="X17063" s="42"/>
      <c r="Y17063" s="42"/>
      <c r="Z17063" s="42"/>
    </row>
    <row r="17064">
      <c r="B17064" s="42"/>
      <c r="D17064" s="90"/>
      <c r="F17064" s="90"/>
      <c r="G17064" s="42"/>
      <c r="H17064" s="90"/>
      <c r="M17064" s="42"/>
      <c r="S17064" s="42"/>
      <c r="T17064" s="42"/>
      <c r="U17064" s="42"/>
      <c r="V17064" s="42"/>
      <c r="W17064" s="42"/>
      <c r="X17064" s="42"/>
      <c r="Y17064" s="42"/>
      <c r="Z17064" s="42"/>
    </row>
    <row r="17065">
      <c r="B17065" s="42"/>
      <c r="D17065" s="90"/>
      <c r="F17065" s="90"/>
      <c r="G17065" s="42"/>
      <c r="H17065" s="90"/>
      <c r="M17065" s="42"/>
      <c r="S17065" s="42"/>
      <c r="T17065" s="42"/>
      <c r="U17065" s="42"/>
      <c r="V17065" s="42"/>
      <c r="W17065" s="42"/>
      <c r="X17065" s="42"/>
      <c r="Y17065" s="42"/>
      <c r="Z17065" s="42"/>
    </row>
    <row r="17066">
      <c r="B17066" s="42"/>
      <c r="D17066" s="90"/>
      <c r="F17066" s="90"/>
      <c r="G17066" s="42"/>
      <c r="H17066" s="90"/>
      <c r="M17066" s="42"/>
      <c r="S17066" s="42"/>
      <c r="T17066" s="42"/>
      <c r="U17066" s="42"/>
      <c r="V17066" s="42"/>
      <c r="W17066" s="42"/>
      <c r="X17066" s="42"/>
      <c r="Y17066" s="42"/>
      <c r="Z17066" s="42"/>
    </row>
    <row r="17067">
      <c r="B17067" s="42"/>
      <c r="D17067" s="90"/>
      <c r="F17067" s="90"/>
      <c r="G17067" s="42"/>
      <c r="H17067" s="90"/>
      <c r="M17067" s="42"/>
      <c r="S17067" s="42"/>
      <c r="T17067" s="42"/>
      <c r="U17067" s="42"/>
      <c r="V17067" s="42"/>
      <c r="W17067" s="42"/>
      <c r="X17067" s="42"/>
      <c r="Y17067" s="42"/>
      <c r="Z17067" s="42"/>
    </row>
    <row r="17068">
      <c r="B17068" s="42"/>
      <c r="D17068" s="90"/>
      <c r="F17068" s="90"/>
      <c r="G17068" s="42"/>
      <c r="H17068" s="90"/>
      <c r="M17068" s="42"/>
      <c r="S17068" s="42"/>
      <c r="T17068" s="42"/>
      <c r="U17068" s="42"/>
      <c r="V17068" s="42"/>
      <c r="W17068" s="42"/>
      <c r="X17068" s="42"/>
      <c r="Y17068" s="42"/>
      <c r="Z17068" s="42"/>
    </row>
    <row r="17069">
      <c r="B17069" s="42"/>
      <c r="D17069" s="90"/>
      <c r="F17069" s="90"/>
      <c r="G17069" s="42"/>
      <c r="H17069" s="90"/>
      <c r="M17069" s="42"/>
      <c r="S17069" s="42"/>
      <c r="T17069" s="42"/>
      <c r="U17069" s="42"/>
      <c r="V17069" s="42"/>
      <c r="W17069" s="42"/>
      <c r="X17069" s="42"/>
      <c r="Y17069" s="42"/>
      <c r="Z17069" s="42"/>
    </row>
    <row r="17070">
      <c r="B17070" s="42"/>
      <c r="D17070" s="90"/>
      <c r="F17070" s="90"/>
      <c r="G17070" s="42"/>
      <c r="H17070" s="90"/>
      <c r="M17070" s="42"/>
      <c r="S17070" s="42"/>
      <c r="T17070" s="42"/>
      <c r="U17070" s="42"/>
      <c r="V17070" s="42"/>
      <c r="W17070" s="42"/>
      <c r="X17070" s="42"/>
      <c r="Y17070" s="42"/>
      <c r="Z17070" s="42"/>
    </row>
    <row r="17071">
      <c r="B17071" s="42"/>
      <c r="D17071" s="90"/>
      <c r="F17071" s="90"/>
      <c r="G17071" s="42"/>
      <c r="H17071" s="90"/>
      <c r="M17071" s="42"/>
      <c r="S17071" s="42"/>
      <c r="T17071" s="42"/>
      <c r="U17071" s="42"/>
      <c r="V17071" s="42"/>
      <c r="W17071" s="42"/>
      <c r="X17071" s="42"/>
      <c r="Y17071" s="42"/>
      <c r="Z17071" s="42"/>
    </row>
    <row r="17072">
      <c r="B17072" s="42"/>
      <c r="D17072" s="90"/>
      <c r="F17072" s="90"/>
      <c r="G17072" s="42"/>
      <c r="H17072" s="90"/>
      <c r="M17072" s="42"/>
      <c r="S17072" s="42"/>
      <c r="T17072" s="42"/>
      <c r="U17072" s="42"/>
      <c r="V17072" s="42"/>
      <c r="W17072" s="42"/>
      <c r="X17072" s="42"/>
      <c r="Y17072" s="42"/>
      <c r="Z17072" s="42"/>
    </row>
    <row r="17073">
      <c r="B17073" s="42"/>
      <c r="D17073" s="90"/>
      <c r="F17073" s="90"/>
      <c r="G17073" s="42"/>
      <c r="H17073" s="90"/>
      <c r="M17073" s="42"/>
      <c r="S17073" s="42"/>
      <c r="T17073" s="42"/>
      <c r="U17073" s="42"/>
      <c r="V17073" s="42"/>
      <c r="W17073" s="42"/>
      <c r="X17073" s="42"/>
      <c r="Y17073" s="42"/>
      <c r="Z17073" s="42"/>
    </row>
    <row r="17074">
      <c r="B17074" s="42"/>
      <c r="D17074" s="90"/>
      <c r="F17074" s="90"/>
      <c r="G17074" s="42"/>
      <c r="H17074" s="90"/>
      <c r="M17074" s="42"/>
      <c r="S17074" s="42"/>
      <c r="T17074" s="42"/>
      <c r="U17074" s="42"/>
      <c r="V17074" s="42"/>
      <c r="W17074" s="42"/>
      <c r="X17074" s="42"/>
      <c r="Y17074" s="42"/>
      <c r="Z17074" s="42"/>
    </row>
    <row r="17075">
      <c r="B17075" s="42"/>
      <c r="D17075" s="90"/>
      <c r="F17075" s="90"/>
      <c r="G17075" s="42"/>
      <c r="H17075" s="90"/>
      <c r="M17075" s="42"/>
      <c r="S17075" s="42"/>
      <c r="T17075" s="42"/>
      <c r="U17075" s="42"/>
      <c r="V17075" s="42"/>
      <c r="W17075" s="42"/>
      <c r="X17075" s="42"/>
      <c r="Y17075" s="42"/>
      <c r="Z17075" s="42"/>
    </row>
    <row r="17076">
      <c r="B17076" s="42"/>
      <c r="D17076" s="90"/>
      <c r="F17076" s="90"/>
      <c r="G17076" s="42"/>
      <c r="H17076" s="90"/>
      <c r="M17076" s="42"/>
      <c r="S17076" s="42"/>
      <c r="T17076" s="42"/>
      <c r="U17076" s="42"/>
      <c r="V17076" s="42"/>
      <c r="W17076" s="42"/>
      <c r="X17076" s="42"/>
      <c r="Y17076" s="42"/>
      <c r="Z17076" s="42"/>
    </row>
    <row r="17077">
      <c r="B17077" s="42"/>
      <c r="D17077" s="90"/>
      <c r="F17077" s="90"/>
      <c r="G17077" s="42"/>
      <c r="H17077" s="90"/>
      <c r="M17077" s="42"/>
      <c r="S17077" s="42"/>
      <c r="T17077" s="42"/>
      <c r="U17077" s="42"/>
      <c r="V17077" s="42"/>
      <c r="W17077" s="42"/>
      <c r="X17077" s="42"/>
      <c r="Y17077" s="42"/>
      <c r="Z17077" s="42"/>
    </row>
    <row r="17078">
      <c r="B17078" s="42"/>
      <c r="D17078" s="90"/>
      <c r="F17078" s="90"/>
      <c r="G17078" s="42"/>
      <c r="H17078" s="90"/>
      <c r="M17078" s="42"/>
      <c r="S17078" s="42"/>
      <c r="T17078" s="42"/>
      <c r="U17078" s="42"/>
      <c r="V17078" s="42"/>
      <c r="W17078" s="42"/>
      <c r="X17078" s="42"/>
      <c r="Y17078" s="42"/>
      <c r="Z17078" s="42"/>
    </row>
    <row r="17079">
      <c r="B17079" s="42"/>
      <c r="D17079" s="90"/>
      <c r="F17079" s="90"/>
      <c r="G17079" s="42"/>
      <c r="H17079" s="90"/>
      <c r="M17079" s="42"/>
      <c r="S17079" s="42"/>
      <c r="T17079" s="42"/>
      <c r="U17079" s="42"/>
      <c r="V17079" s="42"/>
      <c r="W17079" s="42"/>
      <c r="X17079" s="42"/>
      <c r="Y17079" s="42"/>
      <c r="Z17079" s="42"/>
    </row>
    <row r="17080">
      <c r="B17080" s="42"/>
      <c r="D17080" s="90"/>
      <c r="F17080" s="90"/>
      <c r="G17080" s="42"/>
      <c r="H17080" s="90"/>
      <c r="M17080" s="42"/>
      <c r="S17080" s="42"/>
      <c r="T17080" s="42"/>
      <c r="U17080" s="42"/>
      <c r="V17080" s="42"/>
      <c r="W17080" s="42"/>
      <c r="X17080" s="42"/>
      <c r="Y17080" s="42"/>
      <c r="Z17080" s="42"/>
    </row>
    <row r="17081">
      <c r="B17081" s="42"/>
      <c r="D17081" s="90"/>
      <c r="F17081" s="90"/>
      <c r="G17081" s="42"/>
      <c r="H17081" s="90"/>
      <c r="M17081" s="42"/>
      <c r="S17081" s="42"/>
      <c r="T17081" s="42"/>
      <c r="U17081" s="42"/>
      <c r="V17081" s="42"/>
      <c r="W17081" s="42"/>
      <c r="X17081" s="42"/>
      <c r="Y17081" s="42"/>
      <c r="Z17081" s="42"/>
    </row>
    <row r="17082">
      <c r="B17082" s="42"/>
      <c r="D17082" s="90"/>
      <c r="F17082" s="90"/>
      <c r="G17082" s="42"/>
      <c r="H17082" s="90"/>
      <c r="M17082" s="42"/>
      <c r="S17082" s="42"/>
      <c r="T17082" s="42"/>
      <c r="U17082" s="42"/>
      <c r="V17082" s="42"/>
      <c r="W17082" s="42"/>
      <c r="X17082" s="42"/>
      <c r="Y17082" s="42"/>
      <c r="Z17082" s="42"/>
    </row>
    <row r="17083">
      <c r="B17083" s="42"/>
      <c r="D17083" s="90"/>
      <c r="F17083" s="90"/>
      <c r="G17083" s="42"/>
      <c r="H17083" s="90"/>
      <c r="M17083" s="42"/>
      <c r="S17083" s="42"/>
      <c r="T17083" s="42"/>
      <c r="U17083" s="42"/>
      <c r="V17083" s="42"/>
      <c r="W17083" s="42"/>
      <c r="X17083" s="42"/>
      <c r="Y17083" s="42"/>
      <c r="Z17083" s="42"/>
    </row>
    <row r="17084">
      <c r="B17084" s="42"/>
      <c r="D17084" s="90"/>
      <c r="F17084" s="90"/>
      <c r="G17084" s="42"/>
      <c r="H17084" s="90"/>
      <c r="M17084" s="42"/>
      <c r="S17084" s="42"/>
      <c r="T17084" s="42"/>
      <c r="U17084" s="42"/>
      <c r="V17084" s="42"/>
      <c r="W17084" s="42"/>
      <c r="X17084" s="42"/>
      <c r="Y17084" s="42"/>
      <c r="Z17084" s="42"/>
    </row>
    <row r="17085">
      <c r="B17085" s="42"/>
      <c r="D17085" s="90"/>
      <c r="F17085" s="90"/>
      <c r="G17085" s="42"/>
      <c r="H17085" s="90"/>
      <c r="M17085" s="42"/>
      <c r="S17085" s="42"/>
      <c r="T17085" s="42"/>
      <c r="U17085" s="42"/>
      <c r="V17085" s="42"/>
      <c r="W17085" s="42"/>
      <c r="X17085" s="42"/>
      <c r="Y17085" s="42"/>
      <c r="Z17085" s="42"/>
    </row>
    <row r="17086">
      <c r="B17086" s="42"/>
      <c r="D17086" s="90"/>
      <c r="F17086" s="90"/>
      <c r="G17086" s="42"/>
      <c r="H17086" s="90"/>
      <c r="M17086" s="42"/>
      <c r="S17086" s="42"/>
      <c r="T17086" s="42"/>
      <c r="U17086" s="42"/>
      <c r="V17086" s="42"/>
      <c r="W17086" s="42"/>
      <c r="X17086" s="42"/>
      <c r="Y17086" s="42"/>
      <c r="Z17086" s="42"/>
    </row>
    <row r="17087">
      <c r="B17087" s="42"/>
      <c r="D17087" s="90"/>
      <c r="F17087" s="90"/>
      <c r="G17087" s="42"/>
      <c r="H17087" s="90"/>
      <c r="M17087" s="42"/>
      <c r="S17087" s="42"/>
      <c r="T17087" s="42"/>
      <c r="U17087" s="42"/>
      <c r="V17087" s="42"/>
      <c r="W17087" s="42"/>
      <c r="X17087" s="42"/>
      <c r="Y17087" s="42"/>
      <c r="Z17087" s="42"/>
    </row>
    <row r="17088">
      <c r="B17088" s="42"/>
      <c r="D17088" s="90"/>
      <c r="F17088" s="90"/>
      <c r="G17088" s="42"/>
      <c r="H17088" s="90"/>
      <c r="M17088" s="42"/>
      <c r="S17088" s="42"/>
      <c r="T17088" s="42"/>
      <c r="U17088" s="42"/>
      <c r="V17088" s="42"/>
      <c r="W17088" s="42"/>
      <c r="X17088" s="42"/>
      <c r="Y17088" s="42"/>
      <c r="Z17088" s="42"/>
    </row>
    <row r="17089">
      <c r="B17089" s="42"/>
      <c r="D17089" s="90"/>
      <c r="F17089" s="90"/>
      <c r="G17089" s="42"/>
      <c r="H17089" s="90"/>
      <c r="M17089" s="42"/>
      <c r="S17089" s="42"/>
      <c r="T17089" s="42"/>
      <c r="U17089" s="42"/>
      <c r="V17089" s="42"/>
      <c r="W17089" s="42"/>
      <c r="X17089" s="42"/>
      <c r="Y17089" s="42"/>
      <c r="Z17089" s="42"/>
    </row>
    <row r="17090">
      <c r="B17090" s="42"/>
      <c r="D17090" s="90"/>
      <c r="F17090" s="90"/>
      <c r="G17090" s="42"/>
      <c r="H17090" s="90"/>
      <c r="M17090" s="42"/>
      <c r="S17090" s="42"/>
      <c r="T17090" s="42"/>
      <c r="U17090" s="42"/>
      <c r="V17090" s="42"/>
      <c r="W17090" s="42"/>
      <c r="X17090" s="42"/>
      <c r="Y17090" s="42"/>
      <c r="Z17090" s="42"/>
    </row>
    <row r="17091">
      <c r="B17091" s="42"/>
      <c r="D17091" s="90"/>
      <c r="F17091" s="90"/>
      <c r="G17091" s="42"/>
      <c r="H17091" s="90"/>
      <c r="M17091" s="42"/>
      <c r="S17091" s="42"/>
      <c r="T17091" s="42"/>
      <c r="U17091" s="42"/>
      <c r="V17091" s="42"/>
      <c r="W17091" s="42"/>
      <c r="X17091" s="42"/>
      <c r="Y17091" s="42"/>
      <c r="Z17091" s="42"/>
    </row>
    <row r="17092">
      <c r="B17092" s="42"/>
      <c r="D17092" s="90"/>
      <c r="F17092" s="90"/>
      <c r="G17092" s="42"/>
      <c r="H17092" s="90"/>
      <c r="M17092" s="42"/>
      <c r="S17092" s="42"/>
      <c r="T17092" s="42"/>
      <c r="U17092" s="42"/>
      <c r="V17092" s="42"/>
      <c r="W17092" s="42"/>
      <c r="X17092" s="42"/>
      <c r="Y17092" s="42"/>
      <c r="Z17092" s="42"/>
    </row>
    <row r="17093">
      <c r="B17093" s="42"/>
      <c r="D17093" s="90"/>
      <c r="F17093" s="90"/>
      <c r="G17093" s="42"/>
      <c r="H17093" s="90"/>
      <c r="M17093" s="42"/>
      <c r="S17093" s="42"/>
      <c r="T17093" s="42"/>
      <c r="U17093" s="42"/>
      <c r="V17093" s="42"/>
      <c r="W17093" s="42"/>
      <c r="X17093" s="42"/>
      <c r="Y17093" s="42"/>
      <c r="Z17093" s="42"/>
    </row>
    <row r="17094">
      <c r="B17094" s="42"/>
      <c r="D17094" s="90"/>
      <c r="F17094" s="90"/>
      <c r="G17094" s="42"/>
      <c r="H17094" s="90"/>
      <c r="M17094" s="42"/>
      <c r="S17094" s="42"/>
      <c r="T17094" s="42"/>
      <c r="U17094" s="42"/>
      <c r="V17094" s="42"/>
      <c r="W17094" s="42"/>
      <c r="X17094" s="42"/>
      <c r="Y17094" s="42"/>
      <c r="Z17094" s="42"/>
    </row>
    <row r="17095">
      <c r="B17095" s="42"/>
      <c r="D17095" s="90"/>
      <c r="F17095" s="90"/>
      <c r="G17095" s="42"/>
      <c r="H17095" s="90"/>
      <c r="M17095" s="42"/>
      <c r="S17095" s="42"/>
      <c r="T17095" s="42"/>
      <c r="U17095" s="42"/>
      <c r="V17095" s="42"/>
      <c r="W17095" s="42"/>
      <c r="X17095" s="42"/>
      <c r="Y17095" s="42"/>
      <c r="Z17095" s="42"/>
    </row>
    <row r="17096">
      <c r="B17096" s="42"/>
      <c r="D17096" s="90"/>
      <c r="F17096" s="90"/>
      <c r="G17096" s="42"/>
      <c r="H17096" s="90"/>
      <c r="M17096" s="42"/>
      <c r="S17096" s="42"/>
      <c r="T17096" s="42"/>
      <c r="U17096" s="42"/>
      <c r="V17096" s="42"/>
      <c r="W17096" s="42"/>
      <c r="X17096" s="42"/>
      <c r="Y17096" s="42"/>
      <c r="Z17096" s="42"/>
    </row>
    <row r="17097">
      <c r="B17097" s="42"/>
      <c r="D17097" s="90"/>
      <c r="F17097" s="90"/>
      <c r="G17097" s="42"/>
      <c r="H17097" s="90"/>
      <c r="M17097" s="42"/>
      <c r="S17097" s="42"/>
      <c r="T17097" s="42"/>
      <c r="U17097" s="42"/>
      <c r="V17097" s="42"/>
      <c r="W17097" s="42"/>
      <c r="X17097" s="42"/>
      <c r="Y17097" s="42"/>
      <c r="Z17097" s="42"/>
    </row>
    <row r="17098">
      <c r="B17098" s="42"/>
      <c r="D17098" s="90"/>
      <c r="F17098" s="90"/>
      <c r="G17098" s="42"/>
      <c r="H17098" s="90"/>
      <c r="M17098" s="42"/>
      <c r="S17098" s="42"/>
      <c r="T17098" s="42"/>
      <c r="U17098" s="42"/>
      <c r="V17098" s="42"/>
      <c r="W17098" s="42"/>
      <c r="X17098" s="42"/>
      <c r="Y17098" s="42"/>
      <c r="Z17098" s="42"/>
    </row>
    <row r="17099">
      <c r="B17099" s="42"/>
      <c r="D17099" s="90"/>
      <c r="F17099" s="90"/>
      <c r="G17099" s="42"/>
      <c r="H17099" s="90"/>
      <c r="M17099" s="42"/>
      <c r="S17099" s="42"/>
      <c r="T17099" s="42"/>
      <c r="U17099" s="42"/>
      <c r="V17099" s="42"/>
      <c r="W17099" s="42"/>
      <c r="X17099" s="42"/>
      <c r="Y17099" s="42"/>
      <c r="Z17099" s="42"/>
    </row>
    <row r="17100">
      <c r="B17100" s="42"/>
      <c r="D17100" s="90"/>
      <c r="F17100" s="90"/>
      <c r="G17100" s="42"/>
      <c r="H17100" s="90"/>
      <c r="M17100" s="42"/>
      <c r="S17100" s="42"/>
      <c r="T17100" s="42"/>
      <c r="U17100" s="42"/>
      <c r="V17100" s="42"/>
      <c r="W17100" s="42"/>
      <c r="X17100" s="42"/>
      <c r="Y17100" s="42"/>
      <c r="Z17100" s="42"/>
    </row>
    <row r="17101">
      <c r="B17101" s="42"/>
      <c r="D17101" s="90"/>
      <c r="F17101" s="90"/>
      <c r="G17101" s="42"/>
      <c r="H17101" s="90"/>
      <c r="M17101" s="42"/>
      <c r="S17101" s="42"/>
      <c r="T17101" s="42"/>
      <c r="U17101" s="42"/>
      <c r="V17101" s="42"/>
      <c r="W17101" s="42"/>
      <c r="X17101" s="42"/>
      <c r="Y17101" s="42"/>
      <c r="Z17101" s="42"/>
    </row>
    <row r="17102">
      <c r="B17102" s="42"/>
      <c r="D17102" s="90"/>
      <c r="F17102" s="90"/>
      <c r="G17102" s="42"/>
      <c r="H17102" s="90"/>
      <c r="M17102" s="42"/>
      <c r="S17102" s="42"/>
      <c r="T17102" s="42"/>
      <c r="U17102" s="42"/>
      <c r="V17102" s="42"/>
      <c r="W17102" s="42"/>
      <c r="X17102" s="42"/>
      <c r="Y17102" s="42"/>
      <c r="Z17102" s="42"/>
    </row>
    <row r="17103">
      <c r="B17103" s="42"/>
      <c r="D17103" s="90"/>
      <c r="F17103" s="90"/>
      <c r="G17103" s="42"/>
      <c r="H17103" s="90"/>
      <c r="M17103" s="42"/>
      <c r="S17103" s="42"/>
      <c r="T17103" s="42"/>
      <c r="U17103" s="42"/>
      <c r="V17103" s="42"/>
      <c r="W17103" s="42"/>
      <c r="X17103" s="42"/>
      <c r="Y17103" s="42"/>
      <c r="Z17103" s="42"/>
    </row>
    <row r="17104">
      <c r="B17104" s="42"/>
      <c r="D17104" s="90"/>
      <c r="F17104" s="90"/>
      <c r="G17104" s="42"/>
      <c r="H17104" s="90"/>
      <c r="M17104" s="42"/>
      <c r="S17104" s="42"/>
      <c r="T17104" s="42"/>
      <c r="U17104" s="42"/>
      <c r="V17104" s="42"/>
      <c r="W17104" s="42"/>
      <c r="X17104" s="42"/>
      <c r="Y17104" s="42"/>
      <c r="Z17104" s="42"/>
    </row>
    <row r="17105">
      <c r="B17105" s="42"/>
      <c r="D17105" s="90"/>
      <c r="F17105" s="90"/>
      <c r="G17105" s="42"/>
      <c r="H17105" s="90"/>
      <c r="M17105" s="42"/>
      <c r="S17105" s="42"/>
      <c r="T17105" s="42"/>
      <c r="U17105" s="42"/>
      <c r="V17105" s="42"/>
      <c r="W17105" s="42"/>
      <c r="X17105" s="42"/>
      <c r="Y17105" s="42"/>
      <c r="Z17105" s="42"/>
    </row>
    <row r="17106">
      <c r="B17106" s="42"/>
      <c r="D17106" s="90"/>
      <c r="F17106" s="90"/>
      <c r="G17106" s="42"/>
      <c r="H17106" s="90"/>
      <c r="M17106" s="42"/>
      <c r="S17106" s="42"/>
      <c r="T17106" s="42"/>
      <c r="U17106" s="42"/>
      <c r="V17106" s="42"/>
      <c r="W17106" s="42"/>
      <c r="X17106" s="42"/>
      <c r="Y17106" s="42"/>
      <c r="Z17106" s="42"/>
    </row>
    <row r="17107">
      <c r="B17107" s="42"/>
      <c r="D17107" s="90"/>
      <c r="F17107" s="90"/>
      <c r="G17107" s="42"/>
      <c r="H17107" s="90"/>
      <c r="M17107" s="42"/>
      <c r="S17107" s="42"/>
      <c r="T17107" s="42"/>
      <c r="U17107" s="42"/>
      <c r="V17107" s="42"/>
      <c r="W17107" s="42"/>
      <c r="X17107" s="42"/>
      <c r="Y17107" s="42"/>
      <c r="Z17107" s="42"/>
    </row>
    <row r="17108">
      <c r="B17108" s="42"/>
      <c r="D17108" s="90"/>
      <c r="F17108" s="90"/>
      <c r="G17108" s="42"/>
      <c r="H17108" s="90"/>
      <c r="M17108" s="42"/>
      <c r="S17108" s="42"/>
      <c r="T17108" s="42"/>
      <c r="U17108" s="42"/>
      <c r="V17108" s="42"/>
      <c r="W17108" s="42"/>
      <c r="X17108" s="42"/>
      <c r="Y17108" s="42"/>
      <c r="Z17108" s="42"/>
    </row>
    <row r="17109">
      <c r="B17109" s="42"/>
      <c r="D17109" s="90"/>
      <c r="F17109" s="90"/>
      <c r="G17109" s="42"/>
      <c r="H17109" s="90"/>
      <c r="M17109" s="42"/>
      <c r="S17109" s="42"/>
      <c r="T17109" s="42"/>
      <c r="U17109" s="42"/>
      <c r="V17109" s="42"/>
      <c r="W17109" s="42"/>
      <c r="X17109" s="42"/>
      <c r="Y17109" s="42"/>
      <c r="Z17109" s="42"/>
    </row>
    <row r="17110">
      <c r="B17110" s="42"/>
      <c r="D17110" s="90"/>
      <c r="F17110" s="90"/>
      <c r="G17110" s="42"/>
      <c r="H17110" s="90"/>
      <c r="M17110" s="42"/>
      <c r="S17110" s="42"/>
      <c r="T17110" s="42"/>
      <c r="U17110" s="42"/>
      <c r="V17110" s="42"/>
      <c r="W17110" s="42"/>
      <c r="X17110" s="42"/>
      <c r="Y17110" s="42"/>
      <c r="Z17110" s="42"/>
    </row>
    <row r="17111">
      <c r="B17111" s="42"/>
      <c r="D17111" s="90"/>
      <c r="F17111" s="90"/>
      <c r="G17111" s="42"/>
      <c r="H17111" s="90"/>
      <c r="M17111" s="42"/>
      <c r="S17111" s="42"/>
      <c r="T17111" s="42"/>
      <c r="U17111" s="42"/>
      <c r="V17111" s="42"/>
      <c r="W17111" s="42"/>
      <c r="X17111" s="42"/>
      <c r="Y17111" s="42"/>
      <c r="Z17111" s="42"/>
    </row>
    <row r="17112">
      <c r="B17112" s="42"/>
      <c r="D17112" s="90"/>
      <c r="F17112" s="90"/>
      <c r="G17112" s="42"/>
      <c r="H17112" s="90"/>
      <c r="M17112" s="42"/>
      <c r="S17112" s="42"/>
      <c r="T17112" s="42"/>
      <c r="U17112" s="42"/>
      <c r="V17112" s="42"/>
      <c r="W17112" s="42"/>
      <c r="X17112" s="42"/>
      <c r="Y17112" s="42"/>
      <c r="Z17112" s="42"/>
    </row>
    <row r="17113">
      <c r="B17113" s="42"/>
      <c r="D17113" s="90"/>
      <c r="F17113" s="90"/>
      <c r="G17113" s="42"/>
      <c r="H17113" s="90"/>
      <c r="M17113" s="42"/>
      <c r="S17113" s="42"/>
      <c r="T17113" s="42"/>
      <c r="U17113" s="42"/>
      <c r="V17113" s="42"/>
      <c r="W17113" s="42"/>
      <c r="X17113" s="42"/>
      <c r="Y17113" s="42"/>
      <c r="Z17113" s="42"/>
    </row>
    <row r="17114">
      <c r="B17114" s="42"/>
      <c r="D17114" s="90"/>
      <c r="F17114" s="90"/>
      <c r="G17114" s="42"/>
      <c r="H17114" s="90"/>
      <c r="M17114" s="42"/>
      <c r="S17114" s="42"/>
      <c r="T17114" s="42"/>
      <c r="U17114" s="42"/>
      <c r="V17114" s="42"/>
      <c r="W17114" s="42"/>
      <c r="X17114" s="42"/>
      <c r="Y17114" s="42"/>
      <c r="Z17114" s="42"/>
    </row>
    <row r="17115">
      <c r="B17115" s="42"/>
      <c r="D17115" s="90"/>
      <c r="F17115" s="90"/>
      <c r="G17115" s="42"/>
      <c r="H17115" s="90"/>
      <c r="M17115" s="42"/>
      <c r="S17115" s="42"/>
      <c r="T17115" s="42"/>
      <c r="U17115" s="42"/>
      <c r="V17115" s="42"/>
      <c r="W17115" s="42"/>
      <c r="X17115" s="42"/>
      <c r="Y17115" s="42"/>
      <c r="Z17115" s="42"/>
    </row>
    <row r="17116">
      <c r="B17116" s="42"/>
      <c r="D17116" s="90"/>
      <c r="F17116" s="90"/>
      <c r="G17116" s="42"/>
      <c r="H17116" s="90"/>
      <c r="M17116" s="42"/>
      <c r="S17116" s="42"/>
      <c r="T17116" s="42"/>
      <c r="U17116" s="42"/>
      <c r="V17116" s="42"/>
      <c r="W17116" s="42"/>
      <c r="X17116" s="42"/>
      <c r="Y17116" s="42"/>
      <c r="Z17116" s="42"/>
    </row>
    <row r="17117">
      <c r="B17117" s="42"/>
      <c r="D17117" s="90"/>
      <c r="F17117" s="90"/>
      <c r="G17117" s="42"/>
      <c r="H17117" s="90"/>
      <c r="M17117" s="42"/>
      <c r="S17117" s="42"/>
      <c r="T17117" s="42"/>
      <c r="U17117" s="42"/>
      <c r="V17117" s="42"/>
      <c r="W17117" s="42"/>
      <c r="X17117" s="42"/>
      <c r="Y17117" s="42"/>
      <c r="Z17117" s="42"/>
    </row>
    <row r="17118">
      <c r="B17118" s="42"/>
      <c r="D17118" s="90"/>
      <c r="F17118" s="90"/>
      <c r="G17118" s="42"/>
      <c r="H17118" s="90"/>
      <c r="M17118" s="42"/>
      <c r="S17118" s="42"/>
      <c r="T17118" s="42"/>
      <c r="U17118" s="42"/>
      <c r="V17118" s="42"/>
      <c r="W17118" s="42"/>
      <c r="X17118" s="42"/>
      <c r="Y17118" s="42"/>
      <c r="Z17118" s="42"/>
    </row>
    <row r="17119">
      <c r="B17119" s="42"/>
      <c r="D17119" s="90"/>
      <c r="F17119" s="90"/>
      <c r="G17119" s="42"/>
      <c r="H17119" s="90"/>
      <c r="M17119" s="42"/>
      <c r="S17119" s="42"/>
      <c r="T17119" s="42"/>
      <c r="U17119" s="42"/>
      <c r="V17119" s="42"/>
      <c r="W17119" s="42"/>
      <c r="X17119" s="42"/>
      <c r="Y17119" s="42"/>
      <c r="Z17119" s="42"/>
    </row>
    <row r="17120">
      <c r="B17120" s="42"/>
      <c r="D17120" s="90"/>
      <c r="F17120" s="90"/>
      <c r="G17120" s="42"/>
      <c r="H17120" s="90"/>
      <c r="M17120" s="42"/>
      <c r="S17120" s="42"/>
      <c r="T17120" s="42"/>
      <c r="U17120" s="42"/>
      <c r="V17120" s="42"/>
      <c r="W17120" s="42"/>
      <c r="X17120" s="42"/>
      <c r="Y17120" s="42"/>
      <c r="Z17120" s="42"/>
    </row>
    <row r="17121">
      <c r="B17121" s="42"/>
      <c r="D17121" s="90"/>
      <c r="F17121" s="90"/>
      <c r="G17121" s="42"/>
      <c r="H17121" s="90"/>
      <c r="M17121" s="42"/>
      <c r="S17121" s="42"/>
      <c r="T17121" s="42"/>
      <c r="U17121" s="42"/>
      <c r="V17121" s="42"/>
      <c r="W17121" s="42"/>
      <c r="X17121" s="42"/>
      <c r="Y17121" s="42"/>
      <c r="Z17121" s="42"/>
    </row>
    <row r="17122">
      <c r="B17122" s="42"/>
      <c r="D17122" s="90"/>
      <c r="F17122" s="90"/>
      <c r="G17122" s="42"/>
      <c r="H17122" s="90"/>
      <c r="M17122" s="42"/>
      <c r="S17122" s="42"/>
      <c r="T17122" s="42"/>
      <c r="U17122" s="42"/>
      <c r="V17122" s="42"/>
      <c r="W17122" s="42"/>
      <c r="X17122" s="42"/>
      <c r="Y17122" s="42"/>
      <c r="Z17122" s="42"/>
    </row>
    <row r="17123">
      <c r="B17123" s="42"/>
      <c r="D17123" s="90"/>
      <c r="F17123" s="90"/>
      <c r="G17123" s="42"/>
      <c r="H17123" s="90"/>
      <c r="M17123" s="42"/>
      <c r="S17123" s="42"/>
      <c r="T17123" s="42"/>
      <c r="U17123" s="42"/>
      <c r="V17123" s="42"/>
      <c r="W17123" s="42"/>
      <c r="X17123" s="42"/>
      <c r="Y17123" s="42"/>
      <c r="Z17123" s="42"/>
    </row>
    <row r="17124">
      <c r="B17124" s="42"/>
      <c r="D17124" s="90"/>
      <c r="F17124" s="90"/>
      <c r="G17124" s="42"/>
      <c r="H17124" s="90"/>
      <c r="M17124" s="42"/>
      <c r="S17124" s="42"/>
      <c r="T17124" s="42"/>
      <c r="U17124" s="42"/>
      <c r="V17124" s="42"/>
      <c r="W17124" s="42"/>
      <c r="X17124" s="42"/>
      <c r="Y17124" s="42"/>
      <c r="Z17124" s="42"/>
    </row>
    <row r="17125">
      <c r="B17125" s="42"/>
      <c r="D17125" s="90"/>
      <c r="F17125" s="90"/>
      <c r="G17125" s="42"/>
      <c r="H17125" s="90"/>
      <c r="M17125" s="42"/>
      <c r="S17125" s="42"/>
      <c r="T17125" s="42"/>
      <c r="U17125" s="42"/>
      <c r="V17125" s="42"/>
      <c r="W17125" s="42"/>
      <c r="X17125" s="42"/>
      <c r="Y17125" s="42"/>
      <c r="Z17125" s="42"/>
    </row>
    <row r="17126">
      <c r="B17126" s="42"/>
      <c r="D17126" s="90"/>
      <c r="F17126" s="90"/>
      <c r="G17126" s="42"/>
      <c r="H17126" s="90"/>
      <c r="M17126" s="42"/>
      <c r="S17126" s="42"/>
      <c r="T17126" s="42"/>
      <c r="U17126" s="42"/>
      <c r="V17126" s="42"/>
      <c r="W17126" s="42"/>
      <c r="X17126" s="42"/>
      <c r="Y17126" s="42"/>
      <c r="Z17126" s="42"/>
    </row>
    <row r="17127">
      <c r="B17127" s="42"/>
      <c r="D17127" s="90"/>
      <c r="F17127" s="90"/>
      <c r="G17127" s="42"/>
      <c r="H17127" s="90"/>
      <c r="M17127" s="42"/>
      <c r="S17127" s="42"/>
      <c r="T17127" s="42"/>
      <c r="U17127" s="42"/>
      <c r="V17127" s="42"/>
      <c r="W17127" s="42"/>
      <c r="X17127" s="42"/>
      <c r="Y17127" s="42"/>
      <c r="Z17127" s="42"/>
    </row>
    <row r="17128">
      <c r="B17128" s="42"/>
      <c r="D17128" s="90"/>
      <c r="F17128" s="90"/>
      <c r="G17128" s="42"/>
      <c r="H17128" s="90"/>
      <c r="M17128" s="42"/>
      <c r="S17128" s="42"/>
      <c r="T17128" s="42"/>
      <c r="U17128" s="42"/>
      <c r="V17128" s="42"/>
      <c r="W17128" s="42"/>
      <c r="X17128" s="42"/>
      <c r="Y17128" s="42"/>
      <c r="Z17128" s="42"/>
    </row>
    <row r="17129">
      <c r="B17129" s="42"/>
      <c r="D17129" s="90"/>
      <c r="F17129" s="90"/>
      <c r="G17129" s="42"/>
      <c r="H17129" s="90"/>
      <c r="M17129" s="42"/>
      <c r="S17129" s="42"/>
      <c r="T17129" s="42"/>
      <c r="U17129" s="42"/>
      <c r="V17129" s="42"/>
      <c r="W17129" s="42"/>
      <c r="X17129" s="42"/>
      <c r="Y17129" s="42"/>
      <c r="Z17129" s="42"/>
    </row>
    <row r="17130">
      <c r="B17130" s="42"/>
      <c r="D17130" s="90"/>
      <c r="F17130" s="90"/>
      <c r="G17130" s="42"/>
      <c r="H17130" s="90"/>
      <c r="M17130" s="42"/>
      <c r="S17130" s="42"/>
      <c r="T17130" s="42"/>
      <c r="U17130" s="42"/>
      <c r="V17130" s="42"/>
      <c r="W17130" s="42"/>
      <c r="X17130" s="42"/>
      <c r="Y17130" s="42"/>
      <c r="Z17130" s="42"/>
    </row>
    <row r="17131">
      <c r="B17131" s="42"/>
      <c r="D17131" s="90"/>
      <c r="F17131" s="90"/>
      <c r="G17131" s="42"/>
      <c r="H17131" s="90"/>
      <c r="M17131" s="42"/>
      <c r="S17131" s="42"/>
      <c r="T17131" s="42"/>
      <c r="U17131" s="42"/>
      <c r="V17131" s="42"/>
      <c r="W17131" s="42"/>
      <c r="X17131" s="42"/>
      <c r="Y17131" s="42"/>
      <c r="Z17131" s="42"/>
    </row>
    <row r="17132">
      <c r="B17132" s="42"/>
      <c r="D17132" s="90"/>
      <c r="F17132" s="90"/>
      <c r="G17132" s="42"/>
      <c r="H17132" s="90"/>
      <c r="M17132" s="42"/>
      <c r="S17132" s="42"/>
      <c r="T17132" s="42"/>
      <c r="U17132" s="42"/>
      <c r="V17132" s="42"/>
      <c r="W17132" s="42"/>
      <c r="X17132" s="42"/>
      <c r="Y17132" s="42"/>
      <c r="Z17132" s="42"/>
    </row>
    <row r="17133">
      <c r="B17133" s="42"/>
      <c r="D17133" s="90"/>
      <c r="F17133" s="90"/>
      <c r="G17133" s="42"/>
      <c r="H17133" s="90"/>
      <c r="M17133" s="42"/>
      <c r="S17133" s="42"/>
      <c r="T17133" s="42"/>
      <c r="U17133" s="42"/>
      <c r="V17133" s="42"/>
      <c r="W17133" s="42"/>
      <c r="X17133" s="42"/>
      <c r="Y17133" s="42"/>
      <c r="Z17133" s="42"/>
    </row>
    <row r="17134">
      <c r="B17134" s="42"/>
      <c r="D17134" s="90"/>
      <c r="F17134" s="90"/>
      <c r="G17134" s="42"/>
      <c r="H17134" s="90"/>
      <c r="M17134" s="42"/>
      <c r="S17134" s="42"/>
      <c r="T17134" s="42"/>
      <c r="U17134" s="42"/>
      <c r="V17134" s="42"/>
      <c r="W17134" s="42"/>
      <c r="X17134" s="42"/>
      <c r="Y17134" s="42"/>
      <c r="Z17134" s="42"/>
    </row>
    <row r="17135">
      <c r="B17135" s="42"/>
      <c r="D17135" s="90"/>
      <c r="F17135" s="90"/>
      <c r="G17135" s="42"/>
      <c r="H17135" s="90"/>
      <c r="M17135" s="42"/>
      <c r="S17135" s="42"/>
      <c r="T17135" s="42"/>
      <c r="U17135" s="42"/>
      <c r="V17135" s="42"/>
      <c r="W17135" s="42"/>
      <c r="X17135" s="42"/>
      <c r="Y17135" s="42"/>
      <c r="Z17135" s="42"/>
    </row>
    <row r="17136">
      <c r="B17136" s="42"/>
      <c r="D17136" s="90"/>
      <c r="F17136" s="90"/>
      <c r="G17136" s="42"/>
      <c r="H17136" s="90"/>
      <c r="M17136" s="42"/>
      <c r="S17136" s="42"/>
      <c r="T17136" s="42"/>
      <c r="U17136" s="42"/>
      <c r="V17136" s="42"/>
      <c r="W17136" s="42"/>
      <c r="X17136" s="42"/>
      <c r="Y17136" s="42"/>
      <c r="Z17136" s="42"/>
    </row>
    <row r="17137">
      <c r="B17137" s="42"/>
      <c r="D17137" s="90"/>
      <c r="F17137" s="90"/>
      <c r="G17137" s="42"/>
      <c r="H17137" s="90"/>
      <c r="M17137" s="42"/>
      <c r="S17137" s="42"/>
      <c r="T17137" s="42"/>
      <c r="U17137" s="42"/>
      <c r="V17137" s="42"/>
      <c r="W17137" s="42"/>
      <c r="X17137" s="42"/>
      <c r="Y17137" s="42"/>
      <c r="Z17137" s="42"/>
    </row>
    <row r="17138">
      <c r="B17138" s="42"/>
      <c r="D17138" s="90"/>
      <c r="F17138" s="90"/>
      <c r="G17138" s="42"/>
      <c r="H17138" s="90"/>
      <c r="M17138" s="42"/>
      <c r="S17138" s="42"/>
      <c r="T17138" s="42"/>
      <c r="U17138" s="42"/>
      <c r="V17138" s="42"/>
      <c r="W17138" s="42"/>
      <c r="X17138" s="42"/>
      <c r="Y17138" s="42"/>
      <c r="Z17138" s="42"/>
    </row>
    <row r="17139">
      <c r="B17139" s="42"/>
      <c r="D17139" s="90"/>
      <c r="F17139" s="90"/>
      <c r="G17139" s="42"/>
      <c r="H17139" s="90"/>
      <c r="M17139" s="42"/>
      <c r="S17139" s="42"/>
      <c r="T17139" s="42"/>
      <c r="U17139" s="42"/>
      <c r="V17139" s="42"/>
      <c r="W17139" s="42"/>
      <c r="X17139" s="42"/>
      <c r="Y17139" s="42"/>
      <c r="Z17139" s="42"/>
    </row>
    <row r="17140">
      <c r="B17140" s="42"/>
      <c r="D17140" s="90"/>
      <c r="F17140" s="90"/>
      <c r="G17140" s="42"/>
      <c r="H17140" s="90"/>
      <c r="M17140" s="42"/>
      <c r="S17140" s="42"/>
      <c r="T17140" s="42"/>
      <c r="U17140" s="42"/>
      <c r="V17140" s="42"/>
      <c r="W17140" s="42"/>
      <c r="X17140" s="42"/>
      <c r="Y17140" s="42"/>
      <c r="Z17140" s="42"/>
    </row>
    <row r="17141">
      <c r="B17141" s="42"/>
      <c r="D17141" s="90"/>
      <c r="F17141" s="90"/>
      <c r="G17141" s="42"/>
      <c r="H17141" s="90"/>
      <c r="M17141" s="42"/>
      <c r="S17141" s="42"/>
      <c r="T17141" s="42"/>
      <c r="U17141" s="42"/>
      <c r="V17141" s="42"/>
      <c r="W17141" s="42"/>
      <c r="X17141" s="42"/>
      <c r="Y17141" s="42"/>
      <c r="Z17141" s="42"/>
    </row>
    <row r="17142">
      <c r="B17142" s="42"/>
      <c r="D17142" s="90"/>
      <c r="F17142" s="90"/>
      <c r="G17142" s="42"/>
      <c r="H17142" s="90"/>
      <c r="M17142" s="42"/>
      <c r="S17142" s="42"/>
      <c r="T17142" s="42"/>
      <c r="U17142" s="42"/>
      <c r="V17142" s="42"/>
      <c r="W17142" s="42"/>
      <c r="X17142" s="42"/>
      <c r="Y17142" s="42"/>
      <c r="Z17142" s="42"/>
    </row>
    <row r="17143">
      <c r="B17143" s="42"/>
      <c r="D17143" s="90"/>
      <c r="F17143" s="90"/>
      <c r="G17143" s="42"/>
      <c r="H17143" s="90"/>
      <c r="M17143" s="42"/>
      <c r="S17143" s="42"/>
      <c r="T17143" s="42"/>
      <c r="U17143" s="42"/>
      <c r="V17143" s="42"/>
      <c r="W17143" s="42"/>
      <c r="X17143" s="42"/>
      <c r="Y17143" s="42"/>
      <c r="Z17143" s="42"/>
    </row>
    <row r="17144">
      <c r="B17144" s="42"/>
      <c r="D17144" s="90"/>
      <c r="F17144" s="90"/>
      <c r="G17144" s="42"/>
      <c r="H17144" s="90"/>
      <c r="M17144" s="42"/>
      <c r="S17144" s="42"/>
      <c r="T17144" s="42"/>
      <c r="U17144" s="42"/>
      <c r="V17144" s="42"/>
      <c r="W17144" s="42"/>
      <c r="X17144" s="42"/>
      <c r="Y17144" s="42"/>
      <c r="Z17144" s="42"/>
    </row>
    <row r="17145">
      <c r="B17145" s="42"/>
      <c r="D17145" s="90"/>
      <c r="F17145" s="90"/>
      <c r="G17145" s="42"/>
      <c r="H17145" s="90"/>
      <c r="M17145" s="42"/>
      <c r="S17145" s="42"/>
      <c r="T17145" s="42"/>
      <c r="U17145" s="42"/>
      <c r="V17145" s="42"/>
      <c r="W17145" s="42"/>
      <c r="X17145" s="42"/>
      <c r="Y17145" s="42"/>
      <c r="Z17145" s="42"/>
    </row>
    <row r="17146">
      <c r="B17146" s="42"/>
      <c r="D17146" s="90"/>
      <c r="F17146" s="90"/>
      <c r="G17146" s="42"/>
      <c r="H17146" s="90"/>
      <c r="M17146" s="42"/>
      <c r="S17146" s="42"/>
      <c r="T17146" s="42"/>
      <c r="U17146" s="42"/>
      <c r="V17146" s="42"/>
      <c r="W17146" s="42"/>
      <c r="X17146" s="42"/>
      <c r="Y17146" s="42"/>
      <c r="Z17146" s="42"/>
    </row>
    <row r="17147">
      <c r="B17147" s="42"/>
      <c r="D17147" s="90"/>
      <c r="F17147" s="90"/>
      <c r="G17147" s="42"/>
      <c r="H17147" s="90"/>
      <c r="M17147" s="42"/>
      <c r="S17147" s="42"/>
      <c r="T17147" s="42"/>
      <c r="U17147" s="42"/>
      <c r="V17147" s="42"/>
      <c r="W17147" s="42"/>
      <c r="X17147" s="42"/>
      <c r="Y17147" s="42"/>
      <c r="Z17147" s="42"/>
    </row>
    <row r="17148">
      <c r="B17148" s="42"/>
      <c r="D17148" s="90"/>
      <c r="F17148" s="90"/>
      <c r="G17148" s="42"/>
      <c r="H17148" s="90"/>
      <c r="M17148" s="42"/>
      <c r="S17148" s="42"/>
      <c r="T17148" s="42"/>
      <c r="U17148" s="42"/>
      <c r="V17148" s="42"/>
      <c r="W17148" s="42"/>
      <c r="X17148" s="42"/>
      <c r="Y17148" s="42"/>
      <c r="Z17148" s="42"/>
    </row>
    <row r="17149">
      <c r="B17149" s="42"/>
      <c r="D17149" s="90"/>
      <c r="F17149" s="90"/>
      <c r="G17149" s="42"/>
      <c r="H17149" s="90"/>
      <c r="M17149" s="42"/>
      <c r="S17149" s="42"/>
      <c r="T17149" s="42"/>
      <c r="U17149" s="42"/>
      <c r="V17149" s="42"/>
      <c r="W17149" s="42"/>
      <c r="X17149" s="42"/>
      <c r="Y17149" s="42"/>
      <c r="Z17149" s="42"/>
    </row>
    <row r="17150">
      <c r="B17150" s="42"/>
      <c r="D17150" s="90"/>
      <c r="F17150" s="90"/>
      <c r="G17150" s="42"/>
      <c r="H17150" s="90"/>
      <c r="M17150" s="42"/>
      <c r="S17150" s="42"/>
      <c r="T17150" s="42"/>
      <c r="U17150" s="42"/>
      <c r="V17150" s="42"/>
      <c r="W17150" s="42"/>
      <c r="X17150" s="42"/>
      <c r="Y17150" s="42"/>
      <c r="Z17150" s="42"/>
    </row>
    <row r="17151">
      <c r="B17151" s="42"/>
      <c r="D17151" s="90"/>
      <c r="F17151" s="90"/>
      <c r="G17151" s="42"/>
      <c r="H17151" s="90"/>
      <c r="M17151" s="42"/>
      <c r="S17151" s="42"/>
      <c r="T17151" s="42"/>
      <c r="U17151" s="42"/>
      <c r="V17151" s="42"/>
      <c r="W17151" s="42"/>
      <c r="X17151" s="42"/>
      <c r="Y17151" s="42"/>
      <c r="Z17151" s="42"/>
    </row>
    <row r="17152">
      <c r="B17152" s="42"/>
      <c r="D17152" s="90"/>
      <c r="F17152" s="90"/>
      <c r="G17152" s="42"/>
      <c r="H17152" s="90"/>
      <c r="M17152" s="42"/>
      <c r="S17152" s="42"/>
      <c r="T17152" s="42"/>
      <c r="U17152" s="42"/>
      <c r="V17152" s="42"/>
      <c r="W17152" s="42"/>
      <c r="X17152" s="42"/>
      <c r="Y17152" s="42"/>
      <c r="Z17152" s="42"/>
    </row>
    <row r="17153">
      <c r="B17153" s="42"/>
      <c r="D17153" s="90"/>
      <c r="F17153" s="90"/>
      <c r="G17153" s="42"/>
      <c r="H17153" s="90"/>
      <c r="M17153" s="42"/>
      <c r="S17153" s="42"/>
      <c r="T17153" s="42"/>
      <c r="U17153" s="42"/>
      <c r="V17153" s="42"/>
      <c r="W17153" s="42"/>
      <c r="X17153" s="42"/>
      <c r="Y17153" s="42"/>
      <c r="Z17153" s="42"/>
    </row>
    <row r="17154">
      <c r="B17154" s="42"/>
      <c r="D17154" s="90"/>
      <c r="F17154" s="90"/>
      <c r="G17154" s="42"/>
      <c r="H17154" s="90"/>
      <c r="M17154" s="42"/>
      <c r="S17154" s="42"/>
      <c r="T17154" s="42"/>
      <c r="U17154" s="42"/>
      <c r="V17154" s="42"/>
      <c r="W17154" s="42"/>
      <c r="X17154" s="42"/>
      <c r="Y17154" s="42"/>
      <c r="Z17154" s="42"/>
    </row>
    <row r="17155">
      <c r="B17155" s="42"/>
      <c r="D17155" s="90"/>
      <c r="F17155" s="90"/>
      <c r="G17155" s="42"/>
      <c r="H17155" s="90"/>
      <c r="M17155" s="42"/>
      <c r="S17155" s="42"/>
      <c r="T17155" s="42"/>
      <c r="U17155" s="42"/>
      <c r="V17155" s="42"/>
      <c r="W17155" s="42"/>
      <c r="X17155" s="42"/>
      <c r="Y17155" s="42"/>
      <c r="Z17155" s="42"/>
    </row>
    <row r="17156">
      <c r="B17156" s="42"/>
      <c r="D17156" s="90"/>
      <c r="F17156" s="90"/>
      <c r="G17156" s="42"/>
      <c r="H17156" s="90"/>
      <c r="M17156" s="42"/>
      <c r="S17156" s="42"/>
      <c r="T17156" s="42"/>
      <c r="U17156" s="42"/>
      <c r="V17156" s="42"/>
      <c r="W17156" s="42"/>
      <c r="X17156" s="42"/>
      <c r="Y17156" s="42"/>
      <c r="Z17156" s="42"/>
    </row>
    <row r="17157">
      <c r="B17157" s="42"/>
      <c r="D17157" s="90"/>
      <c r="F17157" s="90"/>
      <c r="G17157" s="42"/>
      <c r="H17157" s="90"/>
      <c r="M17157" s="42"/>
      <c r="S17157" s="42"/>
      <c r="T17157" s="42"/>
      <c r="U17157" s="42"/>
      <c r="V17157" s="42"/>
      <c r="W17157" s="42"/>
      <c r="X17157" s="42"/>
      <c r="Y17157" s="42"/>
      <c r="Z17157" s="42"/>
    </row>
    <row r="17158">
      <c r="B17158" s="42"/>
      <c r="D17158" s="90"/>
      <c r="F17158" s="90"/>
      <c r="G17158" s="42"/>
      <c r="H17158" s="90"/>
      <c r="M17158" s="42"/>
      <c r="S17158" s="42"/>
      <c r="T17158" s="42"/>
      <c r="U17158" s="42"/>
      <c r="V17158" s="42"/>
      <c r="W17158" s="42"/>
      <c r="X17158" s="42"/>
      <c r="Y17158" s="42"/>
      <c r="Z17158" s="42"/>
    </row>
    <row r="17159">
      <c r="B17159" s="42"/>
      <c r="D17159" s="90"/>
      <c r="F17159" s="90"/>
      <c r="G17159" s="42"/>
      <c r="H17159" s="90"/>
      <c r="M17159" s="42"/>
      <c r="S17159" s="42"/>
      <c r="T17159" s="42"/>
      <c r="U17159" s="42"/>
      <c r="V17159" s="42"/>
      <c r="W17159" s="42"/>
      <c r="X17159" s="42"/>
      <c r="Y17159" s="42"/>
      <c r="Z17159" s="42"/>
    </row>
    <row r="17160">
      <c r="B17160" s="42"/>
      <c r="D17160" s="90"/>
      <c r="F17160" s="90"/>
      <c r="G17160" s="42"/>
      <c r="H17160" s="90"/>
      <c r="M17160" s="42"/>
      <c r="S17160" s="42"/>
      <c r="T17160" s="42"/>
      <c r="U17160" s="42"/>
      <c r="V17160" s="42"/>
      <c r="W17160" s="42"/>
      <c r="X17160" s="42"/>
      <c r="Y17160" s="42"/>
      <c r="Z17160" s="42"/>
    </row>
    <row r="17161">
      <c r="B17161" s="42"/>
      <c r="D17161" s="90"/>
      <c r="F17161" s="90"/>
      <c r="G17161" s="42"/>
      <c r="H17161" s="90"/>
      <c r="M17161" s="42"/>
      <c r="S17161" s="42"/>
      <c r="T17161" s="42"/>
      <c r="U17161" s="42"/>
      <c r="V17161" s="42"/>
      <c r="W17161" s="42"/>
      <c r="X17161" s="42"/>
      <c r="Y17161" s="42"/>
      <c r="Z17161" s="42"/>
    </row>
    <row r="17162">
      <c r="B17162" s="42"/>
      <c r="D17162" s="90"/>
      <c r="F17162" s="90"/>
      <c r="G17162" s="42"/>
      <c r="H17162" s="90"/>
      <c r="M17162" s="42"/>
      <c r="S17162" s="42"/>
      <c r="T17162" s="42"/>
      <c r="U17162" s="42"/>
      <c r="V17162" s="42"/>
      <c r="W17162" s="42"/>
      <c r="X17162" s="42"/>
      <c r="Y17162" s="42"/>
      <c r="Z17162" s="42"/>
    </row>
    <row r="17163">
      <c r="B17163" s="42"/>
      <c r="D17163" s="90"/>
      <c r="F17163" s="90"/>
      <c r="G17163" s="42"/>
      <c r="H17163" s="90"/>
      <c r="M17163" s="42"/>
      <c r="S17163" s="42"/>
      <c r="T17163" s="42"/>
      <c r="U17163" s="42"/>
      <c r="V17163" s="42"/>
      <c r="W17163" s="42"/>
      <c r="X17163" s="42"/>
      <c r="Y17163" s="42"/>
      <c r="Z17163" s="42"/>
    </row>
    <row r="17164">
      <c r="B17164" s="42"/>
      <c r="D17164" s="90"/>
      <c r="F17164" s="90"/>
      <c r="G17164" s="42"/>
      <c r="H17164" s="90"/>
      <c r="M17164" s="42"/>
      <c r="S17164" s="42"/>
      <c r="T17164" s="42"/>
      <c r="U17164" s="42"/>
      <c r="V17164" s="42"/>
      <c r="W17164" s="42"/>
      <c r="X17164" s="42"/>
      <c r="Y17164" s="42"/>
      <c r="Z17164" s="42"/>
    </row>
    <row r="17165">
      <c r="B17165" s="42"/>
      <c r="D17165" s="90"/>
      <c r="F17165" s="90"/>
      <c r="G17165" s="42"/>
      <c r="H17165" s="90"/>
      <c r="M17165" s="42"/>
      <c r="S17165" s="42"/>
      <c r="T17165" s="42"/>
      <c r="U17165" s="42"/>
      <c r="V17165" s="42"/>
      <c r="W17165" s="42"/>
      <c r="X17165" s="42"/>
      <c r="Y17165" s="42"/>
      <c r="Z17165" s="42"/>
    </row>
    <row r="17166">
      <c r="B17166" s="42"/>
      <c r="D17166" s="90"/>
      <c r="F17166" s="90"/>
      <c r="G17166" s="42"/>
      <c r="H17166" s="90"/>
      <c r="M17166" s="42"/>
      <c r="S17166" s="42"/>
      <c r="T17166" s="42"/>
      <c r="U17166" s="42"/>
      <c r="V17166" s="42"/>
      <c r="W17166" s="42"/>
      <c r="X17166" s="42"/>
      <c r="Y17166" s="42"/>
      <c r="Z17166" s="42"/>
    </row>
    <row r="17167">
      <c r="B17167" s="42"/>
      <c r="D17167" s="90"/>
      <c r="F17167" s="90"/>
      <c r="G17167" s="42"/>
      <c r="H17167" s="90"/>
      <c r="M17167" s="42"/>
      <c r="S17167" s="42"/>
      <c r="T17167" s="42"/>
      <c r="U17167" s="42"/>
      <c r="V17167" s="42"/>
      <c r="W17167" s="42"/>
      <c r="X17167" s="42"/>
      <c r="Y17167" s="42"/>
      <c r="Z17167" s="42"/>
    </row>
    <row r="17168">
      <c r="B17168" s="42"/>
      <c r="D17168" s="90"/>
      <c r="F17168" s="90"/>
      <c r="G17168" s="42"/>
      <c r="H17168" s="90"/>
      <c r="M17168" s="42"/>
      <c r="S17168" s="42"/>
      <c r="T17168" s="42"/>
      <c r="U17168" s="42"/>
      <c r="V17168" s="42"/>
      <c r="W17168" s="42"/>
      <c r="X17168" s="42"/>
      <c r="Y17168" s="42"/>
      <c r="Z17168" s="42"/>
    </row>
    <row r="17169">
      <c r="B17169" s="42"/>
      <c r="D17169" s="90"/>
      <c r="F17169" s="90"/>
      <c r="G17169" s="42"/>
      <c r="H17169" s="90"/>
      <c r="M17169" s="42"/>
      <c r="S17169" s="42"/>
      <c r="T17169" s="42"/>
      <c r="U17169" s="42"/>
      <c r="V17169" s="42"/>
      <c r="W17169" s="42"/>
      <c r="X17169" s="42"/>
      <c r="Y17169" s="42"/>
      <c r="Z17169" s="42"/>
    </row>
    <row r="17170">
      <c r="B17170" s="42"/>
      <c r="D17170" s="90"/>
      <c r="F17170" s="90"/>
      <c r="G17170" s="42"/>
      <c r="H17170" s="90"/>
      <c r="M17170" s="42"/>
      <c r="S17170" s="42"/>
      <c r="T17170" s="42"/>
      <c r="U17170" s="42"/>
      <c r="V17170" s="42"/>
      <c r="W17170" s="42"/>
      <c r="X17170" s="42"/>
      <c r="Y17170" s="42"/>
      <c r="Z17170" s="42"/>
    </row>
    <row r="17171">
      <c r="B17171" s="42"/>
      <c r="D17171" s="90"/>
      <c r="F17171" s="90"/>
      <c r="G17171" s="42"/>
      <c r="H17171" s="90"/>
      <c r="M17171" s="42"/>
      <c r="S17171" s="42"/>
      <c r="T17171" s="42"/>
      <c r="U17171" s="42"/>
      <c r="V17171" s="42"/>
      <c r="W17171" s="42"/>
      <c r="X17171" s="42"/>
      <c r="Y17171" s="42"/>
      <c r="Z17171" s="42"/>
    </row>
    <row r="17172">
      <c r="B17172" s="42"/>
      <c r="D17172" s="90"/>
      <c r="F17172" s="90"/>
      <c r="G17172" s="42"/>
      <c r="H17172" s="90"/>
      <c r="M17172" s="42"/>
      <c r="S17172" s="42"/>
      <c r="T17172" s="42"/>
      <c r="U17172" s="42"/>
      <c r="V17172" s="42"/>
      <c r="W17172" s="42"/>
      <c r="X17172" s="42"/>
      <c r="Y17172" s="42"/>
      <c r="Z17172" s="42"/>
    </row>
    <row r="17173">
      <c r="B17173" s="42"/>
      <c r="D17173" s="90"/>
      <c r="F17173" s="90"/>
      <c r="G17173" s="42"/>
      <c r="H17173" s="90"/>
      <c r="M17173" s="42"/>
      <c r="S17173" s="42"/>
      <c r="T17173" s="42"/>
      <c r="U17173" s="42"/>
      <c r="V17173" s="42"/>
      <c r="W17173" s="42"/>
      <c r="X17173" s="42"/>
      <c r="Y17173" s="42"/>
      <c r="Z17173" s="42"/>
    </row>
    <row r="17174">
      <c r="B17174" s="42"/>
      <c r="D17174" s="90"/>
      <c r="F17174" s="90"/>
      <c r="G17174" s="42"/>
      <c r="H17174" s="90"/>
      <c r="M17174" s="42"/>
      <c r="S17174" s="42"/>
      <c r="T17174" s="42"/>
      <c r="U17174" s="42"/>
      <c r="V17174" s="42"/>
      <c r="W17174" s="42"/>
      <c r="X17174" s="42"/>
      <c r="Y17174" s="42"/>
      <c r="Z17174" s="42"/>
    </row>
    <row r="17175">
      <c r="B17175" s="42"/>
      <c r="D17175" s="90"/>
      <c r="F17175" s="90"/>
      <c r="G17175" s="42"/>
      <c r="H17175" s="90"/>
      <c r="M17175" s="42"/>
      <c r="S17175" s="42"/>
      <c r="T17175" s="42"/>
      <c r="U17175" s="42"/>
      <c r="V17175" s="42"/>
      <c r="W17175" s="42"/>
      <c r="X17175" s="42"/>
      <c r="Y17175" s="42"/>
      <c r="Z17175" s="42"/>
    </row>
    <row r="17176">
      <c r="B17176" s="42"/>
      <c r="D17176" s="90"/>
      <c r="F17176" s="90"/>
      <c r="G17176" s="42"/>
      <c r="H17176" s="90"/>
      <c r="M17176" s="42"/>
      <c r="S17176" s="42"/>
      <c r="T17176" s="42"/>
      <c r="U17176" s="42"/>
      <c r="V17176" s="42"/>
      <c r="W17176" s="42"/>
      <c r="X17176" s="42"/>
      <c r="Y17176" s="42"/>
      <c r="Z17176" s="42"/>
    </row>
    <row r="17177">
      <c r="B17177" s="42"/>
      <c r="D17177" s="90"/>
      <c r="F17177" s="90"/>
      <c r="G17177" s="42"/>
      <c r="H17177" s="90"/>
      <c r="M17177" s="42"/>
      <c r="S17177" s="42"/>
      <c r="T17177" s="42"/>
      <c r="U17177" s="42"/>
      <c r="V17177" s="42"/>
      <c r="W17177" s="42"/>
      <c r="X17177" s="42"/>
      <c r="Y17177" s="42"/>
      <c r="Z17177" s="42"/>
    </row>
    <row r="17178">
      <c r="B17178" s="42"/>
      <c r="D17178" s="90"/>
      <c r="F17178" s="90"/>
      <c r="G17178" s="42"/>
      <c r="H17178" s="90"/>
      <c r="M17178" s="42"/>
      <c r="S17178" s="42"/>
      <c r="T17178" s="42"/>
      <c r="U17178" s="42"/>
      <c r="V17178" s="42"/>
      <c r="W17178" s="42"/>
      <c r="X17178" s="42"/>
      <c r="Y17178" s="42"/>
      <c r="Z17178" s="42"/>
    </row>
    <row r="17179">
      <c r="B17179" s="42"/>
      <c r="D17179" s="90"/>
      <c r="F17179" s="90"/>
      <c r="G17179" s="42"/>
      <c r="H17179" s="90"/>
      <c r="M17179" s="42"/>
      <c r="S17179" s="42"/>
      <c r="T17179" s="42"/>
      <c r="U17179" s="42"/>
      <c r="V17179" s="42"/>
      <c r="W17179" s="42"/>
      <c r="X17179" s="42"/>
      <c r="Y17179" s="42"/>
      <c r="Z17179" s="42"/>
    </row>
    <row r="17180">
      <c r="B17180" s="42"/>
      <c r="D17180" s="90"/>
      <c r="F17180" s="90"/>
      <c r="G17180" s="42"/>
      <c r="H17180" s="90"/>
      <c r="M17180" s="42"/>
      <c r="S17180" s="42"/>
      <c r="T17180" s="42"/>
      <c r="U17180" s="42"/>
      <c r="V17180" s="42"/>
      <c r="W17180" s="42"/>
      <c r="X17180" s="42"/>
      <c r="Y17180" s="42"/>
      <c r="Z17180" s="42"/>
    </row>
    <row r="17181">
      <c r="B17181" s="42"/>
      <c r="D17181" s="90"/>
      <c r="F17181" s="90"/>
      <c r="G17181" s="42"/>
      <c r="H17181" s="90"/>
      <c r="M17181" s="42"/>
      <c r="S17181" s="42"/>
      <c r="T17181" s="42"/>
      <c r="U17181" s="42"/>
      <c r="V17181" s="42"/>
      <c r="W17181" s="42"/>
      <c r="X17181" s="42"/>
      <c r="Y17181" s="42"/>
      <c r="Z17181" s="42"/>
    </row>
    <row r="17182">
      <c r="B17182" s="42"/>
      <c r="D17182" s="90"/>
      <c r="F17182" s="90"/>
      <c r="G17182" s="42"/>
      <c r="H17182" s="90"/>
      <c r="M17182" s="42"/>
      <c r="S17182" s="42"/>
      <c r="T17182" s="42"/>
      <c r="U17182" s="42"/>
      <c r="V17182" s="42"/>
      <c r="W17182" s="42"/>
      <c r="X17182" s="42"/>
      <c r="Y17182" s="42"/>
      <c r="Z17182" s="42"/>
    </row>
    <row r="17183">
      <c r="B17183" s="42"/>
      <c r="D17183" s="90"/>
      <c r="F17183" s="90"/>
      <c r="G17183" s="42"/>
      <c r="H17183" s="90"/>
      <c r="M17183" s="42"/>
      <c r="S17183" s="42"/>
      <c r="T17183" s="42"/>
      <c r="U17183" s="42"/>
      <c r="V17183" s="42"/>
      <c r="W17183" s="42"/>
      <c r="X17183" s="42"/>
      <c r="Y17183" s="42"/>
      <c r="Z17183" s="42"/>
    </row>
    <row r="17184">
      <c r="B17184" s="42"/>
      <c r="D17184" s="90"/>
      <c r="F17184" s="90"/>
      <c r="G17184" s="42"/>
      <c r="H17184" s="90"/>
      <c r="M17184" s="42"/>
      <c r="S17184" s="42"/>
      <c r="T17184" s="42"/>
      <c r="U17184" s="42"/>
      <c r="V17184" s="42"/>
      <c r="W17184" s="42"/>
      <c r="X17184" s="42"/>
      <c r="Y17184" s="42"/>
      <c r="Z17184" s="42"/>
    </row>
    <row r="17185">
      <c r="B17185" s="42"/>
      <c r="D17185" s="90"/>
      <c r="F17185" s="90"/>
      <c r="G17185" s="42"/>
      <c r="H17185" s="90"/>
      <c r="M17185" s="42"/>
      <c r="S17185" s="42"/>
      <c r="T17185" s="42"/>
      <c r="U17185" s="42"/>
      <c r="V17185" s="42"/>
      <c r="W17185" s="42"/>
      <c r="X17185" s="42"/>
      <c r="Y17185" s="42"/>
      <c r="Z17185" s="42"/>
    </row>
    <row r="17186">
      <c r="B17186" s="42"/>
      <c r="D17186" s="90"/>
      <c r="F17186" s="90"/>
      <c r="G17186" s="42"/>
      <c r="H17186" s="90"/>
      <c r="M17186" s="42"/>
      <c r="S17186" s="42"/>
      <c r="T17186" s="42"/>
      <c r="U17186" s="42"/>
      <c r="V17186" s="42"/>
      <c r="W17186" s="42"/>
      <c r="X17186" s="42"/>
      <c r="Y17186" s="42"/>
      <c r="Z17186" s="42"/>
    </row>
    <row r="17187">
      <c r="B17187" s="42"/>
      <c r="D17187" s="90"/>
      <c r="F17187" s="90"/>
      <c r="G17187" s="42"/>
      <c r="H17187" s="90"/>
      <c r="M17187" s="42"/>
      <c r="S17187" s="42"/>
      <c r="T17187" s="42"/>
      <c r="U17187" s="42"/>
      <c r="V17187" s="42"/>
      <c r="W17187" s="42"/>
      <c r="X17187" s="42"/>
      <c r="Y17187" s="42"/>
      <c r="Z17187" s="42"/>
    </row>
    <row r="17188">
      <c r="B17188" s="42"/>
      <c r="D17188" s="90"/>
      <c r="F17188" s="90"/>
      <c r="G17188" s="42"/>
      <c r="H17188" s="90"/>
      <c r="M17188" s="42"/>
      <c r="S17188" s="42"/>
      <c r="T17188" s="42"/>
      <c r="U17188" s="42"/>
      <c r="V17188" s="42"/>
      <c r="W17188" s="42"/>
      <c r="X17188" s="42"/>
      <c r="Y17188" s="42"/>
      <c r="Z17188" s="42"/>
    </row>
    <row r="17189">
      <c r="B17189" s="42"/>
      <c r="D17189" s="90"/>
      <c r="F17189" s="90"/>
      <c r="G17189" s="42"/>
      <c r="H17189" s="90"/>
      <c r="M17189" s="42"/>
      <c r="S17189" s="42"/>
      <c r="T17189" s="42"/>
      <c r="U17189" s="42"/>
      <c r="V17189" s="42"/>
      <c r="W17189" s="42"/>
      <c r="X17189" s="42"/>
      <c r="Y17189" s="42"/>
      <c r="Z17189" s="42"/>
    </row>
    <row r="17190">
      <c r="B17190" s="42"/>
      <c r="D17190" s="90"/>
      <c r="F17190" s="90"/>
      <c r="G17190" s="42"/>
      <c r="H17190" s="90"/>
      <c r="M17190" s="42"/>
      <c r="S17190" s="42"/>
      <c r="T17190" s="42"/>
      <c r="U17190" s="42"/>
      <c r="V17190" s="42"/>
      <c r="W17190" s="42"/>
      <c r="X17190" s="42"/>
      <c r="Y17190" s="42"/>
      <c r="Z17190" s="42"/>
    </row>
    <row r="17191">
      <c r="B17191" s="42"/>
      <c r="D17191" s="90"/>
      <c r="F17191" s="90"/>
      <c r="G17191" s="42"/>
      <c r="H17191" s="90"/>
      <c r="M17191" s="42"/>
      <c r="S17191" s="42"/>
      <c r="T17191" s="42"/>
      <c r="U17191" s="42"/>
      <c r="V17191" s="42"/>
      <c r="W17191" s="42"/>
      <c r="X17191" s="42"/>
      <c r="Y17191" s="42"/>
      <c r="Z17191" s="42"/>
    </row>
    <row r="17192">
      <c r="B17192" s="42"/>
      <c r="D17192" s="90"/>
      <c r="F17192" s="90"/>
      <c r="G17192" s="42"/>
      <c r="H17192" s="90"/>
      <c r="M17192" s="42"/>
      <c r="S17192" s="42"/>
      <c r="T17192" s="42"/>
      <c r="U17192" s="42"/>
      <c r="V17192" s="42"/>
      <c r="W17192" s="42"/>
      <c r="X17192" s="42"/>
      <c r="Y17192" s="42"/>
      <c r="Z17192" s="42"/>
    </row>
    <row r="17193">
      <c r="B17193" s="42"/>
      <c r="D17193" s="90"/>
      <c r="F17193" s="90"/>
      <c r="G17193" s="42"/>
      <c r="H17193" s="90"/>
      <c r="M17193" s="42"/>
      <c r="S17193" s="42"/>
      <c r="T17193" s="42"/>
      <c r="U17193" s="42"/>
      <c r="V17193" s="42"/>
      <c r="W17193" s="42"/>
      <c r="X17193" s="42"/>
      <c r="Y17193" s="42"/>
      <c r="Z17193" s="42"/>
    </row>
    <row r="17194">
      <c r="B17194" s="42"/>
      <c r="D17194" s="90"/>
      <c r="F17194" s="90"/>
      <c r="G17194" s="42"/>
      <c r="H17194" s="90"/>
      <c r="M17194" s="42"/>
      <c r="S17194" s="42"/>
      <c r="T17194" s="42"/>
      <c r="U17194" s="42"/>
      <c r="V17194" s="42"/>
      <c r="W17194" s="42"/>
      <c r="X17194" s="42"/>
      <c r="Y17194" s="42"/>
      <c r="Z17194" s="42"/>
    </row>
    <row r="17195">
      <c r="B17195" s="42"/>
      <c r="D17195" s="90"/>
      <c r="F17195" s="90"/>
      <c r="G17195" s="42"/>
      <c r="H17195" s="90"/>
      <c r="M17195" s="42"/>
      <c r="S17195" s="42"/>
      <c r="T17195" s="42"/>
      <c r="U17195" s="42"/>
      <c r="V17195" s="42"/>
      <c r="W17195" s="42"/>
      <c r="X17195" s="42"/>
      <c r="Y17195" s="42"/>
      <c r="Z17195" s="42"/>
    </row>
    <row r="17196">
      <c r="B17196" s="42"/>
      <c r="D17196" s="90"/>
      <c r="F17196" s="90"/>
      <c r="G17196" s="42"/>
      <c r="H17196" s="90"/>
      <c r="M17196" s="42"/>
      <c r="S17196" s="42"/>
      <c r="T17196" s="42"/>
      <c r="U17196" s="42"/>
      <c r="V17196" s="42"/>
      <c r="W17196" s="42"/>
      <c r="X17196" s="42"/>
      <c r="Y17196" s="42"/>
      <c r="Z17196" s="42"/>
    </row>
    <row r="17197">
      <c r="B17197" s="42"/>
      <c r="D17197" s="90"/>
      <c r="F17197" s="90"/>
      <c r="G17197" s="42"/>
      <c r="H17197" s="90"/>
      <c r="M17197" s="42"/>
      <c r="S17197" s="42"/>
      <c r="T17197" s="42"/>
      <c r="U17197" s="42"/>
      <c r="V17197" s="42"/>
      <c r="W17197" s="42"/>
      <c r="X17197" s="42"/>
      <c r="Y17197" s="42"/>
      <c r="Z17197" s="42"/>
    </row>
    <row r="17198">
      <c r="B17198" s="42"/>
      <c r="D17198" s="90"/>
      <c r="F17198" s="90"/>
      <c r="G17198" s="42"/>
      <c r="H17198" s="90"/>
      <c r="M17198" s="42"/>
      <c r="S17198" s="42"/>
      <c r="T17198" s="42"/>
      <c r="U17198" s="42"/>
      <c r="V17198" s="42"/>
      <c r="W17198" s="42"/>
      <c r="X17198" s="42"/>
      <c r="Y17198" s="42"/>
      <c r="Z17198" s="42"/>
    </row>
    <row r="17199">
      <c r="B17199" s="42"/>
      <c r="D17199" s="90"/>
      <c r="F17199" s="90"/>
      <c r="G17199" s="42"/>
      <c r="H17199" s="90"/>
      <c r="M17199" s="42"/>
      <c r="S17199" s="42"/>
      <c r="T17199" s="42"/>
      <c r="U17199" s="42"/>
      <c r="V17199" s="42"/>
      <c r="W17199" s="42"/>
      <c r="X17199" s="42"/>
      <c r="Y17199" s="42"/>
      <c r="Z17199" s="42"/>
    </row>
    <row r="17200">
      <c r="B17200" s="42"/>
      <c r="D17200" s="90"/>
      <c r="F17200" s="90"/>
      <c r="G17200" s="42"/>
      <c r="H17200" s="90"/>
      <c r="M17200" s="42"/>
      <c r="S17200" s="42"/>
      <c r="T17200" s="42"/>
      <c r="U17200" s="42"/>
      <c r="V17200" s="42"/>
      <c r="W17200" s="42"/>
      <c r="X17200" s="42"/>
      <c r="Y17200" s="42"/>
      <c r="Z17200" s="42"/>
    </row>
    <row r="17201">
      <c r="B17201" s="42"/>
      <c r="D17201" s="90"/>
      <c r="F17201" s="90"/>
      <c r="G17201" s="42"/>
      <c r="H17201" s="90"/>
      <c r="M17201" s="42"/>
      <c r="S17201" s="42"/>
      <c r="T17201" s="42"/>
      <c r="U17201" s="42"/>
      <c r="V17201" s="42"/>
      <c r="W17201" s="42"/>
      <c r="X17201" s="42"/>
      <c r="Y17201" s="42"/>
      <c r="Z17201" s="42"/>
    </row>
    <row r="17202">
      <c r="B17202" s="42"/>
      <c r="D17202" s="90"/>
      <c r="F17202" s="90"/>
      <c r="G17202" s="42"/>
      <c r="H17202" s="90"/>
      <c r="M17202" s="42"/>
      <c r="S17202" s="42"/>
      <c r="T17202" s="42"/>
      <c r="U17202" s="42"/>
      <c r="V17202" s="42"/>
      <c r="W17202" s="42"/>
      <c r="X17202" s="42"/>
      <c r="Y17202" s="42"/>
      <c r="Z17202" s="42"/>
    </row>
    <row r="17203">
      <c r="B17203" s="42"/>
      <c r="D17203" s="90"/>
      <c r="F17203" s="90"/>
      <c r="G17203" s="42"/>
      <c r="H17203" s="90"/>
      <c r="M17203" s="42"/>
      <c r="S17203" s="42"/>
      <c r="T17203" s="42"/>
      <c r="U17203" s="42"/>
      <c r="V17203" s="42"/>
      <c r="W17203" s="42"/>
      <c r="X17203" s="42"/>
      <c r="Y17203" s="42"/>
      <c r="Z17203" s="42"/>
    </row>
    <row r="17204">
      <c r="B17204" s="42"/>
      <c r="D17204" s="90"/>
      <c r="F17204" s="90"/>
      <c r="G17204" s="42"/>
      <c r="H17204" s="90"/>
      <c r="M17204" s="42"/>
      <c r="S17204" s="42"/>
      <c r="T17204" s="42"/>
      <c r="U17204" s="42"/>
      <c r="V17204" s="42"/>
      <c r="W17204" s="42"/>
      <c r="X17204" s="42"/>
      <c r="Y17204" s="42"/>
      <c r="Z17204" s="42"/>
    </row>
    <row r="17205">
      <c r="B17205" s="42"/>
      <c r="D17205" s="90"/>
      <c r="F17205" s="90"/>
      <c r="G17205" s="42"/>
      <c r="H17205" s="90"/>
      <c r="M17205" s="42"/>
      <c r="S17205" s="42"/>
      <c r="T17205" s="42"/>
      <c r="U17205" s="42"/>
      <c r="V17205" s="42"/>
      <c r="W17205" s="42"/>
      <c r="X17205" s="42"/>
      <c r="Y17205" s="42"/>
      <c r="Z17205" s="42"/>
    </row>
    <row r="17206">
      <c r="B17206" s="42"/>
      <c r="D17206" s="90"/>
      <c r="F17206" s="90"/>
      <c r="G17206" s="42"/>
      <c r="H17206" s="90"/>
      <c r="M17206" s="42"/>
      <c r="S17206" s="42"/>
      <c r="T17206" s="42"/>
      <c r="U17206" s="42"/>
      <c r="V17206" s="42"/>
      <c r="W17206" s="42"/>
      <c r="X17206" s="42"/>
      <c r="Y17206" s="42"/>
      <c r="Z17206" s="42"/>
    </row>
    <row r="17207">
      <c r="B17207" s="42"/>
      <c r="D17207" s="90"/>
      <c r="F17207" s="90"/>
      <c r="G17207" s="42"/>
      <c r="H17207" s="90"/>
      <c r="M17207" s="42"/>
      <c r="S17207" s="42"/>
      <c r="T17207" s="42"/>
      <c r="U17207" s="42"/>
      <c r="V17207" s="42"/>
      <c r="W17207" s="42"/>
      <c r="X17207" s="42"/>
      <c r="Y17207" s="42"/>
      <c r="Z17207" s="42"/>
    </row>
    <row r="17208">
      <c r="B17208" s="42"/>
      <c r="D17208" s="90"/>
      <c r="F17208" s="90"/>
      <c r="G17208" s="42"/>
      <c r="H17208" s="90"/>
      <c r="M17208" s="42"/>
      <c r="S17208" s="42"/>
      <c r="T17208" s="42"/>
      <c r="U17208" s="42"/>
      <c r="V17208" s="42"/>
      <c r="W17208" s="42"/>
      <c r="X17208" s="42"/>
      <c r="Y17208" s="42"/>
      <c r="Z17208" s="42"/>
    </row>
    <row r="17209">
      <c r="B17209" s="42"/>
      <c r="D17209" s="90"/>
      <c r="F17209" s="90"/>
      <c r="G17209" s="42"/>
      <c r="H17209" s="90"/>
      <c r="M17209" s="42"/>
      <c r="S17209" s="42"/>
      <c r="T17209" s="42"/>
      <c r="U17209" s="42"/>
      <c r="V17209" s="42"/>
      <c r="W17209" s="42"/>
      <c r="X17209" s="42"/>
      <c r="Y17209" s="42"/>
      <c r="Z17209" s="42"/>
    </row>
    <row r="17210">
      <c r="B17210" s="42"/>
      <c r="D17210" s="90"/>
      <c r="F17210" s="90"/>
      <c r="G17210" s="42"/>
      <c r="H17210" s="90"/>
      <c r="M17210" s="42"/>
      <c r="S17210" s="42"/>
      <c r="T17210" s="42"/>
      <c r="U17210" s="42"/>
      <c r="V17210" s="42"/>
      <c r="W17210" s="42"/>
      <c r="X17210" s="42"/>
      <c r="Y17210" s="42"/>
      <c r="Z17210" s="42"/>
    </row>
    <row r="17211">
      <c r="B17211" s="42"/>
      <c r="D17211" s="90"/>
      <c r="F17211" s="90"/>
      <c r="G17211" s="42"/>
      <c r="H17211" s="90"/>
      <c r="M17211" s="42"/>
      <c r="S17211" s="42"/>
      <c r="T17211" s="42"/>
      <c r="U17211" s="42"/>
      <c r="V17211" s="42"/>
      <c r="W17211" s="42"/>
      <c r="X17211" s="42"/>
      <c r="Y17211" s="42"/>
      <c r="Z17211" s="42"/>
    </row>
    <row r="17212">
      <c r="B17212" s="42"/>
      <c r="D17212" s="90"/>
      <c r="F17212" s="90"/>
      <c r="G17212" s="42"/>
      <c r="H17212" s="90"/>
      <c r="M17212" s="42"/>
      <c r="S17212" s="42"/>
      <c r="T17212" s="42"/>
      <c r="U17212" s="42"/>
      <c r="V17212" s="42"/>
      <c r="W17212" s="42"/>
      <c r="X17212" s="42"/>
      <c r="Y17212" s="42"/>
      <c r="Z17212" s="42"/>
    </row>
    <row r="17213">
      <c r="B17213" s="42"/>
      <c r="D17213" s="90"/>
      <c r="F17213" s="90"/>
      <c r="G17213" s="42"/>
      <c r="H17213" s="90"/>
      <c r="M17213" s="42"/>
      <c r="S17213" s="42"/>
      <c r="T17213" s="42"/>
      <c r="U17213" s="42"/>
      <c r="V17213" s="42"/>
      <c r="W17213" s="42"/>
      <c r="X17213" s="42"/>
      <c r="Y17213" s="42"/>
      <c r="Z17213" s="42"/>
    </row>
    <row r="17214">
      <c r="B17214" s="42"/>
      <c r="D17214" s="90"/>
      <c r="F17214" s="90"/>
      <c r="G17214" s="42"/>
      <c r="H17214" s="90"/>
      <c r="M17214" s="42"/>
      <c r="S17214" s="42"/>
      <c r="T17214" s="42"/>
      <c r="U17214" s="42"/>
      <c r="V17214" s="42"/>
      <c r="W17214" s="42"/>
      <c r="X17214" s="42"/>
      <c r="Y17214" s="42"/>
      <c r="Z17214" s="42"/>
    </row>
    <row r="17215">
      <c r="B17215" s="42"/>
      <c r="D17215" s="90"/>
      <c r="F17215" s="90"/>
      <c r="G17215" s="42"/>
      <c r="H17215" s="90"/>
      <c r="M17215" s="42"/>
      <c r="S17215" s="42"/>
      <c r="T17215" s="42"/>
      <c r="U17215" s="42"/>
      <c r="V17215" s="42"/>
      <c r="W17215" s="42"/>
      <c r="X17215" s="42"/>
      <c r="Y17215" s="42"/>
      <c r="Z17215" s="42"/>
    </row>
    <row r="17216">
      <c r="B17216" s="42"/>
      <c r="D17216" s="90"/>
      <c r="F17216" s="90"/>
      <c r="G17216" s="42"/>
      <c r="H17216" s="90"/>
      <c r="M17216" s="42"/>
      <c r="S17216" s="42"/>
      <c r="T17216" s="42"/>
      <c r="U17216" s="42"/>
      <c r="V17216" s="42"/>
      <c r="W17216" s="42"/>
      <c r="X17216" s="42"/>
      <c r="Y17216" s="42"/>
      <c r="Z17216" s="42"/>
    </row>
    <row r="17217">
      <c r="B17217" s="42"/>
      <c r="D17217" s="90"/>
      <c r="F17217" s="90"/>
      <c r="G17217" s="42"/>
      <c r="H17217" s="90"/>
      <c r="M17217" s="42"/>
      <c r="S17217" s="42"/>
      <c r="T17217" s="42"/>
      <c r="U17217" s="42"/>
      <c r="V17217" s="42"/>
      <c r="W17217" s="42"/>
      <c r="X17217" s="42"/>
      <c r="Y17217" s="42"/>
      <c r="Z17217" s="42"/>
    </row>
    <row r="17218">
      <c r="B17218" s="42"/>
      <c r="D17218" s="90"/>
      <c r="F17218" s="90"/>
      <c r="G17218" s="42"/>
      <c r="H17218" s="90"/>
      <c r="M17218" s="42"/>
      <c r="S17218" s="42"/>
      <c r="T17218" s="42"/>
      <c r="U17218" s="42"/>
      <c r="V17218" s="42"/>
      <c r="W17218" s="42"/>
      <c r="X17218" s="42"/>
      <c r="Y17218" s="42"/>
      <c r="Z17218" s="42"/>
    </row>
    <row r="17219">
      <c r="B17219" s="42"/>
      <c r="D17219" s="90"/>
      <c r="F17219" s="90"/>
      <c r="G17219" s="42"/>
      <c r="H17219" s="90"/>
      <c r="M17219" s="42"/>
      <c r="S17219" s="42"/>
      <c r="T17219" s="42"/>
      <c r="U17219" s="42"/>
      <c r="V17219" s="42"/>
      <c r="W17219" s="42"/>
      <c r="X17219" s="42"/>
      <c r="Y17219" s="42"/>
      <c r="Z17219" s="42"/>
    </row>
    <row r="17220">
      <c r="B17220" s="42"/>
      <c r="D17220" s="90"/>
      <c r="F17220" s="90"/>
      <c r="G17220" s="42"/>
      <c r="H17220" s="90"/>
      <c r="M17220" s="42"/>
      <c r="S17220" s="42"/>
      <c r="T17220" s="42"/>
      <c r="U17220" s="42"/>
      <c r="V17220" s="42"/>
      <c r="W17220" s="42"/>
      <c r="X17220" s="42"/>
      <c r="Y17220" s="42"/>
      <c r="Z17220" s="42"/>
    </row>
    <row r="17221">
      <c r="B17221" s="42"/>
      <c r="D17221" s="90"/>
      <c r="F17221" s="90"/>
      <c r="G17221" s="42"/>
      <c r="H17221" s="90"/>
      <c r="M17221" s="42"/>
      <c r="S17221" s="42"/>
      <c r="T17221" s="42"/>
      <c r="U17221" s="42"/>
      <c r="V17221" s="42"/>
      <c r="W17221" s="42"/>
      <c r="X17221" s="42"/>
      <c r="Y17221" s="42"/>
      <c r="Z17221" s="42"/>
    </row>
    <row r="17222">
      <c r="B17222" s="42"/>
      <c r="D17222" s="90"/>
      <c r="F17222" s="90"/>
      <c r="G17222" s="42"/>
      <c r="H17222" s="90"/>
      <c r="M17222" s="42"/>
      <c r="S17222" s="42"/>
      <c r="T17222" s="42"/>
      <c r="U17222" s="42"/>
      <c r="V17222" s="42"/>
      <c r="W17222" s="42"/>
      <c r="X17222" s="42"/>
      <c r="Y17222" s="42"/>
      <c r="Z17222" s="42"/>
    </row>
    <row r="17223">
      <c r="B17223" s="42"/>
      <c r="D17223" s="90"/>
      <c r="F17223" s="90"/>
      <c r="G17223" s="42"/>
      <c r="H17223" s="90"/>
      <c r="M17223" s="42"/>
      <c r="S17223" s="42"/>
      <c r="T17223" s="42"/>
      <c r="U17223" s="42"/>
      <c r="V17223" s="42"/>
      <c r="W17223" s="42"/>
      <c r="X17223" s="42"/>
      <c r="Y17223" s="42"/>
      <c r="Z17223" s="42"/>
    </row>
    <row r="17224">
      <c r="B17224" s="42"/>
      <c r="D17224" s="90"/>
      <c r="F17224" s="90"/>
      <c r="G17224" s="42"/>
      <c r="H17224" s="90"/>
      <c r="M17224" s="42"/>
      <c r="S17224" s="42"/>
      <c r="T17224" s="42"/>
      <c r="U17224" s="42"/>
      <c r="V17224" s="42"/>
      <c r="W17224" s="42"/>
      <c r="X17224" s="42"/>
      <c r="Y17224" s="42"/>
      <c r="Z17224" s="42"/>
    </row>
    <row r="17225">
      <c r="B17225" s="42"/>
      <c r="D17225" s="90"/>
      <c r="F17225" s="90"/>
      <c r="G17225" s="42"/>
      <c r="H17225" s="90"/>
      <c r="M17225" s="42"/>
      <c r="S17225" s="42"/>
      <c r="T17225" s="42"/>
      <c r="U17225" s="42"/>
      <c r="V17225" s="42"/>
      <c r="W17225" s="42"/>
      <c r="X17225" s="42"/>
      <c r="Y17225" s="42"/>
      <c r="Z17225" s="42"/>
    </row>
    <row r="17226">
      <c r="B17226" s="42"/>
      <c r="D17226" s="90"/>
      <c r="F17226" s="90"/>
      <c r="G17226" s="42"/>
      <c r="H17226" s="90"/>
      <c r="M17226" s="42"/>
      <c r="S17226" s="42"/>
      <c r="T17226" s="42"/>
      <c r="U17226" s="42"/>
      <c r="V17226" s="42"/>
      <c r="W17226" s="42"/>
      <c r="X17226" s="42"/>
      <c r="Y17226" s="42"/>
      <c r="Z17226" s="42"/>
    </row>
    <row r="17227">
      <c r="B17227" s="42"/>
      <c r="D17227" s="90"/>
      <c r="F17227" s="90"/>
      <c r="G17227" s="42"/>
      <c r="H17227" s="90"/>
      <c r="M17227" s="42"/>
      <c r="S17227" s="42"/>
      <c r="T17227" s="42"/>
      <c r="U17227" s="42"/>
      <c r="V17227" s="42"/>
      <c r="W17227" s="42"/>
      <c r="X17227" s="42"/>
      <c r="Y17227" s="42"/>
      <c r="Z17227" s="42"/>
    </row>
    <row r="17228">
      <c r="B17228" s="42"/>
      <c r="D17228" s="90"/>
      <c r="F17228" s="90"/>
      <c r="G17228" s="42"/>
      <c r="H17228" s="90"/>
      <c r="M17228" s="42"/>
      <c r="S17228" s="42"/>
      <c r="T17228" s="42"/>
      <c r="U17228" s="42"/>
      <c r="V17228" s="42"/>
      <c r="W17228" s="42"/>
      <c r="X17228" s="42"/>
      <c r="Y17228" s="42"/>
      <c r="Z17228" s="42"/>
    </row>
    <row r="17229">
      <c r="B17229" s="42"/>
      <c r="D17229" s="90"/>
      <c r="F17229" s="90"/>
      <c r="G17229" s="42"/>
      <c r="H17229" s="90"/>
      <c r="M17229" s="42"/>
      <c r="S17229" s="42"/>
      <c r="T17229" s="42"/>
      <c r="U17229" s="42"/>
      <c r="V17229" s="42"/>
      <c r="W17229" s="42"/>
      <c r="X17229" s="42"/>
      <c r="Y17229" s="42"/>
      <c r="Z17229" s="42"/>
    </row>
    <row r="17230">
      <c r="B17230" s="42"/>
      <c r="D17230" s="90"/>
      <c r="F17230" s="90"/>
      <c r="G17230" s="42"/>
      <c r="H17230" s="90"/>
      <c r="M17230" s="42"/>
      <c r="S17230" s="42"/>
      <c r="T17230" s="42"/>
      <c r="U17230" s="42"/>
      <c r="V17230" s="42"/>
      <c r="W17230" s="42"/>
      <c r="X17230" s="42"/>
      <c r="Y17230" s="42"/>
      <c r="Z17230" s="42"/>
    </row>
    <row r="17231">
      <c r="B17231" s="42"/>
      <c r="D17231" s="90"/>
      <c r="F17231" s="90"/>
      <c r="G17231" s="42"/>
      <c r="H17231" s="90"/>
      <c r="M17231" s="42"/>
      <c r="S17231" s="42"/>
      <c r="T17231" s="42"/>
      <c r="U17231" s="42"/>
      <c r="V17231" s="42"/>
      <c r="W17231" s="42"/>
      <c r="X17231" s="42"/>
      <c r="Y17231" s="42"/>
      <c r="Z17231" s="42"/>
    </row>
    <row r="17232">
      <c r="B17232" s="42"/>
      <c r="D17232" s="90"/>
      <c r="F17232" s="90"/>
      <c r="G17232" s="42"/>
      <c r="H17232" s="90"/>
      <c r="M17232" s="42"/>
      <c r="S17232" s="42"/>
      <c r="T17232" s="42"/>
      <c r="U17232" s="42"/>
      <c r="V17232" s="42"/>
      <c r="W17232" s="42"/>
      <c r="X17232" s="42"/>
      <c r="Y17232" s="42"/>
      <c r="Z17232" s="42"/>
    </row>
    <row r="17233">
      <c r="B17233" s="42"/>
      <c r="D17233" s="90"/>
      <c r="F17233" s="90"/>
      <c r="G17233" s="42"/>
      <c r="H17233" s="90"/>
      <c r="M17233" s="42"/>
      <c r="S17233" s="42"/>
      <c r="T17233" s="42"/>
      <c r="U17233" s="42"/>
      <c r="V17233" s="42"/>
      <c r="W17233" s="42"/>
      <c r="X17233" s="42"/>
      <c r="Y17233" s="42"/>
      <c r="Z17233" s="42"/>
    </row>
    <row r="17234">
      <c r="B17234" s="42"/>
      <c r="D17234" s="90"/>
      <c r="F17234" s="90"/>
      <c r="G17234" s="42"/>
      <c r="H17234" s="90"/>
      <c r="M17234" s="42"/>
      <c r="S17234" s="42"/>
      <c r="T17234" s="42"/>
      <c r="U17234" s="42"/>
      <c r="V17234" s="42"/>
      <c r="W17234" s="42"/>
      <c r="X17234" s="42"/>
      <c r="Y17234" s="42"/>
      <c r="Z17234" s="42"/>
    </row>
    <row r="17235">
      <c r="B17235" s="42"/>
      <c r="D17235" s="90"/>
      <c r="F17235" s="90"/>
      <c r="G17235" s="42"/>
      <c r="H17235" s="90"/>
      <c r="M17235" s="42"/>
      <c r="S17235" s="42"/>
      <c r="T17235" s="42"/>
      <c r="U17235" s="42"/>
      <c r="V17235" s="42"/>
      <c r="W17235" s="42"/>
      <c r="X17235" s="42"/>
      <c r="Y17235" s="42"/>
      <c r="Z17235" s="42"/>
    </row>
    <row r="17236">
      <c r="B17236" s="42"/>
      <c r="D17236" s="90"/>
      <c r="F17236" s="90"/>
      <c r="G17236" s="42"/>
      <c r="H17236" s="90"/>
      <c r="M17236" s="42"/>
      <c r="S17236" s="42"/>
      <c r="T17236" s="42"/>
      <c r="U17236" s="42"/>
      <c r="V17236" s="42"/>
      <c r="W17236" s="42"/>
      <c r="X17236" s="42"/>
      <c r="Y17236" s="42"/>
      <c r="Z17236" s="42"/>
    </row>
    <row r="17237">
      <c r="B17237" s="42"/>
      <c r="D17237" s="90"/>
      <c r="F17237" s="90"/>
      <c r="G17237" s="42"/>
      <c r="H17237" s="90"/>
      <c r="M17237" s="42"/>
      <c r="S17237" s="42"/>
      <c r="T17237" s="42"/>
      <c r="U17237" s="42"/>
      <c r="V17237" s="42"/>
      <c r="W17237" s="42"/>
      <c r="X17237" s="42"/>
      <c r="Y17237" s="42"/>
      <c r="Z17237" s="42"/>
    </row>
    <row r="17238">
      <c r="B17238" s="42"/>
      <c r="D17238" s="90"/>
      <c r="F17238" s="90"/>
      <c r="G17238" s="42"/>
      <c r="H17238" s="90"/>
      <c r="M17238" s="42"/>
      <c r="S17238" s="42"/>
      <c r="T17238" s="42"/>
      <c r="U17238" s="42"/>
      <c r="V17238" s="42"/>
      <c r="W17238" s="42"/>
      <c r="X17238" s="42"/>
      <c r="Y17238" s="42"/>
      <c r="Z17238" s="42"/>
    </row>
    <row r="17239">
      <c r="B17239" s="42"/>
      <c r="D17239" s="90"/>
      <c r="F17239" s="90"/>
      <c r="G17239" s="42"/>
      <c r="H17239" s="90"/>
      <c r="M17239" s="42"/>
      <c r="S17239" s="42"/>
      <c r="T17239" s="42"/>
      <c r="U17239" s="42"/>
      <c r="V17239" s="42"/>
      <c r="W17239" s="42"/>
      <c r="X17239" s="42"/>
      <c r="Y17239" s="42"/>
      <c r="Z17239" s="42"/>
    </row>
    <row r="17240">
      <c r="B17240" s="42"/>
      <c r="D17240" s="90"/>
      <c r="F17240" s="90"/>
      <c r="G17240" s="42"/>
      <c r="H17240" s="90"/>
      <c r="M17240" s="42"/>
      <c r="S17240" s="42"/>
      <c r="T17240" s="42"/>
      <c r="U17240" s="42"/>
      <c r="V17240" s="42"/>
      <c r="W17240" s="42"/>
      <c r="X17240" s="42"/>
      <c r="Y17240" s="42"/>
      <c r="Z17240" s="42"/>
    </row>
    <row r="17241">
      <c r="B17241" s="42"/>
      <c r="D17241" s="90"/>
      <c r="F17241" s="90"/>
      <c r="G17241" s="42"/>
      <c r="H17241" s="90"/>
      <c r="M17241" s="42"/>
      <c r="S17241" s="42"/>
      <c r="T17241" s="42"/>
      <c r="U17241" s="42"/>
      <c r="V17241" s="42"/>
      <c r="W17241" s="42"/>
      <c r="X17241" s="42"/>
      <c r="Y17241" s="42"/>
      <c r="Z17241" s="42"/>
    </row>
    <row r="17242">
      <c r="B17242" s="42"/>
      <c r="D17242" s="90"/>
      <c r="F17242" s="90"/>
      <c r="G17242" s="42"/>
      <c r="H17242" s="90"/>
      <c r="M17242" s="42"/>
      <c r="S17242" s="42"/>
      <c r="T17242" s="42"/>
      <c r="U17242" s="42"/>
      <c r="V17242" s="42"/>
      <c r="W17242" s="42"/>
      <c r="X17242" s="42"/>
      <c r="Y17242" s="42"/>
      <c r="Z17242" s="42"/>
    </row>
    <row r="17243">
      <c r="B17243" s="42"/>
      <c r="D17243" s="90"/>
      <c r="F17243" s="90"/>
      <c r="G17243" s="42"/>
      <c r="H17243" s="90"/>
      <c r="M17243" s="42"/>
      <c r="S17243" s="42"/>
      <c r="T17243" s="42"/>
      <c r="U17243" s="42"/>
      <c r="V17243" s="42"/>
      <c r="W17243" s="42"/>
      <c r="X17243" s="42"/>
      <c r="Y17243" s="42"/>
      <c r="Z17243" s="42"/>
    </row>
    <row r="17244">
      <c r="B17244" s="42"/>
      <c r="D17244" s="90"/>
      <c r="F17244" s="90"/>
      <c r="G17244" s="42"/>
      <c r="H17244" s="90"/>
      <c r="M17244" s="42"/>
      <c r="S17244" s="42"/>
      <c r="T17244" s="42"/>
      <c r="U17244" s="42"/>
      <c r="V17244" s="42"/>
      <c r="W17244" s="42"/>
      <c r="X17244" s="42"/>
      <c r="Y17244" s="42"/>
      <c r="Z17244" s="42"/>
    </row>
    <row r="17245">
      <c r="B17245" s="42"/>
      <c r="D17245" s="90"/>
      <c r="F17245" s="90"/>
      <c r="G17245" s="42"/>
      <c r="H17245" s="90"/>
      <c r="M17245" s="42"/>
      <c r="S17245" s="42"/>
      <c r="T17245" s="42"/>
      <c r="U17245" s="42"/>
      <c r="V17245" s="42"/>
      <c r="W17245" s="42"/>
      <c r="X17245" s="42"/>
      <c r="Y17245" s="42"/>
      <c r="Z17245" s="42"/>
    </row>
    <row r="17246">
      <c r="B17246" s="42"/>
      <c r="D17246" s="90"/>
      <c r="F17246" s="90"/>
      <c r="G17246" s="42"/>
      <c r="H17246" s="90"/>
      <c r="M17246" s="42"/>
      <c r="S17246" s="42"/>
      <c r="T17246" s="42"/>
      <c r="U17246" s="42"/>
      <c r="V17246" s="42"/>
      <c r="W17246" s="42"/>
      <c r="X17246" s="42"/>
      <c r="Y17246" s="42"/>
      <c r="Z17246" s="42"/>
    </row>
    <row r="17247">
      <c r="B17247" s="42"/>
      <c r="D17247" s="90"/>
      <c r="F17247" s="90"/>
      <c r="G17247" s="42"/>
      <c r="H17247" s="90"/>
      <c r="M17247" s="42"/>
      <c r="S17247" s="42"/>
      <c r="T17247" s="42"/>
      <c r="U17247" s="42"/>
      <c r="V17247" s="42"/>
      <c r="W17247" s="42"/>
      <c r="X17247" s="42"/>
      <c r="Y17247" s="42"/>
      <c r="Z17247" s="42"/>
    </row>
    <row r="17248">
      <c r="B17248" s="42"/>
      <c r="D17248" s="90"/>
      <c r="F17248" s="90"/>
      <c r="G17248" s="42"/>
      <c r="H17248" s="90"/>
      <c r="M17248" s="42"/>
      <c r="S17248" s="42"/>
      <c r="T17248" s="42"/>
      <c r="U17248" s="42"/>
      <c r="V17248" s="42"/>
      <c r="W17248" s="42"/>
      <c r="X17248" s="42"/>
      <c r="Y17248" s="42"/>
      <c r="Z17248" s="42"/>
    </row>
    <row r="17249">
      <c r="B17249" s="42"/>
      <c r="D17249" s="90"/>
      <c r="F17249" s="90"/>
      <c r="G17249" s="42"/>
      <c r="H17249" s="90"/>
      <c r="M17249" s="42"/>
      <c r="S17249" s="42"/>
      <c r="T17249" s="42"/>
      <c r="U17249" s="42"/>
      <c r="V17249" s="42"/>
      <c r="W17249" s="42"/>
      <c r="X17249" s="42"/>
      <c r="Y17249" s="42"/>
      <c r="Z17249" s="42"/>
    </row>
    <row r="17250">
      <c r="B17250" s="42"/>
      <c r="D17250" s="90"/>
      <c r="F17250" s="90"/>
      <c r="G17250" s="42"/>
      <c r="H17250" s="90"/>
      <c r="M17250" s="42"/>
      <c r="S17250" s="42"/>
      <c r="T17250" s="42"/>
      <c r="U17250" s="42"/>
      <c r="V17250" s="42"/>
      <c r="W17250" s="42"/>
      <c r="X17250" s="42"/>
      <c r="Y17250" s="42"/>
      <c r="Z17250" s="42"/>
    </row>
    <row r="17251">
      <c r="B17251" s="42"/>
      <c r="D17251" s="90"/>
      <c r="F17251" s="90"/>
      <c r="G17251" s="42"/>
      <c r="H17251" s="90"/>
      <c r="M17251" s="42"/>
      <c r="S17251" s="42"/>
      <c r="T17251" s="42"/>
      <c r="U17251" s="42"/>
      <c r="V17251" s="42"/>
      <c r="W17251" s="42"/>
      <c r="X17251" s="42"/>
      <c r="Y17251" s="42"/>
      <c r="Z17251" s="42"/>
    </row>
    <row r="17252">
      <c r="B17252" s="42"/>
      <c r="D17252" s="90"/>
      <c r="F17252" s="90"/>
      <c r="G17252" s="42"/>
      <c r="H17252" s="90"/>
      <c r="M17252" s="42"/>
      <c r="S17252" s="42"/>
      <c r="T17252" s="42"/>
      <c r="U17252" s="42"/>
      <c r="V17252" s="42"/>
      <c r="W17252" s="42"/>
      <c r="X17252" s="42"/>
      <c r="Y17252" s="42"/>
      <c r="Z17252" s="42"/>
    </row>
    <row r="17253">
      <c r="B17253" s="42"/>
      <c r="D17253" s="90"/>
      <c r="F17253" s="90"/>
      <c r="G17253" s="42"/>
      <c r="H17253" s="90"/>
      <c r="M17253" s="42"/>
      <c r="S17253" s="42"/>
      <c r="T17253" s="42"/>
      <c r="U17253" s="42"/>
      <c r="V17253" s="42"/>
      <c r="W17253" s="42"/>
      <c r="X17253" s="42"/>
      <c r="Y17253" s="42"/>
      <c r="Z17253" s="42"/>
    </row>
    <row r="17254">
      <c r="B17254" s="42"/>
      <c r="D17254" s="90"/>
      <c r="F17254" s="90"/>
      <c r="G17254" s="42"/>
      <c r="H17254" s="90"/>
      <c r="M17254" s="42"/>
      <c r="S17254" s="42"/>
      <c r="T17254" s="42"/>
      <c r="U17254" s="42"/>
      <c r="V17254" s="42"/>
      <c r="W17254" s="42"/>
      <c r="X17254" s="42"/>
      <c r="Y17254" s="42"/>
      <c r="Z17254" s="42"/>
    </row>
    <row r="17255">
      <c r="B17255" s="42"/>
      <c r="D17255" s="90"/>
      <c r="F17255" s="90"/>
      <c r="G17255" s="42"/>
      <c r="H17255" s="90"/>
      <c r="M17255" s="42"/>
      <c r="S17255" s="42"/>
      <c r="T17255" s="42"/>
      <c r="U17255" s="42"/>
      <c r="V17255" s="42"/>
      <c r="W17255" s="42"/>
      <c r="X17255" s="42"/>
      <c r="Y17255" s="42"/>
      <c r="Z17255" s="42"/>
    </row>
    <row r="17256">
      <c r="B17256" s="42"/>
      <c r="D17256" s="90"/>
      <c r="F17256" s="90"/>
      <c r="G17256" s="42"/>
      <c r="H17256" s="90"/>
      <c r="M17256" s="42"/>
      <c r="S17256" s="42"/>
      <c r="T17256" s="42"/>
      <c r="U17256" s="42"/>
      <c r="V17256" s="42"/>
      <c r="W17256" s="42"/>
      <c r="X17256" s="42"/>
      <c r="Y17256" s="42"/>
      <c r="Z17256" s="42"/>
    </row>
    <row r="17257">
      <c r="B17257" s="42"/>
      <c r="D17257" s="90"/>
      <c r="F17257" s="90"/>
      <c r="G17257" s="42"/>
      <c r="H17257" s="90"/>
      <c r="M17257" s="42"/>
      <c r="S17257" s="42"/>
      <c r="T17257" s="42"/>
      <c r="U17257" s="42"/>
      <c r="V17257" s="42"/>
      <c r="W17257" s="42"/>
      <c r="X17257" s="42"/>
      <c r="Y17257" s="42"/>
      <c r="Z17257" s="42"/>
    </row>
    <row r="17258">
      <c r="B17258" s="42"/>
      <c r="D17258" s="90"/>
      <c r="F17258" s="90"/>
      <c r="G17258" s="42"/>
      <c r="H17258" s="90"/>
      <c r="M17258" s="42"/>
      <c r="S17258" s="42"/>
      <c r="T17258" s="42"/>
      <c r="U17258" s="42"/>
      <c r="V17258" s="42"/>
      <c r="W17258" s="42"/>
      <c r="X17258" s="42"/>
      <c r="Y17258" s="42"/>
      <c r="Z17258" s="42"/>
    </row>
    <row r="17259">
      <c r="B17259" s="42"/>
      <c r="D17259" s="90"/>
      <c r="F17259" s="90"/>
      <c r="G17259" s="42"/>
      <c r="H17259" s="90"/>
      <c r="M17259" s="42"/>
      <c r="S17259" s="42"/>
      <c r="T17259" s="42"/>
      <c r="U17259" s="42"/>
      <c r="V17259" s="42"/>
      <c r="W17259" s="42"/>
      <c r="X17259" s="42"/>
      <c r="Y17259" s="42"/>
      <c r="Z17259" s="42"/>
    </row>
    <row r="17260">
      <c r="B17260" s="42"/>
      <c r="D17260" s="90"/>
      <c r="F17260" s="90"/>
      <c r="G17260" s="42"/>
      <c r="H17260" s="90"/>
      <c r="M17260" s="42"/>
      <c r="S17260" s="42"/>
      <c r="T17260" s="42"/>
      <c r="U17260" s="42"/>
      <c r="V17260" s="42"/>
      <c r="W17260" s="42"/>
      <c r="X17260" s="42"/>
      <c r="Y17260" s="42"/>
      <c r="Z17260" s="42"/>
    </row>
    <row r="17261">
      <c r="B17261" s="42"/>
      <c r="D17261" s="90"/>
      <c r="F17261" s="90"/>
      <c r="G17261" s="42"/>
      <c r="H17261" s="90"/>
      <c r="M17261" s="42"/>
      <c r="S17261" s="42"/>
      <c r="T17261" s="42"/>
      <c r="U17261" s="42"/>
      <c r="V17261" s="42"/>
      <c r="W17261" s="42"/>
      <c r="X17261" s="42"/>
      <c r="Y17261" s="42"/>
      <c r="Z17261" s="42"/>
    </row>
    <row r="17262">
      <c r="B17262" s="42"/>
      <c r="D17262" s="90"/>
      <c r="F17262" s="90"/>
      <c r="G17262" s="42"/>
      <c r="H17262" s="90"/>
      <c r="M17262" s="42"/>
      <c r="S17262" s="42"/>
      <c r="T17262" s="42"/>
      <c r="U17262" s="42"/>
      <c r="V17262" s="42"/>
      <c r="W17262" s="42"/>
      <c r="X17262" s="42"/>
      <c r="Y17262" s="42"/>
      <c r="Z17262" s="42"/>
    </row>
    <row r="17263">
      <c r="B17263" s="42"/>
      <c r="D17263" s="90"/>
      <c r="F17263" s="90"/>
      <c r="G17263" s="42"/>
      <c r="H17263" s="90"/>
      <c r="M17263" s="42"/>
      <c r="S17263" s="42"/>
      <c r="T17263" s="42"/>
      <c r="U17263" s="42"/>
      <c r="V17263" s="42"/>
      <c r="W17263" s="42"/>
      <c r="X17263" s="42"/>
      <c r="Y17263" s="42"/>
      <c r="Z17263" s="42"/>
    </row>
    <row r="17264">
      <c r="B17264" s="42"/>
      <c r="D17264" s="90"/>
      <c r="F17264" s="90"/>
      <c r="G17264" s="42"/>
      <c r="H17264" s="90"/>
      <c r="M17264" s="42"/>
      <c r="S17264" s="42"/>
      <c r="T17264" s="42"/>
      <c r="U17264" s="42"/>
      <c r="V17264" s="42"/>
      <c r="W17264" s="42"/>
      <c r="X17264" s="42"/>
      <c r="Y17264" s="42"/>
      <c r="Z17264" s="42"/>
    </row>
    <row r="17265">
      <c r="B17265" s="42"/>
      <c r="D17265" s="90"/>
      <c r="F17265" s="90"/>
      <c r="G17265" s="42"/>
      <c r="H17265" s="90"/>
      <c r="M17265" s="42"/>
      <c r="S17265" s="42"/>
      <c r="T17265" s="42"/>
      <c r="U17265" s="42"/>
      <c r="V17265" s="42"/>
      <c r="W17265" s="42"/>
      <c r="X17265" s="42"/>
      <c r="Y17265" s="42"/>
      <c r="Z17265" s="42"/>
    </row>
    <row r="17266">
      <c r="B17266" s="42"/>
      <c r="D17266" s="90"/>
      <c r="F17266" s="90"/>
      <c r="G17266" s="42"/>
      <c r="H17266" s="90"/>
      <c r="M17266" s="42"/>
      <c r="S17266" s="42"/>
      <c r="T17266" s="42"/>
      <c r="U17266" s="42"/>
      <c r="V17266" s="42"/>
      <c r="W17266" s="42"/>
      <c r="X17266" s="42"/>
      <c r="Y17266" s="42"/>
      <c r="Z17266" s="42"/>
    </row>
    <row r="17267">
      <c r="B17267" s="42"/>
      <c r="D17267" s="90"/>
      <c r="F17267" s="90"/>
      <c r="G17267" s="42"/>
      <c r="H17267" s="90"/>
      <c r="M17267" s="42"/>
      <c r="S17267" s="42"/>
      <c r="T17267" s="42"/>
      <c r="U17267" s="42"/>
      <c r="V17267" s="42"/>
      <c r="W17267" s="42"/>
      <c r="X17267" s="42"/>
      <c r="Y17267" s="42"/>
      <c r="Z17267" s="42"/>
    </row>
    <row r="17268">
      <c r="B17268" s="42"/>
      <c r="D17268" s="90"/>
      <c r="F17268" s="90"/>
      <c r="G17268" s="42"/>
      <c r="H17268" s="90"/>
      <c r="M17268" s="42"/>
      <c r="S17268" s="42"/>
      <c r="T17268" s="42"/>
      <c r="U17268" s="42"/>
      <c r="V17268" s="42"/>
      <c r="W17268" s="42"/>
      <c r="X17268" s="42"/>
      <c r="Y17268" s="42"/>
      <c r="Z17268" s="42"/>
    </row>
    <row r="17269">
      <c r="B17269" s="42"/>
      <c r="D17269" s="90"/>
      <c r="F17269" s="90"/>
      <c r="G17269" s="42"/>
      <c r="H17269" s="90"/>
      <c r="M17269" s="42"/>
      <c r="S17269" s="42"/>
      <c r="T17269" s="42"/>
      <c r="U17269" s="42"/>
      <c r="V17269" s="42"/>
      <c r="W17269" s="42"/>
      <c r="X17269" s="42"/>
      <c r="Y17269" s="42"/>
      <c r="Z17269" s="42"/>
    </row>
    <row r="17270">
      <c r="B17270" s="42"/>
      <c r="D17270" s="90"/>
      <c r="F17270" s="90"/>
      <c r="G17270" s="42"/>
      <c r="H17270" s="90"/>
      <c r="M17270" s="42"/>
      <c r="S17270" s="42"/>
      <c r="T17270" s="42"/>
      <c r="U17270" s="42"/>
      <c r="V17270" s="42"/>
      <c r="W17270" s="42"/>
      <c r="X17270" s="42"/>
      <c r="Y17270" s="42"/>
      <c r="Z17270" s="42"/>
    </row>
    <row r="17271">
      <c r="B17271" s="42"/>
      <c r="D17271" s="90"/>
      <c r="F17271" s="90"/>
      <c r="G17271" s="42"/>
      <c r="H17271" s="90"/>
      <c r="M17271" s="42"/>
      <c r="S17271" s="42"/>
      <c r="T17271" s="42"/>
      <c r="U17271" s="42"/>
      <c r="V17271" s="42"/>
      <c r="W17271" s="42"/>
      <c r="X17271" s="42"/>
      <c r="Y17271" s="42"/>
      <c r="Z17271" s="42"/>
    </row>
    <row r="17272">
      <c r="B17272" s="42"/>
      <c r="D17272" s="90"/>
      <c r="F17272" s="90"/>
      <c r="G17272" s="42"/>
      <c r="H17272" s="90"/>
      <c r="M17272" s="42"/>
      <c r="S17272" s="42"/>
      <c r="T17272" s="42"/>
      <c r="U17272" s="42"/>
      <c r="V17272" s="42"/>
      <c r="W17272" s="42"/>
      <c r="X17272" s="42"/>
      <c r="Y17272" s="42"/>
      <c r="Z17272" s="42"/>
    </row>
    <row r="17273">
      <c r="B17273" s="42"/>
      <c r="D17273" s="90"/>
      <c r="F17273" s="90"/>
      <c r="G17273" s="42"/>
      <c r="H17273" s="90"/>
      <c r="M17273" s="42"/>
      <c r="S17273" s="42"/>
      <c r="T17273" s="42"/>
      <c r="U17273" s="42"/>
      <c r="V17273" s="42"/>
      <c r="W17273" s="42"/>
      <c r="X17273" s="42"/>
      <c r="Y17273" s="42"/>
      <c r="Z17273" s="42"/>
    </row>
    <row r="17274">
      <c r="B17274" s="42"/>
      <c r="D17274" s="90"/>
      <c r="F17274" s="90"/>
      <c r="G17274" s="42"/>
      <c r="H17274" s="90"/>
      <c r="M17274" s="42"/>
      <c r="S17274" s="42"/>
      <c r="T17274" s="42"/>
      <c r="U17274" s="42"/>
      <c r="V17274" s="42"/>
      <c r="W17274" s="42"/>
      <c r="X17274" s="42"/>
      <c r="Y17274" s="42"/>
      <c r="Z17274" s="42"/>
    </row>
    <row r="17275">
      <c r="B17275" s="42"/>
      <c r="D17275" s="90"/>
      <c r="F17275" s="90"/>
      <c r="G17275" s="42"/>
      <c r="H17275" s="90"/>
      <c r="M17275" s="42"/>
      <c r="S17275" s="42"/>
      <c r="T17275" s="42"/>
      <c r="U17275" s="42"/>
      <c r="V17275" s="42"/>
      <c r="W17275" s="42"/>
      <c r="X17275" s="42"/>
      <c r="Y17275" s="42"/>
      <c r="Z17275" s="42"/>
    </row>
    <row r="17276">
      <c r="B17276" s="42"/>
      <c r="D17276" s="90"/>
      <c r="F17276" s="90"/>
      <c r="G17276" s="42"/>
      <c r="H17276" s="90"/>
      <c r="M17276" s="42"/>
      <c r="S17276" s="42"/>
      <c r="T17276" s="42"/>
      <c r="U17276" s="42"/>
      <c r="V17276" s="42"/>
      <c r="W17276" s="42"/>
      <c r="X17276" s="42"/>
      <c r="Y17276" s="42"/>
      <c r="Z17276" s="42"/>
    </row>
    <row r="17277">
      <c r="B17277" s="42"/>
      <c r="D17277" s="90"/>
      <c r="F17277" s="90"/>
      <c r="G17277" s="42"/>
      <c r="H17277" s="90"/>
      <c r="M17277" s="42"/>
      <c r="S17277" s="42"/>
      <c r="T17277" s="42"/>
      <c r="U17277" s="42"/>
      <c r="V17277" s="42"/>
      <c r="W17277" s="42"/>
      <c r="X17277" s="42"/>
      <c r="Y17277" s="42"/>
      <c r="Z17277" s="42"/>
    </row>
    <row r="17278">
      <c r="B17278" s="42"/>
      <c r="D17278" s="90"/>
      <c r="F17278" s="90"/>
      <c r="G17278" s="42"/>
      <c r="H17278" s="90"/>
      <c r="M17278" s="42"/>
      <c r="S17278" s="42"/>
      <c r="T17278" s="42"/>
      <c r="U17278" s="42"/>
      <c r="V17278" s="42"/>
      <c r="W17278" s="42"/>
      <c r="X17278" s="42"/>
      <c r="Y17278" s="42"/>
      <c r="Z17278" s="42"/>
    </row>
    <row r="17279">
      <c r="B17279" s="42"/>
      <c r="D17279" s="90"/>
      <c r="F17279" s="90"/>
      <c r="G17279" s="42"/>
      <c r="H17279" s="90"/>
      <c r="M17279" s="42"/>
      <c r="S17279" s="42"/>
      <c r="T17279" s="42"/>
      <c r="U17279" s="42"/>
      <c r="V17279" s="42"/>
      <c r="W17279" s="42"/>
      <c r="X17279" s="42"/>
      <c r="Y17279" s="42"/>
      <c r="Z17279" s="42"/>
    </row>
    <row r="17280">
      <c r="B17280" s="42"/>
      <c r="D17280" s="90"/>
      <c r="F17280" s="90"/>
      <c r="G17280" s="42"/>
      <c r="H17280" s="90"/>
      <c r="M17280" s="42"/>
      <c r="S17280" s="42"/>
      <c r="T17280" s="42"/>
      <c r="U17280" s="42"/>
      <c r="V17280" s="42"/>
      <c r="W17280" s="42"/>
      <c r="X17280" s="42"/>
      <c r="Y17280" s="42"/>
      <c r="Z17280" s="42"/>
    </row>
    <row r="17281">
      <c r="B17281" s="42"/>
      <c r="D17281" s="90"/>
      <c r="F17281" s="90"/>
      <c r="G17281" s="42"/>
      <c r="H17281" s="90"/>
      <c r="M17281" s="42"/>
      <c r="S17281" s="42"/>
      <c r="T17281" s="42"/>
      <c r="U17281" s="42"/>
      <c r="V17281" s="42"/>
      <c r="W17281" s="42"/>
      <c r="X17281" s="42"/>
      <c r="Y17281" s="42"/>
      <c r="Z17281" s="42"/>
    </row>
    <row r="17282">
      <c r="B17282" s="42"/>
      <c r="D17282" s="90"/>
      <c r="F17282" s="90"/>
      <c r="G17282" s="42"/>
      <c r="H17282" s="90"/>
      <c r="M17282" s="42"/>
      <c r="S17282" s="42"/>
      <c r="T17282" s="42"/>
      <c r="U17282" s="42"/>
      <c r="V17282" s="42"/>
      <c r="W17282" s="42"/>
      <c r="X17282" s="42"/>
      <c r="Y17282" s="42"/>
      <c r="Z17282" s="42"/>
    </row>
    <row r="17283">
      <c r="B17283" s="42"/>
      <c r="D17283" s="90"/>
      <c r="F17283" s="90"/>
      <c r="G17283" s="42"/>
      <c r="H17283" s="90"/>
      <c r="M17283" s="42"/>
      <c r="S17283" s="42"/>
      <c r="T17283" s="42"/>
      <c r="U17283" s="42"/>
      <c r="V17283" s="42"/>
      <c r="W17283" s="42"/>
      <c r="X17283" s="42"/>
      <c r="Y17283" s="42"/>
      <c r="Z17283" s="42"/>
    </row>
    <row r="17284">
      <c r="B17284" s="42"/>
      <c r="D17284" s="90"/>
      <c r="F17284" s="90"/>
      <c r="G17284" s="42"/>
      <c r="H17284" s="90"/>
      <c r="M17284" s="42"/>
      <c r="S17284" s="42"/>
      <c r="T17284" s="42"/>
      <c r="U17284" s="42"/>
      <c r="V17284" s="42"/>
      <c r="W17284" s="42"/>
      <c r="X17284" s="42"/>
      <c r="Y17284" s="42"/>
      <c r="Z17284" s="42"/>
    </row>
    <row r="17285">
      <c r="B17285" s="42"/>
      <c r="D17285" s="90"/>
      <c r="F17285" s="90"/>
      <c r="G17285" s="42"/>
      <c r="H17285" s="90"/>
      <c r="M17285" s="42"/>
      <c r="S17285" s="42"/>
      <c r="T17285" s="42"/>
      <c r="U17285" s="42"/>
      <c r="V17285" s="42"/>
      <c r="W17285" s="42"/>
      <c r="X17285" s="42"/>
      <c r="Y17285" s="42"/>
      <c r="Z17285" s="42"/>
    </row>
    <row r="17286">
      <c r="B17286" s="42"/>
      <c r="D17286" s="90"/>
      <c r="F17286" s="90"/>
      <c r="G17286" s="42"/>
      <c r="H17286" s="90"/>
      <c r="M17286" s="42"/>
      <c r="S17286" s="42"/>
      <c r="T17286" s="42"/>
      <c r="U17286" s="42"/>
      <c r="V17286" s="42"/>
      <c r="W17286" s="42"/>
      <c r="X17286" s="42"/>
      <c r="Y17286" s="42"/>
      <c r="Z17286" s="42"/>
    </row>
    <row r="17287">
      <c r="B17287" s="42"/>
      <c r="D17287" s="90"/>
      <c r="F17287" s="90"/>
      <c r="G17287" s="42"/>
      <c r="H17287" s="90"/>
      <c r="M17287" s="42"/>
      <c r="S17287" s="42"/>
      <c r="T17287" s="42"/>
      <c r="U17287" s="42"/>
      <c r="V17287" s="42"/>
      <c r="W17287" s="42"/>
      <c r="X17287" s="42"/>
      <c r="Y17287" s="42"/>
      <c r="Z17287" s="42"/>
    </row>
    <row r="17288">
      <c r="B17288" s="42"/>
      <c r="D17288" s="90"/>
      <c r="F17288" s="90"/>
      <c r="G17288" s="42"/>
      <c r="H17288" s="90"/>
      <c r="M17288" s="42"/>
      <c r="S17288" s="42"/>
      <c r="T17288" s="42"/>
      <c r="U17288" s="42"/>
      <c r="V17288" s="42"/>
      <c r="W17288" s="42"/>
      <c r="X17288" s="42"/>
      <c r="Y17288" s="42"/>
      <c r="Z17288" s="42"/>
    </row>
    <row r="17289">
      <c r="B17289" s="42"/>
      <c r="D17289" s="90"/>
      <c r="F17289" s="90"/>
      <c r="G17289" s="42"/>
      <c r="H17289" s="90"/>
      <c r="M17289" s="42"/>
      <c r="S17289" s="42"/>
      <c r="T17289" s="42"/>
      <c r="U17289" s="42"/>
      <c r="V17289" s="42"/>
      <c r="W17289" s="42"/>
      <c r="X17289" s="42"/>
      <c r="Y17289" s="42"/>
      <c r="Z17289" s="42"/>
    </row>
    <row r="17290">
      <c r="B17290" s="42"/>
      <c r="D17290" s="90"/>
      <c r="F17290" s="90"/>
      <c r="G17290" s="42"/>
      <c r="H17290" s="90"/>
      <c r="M17290" s="42"/>
      <c r="S17290" s="42"/>
      <c r="T17290" s="42"/>
      <c r="U17290" s="42"/>
      <c r="V17290" s="42"/>
      <c r="W17290" s="42"/>
      <c r="X17290" s="42"/>
      <c r="Y17290" s="42"/>
      <c r="Z17290" s="42"/>
    </row>
    <row r="17291">
      <c r="B17291" s="42"/>
      <c r="D17291" s="90"/>
      <c r="F17291" s="90"/>
      <c r="G17291" s="42"/>
      <c r="H17291" s="90"/>
      <c r="M17291" s="42"/>
      <c r="S17291" s="42"/>
      <c r="T17291" s="42"/>
      <c r="U17291" s="42"/>
      <c r="V17291" s="42"/>
      <c r="W17291" s="42"/>
      <c r="X17291" s="42"/>
      <c r="Y17291" s="42"/>
      <c r="Z17291" s="42"/>
    </row>
    <row r="17292">
      <c r="B17292" s="42"/>
      <c r="D17292" s="90"/>
      <c r="F17292" s="90"/>
      <c r="G17292" s="42"/>
      <c r="H17292" s="90"/>
      <c r="M17292" s="42"/>
      <c r="S17292" s="42"/>
      <c r="T17292" s="42"/>
      <c r="U17292" s="42"/>
      <c r="V17292" s="42"/>
      <c r="W17292" s="42"/>
      <c r="X17292" s="42"/>
      <c r="Y17292" s="42"/>
      <c r="Z17292" s="42"/>
    </row>
    <row r="17293">
      <c r="B17293" s="42"/>
      <c r="D17293" s="90"/>
      <c r="F17293" s="90"/>
      <c r="G17293" s="42"/>
      <c r="H17293" s="90"/>
      <c r="M17293" s="42"/>
      <c r="S17293" s="42"/>
      <c r="T17293" s="42"/>
      <c r="U17293" s="42"/>
      <c r="V17293" s="42"/>
      <c r="W17293" s="42"/>
      <c r="X17293" s="42"/>
      <c r="Y17293" s="42"/>
      <c r="Z17293" s="42"/>
    </row>
    <row r="17294">
      <c r="B17294" s="42"/>
      <c r="D17294" s="90"/>
      <c r="F17294" s="90"/>
      <c r="G17294" s="42"/>
      <c r="H17294" s="90"/>
      <c r="M17294" s="42"/>
      <c r="S17294" s="42"/>
      <c r="T17294" s="42"/>
      <c r="U17294" s="42"/>
      <c r="V17294" s="42"/>
      <c r="W17294" s="42"/>
      <c r="X17294" s="42"/>
      <c r="Y17294" s="42"/>
      <c r="Z17294" s="42"/>
    </row>
    <row r="17295">
      <c r="B17295" s="42"/>
      <c r="D17295" s="90"/>
      <c r="F17295" s="90"/>
      <c r="G17295" s="42"/>
      <c r="H17295" s="90"/>
      <c r="M17295" s="42"/>
      <c r="S17295" s="42"/>
      <c r="T17295" s="42"/>
      <c r="U17295" s="42"/>
      <c r="V17295" s="42"/>
      <c r="W17295" s="42"/>
      <c r="X17295" s="42"/>
      <c r="Y17295" s="42"/>
      <c r="Z17295" s="42"/>
    </row>
    <row r="17296">
      <c r="B17296" s="42"/>
      <c r="D17296" s="90"/>
      <c r="F17296" s="90"/>
      <c r="G17296" s="42"/>
      <c r="H17296" s="90"/>
      <c r="M17296" s="42"/>
      <c r="S17296" s="42"/>
      <c r="T17296" s="42"/>
      <c r="U17296" s="42"/>
      <c r="V17296" s="42"/>
      <c r="W17296" s="42"/>
      <c r="X17296" s="42"/>
      <c r="Y17296" s="42"/>
      <c r="Z17296" s="42"/>
    </row>
    <row r="17297">
      <c r="B17297" s="42"/>
      <c r="D17297" s="90"/>
      <c r="F17297" s="90"/>
      <c r="G17297" s="42"/>
      <c r="H17297" s="90"/>
      <c r="M17297" s="42"/>
      <c r="S17297" s="42"/>
      <c r="T17297" s="42"/>
      <c r="U17297" s="42"/>
      <c r="V17297" s="42"/>
      <c r="W17297" s="42"/>
      <c r="X17297" s="42"/>
      <c r="Y17297" s="42"/>
      <c r="Z17297" s="42"/>
    </row>
    <row r="17298">
      <c r="B17298" s="42"/>
      <c r="D17298" s="90"/>
      <c r="F17298" s="90"/>
      <c r="G17298" s="42"/>
      <c r="H17298" s="90"/>
      <c r="M17298" s="42"/>
      <c r="S17298" s="42"/>
      <c r="T17298" s="42"/>
      <c r="U17298" s="42"/>
      <c r="V17298" s="42"/>
      <c r="W17298" s="42"/>
      <c r="X17298" s="42"/>
      <c r="Y17298" s="42"/>
      <c r="Z17298" s="42"/>
    </row>
    <row r="17299">
      <c r="B17299" s="42"/>
      <c r="D17299" s="90"/>
      <c r="F17299" s="90"/>
      <c r="G17299" s="42"/>
      <c r="H17299" s="90"/>
      <c r="M17299" s="42"/>
      <c r="S17299" s="42"/>
      <c r="T17299" s="42"/>
      <c r="U17299" s="42"/>
      <c r="V17299" s="42"/>
      <c r="W17299" s="42"/>
      <c r="X17299" s="42"/>
      <c r="Y17299" s="42"/>
      <c r="Z17299" s="42"/>
    </row>
    <row r="17300">
      <c r="B17300" s="42"/>
      <c r="D17300" s="90"/>
      <c r="F17300" s="90"/>
      <c r="G17300" s="42"/>
      <c r="H17300" s="90"/>
      <c r="M17300" s="42"/>
      <c r="S17300" s="42"/>
      <c r="T17300" s="42"/>
      <c r="U17300" s="42"/>
      <c r="V17300" s="42"/>
      <c r="W17300" s="42"/>
      <c r="X17300" s="42"/>
      <c r="Y17300" s="42"/>
      <c r="Z17300" s="42"/>
    </row>
    <row r="17301">
      <c r="B17301" s="42"/>
      <c r="D17301" s="90"/>
      <c r="F17301" s="90"/>
      <c r="G17301" s="42"/>
      <c r="H17301" s="90"/>
      <c r="M17301" s="42"/>
      <c r="S17301" s="42"/>
      <c r="T17301" s="42"/>
      <c r="U17301" s="42"/>
      <c r="V17301" s="42"/>
      <c r="W17301" s="42"/>
      <c r="X17301" s="42"/>
      <c r="Y17301" s="42"/>
      <c r="Z17301" s="42"/>
    </row>
    <row r="17302">
      <c r="B17302" s="42"/>
      <c r="D17302" s="90"/>
      <c r="F17302" s="90"/>
      <c r="G17302" s="42"/>
      <c r="H17302" s="90"/>
      <c r="M17302" s="42"/>
      <c r="S17302" s="42"/>
      <c r="T17302" s="42"/>
      <c r="U17302" s="42"/>
      <c r="V17302" s="42"/>
      <c r="W17302" s="42"/>
      <c r="X17302" s="42"/>
      <c r="Y17302" s="42"/>
      <c r="Z17302" s="42"/>
    </row>
    <row r="17303">
      <c r="B17303" s="42"/>
      <c r="D17303" s="90"/>
      <c r="F17303" s="90"/>
      <c r="G17303" s="42"/>
      <c r="H17303" s="90"/>
      <c r="M17303" s="42"/>
      <c r="S17303" s="42"/>
      <c r="T17303" s="42"/>
      <c r="U17303" s="42"/>
      <c r="V17303" s="42"/>
      <c r="W17303" s="42"/>
      <c r="X17303" s="42"/>
      <c r="Y17303" s="42"/>
      <c r="Z17303" s="42"/>
    </row>
    <row r="17304">
      <c r="B17304" s="42"/>
      <c r="D17304" s="90"/>
      <c r="F17304" s="90"/>
      <c r="G17304" s="42"/>
      <c r="H17304" s="90"/>
      <c r="M17304" s="42"/>
      <c r="S17304" s="42"/>
      <c r="T17304" s="42"/>
      <c r="U17304" s="42"/>
      <c r="V17304" s="42"/>
      <c r="W17304" s="42"/>
      <c r="X17304" s="42"/>
      <c r="Y17304" s="42"/>
      <c r="Z17304" s="42"/>
    </row>
    <row r="17305">
      <c r="B17305" s="42"/>
      <c r="D17305" s="90"/>
      <c r="F17305" s="90"/>
      <c r="G17305" s="42"/>
      <c r="H17305" s="90"/>
      <c r="M17305" s="42"/>
      <c r="S17305" s="42"/>
      <c r="T17305" s="42"/>
      <c r="U17305" s="42"/>
      <c r="V17305" s="42"/>
      <c r="W17305" s="42"/>
      <c r="X17305" s="42"/>
      <c r="Y17305" s="42"/>
      <c r="Z17305" s="42"/>
    </row>
    <row r="17306">
      <c r="B17306" s="42"/>
      <c r="D17306" s="90"/>
      <c r="F17306" s="90"/>
      <c r="G17306" s="42"/>
      <c r="H17306" s="90"/>
      <c r="M17306" s="42"/>
      <c r="S17306" s="42"/>
      <c r="T17306" s="42"/>
      <c r="U17306" s="42"/>
      <c r="V17306" s="42"/>
      <c r="W17306" s="42"/>
      <c r="X17306" s="42"/>
      <c r="Y17306" s="42"/>
      <c r="Z17306" s="42"/>
    </row>
    <row r="17307">
      <c r="B17307" s="42"/>
      <c r="D17307" s="90"/>
      <c r="F17307" s="90"/>
      <c r="G17307" s="42"/>
      <c r="H17307" s="90"/>
      <c r="M17307" s="42"/>
      <c r="S17307" s="42"/>
      <c r="T17307" s="42"/>
      <c r="U17307" s="42"/>
      <c r="V17307" s="42"/>
      <c r="W17307" s="42"/>
      <c r="X17307" s="42"/>
      <c r="Y17307" s="42"/>
      <c r="Z17307" s="42"/>
    </row>
    <row r="17308">
      <c r="B17308" s="42"/>
      <c r="D17308" s="90"/>
      <c r="F17308" s="90"/>
      <c r="G17308" s="42"/>
      <c r="H17308" s="90"/>
      <c r="M17308" s="42"/>
      <c r="S17308" s="42"/>
      <c r="T17308" s="42"/>
      <c r="U17308" s="42"/>
      <c r="V17308" s="42"/>
      <c r="W17308" s="42"/>
      <c r="X17308" s="42"/>
      <c r="Y17308" s="42"/>
      <c r="Z17308" s="42"/>
    </row>
    <row r="17309">
      <c r="B17309" s="42"/>
      <c r="D17309" s="90"/>
      <c r="F17309" s="90"/>
      <c r="G17309" s="42"/>
      <c r="H17309" s="90"/>
      <c r="M17309" s="42"/>
      <c r="S17309" s="42"/>
      <c r="T17309" s="42"/>
      <c r="U17309" s="42"/>
      <c r="V17309" s="42"/>
      <c r="W17309" s="42"/>
      <c r="X17309" s="42"/>
      <c r="Y17309" s="42"/>
      <c r="Z17309" s="42"/>
    </row>
    <row r="17310">
      <c r="B17310" s="42"/>
      <c r="D17310" s="90"/>
      <c r="F17310" s="90"/>
      <c r="G17310" s="42"/>
      <c r="H17310" s="90"/>
      <c r="M17310" s="42"/>
      <c r="S17310" s="42"/>
      <c r="T17310" s="42"/>
      <c r="U17310" s="42"/>
      <c r="V17310" s="42"/>
      <c r="W17310" s="42"/>
      <c r="X17310" s="42"/>
      <c r="Y17310" s="42"/>
      <c r="Z17310" s="42"/>
    </row>
    <row r="17311">
      <c r="B17311" s="42"/>
      <c r="D17311" s="90"/>
      <c r="F17311" s="90"/>
      <c r="G17311" s="42"/>
      <c r="H17311" s="90"/>
      <c r="M17311" s="42"/>
      <c r="S17311" s="42"/>
      <c r="T17311" s="42"/>
      <c r="U17311" s="42"/>
      <c r="V17311" s="42"/>
      <c r="W17311" s="42"/>
      <c r="X17311" s="42"/>
      <c r="Y17311" s="42"/>
      <c r="Z17311" s="42"/>
    </row>
    <row r="17312">
      <c r="B17312" s="42"/>
      <c r="D17312" s="90"/>
      <c r="F17312" s="90"/>
      <c r="G17312" s="42"/>
      <c r="H17312" s="90"/>
      <c r="M17312" s="42"/>
      <c r="S17312" s="42"/>
      <c r="T17312" s="42"/>
      <c r="U17312" s="42"/>
      <c r="V17312" s="42"/>
      <c r="W17312" s="42"/>
      <c r="X17312" s="42"/>
      <c r="Y17312" s="42"/>
      <c r="Z17312" s="42"/>
    </row>
    <row r="17313">
      <c r="B17313" s="42"/>
      <c r="D17313" s="90"/>
      <c r="F17313" s="90"/>
      <c r="G17313" s="42"/>
      <c r="H17313" s="90"/>
      <c r="M17313" s="42"/>
      <c r="S17313" s="42"/>
      <c r="T17313" s="42"/>
      <c r="U17313" s="42"/>
      <c r="V17313" s="42"/>
      <c r="W17313" s="42"/>
      <c r="X17313" s="42"/>
      <c r="Y17313" s="42"/>
      <c r="Z17313" s="42"/>
    </row>
    <row r="17314">
      <c r="B17314" s="42"/>
      <c r="D17314" s="90"/>
      <c r="F17314" s="90"/>
      <c r="G17314" s="42"/>
      <c r="H17314" s="90"/>
      <c r="M17314" s="42"/>
      <c r="S17314" s="42"/>
      <c r="T17314" s="42"/>
      <c r="U17314" s="42"/>
      <c r="V17314" s="42"/>
      <c r="W17314" s="42"/>
      <c r="X17314" s="42"/>
      <c r="Y17314" s="42"/>
      <c r="Z17314" s="42"/>
    </row>
    <row r="17315">
      <c r="B17315" s="42"/>
      <c r="D17315" s="90"/>
      <c r="F17315" s="90"/>
      <c r="G17315" s="42"/>
      <c r="H17315" s="90"/>
      <c r="M17315" s="42"/>
      <c r="S17315" s="42"/>
      <c r="T17315" s="42"/>
      <c r="U17315" s="42"/>
      <c r="V17315" s="42"/>
      <c r="W17315" s="42"/>
      <c r="X17315" s="42"/>
      <c r="Y17315" s="42"/>
      <c r="Z17315" s="42"/>
    </row>
    <row r="17316">
      <c r="B17316" s="42"/>
      <c r="D17316" s="90"/>
      <c r="F17316" s="90"/>
      <c r="G17316" s="42"/>
      <c r="H17316" s="90"/>
      <c r="M17316" s="42"/>
      <c r="S17316" s="42"/>
      <c r="T17316" s="42"/>
      <c r="U17316" s="42"/>
      <c r="V17316" s="42"/>
      <c r="W17316" s="42"/>
      <c r="X17316" s="42"/>
      <c r="Y17316" s="42"/>
      <c r="Z17316" s="42"/>
    </row>
    <row r="17317">
      <c r="B17317" s="42"/>
      <c r="D17317" s="90"/>
      <c r="F17317" s="90"/>
      <c r="G17317" s="42"/>
      <c r="H17317" s="90"/>
      <c r="M17317" s="42"/>
      <c r="S17317" s="42"/>
      <c r="T17317" s="42"/>
      <c r="U17317" s="42"/>
      <c r="V17317" s="42"/>
      <c r="W17317" s="42"/>
      <c r="X17317" s="42"/>
      <c r="Y17317" s="42"/>
      <c r="Z17317" s="42"/>
    </row>
    <row r="17318">
      <c r="B17318" s="42"/>
      <c r="D17318" s="90"/>
      <c r="F17318" s="90"/>
      <c r="G17318" s="42"/>
      <c r="H17318" s="90"/>
      <c r="M17318" s="42"/>
      <c r="S17318" s="42"/>
      <c r="T17318" s="42"/>
      <c r="U17318" s="42"/>
      <c r="V17318" s="42"/>
      <c r="W17318" s="42"/>
      <c r="X17318" s="42"/>
      <c r="Y17318" s="42"/>
      <c r="Z17318" s="42"/>
    </row>
    <row r="17319">
      <c r="B17319" s="42"/>
      <c r="D17319" s="90"/>
      <c r="F17319" s="90"/>
      <c r="G17319" s="42"/>
      <c r="H17319" s="90"/>
      <c r="M17319" s="42"/>
      <c r="S17319" s="42"/>
      <c r="T17319" s="42"/>
      <c r="U17319" s="42"/>
      <c r="V17319" s="42"/>
      <c r="W17319" s="42"/>
      <c r="X17319" s="42"/>
      <c r="Y17319" s="42"/>
      <c r="Z17319" s="42"/>
    </row>
    <row r="17320">
      <c r="B17320" s="42"/>
      <c r="D17320" s="90"/>
      <c r="F17320" s="90"/>
      <c r="G17320" s="42"/>
      <c r="H17320" s="90"/>
      <c r="M17320" s="42"/>
      <c r="S17320" s="42"/>
      <c r="T17320" s="42"/>
      <c r="U17320" s="42"/>
      <c r="V17320" s="42"/>
      <c r="W17320" s="42"/>
      <c r="X17320" s="42"/>
      <c r="Y17320" s="42"/>
      <c r="Z17320" s="42"/>
    </row>
    <row r="17321">
      <c r="B17321" s="42"/>
      <c r="D17321" s="90"/>
      <c r="F17321" s="90"/>
      <c r="G17321" s="42"/>
      <c r="H17321" s="90"/>
      <c r="M17321" s="42"/>
      <c r="S17321" s="42"/>
      <c r="T17321" s="42"/>
      <c r="U17321" s="42"/>
      <c r="V17321" s="42"/>
      <c r="W17321" s="42"/>
      <c r="X17321" s="42"/>
      <c r="Y17321" s="42"/>
      <c r="Z17321" s="42"/>
    </row>
    <row r="17322">
      <c r="B17322" s="42"/>
      <c r="D17322" s="90"/>
      <c r="F17322" s="90"/>
      <c r="G17322" s="42"/>
      <c r="H17322" s="90"/>
      <c r="M17322" s="42"/>
      <c r="S17322" s="42"/>
      <c r="T17322" s="42"/>
      <c r="U17322" s="42"/>
      <c r="V17322" s="42"/>
      <c r="W17322" s="42"/>
      <c r="X17322" s="42"/>
      <c r="Y17322" s="42"/>
      <c r="Z17322" s="42"/>
    </row>
    <row r="17323">
      <c r="B17323" s="42"/>
      <c r="D17323" s="90"/>
      <c r="F17323" s="90"/>
      <c r="G17323" s="42"/>
      <c r="H17323" s="90"/>
      <c r="M17323" s="42"/>
      <c r="S17323" s="42"/>
      <c r="T17323" s="42"/>
      <c r="U17323" s="42"/>
      <c r="V17323" s="42"/>
      <c r="W17323" s="42"/>
      <c r="X17323" s="42"/>
      <c r="Y17323" s="42"/>
      <c r="Z17323" s="42"/>
    </row>
    <row r="17324">
      <c r="B17324" s="42"/>
      <c r="D17324" s="90"/>
      <c r="F17324" s="90"/>
      <c r="G17324" s="42"/>
      <c r="H17324" s="90"/>
      <c r="M17324" s="42"/>
      <c r="S17324" s="42"/>
      <c r="T17324" s="42"/>
      <c r="U17324" s="42"/>
      <c r="V17324" s="42"/>
      <c r="W17324" s="42"/>
      <c r="X17324" s="42"/>
      <c r="Y17324" s="42"/>
      <c r="Z17324" s="42"/>
    </row>
    <row r="17325">
      <c r="B17325" s="42"/>
      <c r="D17325" s="90"/>
      <c r="F17325" s="90"/>
      <c r="G17325" s="42"/>
      <c r="H17325" s="90"/>
      <c r="M17325" s="42"/>
      <c r="S17325" s="42"/>
      <c r="T17325" s="42"/>
      <c r="U17325" s="42"/>
      <c r="V17325" s="42"/>
      <c r="W17325" s="42"/>
      <c r="X17325" s="42"/>
      <c r="Y17325" s="42"/>
      <c r="Z17325" s="42"/>
    </row>
    <row r="17326">
      <c r="B17326" s="42"/>
      <c r="D17326" s="90"/>
      <c r="F17326" s="90"/>
      <c r="G17326" s="42"/>
      <c r="H17326" s="90"/>
      <c r="M17326" s="42"/>
      <c r="S17326" s="42"/>
      <c r="T17326" s="42"/>
      <c r="U17326" s="42"/>
      <c r="V17326" s="42"/>
      <c r="W17326" s="42"/>
      <c r="X17326" s="42"/>
      <c r="Y17326" s="42"/>
      <c r="Z17326" s="42"/>
    </row>
    <row r="17327">
      <c r="B17327" s="42"/>
      <c r="D17327" s="90"/>
      <c r="F17327" s="90"/>
      <c r="G17327" s="42"/>
      <c r="H17327" s="90"/>
      <c r="M17327" s="42"/>
      <c r="S17327" s="42"/>
      <c r="T17327" s="42"/>
      <c r="U17327" s="42"/>
      <c r="V17327" s="42"/>
      <c r="W17327" s="42"/>
      <c r="X17327" s="42"/>
      <c r="Y17327" s="42"/>
      <c r="Z17327" s="42"/>
    </row>
    <row r="17328">
      <c r="B17328" s="42"/>
      <c r="D17328" s="90"/>
      <c r="F17328" s="90"/>
      <c r="G17328" s="42"/>
      <c r="H17328" s="90"/>
      <c r="M17328" s="42"/>
      <c r="S17328" s="42"/>
      <c r="T17328" s="42"/>
      <c r="U17328" s="42"/>
      <c r="V17328" s="42"/>
      <c r="W17328" s="42"/>
      <c r="X17328" s="42"/>
      <c r="Y17328" s="42"/>
      <c r="Z17328" s="42"/>
    </row>
    <row r="17329">
      <c r="B17329" s="42"/>
      <c r="D17329" s="90"/>
      <c r="F17329" s="90"/>
      <c r="G17329" s="42"/>
      <c r="H17329" s="90"/>
      <c r="M17329" s="42"/>
      <c r="S17329" s="42"/>
      <c r="T17329" s="42"/>
      <c r="U17329" s="42"/>
      <c r="V17329" s="42"/>
      <c r="W17329" s="42"/>
      <c r="X17329" s="42"/>
      <c r="Y17329" s="42"/>
      <c r="Z17329" s="42"/>
    </row>
    <row r="17330">
      <c r="B17330" s="42"/>
      <c r="D17330" s="90"/>
      <c r="F17330" s="90"/>
      <c r="G17330" s="42"/>
      <c r="H17330" s="90"/>
      <c r="M17330" s="42"/>
      <c r="S17330" s="42"/>
      <c r="T17330" s="42"/>
      <c r="U17330" s="42"/>
      <c r="V17330" s="42"/>
      <c r="W17330" s="42"/>
      <c r="X17330" s="42"/>
      <c r="Y17330" s="42"/>
      <c r="Z17330" s="42"/>
    </row>
    <row r="17331">
      <c r="B17331" s="42"/>
      <c r="D17331" s="90"/>
      <c r="F17331" s="90"/>
      <c r="G17331" s="42"/>
      <c r="H17331" s="90"/>
      <c r="M17331" s="42"/>
      <c r="S17331" s="42"/>
      <c r="T17331" s="42"/>
      <c r="U17331" s="42"/>
      <c r="V17331" s="42"/>
      <c r="W17331" s="42"/>
      <c r="X17331" s="42"/>
      <c r="Y17331" s="42"/>
      <c r="Z17331" s="42"/>
    </row>
    <row r="17332">
      <c r="B17332" s="42"/>
      <c r="D17332" s="90"/>
      <c r="F17332" s="90"/>
      <c r="G17332" s="42"/>
      <c r="H17332" s="90"/>
      <c r="M17332" s="42"/>
      <c r="S17332" s="42"/>
      <c r="T17332" s="42"/>
      <c r="U17332" s="42"/>
      <c r="V17332" s="42"/>
      <c r="W17332" s="42"/>
      <c r="X17332" s="42"/>
      <c r="Y17332" s="42"/>
      <c r="Z17332" s="42"/>
    </row>
    <row r="17333">
      <c r="B17333" s="42"/>
      <c r="D17333" s="90"/>
      <c r="F17333" s="90"/>
      <c r="G17333" s="42"/>
      <c r="H17333" s="90"/>
      <c r="M17333" s="42"/>
      <c r="S17333" s="42"/>
      <c r="T17333" s="42"/>
      <c r="U17333" s="42"/>
      <c r="V17333" s="42"/>
      <c r="W17333" s="42"/>
      <c r="X17333" s="42"/>
      <c r="Y17333" s="42"/>
      <c r="Z17333" s="42"/>
    </row>
    <row r="17334">
      <c r="B17334" s="42"/>
      <c r="D17334" s="90"/>
      <c r="F17334" s="90"/>
      <c r="G17334" s="42"/>
      <c r="H17334" s="90"/>
      <c r="M17334" s="42"/>
      <c r="S17334" s="42"/>
      <c r="T17334" s="42"/>
      <c r="U17334" s="42"/>
      <c r="V17334" s="42"/>
      <c r="W17334" s="42"/>
      <c r="X17334" s="42"/>
      <c r="Y17334" s="42"/>
      <c r="Z17334" s="42"/>
    </row>
    <row r="17335">
      <c r="B17335" s="42"/>
      <c r="D17335" s="90"/>
      <c r="F17335" s="90"/>
      <c r="G17335" s="42"/>
      <c r="H17335" s="90"/>
      <c r="M17335" s="42"/>
      <c r="S17335" s="42"/>
      <c r="T17335" s="42"/>
      <c r="U17335" s="42"/>
      <c r="V17335" s="42"/>
      <c r="W17335" s="42"/>
      <c r="X17335" s="42"/>
      <c r="Y17335" s="42"/>
      <c r="Z17335" s="42"/>
    </row>
    <row r="17336">
      <c r="B17336" s="42"/>
      <c r="D17336" s="90"/>
      <c r="F17336" s="90"/>
      <c r="G17336" s="42"/>
      <c r="H17336" s="90"/>
      <c r="M17336" s="42"/>
      <c r="S17336" s="42"/>
      <c r="T17336" s="42"/>
      <c r="U17336" s="42"/>
      <c r="V17336" s="42"/>
      <c r="W17336" s="42"/>
      <c r="X17336" s="42"/>
      <c r="Y17336" s="42"/>
      <c r="Z17336" s="42"/>
    </row>
    <row r="17337">
      <c r="B17337" s="42"/>
      <c r="D17337" s="90"/>
      <c r="F17337" s="90"/>
      <c r="G17337" s="42"/>
      <c r="H17337" s="90"/>
      <c r="M17337" s="42"/>
      <c r="S17337" s="42"/>
      <c r="T17337" s="42"/>
      <c r="U17337" s="42"/>
      <c r="V17337" s="42"/>
      <c r="W17337" s="42"/>
      <c r="X17337" s="42"/>
      <c r="Y17337" s="42"/>
      <c r="Z17337" s="42"/>
    </row>
    <row r="17338">
      <c r="B17338" s="42"/>
      <c r="D17338" s="90"/>
      <c r="F17338" s="90"/>
      <c r="G17338" s="42"/>
      <c r="H17338" s="90"/>
      <c r="M17338" s="42"/>
      <c r="S17338" s="42"/>
      <c r="T17338" s="42"/>
      <c r="U17338" s="42"/>
      <c r="V17338" s="42"/>
      <c r="W17338" s="42"/>
      <c r="X17338" s="42"/>
      <c r="Y17338" s="42"/>
      <c r="Z17338" s="42"/>
    </row>
    <row r="17339">
      <c r="B17339" s="42"/>
      <c r="D17339" s="90"/>
      <c r="F17339" s="90"/>
      <c r="G17339" s="42"/>
      <c r="H17339" s="90"/>
      <c r="M17339" s="42"/>
      <c r="S17339" s="42"/>
      <c r="T17339" s="42"/>
      <c r="U17339" s="42"/>
      <c r="V17339" s="42"/>
      <c r="W17339" s="42"/>
      <c r="X17339" s="42"/>
      <c r="Y17339" s="42"/>
      <c r="Z17339" s="42"/>
    </row>
    <row r="17340">
      <c r="B17340" s="42"/>
      <c r="D17340" s="90"/>
      <c r="F17340" s="90"/>
      <c r="G17340" s="42"/>
      <c r="H17340" s="90"/>
      <c r="M17340" s="42"/>
      <c r="S17340" s="42"/>
      <c r="T17340" s="42"/>
      <c r="U17340" s="42"/>
      <c r="V17340" s="42"/>
      <c r="W17340" s="42"/>
      <c r="X17340" s="42"/>
      <c r="Y17340" s="42"/>
      <c r="Z17340" s="42"/>
    </row>
    <row r="17341">
      <c r="B17341" s="42"/>
      <c r="D17341" s="90"/>
      <c r="F17341" s="90"/>
      <c r="G17341" s="42"/>
      <c r="H17341" s="90"/>
      <c r="M17341" s="42"/>
      <c r="S17341" s="42"/>
      <c r="T17341" s="42"/>
      <c r="U17341" s="42"/>
      <c r="V17341" s="42"/>
      <c r="W17341" s="42"/>
      <c r="X17341" s="42"/>
      <c r="Y17341" s="42"/>
      <c r="Z17341" s="42"/>
    </row>
    <row r="17342">
      <c r="B17342" s="42"/>
      <c r="D17342" s="90"/>
      <c r="F17342" s="90"/>
      <c r="G17342" s="42"/>
      <c r="H17342" s="90"/>
      <c r="M17342" s="42"/>
      <c r="S17342" s="42"/>
      <c r="T17342" s="42"/>
      <c r="U17342" s="42"/>
      <c r="V17342" s="42"/>
      <c r="W17342" s="42"/>
      <c r="X17342" s="42"/>
      <c r="Y17342" s="42"/>
      <c r="Z17342" s="42"/>
    </row>
    <row r="17343">
      <c r="B17343" s="42"/>
      <c r="D17343" s="90"/>
      <c r="F17343" s="90"/>
      <c r="G17343" s="42"/>
      <c r="H17343" s="90"/>
      <c r="M17343" s="42"/>
      <c r="S17343" s="42"/>
      <c r="T17343" s="42"/>
      <c r="U17343" s="42"/>
      <c r="V17343" s="42"/>
      <c r="W17343" s="42"/>
      <c r="X17343" s="42"/>
      <c r="Y17343" s="42"/>
      <c r="Z17343" s="42"/>
    </row>
    <row r="17344">
      <c r="B17344" s="42"/>
      <c r="D17344" s="90"/>
      <c r="F17344" s="90"/>
      <c r="G17344" s="42"/>
      <c r="H17344" s="90"/>
      <c r="M17344" s="42"/>
      <c r="S17344" s="42"/>
      <c r="T17344" s="42"/>
      <c r="U17344" s="42"/>
      <c r="V17344" s="42"/>
      <c r="W17344" s="42"/>
      <c r="X17344" s="42"/>
      <c r="Y17344" s="42"/>
      <c r="Z17344" s="42"/>
    </row>
    <row r="17345">
      <c r="B17345" s="42"/>
      <c r="D17345" s="90"/>
      <c r="F17345" s="90"/>
      <c r="G17345" s="42"/>
      <c r="H17345" s="90"/>
      <c r="M17345" s="42"/>
      <c r="S17345" s="42"/>
      <c r="T17345" s="42"/>
      <c r="U17345" s="42"/>
      <c r="V17345" s="42"/>
      <c r="W17345" s="42"/>
      <c r="X17345" s="42"/>
      <c r="Y17345" s="42"/>
      <c r="Z17345" s="42"/>
    </row>
    <row r="17346">
      <c r="B17346" s="42"/>
      <c r="D17346" s="90"/>
      <c r="F17346" s="90"/>
      <c r="G17346" s="42"/>
      <c r="H17346" s="90"/>
      <c r="M17346" s="42"/>
      <c r="S17346" s="42"/>
      <c r="T17346" s="42"/>
      <c r="U17346" s="42"/>
      <c r="V17346" s="42"/>
      <c r="W17346" s="42"/>
      <c r="X17346" s="42"/>
      <c r="Y17346" s="42"/>
      <c r="Z17346" s="42"/>
    </row>
    <row r="17347">
      <c r="B17347" s="42"/>
      <c r="D17347" s="90"/>
      <c r="F17347" s="90"/>
      <c r="G17347" s="42"/>
      <c r="H17347" s="90"/>
      <c r="M17347" s="42"/>
      <c r="S17347" s="42"/>
      <c r="T17347" s="42"/>
      <c r="U17347" s="42"/>
      <c r="V17347" s="42"/>
      <c r="W17347" s="42"/>
      <c r="X17347" s="42"/>
      <c r="Y17347" s="42"/>
      <c r="Z17347" s="42"/>
    </row>
    <row r="17348">
      <c r="B17348" s="42"/>
      <c r="D17348" s="90"/>
      <c r="F17348" s="90"/>
      <c r="G17348" s="42"/>
      <c r="H17348" s="90"/>
      <c r="M17348" s="42"/>
      <c r="S17348" s="42"/>
      <c r="T17348" s="42"/>
      <c r="U17348" s="42"/>
      <c r="V17348" s="42"/>
      <c r="W17348" s="42"/>
      <c r="X17348" s="42"/>
      <c r="Y17348" s="42"/>
      <c r="Z17348" s="42"/>
    </row>
    <row r="17349">
      <c r="B17349" s="42"/>
      <c r="D17349" s="90"/>
      <c r="F17349" s="90"/>
      <c r="G17349" s="42"/>
      <c r="H17349" s="90"/>
      <c r="M17349" s="42"/>
      <c r="S17349" s="42"/>
      <c r="T17349" s="42"/>
      <c r="U17349" s="42"/>
      <c r="V17349" s="42"/>
      <c r="W17349" s="42"/>
      <c r="X17349" s="42"/>
      <c r="Y17349" s="42"/>
      <c r="Z17349" s="42"/>
    </row>
    <row r="17350">
      <c r="B17350" s="42"/>
      <c r="D17350" s="90"/>
      <c r="F17350" s="90"/>
      <c r="G17350" s="42"/>
      <c r="H17350" s="90"/>
      <c r="M17350" s="42"/>
      <c r="S17350" s="42"/>
      <c r="T17350" s="42"/>
      <c r="U17350" s="42"/>
      <c r="V17350" s="42"/>
      <c r="W17350" s="42"/>
      <c r="X17350" s="42"/>
      <c r="Y17350" s="42"/>
      <c r="Z17350" s="42"/>
    </row>
    <row r="17351">
      <c r="B17351" s="42"/>
      <c r="D17351" s="90"/>
      <c r="F17351" s="90"/>
      <c r="G17351" s="42"/>
      <c r="H17351" s="90"/>
      <c r="M17351" s="42"/>
      <c r="S17351" s="42"/>
      <c r="T17351" s="42"/>
      <c r="U17351" s="42"/>
      <c r="V17351" s="42"/>
      <c r="W17351" s="42"/>
      <c r="X17351" s="42"/>
      <c r="Y17351" s="42"/>
      <c r="Z17351" s="42"/>
    </row>
    <row r="17352">
      <c r="B17352" s="42"/>
      <c r="D17352" s="90"/>
      <c r="F17352" s="90"/>
      <c r="G17352" s="42"/>
      <c r="H17352" s="90"/>
      <c r="M17352" s="42"/>
      <c r="S17352" s="42"/>
      <c r="T17352" s="42"/>
      <c r="U17352" s="42"/>
      <c r="V17352" s="42"/>
      <c r="W17352" s="42"/>
      <c r="X17352" s="42"/>
      <c r="Y17352" s="42"/>
      <c r="Z17352" s="42"/>
    </row>
    <row r="17353">
      <c r="B17353" s="42"/>
      <c r="D17353" s="90"/>
      <c r="F17353" s="90"/>
      <c r="G17353" s="42"/>
      <c r="H17353" s="90"/>
      <c r="M17353" s="42"/>
      <c r="S17353" s="42"/>
      <c r="T17353" s="42"/>
      <c r="U17353" s="42"/>
      <c r="V17353" s="42"/>
      <c r="W17353" s="42"/>
      <c r="X17353" s="42"/>
      <c r="Y17353" s="42"/>
      <c r="Z17353" s="42"/>
    </row>
    <row r="17354">
      <c r="B17354" s="42"/>
      <c r="D17354" s="90"/>
      <c r="F17354" s="90"/>
      <c r="G17354" s="42"/>
      <c r="H17354" s="90"/>
      <c r="M17354" s="42"/>
      <c r="S17354" s="42"/>
      <c r="T17354" s="42"/>
      <c r="U17354" s="42"/>
      <c r="V17354" s="42"/>
      <c r="W17354" s="42"/>
      <c r="X17354" s="42"/>
      <c r="Y17354" s="42"/>
      <c r="Z17354" s="42"/>
    </row>
    <row r="17355">
      <c r="B17355" s="42"/>
      <c r="D17355" s="90"/>
      <c r="F17355" s="90"/>
      <c r="G17355" s="42"/>
      <c r="H17355" s="90"/>
      <c r="M17355" s="42"/>
      <c r="S17355" s="42"/>
      <c r="T17355" s="42"/>
      <c r="U17355" s="42"/>
      <c r="V17355" s="42"/>
      <c r="W17355" s="42"/>
      <c r="X17355" s="42"/>
      <c r="Y17355" s="42"/>
      <c r="Z17355" s="42"/>
    </row>
    <row r="17356">
      <c r="B17356" s="42"/>
      <c r="D17356" s="90"/>
      <c r="F17356" s="90"/>
      <c r="G17356" s="42"/>
      <c r="H17356" s="90"/>
      <c r="M17356" s="42"/>
      <c r="S17356" s="42"/>
      <c r="T17356" s="42"/>
      <c r="U17356" s="42"/>
      <c r="V17356" s="42"/>
      <c r="W17356" s="42"/>
      <c r="X17356" s="42"/>
      <c r="Y17356" s="42"/>
      <c r="Z17356" s="42"/>
    </row>
    <row r="17357">
      <c r="B17357" s="42"/>
      <c r="D17357" s="90"/>
      <c r="F17357" s="90"/>
      <c r="G17357" s="42"/>
      <c r="H17357" s="90"/>
      <c r="M17357" s="42"/>
      <c r="S17357" s="42"/>
      <c r="T17357" s="42"/>
      <c r="U17357" s="42"/>
      <c r="V17357" s="42"/>
      <c r="W17357" s="42"/>
      <c r="X17357" s="42"/>
      <c r="Y17357" s="42"/>
      <c r="Z17357" s="42"/>
    </row>
    <row r="17358">
      <c r="B17358" s="42"/>
      <c r="D17358" s="90"/>
      <c r="F17358" s="90"/>
      <c r="G17358" s="42"/>
      <c r="H17358" s="90"/>
      <c r="M17358" s="42"/>
      <c r="S17358" s="42"/>
      <c r="T17358" s="42"/>
      <c r="U17358" s="42"/>
      <c r="V17358" s="42"/>
      <c r="W17358" s="42"/>
      <c r="X17358" s="42"/>
      <c r="Y17358" s="42"/>
      <c r="Z17358" s="42"/>
    </row>
    <row r="17359">
      <c r="B17359" s="42"/>
      <c r="D17359" s="90"/>
      <c r="F17359" s="90"/>
      <c r="G17359" s="42"/>
      <c r="H17359" s="90"/>
      <c r="M17359" s="42"/>
      <c r="S17359" s="42"/>
      <c r="T17359" s="42"/>
      <c r="U17359" s="42"/>
      <c r="V17359" s="42"/>
      <c r="W17359" s="42"/>
      <c r="X17359" s="42"/>
      <c r="Y17359" s="42"/>
      <c r="Z17359" s="42"/>
    </row>
    <row r="17360">
      <c r="B17360" s="42"/>
      <c r="D17360" s="90"/>
      <c r="F17360" s="90"/>
      <c r="G17360" s="42"/>
      <c r="H17360" s="90"/>
      <c r="M17360" s="42"/>
      <c r="S17360" s="42"/>
      <c r="T17360" s="42"/>
      <c r="U17360" s="42"/>
      <c r="V17360" s="42"/>
      <c r="W17360" s="42"/>
      <c r="X17360" s="42"/>
      <c r="Y17360" s="42"/>
      <c r="Z17360" s="42"/>
    </row>
    <row r="17361">
      <c r="B17361" s="42"/>
      <c r="D17361" s="90"/>
      <c r="F17361" s="90"/>
      <c r="G17361" s="42"/>
      <c r="H17361" s="90"/>
      <c r="M17361" s="42"/>
      <c r="S17361" s="42"/>
      <c r="T17361" s="42"/>
      <c r="U17361" s="42"/>
      <c r="V17361" s="42"/>
      <c r="W17361" s="42"/>
      <c r="X17361" s="42"/>
      <c r="Y17361" s="42"/>
      <c r="Z17361" s="42"/>
    </row>
    <row r="17362">
      <c r="B17362" s="42"/>
      <c r="D17362" s="90"/>
      <c r="F17362" s="90"/>
      <c r="G17362" s="42"/>
      <c r="H17362" s="90"/>
      <c r="M17362" s="42"/>
      <c r="S17362" s="42"/>
      <c r="T17362" s="42"/>
      <c r="U17362" s="42"/>
      <c r="V17362" s="42"/>
      <c r="W17362" s="42"/>
      <c r="X17362" s="42"/>
      <c r="Y17362" s="42"/>
      <c r="Z17362" s="42"/>
    </row>
    <row r="17363">
      <c r="B17363" s="42"/>
      <c r="D17363" s="90"/>
      <c r="F17363" s="90"/>
      <c r="G17363" s="42"/>
      <c r="H17363" s="90"/>
      <c r="M17363" s="42"/>
      <c r="S17363" s="42"/>
      <c r="T17363" s="42"/>
      <c r="U17363" s="42"/>
      <c r="V17363" s="42"/>
      <c r="W17363" s="42"/>
      <c r="X17363" s="42"/>
      <c r="Y17363" s="42"/>
      <c r="Z17363" s="42"/>
    </row>
    <row r="17364">
      <c r="B17364" s="42"/>
      <c r="D17364" s="90"/>
      <c r="F17364" s="90"/>
      <c r="G17364" s="42"/>
      <c r="H17364" s="90"/>
      <c r="M17364" s="42"/>
      <c r="S17364" s="42"/>
      <c r="T17364" s="42"/>
      <c r="U17364" s="42"/>
      <c r="V17364" s="42"/>
      <c r="W17364" s="42"/>
      <c r="X17364" s="42"/>
      <c r="Y17364" s="42"/>
      <c r="Z17364" s="42"/>
    </row>
    <row r="17365">
      <c r="B17365" s="42"/>
      <c r="D17365" s="90"/>
      <c r="F17365" s="90"/>
      <c r="G17365" s="42"/>
      <c r="H17365" s="90"/>
      <c r="M17365" s="42"/>
      <c r="S17365" s="42"/>
      <c r="T17365" s="42"/>
      <c r="U17365" s="42"/>
      <c r="V17365" s="42"/>
      <c r="W17365" s="42"/>
      <c r="X17365" s="42"/>
      <c r="Y17365" s="42"/>
      <c r="Z17365" s="42"/>
    </row>
    <row r="17366">
      <c r="B17366" s="42"/>
      <c r="D17366" s="90"/>
      <c r="F17366" s="90"/>
      <c r="G17366" s="42"/>
      <c r="H17366" s="90"/>
      <c r="M17366" s="42"/>
      <c r="S17366" s="42"/>
      <c r="T17366" s="42"/>
      <c r="U17366" s="42"/>
      <c r="V17366" s="42"/>
      <c r="W17366" s="42"/>
      <c r="X17366" s="42"/>
      <c r="Y17366" s="42"/>
      <c r="Z17366" s="42"/>
    </row>
    <row r="17367">
      <c r="B17367" s="42"/>
      <c r="D17367" s="90"/>
      <c r="F17367" s="90"/>
      <c r="G17367" s="42"/>
      <c r="H17367" s="90"/>
      <c r="M17367" s="42"/>
      <c r="S17367" s="42"/>
      <c r="T17367" s="42"/>
      <c r="U17367" s="42"/>
      <c r="V17367" s="42"/>
      <c r="W17367" s="42"/>
      <c r="X17367" s="42"/>
      <c r="Y17367" s="42"/>
      <c r="Z17367" s="42"/>
    </row>
    <row r="17368">
      <c r="B17368" s="42"/>
      <c r="D17368" s="90"/>
      <c r="F17368" s="90"/>
      <c r="G17368" s="42"/>
      <c r="H17368" s="90"/>
      <c r="M17368" s="42"/>
      <c r="S17368" s="42"/>
      <c r="T17368" s="42"/>
      <c r="U17368" s="42"/>
      <c r="V17368" s="42"/>
      <c r="W17368" s="42"/>
      <c r="X17368" s="42"/>
      <c r="Y17368" s="42"/>
      <c r="Z17368" s="42"/>
    </row>
    <row r="17369">
      <c r="B17369" s="42"/>
      <c r="D17369" s="90"/>
      <c r="F17369" s="90"/>
      <c r="G17369" s="42"/>
      <c r="H17369" s="90"/>
      <c r="M17369" s="42"/>
      <c r="S17369" s="42"/>
      <c r="T17369" s="42"/>
      <c r="U17369" s="42"/>
      <c r="V17369" s="42"/>
      <c r="W17369" s="42"/>
      <c r="X17369" s="42"/>
      <c r="Y17369" s="42"/>
      <c r="Z17369" s="42"/>
    </row>
    <row r="17370">
      <c r="B17370" s="42"/>
      <c r="D17370" s="90"/>
      <c r="F17370" s="90"/>
      <c r="G17370" s="42"/>
      <c r="H17370" s="90"/>
      <c r="M17370" s="42"/>
      <c r="S17370" s="42"/>
      <c r="T17370" s="42"/>
      <c r="U17370" s="42"/>
      <c r="V17370" s="42"/>
      <c r="W17370" s="42"/>
      <c r="X17370" s="42"/>
      <c r="Y17370" s="42"/>
      <c r="Z17370" s="42"/>
    </row>
    <row r="17371">
      <c r="B17371" s="42"/>
      <c r="D17371" s="90"/>
      <c r="F17371" s="90"/>
      <c r="G17371" s="42"/>
      <c r="H17371" s="90"/>
      <c r="M17371" s="42"/>
      <c r="S17371" s="42"/>
      <c r="T17371" s="42"/>
      <c r="U17371" s="42"/>
      <c r="V17371" s="42"/>
      <c r="W17371" s="42"/>
      <c r="X17371" s="42"/>
      <c r="Y17371" s="42"/>
      <c r="Z17371" s="42"/>
    </row>
    <row r="17372">
      <c r="B17372" s="42"/>
      <c r="D17372" s="90"/>
      <c r="F17372" s="90"/>
      <c r="G17372" s="42"/>
      <c r="H17372" s="90"/>
      <c r="M17372" s="42"/>
      <c r="S17372" s="42"/>
      <c r="T17372" s="42"/>
      <c r="U17372" s="42"/>
      <c r="V17372" s="42"/>
      <c r="W17372" s="42"/>
      <c r="X17372" s="42"/>
      <c r="Y17372" s="42"/>
      <c r="Z17372" s="42"/>
    </row>
    <row r="17373">
      <c r="B17373" s="42"/>
      <c r="D17373" s="90"/>
      <c r="F17373" s="90"/>
      <c r="G17373" s="42"/>
      <c r="H17373" s="90"/>
      <c r="M17373" s="42"/>
      <c r="S17373" s="42"/>
      <c r="T17373" s="42"/>
      <c r="U17373" s="42"/>
      <c r="V17373" s="42"/>
      <c r="W17373" s="42"/>
      <c r="X17373" s="42"/>
      <c r="Y17373" s="42"/>
      <c r="Z17373" s="42"/>
    </row>
    <row r="17374">
      <c r="B17374" s="42"/>
      <c r="D17374" s="90"/>
      <c r="F17374" s="90"/>
      <c r="G17374" s="42"/>
      <c r="H17374" s="90"/>
      <c r="M17374" s="42"/>
      <c r="S17374" s="42"/>
      <c r="T17374" s="42"/>
      <c r="U17374" s="42"/>
      <c r="V17374" s="42"/>
      <c r="W17374" s="42"/>
      <c r="X17374" s="42"/>
      <c r="Y17374" s="42"/>
      <c r="Z17374" s="42"/>
    </row>
    <row r="17375">
      <c r="B17375" s="42"/>
      <c r="D17375" s="90"/>
      <c r="F17375" s="90"/>
      <c r="G17375" s="42"/>
      <c r="H17375" s="90"/>
      <c r="M17375" s="42"/>
      <c r="S17375" s="42"/>
      <c r="T17375" s="42"/>
      <c r="U17375" s="42"/>
      <c r="V17375" s="42"/>
      <c r="W17375" s="42"/>
      <c r="X17375" s="42"/>
      <c r="Y17375" s="42"/>
      <c r="Z17375" s="42"/>
    </row>
    <row r="17376">
      <c r="B17376" s="42"/>
      <c r="D17376" s="90"/>
      <c r="F17376" s="90"/>
      <c r="G17376" s="42"/>
      <c r="H17376" s="90"/>
      <c r="M17376" s="42"/>
      <c r="S17376" s="42"/>
      <c r="T17376" s="42"/>
      <c r="U17376" s="42"/>
      <c r="V17376" s="42"/>
      <c r="W17376" s="42"/>
      <c r="X17376" s="42"/>
      <c r="Y17376" s="42"/>
      <c r="Z17376" s="42"/>
    </row>
    <row r="17377">
      <c r="B17377" s="42"/>
      <c r="D17377" s="90"/>
      <c r="F17377" s="90"/>
      <c r="G17377" s="42"/>
      <c r="H17377" s="90"/>
      <c r="M17377" s="42"/>
      <c r="S17377" s="42"/>
      <c r="T17377" s="42"/>
      <c r="U17377" s="42"/>
      <c r="V17377" s="42"/>
      <c r="W17377" s="42"/>
      <c r="X17377" s="42"/>
      <c r="Y17377" s="42"/>
      <c r="Z17377" s="42"/>
    </row>
    <row r="17378">
      <c r="B17378" s="42"/>
      <c r="D17378" s="90"/>
      <c r="F17378" s="90"/>
      <c r="G17378" s="42"/>
      <c r="H17378" s="90"/>
      <c r="M17378" s="42"/>
      <c r="S17378" s="42"/>
      <c r="T17378" s="42"/>
      <c r="U17378" s="42"/>
      <c r="V17378" s="42"/>
      <c r="W17378" s="42"/>
      <c r="X17378" s="42"/>
      <c r="Y17378" s="42"/>
      <c r="Z17378" s="42"/>
    </row>
    <row r="17379">
      <c r="B17379" s="42"/>
      <c r="D17379" s="90"/>
      <c r="F17379" s="90"/>
      <c r="G17379" s="42"/>
      <c r="H17379" s="90"/>
      <c r="M17379" s="42"/>
      <c r="S17379" s="42"/>
      <c r="T17379" s="42"/>
      <c r="U17379" s="42"/>
      <c r="V17379" s="42"/>
      <c r="W17379" s="42"/>
      <c r="X17379" s="42"/>
      <c r="Y17379" s="42"/>
      <c r="Z17379" s="42"/>
    </row>
    <row r="17380">
      <c r="B17380" s="42"/>
      <c r="D17380" s="90"/>
      <c r="F17380" s="90"/>
      <c r="G17380" s="42"/>
      <c r="H17380" s="90"/>
      <c r="M17380" s="42"/>
      <c r="S17380" s="42"/>
      <c r="T17380" s="42"/>
      <c r="U17380" s="42"/>
      <c r="V17380" s="42"/>
      <c r="W17380" s="42"/>
      <c r="X17380" s="42"/>
      <c r="Y17380" s="42"/>
      <c r="Z17380" s="42"/>
    </row>
    <row r="17381">
      <c r="B17381" s="42"/>
      <c r="D17381" s="90"/>
      <c r="F17381" s="90"/>
      <c r="G17381" s="42"/>
      <c r="H17381" s="90"/>
      <c r="M17381" s="42"/>
      <c r="S17381" s="42"/>
      <c r="T17381" s="42"/>
      <c r="U17381" s="42"/>
      <c r="V17381" s="42"/>
      <c r="W17381" s="42"/>
      <c r="X17381" s="42"/>
      <c r="Y17381" s="42"/>
      <c r="Z17381" s="42"/>
    </row>
    <row r="17382">
      <c r="B17382" s="42"/>
      <c r="D17382" s="90"/>
      <c r="F17382" s="90"/>
      <c r="G17382" s="42"/>
      <c r="H17382" s="90"/>
      <c r="M17382" s="42"/>
      <c r="S17382" s="42"/>
      <c r="T17382" s="42"/>
      <c r="U17382" s="42"/>
      <c r="V17382" s="42"/>
      <c r="W17382" s="42"/>
      <c r="X17382" s="42"/>
      <c r="Y17382" s="42"/>
      <c r="Z17382" s="42"/>
    </row>
    <row r="17383">
      <c r="B17383" s="42"/>
      <c r="D17383" s="90"/>
      <c r="F17383" s="90"/>
      <c r="G17383" s="42"/>
      <c r="H17383" s="90"/>
      <c r="M17383" s="42"/>
      <c r="S17383" s="42"/>
      <c r="T17383" s="42"/>
      <c r="U17383" s="42"/>
      <c r="V17383" s="42"/>
      <c r="W17383" s="42"/>
      <c r="X17383" s="42"/>
      <c r="Y17383" s="42"/>
      <c r="Z17383" s="42"/>
    </row>
    <row r="17384">
      <c r="B17384" s="42"/>
      <c r="D17384" s="90"/>
      <c r="F17384" s="90"/>
      <c r="G17384" s="42"/>
      <c r="H17384" s="90"/>
      <c r="M17384" s="42"/>
      <c r="S17384" s="42"/>
      <c r="T17384" s="42"/>
      <c r="U17384" s="42"/>
      <c r="V17384" s="42"/>
      <c r="W17384" s="42"/>
      <c r="X17384" s="42"/>
      <c r="Y17384" s="42"/>
      <c r="Z17384" s="42"/>
    </row>
    <row r="17385">
      <c r="B17385" s="42"/>
      <c r="D17385" s="90"/>
      <c r="F17385" s="90"/>
      <c r="G17385" s="42"/>
      <c r="H17385" s="90"/>
      <c r="M17385" s="42"/>
      <c r="S17385" s="42"/>
      <c r="T17385" s="42"/>
      <c r="U17385" s="42"/>
      <c r="V17385" s="42"/>
      <c r="W17385" s="42"/>
      <c r="X17385" s="42"/>
      <c r="Y17385" s="42"/>
      <c r="Z17385" s="42"/>
    </row>
    <row r="17386">
      <c r="B17386" s="42"/>
      <c r="D17386" s="90"/>
      <c r="F17386" s="90"/>
      <c r="G17386" s="42"/>
      <c r="H17386" s="90"/>
      <c r="M17386" s="42"/>
      <c r="S17386" s="42"/>
      <c r="T17386" s="42"/>
      <c r="U17386" s="42"/>
      <c r="V17386" s="42"/>
      <c r="W17386" s="42"/>
      <c r="X17386" s="42"/>
      <c r="Y17386" s="42"/>
      <c r="Z17386" s="42"/>
    </row>
    <row r="17387">
      <c r="B17387" s="42"/>
      <c r="D17387" s="90"/>
      <c r="F17387" s="90"/>
      <c r="G17387" s="42"/>
      <c r="H17387" s="90"/>
      <c r="M17387" s="42"/>
      <c r="S17387" s="42"/>
      <c r="T17387" s="42"/>
      <c r="U17387" s="42"/>
      <c r="V17387" s="42"/>
      <c r="W17387" s="42"/>
      <c r="X17387" s="42"/>
      <c r="Y17387" s="42"/>
      <c r="Z17387" s="42"/>
    </row>
    <row r="17388">
      <c r="B17388" s="42"/>
      <c r="D17388" s="90"/>
      <c r="F17388" s="90"/>
      <c r="G17388" s="42"/>
      <c r="H17388" s="90"/>
      <c r="M17388" s="42"/>
      <c r="S17388" s="42"/>
      <c r="T17388" s="42"/>
      <c r="U17388" s="42"/>
      <c r="V17388" s="42"/>
      <c r="W17388" s="42"/>
      <c r="X17388" s="42"/>
      <c r="Y17388" s="42"/>
      <c r="Z17388" s="42"/>
    </row>
    <row r="17389">
      <c r="B17389" s="42"/>
      <c r="D17389" s="90"/>
      <c r="F17389" s="90"/>
      <c r="G17389" s="42"/>
      <c r="H17389" s="90"/>
      <c r="M17389" s="42"/>
      <c r="S17389" s="42"/>
      <c r="T17389" s="42"/>
      <c r="U17389" s="42"/>
      <c r="V17389" s="42"/>
      <c r="W17389" s="42"/>
      <c r="X17389" s="42"/>
      <c r="Y17389" s="42"/>
      <c r="Z17389" s="42"/>
    </row>
    <row r="17390">
      <c r="B17390" s="42"/>
      <c r="D17390" s="90"/>
      <c r="F17390" s="90"/>
      <c r="G17390" s="42"/>
      <c r="H17390" s="90"/>
      <c r="M17390" s="42"/>
      <c r="S17390" s="42"/>
      <c r="T17390" s="42"/>
      <c r="U17390" s="42"/>
      <c r="V17390" s="42"/>
      <c r="W17390" s="42"/>
      <c r="X17390" s="42"/>
      <c r="Y17390" s="42"/>
      <c r="Z17390" s="42"/>
    </row>
    <row r="17391">
      <c r="B17391" s="42"/>
      <c r="D17391" s="90"/>
      <c r="F17391" s="90"/>
      <c r="G17391" s="42"/>
      <c r="H17391" s="90"/>
      <c r="M17391" s="42"/>
      <c r="S17391" s="42"/>
      <c r="T17391" s="42"/>
      <c r="U17391" s="42"/>
      <c r="V17391" s="42"/>
      <c r="W17391" s="42"/>
      <c r="X17391" s="42"/>
      <c r="Y17391" s="42"/>
      <c r="Z17391" s="42"/>
    </row>
    <row r="17392">
      <c r="B17392" s="42"/>
      <c r="D17392" s="90"/>
      <c r="F17392" s="90"/>
      <c r="G17392" s="42"/>
      <c r="H17392" s="90"/>
      <c r="M17392" s="42"/>
      <c r="S17392" s="42"/>
      <c r="T17392" s="42"/>
      <c r="U17392" s="42"/>
      <c r="V17392" s="42"/>
      <c r="W17392" s="42"/>
      <c r="X17392" s="42"/>
      <c r="Y17392" s="42"/>
      <c r="Z17392" s="42"/>
    </row>
    <row r="17393">
      <c r="B17393" s="42"/>
      <c r="D17393" s="90"/>
      <c r="F17393" s="90"/>
      <c r="G17393" s="42"/>
      <c r="H17393" s="90"/>
      <c r="M17393" s="42"/>
      <c r="S17393" s="42"/>
      <c r="T17393" s="42"/>
      <c r="U17393" s="42"/>
      <c r="V17393" s="42"/>
      <c r="W17393" s="42"/>
      <c r="X17393" s="42"/>
      <c r="Y17393" s="42"/>
      <c r="Z17393" s="42"/>
    </row>
    <row r="17394">
      <c r="B17394" s="42"/>
      <c r="D17394" s="90"/>
      <c r="F17394" s="90"/>
      <c r="G17394" s="42"/>
      <c r="H17394" s="90"/>
      <c r="M17394" s="42"/>
      <c r="S17394" s="42"/>
      <c r="T17394" s="42"/>
      <c r="U17394" s="42"/>
      <c r="V17394" s="42"/>
      <c r="W17394" s="42"/>
      <c r="X17394" s="42"/>
      <c r="Y17394" s="42"/>
      <c r="Z17394" s="42"/>
    </row>
    <row r="17395">
      <c r="B17395" s="42"/>
      <c r="D17395" s="90"/>
      <c r="F17395" s="90"/>
      <c r="G17395" s="42"/>
      <c r="H17395" s="90"/>
      <c r="M17395" s="42"/>
      <c r="S17395" s="42"/>
      <c r="T17395" s="42"/>
      <c r="U17395" s="42"/>
      <c r="V17395" s="42"/>
      <c r="W17395" s="42"/>
      <c r="X17395" s="42"/>
      <c r="Y17395" s="42"/>
      <c r="Z17395" s="42"/>
    </row>
    <row r="17396">
      <c r="B17396" s="42"/>
      <c r="D17396" s="90"/>
      <c r="F17396" s="90"/>
      <c r="G17396" s="42"/>
      <c r="H17396" s="90"/>
      <c r="M17396" s="42"/>
      <c r="S17396" s="42"/>
      <c r="T17396" s="42"/>
      <c r="U17396" s="42"/>
      <c r="V17396" s="42"/>
      <c r="W17396" s="42"/>
      <c r="X17396" s="42"/>
      <c r="Y17396" s="42"/>
      <c r="Z17396" s="42"/>
    </row>
    <row r="17397">
      <c r="B17397" s="42"/>
      <c r="D17397" s="90"/>
      <c r="F17397" s="90"/>
      <c r="G17397" s="42"/>
      <c r="H17397" s="90"/>
      <c r="M17397" s="42"/>
      <c r="S17397" s="42"/>
      <c r="T17397" s="42"/>
      <c r="U17397" s="42"/>
      <c r="V17397" s="42"/>
      <c r="W17397" s="42"/>
      <c r="X17397" s="42"/>
      <c r="Y17397" s="42"/>
      <c r="Z17397" s="42"/>
    </row>
    <row r="17398">
      <c r="B17398" s="42"/>
      <c r="D17398" s="90"/>
      <c r="F17398" s="90"/>
      <c r="G17398" s="42"/>
      <c r="H17398" s="90"/>
      <c r="M17398" s="42"/>
      <c r="S17398" s="42"/>
      <c r="T17398" s="42"/>
      <c r="U17398" s="42"/>
      <c r="V17398" s="42"/>
      <c r="W17398" s="42"/>
      <c r="X17398" s="42"/>
      <c r="Y17398" s="42"/>
      <c r="Z17398" s="42"/>
    </row>
    <row r="17399">
      <c r="B17399" s="42"/>
      <c r="D17399" s="90"/>
      <c r="F17399" s="90"/>
      <c r="G17399" s="42"/>
      <c r="H17399" s="90"/>
      <c r="M17399" s="42"/>
      <c r="S17399" s="42"/>
      <c r="T17399" s="42"/>
      <c r="U17399" s="42"/>
      <c r="V17399" s="42"/>
      <c r="W17399" s="42"/>
      <c r="X17399" s="42"/>
      <c r="Y17399" s="42"/>
      <c r="Z17399" s="42"/>
    </row>
    <row r="17400">
      <c r="B17400" s="42"/>
      <c r="D17400" s="90"/>
      <c r="F17400" s="90"/>
      <c r="G17400" s="42"/>
      <c r="H17400" s="90"/>
      <c r="M17400" s="42"/>
      <c r="S17400" s="42"/>
      <c r="T17400" s="42"/>
      <c r="U17400" s="42"/>
      <c r="V17400" s="42"/>
      <c r="W17400" s="42"/>
      <c r="X17400" s="42"/>
      <c r="Y17400" s="42"/>
      <c r="Z17400" s="42"/>
    </row>
    <row r="17401">
      <c r="B17401" s="42"/>
      <c r="D17401" s="90"/>
      <c r="F17401" s="90"/>
      <c r="G17401" s="42"/>
      <c r="H17401" s="90"/>
      <c r="M17401" s="42"/>
      <c r="S17401" s="42"/>
      <c r="T17401" s="42"/>
      <c r="U17401" s="42"/>
      <c r="V17401" s="42"/>
      <c r="W17401" s="42"/>
      <c r="X17401" s="42"/>
      <c r="Y17401" s="42"/>
      <c r="Z17401" s="42"/>
    </row>
    <row r="17402">
      <c r="B17402" s="42"/>
      <c r="D17402" s="90"/>
      <c r="F17402" s="90"/>
      <c r="G17402" s="42"/>
      <c r="H17402" s="90"/>
      <c r="M17402" s="42"/>
      <c r="S17402" s="42"/>
      <c r="T17402" s="42"/>
      <c r="U17402" s="42"/>
      <c r="V17402" s="42"/>
      <c r="W17402" s="42"/>
      <c r="X17402" s="42"/>
      <c r="Y17402" s="42"/>
      <c r="Z17402" s="42"/>
    </row>
    <row r="17403">
      <c r="B17403" s="42"/>
      <c r="D17403" s="90"/>
      <c r="F17403" s="90"/>
      <c r="G17403" s="42"/>
      <c r="H17403" s="90"/>
      <c r="M17403" s="42"/>
      <c r="S17403" s="42"/>
      <c r="T17403" s="42"/>
      <c r="U17403" s="42"/>
      <c r="V17403" s="42"/>
      <c r="W17403" s="42"/>
      <c r="X17403" s="42"/>
      <c r="Y17403" s="42"/>
      <c r="Z17403" s="42"/>
    </row>
    <row r="17404">
      <c r="B17404" s="42"/>
      <c r="D17404" s="90"/>
      <c r="F17404" s="90"/>
      <c r="G17404" s="42"/>
      <c r="H17404" s="90"/>
      <c r="M17404" s="42"/>
      <c r="S17404" s="42"/>
      <c r="T17404" s="42"/>
      <c r="U17404" s="42"/>
      <c r="V17404" s="42"/>
      <c r="W17404" s="42"/>
      <c r="X17404" s="42"/>
      <c r="Y17404" s="42"/>
      <c r="Z17404" s="42"/>
    </row>
    <row r="17405">
      <c r="B17405" s="42"/>
      <c r="D17405" s="90"/>
      <c r="F17405" s="90"/>
      <c r="G17405" s="42"/>
      <c r="H17405" s="90"/>
      <c r="M17405" s="42"/>
      <c r="S17405" s="42"/>
      <c r="T17405" s="42"/>
      <c r="U17405" s="42"/>
      <c r="V17405" s="42"/>
      <c r="W17405" s="42"/>
      <c r="X17405" s="42"/>
      <c r="Y17405" s="42"/>
      <c r="Z17405" s="42"/>
    </row>
    <row r="17406">
      <c r="B17406" s="42"/>
      <c r="D17406" s="90"/>
      <c r="F17406" s="90"/>
      <c r="G17406" s="42"/>
      <c r="H17406" s="90"/>
      <c r="M17406" s="42"/>
      <c r="S17406" s="42"/>
      <c r="T17406" s="42"/>
      <c r="U17406" s="42"/>
      <c r="V17406" s="42"/>
      <c r="W17406" s="42"/>
      <c r="X17406" s="42"/>
      <c r="Y17406" s="42"/>
      <c r="Z17406" s="42"/>
    </row>
    <row r="17407">
      <c r="B17407" s="42"/>
      <c r="D17407" s="90"/>
      <c r="F17407" s="90"/>
      <c r="G17407" s="42"/>
      <c r="H17407" s="90"/>
      <c r="M17407" s="42"/>
      <c r="S17407" s="42"/>
      <c r="T17407" s="42"/>
      <c r="U17407" s="42"/>
      <c r="V17407" s="42"/>
      <c r="W17407" s="42"/>
      <c r="X17407" s="42"/>
      <c r="Y17407" s="42"/>
      <c r="Z17407" s="42"/>
    </row>
    <row r="17408">
      <c r="B17408" s="42"/>
      <c r="D17408" s="90"/>
      <c r="F17408" s="90"/>
      <c r="G17408" s="42"/>
      <c r="H17408" s="90"/>
      <c r="M17408" s="42"/>
      <c r="S17408" s="42"/>
      <c r="T17408" s="42"/>
      <c r="U17408" s="42"/>
      <c r="V17408" s="42"/>
      <c r="W17408" s="42"/>
      <c r="X17408" s="42"/>
      <c r="Y17408" s="42"/>
      <c r="Z17408" s="42"/>
    </row>
    <row r="17409">
      <c r="B17409" s="42"/>
      <c r="D17409" s="90"/>
      <c r="F17409" s="90"/>
      <c r="G17409" s="42"/>
      <c r="H17409" s="90"/>
      <c r="M17409" s="42"/>
      <c r="S17409" s="42"/>
      <c r="T17409" s="42"/>
      <c r="U17409" s="42"/>
      <c r="V17409" s="42"/>
      <c r="W17409" s="42"/>
      <c r="X17409" s="42"/>
      <c r="Y17409" s="42"/>
      <c r="Z17409" s="42"/>
    </row>
    <row r="17410">
      <c r="B17410" s="42"/>
      <c r="D17410" s="90"/>
      <c r="F17410" s="90"/>
      <c r="G17410" s="42"/>
      <c r="H17410" s="90"/>
      <c r="M17410" s="42"/>
      <c r="S17410" s="42"/>
      <c r="T17410" s="42"/>
      <c r="U17410" s="42"/>
      <c r="V17410" s="42"/>
      <c r="W17410" s="42"/>
      <c r="X17410" s="42"/>
      <c r="Y17410" s="42"/>
      <c r="Z17410" s="42"/>
    </row>
    <row r="17411">
      <c r="B17411" s="42"/>
      <c r="D17411" s="90"/>
      <c r="F17411" s="90"/>
      <c r="G17411" s="42"/>
      <c r="H17411" s="90"/>
      <c r="M17411" s="42"/>
      <c r="S17411" s="42"/>
      <c r="T17411" s="42"/>
      <c r="U17411" s="42"/>
      <c r="V17411" s="42"/>
      <c r="W17411" s="42"/>
      <c r="X17411" s="42"/>
      <c r="Y17411" s="42"/>
      <c r="Z17411" s="42"/>
    </row>
    <row r="17412">
      <c r="B17412" s="42"/>
      <c r="D17412" s="90"/>
      <c r="F17412" s="90"/>
      <c r="G17412" s="42"/>
      <c r="H17412" s="90"/>
      <c r="M17412" s="42"/>
      <c r="S17412" s="42"/>
      <c r="T17412" s="42"/>
      <c r="U17412" s="42"/>
      <c r="V17412" s="42"/>
      <c r="W17412" s="42"/>
      <c r="X17412" s="42"/>
      <c r="Y17412" s="42"/>
      <c r="Z17412" s="42"/>
    </row>
    <row r="17413">
      <c r="B17413" s="42"/>
      <c r="D17413" s="90"/>
      <c r="F17413" s="90"/>
      <c r="G17413" s="42"/>
      <c r="H17413" s="90"/>
      <c r="M17413" s="42"/>
      <c r="S17413" s="42"/>
      <c r="T17413" s="42"/>
      <c r="U17413" s="42"/>
      <c r="V17413" s="42"/>
      <c r="W17413" s="42"/>
      <c r="X17413" s="42"/>
      <c r="Y17413" s="42"/>
      <c r="Z17413" s="42"/>
    </row>
    <row r="17414">
      <c r="B17414" s="42"/>
      <c r="D17414" s="90"/>
      <c r="F17414" s="90"/>
      <c r="G17414" s="42"/>
      <c r="H17414" s="90"/>
      <c r="M17414" s="42"/>
      <c r="S17414" s="42"/>
      <c r="T17414" s="42"/>
      <c r="U17414" s="42"/>
      <c r="V17414" s="42"/>
      <c r="W17414" s="42"/>
      <c r="X17414" s="42"/>
      <c r="Y17414" s="42"/>
      <c r="Z17414" s="42"/>
    </row>
    <row r="17415">
      <c r="B17415" s="42"/>
      <c r="D17415" s="90"/>
      <c r="F17415" s="90"/>
      <c r="G17415" s="42"/>
      <c r="H17415" s="90"/>
      <c r="M17415" s="42"/>
      <c r="S17415" s="42"/>
      <c r="T17415" s="42"/>
      <c r="U17415" s="42"/>
      <c r="V17415" s="42"/>
      <c r="W17415" s="42"/>
      <c r="X17415" s="42"/>
      <c r="Y17415" s="42"/>
      <c r="Z17415" s="42"/>
    </row>
    <row r="17416">
      <c r="B17416" s="42"/>
      <c r="D17416" s="90"/>
      <c r="F17416" s="90"/>
      <c r="G17416" s="42"/>
      <c r="H17416" s="90"/>
      <c r="M17416" s="42"/>
      <c r="S17416" s="42"/>
      <c r="T17416" s="42"/>
      <c r="U17416" s="42"/>
      <c r="V17416" s="42"/>
      <c r="W17416" s="42"/>
      <c r="X17416" s="42"/>
      <c r="Y17416" s="42"/>
      <c r="Z17416" s="42"/>
    </row>
    <row r="17417">
      <c r="B17417" s="42"/>
      <c r="D17417" s="90"/>
      <c r="F17417" s="90"/>
      <c r="G17417" s="42"/>
      <c r="H17417" s="90"/>
      <c r="M17417" s="42"/>
      <c r="S17417" s="42"/>
      <c r="T17417" s="42"/>
      <c r="U17417" s="42"/>
      <c r="V17417" s="42"/>
      <c r="W17417" s="42"/>
      <c r="X17417" s="42"/>
      <c r="Y17417" s="42"/>
      <c r="Z17417" s="42"/>
    </row>
    <row r="17418">
      <c r="B17418" s="42"/>
      <c r="D17418" s="90"/>
      <c r="F17418" s="90"/>
      <c r="G17418" s="42"/>
      <c r="H17418" s="90"/>
      <c r="M17418" s="42"/>
      <c r="S17418" s="42"/>
      <c r="T17418" s="42"/>
      <c r="U17418" s="42"/>
      <c r="V17418" s="42"/>
      <c r="W17418" s="42"/>
      <c r="X17418" s="42"/>
      <c r="Y17418" s="42"/>
      <c r="Z17418" s="42"/>
    </row>
    <row r="17419">
      <c r="B17419" s="42"/>
      <c r="D17419" s="90"/>
      <c r="F17419" s="90"/>
      <c r="G17419" s="42"/>
      <c r="H17419" s="90"/>
      <c r="M17419" s="42"/>
      <c r="S17419" s="42"/>
      <c r="T17419" s="42"/>
      <c r="U17419" s="42"/>
      <c r="V17419" s="42"/>
      <c r="W17419" s="42"/>
      <c r="X17419" s="42"/>
      <c r="Y17419" s="42"/>
      <c r="Z17419" s="42"/>
    </row>
    <row r="17420">
      <c r="B17420" s="42"/>
      <c r="D17420" s="90"/>
      <c r="F17420" s="90"/>
      <c r="G17420" s="42"/>
      <c r="H17420" s="90"/>
      <c r="M17420" s="42"/>
      <c r="S17420" s="42"/>
      <c r="T17420" s="42"/>
      <c r="U17420" s="42"/>
      <c r="V17420" s="42"/>
      <c r="W17420" s="42"/>
      <c r="X17420" s="42"/>
      <c r="Y17420" s="42"/>
      <c r="Z17420" s="42"/>
    </row>
    <row r="17421">
      <c r="B17421" s="42"/>
      <c r="D17421" s="90"/>
      <c r="F17421" s="90"/>
      <c r="G17421" s="42"/>
      <c r="H17421" s="90"/>
      <c r="M17421" s="42"/>
      <c r="S17421" s="42"/>
      <c r="T17421" s="42"/>
      <c r="U17421" s="42"/>
      <c r="V17421" s="42"/>
      <c r="W17421" s="42"/>
      <c r="X17421" s="42"/>
      <c r="Y17421" s="42"/>
      <c r="Z17421" s="42"/>
    </row>
    <row r="17422">
      <c r="B17422" s="42"/>
      <c r="D17422" s="90"/>
      <c r="F17422" s="90"/>
      <c r="G17422" s="42"/>
      <c r="H17422" s="90"/>
      <c r="M17422" s="42"/>
      <c r="S17422" s="42"/>
      <c r="T17422" s="42"/>
      <c r="U17422" s="42"/>
      <c r="V17422" s="42"/>
      <c r="W17422" s="42"/>
      <c r="X17422" s="42"/>
      <c r="Y17422" s="42"/>
      <c r="Z17422" s="42"/>
    </row>
    <row r="17423">
      <c r="B17423" s="42"/>
      <c r="D17423" s="90"/>
      <c r="F17423" s="90"/>
      <c r="G17423" s="42"/>
      <c r="H17423" s="90"/>
      <c r="M17423" s="42"/>
      <c r="S17423" s="42"/>
      <c r="T17423" s="42"/>
      <c r="U17423" s="42"/>
      <c r="V17423" s="42"/>
      <c r="W17423" s="42"/>
      <c r="X17423" s="42"/>
      <c r="Y17423" s="42"/>
      <c r="Z17423" s="42"/>
    </row>
    <row r="17424">
      <c r="B17424" s="42"/>
      <c r="D17424" s="90"/>
      <c r="F17424" s="90"/>
      <c r="G17424" s="42"/>
      <c r="H17424" s="90"/>
      <c r="M17424" s="42"/>
      <c r="S17424" s="42"/>
      <c r="T17424" s="42"/>
      <c r="U17424" s="42"/>
      <c r="V17424" s="42"/>
      <c r="W17424" s="42"/>
      <c r="X17424" s="42"/>
      <c r="Y17424" s="42"/>
      <c r="Z17424" s="42"/>
    </row>
    <row r="17425">
      <c r="B17425" s="42"/>
      <c r="D17425" s="90"/>
      <c r="F17425" s="90"/>
      <c r="G17425" s="42"/>
      <c r="H17425" s="90"/>
      <c r="M17425" s="42"/>
      <c r="S17425" s="42"/>
      <c r="T17425" s="42"/>
      <c r="U17425" s="42"/>
      <c r="V17425" s="42"/>
      <c r="W17425" s="42"/>
      <c r="X17425" s="42"/>
      <c r="Y17425" s="42"/>
      <c r="Z17425" s="42"/>
    </row>
    <row r="17426">
      <c r="B17426" s="42"/>
      <c r="D17426" s="90"/>
      <c r="F17426" s="90"/>
      <c r="G17426" s="42"/>
      <c r="H17426" s="90"/>
      <c r="M17426" s="42"/>
      <c r="S17426" s="42"/>
      <c r="T17426" s="42"/>
      <c r="U17426" s="42"/>
      <c r="V17426" s="42"/>
      <c r="W17426" s="42"/>
      <c r="X17426" s="42"/>
      <c r="Y17426" s="42"/>
      <c r="Z17426" s="42"/>
    </row>
    <row r="17427">
      <c r="B17427" s="42"/>
      <c r="D17427" s="90"/>
      <c r="F17427" s="90"/>
      <c r="G17427" s="42"/>
      <c r="H17427" s="90"/>
      <c r="M17427" s="42"/>
      <c r="S17427" s="42"/>
      <c r="T17427" s="42"/>
      <c r="U17427" s="42"/>
      <c r="V17427" s="42"/>
      <c r="W17427" s="42"/>
      <c r="X17427" s="42"/>
      <c r="Y17427" s="42"/>
      <c r="Z17427" s="42"/>
    </row>
    <row r="17428">
      <c r="B17428" s="42"/>
      <c r="D17428" s="90"/>
      <c r="F17428" s="90"/>
      <c r="G17428" s="42"/>
      <c r="H17428" s="90"/>
      <c r="M17428" s="42"/>
      <c r="S17428" s="42"/>
      <c r="T17428" s="42"/>
      <c r="U17428" s="42"/>
      <c r="V17428" s="42"/>
      <c r="W17428" s="42"/>
      <c r="X17428" s="42"/>
      <c r="Y17428" s="42"/>
      <c r="Z17428" s="42"/>
    </row>
    <row r="17429">
      <c r="B17429" s="42"/>
      <c r="D17429" s="90"/>
      <c r="F17429" s="90"/>
      <c r="G17429" s="42"/>
      <c r="H17429" s="90"/>
      <c r="M17429" s="42"/>
      <c r="S17429" s="42"/>
      <c r="T17429" s="42"/>
      <c r="U17429" s="42"/>
      <c r="V17429" s="42"/>
      <c r="W17429" s="42"/>
      <c r="X17429" s="42"/>
      <c r="Y17429" s="42"/>
      <c r="Z17429" s="42"/>
    </row>
    <row r="17430">
      <c r="B17430" s="42"/>
      <c r="D17430" s="90"/>
      <c r="F17430" s="90"/>
      <c r="G17430" s="42"/>
      <c r="H17430" s="90"/>
      <c r="M17430" s="42"/>
      <c r="S17430" s="42"/>
      <c r="T17430" s="42"/>
      <c r="U17430" s="42"/>
      <c r="V17430" s="42"/>
      <c r="W17430" s="42"/>
      <c r="X17430" s="42"/>
      <c r="Y17430" s="42"/>
      <c r="Z17430" s="42"/>
    </row>
    <row r="17431">
      <c r="B17431" s="42"/>
      <c r="D17431" s="90"/>
      <c r="F17431" s="90"/>
      <c r="G17431" s="42"/>
      <c r="H17431" s="90"/>
      <c r="M17431" s="42"/>
      <c r="S17431" s="42"/>
      <c r="T17431" s="42"/>
      <c r="U17431" s="42"/>
      <c r="V17431" s="42"/>
      <c r="W17431" s="42"/>
      <c r="X17431" s="42"/>
      <c r="Y17431" s="42"/>
      <c r="Z17431" s="42"/>
    </row>
    <row r="17432">
      <c r="B17432" s="42"/>
      <c r="D17432" s="90"/>
      <c r="F17432" s="90"/>
      <c r="G17432" s="42"/>
      <c r="H17432" s="90"/>
      <c r="M17432" s="42"/>
      <c r="S17432" s="42"/>
      <c r="T17432" s="42"/>
      <c r="U17432" s="42"/>
      <c r="V17432" s="42"/>
      <c r="W17432" s="42"/>
      <c r="X17432" s="42"/>
      <c r="Y17432" s="42"/>
      <c r="Z17432" s="42"/>
    </row>
    <row r="17433">
      <c r="B17433" s="42"/>
      <c r="D17433" s="90"/>
      <c r="F17433" s="90"/>
      <c r="G17433" s="42"/>
      <c r="H17433" s="90"/>
      <c r="M17433" s="42"/>
      <c r="S17433" s="42"/>
      <c r="T17433" s="42"/>
      <c r="U17433" s="42"/>
      <c r="V17433" s="42"/>
      <c r="W17433" s="42"/>
      <c r="X17433" s="42"/>
      <c r="Y17433" s="42"/>
      <c r="Z17433" s="42"/>
    </row>
    <row r="17434">
      <c r="B17434" s="42"/>
      <c r="D17434" s="90"/>
      <c r="F17434" s="90"/>
      <c r="G17434" s="42"/>
      <c r="H17434" s="90"/>
      <c r="M17434" s="42"/>
      <c r="S17434" s="42"/>
      <c r="T17434" s="42"/>
      <c r="U17434" s="42"/>
      <c r="V17434" s="42"/>
      <c r="W17434" s="42"/>
      <c r="X17434" s="42"/>
      <c r="Y17434" s="42"/>
      <c r="Z17434" s="42"/>
    </row>
    <row r="17435">
      <c r="B17435" s="42"/>
      <c r="D17435" s="90"/>
      <c r="F17435" s="90"/>
      <c r="G17435" s="42"/>
      <c r="H17435" s="90"/>
      <c r="M17435" s="42"/>
      <c r="S17435" s="42"/>
      <c r="T17435" s="42"/>
      <c r="U17435" s="42"/>
      <c r="V17435" s="42"/>
      <c r="W17435" s="42"/>
      <c r="X17435" s="42"/>
      <c r="Y17435" s="42"/>
      <c r="Z17435" s="42"/>
    </row>
    <row r="17436">
      <c r="B17436" s="42"/>
      <c r="D17436" s="90"/>
      <c r="F17436" s="90"/>
      <c r="G17436" s="42"/>
      <c r="H17436" s="90"/>
      <c r="M17436" s="42"/>
      <c r="S17436" s="42"/>
      <c r="T17436" s="42"/>
      <c r="U17436" s="42"/>
      <c r="V17436" s="42"/>
      <c r="W17436" s="42"/>
      <c r="X17436" s="42"/>
      <c r="Y17436" s="42"/>
      <c r="Z17436" s="42"/>
    </row>
    <row r="17437">
      <c r="B17437" s="42"/>
      <c r="D17437" s="90"/>
      <c r="F17437" s="90"/>
      <c r="G17437" s="42"/>
      <c r="H17437" s="90"/>
      <c r="M17437" s="42"/>
      <c r="S17437" s="42"/>
      <c r="T17437" s="42"/>
      <c r="U17437" s="42"/>
      <c r="V17437" s="42"/>
      <c r="W17437" s="42"/>
      <c r="X17437" s="42"/>
      <c r="Y17437" s="42"/>
      <c r="Z17437" s="42"/>
    </row>
    <row r="17438">
      <c r="B17438" s="42"/>
      <c r="D17438" s="90"/>
      <c r="F17438" s="90"/>
      <c r="G17438" s="42"/>
      <c r="H17438" s="90"/>
      <c r="M17438" s="42"/>
      <c r="S17438" s="42"/>
      <c r="T17438" s="42"/>
      <c r="U17438" s="42"/>
      <c r="V17438" s="42"/>
      <c r="W17438" s="42"/>
      <c r="X17438" s="42"/>
      <c r="Y17438" s="42"/>
      <c r="Z17438" s="42"/>
    </row>
    <row r="17439">
      <c r="B17439" s="42"/>
      <c r="D17439" s="90"/>
      <c r="F17439" s="90"/>
      <c r="G17439" s="42"/>
      <c r="H17439" s="90"/>
      <c r="M17439" s="42"/>
      <c r="S17439" s="42"/>
      <c r="T17439" s="42"/>
      <c r="U17439" s="42"/>
      <c r="V17439" s="42"/>
      <c r="W17439" s="42"/>
      <c r="X17439" s="42"/>
      <c r="Y17439" s="42"/>
      <c r="Z17439" s="42"/>
    </row>
    <row r="17440">
      <c r="B17440" s="42"/>
      <c r="D17440" s="90"/>
      <c r="F17440" s="90"/>
      <c r="G17440" s="42"/>
      <c r="H17440" s="90"/>
      <c r="M17440" s="42"/>
      <c r="S17440" s="42"/>
      <c r="T17440" s="42"/>
      <c r="U17440" s="42"/>
      <c r="V17440" s="42"/>
      <c r="W17440" s="42"/>
      <c r="X17440" s="42"/>
      <c r="Y17440" s="42"/>
      <c r="Z17440" s="42"/>
    </row>
    <row r="17441">
      <c r="B17441" s="42"/>
      <c r="D17441" s="90"/>
      <c r="F17441" s="90"/>
      <c r="G17441" s="42"/>
      <c r="H17441" s="90"/>
      <c r="M17441" s="42"/>
      <c r="S17441" s="42"/>
      <c r="T17441" s="42"/>
      <c r="U17441" s="42"/>
      <c r="V17441" s="42"/>
      <c r="W17441" s="42"/>
      <c r="X17441" s="42"/>
      <c r="Y17441" s="42"/>
      <c r="Z17441" s="42"/>
    </row>
    <row r="17442">
      <c r="B17442" s="42"/>
      <c r="D17442" s="90"/>
      <c r="F17442" s="90"/>
      <c r="G17442" s="42"/>
      <c r="H17442" s="90"/>
      <c r="M17442" s="42"/>
      <c r="S17442" s="42"/>
      <c r="T17442" s="42"/>
      <c r="U17442" s="42"/>
      <c r="V17442" s="42"/>
      <c r="W17442" s="42"/>
      <c r="X17442" s="42"/>
      <c r="Y17442" s="42"/>
      <c r="Z17442" s="42"/>
    </row>
    <row r="17443">
      <c r="B17443" s="42"/>
      <c r="D17443" s="90"/>
      <c r="F17443" s="90"/>
      <c r="G17443" s="42"/>
      <c r="H17443" s="90"/>
      <c r="M17443" s="42"/>
      <c r="S17443" s="42"/>
      <c r="T17443" s="42"/>
      <c r="U17443" s="42"/>
      <c r="V17443" s="42"/>
      <c r="W17443" s="42"/>
      <c r="X17443" s="42"/>
      <c r="Y17443" s="42"/>
      <c r="Z17443" s="42"/>
    </row>
    <row r="17444">
      <c r="B17444" s="42"/>
      <c r="D17444" s="90"/>
      <c r="F17444" s="90"/>
      <c r="G17444" s="42"/>
      <c r="H17444" s="90"/>
      <c r="M17444" s="42"/>
      <c r="S17444" s="42"/>
      <c r="T17444" s="42"/>
      <c r="U17444" s="42"/>
      <c r="V17444" s="42"/>
      <c r="W17444" s="42"/>
      <c r="X17444" s="42"/>
      <c r="Y17444" s="42"/>
      <c r="Z17444" s="42"/>
    </row>
    <row r="17445">
      <c r="B17445" s="42"/>
      <c r="D17445" s="90"/>
      <c r="F17445" s="90"/>
      <c r="G17445" s="42"/>
      <c r="H17445" s="90"/>
      <c r="M17445" s="42"/>
      <c r="S17445" s="42"/>
      <c r="T17445" s="42"/>
      <c r="U17445" s="42"/>
      <c r="V17445" s="42"/>
      <c r="W17445" s="42"/>
      <c r="X17445" s="42"/>
      <c r="Y17445" s="42"/>
      <c r="Z17445" s="42"/>
    </row>
    <row r="17446">
      <c r="B17446" s="42"/>
      <c r="D17446" s="90"/>
      <c r="F17446" s="90"/>
      <c r="G17446" s="42"/>
      <c r="H17446" s="90"/>
      <c r="M17446" s="42"/>
      <c r="S17446" s="42"/>
      <c r="T17446" s="42"/>
      <c r="U17446" s="42"/>
      <c r="V17446" s="42"/>
      <c r="W17446" s="42"/>
      <c r="X17446" s="42"/>
      <c r="Y17446" s="42"/>
      <c r="Z17446" s="42"/>
    </row>
    <row r="17447">
      <c r="B17447" s="42"/>
      <c r="D17447" s="90"/>
      <c r="F17447" s="90"/>
      <c r="G17447" s="42"/>
      <c r="H17447" s="90"/>
      <c r="M17447" s="42"/>
      <c r="S17447" s="42"/>
      <c r="T17447" s="42"/>
      <c r="U17447" s="42"/>
      <c r="V17447" s="42"/>
      <c r="W17447" s="42"/>
      <c r="X17447" s="42"/>
      <c r="Y17447" s="42"/>
      <c r="Z17447" s="42"/>
    </row>
    <row r="17448">
      <c r="B17448" s="42"/>
      <c r="D17448" s="90"/>
      <c r="F17448" s="90"/>
      <c r="G17448" s="42"/>
      <c r="H17448" s="90"/>
      <c r="M17448" s="42"/>
      <c r="S17448" s="42"/>
      <c r="T17448" s="42"/>
      <c r="U17448" s="42"/>
      <c r="V17448" s="42"/>
      <c r="W17448" s="42"/>
      <c r="X17448" s="42"/>
      <c r="Y17448" s="42"/>
      <c r="Z17448" s="42"/>
    </row>
    <row r="17449">
      <c r="B17449" s="42"/>
      <c r="D17449" s="90"/>
      <c r="F17449" s="90"/>
      <c r="G17449" s="42"/>
      <c r="H17449" s="90"/>
      <c r="M17449" s="42"/>
      <c r="S17449" s="42"/>
      <c r="T17449" s="42"/>
      <c r="U17449" s="42"/>
      <c r="V17449" s="42"/>
      <c r="W17449" s="42"/>
      <c r="X17449" s="42"/>
      <c r="Y17449" s="42"/>
      <c r="Z17449" s="42"/>
    </row>
    <row r="17450">
      <c r="B17450" s="42"/>
      <c r="D17450" s="90"/>
      <c r="F17450" s="90"/>
      <c r="G17450" s="42"/>
      <c r="H17450" s="90"/>
      <c r="M17450" s="42"/>
      <c r="S17450" s="42"/>
      <c r="T17450" s="42"/>
      <c r="U17450" s="42"/>
      <c r="V17450" s="42"/>
      <c r="W17450" s="42"/>
      <c r="X17450" s="42"/>
      <c r="Y17450" s="42"/>
      <c r="Z17450" s="42"/>
    </row>
    <row r="17451">
      <c r="B17451" s="42"/>
      <c r="D17451" s="90"/>
      <c r="F17451" s="90"/>
      <c r="G17451" s="42"/>
      <c r="H17451" s="90"/>
      <c r="M17451" s="42"/>
      <c r="S17451" s="42"/>
      <c r="T17451" s="42"/>
      <c r="U17451" s="42"/>
      <c r="V17451" s="42"/>
      <c r="W17451" s="42"/>
      <c r="X17451" s="42"/>
      <c r="Y17451" s="42"/>
      <c r="Z17451" s="42"/>
    </row>
    <row r="17452">
      <c r="B17452" s="42"/>
      <c r="D17452" s="90"/>
      <c r="F17452" s="90"/>
      <c r="G17452" s="42"/>
      <c r="H17452" s="90"/>
      <c r="M17452" s="42"/>
      <c r="S17452" s="42"/>
      <c r="T17452" s="42"/>
      <c r="U17452" s="42"/>
      <c r="V17452" s="42"/>
      <c r="W17452" s="42"/>
      <c r="X17452" s="42"/>
      <c r="Y17452" s="42"/>
      <c r="Z17452" s="42"/>
    </row>
    <row r="17453">
      <c r="B17453" s="42"/>
      <c r="D17453" s="90"/>
      <c r="F17453" s="90"/>
      <c r="G17453" s="42"/>
      <c r="H17453" s="90"/>
      <c r="M17453" s="42"/>
      <c r="S17453" s="42"/>
      <c r="T17453" s="42"/>
      <c r="U17453" s="42"/>
      <c r="V17453" s="42"/>
      <c r="W17453" s="42"/>
      <c r="X17453" s="42"/>
      <c r="Y17453" s="42"/>
      <c r="Z17453" s="42"/>
    </row>
    <row r="17454">
      <c r="B17454" s="42"/>
      <c r="D17454" s="90"/>
      <c r="F17454" s="90"/>
      <c r="G17454" s="42"/>
      <c r="H17454" s="90"/>
      <c r="M17454" s="42"/>
      <c r="S17454" s="42"/>
      <c r="T17454" s="42"/>
      <c r="U17454" s="42"/>
      <c r="V17454" s="42"/>
      <c r="W17454" s="42"/>
      <c r="X17454" s="42"/>
      <c r="Y17454" s="42"/>
      <c r="Z17454" s="42"/>
    </row>
    <row r="17455">
      <c r="B17455" s="42"/>
      <c r="D17455" s="90"/>
      <c r="F17455" s="90"/>
      <c r="G17455" s="42"/>
      <c r="H17455" s="90"/>
      <c r="M17455" s="42"/>
      <c r="S17455" s="42"/>
      <c r="T17455" s="42"/>
      <c r="U17455" s="42"/>
      <c r="V17455" s="42"/>
      <c r="W17455" s="42"/>
      <c r="X17455" s="42"/>
      <c r="Y17455" s="42"/>
      <c r="Z17455" s="42"/>
    </row>
    <row r="17456">
      <c r="B17456" s="42"/>
      <c r="D17456" s="90"/>
      <c r="F17456" s="90"/>
      <c r="G17456" s="42"/>
      <c r="H17456" s="90"/>
      <c r="M17456" s="42"/>
      <c r="S17456" s="42"/>
      <c r="T17456" s="42"/>
      <c r="U17456" s="42"/>
      <c r="V17456" s="42"/>
      <c r="W17456" s="42"/>
      <c r="X17456" s="42"/>
      <c r="Y17456" s="42"/>
      <c r="Z17456" s="42"/>
    </row>
    <row r="17457">
      <c r="B17457" s="42"/>
      <c r="D17457" s="90"/>
      <c r="F17457" s="90"/>
      <c r="G17457" s="42"/>
      <c r="H17457" s="90"/>
      <c r="M17457" s="42"/>
      <c r="S17457" s="42"/>
      <c r="T17457" s="42"/>
      <c r="U17457" s="42"/>
      <c r="V17457" s="42"/>
      <c r="W17457" s="42"/>
      <c r="X17457" s="42"/>
      <c r="Y17457" s="42"/>
      <c r="Z17457" s="42"/>
    </row>
    <row r="17458">
      <c r="B17458" s="42"/>
      <c r="D17458" s="90"/>
      <c r="F17458" s="90"/>
      <c r="G17458" s="42"/>
      <c r="H17458" s="90"/>
      <c r="M17458" s="42"/>
      <c r="S17458" s="42"/>
      <c r="T17458" s="42"/>
      <c r="U17458" s="42"/>
      <c r="V17458" s="42"/>
      <c r="W17458" s="42"/>
      <c r="X17458" s="42"/>
      <c r="Y17458" s="42"/>
      <c r="Z17458" s="42"/>
    </row>
    <row r="17459">
      <c r="B17459" s="42"/>
      <c r="D17459" s="90"/>
      <c r="F17459" s="90"/>
      <c r="G17459" s="42"/>
      <c r="H17459" s="90"/>
      <c r="M17459" s="42"/>
      <c r="S17459" s="42"/>
      <c r="T17459" s="42"/>
      <c r="U17459" s="42"/>
      <c r="V17459" s="42"/>
      <c r="W17459" s="42"/>
      <c r="X17459" s="42"/>
      <c r="Y17459" s="42"/>
      <c r="Z17459" s="42"/>
    </row>
    <row r="17460">
      <c r="B17460" s="42"/>
      <c r="D17460" s="90"/>
      <c r="F17460" s="90"/>
      <c r="G17460" s="42"/>
      <c r="H17460" s="90"/>
      <c r="M17460" s="42"/>
      <c r="S17460" s="42"/>
      <c r="T17460" s="42"/>
      <c r="U17460" s="42"/>
      <c r="V17460" s="42"/>
      <c r="W17460" s="42"/>
      <c r="X17460" s="42"/>
      <c r="Y17460" s="42"/>
      <c r="Z17460" s="42"/>
    </row>
    <row r="17461">
      <c r="B17461" s="42"/>
      <c r="D17461" s="90"/>
      <c r="F17461" s="90"/>
      <c r="G17461" s="42"/>
      <c r="H17461" s="90"/>
      <c r="M17461" s="42"/>
      <c r="S17461" s="42"/>
      <c r="T17461" s="42"/>
      <c r="U17461" s="42"/>
      <c r="V17461" s="42"/>
      <c r="W17461" s="42"/>
      <c r="X17461" s="42"/>
      <c r="Y17461" s="42"/>
      <c r="Z17461" s="42"/>
    </row>
    <row r="17462">
      <c r="B17462" s="42"/>
      <c r="D17462" s="90"/>
      <c r="F17462" s="90"/>
      <c r="G17462" s="42"/>
      <c r="H17462" s="90"/>
      <c r="M17462" s="42"/>
      <c r="S17462" s="42"/>
      <c r="T17462" s="42"/>
      <c r="U17462" s="42"/>
      <c r="V17462" s="42"/>
      <c r="W17462" s="42"/>
      <c r="X17462" s="42"/>
      <c r="Y17462" s="42"/>
      <c r="Z17462" s="42"/>
    </row>
    <row r="17463">
      <c r="B17463" s="42"/>
      <c r="D17463" s="90"/>
      <c r="F17463" s="90"/>
      <c r="G17463" s="42"/>
      <c r="H17463" s="90"/>
      <c r="M17463" s="42"/>
      <c r="S17463" s="42"/>
      <c r="T17463" s="42"/>
      <c r="U17463" s="42"/>
      <c r="V17463" s="42"/>
      <c r="W17463" s="42"/>
      <c r="X17463" s="42"/>
      <c r="Y17463" s="42"/>
      <c r="Z17463" s="42"/>
    </row>
    <row r="17464">
      <c r="B17464" s="42"/>
      <c r="D17464" s="90"/>
      <c r="F17464" s="90"/>
      <c r="G17464" s="42"/>
      <c r="H17464" s="90"/>
      <c r="M17464" s="42"/>
      <c r="S17464" s="42"/>
      <c r="T17464" s="42"/>
      <c r="U17464" s="42"/>
      <c r="V17464" s="42"/>
      <c r="W17464" s="42"/>
      <c r="X17464" s="42"/>
      <c r="Y17464" s="42"/>
      <c r="Z17464" s="42"/>
    </row>
    <row r="17465">
      <c r="B17465" s="42"/>
      <c r="D17465" s="90"/>
      <c r="F17465" s="90"/>
      <c r="G17465" s="42"/>
      <c r="H17465" s="90"/>
      <c r="M17465" s="42"/>
      <c r="S17465" s="42"/>
      <c r="T17465" s="42"/>
      <c r="U17465" s="42"/>
      <c r="V17465" s="42"/>
      <c r="W17465" s="42"/>
      <c r="X17465" s="42"/>
      <c r="Y17465" s="42"/>
      <c r="Z17465" s="42"/>
    </row>
    <row r="17466">
      <c r="B17466" s="42"/>
      <c r="D17466" s="90"/>
      <c r="F17466" s="90"/>
      <c r="G17466" s="42"/>
      <c r="H17466" s="90"/>
      <c r="M17466" s="42"/>
      <c r="S17466" s="42"/>
      <c r="T17466" s="42"/>
      <c r="U17466" s="42"/>
      <c r="V17466" s="42"/>
      <c r="W17466" s="42"/>
      <c r="X17466" s="42"/>
      <c r="Y17466" s="42"/>
      <c r="Z17466" s="42"/>
    </row>
    <row r="17467">
      <c r="B17467" s="42"/>
      <c r="D17467" s="90"/>
      <c r="F17467" s="90"/>
      <c r="G17467" s="42"/>
      <c r="H17467" s="90"/>
      <c r="M17467" s="42"/>
      <c r="S17467" s="42"/>
      <c r="T17467" s="42"/>
      <c r="U17467" s="42"/>
      <c r="V17467" s="42"/>
      <c r="W17467" s="42"/>
      <c r="X17467" s="42"/>
      <c r="Y17467" s="42"/>
      <c r="Z17467" s="42"/>
    </row>
    <row r="17468">
      <c r="B17468" s="42"/>
      <c r="D17468" s="90"/>
      <c r="F17468" s="90"/>
      <c r="G17468" s="42"/>
      <c r="H17468" s="90"/>
      <c r="M17468" s="42"/>
      <c r="S17468" s="42"/>
      <c r="T17468" s="42"/>
      <c r="U17468" s="42"/>
      <c r="V17468" s="42"/>
      <c r="W17468" s="42"/>
      <c r="X17468" s="42"/>
      <c r="Y17468" s="42"/>
      <c r="Z17468" s="42"/>
    </row>
    <row r="17469">
      <c r="B17469" s="42"/>
      <c r="D17469" s="90"/>
      <c r="F17469" s="90"/>
      <c r="G17469" s="42"/>
      <c r="H17469" s="90"/>
      <c r="M17469" s="42"/>
      <c r="S17469" s="42"/>
      <c r="T17469" s="42"/>
      <c r="U17469" s="42"/>
      <c r="V17469" s="42"/>
      <c r="W17469" s="42"/>
      <c r="X17469" s="42"/>
      <c r="Y17469" s="42"/>
      <c r="Z17469" s="42"/>
    </row>
    <row r="17470">
      <c r="B17470" s="42"/>
      <c r="D17470" s="90"/>
      <c r="F17470" s="90"/>
      <c r="G17470" s="42"/>
      <c r="H17470" s="90"/>
      <c r="M17470" s="42"/>
      <c r="S17470" s="42"/>
      <c r="T17470" s="42"/>
      <c r="U17470" s="42"/>
      <c r="V17470" s="42"/>
      <c r="W17470" s="42"/>
      <c r="X17470" s="42"/>
      <c r="Y17470" s="42"/>
      <c r="Z17470" s="42"/>
    </row>
    <row r="17471">
      <c r="B17471" s="42"/>
      <c r="D17471" s="90"/>
      <c r="F17471" s="90"/>
      <c r="G17471" s="42"/>
      <c r="H17471" s="90"/>
      <c r="M17471" s="42"/>
      <c r="S17471" s="42"/>
      <c r="T17471" s="42"/>
      <c r="U17471" s="42"/>
      <c r="V17471" s="42"/>
      <c r="W17471" s="42"/>
      <c r="X17471" s="42"/>
      <c r="Y17471" s="42"/>
      <c r="Z17471" s="42"/>
    </row>
    <row r="17472">
      <c r="B17472" s="42"/>
      <c r="D17472" s="90"/>
      <c r="F17472" s="90"/>
      <c r="G17472" s="42"/>
      <c r="H17472" s="90"/>
      <c r="M17472" s="42"/>
      <c r="S17472" s="42"/>
      <c r="T17472" s="42"/>
      <c r="U17472" s="42"/>
      <c r="V17472" s="42"/>
      <c r="W17472" s="42"/>
      <c r="X17472" s="42"/>
      <c r="Y17472" s="42"/>
      <c r="Z17472" s="42"/>
    </row>
    <row r="17473">
      <c r="B17473" s="42"/>
      <c r="D17473" s="90"/>
      <c r="F17473" s="90"/>
      <c r="G17473" s="42"/>
      <c r="H17473" s="90"/>
      <c r="M17473" s="42"/>
      <c r="S17473" s="42"/>
      <c r="T17473" s="42"/>
      <c r="U17473" s="42"/>
      <c r="V17473" s="42"/>
      <c r="W17473" s="42"/>
      <c r="X17473" s="42"/>
      <c r="Y17473" s="42"/>
      <c r="Z17473" s="42"/>
    </row>
    <row r="17474">
      <c r="B17474" s="42"/>
      <c r="D17474" s="90"/>
      <c r="F17474" s="90"/>
      <c r="G17474" s="42"/>
      <c r="H17474" s="90"/>
      <c r="M17474" s="42"/>
      <c r="S17474" s="42"/>
      <c r="T17474" s="42"/>
      <c r="U17474" s="42"/>
      <c r="V17474" s="42"/>
      <c r="W17474" s="42"/>
      <c r="X17474" s="42"/>
      <c r="Y17474" s="42"/>
      <c r="Z17474" s="42"/>
    </row>
    <row r="17475">
      <c r="B17475" s="42"/>
      <c r="D17475" s="90"/>
      <c r="F17475" s="90"/>
      <c r="G17475" s="42"/>
      <c r="H17475" s="90"/>
      <c r="M17475" s="42"/>
      <c r="S17475" s="42"/>
      <c r="T17475" s="42"/>
      <c r="U17475" s="42"/>
      <c r="V17475" s="42"/>
      <c r="W17475" s="42"/>
      <c r="X17475" s="42"/>
      <c r="Y17475" s="42"/>
      <c r="Z17475" s="42"/>
    </row>
    <row r="17476">
      <c r="B17476" s="42"/>
      <c r="D17476" s="90"/>
      <c r="F17476" s="90"/>
      <c r="G17476" s="42"/>
      <c r="H17476" s="90"/>
      <c r="M17476" s="42"/>
      <c r="S17476" s="42"/>
      <c r="T17476" s="42"/>
      <c r="U17476" s="42"/>
      <c r="V17476" s="42"/>
      <c r="W17476" s="42"/>
      <c r="X17476" s="42"/>
      <c r="Y17476" s="42"/>
      <c r="Z17476" s="42"/>
    </row>
    <row r="17477">
      <c r="B17477" s="42"/>
      <c r="D17477" s="90"/>
      <c r="F17477" s="90"/>
      <c r="G17477" s="42"/>
      <c r="H17477" s="90"/>
      <c r="M17477" s="42"/>
      <c r="S17477" s="42"/>
      <c r="T17477" s="42"/>
      <c r="U17477" s="42"/>
      <c r="V17477" s="42"/>
      <c r="W17477" s="42"/>
      <c r="X17477" s="42"/>
      <c r="Y17477" s="42"/>
      <c r="Z17477" s="42"/>
    </row>
    <row r="17478">
      <c r="B17478" s="42"/>
      <c r="D17478" s="90"/>
      <c r="F17478" s="90"/>
      <c r="G17478" s="42"/>
      <c r="H17478" s="90"/>
      <c r="M17478" s="42"/>
      <c r="S17478" s="42"/>
      <c r="T17478" s="42"/>
      <c r="U17478" s="42"/>
      <c r="V17478" s="42"/>
      <c r="W17478" s="42"/>
      <c r="X17478" s="42"/>
      <c r="Y17478" s="42"/>
      <c r="Z17478" s="42"/>
    </row>
    <row r="17479">
      <c r="B17479" s="42"/>
      <c r="D17479" s="90"/>
      <c r="F17479" s="90"/>
      <c r="G17479" s="42"/>
      <c r="H17479" s="90"/>
      <c r="M17479" s="42"/>
      <c r="S17479" s="42"/>
      <c r="T17479" s="42"/>
      <c r="U17479" s="42"/>
      <c r="V17479" s="42"/>
      <c r="W17479" s="42"/>
      <c r="X17479" s="42"/>
      <c r="Y17479" s="42"/>
      <c r="Z17479" s="42"/>
    </row>
    <row r="17480">
      <c r="B17480" s="42"/>
      <c r="D17480" s="90"/>
      <c r="F17480" s="90"/>
      <c r="G17480" s="42"/>
      <c r="H17480" s="90"/>
      <c r="M17480" s="42"/>
      <c r="S17480" s="42"/>
      <c r="T17480" s="42"/>
      <c r="U17480" s="42"/>
      <c r="V17480" s="42"/>
      <c r="W17480" s="42"/>
      <c r="X17480" s="42"/>
      <c r="Y17480" s="42"/>
      <c r="Z17480" s="42"/>
    </row>
    <row r="17481">
      <c r="B17481" s="42"/>
      <c r="D17481" s="90"/>
      <c r="F17481" s="90"/>
      <c r="G17481" s="42"/>
      <c r="H17481" s="90"/>
      <c r="M17481" s="42"/>
      <c r="S17481" s="42"/>
      <c r="T17481" s="42"/>
      <c r="U17481" s="42"/>
      <c r="V17481" s="42"/>
      <c r="W17481" s="42"/>
      <c r="X17481" s="42"/>
      <c r="Y17481" s="42"/>
      <c r="Z17481" s="42"/>
    </row>
    <row r="17482">
      <c r="B17482" s="42"/>
      <c r="D17482" s="90"/>
      <c r="F17482" s="90"/>
      <c r="G17482" s="42"/>
      <c r="H17482" s="90"/>
      <c r="M17482" s="42"/>
      <c r="S17482" s="42"/>
      <c r="T17482" s="42"/>
      <c r="U17482" s="42"/>
      <c r="V17482" s="42"/>
      <c r="W17482" s="42"/>
      <c r="X17482" s="42"/>
      <c r="Y17482" s="42"/>
      <c r="Z17482" s="42"/>
    </row>
    <row r="17483">
      <c r="B17483" s="42"/>
      <c r="D17483" s="90"/>
      <c r="F17483" s="90"/>
      <c r="G17483" s="42"/>
      <c r="H17483" s="90"/>
      <c r="M17483" s="42"/>
      <c r="S17483" s="42"/>
      <c r="T17483" s="42"/>
      <c r="U17483" s="42"/>
      <c r="V17483" s="42"/>
      <c r="W17483" s="42"/>
      <c r="X17483" s="42"/>
      <c r="Y17483" s="42"/>
      <c r="Z17483" s="42"/>
    </row>
    <row r="17484">
      <c r="B17484" s="42"/>
      <c r="D17484" s="90"/>
      <c r="F17484" s="90"/>
      <c r="G17484" s="42"/>
      <c r="H17484" s="90"/>
      <c r="M17484" s="42"/>
      <c r="S17484" s="42"/>
      <c r="T17484" s="42"/>
      <c r="U17484" s="42"/>
      <c r="V17484" s="42"/>
      <c r="W17484" s="42"/>
      <c r="X17484" s="42"/>
      <c r="Y17484" s="42"/>
      <c r="Z17484" s="42"/>
    </row>
    <row r="17485">
      <c r="B17485" s="42"/>
      <c r="D17485" s="90"/>
      <c r="F17485" s="90"/>
      <c r="G17485" s="42"/>
      <c r="H17485" s="90"/>
      <c r="M17485" s="42"/>
      <c r="S17485" s="42"/>
      <c r="T17485" s="42"/>
      <c r="U17485" s="42"/>
      <c r="V17485" s="42"/>
      <c r="W17485" s="42"/>
      <c r="X17485" s="42"/>
      <c r="Y17485" s="42"/>
      <c r="Z17485" s="42"/>
    </row>
    <row r="17486">
      <c r="B17486" s="42"/>
      <c r="D17486" s="90"/>
      <c r="F17486" s="90"/>
      <c r="G17486" s="42"/>
      <c r="H17486" s="90"/>
      <c r="M17486" s="42"/>
      <c r="S17486" s="42"/>
      <c r="T17486" s="42"/>
      <c r="U17486" s="42"/>
      <c r="V17486" s="42"/>
      <c r="W17486" s="42"/>
      <c r="X17486" s="42"/>
      <c r="Y17486" s="42"/>
      <c r="Z17486" s="42"/>
    </row>
    <row r="17487">
      <c r="B17487" s="42"/>
      <c r="D17487" s="90"/>
      <c r="F17487" s="90"/>
      <c r="G17487" s="42"/>
      <c r="H17487" s="90"/>
      <c r="M17487" s="42"/>
      <c r="S17487" s="42"/>
      <c r="T17487" s="42"/>
      <c r="U17487" s="42"/>
      <c r="V17487" s="42"/>
      <c r="W17487" s="42"/>
      <c r="X17487" s="42"/>
      <c r="Y17487" s="42"/>
      <c r="Z17487" s="42"/>
    </row>
    <row r="17488">
      <c r="B17488" s="42"/>
      <c r="D17488" s="90"/>
      <c r="F17488" s="90"/>
      <c r="G17488" s="42"/>
      <c r="H17488" s="90"/>
      <c r="M17488" s="42"/>
      <c r="S17488" s="42"/>
      <c r="T17488" s="42"/>
      <c r="U17488" s="42"/>
      <c r="V17488" s="42"/>
      <c r="W17488" s="42"/>
      <c r="X17488" s="42"/>
      <c r="Y17488" s="42"/>
      <c r="Z17488" s="42"/>
    </row>
    <row r="17489">
      <c r="B17489" s="42"/>
      <c r="D17489" s="90"/>
      <c r="F17489" s="90"/>
      <c r="G17489" s="42"/>
      <c r="H17489" s="90"/>
      <c r="M17489" s="42"/>
      <c r="S17489" s="42"/>
      <c r="T17489" s="42"/>
      <c r="U17489" s="42"/>
      <c r="V17489" s="42"/>
      <c r="W17489" s="42"/>
      <c r="X17489" s="42"/>
      <c r="Y17489" s="42"/>
      <c r="Z17489" s="42"/>
    </row>
    <row r="17490">
      <c r="B17490" s="42"/>
      <c r="D17490" s="90"/>
      <c r="F17490" s="90"/>
      <c r="G17490" s="42"/>
      <c r="H17490" s="90"/>
      <c r="M17490" s="42"/>
      <c r="S17490" s="42"/>
      <c r="T17490" s="42"/>
      <c r="U17490" s="42"/>
      <c r="V17490" s="42"/>
      <c r="W17490" s="42"/>
      <c r="X17490" s="42"/>
      <c r="Y17490" s="42"/>
      <c r="Z17490" s="42"/>
    </row>
    <row r="17491">
      <c r="B17491" s="42"/>
      <c r="D17491" s="90"/>
      <c r="F17491" s="90"/>
      <c r="G17491" s="42"/>
      <c r="H17491" s="90"/>
      <c r="M17491" s="42"/>
      <c r="S17491" s="42"/>
      <c r="T17491" s="42"/>
      <c r="U17491" s="42"/>
      <c r="V17491" s="42"/>
      <c r="W17491" s="42"/>
      <c r="X17491" s="42"/>
      <c r="Y17491" s="42"/>
      <c r="Z17491" s="42"/>
    </row>
    <row r="17492">
      <c r="B17492" s="42"/>
      <c r="D17492" s="90"/>
      <c r="F17492" s="90"/>
      <c r="G17492" s="42"/>
      <c r="H17492" s="90"/>
      <c r="M17492" s="42"/>
      <c r="S17492" s="42"/>
      <c r="T17492" s="42"/>
      <c r="U17492" s="42"/>
      <c r="V17492" s="42"/>
      <c r="W17492" s="42"/>
      <c r="X17492" s="42"/>
      <c r="Y17492" s="42"/>
      <c r="Z17492" s="42"/>
    </row>
    <row r="17493">
      <c r="B17493" s="42"/>
      <c r="D17493" s="90"/>
      <c r="F17493" s="90"/>
      <c r="G17493" s="42"/>
      <c r="H17493" s="90"/>
      <c r="M17493" s="42"/>
      <c r="S17493" s="42"/>
      <c r="T17493" s="42"/>
      <c r="U17493" s="42"/>
      <c r="V17493" s="42"/>
      <c r="W17493" s="42"/>
      <c r="X17493" s="42"/>
      <c r="Y17493" s="42"/>
      <c r="Z17493" s="42"/>
    </row>
    <row r="17494">
      <c r="B17494" s="42"/>
      <c r="D17494" s="90"/>
      <c r="F17494" s="90"/>
      <c r="G17494" s="42"/>
      <c r="H17494" s="90"/>
      <c r="M17494" s="42"/>
      <c r="S17494" s="42"/>
      <c r="T17494" s="42"/>
      <c r="U17494" s="42"/>
      <c r="V17494" s="42"/>
      <c r="W17494" s="42"/>
      <c r="X17494" s="42"/>
      <c r="Y17494" s="42"/>
      <c r="Z17494" s="42"/>
    </row>
    <row r="17495">
      <c r="B17495" s="42"/>
      <c r="D17495" s="90"/>
      <c r="F17495" s="90"/>
      <c r="G17495" s="42"/>
      <c r="H17495" s="90"/>
      <c r="M17495" s="42"/>
      <c r="S17495" s="42"/>
      <c r="T17495" s="42"/>
      <c r="U17495" s="42"/>
      <c r="V17495" s="42"/>
      <c r="W17495" s="42"/>
      <c r="X17495" s="42"/>
      <c r="Y17495" s="42"/>
      <c r="Z17495" s="42"/>
    </row>
    <row r="17496">
      <c r="B17496" s="42"/>
      <c r="D17496" s="90"/>
      <c r="F17496" s="90"/>
      <c r="G17496" s="42"/>
      <c r="H17496" s="90"/>
      <c r="M17496" s="42"/>
      <c r="S17496" s="42"/>
      <c r="T17496" s="42"/>
      <c r="U17496" s="42"/>
      <c r="V17496" s="42"/>
      <c r="W17496" s="42"/>
      <c r="X17496" s="42"/>
      <c r="Y17496" s="42"/>
      <c r="Z17496" s="42"/>
    </row>
    <row r="17497">
      <c r="B17497" s="42"/>
      <c r="D17497" s="90"/>
      <c r="F17497" s="90"/>
      <c r="G17497" s="42"/>
      <c r="H17497" s="90"/>
      <c r="M17497" s="42"/>
      <c r="S17497" s="42"/>
      <c r="T17497" s="42"/>
      <c r="U17497" s="42"/>
      <c r="V17497" s="42"/>
      <c r="W17497" s="42"/>
      <c r="X17497" s="42"/>
      <c r="Y17497" s="42"/>
      <c r="Z17497" s="42"/>
    </row>
    <row r="17498">
      <c r="B17498" s="42"/>
      <c r="D17498" s="90"/>
      <c r="F17498" s="90"/>
      <c r="G17498" s="42"/>
      <c r="H17498" s="90"/>
      <c r="M17498" s="42"/>
      <c r="S17498" s="42"/>
      <c r="T17498" s="42"/>
      <c r="U17498" s="42"/>
      <c r="V17498" s="42"/>
      <c r="W17498" s="42"/>
      <c r="X17498" s="42"/>
      <c r="Y17498" s="42"/>
      <c r="Z17498" s="42"/>
    </row>
    <row r="17499">
      <c r="B17499" s="42"/>
      <c r="D17499" s="90"/>
      <c r="F17499" s="90"/>
      <c r="G17499" s="42"/>
      <c r="H17499" s="90"/>
      <c r="M17499" s="42"/>
      <c r="S17499" s="42"/>
      <c r="T17499" s="42"/>
      <c r="U17499" s="42"/>
      <c r="V17499" s="42"/>
      <c r="W17499" s="42"/>
      <c r="X17499" s="42"/>
      <c r="Y17499" s="42"/>
      <c r="Z17499" s="42"/>
    </row>
    <row r="17500">
      <c r="B17500" s="42"/>
      <c r="D17500" s="90"/>
      <c r="F17500" s="90"/>
      <c r="G17500" s="42"/>
      <c r="H17500" s="90"/>
      <c r="M17500" s="42"/>
      <c r="S17500" s="42"/>
      <c r="T17500" s="42"/>
      <c r="U17500" s="42"/>
      <c r="V17500" s="42"/>
      <c r="W17500" s="42"/>
      <c r="X17500" s="42"/>
      <c r="Y17500" s="42"/>
      <c r="Z17500" s="42"/>
    </row>
    <row r="17501">
      <c r="B17501" s="42"/>
      <c r="D17501" s="90"/>
      <c r="F17501" s="90"/>
      <c r="G17501" s="42"/>
      <c r="H17501" s="90"/>
      <c r="M17501" s="42"/>
      <c r="S17501" s="42"/>
      <c r="T17501" s="42"/>
      <c r="U17501" s="42"/>
      <c r="V17501" s="42"/>
      <c r="W17501" s="42"/>
      <c r="X17501" s="42"/>
      <c r="Y17501" s="42"/>
      <c r="Z17501" s="42"/>
    </row>
    <row r="17502">
      <c r="B17502" s="42"/>
      <c r="D17502" s="90"/>
      <c r="F17502" s="90"/>
      <c r="G17502" s="42"/>
      <c r="H17502" s="90"/>
      <c r="M17502" s="42"/>
      <c r="S17502" s="42"/>
      <c r="T17502" s="42"/>
      <c r="U17502" s="42"/>
      <c r="V17502" s="42"/>
      <c r="W17502" s="42"/>
      <c r="X17502" s="42"/>
      <c r="Y17502" s="42"/>
      <c r="Z17502" s="42"/>
    </row>
    <row r="17503">
      <c r="B17503" s="42"/>
      <c r="D17503" s="90"/>
      <c r="F17503" s="90"/>
      <c r="G17503" s="42"/>
      <c r="H17503" s="90"/>
      <c r="M17503" s="42"/>
      <c r="S17503" s="42"/>
      <c r="T17503" s="42"/>
      <c r="U17503" s="42"/>
      <c r="V17503" s="42"/>
      <c r="W17503" s="42"/>
      <c r="X17503" s="42"/>
      <c r="Y17503" s="42"/>
      <c r="Z17503" s="42"/>
    </row>
    <row r="17504">
      <c r="B17504" s="42"/>
      <c r="D17504" s="90"/>
      <c r="F17504" s="90"/>
      <c r="G17504" s="42"/>
      <c r="H17504" s="90"/>
      <c r="M17504" s="42"/>
      <c r="S17504" s="42"/>
      <c r="T17504" s="42"/>
      <c r="U17504" s="42"/>
      <c r="V17504" s="42"/>
      <c r="W17504" s="42"/>
      <c r="X17504" s="42"/>
      <c r="Y17504" s="42"/>
      <c r="Z17504" s="42"/>
    </row>
    <row r="17505">
      <c r="B17505" s="42"/>
      <c r="D17505" s="90"/>
      <c r="F17505" s="90"/>
      <c r="G17505" s="42"/>
      <c r="H17505" s="90"/>
      <c r="M17505" s="42"/>
      <c r="S17505" s="42"/>
      <c r="T17505" s="42"/>
      <c r="U17505" s="42"/>
      <c r="V17505" s="42"/>
      <c r="W17505" s="42"/>
      <c r="X17505" s="42"/>
      <c r="Y17505" s="42"/>
      <c r="Z17505" s="42"/>
    </row>
    <row r="17506">
      <c r="B17506" s="42"/>
      <c r="D17506" s="90"/>
      <c r="F17506" s="90"/>
      <c r="G17506" s="42"/>
      <c r="H17506" s="90"/>
      <c r="M17506" s="42"/>
      <c r="S17506" s="42"/>
      <c r="T17506" s="42"/>
      <c r="U17506" s="42"/>
      <c r="V17506" s="42"/>
      <c r="W17506" s="42"/>
      <c r="X17506" s="42"/>
      <c r="Y17506" s="42"/>
      <c r="Z17506" s="42"/>
    </row>
    <row r="17507">
      <c r="B17507" s="42"/>
      <c r="D17507" s="90"/>
      <c r="F17507" s="90"/>
      <c r="G17507" s="42"/>
      <c r="H17507" s="90"/>
      <c r="M17507" s="42"/>
      <c r="S17507" s="42"/>
      <c r="T17507" s="42"/>
      <c r="U17507" s="42"/>
      <c r="V17507" s="42"/>
      <c r="W17507" s="42"/>
      <c r="X17507" s="42"/>
      <c r="Y17507" s="42"/>
      <c r="Z17507" s="42"/>
    </row>
    <row r="17508">
      <c r="B17508" s="42"/>
      <c r="D17508" s="90"/>
      <c r="F17508" s="90"/>
      <c r="G17508" s="42"/>
      <c r="H17508" s="90"/>
      <c r="M17508" s="42"/>
      <c r="S17508" s="42"/>
      <c r="T17508" s="42"/>
      <c r="U17508" s="42"/>
      <c r="V17508" s="42"/>
      <c r="W17508" s="42"/>
      <c r="X17508" s="42"/>
      <c r="Y17508" s="42"/>
      <c r="Z17508" s="42"/>
    </row>
    <row r="17509">
      <c r="B17509" s="42"/>
      <c r="D17509" s="90"/>
      <c r="F17509" s="90"/>
      <c r="G17509" s="42"/>
      <c r="H17509" s="90"/>
      <c r="M17509" s="42"/>
      <c r="S17509" s="42"/>
      <c r="T17509" s="42"/>
      <c r="U17509" s="42"/>
      <c r="V17509" s="42"/>
      <c r="W17509" s="42"/>
      <c r="X17509" s="42"/>
      <c r="Y17509" s="42"/>
      <c r="Z17509" s="42"/>
    </row>
    <row r="17510">
      <c r="B17510" s="42"/>
      <c r="D17510" s="90"/>
      <c r="F17510" s="90"/>
      <c r="G17510" s="42"/>
      <c r="H17510" s="90"/>
      <c r="M17510" s="42"/>
      <c r="S17510" s="42"/>
      <c r="T17510" s="42"/>
      <c r="U17510" s="42"/>
      <c r="V17510" s="42"/>
      <c r="W17510" s="42"/>
      <c r="X17510" s="42"/>
      <c r="Y17510" s="42"/>
      <c r="Z17510" s="42"/>
    </row>
    <row r="17511">
      <c r="B17511" s="42"/>
      <c r="D17511" s="90"/>
      <c r="F17511" s="90"/>
      <c r="G17511" s="42"/>
      <c r="H17511" s="90"/>
      <c r="M17511" s="42"/>
      <c r="S17511" s="42"/>
      <c r="T17511" s="42"/>
      <c r="U17511" s="42"/>
      <c r="V17511" s="42"/>
      <c r="W17511" s="42"/>
      <c r="X17511" s="42"/>
      <c r="Y17511" s="42"/>
      <c r="Z17511" s="42"/>
    </row>
    <row r="17512">
      <c r="B17512" s="42"/>
      <c r="D17512" s="90"/>
      <c r="F17512" s="90"/>
      <c r="G17512" s="42"/>
      <c r="H17512" s="90"/>
      <c r="M17512" s="42"/>
      <c r="S17512" s="42"/>
      <c r="T17512" s="42"/>
      <c r="U17512" s="42"/>
      <c r="V17512" s="42"/>
      <c r="W17512" s="42"/>
      <c r="X17512" s="42"/>
      <c r="Y17512" s="42"/>
      <c r="Z17512" s="42"/>
    </row>
    <row r="17513">
      <c r="B17513" s="42"/>
      <c r="D17513" s="90"/>
      <c r="F17513" s="90"/>
      <c r="G17513" s="42"/>
      <c r="H17513" s="90"/>
      <c r="M17513" s="42"/>
      <c r="S17513" s="42"/>
      <c r="T17513" s="42"/>
      <c r="U17513" s="42"/>
      <c r="V17513" s="42"/>
      <c r="W17513" s="42"/>
      <c r="X17513" s="42"/>
      <c r="Y17513" s="42"/>
      <c r="Z17513" s="42"/>
    </row>
    <row r="17514">
      <c r="B17514" s="42"/>
      <c r="D17514" s="90"/>
      <c r="F17514" s="90"/>
      <c r="G17514" s="42"/>
      <c r="H17514" s="90"/>
      <c r="M17514" s="42"/>
      <c r="S17514" s="42"/>
      <c r="T17514" s="42"/>
      <c r="U17514" s="42"/>
      <c r="V17514" s="42"/>
      <c r="W17514" s="42"/>
      <c r="X17514" s="42"/>
      <c r="Y17514" s="42"/>
      <c r="Z17514" s="42"/>
    </row>
    <row r="17515">
      <c r="B17515" s="42"/>
      <c r="D17515" s="90"/>
      <c r="F17515" s="90"/>
      <c r="G17515" s="42"/>
      <c r="H17515" s="90"/>
      <c r="M17515" s="42"/>
      <c r="S17515" s="42"/>
      <c r="T17515" s="42"/>
      <c r="U17515" s="42"/>
      <c r="V17515" s="42"/>
      <c r="W17515" s="42"/>
      <c r="X17515" s="42"/>
      <c r="Y17515" s="42"/>
      <c r="Z17515" s="42"/>
    </row>
    <row r="17516">
      <c r="B17516" s="42"/>
      <c r="D17516" s="90"/>
      <c r="F17516" s="90"/>
      <c r="G17516" s="42"/>
      <c r="H17516" s="90"/>
      <c r="M17516" s="42"/>
      <c r="S17516" s="42"/>
      <c r="T17516" s="42"/>
      <c r="U17516" s="42"/>
      <c r="V17516" s="42"/>
      <c r="W17516" s="42"/>
      <c r="X17516" s="42"/>
      <c r="Y17516" s="42"/>
      <c r="Z17516" s="42"/>
    </row>
    <row r="17517">
      <c r="B17517" s="42"/>
      <c r="D17517" s="90"/>
      <c r="F17517" s="90"/>
      <c r="G17517" s="42"/>
      <c r="H17517" s="90"/>
      <c r="M17517" s="42"/>
      <c r="S17517" s="42"/>
      <c r="T17517" s="42"/>
      <c r="U17517" s="42"/>
      <c r="V17517" s="42"/>
      <c r="W17517" s="42"/>
      <c r="X17517" s="42"/>
      <c r="Y17517" s="42"/>
      <c r="Z17517" s="42"/>
    </row>
    <row r="17518">
      <c r="B17518" s="42"/>
      <c r="D17518" s="90"/>
      <c r="F17518" s="90"/>
      <c r="G17518" s="42"/>
      <c r="H17518" s="90"/>
      <c r="M17518" s="42"/>
      <c r="S17518" s="42"/>
      <c r="T17518" s="42"/>
      <c r="U17518" s="42"/>
      <c r="V17518" s="42"/>
      <c r="W17518" s="42"/>
      <c r="X17518" s="42"/>
      <c r="Y17518" s="42"/>
      <c r="Z17518" s="42"/>
    </row>
    <row r="17519">
      <c r="B17519" s="42"/>
      <c r="D17519" s="90"/>
      <c r="F17519" s="90"/>
      <c r="G17519" s="42"/>
      <c r="H17519" s="90"/>
      <c r="M17519" s="42"/>
      <c r="S17519" s="42"/>
      <c r="T17519" s="42"/>
      <c r="U17519" s="42"/>
      <c r="V17519" s="42"/>
      <c r="W17519" s="42"/>
      <c r="X17519" s="42"/>
      <c r="Y17519" s="42"/>
      <c r="Z17519" s="42"/>
    </row>
    <row r="17520">
      <c r="B17520" s="42"/>
      <c r="D17520" s="90"/>
      <c r="F17520" s="90"/>
      <c r="G17520" s="42"/>
      <c r="H17520" s="90"/>
      <c r="M17520" s="42"/>
      <c r="S17520" s="42"/>
      <c r="T17520" s="42"/>
      <c r="U17520" s="42"/>
      <c r="V17520" s="42"/>
      <c r="W17520" s="42"/>
      <c r="X17520" s="42"/>
      <c r="Y17520" s="42"/>
      <c r="Z17520" s="42"/>
    </row>
    <row r="17521">
      <c r="B17521" s="42"/>
      <c r="D17521" s="90"/>
      <c r="F17521" s="90"/>
      <c r="G17521" s="42"/>
      <c r="H17521" s="90"/>
      <c r="M17521" s="42"/>
      <c r="S17521" s="42"/>
      <c r="T17521" s="42"/>
      <c r="U17521" s="42"/>
      <c r="V17521" s="42"/>
      <c r="W17521" s="42"/>
      <c r="X17521" s="42"/>
      <c r="Y17521" s="42"/>
      <c r="Z17521" s="42"/>
    </row>
    <row r="17522">
      <c r="B17522" s="42"/>
      <c r="D17522" s="90"/>
      <c r="F17522" s="90"/>
      <c r="G17522" s="42"/>
      <c r="H17522" s="90"/>
      <c r="M17522" s="42"/>
      <c r="S17522" s="42"/>
      <c r="T17522" s="42"/>
      <c r="U17522" s="42"/>
      <c r="V17522" s="42"/>
      <c r="W17522" s="42"/>
      <c r="X17522" s="42"/>
      <c r="Y17522" s="42"/>
      <c r="Z17522" s="42"/>
    </row>
    <row r="17523">
      <c r="B17523" s="42"/>
      <c r="D17523" s="90"/>
      <c r="F17523" s="90"/>
      <c r="G17523" s="42"/>
      <c r="H17523" s="90"/>
      <c r="M17523" s="42"/>
      <c r="S17523" s="42"/>
      <c r="T17523" s="42"/>
      <c r="U17523" s="42"/>
      <c r="V17523" s="42"/>
      <c r="W17523" s="42"/>
      <c r="X17523" s="42"/>
      <c r="Y17523" s="42"/>
      <c r="Z17523" s="42"/>
    </row>
    <row r="17524">
      <c r="B17524" s="42"/>
      <c r="D17524" s="90"/>
      <c r="F17524" s="90"/>
      <c r="G17524" s="42"/>
      <c r="H17524" s="90"/>
      <c r="M17524" s="42"/>
      <c r="S17524" s="42"/>
      <c r="T17524" s="42"/>
      <c r="U17524" s="42"/>
      <c r="V17524" s="42"/>
      <c r="W17524" s="42"/>
      <c r="X17524" s="42"/>
      <c r="Y17524" s="42"/>
      <c r="Z17524" s="42"/>
    </row>
    <row r="17525">
      <c r="B17525" s="42"/>
      <c r="D17525" s="90"/>
      <c r="F17525" s="90"/>
      <c r="G17525" s="42"/>
      <c r="H17525" s="90"/>
      <c r="M17525" s="42"/>
      <c r="S17525" s="42"/>
      <c r="T17525" s="42"/>
      <c r="U17525" s="42"/>
      <c r="V17525" s="42"/>
      <c r="W17525" s="42"/>
      <c r="X17525" s="42"/>
      <c r="Y17525" s="42"/>
      <c r="Z17525" s="42"/>
    </row>
    <row r="17526">
      <c r="B17526" s="42"/>
      <c r="D17526" s="90"/>
      <c r="F17526" s="90"/>
      <c r="G17526" s="42"/>
      <c r="H17526" s="90"/>
      <c r="M17526" s="42"/>
      <c r="S17526" s="42"/>
      <c r="T17526" s="42"/>
      <c r="U17526" s="42"/>
      <c r="V17526" s="42"/>
      <c r="W17526" s="42"/>
      <c r="X17526" s="42"/>
      <c r="Y17526" s="42"/>
      <c r="Z17526" s="42"/>
    </row>
    <row r="17527">
      <c r="B17527" s="42"/>
      <c r="D17527" s="90"/>
      <c r="F17527" s="90"/>
      <c r="G17527" s="42"/>
      <c r="H17527" s="90"/>
      <c r="M17527" s="42"/>
      <c r="S17527" s="42"/>
      <c r="T17527" s="42"/>
      <c r="U17527" s="42"/>
      <c r="V17527" s="42"/>
      <c r="W17527" s="42"/>
      <c r="X17527" s="42"/>
      <c r="Y17527" s="42"/>
      <c r="Z17527" s="42"/>
    </row>
    <row r="17528">
      <c r="B17528" s="42"/>
      <c r="D17528" s="90"/>
      <c r="F17528" s="90"/>
      <c r="G17528" s="42"/>
      <c r="H17528" s="90"/>
      <c r="M17528" s="42"/>
      <c r="S17528" s="42"/>
      <c r="T17528" s="42"/>
      <c r="U17528" s="42"/>
      <c r="V17528" s="42"/>
      <c r="W17528" s="42"/>
      <c r="X17528" s="42"/>
      <c r="Y17528" s="42"/>
      <c r="Z17528" s="42"/>
    </row>
    <row r="17529">
      <c r="B17529" s="42"/>
      <c r="D17529" s="90"/>
      <c r="F17529" s="90"/>
      <c r="G17529" s="42"/>
      <c r="H17529" s="90"/>
      <c r="M17529" s="42"/>
      <c r="S17529" s="42"/>
      <c r="T17529" s="42"/>
      <c r="U17529" s="42"/>
      <c r="V17529" s="42"/>
      <c r="W17529" s="42"/>
      <c r="X17529" s="42"/>
      <c r="Y17529" s="42"/>
      <c r="Z17529" s="42"/>
    </row>
    <row r="17530">
      <c r="B17530" s="42"/>
      <c r="D17530" s="90"/>
      <c r="F17530" s="90"/>
      <c r="G17530" s="42"/>
      <c r="H17530" s="90"/>
      <c r="M17530" s="42"/>
      <c r="S17530" s="42"/>
      <c r="T17530" s="42"/>
      <c r="U17530" s="42"/>
      <c r="V17530" s="42"/>
      <c r="W17530" s="42"/>
      <c r="X17530" s="42"/>
      <c r="Y17530" s="42"/>
      <c r="Z17530" s="42"/>
    </row>
    <row r="17531">
      <c r="B17531" s="42"/>
      <c r="D17531" s="90"/>
      <c r="F17531" s="90"/>
      <c r="G17531" s="42"/>
      <c r="H17531" s="90"/>
      <c r="M17531" s="42"/>
      <c r="S17531" s="42"/>
      <c r="T17531" s="42"/>
      <c r="U17531" s="42"/>
      <c r="V17531" s="42"/>
      <c r="W17531" s="42"/>
      <c r="X17531" s="42"/>
      <c r="Y17531" s="42"/>
      <c r="Z17531" s="42"/>
    </row>
    <row r="17532">
      <c r="B17532" s="42"/>
      <c r="D17532" s="90"/>
      <c r="F17532" s="90"/>
      <c r="G17532" s="42"/>
      <c r="H17532" s="90"/>
      <c r="M17532" s="42"/>
      <c r="S17532" s="42"/>
      <c r="T17532" s="42"/>
      <c r="U17532" s="42"/>
      <c r="V17532" s="42"/>
      <c r="W17532" s="42"/>
      <c r="X17532" s="42"/>
      <c r="Y17532" s="42"/>
      <c r="Z17532" s="42"/>
    </row>
    <row r="17533">
      <c r="B17533" s="42"/>
      <c r="D17533" s="90"/>
      <c r="F17533" s="90"/>
      <c r="G17533" s="42"/>
      <c r="H17533" s="90"/>
      <c r="M17533" s="42"/>
      <c r="S17533" s="42"/>
      <c r="T17533" s="42"/>
      <c r="U17533" s="42"/>
      <c r="V17533" s="42"/>
      <c r="W17533" s="42"/>
      <c r="X17533" s="42"/>
      <c r="Y17533" s="42"/>
      <c r="Z17533" s="42"/>
    </row>
    <row r="17534">
      <c r="B17534" s="42"/>
      <c r="D17534" s="90"/>
      <c r="F17534" s="90"/>
      <c r="G17534" s="42"/>
      <c r="H17534" s="90"/>
      <c r="M17534" s="42"/>
      <c r="S17534" s="42"/>
      <c r="T17534" s="42"/>
      <c r="U17534" s="42"/>
      <c r="V17534" s="42"/>
      <c r="W17534" s="42"/>
      <c r="X17534" s="42"/>
      <c r="Y17534" s="42"/>
      <c r="Z17534" s="42"/>
    </row>
    <row r="17535">
      <c r="B17535" s="42"/>
      <c r="D17535" s="90"/>
      <c r="F17535" s="90"/>
      <c r="G17535" s="42"/>
      <c r="H17535" s="90"/>
      <c r="M17535" s="42"/>
      <c r="S17535" s="42"/>
      <c r="T17535" s="42"/>
      <c r="U17535" s="42"/>
      <c r="V17535" s="42"/>
      <c r="W17535" s="42"/>
      <c r="X17535" s="42"/>
      <c r="Y17535" s="42"/>
      <c r="Z17535" s="42"/>
    </row>
    <row r="17536">
      <c r="B17536" s="42"/>
      <c r="D17536" s="90"/>
      <c r="F17536" s="90"/>
      <c r="G17536" s="42"/>
      <c r="H17536" s="90"/>
      <c r="M17536" s="42"/>
      <c r="S17536" s="42"/>
      <c r="T17536" s="42"/>
      <c r="U17536" s="42"/>
      <c r="V17536" s="42"/>
      <c r="W17536" s="42"/>
      <c r="X17536" s="42"/>
      <c r="Y17536" s="42"/>
      <c r="Z17536" s="42"/>
    </row>
    <row r="17537">
      <c r="B17537" s="42"/>
      <c r="D17537" s="90"/>
      <c r="F17537" s="90"/>
      <c r="G17537" s="42"/>
      <c r="H17537" s="90"/>
      <c r="M17537" s="42"/>
      <c r="S17537" s="42"/>
      <c r="T17537" s="42"/>
      <c r="U17537" s="42"/>
      <c r="V17537" s="42"/>
      <c r="W17537" s="42"/>
      <c r="X17537" s="42"/>
      <c r="Y17537" s="42"/>
      <c r="Z17537" s="42"/>
    </row>
    <row r="17538">
      <c r="B17538" s="42"/>
      <c r="D17538" s="90"/>
      <c r="F17538" s="90"/>
      <c r="G17538" s="42"/>
      <c r="H17538" s="90"/>
      <c r="M17538" s="42"/>
      <c r="S17538" s="42"/>
      <c r="T17538" s="42"/>
      <c r="U17538" s="42"/>
      <c r="V17538" s="42"/>
      <c r="W17538" s="42"/>
      <c r="X17538" s="42"/>
      <c r="Y17538" s="42"/>
      <c r="Z17538" s="42"/>
    </row>
    <row r="17539">
      <c r="B17539" s="42"/>
      <c r="D17539" s="90"/>
      <c r="F17539" s="90"/>
      <c r="G17539" s="42"/>
      <c r="H17539" s="90"/>
      <c r="M17539" s="42"/>
      <c r="S17539" s="42"/>
      <c r="T17539" s="42"/>
      <c r="U17539" s="42"/>
      <c r="V17539" s="42"/>
      <c r="W17539" s="42"/>
      <c r="X17539" s="42"/>
      <c r="Y17539" s="42"/>
      <c r="Z17539" s="42"/>
    </row>
    <row r="17540">
      <c r="B17540" s="42"/>
      <c r="D17540" s="90"/>
      <c r="F17540" s="90"/>
      <c r="G17540" s="42"/>
      <c r="H17540" s="90"/>
      <c r="M17540" s="42"/>
      <c r="S17540" s="42"/>
      <c r="T17540" s="42"/>
      <c r="U17540" s="42"/>
      <c r="V17540" s="42"/>
      <c r="W17540" s="42"/>
      <c r="X17540" s="42"/>
      <c r="Y17540" s="42"/>
      <c r="Z17540" s="42"/>
    </row>
    <row r="17541">
      <c r="B17541" s="42"/>
      <c r="D17541" s="90"/>
      <c r="F17541" s="90"/>
      <c r="G17541" s="42"/>
      <c r="H17541" s="90"/>
      <c r="M17541" s="42"/>
      <c r="S17541" s="42"/>
      <c r="T17541" s="42"/>
      <c r="U17541" s="42"/>
      <c r="V17541" s="42"/>
      <c r="W17541" s="42"/>
      <c r="X17541" s="42"/>
      <c r="Y17541" s="42"/>
      <c r="Z17541" s="42"/>
    </row>
    <row r="17542">
      <c r="B17542" s="42"/>
      <c r="D17542" s="90"/>
      <c r="F17542" s="90"/>
      <c r="G17542" s="42"/>
      <c r="H17542" s="90"/>
      <c r="M17542" s="42"/>
      <c r="S17542" s="42"/>
      <c r="T17542" s="42"/>
      <c r="U17542" s="42"/>
      <c r="V17542" s="42"/>
      <c r="W17542" s="42"/>
      <c r="X17542" s="42"/>
      <c r="Y17542" s="42"/>
      <c r="Z17542" s="42"/>
    </row>
    <row r="17543">
      <c r="B17543" s="42"/>
      <c r="D17543" s="90"/>
      <c r="F17543" s="90"/>
      <c r="G17543" s="42"/>
      <c r="H17543" s="90"/>
      <c r="M17543" s="42"/>
      <c r="S17543" s="42"/>
      <c r="T17543" s="42"/>
      <c r="U17543" s="42"/>
      <c r="V17543" s="42"/>
      <c r="W17543" s="42"/>
      <c r="X17543" s="42"/>
      <c r="Y17543" s="42"/>
      <c r="Z17543" s="42"/>
    </row>
    <row r="17544">
      <c r="B17544" s="42"/>
      <c r="D17544" s="90"/>
      <c r="F17544" s="90"/>
      <c r="G17544" s="42"/>
      <c r="H17544" s="90"/>
      <c r="M17544" s="42"/>
      <c r="S17544" s="42"/>
      <c r="T17544" s="42"/>
      <c r="U17544" s="42"/>
      <c r="V17544" s="42"/>
      <c r="W17544" s="42"/>
      <c r="X17544" s="42"/>
      <c r="Y17544" s="42"/>
      <c r="Z17544" s="42"/>
    </row>
    <row r="17545">
      <c r="B17545" s="42"/>
      <c r="D17545" s="90"/>
      <c r="F17545" s="90"/>
      <c r="G17545" s="42"/>
      <c r="H17545" s="90"/>
      <c r="M17545" s="42"/>
      <c r="S17545" s="42"/>
      <c r="T17545" s="42"/>
      <c r="U17545" s="42"/>
      <c r="V17545" s="42"/>
      <c r="W17545" s="42"/>
      <c r="X17545" s="42"/>
      <c r="Y17545" s="42"/>
      <c r="Z17545" s="42"/>
    </row>
    <row r="17546">
      <c r="B17546" s="42"/>
      <c r="D17546" s="90"/>
      <c r="F17546" s="90"/>
      <c r="G17546" s="42"/>
      <c r="H17546" s="90"/>
      <c r="M17546" s="42"/>
      <c r="S17546" s="42"/>
      <c r="T17546" s="42"/>
      <c r="U17546" s="42"/>
      <c r="V17546" s="42"/>
      <c r="W17546" s="42"/>
      <c r="X17546" s="42"/>
      <c r="Y17546" s="42"/>
      <c r="Z17546" s="42"/>
    </row>
    <row r="17547">
      <c r="B17547" s="42"/>
      <c r="D17547" s="90"/>
      <c r="F17547" s="90"/>
      <c r="G17547" s="42"/>
      <c r="H17547" s="90"/>
      <c r="M17547" s="42"/>
      <c r="S17547" s="42"/>
      <c r="T17547" s="42"/>
      <c r="U17547" s="42"/>
      <c r="V17547" s="42"/>
      <c r="W17547" s="42"/>
      <c r="X17547" s="42"/>
      <c r="Y17547" s="42"/>
      <c r="Z17547" s="42"/>
    </row>
    <row r="17548">
      <c r="B17548" s="42"/>
      <c r="D17548" s="90"/>
      <c r="F17548" s="90"/>
      <c r="G17548" s="42"/>
      <c r="H17548" s="90"/>
      <c r="M17548" s="42"/>
      <c r="S17548" s="42"/>
      <c r="T17548" s="42"/>
      <c r="U17548" s="42"/>
      <c r="V17548" s="42"/>
      <c r="W17548" s="42"/>
      <c r="X17548" s="42"/>
      <c r="Y17548" s="42"/>
      <c r="Z17548" s="42"/>
    </row>
    <row r="17549">
      <c r="B17549" s="42"/>
      <c r="D17549" s="90"/>
      <c r="F17549" s="90"/>
      <c r="G17549" s="42"/>
      <c r="H17549" s="90"/>
      <c r="M17549" s="42"/>
      <c r="S17549" s="42"/>
      <c r="T17549" s="42"/>
      <c r="U17549" s="42"/>
      <c r="V17549" s="42"/>
      <c r="W17549" s="42"/>
      <c r="X17549" s="42"/>
      <c r="Y17549" s="42"/>
      <c r="Z17549" s="42"/>
    </row>
    <row r="17550">
      <c r="B17550" s="42"/>
      <c r="D17550" s="90"/>
      <c r="F17550" s="90"/>
      <c r="G17550" s="42"/>
      <c r="H17550" s="90"/>
      <c r="M17550" s="42"/>
      <c r="S17550" s="42"/>
      <c r="T17550" s="42"/>
      <c r="U17550" s="42"/>
      <c r="V17550" s="42"/>
      <c r="W17550" s="42"/>
      <c r="X17550" s="42"/>
      <c r="Y17550" s="42"/>
      <c r="Z17550" s="42"/>
    </row>
    <row r="17551">
      <c r="B17551" s="42"/>
      <c r="D17551" s="90"/>
      <c r="F17551" s="90"/>
      <c r="G17551" s="42"/>
      <c r="H17551" s="90"/>
      <c r="M17551" s="42"/>
      <c r="S17551" s="42"/>
      <c r="T17551" s="42"/>
      <c r="U17551" s="42"/>
      <c r="V17551" s="42"/>
      <c r="W17551" s="42"/>
      <c r="X17551" s="42"/>
      <c r="Y17551" s="42"/>
      <c r="Z17551" s="42"/>
    </row>
    <row r="17552">
      <c r="B17552" s="42"/>
      <c r="D17552" s="90"/>
      <c r="F17552" s="90"/>
      <c r="G17552" s="42"/>
      <c r="H17552" s="90"/>
      <c r="M17552" s="42"/>
      <c r="S17552" s="42"/>
      <c r="T17552" s="42"/>
      <c r="U17552" s="42"/>
      <c r="V17552" s="42"/>
      <c r="W17552" s="42"/>
      <c r="X17552" s="42"/>
      <c r="Y17552" s="42"/>
      <c r="Z17552" s="42"/>
    </row>
    <row r="17553">
      <c r="B17553" s="42"/>
      <c r="D17553" s="90"/>
      <c r="F17553" s="90"/>
      <c r="G17553" s="42"/>
      <c r="H17553" s="90"/>
      <c r="M17553" s="42"/>
      <c r="S17553" s="42"/>
      <c r="T17553" s="42"/>
      <c r="U17553" s="42"/>
      <c r="V17553" s="42"/>
      <c r="W17553" s="42"/>
      <c r="X17553" s="42"/>
      <c r="Y17553" s="42"/>
      <c r="Z17553" s="42"/>
    </row>
    <row r="17554">
      <c r="B17554" s="42"/>
      <c r="D17554" s="90"/>
      <c r="F17554" s="90"/>
      <c r="G17554" s="42"/>
      <c r="H17554" s="90"/>
      <c r="M17554" s="42"/>
      <c r="S17554" s="42"/>
      <c r="T17554" s="42"/>
      <c r="U17554" s="42"/>
      <c r="V17554" s="42"/>
      <c r="W17554" s="42"/>
      <c r="X17554" s="42"/>
      <c r="Y17554" s="42"/>
      <c r="Z17554" s="42"/>
    </row>
    <row r="17555">
      <c r="B17555" s="42"/>
      <c r="D17555" s="90"/>
      <c r="F17555" s="90"/>
      <c r="G17555" s="42"/>
      <c r="H17555" s="90"/>
      <c r="M17555" s="42"/>
      <c r="S17555" s="42"/>
      <c r="T17555" s="42"/>
      <c r="U17555" s="42"/>
      <c r="V17555" s="42"/>
      <c r="W17555" s="42"/>
      <c r="X17555" s="42"/>
      <c r="Y17555" s="42"/>
      <c r="Z17555" s="42"/>
    </row>
    <row r="17556">
      <c r="B17556" s="42"/>
      <c r="D17556" s="90"/>
      <c r="F17556" s="90"/>
      <c r="G17556" s="42"/>
      <c r="H17556" s="90"/>
      <c r="M17556" s="42"/>
      <c r="S17556" s="42"/>
      <c r="T17556" s="42"/>
      <c r="U17556" s="42"/>
      <c r="V17556" s="42"/>
      <c r="W17556" s="42"/>
      <c r="X17556" s="42"/>
      <c r="Y17556" s="42"/>
      <c r="Z17556" s="42"/>
    </row>
    <row r="17557">
      <c r="B17557" s="42"/>
      <c r="D17557" s="90"/>
      <c r="F17557" s="90"/>
      <c r="G17557" s="42"/>
      <c r="H17557" s="90"/>
      <c r="M17557" s="42"/>
      <c r="S17557" s="42"/>
      <c r="T17557" s="42"/>
      <c r="U17557" s="42"/>
      <c r="V17557" s="42"/>
      <c r="W17557" s="42"/>
      <c r="X17557" s="42"/>
      <c r="Y17557" s="42"/>
      <c r="Z17557" s="42"/>
    </row>
    <row r="17558">
      <c r="B17558" s="42"/>
      <c r="D17558" s="90"/>
      <c r="F17558" s="90"/>
      <c r="G17558" s="42"/>
      <c r="H17558" s="90"/>
      <c r="M17558" s="42"/>
      <c r="S17558" s="42"/>
      <c r="T17558" s="42"/>
      <c r="U17558" s="42"/>
      <c r="V17558" s="42"/>
      <c r="W17558" s="42"/>
      <c r="X17558" s="42"/>
      <c r="Y17558" s="42"/>
      <c r="Z17558" s="42"/>
    </row>
    <row r="17559">
      <c r="B17559" s="42"/>
      <c r="D17559" s="90"/>
      <c r="F17559" s="90"/>
      <c r="G17559" s="42"/>
      <c r="H17559" s="90"/>
      <c r="M17559" s="42"/>
      <c r="S17559" s="42"/>
      <c r="T17559" s="42"/>
      <c r="U17559" s="42"/>
      <c r="V17559" s="42"/>
      <c r="W17559" s="42"/>
      <c r="X17559" s="42"/>
      <c r="Y17559" s="42"/>
      <c r="Z17559" s="42"/>
    </row>
    <row r="17560">
      <c r="B17560" s="42"/>
      <c r="D17560" s="90"/>
      <c r="F17560" s="90"/>
      <c r="G17560" s="42"/>
      <c r="H17560" s="90"/>
      <c r="M17560" s="42"/>
      <c r="S17560" s="42"/>
      <c r="T17560" s="42"/>
      <c r="U17560" s="42"/>
      <c r="V17560" s="42"/>
      <c r="W17560" s="42"/>
      <c r="X17560" s="42"/>
      <c r="Y17560" s="42"/>
      <c r="Z17560" s="42"/>
    </row>
    <row r="17561">
      <c r="B17561" s="42"/>
      <c r="D17561" s="90"/>
      <c r="F17561" s="90"/>
      <c r="G17561" s="42"/>
      <c r="H17561" s="90"/>
      <c r="M17561" s="42"/>
      <c r="S17561" s="42"/>
      <c r="T17561" s="42"/>
      <c r="U17561" s="42"/>
      <c r="V17561" s="42"/>
      <c r="W17561" s="42"/>
      <c r="X17561" s="42"/>
      <c r="Y17561" s="42"/>
      <c r="Z17561" s="42"/>
    </row>
    <row r="17562">
      <c r="B17562" s="42"/>
      <c r="D17562" s="90"/>
      <c r="F17562" s="90"/>
      <c r="G17562" s="42"/>
      <c r="H17562" s="90"/>
      <c r="M17562" s="42"/>
      <c r="S17562" s="42"/>
      <c r="T17562" s="42"/>
      <c r="U17562" s="42"/>
      <c r="V17562" s="42"/>
      <c r="W17562" s="42"/>
      <c r="X17562" s="42"/>
      <c r="Y17562" s="42"/>
      <c r="Z17562" s="42"/>
    </row>
    <row r="17563">
      <c r="B17563" s="42"/>
      <c r="D17563" s="90"/>
      <c r="F17563" s="90"/>
      <c r="G17563" s="42"/>
      <c r="H17563" s="90"/>
      <c r="M17563" s="42"/>
      <c r="S17563" s="42"/>
      <c r="T17563" s="42"/>
      <c r="U17563" s="42"/>
      <c r="V17563" s="42"/>
      <c r="W17563" s="42"/>
      <c r="X17563" s="42"/>
      <c r="Y17563" s="42"/>
      <c r="Z17563" s="42"/>
    </row>
    <row r="17564">
      <c r="B17564" s="42"/>
      <c r="D17564" s="90"/>
      <c r="F17564" s="90"/>
      <c r="G17564" s="42"/>
      <c r="H17564" s="90"/>
      <c r="M17564" s="42"/>
      <c r="S17564" s="42"/>
      <c r="T17564" s="42"/>
      <c r="U17564" s="42"/>
      <c r="V17564" s="42"/>
      <c r="W17564" s="42"/>
      <c r="X17564" s="42"/>
      <c r="Y17564" s="42"/>
      <c r="Z17564" s="42"/>
    </row>
    <row r="17565">
      <c r="B17565" s="42"/>
      <c r="D17565" s="90"/>
      <c r="F17565" s="90"/>
      <c r="G17565" s="42"/>
      <c r="H17565" s="90"/>
      <c r="M17565" s="42"/>
      <c r="S17565" s="42"/>
      <c r="T17565" s="42"/>
      <c r="U17565" s="42"/>
      <c r="V17565" s="42"/>
      <c r="W17565" s="42"/>
      <c r="X17565" s="42"/>
      <c r="Y17565" s="42"/>
      <c r="Z17565" s="42"/>
    </row>
    <row r="17566">
      <c r="B17566" s="42"/>
      <c r="D17566" s="90"/>
      <c r="F17566" s="90"/>
      <c r="G17566" s="42"/>
      <c r="H17566" s="90"/>
      <c r="M17566" s="42"/>
      <c r="S17566" s="42"/>
      <c r="T17566" s="42"/>
      <c r="U17566" s="42"/>
      <c r="V17566" s="42"/>
      <c r="W17566" s="42"/>
      <c r="X17566" s="42"/>
      <c r="Y17566" s="42"/>
      <c r="Z17566" s="42"/>
    </row>
    <row r="17567">
      <c r="B17567" s="42"/>
      <c r="D17567" s="90"/>
      <c r="F17567" s="90"/>
      <c r="G17567" s="42"/>
      <c r="H17567" s="90"/>
      <c r="M17567" s="42"/>
      <c r="S17567" s="42"/>
      <c r="T17567" s="42"/>
      <c r="U17567" s="42"/>
      <c r="V17567" s="42"/>
      <c r="W17567" s="42"/>
      <c r="X17567" s="42"/>
      <c r="Y17567" s="42"/>
      <c r="Z17567" s="42"/>
    </row>
    <row r="17568">
      <c r="B17568" s="42"/>
      <c r="D17568" s="90"/>
      <c r="F17568" s="90"/>
      <c r="G17568" s="42"/>
      <c r="H17568" s="90"/>
      <c r="M17568" s="42"/>
      <c r="S17568" s="42"/>
      <c r="T17568" s="42"/>
      <c r="U17568" s="42"/>
      <c r="V17568" s="42"/>
      <c r="W17568" s="42"/>
      <c r="X17568" s="42"/>
      <c r="Y17568" s="42"/>
      <c r="Z17568" s="42"/>
    </row>
    <row r="17569">
      <c r="B17569" s="42"/>
      <c r="D17569" s="90"/>
      <c r="F17569" s="90"/>
      <c r="G17569" s="42"/>
      <c r="H17569" s="90"/>
      <c r="M17569" s="42"/>
      <c r="S17569" s="42"/>
      <c r="T17569" s="42"/>
      <c r="U17569" s="42"/>
      <c r="V17569" s="42"/>
      <c r="W17569" s="42"/>
      <c r="X17569" s="42"/>
      <c r="Y17569" s="42"/>
      <c r="Z17569" s="42"/>
    </row>
    <row r="17570">
      <c r="B17570" s="42"/>
      <c r="D17570" s="90"/>
      <c r="F17570" s="90"/>
      <c r="G17570" s="42"/>
      <c r="H17570" s="90"/>
      <c r="M17570" s="42"/>
      <c r="S17570" s="42"/>
      <c r="T17570" s="42"/>
      <c r="U17570" s="42"/>
      <c r="V17570" s="42"/>
      <c r="W17570" s="42"/>
      <c r="X17570" s="42"/>
      <c r="Y17570" s="42"/>
      <c r="Z17570" s="42"/>
    </row>
    <row r="17571">
      <c r="B17571" s="42"/>
      <c r="D17571" s="90"/>
      <c r="F17571" s="90"/>
      <c r="G17571" s="42"/>
      <c r="H17571" s="90"/>
      <c r="M17571" s="42"/>
      <c r="S17571" s="42"/>
      <c r="T17571" s="42"/>
      <c r="U17571" s="42"/>
      <c r="V17571" s="42"/>
      <c r="W17571" s="42"/>
      <c r="X17571" s="42"/>
      <c r="Y17571" s="42"/>
      <c r="Z17571" s="42"/>
    </row>
    <row r="17572">
      <c r="B17572" s="42"/>
      <c r="D17572" s="90"/>
      <c r="F17572" s="90"/>
      <c r="G17572" s="42"/>
      <c r="H17572" s="90"/>
      <c r="M17572" s="42"/>
      <c r="S17572" s="42"/>
      <c r="T17572" s="42"/>
      <c r="U17572" s="42"/>
      <c r="V17572" s="42"/>
      <c r="W17572" s="42"/>
      <c r="X17572" s="42"/>
      <c r="Y17572" s="42"/>
      <c r="Z17572" s="42"/>
    </row>
    <row r="17573">
      <c r="B17573" s="42"/>
      <c r="D17573" s="90"/>
      <c r="F17573" s="90"/>
      <c r="G17573" s="42"/>
      <c r="H17573" s="90"/>
      <c r="M17573" s="42"/>
      <c r="S17573" s="42"/>
      <c r="T17573" s="42"/>
      <c r="U17573" s="42"/>
      <c r="V17573" s="42"/>
      <c r="W17573" s="42"/>
      <c r="X17573" s="42"/>
      <c r="Y17573" s="42"/>
      <c r="Z17573" s="42"/>
    </row>
    <row r="17574">
      <c r="B17574" s="42"/>
      <c r="D17574" s="90"/>
      <c r="F17574" s="90"/>
      <c r="G17574" s="42"/>
      <c r="H17574" s="90"/>
      <c r="M17574" s="42"/>
      <c r="S17574" s="42"/>
      <c r="T17574" s="42"/>
      <c r="U17574" s="42"/>
      <c r="V17574" s="42"/>
      <c r="W17574" s="42"/>
      <c r="X17574" s="42"/>
      <c r="Y17574" s="42"/>
      <c r="Z17574" s="42"/>
    </row>
    <row r="17575">
      <c r="B17575" s="42"/>
      <c r="D17575" s="90"/>
      <c r="F17575" s="90"/>
      <c r="G17575" s="42"/>
      <c r="H17575" s="90"/>
      <c r="M17575" s="42"/>
      <c r="S17575" s="42"/>
      <c r="T17575" s="42"/>
      <c r="U17575" s="42"/>
      <c r="V17575" s="42"/>
      <c r="W17575" s="42"/>
      <c r="X17575" s="42"/>
      <c r="Y17575" s="42"/>
      <c r="Z17575" s="42"/>
    </row>
    <row r="17576">
      <c r="B17576" s="42"/>
      <c r="D17576" s="90"/>
      <c r="F17576" s="90"/>
      <c r="G17576" s="42"/>
      <c r="H17576" s="90"/>
      <c r="M17576" s="42"/>
      <c r="S17576" s="42"/>
      <c r="T17576" s="42"/>
      <c r="U17576" s="42"/>
      <c r="V17576" s="42"/>
      <c r="W17576" s="42"/>
      <c r="X17576" s="42"/>
      <c r="Y17576" s="42"/>
      <c r="Z17576" s="42"/>
    </row>
    <row r="17577">
      <c r="B17577" s="42"/>
      <c r="D17577" s="90"/>
      <c r="F17577" s="90"/>
      <c r="G17577" s="42"/>
      <c r="H17577" s="90"/>
      <c r="M17577" s="42"/>
      <c r="S17577" s="42"/>
      <c r="T17577" s="42"/>
      <c r="U17577" s="42"/>
      <c r="V17577" s="42"/>
      <c r="W17577" s="42"/>
      <c r="X17577" s="42"/>
      <c r="Y17577" s="42"/>
      <c r="Z17577" s="42"/>
    </row>
    <row r="17578">
      <c r="B17578" s="42"/>
      <c r="D17578" s="90"/>
      <c r="F17578" s="90"/>
      <c r="G17578" s="42"/>
      <c r="H17578" s="90"/>
      <c r="M17578" s="42"/>
      <c r="S17578" s="42"/>
      <c r="T17578" s="42"/>
      <c r="U17578" s="42"/>
      <c r="V17578" s="42"/>
      <c r="W17578" s="42"/>
      <c r="X17578" s="42"/>
      <c r="Y17578" s="42"/>
      <c r="Z17578" s="42"/>
    </row>
    <row r="17579">
      <c r="B17579" s="42"/>
      <c r="D17579" s="90"/>
      <c r="F17579" s="90"/>
      <c r="G17579" s="42"/>
      <c r="H17579" s="90"/>
      <c r="M17579" s="42"/>
      <c r="S17579" s="42"/>
      <c r="T17579" s="42"/>
      <c r="U17579" s="42"/>
      <c r="V17579" s="42"/>
      <c r="W17579" s="42"/>
      <c r="X17579" s="42"/>
      <c r="Y17579" s="42"/>
      <c r="Z17579" s="42"/>
    </row>
    <row r="17580">
      <c r="B17580" s="42"/>
      <c r="D17580" s="90"/>
      <c r="F17580" s="90"/>
      <c r="G17580" s="42"/>
      <c r="H17580" s="90"/>
      <c r="M17580" s="42"/>
      <c r="S17580" s="42"/>
      <c r="T17580" s="42"/>
      <c r="U17580" s="42"/>
      <c r="V17580" s="42"/>
      <c r="W17580" s="42"/>
      <c r="X17580" s="42"/>
      <c r="Y17580" s="42"/>
      <c r="Z17580" s="42"/>
    </row>
    <row r="17581">
      <c r="B17581" s="42"/>
      <c r="D17581" s="90"/>
      <c r="F17581" s="90"/>
      <c r="G17581" s="42"/>
      <c r="H17581" s="90"/>
      <c r="M17581" s="42"/>
      <c r="S17581" s="42"/>
      <c r="T17581" s="42"/>
      <c r="U17581" s="42"/>
      <c r="V17581" s="42"/>
      <c r="W17581" s="42"/>
      <c r="X17581" s="42"/>
      <c r="Y17581" s="42"/>
      <c r="Z17581" s="42"/>
    </row>
    <row r="17582">
      <c r="B17582" s="42"/>
      <c r="D17582" s="90"/>
      <c r="F17582" s="90"/>
      <c r="G17582" s="42"/>
      <c r="H17582" s="90"/>
      <c r="M17582" s="42"/>
      <c r="S17582" s="42"/>
      <c r="T17582" s="42"/>
      <c r="U17582" s="42"/>
      <c r="V17582" s="42"/>
      <c r="W17582" s="42"/>
      <c r="X17582" s="42"/>
      <c r="Y17582" s="42"/>
      <c r="Z17582" s="42"/>
    </row>
    <row r="17583">
      <c r="B17583" s="42"/>
      <c r="D17583" s="90"/>
      <c r="F17583" s="90"/>
      <c r="G17583" s="42"/>
      <c r="H17583" s="90"/>
      <c r="M17583" s="42"/>
      <c r="S17583" s="42"/>
      <c r="T17583" s="42"/>
      <c r="U17583" s="42"/>
      <c r="V17583" s="42"/>
      <c r="W17583" s="42"/>
      <c r="X17583" s="42"/>
      <c r="Y17583" s="42"/>
      <c r="Z17583" s="42"/>
    </row>
    <row r="17584">
      <c r="B17584" s="42"/>
      <c r="D17584" s="90"/>
      <c r="F17584" s="90"/>
      <c r="G17584" s="42"/>
      <c r="H17584" s="90"/>
      <c r="M17584" s="42"/>
      <c r="S17584" s="42"/>
      <c r="T17584" s="42"/>
      <c r="U17584" s="42"/>
      <c r="V17584" s="42"/>
      <c r="W17584" s="42"/>
      <c r="X17584" s="42"/>
      <c r="Y17584" s="42"/>
      <c r="Z17584" s="42"/>
    </row>
    <row r="17585">
      <c r="B17585" s="42"/>
      <c r="D17585" s="90"/>
      <c r="F17585" s="90"/>
      <c r="G17585" s="42"/>
      <c r="H17585" s="90"/>
      <c r="M17585" s="42"/>
      <c r="S17585" s="42"/>
      <c r="T17585" s="42"/>
      <c r="U17585" s="42"/>
      <c r="V17585" s="42"/>
      <c r="W17585" s="42"/>
      <c r="X17585" s="42"/>
      <c r="Y17585" s="42"/>
      <c r="Z17585" s="42"/>
    </row>
    <row r="17586">
      <c r="B17586" s="42"/>
      <c r="D17586" s="90"/>
      <c r="F17586" s="90"/>
      <c r="G17586" s="42"/>
      <c r="H17586" s="90"/>
      <c r="M17586" s="42"/>
      <c r="S17586" s="42"/>
      <c r="T17586" s="42"/>
      <c r="U17586" s="42"/>
      <c r="V17586" s="42"/>
      <c r="W17586" s="42"/>
      <c r="X17586" s="42"/>
      <c r="Y17586" s="42"/>
      <c r="Z17586" s="42"/>
    </row>
    <row r="17587">
      <c r="B17587" s="42"/>
      <c r="D17587" s="90"/>
      <c r="F17587" s="90"/>
      <c r="G17587" s="42"/>
      <c r="H17587" s="90"/>
      <c r="M17587" s="42"/>
      <c r="S17587" s="42"/>
      <c r="T17587" s="42"/>
      <c r="U17587" s="42"/>
      <c r="V17587" s="42"/>
      <c r="W17587" s="42"/>
      <c r="X17587" s="42"/>
      <c r="Y17587" s="42"/>
      <c r="Z17587" s="42"/>
    </row>
    <row r="17588">
      <c r="B17588" s="42"/>
      <c r="D17588" s="90"/>
      <c r="F17588" s="90"/>
      <c r="G17588" s="42"/>
      <c r="H17588" s="90"/>
      <c r="M17588" s="42"/>
      <c r="S17588" s="42"/>
      <c r="T17588" s="42"/>
      <c r="U17588" s="42"/>
      <c r="V17588" s="42"/>
      <c r="W17588" s="42"/>
      <c r="X17588" s="42"/>
      <c r="Y17588" s="42"/>
      <c r="Z17588" s="42"/>
    </row>
    <row r="17589">
      <c r="B17589" s="42"/>
      <c r="D17589" s="90"/>
      <c r="F17589" s="90"/>
      <c r="G17589" s="42"/>
      <c r="H17589" s="90"/>
      <c r="M17589" s="42"/>
      <c r="S17589" s="42"/>
      <c r="T17589" s="42"/>
      <c r="U17589" s="42"/>
      <c r="V17589" s="42"/>
      <c r="W17589" s="42"/>
      <c r="X17589" s="42"/>
      <c r="Y17589" s="42"/>
      <c r="Z17589" s="42"/>
    </row>
    <row r="17590">
      <c r="B17590" s="42"/>
      <c r="D17590" s="90"/>
      <c r="F17590" s="90"/>
      <c r="G17590" s="42"/>
      <c r="H17590" s="90"/>
      <c r="M17590" s="42"/>
      <c r="S17590" s="42"/>
      <c r="T17590" s="42"/>
      <c r="U17590" s="42"/>
      <c r="V17590" s="42"/>
      <c r="W17590" s="42"/>
      <c r="X17590" s="42"/>
      <c r="Y17590" s="42"/>
      <c r="Z17590" s="42"/>
    </row>
    <row r="17591">
      <c r="B17591" s="42"/>
      <c r="D17591" s="90"/>
      <c r="F17591" s="90"/>
      <c r="G17591" s="42"/>
      <c r="H17591" s="90"/>
      <c r="M17591" s="42"/>
      <c r="S17591" s="42"/>
      <c r="T17591" s="42"/>
      <c r="U17591" s="42"/>
      <c r="V17591" s="42"/>
      <c r="W17591" s="42"/>
      <c r="X17591" s="42"/>
      <c r="Y17591" s="42"/>
      <c r="Z17591" s="42"/>
    </row>
    <row r="17592">
      <c r="B17592" s="42"/>
      <c r="D17592" s="90"/>
      <c r="F17592" s="90"/>
      <c r="G17592" s="42"/>
      <c r="H17592" s="90"/>
      <c r="M17592" s="42"/>
      <c r="S17592" s="42"/>
      <c r="T17592" s="42"/>
      <c r="U17592" s="42"/>
      <c r="V17592" s="42"/>
      <c r="W17592" s="42"/>
      <c r="X17592" s="42"/>
      <c r="Y17592" s="42"/>
      <c r="Z17592" s="42"/>
    </row>
    <row r="17593">
      <c r="B17593" s="42"/>
      <c r="D17593" s="90"/>
      <c r="F17593" s="90"/>
      <c r="G17593" s="42"/>
      <c r="H17593" s="90"/>
      <c r="M17593" s="42"/>
      <c r="S17593" s="42"/>
      <c r="T17593" s="42"/>
      <c r="U17593" s="42"/>
      <c r="V17593" s="42"/>
      <c r="W17593" s="42"/>
      <c r="X17593" s="42"/>
      <c r="Y17593" s="42"/>
      <c r="Z17593" s="42"/>
    </row>
    <row r="17594">
      <c r="B17594" s="42"/>
      <c r="D17594" s="90"/>
      <c r="F17594" s="90"/>
      <c r="G17594" s="42"/>
      <c r="H17594" s="90"/>
      <c r="M17594" s="42"/>
      <c r="S17594" s="42"/>
      <c r="T17594" s="42"/>
      <c r="U17594" s="42"/>
      <c r="V17594" s="42"/>
      <c r="W17594" s="42"/>
      <c r="X17594" s="42"/>
      <c r="Y17594" s="42"/>
      <c r="Z17594" s="42"/>
    </row>
    <row r="17595">
      <c r="B17595" s="42"/>
      <c r="D17595" s="90"/>
      <c r="F17595" s="90"/>
      <c r="G17595" s="42"/>
      <c r="H17595" s="90"/>
      <c r="M17595" s="42"/>
      <c r="S17595" s="42"/>
      <c r="T17595" s="42"/>
      <c r="U17595" s="42"/>
      <c r="V17595" s="42"/>
      <c r="W17595" s="42"/>
      <c r="X17595" s="42"/>
      <c r="Y17595" s="42"/>
      <c r="Z17595" s="42"/>
    </row>
    <row r="17596">
      <c r="B17596" s="42"/>
      <c r="D17596" s="90"/>
      <c r="F17596" s="90"/>
      <c r="G17596" s="42"/>
      <c r="H17596" s="90"/>
      <c r="M17596" s="42"/>
      <c r="S17596" s="42"/>
      <c r="T17596" s="42"/>
      <c r="U17596" s="42"/>
      <c r="V17596" s="42"/>
      <c r="W17596" s="42"/>
      <c r="X17596" s="42"/>
      <c r="Y17596" s="42"/>
      <c r="Z17596" s="42"/>
    </row>
    <row r="17597">
      <c r="B17597" s="42"/>
      <c r="D17597" s="90"/>
      <c r="F17597" s="90"/>
      <c r="G17597" s="42"/>
      <c r="H17597" s="90"/>
      <c r="M17597" s="42"/>
      <c r="S17597" s="42"/>
      <c r="T17597" s="42"/>
      <c r="U17597" s="42"/>
      <c r="V17597" s="42"/>
      <c r="W17597" s="42"/>
      <c r="X17597" s="42"/>
      <c r="Y17597" s="42"/>
      <c r="Z17597" s="42"/>
    </row>
    <row r="17598">
      <c r="B17598" s="42"/>
      <c r="D17598" s="90"/>
      <c r="F17598" s="90"/>
      <c r="G17598" s="42"/>
      <c r="H17598" s="90"/>
      <c r="M17598" s="42"/>
      <c r="S17598" s="42"/>
      <c r="T17598" s="42"/>
      <c r="U17598" s="42"/>
      <c r="V17598" s="42"/>
      <c r="W17598" s="42"/>
      <c r="X17598" s="42"/>
      <c r="Y17598" s="42"/>
      <c r="Z17598" s="42"/>
    </row>
    <row r="17599">
      <c r="B17599" s="42"/>
      <c r="D17599" s="90"/>
      <c r="F17599" s="90"/>
      <c r="G17599" s="42"/>
      <c r="H17599" s="90"/>
      <c r="M17599" s="42"/>
      <c r="S17599" s="42"/>
      <c r="T17599" s="42"/>
      <c r="U17599" s="42"/>
      <c r="V17599" s="42"/>
      <c r="W17599" s="42"/>
      <c r="X17599" s="42"/>
      <c r="Y17599" s="42"/>
      <c r="Z17599" s="42"/>
    </row>
    <row r="17600">
      <c r="B17600" s="42"/>
      <c r="D17600" s="90"/>
      <c r="F17600" s="90"/>
      <c r="G17600" s="42"/>
      <c r="H17600" s="90"/>
      <c r="M17600" s="42"/>
      <c r="S17600" s="42"/>
      <c r="T17600" s="42"/>
      <c r="U17600" s="42"/>
      <c r="V17600" s="42"/>
      <c r="W17600" s="42"/>
      <c r="X17600" s="42"/>
      <c r="Y17600" s="42"/>
      <c r="Z17600" s="42"/>
    </row>
    <row r="17601">
      <c r="B17601" s="42"/>
      <c r="D17601" s="90"/>
      <c r="F17601" s="90"/>
      <c r="G17601" s="42"/>
      <c r="H17601" s="90"/>
      <c r="M17601" s="42"/>
      <c r="S17601" s="42"/>
      <c r="T17601" s="42"/>
      <c r="U17601" s="42"/>
      <c r="V17601" s="42"/>
      <c r="W17601" s="42"/>
      <c r="X17601" s="42"/>
      <c r="Y17601" s="42"/>
      <c r="Z17601" s="42"/>
    </row>
    <row r="17602">
      <c r="B17602" s="42"/>
      <c r="D17602" s="90"/>
      <c r="F17602" s="90"/>
      <c r="G17602" s="42"/>
      <c r="H17602" s="90"/>
      <c r="M17602" s="42"/>
      <c r="S17602" s="42"/>
      <c r="T17602" s="42"/>
      <c r="U17602" s="42"/>
      <c r="V17602" s="42"/>
      <c r="W17602" s="42"/>
      <c r="X17602" s="42"/>
      <c r="Y17602" s="42"/>
      <c r="Z17602" s="42"/>
    </row>
    <row r="17603">
      <c r="B17603" s="42"/>
      <c r="D17603" s="90"/>
      <c r="F17603" s="90"/>
      <c r="G17603" s="42"/>
      <c r="H17603" s="90"/>
      <c r="M17603" s="42"/>
      <c r="S17603" s="42"/>
      <c r="T17603" s="42"/>
      <c r="U17603" s="42"/>
      <c r="V17603" s="42"/>
      <c r="W17603" s="42"/>
      <c r="X17603" s="42"/>
      <c r="Y17603" s="42"/>
      <c r="Z17603" s="42"/>
    </row>
    <row r="17604">
      <c r="B17604" s="42"/>
      <c r="D17604" s="90"/>
      <c r="F17604" s="90"/>
      <c r="G17604" s="42"/>
      <c r="H17604" s="90"/>
      <c r="M17604" s="42"/>
      <c r="S17604" s="42"/>
      <c r="T17604" s="42"/>
      <c r="U17604" s="42"/>
      <c r="V17604" s="42"/>
      <c r="W17604" s="42"/>
      <c r="X17604" s="42"/>
      <c r="Y17604" s="42"/>
      <c r="Z17604" s="42"/>
    </row>
    <row r="17605">
      <c r="B17605" s="42"/>
      <c r="D17605" s="90"/>
      <c r="F17605" s="90"/>
      <c r="G17605" s="42"/>
      <c r="H17605" s="90"/>
      <c r="M17605" s="42"/>
      <c r="S17605" s="42"/>
      <c r="T17605" s="42"/>
      <c r="U17605" s="42"/>
      <c r="V17605" s="42"/>
      <c r="W17605" s="42"/>
      <c r="X17605" s="42"/>
      <c r="Y17605" s="42"/>
      <c r="Z17605" s="42"/>
    </row>
    <row r="17606">
      <c r="B17606" s="42"/>
      <c r="D17606" s="90"/>
      <c r="F17606" s="90"/>
      <c r="G17606" s="42"/>
      <c r="H17606" s="90"/>
      <c r="M17606" s="42"/>
      <c r="S17606" s="42"/>
      <c r="T17606" s="42"/>
      <c r="U17606" s="42"/>
      <c r="V17606" s="42"/>
      <c r="W17606" s="42"/>
      <c r="X17606" s="42"/>
      <c r="Y17606" s="42"/>
      <c r="Z17606" s="42"/>
    </row>
    <row r="17607">
      <c r="B17607" s="42"/>
      <c r="D17607" s="90"/>
      <c r="F17607" s="90"/>
      <c r="G17607" s="42"/>
      <c r="H17607" s="90"/>
      <c r="M17607" s="42"/>
      <c r="S17607" s="42"/>
      <c r="T17607" s="42"/>
      <c r="U17607" s="42"/>
      <c r="V17607" s="42"/>
      <c r="W17607" s="42"/>
      <c r="X17607" s="42"/>
      <c r="Y17607" s="42"/>
      <c r="Z17607" s="42"/>
    </row>
    <row r="17608">
      <c r="B17608" s="42"/>
      <c r="D17608" s="90"/>
      <c r="F17608" s="90"/>
      <c r="G17608" s="42"/>
      <c r="H17608" s="90"/>
      <c r="M17608" s="42"/>
      <c r="S17608" s="42"/>
      <c r="T17608" s="42"/>
      <c r="U17608" s="42"/>
      <c r="V17608" s="42"/>
      <c r="W17608" s="42"/>
      <c r="X17608" s="42"/>
      <c r="Y17608" s="42"/>
      <c r="Z17608" s="42"/>
    </row>
    <row r="17609">
      <c r="B17609" s="42"/>
      <c r="D17609" s="90"/>
      <c r="F17609" s="90"/>
      <c r="G17609" s="42"/>
      <c r="H17609" s="90"/>
      <c r="M17609" s="42"/>
      <c r="S17609" s="42"/>
      <c r="T17609" s="42"/>
      <c r="U17609" s="42"/>
      <c r="V17609" s="42"/>
      <c r="W17609" s="42"/>
      <c r="X17609" s="42"/>
      <c r="Y17609" s="42"/>
      <c r="Z17609" s="42"/>
    </row>
    <row r="17610">
      <c r="B17610" s="42"/>
      <c r="D17610" s="90"/>
      <c r="F17610" s="90"/>
      <c r="G17610" s="42"/>
      <c r="H17610" s="90"/>
      <c r="M17610" s="42"/>
      <c r="S17610" s="42"/>
      <c r="T17610" s="42"/>
      <c r="U17610" s="42"/>
      <c r="V17610" s="42"/>
      <c r="W17610" s="42"/>
      <c r="X17610" s="42"/>
      <c r="Y17610" s="42"/>
      <c r="Z17610" s="42"/>
    </row>
    <row r="17611">
      <c r="B17611" s="42"/>
      <c r="D17611" s="90"/>
      <c r="F17611" s="90"/>
      <c r="G17611" s="42"/>
      <c r="H17611" s="90"/>
      <c r="M17611" s="42"/>
      <c r="S17611" s="42"/>
      <c r="T17611" s="42"/>
      <c r="U17611" s="42"/>
      <c r="V17611" s="42"/>
      <c r="W17611" s="42"/>
      <c r="X17611" s="42"/>
      <c r="Y17611" s="42"/>
      <c r="Z17611" s="42"/>
    </row>
    <row r="17612">
      <c r="B17612" s="42"/>
      <c r="D17612" s="90"/>
      <c r="F17612" s="90"/>
      <c r="G17612" s="42"/>
      <c r="H17612" s="90"/>
      <c r="M17612" s="42"/>
      <c r="S17612" s="42"/>
      <c r="T17612" s="42"/>
      <c r="U17612" s="42"/>
      <c r="V17612" s="42"/>
      <c r="W17612" s="42"/>
      <c r="X17612" s="42"/>
      <c r="Y17612" s="42"/>
      <c r="Z17612" s="42"/>
    </row>
    <row r="17613">
      <c r="B17613" s="42"/>
      <c r="D17613" s="90"/>
      <c r="F17613" s="90"/>
      <c r="G17613" s="42"/>
      <c r="H17613" s="90"/>
      <c r="M17613" s="42"/>
      <c r="S17613" s="42"/>
      <c r="T17613" s="42"/>
      <c r="U17613" s="42"/>
      <c r="V17613" s="42"/>
      <c r="W17613" s="42"/>
      <c r="X17613" s="42"/>
      <c r="Y17613" s="42"/>
      <c r="Z17613" s="42"/>
    </row>
    <row r="17614">
      <c r="B17614" s="42"/>
      <c r="D17614" s="90"/>
      <c r="F17614" s="90"/>
      <c r="G17614" s="42"/>
      <c r="H17614" s="90"/>
      <c r="M17614" s="42"/>
      <c r="S17614" s="42"/>
      <c r="T17614" s="42"/>
      <c r="U17614" s="42"/>
      <c r="V17614" s="42"/>
      <c r="W17614" s="42"/>
      <c r="X17614" s="42"/>
      <c r="Y17614" s="42"/>
      <c r="Z17614" s="42"/>
    </row>
    <row r="17615">
      <c r="B17615" s="42"/>
      <c r="D17615" s="90"/>
      <c r="F17615" s="90"/>
      <c r="G17615" s="42"/>
      <c r="H17615" s="90"/>
      <c r="M17615" s="42"/>
      <c r="S17615" s="42"/>
      <c r="T17615" s="42"/>
      <c r="U17615" s="42"/>
      <c r="V17615" s="42"/>
      <c r="W17615" s="42"/>
      <c r="X17615" s="42"/>
      <c r="Y17615" s="42"/>
      <c r="Z17615" s="42"/>
    </row>
    <row r="17616">
      <c r="B17616" s="42"/>
      <c r="D17616" s="90"/>
      <c r="F17616" s="90"/>
      <c r="G17616" s="42"/>
      <c r="H17616" s="90"/>
      <c r="M17616" s="42"/>
      <c r="S17616" s="42"/>
      <c r="T17616" s="42"/>
      <c r="U17616" s="42"/>
      <c r="V17616" s="42"/>
      <c r="W17616" s="42"/>
      <c r="X17616" s="42"/>
      <c r="Y17616" s="42"/>
      <c r="Z17616" s="42"/>
    </row>
    <row r="17617">
      <c r="B17617" s="42"/>
      <c r="D17617" s="90"/>
      <c r="F17617" s="90"/>
      <c r="G17617" s="42"/>
      <c r="H17617" s="90"/>
      <c r="M17617" s="42"/>
      <c r="S17617" s="42"/>
      <c r="T17617" s="42"/>
      <c r="U17617" s="42"/>
      <c r="V17617" s="42"/>
      <c r="W17617" s="42"/>
      <c r="X17617" s="42"/>
      <c r="Y17617" s="42"/>
      <c r="Z17617" s="42"/>
    </row>
    <row r="17618">
      <c r="B17618" s="42"/>
      <c r="D17618" s="90"/>
      <c r="F17618" s="90"/>
      <c r="G17618" s="42"/>
      <c r="H17618" s="90"/>
      <c r="M17618" s="42"/>
      <c r="S17618" s="42"/>
      <c r="T17618" s="42"/>
      <c r="U17618" s="42"/>
      <c r="V17618" s="42"/>
      <c r="W17618" s="42"/>
      <c r="X17618" s="42"/>
      <c r="Y17618" s="42"/>
      <c r="Z17618" s="42"/>
    </row>
    <row r="17619">
      <c r="B17619" s="42"/>
      <c r="D17619" s="90"/>
      <c r="F17619" s="90"/>
      <c r="G17619" s="42"/>
      <c r="H17619" s="90"/>
      <c r="M17619" s="42"/>
      <c r="S17619" s="42"/>
      <c r="T17619" s="42"/>
      <c r="U17619" s="42"/>
      <c r="V17619" s="42"/>
      <c r="W17619" s="42"/>
      <c r="X17619" s="42"/>
      <c r="Y17619" s="42"/>
      <c r="Z17619" s="42"/>
    </row>
    <row r="17620">
      <c r="B17620" s="42"/>
      <c r="D17620" s="90"/>
      <c r="F17620" s="90"/>
      <c r="G17620" s="42"/>
      <c r="H17620" s="90"/>
      <c r="M17620" s="42"/>
      <c r="S17620" s="42"/>
      <c r="T17620" s="42"/>
      <c r="U17620" s="42"/>
      <c r="V17620" s="42"/>
      <c r="W17620" s="42"/>
      <c r="X17620" s="42"/>
      <c r="Y17620" s="42"/>
      <c r="Z17620" s="42"/>
    </row>
    <row r="17621">
      <c r="B17621" s="42"/>
      <c r="D17621" s="90"/>
      <c r="F17621" s="90"/>
      <c r="G17621" s="42"/>
      <c r="H17621" s="90"/>
      <c r="M17621" s="42"/>
      <c r="S17621" s="42"/>
      <c r="T17621" s="42"/>
      <c r="U17621" s="42"/>
      <c r="V17621" s="42"/>
      <c r="W17621" s="42"/>
      <c r="X17621" s="42"/>
      <c r="Y17621" s="42"/>
      <c r="Z17621" s="42"/>
    </row>
    <row r="17622">
      <c r="B17622" s="42"/>
      <c r="D17622" s="90"/>
      <c r="F17622" s="90"/>
      <c r="G17622" s="42"/>
      <c r="H17622" s="90"/>
      <c r="M17622" s="42"/>
      <c r="S17622" s="42"/>
      <c r="T17622" s="42"/>
      <c r="U17622" s="42"/>
      <c r="V17622" s="42"/>
      <c r="W17622" s="42"/>
      <c r="X17622" s="42"/>
      <c r="Y17622" s="42"/>
      <c r="Z17622" s="42"/>
    </row>
    <row r="17623">
      <c r="B17623" s="42"/>
      <c r="D17623" s="90"/>
      <c r="F17623" s="90"/>
      <c r="G17623" s="42"/>
      <c r="H17623" s="90"/>
      <c r="M17623" s="42"/>
      <c r="S17623" s="42"/>
      <c r="T17623" s="42"/>
      <c r="U17623" s="42"/>
      <c r="V17623" s="42"/>
      <c r="W17623" s="42"/>
      <c r="X17623" s="42"/>
      <c r="Y17623" s="42"/>
      <c r="Z17623" s="42"/>
    </row>
    <row r="17624">
      <c r="B17624" s="42"/>
      <c r="D17624" s="90"/>
      <c r="F17624" s="90"/>
      <c r="G17624" s="42"/>
      <c r="H17624" s="90"/>
      <c r="M17624" s="42"/>
      <c r="S17624" s="42"/>
      <c r="T17624" s="42"/>
      <c r="U17624" s="42"/>
      <c r="V17624" s="42"/>
      <c r="W17624" s="42"/>
      <c r="X17624" s="42"/>
      <c r="Y17624" s="42"/>
      <c r="Z17624" s="42"/>
    </row>
    <row r="17625">
      <c r="B17625" s="42"/>
      <c r="D17625" s="90"/>
      <c r="F17625" s="90"/>
      <c r="G17625" s="42"/>
      <c r="H17625" s="90"/>
      <c r="M17625" s="42"/>
      <c r="S17625" s="42"/>
      <c r="T17625" s="42"/>
      <c r="U17625" s="42"/>
      <c r="V17625" s="42"/>
      <c r="W17625" s="42"/>
      <c r="X17625" s="42"/>
      <c r="Y17625" s="42"/>
      <c r="Z17625" s="42"/>
    </row>
    <row r="17626">
      <c r="B17626" s="42"/>
      <c r="D17626" s="90"/>
      <c r="F17626" s="90"/>
      <c r="G17626" s="42"/>
      <c r="H17626" s="90"/>
      <c r="M17626" s="42"/>
      <c r="S17626" s="42"/>
      <c r="T17626" s="42"/>
      <c r="U17626" s="42"/>
      <c r="V17626" s="42"/>
      <c r="W17626" s="42"/>
      <c r="X17626" s="42"/>
      <c r="Y17626" s="42"/>
      <c r="Z17626" s="42"/>
    </row>
    <row r="17627">
      <c r="B17627" s="42"/>
      <c r="D17627" s="90"/>
      <c r="F17627" s="90"/>
      <c r="G17627" s="42"/>
      <c r="H17627" s="90"/>
      <c r="M17627" s="42"/>
      <c r="S17627" s="42"/>
      <c r="T17627" s="42"/>
      <c r="U17627" s="42"/>
      <c r="V17627" s="42"/>
      <c r="W17627" s="42"/>
      <c r="X17627" s="42"/>
      <c r="Y17627" s="42"/>
      <c r="Z17627" s="42"/>
    </row>
    <row r="17628">
      <c r="B17628" s="42"/>
      <c r="D17628" s="90"/>
      <c r="F17628" s="90"/>
      <c r="G17628" s="42"/>
      <c r="H17628" s="90"/>
      <c r="M17628" s="42"/>
      <c r="S17628" s="42"/>
      <c r="T17628" s="42"/>
      <c r="U17628" s="42"/>
      <c r="V17628" s="42"/>
      <c r="W17628" s="42"/>
      <c r="X17628" s="42"/>
      <c r="Y17628" s="42"/>
      <c r="Z17628" s="42"/>
    </row>
    <row r="17629">
      <c r="B17629" s="42"/>
      <c r="D17629" s="90"/>
      <c r="F17629" s="90"/>
      <c r="G17629" s="42"/>
      <c r="H17629" s="90"/>
      <c r="M17629" s="42"/>
      <c r="S17629" s="42"/>
      <c r="T17629" s="42"/>
      <c r="U17629" s="42"/>
      <c r="V17629" s="42"/>
      <c r="W17629" s="42"/>
      <c r="X17629" s="42"/>
      <c r="Y17629" s="42"/>
      <c r="Z17629" s="42"/>
    </row>
    <row r="17630">
      <c r="B17630" s="42"/>
      <c r="D17630" s="90"/>
      <c r="F17630" s="90"/>
      <c r="G17630" s="42"/>
      <c r="H17630" s="90"/>
      <c r="M17630" s="42"/>
      <c r="S17630" s="42"/>
      <c r="T17630" s="42"/>
      <c r="U17630" s="42"/>
      <c r="V17630" s="42"/>
      <c r="W17630" s="42"/>
      <c r="X17630" s="42"/>
      <c r="Y17630" s="42"/>
      <c r="Z17630" s="42"/>
    </row>
    <row r="17631">
      <c r="B17631" s="42"/>
      <c r="D17631" s="90"/>
      <c r="F17631" s="90"/>
      <c r="G17631" s="42"/>
      <c r="H17631" s="90"/>
      <c r="M17631" s="42"/>
      <c r="S17631" s="42"/>
      <c r="T17631" s="42"/>
      <c r="U17631" s="42"/>
      <c r="V17631" s="42"/>
      <c r="W17631" s="42"/>
      <c r="X17631" s="42"/>
      <c r="Y17631" s="42"/>
      <c r="Z17631" s="42"/>
    </row>
    <row r="17632">
      <c r="B17632" s="42"/>
      <c r="D17632" s="90"/>
      <c r="F17632" s="90"/>
      <c r="G17632" s="42"/>
      <c r="H17632" s="90"/>
      <c r="M17632" s="42"/>
      <c r="S17632" s="42"/>
      <c r="T17632" s="42"/>
      <c r="U17632" s="42"/>
      <c r="V17632" s="42"/>
      <c r="W17632" s="42"/>
      <c r="X17632" s="42"/>
      <c r="Y17632" s="42"/>
      <c r="Z17632" s="42"/>
    </row>
    <row r="17633">
      <c r="B17633" s="42"/>
      <c r="D17633" s="90"/>
      <c r="F17633" s="90"/>
      <c r="G17633" s="42"/>
      <c r="H17633" s="90"/>
      <c r="M17633" s="42"/>
      <c r="S17633" s="42"/>
      <c r="T17633" s="42"/>
      <c r="U17633" s="42"/>
      <c r="V17633" s="42"/>
      <c r="W17633" s="42"/>
      <c r="X17633" s="42"/>
      <c r="Y17633" s="42"/>
      <c r="Z17633" s="42"/>
    </row>
    <row r="17634">
      <c r="B17634" s="42"/>
      <c r="D17634" s="90"/>
      <c r="F17634" s="90"/>
      <c r="G17634" s="42"/>
      <c r="H17634" s="90"/>
      <c r="M17634" s="42"/>
      <c r="S17634" s="42"/>
      <c r="T17634" s="42"/>
      <c r="U17634" s="42"/>
      <c r="V17634" s="42"/>
      <c r="W17634" s="42"/>
      <c r="X17634" s="42"/>
      <c r="Y17634" s="42"/>
      <c r="Z17634" s="42"/>
    </row>
    <row r="17635">
      <c r="B17635" s="42"/>
      <c r="D17635" s="90"/>
      <c r="F17635" s="90"/>
      <c r="G17635" s="42"/>
      <c r="H17635" s="90"/>
      <c r="M17635" s="42"/>
      <c r="S17635" s="42"/>
      <c r="T17635" s="42"/>
      <c r="U17635" s="42"/>
      <c r="V17635" s="42"/>
      <c r="W17635" s="42"/>
      <c r="X17635" s="42"/>
      <c r="Y17635" s="42"/>
      <c r="Z17635" s="42"/>
    </row>
    <row r="17636">
      <c r="B17636" s="42"/>
      <c r="D17636" s="90"/>
      <c r="F17636" s="90"/>
      <c r="G17636" s="42"/>
      <c r="H17636" s="90"/>
      <c r="M17636" s="42"/>
      <c r="S17636" s="42"/>
      <c r="T17636" s="42"/>
      <c r="U17636" s="42"/>
      <c r="V17636" s="42"/>
      <c r="W17636" s="42"/>
      <c r="X17636" s="42"/>
      <c r="Y17636" s="42"/>
      <c r="Z17636" s="42"/>
    </row>
    <row r="17637">
      <c r="B17637" s="42"/>
      <c r="D17637" s="90"/>
      <c r="F17637" s="90"/>
      <c r="G17637" s="42"/>
      <c r="H17637" s="90"/>
      <c r="M17637" s="42"/>
      <c r="S17637" s="42"/>
      <c r="T17637" s="42"/>
      <c r="U17637" s="42"/>
      <c r="V17637" s="42"/>
      <c r="W17637" s="42"/>
      <c r="X17637" s="42"/>
      <c r="Y17637" s="42"/>
      <c r="Z17637" s="42"/>
    </row>
    <row r="17638">
      <c r="B17638" s="42"/>
      <c r="D17638" s="90"/>
      <c r="F17638" s="90"/>
      <c r="G17638" s="42"/>
      <c r="H17638" s="90"/>
      <c r="M17638" s="42"/>
      <c r="S17638" s="42"/>
      <c r="T17638" s="42"/>
      <c r="U17638" s="42"/>
      <c r="V17638" s="42"/>
      <c r="W17638" s="42"/>
      <c r="X17638" s="42"/>
      <c r="Y17638" s="42"/>
      <c r="Z17638" s="42"/>
    </row>
    <row r="17639">
      <c r="B17639" s="42"/>
      <c r="D17639" s="90"/>
      <c r="F17639" s="90"/>
      <c r="G17639" s="42"/>
      <c r="H17639" s="90"/>
      <c r="M17639" s="42"/>
      <c r="S17639" s="42"/>
      <c r="T17639" s="42"/>
      <c r="U17639" s="42"/>
      <c r="V17639" s="42"/>
      <c r="W17639" s="42"/>
      <c r="X17639" s="42"/>
      <c r="Y17639" s="42"/>
      <c r="Z17639" s="42"/>
    </row>
    <row r="17640">
      <c r="B17640" s="42"/>
      <c r="D17640" s="90"/>
      <c r="F17640" s="90"/>
      <c r="G17640" s="42"/>
      <c r="H17640" s="90"/>
      <c r="M17640" s="42"/>
      <c r="S17640" s="42"/>
      <c r="T17640" s="42"/>
      <c r="U17640" s="42"/>
      <c r="V17640" s="42"/>
      <c r="W17640" s="42"/>
      <c r="X17640" s="42"/>
      <c r="Y17640" s="42"/>
      <c r="Z17640" s="42"/>
    </row>
    <row r="17641">
      <c r="B17641" s="42"/>
      <c r="D17641" s="90"/>
      <c r="F17641" s="90"/>
      <c r="G17641" s="42"/>
      <c r="H17641" s="90"/>
      <c r="M17641" s="42"/>
      <c r="S17641" s="42"/>
      <c r="T17641" s="42"/>
      <c r="U17641" s="42"/>
      <c r="V17641" s="42"/>
      <c r="W17641" s="42"/>
      <c r="X17641" s="42"/>
      <c r="Y17641" s="42"/>
      <c r="Z17641" s="42"/>
    </row>
    <row r="17642">
      <c r="B17642" s="42"/>
      <c r="D17642" s="90"/>
      <c r="F17642" s="90"/>
      <c r="G17642" s="42"/>
      <c r="H17642" s="90"/>
      <c r="M17642" s="42"/>
      <c r="S17642" s="42"/>
      <c r="T17642" s="42"/>
      <c r="U17642" s="42"/>
      <c r="V17642" s="42"/>
      <c r="W17642" s="42"/>
      <c r="X17642" s="42"/>
      <c r="Y17642" s="42"/>
      <c r="Z17642" s="42"/>
    </row>
    <row r="17643">
      <c r="B17643" s="42"/>
      <c r="D17643" s="90"/>
      <c r="F17643" s="90"/>
      <c r="G17643" s="42"/>
      <c r="H17643" s="90"/>
      <c r="M17643" s="42"/>
      <c r="S17643" s="42"/>
      <c r="T17643" s="42"/>
      <c r="U17643" s="42"/>
      <c r="V17643" s="42"/>
      <c r="W17643" s="42"/>
      <c r="X17643" s="42"/>
      <c r="Y17643" s="42"/>
      <c r="Z17643" s="42"/>
    </row>
    <row r="17644">
      <c r="B17644" s="42"/>
      <c r="D17644" s="90"/>
      <c r="F17644" s="90"/>
      <c r="G17644" s="42"/>
      <c r="H17644" s="90"/>
      <c r="M17644" s="42"/>
      <c r="S17644" s="42"/>
      <c r="T17644" s="42"/>
      <c r="U17644" s="42"/>
      <c r="V17644" s="42"/>
      <c r="W17644" s="42"/>
      <c r="X17644" s="42"/>
      <c r="Y17644" s="42"/>
      <c r="Z17644" s="42"/>
    </row>
    <row r="17645">
      <c r="B17645" s="42"/>
      <c r="D17645" s="90"/>
      <c r="F17645" s="90"/>
      <c r="G17645" s="42"/>
      <c r="H17645" s="90"/>
      <c r="M17645" s="42"/>
      <c r="S17645" s="42"/>
      <c r="T17645" s="42"/>
      <c r="U17645" s="42"/>
      <c r="V17645" s="42"/>
      <c r="W17645" s="42"/>
      <c r="X17645" s="42"/>
      <c r="Y17645" s="42"/>
      <c r="Z17645" s="42"/>
    </row>
    <row r="17646">
      <c r="B17646" s="42"/>
      <c r="D17646" s="90"/>
      <c r="F17646" s="90"/>
      <c r="G17646" s="42"/>
      <c r="H17646" s="90"/>
      <c r="M17646" s="42"/>
      <c r="S17646" s="42"/>
      <c r="T17646" s="42"/>
      <c r="U17646" s="42"/>
      <c r="V17646" s="42"/>
      <c r="W17646" s="42"/>
      <c r="X17646" s="42"/>
      <c r="Y17646" s="42"/>
      <c r="Z17646" s="42"/>
    </row>
    <row r="17647">
      <c r="B17647" s="42"/>
      <c r="D17647" s="90"/>
      <c r="F17647" s="90"/>
      <c r="G17647" s="42"/>
      <c r="H17647" s="90"/>
      <c r="M17647" s="42"/>
      <c r="S17647" s="42"/>
      <c r="T17647" s="42"/>
      <c r="U17647" s="42"/>
      <c r="V17647" s="42"/>
      <c r="W17647" s="42"/>
      <c r="X17647" s="42"/>
      <c r="Y17647" s="42"/>
      <c r="Z17647" s="42"/>
    </row>
    <row r="17648">
      <c r="B17648" s="42"/>
      <c r="D17648" s="90"/>
      <c r="F17648" s="90"/>
      <c r="G17648" s="42"/>
      <c r="H17648" s="90"/>
      <c r="M17648" s="42"/>
      <c r="S17648" s="42"/>
      <c r="T17648" s="42"/>
      <c r="U17648" s="42"/>
      <c r="V17648" s="42"/>
      <c r="W17648" s="42"/>
      <c r="X17648" s="42"/>
      <c r="Y17648" s="42"/>
      <c r="Z17648" s="42"/>
    </row>
    <row r="17649">
      <c r="B17649" s="42"/>
      <c r="D17649" s="90"/>
      <c r="F17649" s="90"/>
      <c r="G17649" s="42"/>
      <c r="H17649" s="90"/>
      <c r="M17649" s="42"/>
      <c r="S17649" s="42"/>
      <c r="T17649" s="42"/>
      <c r="U17649" s="42"/>
      <c r="V17649" s="42"/>
      <c r="W17649" s="42"/>
      <c r="X17649" s="42"/>
      <c r="Y17649" s="42"/>
      <c r="Z17649" s="42"/>
    </row>
    <row r="17650">
      <c r="B17650" s="42"/>
      <c r="D17650" s="90"/>
      <c r="F17650" s="90"/>
      <c r="G17650" s="42"/>
      <c r="H17650" s="90"/>
      <c r="M17650" s="42"/>
      <c r="S17650" s="42"/>
      <c r="T17650" s="42"/>
      <c r="U17650" s="42"/>
      <c r="V17650" s="42"/>
      <c r="W17650" s="42"/>
      <c r="X17650" s="42"/>
      <c r="Y17650" s="42"/>
      <c r="Z17650" s="42"/>
    </row>
    <row r="17651">
      <c r="B17651" s="42"/>
      <c r="D17651" s="90"/>
      <c r="F17651" s="90"/>
      <c r="G17651" s="42"/>
      <c r="H17651" s="90"/>
      <c r="M17651" s="42"/>
      <c r="S17651" s="42"/>
      <c r="T17651" s="42"/>
      <c r="U17651" s="42"/>
      <c r="V17651" s="42"/>
      <c r="W17651" s="42"/>
      <c r="X17651" s="42"/>
      <c r="Y17651" s="42"/>
      <c r="Z17651" s="42"/>
    </row>
    <row r="17652">
      <c r="B17652" s="42"/>
      <c r="D17652" s="90"/>
      <c r="F17652" s="90"/>
      <c r="G17652" s="42"/>
      <c r="H17652" s="90"/>
      <c r="M17652" s="42"/>
      <c r="S17652" s="42"/>
      <c r="T17652" s="42"/>
      <c r="U17652" s="42"/>
      <c r="V17652" s="42"/>
      <c r="W17652" s="42"/>
      <c r="X17652" s="42"/>
      <c r="Y17652" s="42"/>
      <c r="Z17652" s="42"/>
    </row>
    <row r="17653">
      <c r="B17653" s="42"/>
      <c r="D17653" s="90"/>
      <c r="F17653" s="90"/>
      <c r="G17653" s="42"/>
      <c r="H17653" s="90"/>
      <c r="M17653" s="42"/>
      <c r="S17653" s="42"/>
      <c r="T17653" s="42"/>
      <c r="U17653" s="42"/>
      <c r="V17653" s="42"/>
      <c r="W17653" s="42"/>
      <c r="X17653" s="42"/>
      <c r="Y17653" s="42"/>
      <c r="Z17653" s="42"/>
    </row>
    <row r="17654">
      <c r="B17654" s="42"/>
      <c r="D17654" s="90"/>
      <c r="F17654" s="90"/>
      <c r="G17654" s="42"/>
      <c r="H17654" s="90"/>
      <c r="M17654" s="42"/>
      <c r="S17654" s="42"/>
      <c r="T17654" s="42"/>
      <c r="U17654" s="42"/>
      <c r="V17654" s="42"/>
      <c r="W17654" s="42"/>
      <c r="X17654" s="42"/>
      <c r="Y17654" s="42"/>
      <c r="Z17654" s="42"/>
    </row>
    <row r="17655">
      <c r="B17655" s="42"/>
      <c r="D17655" s="90"/>
      <c r="F17655" s="90"/>
      <c r="G17655" s="42"/>
      <c r="H17655" s="90"/>
      <c r="M17655" s="42"/>
      <c r="S17655" s="42"/>
      <c r="T17655" s="42"/>
      <c r="U17655" s="42"/>
      <c r="V17655" s="42"/>
      <c r="W17655" s="42"/>
      <c r="X17655" s="42"/>
      <c r="Y17655" s="42"/>
      <c r="Z17655" s="42"/>
    </row>
    <row r="17656">
      <c r="B17656" s="42"/>
      <c r="D17656" s="90"/>
      <c r="F17656" s="90"/>
      <c r="G17656" s="42"/>
      <c r="H17656" s="90"/>
      <c r="M17656" s="42"/>
      <c r="S17656" s="42"/>
      <c r="T17656" s="42"/>
      <c r="U17656" s="42"/>
      <c r="V17656" s="42"/>
      <c r="W17656" s="42"/>
      <c r="X17656" s="42"/>
      <c r="Y17656" s="42"/>
      <c r="Z17656" s="42"/>
    </row>
    <row r="17657">
      <c r="B17657" s="42"/>
      <c r="D17657" s="90"/>
      <c r="F17657" s="90"/>
      <c r="G17657" s="42"/>
      <c r="H17657" s="90"/>
      <c r="M17657" s="42"/>
      <c r="S17657" s="42"/>
      <c r="T17657" s="42"/>
      <c r="U17657" s="42"/>
      <c r="V17657" s="42"/>
      <c r="W17657" s="42"/>
      <c r="X17657" s="42"/>
      <c r="Y17657" s="42"/>
      <c r="Z17657" s="42"/>
    </row>
    <row r="17658">
      <c r="B17658" s="42"/>
      <c r="D17658" s="90"/>
      <c r="F17658" s="90"/>
      <c r="G17658" s="42"/>
      <c r="H17658" s="90"/>
      <c r="M17658" s="42"/>
      <c r="S17658" s="42"/>
      <c r="T17658" s="42"/>
      <c r="U17658" s="42"/>
      <c r="V17658" s="42"/>
      <c r="W17658" s="42"/>
      <c r="X17658" s="42"/>
      <c r="Y17658" s="42"/>
      <c r="Z17658" s="42"/>
    </row>
    <row r="17659">
      <c r="B17659" s="42"/>
      <c r="D17659" s="90"/>
      <c r="F17659" s="90"/>
      <c r="G17659" s="42"/>
      <c r="H17659" s="90"/>
      <c r="M17659" s="42"/>
      <c r="S17659" s="42"/>
      <c r="T17659" s="42"/>
      <c r="U17659" s="42"/>
      <c r="V17659" s="42"/>
      <c r="W17659" s="42"/>
      <c r="X17659" s="42"/>
      <c r="Y17659" s="42"/>
      <c r="Z17659" s="42"/>
    </row>
    <row r="17660">
      <c r="B17660" s="42"/>
      <c r="D17660" s="90"/>
      <c r="F17660" s="90"/>
      <c r="G17660" s="42"/>
      <c r="H17660" s="90"/>
      <c r="M17660" s="42"/>
      <c r="S17660" s="42"/>
      <c r="T17660" s="42"/>
      <c r="U17660" s="42"/>
      <c r="V17660" s="42"/>
      <c r="W17660" s="42"/>
      <c r="X17660" s="42"/>
      <c r="Y17660" s="42"/>
      <c r="Z17660" s="42"/>
    </row>
    <row r="17661">
      <c r="B17661" s="42"/>
      <c r="D17661" s="90"/>
      <c r="F17661" s="90"/>
      <c r="G17661" s="42"/>
      <c r="H17661" s="90"/>
      <c r="M17661" s="42"/>
      <c r="S17661" s="42"/>
      <c r="T17661" s="42"/>
      <c r="U17661" s="42"/>
      <c r="V17661" s="42"/>
      <c r="W17661" s="42"/>
      <c r="X17661" s="42"/>
      <c r="Y17661" s="42"/>
      <c r="Z17661" s="42"/>
    </row>
    <row r="17662">
      <c r="B17662" s="42"/>
      <c r="D17662" s="90"/>
      <c r="F17662" s="90"/>
      <c r="G17662" s="42"/>
      <c r="H17662" s="90"/>
      <c r="M17662" s="42"/>
      <c r="S17662" s="42"/>
      <c r="T17662" s="42"/>
      <c r="U17662" s="42"/>
      <c r="V17662" s="42"/>
      <c r="W17662" s="42"/>
      <c r="X17662" s="42"/>
      <c r="Y17662" s="42"/>
      <c r="Z17662" s="42"/>
    </row>
    <row r="17663">
      <c r="B17663" s="42"/>
      <c r="D17663" s="90"/>
      <c r="F17663" s="90"/>
      <c r="G17663" s="42"/>
      <c r="H17663" s="90"/>
      <c r="M17663" s="42"/>
      <c r="S17663" s="42"/>
      <c r="T17663" s="42"/>
      <c r="U17663" s="42"/>
      <c r="V17663" s="42"/>
      <c r="W17663" s="42"/>
      <c r="X17663" s="42"/>
      <c r="Y17663" s="42"/>
      <c r="Z17663" s="42"/>
    </row>
    <row r="17664">
      <c r="B17664" s="42"/>
      <c r="D17664" s="90"/>
      <c r="F17664" s="90"/>
      <c r="G17664" s="42"/>
      <c r="H17664" s="90"/>
      <c r="M17664" s="42"/>
      <c r="S17664" s="42"/>
      <c r="T17664" s="42"/>
      <c r="U17664" s="42"/>
      <c r="V17664" s="42"/>
      <c r="W17664" s="42"/>
      <c r="X17664" s="42"/>
      <c r="Y17664" s="42"/>
      <c r="Z17664" s="42"/>
    </row>
    <row r="17665">
      <c r="B17665" s="42"/>
      <c r="D17665" s="90"/>
      <c r="F17665" s="90"/>
      <c r="G17665" s="42"/>
      <c r="H17665" s="90"/>
      <c r="M17665" s="42"/>
      <c r="S17665" s="42"/>
      <c r="T17665" s="42"/>
      <c r="U17665" s="42"/>
      <c r="V17665" s="42"/>
      <c r="W17665" s="42"/>
      <c r="X17665" s="42"/>
      <c r="Y17665" s="42"/>
      <c r="Z17665" s="42"/>
    </row>
    <row r="17666">
      <c r="B17666" s="42"/>
      <c r="D17666" s="90"/>
      <c r="F17666" s="90"/>
      <c r="G17666" s="42"/>
      <c r="H17666" s="90"/>
      <c r="M17666" s="42"/>
      <c r="S17666" s="42"/>
      <c r="T17666" s="42"/>
      <c r="U17666" s="42"/>
      <c r="V17666" s="42"/>
      <c r="W17666" s="42"/>
      <c r="X17666" s="42"/>
      <c r="Y17666" s="42"/>
      <c r="Z17666" s="42"/>
    </row>
    <row r="17667">
      <c r="B17667" s="42"/>
      <c r="D17667" s="90"/>
      <c r="F17667" s="90"/>
      <c r="G17667" s="42"/>
      <c r="H17667" s="90"/>
      <c r="M17667" s="42"/>
      <c r="S17667" s="42"/>
      <c r="T17667" s="42"/>
      <c r="U17667" s="42"/>
      <c r="V17667" s="42"/>
      <c r="W17667" s="42"/>
      <c r="X17667" s="42"/>
      <c r="Y17667" s="42"/>
      <c r="Z17667" s="42"/>
    </row>
    <row r="17668">
      <c r="B17668" s="42"/>
      <c r="D17668" s="90"/>
      <c r="F17668" s="90"/>
      <c r="G17668" s="42"/>
      <c r="H17668" s="90"/>
      <c r="M17668" s="42"/>
      <c r="S17668" s="42"/>
      <c r="T17668" s="42"/>
      <c r="U17668" s="42"/>
      <c r="V17668" s="42"/>
      <c r="W17668" s="42"/>
      <c r="X17668" s="42"/>
      <c r="Y17668" s="42"/>
      <c r="Z17668" s="42"/>
    </row>
    <row r="17669">
      <c r="B17669" s="42"/>
      <c r="D17669" s="90"/>
      <c r="F17669" s="90"/>
      <c r="G17669" s="42"/>
      <c r="H17669" s="90"/>
      <c r="M17669" s="42"/>
      <c r="S17669" s="42"/>
      <c r="T17669" s="42"/>
      <c r="U17669" s="42"/>
      <c r="V17669" s="42"/>
      <c r="W17669" s="42"/>
      <c r="X17669" s="42"/>
      <c r="Y17669" s="42"/>
      <c r="Z17669" s="42"/>
    </row>
    <row r="17670">
      <c r="B17670" s="42"/>
      <c r="D17670" s="90"/>
      <c r="F17670" s="90"/>
      <c r="G17670" s="42"/>
      <c r="H17670" s="90"/>
      <c r="M17670" s="42"/>
      <c r="S17670" s="42"/>
      <c r="T17670" s="42"/>
      <c r="U17670" s="42"/>
      <c r="V17670" s="42"/>
      <c r="W17670" s="42"/>
      <c r="X17670" s="42"/>
      <c r="Y17670" s="42"/>
      <c r="Z17670" s="42"/>
    </row>
    <row r="17671">
      <c r="B17671" s="42"/>
      <c r="D17671" s="90"/>
      <c r="F17671" s="90"/>
      <c r="G17671" s="42"/>
      <c r="H17671" s="90"/>
      <c r="M17671" s="42"/>
      <c r="S17671" s="42"/>
      <c r="T17671" s="42"/>
      <c r="U17671" s="42"/>
      <c r="V17671" s="42"/>
      <c r="W17671" s="42"/>
      <c r="X17671" s="42"/>
      <c r="Y17671" s="42"/>
      <c r="Z17671" s="42"/>
    </row>
    <row r="17672">
      <c r="B17672" s="42"/>
      <c r="D17672" s="90"/>
      <c r="F17672" s="90"/>
      <c r="G17672" s="42"/>
      <c r="H17672" s="90"/>
      <c r="M17672" s="42"/>
      <c r="S17672" s="42"/>
      <c r="T17672" s="42"/>
      <c r="U17672" s="42"/>
      <c r="V17672" s="42"/>
      <c r="W17672" s="42"/>
      <c r="X17672" s="42"/>
      <c r="Y17672" s="42"/>
      <c r="Z17672" s="42"/>
    </row>
    <row r="17673">
      <c r="B17673" s="42"/>
      <c r="D17673" s="90"/>
      <c r="F17673" s="90"/>
      <c r="G17673" s="42"/>
      <c r="H17673" s="90"/>
      <c r="M17673" s="42"/>
      <c r="S17673" s="42"/>
      <c r="T17673" s="42"/>
      <c r="U17673" s="42"/>
      <c r="V17673" s="42"/>
      <c r="W17673" s="42"/>
      <c r="X17673" s="42"/>
      <c r="Y17673" s="42"/>
      <c r="Z17673" s="42"/>
    </row>
    <row r="17674">
      <c r="B17674" s="42"/>
      <c r="D17674" s="90"/>
      <c r="F17674" s="90"/>
      <c r="G17674" s="42"/>
      <c r="H17674" s="90"/>
      <c r="M17674" s="42"/>
      <c r="S17674" s="42"/>
      <c r="T17674" s="42"/>
      <c r="U17674" s="42"/>
      <c r="V17674" s="42"/>
      <c r="W17674" s="42"/>
      <c r="X17674" s="42"/>
      <c r="Y17674" s="42"/>
      <c r="Z17674" s="42"/>
    </row>
    <row r="17675">
      <c r="B17675" s="42"/>
      <c r="D17675" s="90"/>
      <c r="F17675" s="90"/>
      <c r="G17675" s="42"/>
      <c r="H17675" s="90"/>
      <c r="M17675" s="42"/>
      <c r="S17675" s="42"/>
      <c r="T17675" s="42"/>
      <c r="U17675" s="42"/>
      <c r="V17675" s="42"/>
      <c r="W17675" s="42"/>
      <c r="X17675" s="42"/>
      <c r="Y17675" s="42"/>
      <c r="Z17675" s="42"/>
    </row>
    <row r="17676">
      <c r="B17676" s="42"/>
      <c r="D17676" s="90"/>
      <c r="F17676" s="90"/>
      <c r="G17676" s="42"/>
      <c r="H17676" s="90"/>
      <c r="M17676" s="42"/>
      <c r="S17676" s="42"/>
      <c r="T17676" s="42"/>
      <c r="U17676" s="42"/>
      <c r="V17676" s="42"/>
      <c r="W17676" s="42"/>
      <c r="X17676" s="42"/>
      <c r="Y17676" s="42"/>
      <c r="Z17676" s="42"/>
    </row>
    <row r="17677">
      <c r="B17677" s="42"/>
      <c r="D17677" s="90"/>
      <c r="F17677" s="90"/>
      <c r="G17677" s="42"/>
      <c r="H17677" s="90"/>
      <c r="M17677" s="42"/>
      <c r="S17677" s="42"/>
      <c r="T17677" s="42"/>
      <c r="U17677" s="42"/>
      <c r="V17677" s="42"/>
      <c r="W17677" s="42"/>
      <c r="X17677" s="42"/>
      <c r="Y17677" s="42"/>
      <c r="Z17677" s="42"/>
    </row>
    <row r="17678">
      <c r="B17678" s="42"/>
      <c r="D17678" s="90"/>
      <c r="F17678" s="90"/>
      <c r="G17678" s="42"/>
      <c r="H17678" s="90"/>
      <c r="M17678" s="42"/>
      <c r="S17678" s="42"/>
      <c r="T17678" s="42"/>
      <c r="U17678" s="42"/>
      <c r="V17678" s="42"/>
      <c r="W17678" s="42"/>
      <c r="X17678" s="42"/>
      <c r="Y17678" s="42"/>
      <c r="Z17678" s="42"/>
    </row>
    <row r="17679">
      <c r="B17679" s="42"/>
      <c r="D17679" s="90"/>
      <c r="F17679" s="90"/>
      <c r="G17679" s="42"/>
      <c r="H17679" s="90"/>
      <c r="M17679" s="42"/>
      <c r="S17679" s="42"/>
      <c r="T17679" s="42"/>
      <c r="U17679" s="42"/>
      <c r="V17679" s="42"/>
      <c r="W17679" s="42"/>
      <c r="X17679" s="42"/>
      <c r="Y17679" s="42"/>
      <c r="Z17679" s="42"/>
    </row>
    <row r="17680">
      <c r="B17680" s="42"/>
      <c r="D17680" s="90"/>
      <c r="F17680" s="90"/>
      <c r="G17680" s="42"/>
      <c r="H17680" s="90"/>
      <c r="M17680" s="42"/>
      <c r="S17680" s="42"/>
      <c r="T17680" s="42"/>
      <c r="U17680" s="42"/>
      <c r="V17680" s="42"/>
      <c r="W17680" s="42"/>
      <c r="X17680" s="42"/>
      <c r="Y17680" s="42"/>
      <c r="Z17680" s="42"/>
    </row>
    <row r="17681">
      <c r="B17681" s="42"/>
      <c r="D17681" s="90"/>
      <c r="F17681" s="90"/>
      <c r="G17681" s="42"/>
      <c r="H17681" s="90"/>
      <c r="M17681" s="42"/>
      <c r="S17681" s="42"/>
      <c r="T17681" s="42"/>
      <c r="U17681" s="42"/>
      <c r="V17681" s="42"/>
      <c r="W17681" s="42"/>
      <c r="X17681" s="42"/>
      <c r="Y17681" s="42"/>
      <c r="Z17681" s="42"/>
    </row>
    <row r="17682">
      <c r="B17682" s="42"/>
      <c r="D17682" s="90"/>
      <c r="F17682" s="90"/>
      <c r="G17682" s="42"/>
      <c r="H17682" s="90"/>
      <c r="M17682" s="42"/>
      <c r="S17682" s="42"/>
      <c r="T17682" s="42"/>
      <c r="U17682" s="42"/>
      <c r="V17682" s="42"/>
      <c r="W17682" s="42"/>
      <c r="X17682" s="42"/>
      <c r="Y17682" s="42"/>
      <c r="Z17682" s="42"/>
    </row>
    <row r="17683">
      <c r="B17683" s="42"/>
      <c r="D17683" s="90"/>
      <c r="F17683" s="90"/>
      <c r="G17683" s="42"/>
      <c r="H17683" s="90"/>
      <c r="M17683" s="42"/>
      <c r="S17683" s="42"/>
      <c r="T17683" s="42"/>
      <c r="U17683" s="42"/>
      <c r="V17683" s="42"/>
      <c r="W17683" s="42"/>
      <c r="X17683" s="42"/>
      <c r="Y17683" s="42"/>
      <c r="Z17683" s="42"/>
    </row>
    <row r="17684">
      <c r="B17684" s="42"/>
      <c r="D17684" s="90"/>
      <c r="F17684" s="90"/>
      <c r="G17684" s="42"/>
      <c r="H17684" s="90"/>
      <c r="M17684" s="42"/>
      <c r="S17684" s="42"/>
      <c r="T17684" s="42"/>
      <c r="U17684" s="42"/>
      <c r="V17684" s="42"/>
      <c r="W17684" s="42"/>
      <c r="X17684" s="42"/>
      <c r="Y17684" s="42"/>
      <c r="Z17684" s="42"/>
    </row>
    <row r="17685">
      <c r="B17685" s="42"/>
      <c r="D17685" s="90"/>
      <c r="F17685" s="90"/>
      <c r="G17685" s="42"/>
      <c r="H17685" s="90"/>
      <c r="M17685" s="42"/>
      <c r="S17685" s="42"/>
      <c r="T17685" s="42"/>
      <c r="U17685" s="42"/>
      <c r="V17685" s="42"/>
      <c r="W17685" s="42"/>
      <c r="X17685" s="42"/>
      <c r="Y17685" s="42"/>
      <c r="Z17685" s="42"/>
    </row>
    <row r="17686">
      <c r="B17686" s="42"/>
      <c r="D17686" s="90"/>
      <c r="F17686" s="90"/>
      <c r="G17686" s="42"/>
      <c r="H17686" s="90"/>
      <c r="M17686" s="42"/>
      <c r="S17686" s="42"/>
      <c r="T17686" s="42"/>
      <c r="U17686" s="42"/>
      <c r="V17686" s="42"/>
      <c r="W17686" s="42"/>
      <c r="X17686" s="42"/>
      <c r="Y17686" s="42"/>
      <c r="Z17686" s="42"/>
    </row>
    <row r="17687">
      <c r="B17687" s="42"/>
      <c r="D17687" s="90"/>
      <c r="F17687" s="90"/>
      <c r="G17687" s="42"/>
      <c r="H17687" s="90"/>
      <c r="M17687" s="42"/>
      <c r="S17687" s="42"/>
      <c r="T17687" s="42"/>
      <c r="U17687" s="42"/>
      <c r="V17687" s="42"/>
      <c r="W17687" s="42"/>
      <c r="X17687" s="42"/>
      <c r="Y17687" s="42"/>
      <c r="Z17687" s="42"/>
    </row>
    <row r="17688">
      <c r="B17688" s="42"/>
      <c r="D17688" s="90"/>
      <c r="F17688" s="90"/>
      <c r="G17688" s="42"/>
      <c r="H17688" s="90"/>
      <c r="M17688" s="42"/>
      <c r="S17688" s="42"/>
      <c r="T17688" s="42"/>
      <c r="U17688" s="42"/>
      <c r="V17688" s="42"/>
      <c r="W17688" s="42"/>
      <c r="X17688" s="42"/>
      <c r="Y17688" s="42"/>
      <c r="Z17688" s="42"/>
    </row>
    <row r="17689">
      <c r="B17689" s="42"/>
      <c r="D17689" s="90"/>
      <c r="F17689" s="90"/>
      <c r="G17689" s="42"/>
      <c r="H17689" s="90"/>
      <c r="M17689" s="42"/>
      <c r="S17689" s="42"/>
      <c r="T17689" s="42"/>
      <c r="U17689" s="42"/>
      <c r="V17689" s="42"/>
      <c r="W17689" s="42"/>
      <c r="X17689" s="42"/>
      <c r="Y17689" s="42"/>
      <c r="Z17689" s="42"/>
    </row>
    <row r="17690">
      <c r="B17690" s="42"/>
      <c r="D17690" s="90"/>
      <c r="F17690" s="90"/>
      <c r="G17690" s="42"/>
      <c r="H17690" s="90"/>
      <c r="M17690" s="42"/>
      <c r="S17690" s="42"/>
      <c r="T17690" s="42"/>
      <c r="U17690" s="42"/>
      <c r="V17690" s="42"/>
      <c r="W17690" s="42"/>
      <c r="X17690" s="42"/>
      <c r="Y17690" s="42"/>
      <c r="Z17690" s="42"/>
    </row>
    <row r="17691">
      <c r="B17691" s="42"/>
      <c r="D17691" s="90"/>
      <c r="F17691" s="90"/>
      <c r="G17691" s="42"/>
      <c r="H17691" s="90"/>
      <c r="M17691" s="42"/>
      <c r="S17691" s="42"/>
      <c r="T17691" s="42"/>
      <c r="U17691" s="42"/>
      <c r="V17691" s="42"/>
      <c r="W17691" s="42"/>
      <c r="X17691" s="42"/>
      <c r="Y17691" s="42"/>
      <c r="Z17691" s="42"/>
    </row>
    <row r="17692">
      <c r="B17692" s="42"/>
      <c r="D17692" s="90"/>
      <c r="F17692" s="90"/>
      <c r="G17692" s="42"/>
      <c r="H17692" s="90"/>
      <c r="M17692" s="42"/>
      <c r="S17692" s="42"/>
      <c r="T17692" s="42"/>
      <c r="U17692" s="42"/>
      <c r="V17692" s="42"/>
      <c r="W17692" s="42"/>
      <c r="X17692" s="42"/>
      <c r="Y17692" s="42"/>
      <c r="Z17692" s="42"/>
    </row>
    <row r="17693">
      <c r="B17693" s="42"/>
      <c r="D17693" s="90"/>
      <c r="F17693" s="90"/>
      <c r="G17693" s="42"/>
      <c r="H17693" s="90"/>
      <c r="M17693" s="42"/>
      <c r="S17693" s="42"/>
      <c r="T17693" s="42"/>
      <c r="U17693" s="42"/>
      <c r="V17693" s="42"/>
      <c r="W17693" s="42"/>
      <c r="X17693" s="42"/>
      <c r="Y17693" s="42"/>
      <c r="Z17693" s="42"/>
    </row>
    <row r="17694">
      <c r="B17694" s="42"/>
      <c r="D17694" s="90"/>
      <c r="F17694" s="90"/>
      <c r="G17694" s="42"/>
      <c r="H17694" s="90"/>
      <c r="M17694" s="42"/>
      <c r="S17694" s="42"/>
      <c r="T17694" s="42"/>
      <c r="U17694" s="42"/>
      <c r="V17694" s="42"/>
      <c r="W17694" s="42"/>
      <c r="X17694" s="42"/>
      <c r="Y17694" s="42"/>
      <c r="Z17694" s="42"/>
    </row>
    <row r="17695">
      <c r="B17695" s="42"/>
      <c r="D17695" s="90"/>
      <c r="F17695" s="90"/>
      <c r="G17695" s="42"/>
      <c r="H17695" s="90"/>
      <c r="M17695" s="42"/>
      <c r="S17695" s="42"/>
      <c r="T17695" s="42"/>
      <c r="U17695" s="42"/>
      <c r="V17695" s="42"/>
      <c r="W17695" s="42"/>
      <c r="X17695" s="42"/>
      <c r="Y17695" s="42"/>
      <c r="Z17695" s="42"/>
    </row>
    <row r="17696">
      <c r="B17696" s="42"/>
      <c r="D17696" s="90"/>
      <c r="F17696" s="90"/>
      <c r="G17696" s="42"/>
      <c r="H17696" s="90"/>
      <c r="M17696" s="42"/>
      <c r="S17696" s="42"/>
      <c r="T17696" s="42"/>
      <c r="U17696" s="42"/>
      <c r="V17696" s="42"/>
      <c r="W17696" s="42"/>
      <c r="X17696" s="42"/>
      <c r="Y17696" s="42"/>
      <c r="Z17696" s="42"/>
    </row>
    <row r="17697">
      <c r="B17697" s="42"/>
      <c r="D17697" s="90"/>
      <c r="F17697" s="90"/>
      <c r="G17697" s="42"/>
      <c r="H17697" s="90"/>
      <c r="M17697" s="42"/>
      <c r="S17697" s="42"/>
      <c r="T17697" s="42"/>
      <c r="U17697" s="42"/>
      <c r="V17697" s="42"/>
      <c r="W17697" s="42"/>
      <c r="X17697" s="42"/>
      <c r="Y17697" s="42"/>
      <c r="Z17697" s="42"/>
    </row>
    <row r="17698">
      <c r="B17698" s="42"/>
      <c r="D17698" s="90"/>
      <c r="F17698" s="90"/>
      <c r="G17698" s="42"/>
      <c r="H17698" s="90"/>
      <c r="M17698" s="42"/>
      <c r="S17698" s="42"/>
      <c r="T17698" s="42"/>
      <c r="U17698" s="42"/>
      <c r="V17698" s="42"/>
      <c r="W17698" s="42"/>
      <c r="X17698" s="42"/>
      <c r="Y17698" s="42"/>
      <c r="Z17698" s="42"/>
    </row>
    <row r="17699">
      <c r="B17699" s="42"/>
      <c r="D17699" s="90"/>
      <c r="F17699" s="90"/>
      <c r="G17699" s="42"/>
      <c r="H17699" s="90"/>
      <c r="M17699" s="42"/>
      <c r="S17699" s="42"/>
      <c r="T17699" s="42"/>
      <c r="U17699" s="42"/>
      <c r="V17699" s="42"/>
      <c r="W17699" s="42"/>
      <c r="X17699" s="42"/>
      <c r="Y17699" s="42"/>
      <c r="Z17699" s="42"/>
    </row>
    <row r="17700">
      <c r="B17700" s="42"/>
      <c r="D17700" s="90"/>
      <c r="F17700" s="90"/>
      <c r="G17700" s="42"/>
      <c r="H17700" s="90"/>
      <c r="M17700" s="42"/>
      <c r="S17700" s="42"/>
      <c r="T17700" s="42"/>
      <c r="U17700" s="42"/>
      <c r="V17700" s="42"/>
      <c r="W17700" s="42"/>
      <c r="X17700" s="42"/>
      <c r="Y17700" s="42"/>
      <c r="Z17700" s="42"/>
    </row>
    <row r="17701">
      <c r="B17701" s="42"/>
      <c r="D17701" s="90"/>
      <c r="F17701" s="90"/>
      <c r="G17701" s="42"/>
      <c r="H17701" s="90"/>
      <c r="M17701" s="42"/>
      <c r="S17701" s="42"/>
      <c r="T17701" s="42"/>
      <c r="U17701" s="42"/>
      <c r="V17701" s="42"/>
      <c r="W17701" s="42"/>
      <c r="X17701" s="42"/>
      <c r="Y17701" s="42"/>
      <c r="Z17701" s="42"/>
    </row>
    <row r="17702">
      <c r="B17702" s="42"/>
      <c r="D17702" s="90"/>
      <c r="F17702" s="90"/>
      <c r="G17702" s="42"/>
      <c r="H17702" s="90"/>
      <c r="M17702" s="42"/>
      <c r="S17702" s="42"/>
      <c r="T17702" s="42"/>
      <c r="U17702" s="42"/>
      <c r="V17702" s="42"/>
      <c r="W17702" s="42"/>
      <c r="X17702" s="42"/>
      <c r="Y17702" s="42"/>
      <c r="Z17702" s="42"/>
    </row>
    <row r="17703">
      <c r="B17703" s="42"/>
      <c r="D17703" s="90"/>
      <c r="F17703" s="90"/>
      <c r="G17703" s="42"/>
      <c r="H17703" s="90"/>
      <c r="M17703" s="42"/>
      <c r="S17703" s="42"/>
      <c r="T17703" s="42"/>
      <c r="U17703" s="42"/>
      <c r="V17703" s="42"/>
      <c r="W17703" s="42"/>
      <c r="X17703" s="42"/>
      <c r="Y17703" s="42"/>
      <c r="Z17703" s="42"/>
    </row>
    <row r="17704">
      <c r="B17704" s="42"/>
      <c r="D17704" s="90"/>
      <c r="F17704" s="90"/>
      <c r="G17704" s="42"/>
      <c r="H17704" s="90"/>
      <c r="M17704" s="42"/>
      <c r="S17704" s="42"/>
      <c r="T17704" s="42"/>
      <c r="U17704" s="42"/>
      <c r="V17704" s="42"/>
      <c r="W17704" s="42"/>
      <c r="X17704" s="42"/>
      <c r="Y17704" s="42"/>
      <c r="Z17704" s="42"/>
    </row>
    <row r="17705">
      <c r="B17705" s="42"/>
      <c r="D17705" s="90"/>
      <c r="F17705" s="90"/>
      <c r="G17705" s="42"/>
      <c r="H17705" s="90"/>
      <c r="M17705" s="42"/>
      <c r="S17705" s="42"/>
      <c r="T17705" s="42"/>
      <c r="U17705" s="42"/>
      <c r="V17705" s="42"/>
      <c r="W17705" s="42"/>
      <c r="X17705" s="42"/>
      <c r="Y17705" s="42"/>
      <c r="Z17705" s="42"/>
    </row>
    <row r="17706">
      <c r="B17706" s="42"/>
      <c r="D17706" s="90"/>
      <c r="F17706" s="90"/>
      <c r="G17706" s="42"/>
      <c r="H17706" s="90"/>
      <c r="M17706" s="42"/>
      <c r="S17706" s="42"/>
      <c r="T17706" s="42"/>
      <c r="U17706" s="42"/>
      <c r="V17706" s="42"/>
      <c r="W17706" s="42"/>
      <c r="X17706" s="42"/>
      <c r="Y17706" s="42"/>
      <c r="Z17706" s="42"/>
    </row>
    <row r="17707">
      <c r="B17707" s="42"/>
      <c r="D17707" s="90"/>
      <c r="F17707" s="90"/>
      <c r="G17707" s="42"/>
      <c r="H17707" s="90"/>
      <c r="M17707" s="42"/>
      <c r="S17707" s="42"/>
      <c r="T17707" s="42"/>
      <c r="U17707" s="42"/>
      <c r="V17707" s="42"/>
      <c r="W17707" s="42"/>
      <c r="X17707" s="42"/>
      <c r="Y17707" s="42"/>
      <c r="Z17707" s="42"/>
    </row>
    <row r="17708">
      <c r="B17708" s="42"/>
      <c r="D17708" s="90"/>
      <c r="F17708" s="90"/>
      <c r="G17708" s="42"/>
      <c r="H17708" s="90"/>
      <c r="M17708" s="42"/>
      <c r="S17708" s="42"/>
      <c r="T17708" s="42"/>
      <c r="U17708" s="42"/>
      <c r="V17708" s="42"/>
      <c r="W17708" s="42"/>
      <c r="X17708" s="42"/>
      <c r="Y17708" s="42"/>
      <c r="Z17708" s="42"/>
    </row>
    <row r="17709">
      <c r="B17709" s="42"/>
      <c r="D17709" s="90"/>
      <c r="F17709" s="90"/>
      <c r="G17709" s="42"/>
      <c r="H17709" s="90"/>
      <c r="M17709" s="42"/>
      <c r="S17709" s="42"/>
      <c r="T17709" s="42"/>
      <c r="U17709" s="42"/>
      <c r="V17709" s="42"/>
      <c r="W17709" s="42"/>
      <c r="X17709" s="42"/>
      <c r="Y17709" s="42"/>
      <c r="Z17709" s="42"/>
    </row>
    <row r="17710">
      <c r="B17710" s="42"/>
      <c r="D17710" s="90"/>
      <c r="F17710" s="90"/>
      <c r="G17710" s="42"/>
      <c r="H17710" s="90"/>
      <c r="M17710" s="42"/>
      <c r="S17710" s="42"/>
      <c r="T17710" s="42"/>
      <c r="U17710" s="42"/>
      <c r="V17710" s="42"/>
      <c r="W17710" s="42"/>
      <c r="X17710" s="42"/>
      <c r="Y17710" s="42"/>
      <c r="Z17710" s="42"/>
    </row>
    <row r="17711">
      <c r="B17711" s="42"/>
      <c r="D17711" s="90"/>
      <c r="F17711" s="90"/>
      <c r="G17711" s="42"/>
      <c r="H17711" s="90"/>
      <c r="M17711" s="42"/>
      <c r="S17711" s="42"/>
      <c r="T17711" s="42"/>
      <c r="U17711" s="42"/>
      <c r="V17711" s="42"/>
      <c r="W17711" s="42"/>
      <c r="X17711" s="42"/>
      <c r="Y17711" s="42"/>
      <c r="Z17711" s="42"/>
    </row>
    <row r="17712">
      <c r="B17712" s="42"/>
      <c r="D17712" s="90"/>
      <c r="F17712" s="90"/>
      <c r="G17712" s="42"/>
      <c r="H17712" s="90"/>
      <c r="M17712" s="42"/>
      <c r="S17712" s="42"/>
      <c r="T17712" s="42"/>
      <c r="U17712" s="42"/>
      <c r="V17712" s="42"/>
      <c r="W17712" s="42"/>
      <c r="X17712" s="42"/>
      <c r="Y17712" s="42"/>
      <c r="Z17712" s="42"/>
    </row>
    <row r="17713">
      <c r="B17713" s="42"/>
      <c r="D17713" s="90"/>
      <c r="F17713" s="90"/>
      <c r="G17713" s="42"/>
      <c r="H17713" s="90"/>
      <c r="M17713" s="42"/>
      <c r="S17713" s="42"/>
      <c r="T17713" s="42"/>
      <c r="U17713" s="42"/>
      <c r="V17713" s="42"/>
      <c r="W17713" s="42"/>
      <c r="X17713" s="42"/>
      <c r="Y17713" s="42"/>
      <c r="Z17713" s="42"/>
    </row>
    <row r="17714">
      <c r="B17714" s="42"/>
      <c r="D17714" s="90"/>
      <c r="F17714" s="90"/>
      <c r="G17714" s="42"/>
      <c r="H17714" s="90"/>
      <c r="M17714" s="42"/>
      <c r="S17714" s="42"/>
      <c r="T17714" s="42"/>
      <c r="U17714" s="42"/>
      <c r="V17714" s="42"/>
      <c r="W17714" s="42"/>
      <c r="X17714" s="42"/>
      <c r="Y17714" s="42"/>
      <c r="Z17714" s="42"/>
    </row>
    <row r="17715">
      <c r="B17715" s="42"/>
      <c r="D17715" s="90"/>
      <c r="F17715" s="90"/>
      <c r="G17715" s="42"/>
      <c r="H17715" s="90"/>
      <c r="M17715" s="42"/>
      <c r="S17715" s="42"/>
      <c r="T17715" s="42"/>
      <c r="U17715" s="42"/>
      <c r="V17715" s="42"/>
      <c r="W17715" s="42"/>
      <c r="X17715" s="42"/>
      <c r="Y17715" s="42"/>
      <c r="Z17715" s="42"/>
    </row>
    <row r="17716">
      <c r="B17716" s="42"/>
      <c r="D17716" s="90"/>
      <c r="F17716" s="90"/>
      <c r="G17716" s="42"/>
      <c r="H17716" s="90"/>
      <c r="M17716" s="42"/>
      <c r="S17716" s="42"/>
      <c r="T17716" s="42"/>
      <c r="U17716" s="42"/>
      <c r="V17716" s="42"/>
      <c r="W17716" s="42"/>
      <c r="X17716" s="42"/>
      <c r="Y17716" s="42"/>
      <c r="Z17716" s="42"/>
    </row>
    <row r="17717">
      <c r="B17717" s="42"/>
      <c r="D17717" s="90"/>
      <c r="F17717" s="90"/>
      <c r="G17717" s="42"/>
      <c r="H17717" s="90"/>
      <c r="M17717" s="42"/>
      <c r="S17717" s="42"/>
      <c r="T17717" s="42"/>
      <c r="U17717" s="42"/>
      <c r="V17717" s="42"/>
      <c r="W17717" s="42"/>
      <c r="X17717" s="42"/>
      <c r="Y17717" s="42"/>
      <c r="Z17717" s="42"/>
    </row>
    <row r="17718">
      <c r="B17718" s="42"/>
      <c r="D17718" s="90"/>
      <c r="F17718" s="90"/>
      <c r="G17718" s="42"/>
      <c r="H17718" s="90"/>
      <c r="M17718" s="42"/>
      <c r="S17718" s="42"/>
      <c r="T17718" s="42"/>
      <c r="U17718" s="42"/>
      <c r="V17718" s="42"/>
      <c r="W17718" s="42"/>
      <c r="X17718" s="42"/>
      <c r="Y17718" s="42"/>
      <c r="Z17718" s="42"/>
    </row>
    <row r="17719">
      <c r="B17719" s="42"/>
      <c r="D17719" s="90"/>
      <c r="F17719" s="90"/>
      <c r="G17719" s="42"/>
      <c r="H17719" s="90"/>
      <c r="M17719" s="42"/>
      <c r="S17719" s="42"/>
      <c r="T17719" s="42"/>
      <c r="U17719" s="42"/>
      <c r="V17719" s="42"/>
      <c r="W17719" s="42"/>
      <c r="X17719" s="42"/>
      <c r="Y17719" s="42"/>
      <c r="Z17719" s="42"/>
    </row>
    <row r="17720">
      <c r="B17720" s="42"/>
      <c r="D17720" s="90"/>
      <c r="F17720" s="90"/>
      <c r="G17720" s="42"/>
      <c r="H17720" s="90"/>
      <c r="M17720" s="42"/>
      <c r="S17720" s="42"/>
      <c r="T17720" s="42"/>
      <c r="U17720" s="42"/>
      <c r="V17720" s="42"/>
      <c r="W17720" s="42"/>
      <c r="X17720" s="42"/>
      <c r="Y17720" s="42"/>
      <c r="Z17720" s="42"/>
    </row>
    <row r="17721">
      <c r="B17721" s="42"/>
      <c r="D17721" s="90"/>
      <c r="F17721" s="90"/>
      <c r="G17721" s="42"/>
      <c r="H17721" s="90"/>
      <c r="M17721" s="42"/>
      <c r="S17721" s="42"/>
      <c r="T17721" s="42"/>
      <c r="U17721" s="42"/>
      <c r="V17721" s="42"/>
      <c r="W17721" s="42"/>
      <c r="X17721" s="42"/>
      <c r="Y17721" s="42"/>
      <c r="Z17721" s="42"/>
    </row>
    <row r="17722">
      <c r="B17722" s="42"/>
      <c r="D17722" s="90"/>
      <c r="F17722" s="90"/>
      <c r="G17722" s="42"/>
      <c r="H17722" s="90"/>
      <c r="M17722" s="42"/>
      <c r="S17722" s="42"/>
      <c r="T17722" s="42"/>
      <c r="U17722" s="42"/>
      <c r="V17722" s="42"/>
      <c r="W17722" s="42"/>
      <c r="X17722" s="42"/>
      <c r="Y17722" s="42"/>
      <c r="Z17722" s="42"/>
    </row>
    <row r="17723">
      <c r="B17723" s="42"/>
      <c r="D17723" s="90"/>
      <c r="F17723" s="90"/>
      <c r="G17723" s="42"/>
      <c r="H17723" s="90"/>
      <c r="M17723" s="42"/>
      <c r="S17723" s="42"/>
      <c r="T17723" s="42"/>
      <c r="U17723" s="42"/>
      <c r="V17723" s="42"/>
      <c r="W17723" s="42"/>
      <c r="X17723" s="42"/>
      <c r="Y17723" s="42"/>
      <c r="Z17723" s="42"/>
    </row>
    <row r="17724">
      <c r="B17724" s="42"/>
      <c r="D17724" s="90"/>
      <c r="F17724" s="90"/>
      <c r="G17724" s="42"/>
      <c r="H17724" s="90"/>
      <c r="M17724" s="42"/>
      <c r="S17724" s="42"/>
      <c r="T17724" s="42"/>
      <c r="U17724" s="42"/>
      <c r="V17724" s="42"/>
      <c r="W17724" s="42"/>
      <c r="X17724" s="42"/>
      <c r="Y17724" s="42"/>
      <c r="Z17724" s="42"/>
    </row>
    <row r="17725">
      <c r="B17725" s="42"/>
      <c r="D17725" s="90"/>
      <c r="F17725" s="90"/>
      <c r="G17725" s="42"/>
      <c r="H17725" s="90"/>
      <c r="M17725" s="42"/>
      <c r="S17725" s="42"/>
      <c r="T17725" s="42"/>
      <c r="U17725" s="42"/>
      <c r="V17725" s="42"/>
      <c r="W17725" s="42"/>
      <c r="X17725" s="42"/>
      <c r="Y17725" s="42"/>
      <c r="Z17725" s="42"/>
    </row>
    <row r="17726">
      <c r="B17726" s="42"/>
      <c r="D17726" s="90"/>
      <c r="F17726" s="90"/>
      <c r="G17726" s="42"/>
      <c r="H17726" s="90"/>
      <c r="M17726" s="42"/>
      <c r="S17726" s="42"/>
      <c r="T17726" s="42"/>
      <c r="U17726" s="42"/>
      <c r="V17726" s="42"/>
      <c r="W17726" s="42"/>
      <c r="X17726" s="42"/>
      <c r="Y17726" s="42"/>
      <c r="Z17726" s="42"/>
    </row>
    <row r="17727">
      <c r="B17727" s="42"/>
      <c r="D17727" s="90"/>
      <c r="F17727" s="90"/>
      <c r="G17727" s="42"/>
      <c r="H17727" s="90"/>
      <c r="M17727" s="42"/>
      <c r="S17727" s="42"/>
      <c r="T17727" s="42"/>
      <c r="U17727" s="42"/>
      <c r="V17727" s="42"/>
      <c r="W17727" s="42"/>
      <c r="X17727" s="42"/>
      <c r="Y17727" s="42"/>
      <c r="Z17727" s="42"/>
    </row>
    <row r="17728">
      <c r="B17728" s="42"/>
      <c r="D17728" s="90"/>
      <c r="F17728" s="90"/>
      <c r="G17728" s="42"/>
      <c r="H17728" s="90"/>
      <c r="M17728" s="42"/>
      <c r="S17728" s="42"/>
      <c r="T17728" s="42"/>
      <c r="U17728" s="42"/>
      <c r="V17728" s="42"/>
      <c r="W17728" s="42"/>
      <c r="X17728" s="42"/>
      <c r="Y17728" s="42"/>
      <c r="Z17728" s="42"/>
    </row>
    <row r="17729">
      <c r="B17729" s="42"/>
      <c r="D17729" s="90"/>
      <c r="F17729" s="90"/>
      <c r="G17729" s="42"/>
      <c r="H17729" s="90"/>
      <c r="M17729" s="42"/>
      <c r="S17729" s="42"/>
      <c r="T17729" s="42"/>
      <c r="U17729" s="42"/>
      <c r="V17729" s="42"/>
      <c r="W17729" s="42"/>
      <c r="X17729" s="42"/>
      <c r="Y17729" s="42"/>
      <c r="Z17729" s="42"/>
    </row>
    <row r="17730">
      <c r="B17730" s="42"/>
      <c r="D17730" s="90"/>
      <c r="F17730" s="90"/>
      <c r="G17730" s="42"/>
      <c r="H17730" s="90"/>
      <c r="M17730" s="42"/>
      <c r="S17730" s="42"/>
      <c r="T17730" s="42"/>
      <c r="U17730" s="42"/>
      <c r="V17730" s="42"/>
      <c r="W17730" s="42"/>
      <c r="X17730" s="42"/>
      <c r="Y17730" s="42"/>
      <c r="Z17730" s="42"/>
    </row>
    <row r="17731">
      <c r="B17731" s="42"/>
      <c r="D17731" s="90"/>
      <c r="F17731" s="90"/>
      <c r="G17731" s="42"/>
      <c r="H17731" s="90"/>
      <c r="M17731" s="42"/>
      <c r="S17731" s="42"/>
      <c r="T17731" s="42"/>
      <c r="U17731" s="42"/>
      <c r="V17731" s="42"/>
      <c r="W17731" s="42"/>
      <c r="X17731" s="42"/>
      <c r="Y17731" s="42"/>
      <c r="Z17731" s="42"/>
    </row>
    <row r="17732">
      <c r="B17732" s="42"/>
      <c r="D17732" s="90"/>
      <c r="F17732" s="90"/>
      <c r="G17732" s="42"/>
      <c r="H17732" s="90"/>
      <c r="M17732" s="42"/>
      <c r="S17732" s="42"/>
      <c r="T17732" s="42"/>
      <c r="U17732" s="42"/>
      <c r="V17732" s="42"/>
      <c r="W17732" s="42"/>
      <c r="X17732" s="42"/>
      <c r="Y17732" s="42"/>
      <c r="Z17732" s="42"/>
    </row>
    <row r="17733">
      <c r="B17733" s="42"/>
      <c r="D17733" s="90"/>
      <c r="F17733" s="90"/>
      <c r="G17733" s="42"/>
      <c r="H17733" s="90"/>
      <c r="M17733" s="42"/>
      <c r="S17733" s="42"/>
      <c r="T17733" s="42"/>
      <c r="U17733" s="42"/>
      <c r="V17733" s="42"/>
      <c r="W17733" s="42"/>
      <c r="X17733" s="42"/>
      <c r="Y17733" s="42"/>
      <c r="Z17733" s="42"/>
    </row>
    <row r="17734">
      <c r="B17734" s="42"/>
      <c r="D17734" s="90"/>
      <c r="F17734" s="90"/>
      <c r="G17734" s="42"/>
      <c r="H17734" s="90"/>
      <c r="M17734" s="42"/>
      <c r="S17734" s="42"/>
      <c r="T17734" s="42"/>
      <c r="U17734" s="42"/>
      <c r="V17734" s="42"/>
      <c r="W17734" s="42"/>
      <c r="X17734" s="42"/>
      <c r="Y17734" s="42"/>
      <c r="Z17734" s="42"/>
    </row>
    <row r="17735">
      <c r="B17735" s="42"/>
      <c r="D17735" s="90"/>
      <c r="F17735" s="90"/>
      <c r="G17735" s="42"/>
      <c r="H17735" s="90"/>
      <c r="M17735" s="42"/>
      <c r="S17735" s="42"/>
      <c r="T17735" s="42"/>
      <c r="U17735" s="42"/>
      <c r="V17735" s="42"/>
      <c r="W17735" s="42"/>
      <c r="X17735" s="42"/>
      <c r="Y17735" s="42"/>
      <c r="Z17735" s="42"/>
    </row>
    <row r="17736">
      <c r="B17736" s="42"/>
      <c r="D17736" s="90"/>
      <c r="F17736" s="90"/>
      <c r="G17736" s="42"/>
      <c r="H17736" s="90"/>
      <c r="M17736" s="42"/>
      <c r="S17736" s="42"/>
      <c r="T17736" s="42"/>
      <c r="U17736" s="42"/>
      <c r="V17736" s="42"/>
      <c r="W17736" s="42"/>
      <c r="X17736" s="42"/>
      <c r="Y17736" s="42"/>
      <c r="Z17736" s="42"/>
    </row>
    <row r="17737">
      <c r="B17737" s="42"/>
      <c r="D17737" s="90"/>
      <c r="F17737" s="90"/>
      <c r="G17737" s="42"/>
      <c r="H17737" s="90"/>
      <c r="M17737" s="42"/>
      <c r="S17737" s="42"/>
      <c r="T17737" s="42"/>
      <c r="U17737" s="42"/>
      <c r="V17737" s="42"/>
      <c r="W17737" s="42"/>
      <c r="X17737" s="42"/>
      <c r="Y17737" s="42"/>
      <c r="Z17737" s="42"/>
    </row>
    <row r="17738">
      <c r="B17738" s="42"/>
      <c r="D17738" s="90"/>
      <c r="F17738" s="90"/>
      <c r="G17738" s="42"/>
      <c r="H17738" s="90"/>
      <c r="M17738" s="42"/>
      <c r="S17738" s="42"/>
      <c r="T17738" s="42"/>
      <c r="U17738" s="42"/>
      <c r="V17738" s="42"/>
      <c r="W17738" s="42"/>
      <c r="X17738" s="42"/>
      <c r="Y17738" s="42"/>
      <c r="Z17738" s="42"/>
    </row>
    <row r="17739">
      <c r="B17739" s="42"/>
      <c r="D17739" s="90"/>
      <c r="F17739" s="90"/>
      <c r="G17739" s="42"/>
      <c r="H17739" s="90"/>
      <c r="M17739" s="42"/>
      <c r="S17739" s="42"/>
      <c r="T17739" s="42"/>
      <c r="U17739" s="42"/>
      <c r="V17739" s="42"/>
      <c r="W17739" s="42"/>
      <c r="X17739" s="42"/>
      <c r="Y17739" s="42"/>
      <c r="Z17739" s="42"/>
    </row>
    <row r="17740">
      <c r="B17740" s="42"/>
      <c r="D17740" s="90"/>
      <c r="F17740" s="90"/>
      <c r="G17740" s="42"/>
      <c r="H17740" s="90"/>
      <c r="M17740" s="42"/>
      <c r="S17740" s="42"/>
      <c r="T17740" s="42"/>
      <c r="U17740" s="42"/>
      <c r="V17740" s="42"/>
      <c r="W17740" s="42"/>
      <c r="X17740" s="42"/>
      <c r="Y17740" s="42"/>
      <c r="Z17740" s="42"/>
    </row>
    <row r="17741">
      <c r="B17741" s="42"/>
      <c r="D17741" s="90"/>
      <c r="F17741" s="90"/>
      <c r="G17741" s="42"/>
      <c r="H17741" s="90"/>
      <c r="M17741" s="42"/>
      <c r="S17741" s="42"/>
      <c r="T17741" s="42"/>
      <c r="U17741" s="42"/>
      <c r="V17741" s="42"/>
      <c r="W17741" s="42"/>
      <c r="X17741" s="42"/>
      <c r="Y17741" s="42"/>
      <c r="Z17741" s="42"/>
    </row>
    <row r="17742">
      <c r="B17742" s="42"/>
      <c r="D17742" s="90"/>
      <c r="F17742" s="90"/>
      <c r="G17742" s="42"/>
      <c r="H17742" s="90"/>
      <c r="M17742" s="42"/>
      <c r="S17742" s="42"/>
      <c r="T17742" s="42"/>
      <c r="U17742" s="42"/>
      <c r="V17742" s="42"/>
      <c r="W17742" s="42"/>
      <c r="X17742" s="42"/>
      <c r="Y17742" s="42"/>
      <c r="Z17742" s="42"/>
    </row>
    <row r="17743">
      <c r="B17743" s="42"/>
      <c r="D17743" s="90"/>
      <c r="F17743" s="90"/>
      <c r="G17743" s="42"/>
      <c r="H17743" s="90"/>
      <c r="M17743" s="42"/>
      <c r="S17743" s="42"/>
      <c r="T17743" s="42"/>
      <c r="U17743" s="42"/>
      <c r="V17743" s="42"/>
      <c r="W17743" s="42"/>
      <c r="X17743" s="42"/>
      <c r="Y17743" s="42"/>
      <c r="Z17743" s="42"/>
    </row>
    <row r="17744">
      <c r="B17744" s="42"/>
      <c r="D17744" s="90"/>
      <c r="F17744" s="90"/>
      <c r="G17744" s="42"/>
      <c r="H17744" s="90"/>
      <c r="M17744" s="42"/>
      <c r="S17744" s="42"/>
      <c r="T17744" s="42"/>
      <c r="U17744" s="42"/>
      <c r="V17744" s="42"/>
      <c r="W17744" s="42"/>
      <c r="X17744" s="42"/>
      <c r="Y17744" s="42"/>
      <c r="Z17744" s="42"/>
    </row>
    <row r="17745">
      <c r="B17745" s="42"/>
      <c r="D17745" s="90"/>
      <c r="F17745" s="90"/>
      <c r="G17745" s="42"/>
      <c r="H17745" s="90"/>
      <c r="M17745" s="42"/>
      <c r="S17745" s="42"/>
      <c r="T17745" s="42"/>
      <c r="U17745" s="42"/>
      <c r="V17745" s="42"/>
      <c r="W17745" s="42"/>
      <c r="X17745" s="42"/>
      <c r="Y17745" s="42"/>
      <c r="Z17745" s="42"/>
    </row>
    <row r="17746">
      <c r="B17746" s="42"/>
      <c r="D17746" s="90"/>
      <c r="F17746" s="90"/>
      <c r="G17746" s="42"/>
      <c r="H17746" s="90"/>
      <c r="M17746" s="42"/>
      <c r="S17746" s="42"/>
      <c r="T17746" s="42"/>
      <c r="U17746" s="42"/>
      <c r="V17746" s="42"/>
      <c r="W17746" s="42"/>
      <c r="X17746" s="42"/>
      <c r="Y17746" s="42"/>
      <c r="Z17746" s="42"/>
    </row>
    <row r="17747">
      <c r="B17747" s="42"/>
      <c r="D17747" s="90"/>
      <c r="F17747" s="90"/>
      <c r="G17747" s="42"/>
      <c r="H17747" s="90"/>
      <c r="M17747" s="42"/>
      <c r="S17747" s="42"/>
      <c r="T17747" s="42"/>
      <c r="U17747" s="42"/>
      <c r="V17747" s="42"/>
      <c r="W17747" s="42"/>
      <c r="X17747" s="42"/>
      <c r="Y17747" s="42"/>
      <c r="Z17747" s="42"/>
    </row>
    <row r="17748">
      <c r="B17748" s="42"/>
      <c r="D17748" s="90"/>
      <c r="F17748" s="90"/>
      <c r="G17748" s="42"/>
      <c r="H17748" s="90"/>
      <c r="M17748" s="42"/>
      <c r="S17748" s="42"/>
      <c r="T17748" s="42"/>
      <c r="U17748" s="42"/>
      <c r="V17748" s="42"/>
      <c r="W17748" s="42"/>
      <c r="X17748" s="42"/>
      <c r="Y17748" s="42"/>
      <c r="Z17748" s="42"/>
    </row>
    <row r="17749">
      <c r="B17749" s="42"/>
      <c r="D17749" s="90"/>
      <c r="F17749" s="90"/>
      <c r="G17749" s="42"/>
      <c r="H17749" s="90"/>
      <c r="M17749" s="42"/>
      <c r="S17749" s="42"/>
      <c r="T17749" s="42"/>
      <c r="U17749" s="42"/>
      <c r="V17749" s="42"/>
      <c r="W17749" s="42"/>
      <c r="X17749" s="42"/>
      <c r="Y17749" s="42"/>
      <c r="Z17749" s="42"/>
    </row>
    <row r="17750">
      <c r="B17750" s="42"/>
      <c r="D17750" s="90"/>
      <c r="F17750" s="90"/>
      <c r="G17750" s="42"/>
      <c r="H17750" s="90"/>
      <c r="M17750" s="42"/>
      <c r="S17750" s="42"/>
      <c r="T17750" s="42"/>
      <c r="U17750" s="42"/>
      <c r="V17750" s="42"/>
      <c r="W17750" s="42"/>
      <c r="X17750" s="42"/>
      <c r="Y17750" s="42"/>
      <c r="Z17750" s="42"/>
    </row>
    <row r="17751">
      <c r="B17751" s="42"/>
      <c r="D17751" s="90"/>
      <c r="F17751" s="90"/>
      <c r="G17751" s="42"/>
      <c r="H17751" s="90"/>
      <c r="M17751" s="42"/>
      <c r="S17751" s="42"/>
      <c r="T17751" s="42"/>
      <c r="U17751" s="42"/>
      <c r="V17751" s="42"/>
      <c r="W17751" s="42"/>
      <c r="X17751" s="42"/>
      <c r="Y17751" s="42"/>
      <c r="Z17751" s="42"/>
    </row>
    <row r="17752">
      <c r="B17752" s="42"/>
      <c r="D17752" s="90"/>
      <c r="F17752" s="90"/>
      <c r="G17752" s="42"/>
      <c r="H17752" s="90"/>
      <c r="M17752" s="42"/>
      <c r="S17752" s="42"/>
      <c r="T17752" s="42"/>
      <c r="U17752" s="42"/>
      <c r="V17752" s="42"/>
      <c r="W17752" s="42"/>
      <c r="X17752" s="42"/>
      <c r="Y17752" s="42"/>
      <c r="Z17752" s="42"/>
    </row>
    <row r="17753">
      <c r="B17753" s="42"/>
      <c r="D17753" s="90"/>
      <c r="F17753" s="90"/>
      <c r="G17753" s="42"/>
      <c r="H17753" s="90"/>
      <c r="M17753" s="42"/>
      <c r="S17753" s="42"/>
      <c r="T17753" s="42"/>
      <c r="U17753" s="42"/>
      <c r="V17753" s="42"/>
      <c r="W17753" s="42"/>
      <c r="X17753" s="42"/>
      <c r="Y17753" s="42"/>
      <c r="Z17753" s="42"/>
    </row>
    <row r="17754">
      <c r="B17754" s="42"/>
      <c r="D17754" s="90"/>
      <c r="F17754" s="90"/>
      <c r="G17754" s="42"/>
      <c r="H17754" s="90"/>
      <c r="M17754" s="42"/>
      <c r="S17754" s="42"/>
      <c r="T17754" s="42"/>
      <c r="U17754" s="42"/>
      <c r="V17754" s="42"/>
      <c r="W17754" s="42"/>
      <c r="X17754" s="42"/>
      <c r="Y17754" s="42"/>
      <c r="Z17754" s="42"/>
    </row>
    <row r="17755">
      <c r="B17755" s="42"/>
      <c r="D17755" s="90"/>
      <c r="F17755" s="90"/>
      <c r="G17755" s="42"/>
      <c r="H17755" s="90"/>
      <c r="M17755" s="42"/>
      <c r="S17755" s="42"/>
      <c r="T17755" s="42"/>
      <c r="U17755" s="42"/>
      <c r="V17755" s="42"/>
      <c r="W17755" s="42"/>
      <c r="X17755" s="42"/>
      <c r="Y17755" s="42"/>
      <c r="Z17755" s="42"/>
    </row>
    <row r="17756">
      <c r="B17756" s="42"/>
      <c r="D17756" s="90"/>
      <c r="F17756" s="90"/>
      <c r="G17756" s="42"/>
      <c r="H17756" s="90"/>
      <c r="M17756" s="42"/>
      <c r="S17756" s="42"/>
      <c r="T17756" s="42"/>
      <c r="U17756" s="42"/>
      <c r="V17756" s="42"/>
      <c r="W17756" s="42"/>
      <c r="X17756" s="42"/>
      <c r="Y17756" s="42"/>
      <c r="Z17756" s="42"/>
    </row>
    <row r="17757">
      <c r="B17757" s="42"/>
      <c r="D17757" s="90"/>
      <c r="F17757" s="90"/>
      <c r="G17757" s="42"/>
      <c r="H17757" s="90"/>
      <c r="M17757" s="42"/>
      <c r="S17757" s="42"/>
      <c r="T17757" s="42"/>
      <c r="U17757" s="42"/>
      <c r="V17757" s="42"/>
      <c r="W17757" s="42"/>
      <c r="X17757" s="42"/>
      <c r="Y17757" s="42"/>
      <c r="Z17757" s="42"/>
    </row>
    <row r="17758">
      <c r="B17758" s="42"/>
      <c r="D17758" s="90"/>
      <c r="F17758" s="90"/>
      <c r="G17758" s="42"/>
      <c r="H17758" s="90"/>
      <c r="M17758" s="42"/>
      <c r="S17758" s="42"/>
      <c r="T17758" s="42"/>
      <c r="U17758" s="42"/>
      <c r="V17758" s="42"/>
      <c r="W17758" s="42"/>
      <c r="X17758" s="42"/>
      <c r="Y17758" s="42"/>
      <c r="Z17758" s="42"/>
    </row>
    <row r="17759">
      <c r="B17759" s="42"/>
      <c r="D17759" s="90"/>
      <c r="F17759" s="90"/>
      <c r="G17759" s="42"/>
      <c r="H17759" s="90"/>
      <c r="M17759" s="42"/>
      <c r="S17759" s="42"/>
      <c r="T17759" s="42"/>
      <c r="U17759" s="42"/>
      <c r="V17759" s="42"/>
      <c r="W17759" s="42"/>
      <c r="X17759" s="42"/>
      <c r="Y17759" s="42"/>
      <c r="Z17759" s="42"/>
    </row>
    <row r="17760">
      <c r="B17760" s="42"/>
      <c r="D17760" s="90"/>
      <c r="F17760" s="90"/>
      <c r="G17760" s="42"/>
      <c r="H17760" s="90"/>
      <c r="M17760" s="42"/>
      <c r="S17760" s="42"/>
      <c r="T17760" s="42"/>
      <c r="U17760" s="42"/>
      <c r="V17760" s="42"/>
      <c r="W17760" s="42"/>
      <c r="X17760" s="42"/>
      <c r="Y17760" s="42"/>
      <c r="Z17760" s="42"/>
    </row>
    <row r="17761">
      <c r="B17761" s="42"/>
      <c r="D17761" s="90"/>
      <c r="F17761" s="90"/>
      <c r="G17761" s="42"/>
      <c r="H17761" s="90"/>
      <c r="M17761" s="42"/>
      <c r="S17761" s="42"/>
      <c r="T17761" s="42"/>
      <c r="U17761" s="42"/>
      <c r="V17761" s="42"/>
      <c r="W17761" s="42"/>
      <c r="X17761" s="42"/>
      <c r="Y17761" s="42"/>
      <c r="Z17761" s="42"/>
    </row>
    <row r="17762">
      <c r="B17762" s="42"/>
      <c r="D17762" s="90"/>
      <c r="F17762" s="90"/>
      <c r="G17762" s="42"/>
      <c r="H17762" s="90"/>
      <c r="M17762" s="42"/>
      <c r="S17762" s="42"/>
      <c r="T17762" s="42"/>
      <c r="U17762" s="42"/>
      <c r="V17762" s="42"/>
      <c r="W17762" s="42"/>
      <c r="X17762" s="42"/>
      <c r="Y17762" s="42"/>
      <c r="Z17762" s="42"/>
    </row>
    <row r="17763">
      <c r="B17763" s="42"/>
      <c r="D17763" s="90"/>
      <c r="F17763" s="90"/>
      <c r="G17763" s="42"/>
      <c r="H17763" s="90"/>
      <c r="M17763" s="42"/>
      <c r="S17763" s="42"/>
      <c r="T17763" s="42"/>
      <c r="U17763" s="42"/>
      <c r="V17763" s="42"/>
      <c r="W17763" s="42"/>
      <c r="X17763" s="42"/>
      <c r="Y17763" s="42"/>
      <c r="Z17763" s="42"/>
    </row>
    <row r="17764">
      <c r="B17764" s="42"/>
      <c r="D17764" s="90"/>
      <c r="F17764" s="90"/>
      <c r="G17764" s="42"/>
      <c r="H17764" s="90"/>
      <c r="M17764" s="42"/>
      <c r="S17764" s="42"/>
      <c r="T17764" s="42"/>
      <c r="U17764" s="42"/>
      <c r="V17764" s="42"/>
      <c r="W17764" s="42"/>
      <c r="X17764" s="42"/>
      <c r="Y17764" s="42"/>
      <c r="Z17764" s="42"/>
    </row>
    <row r="17765">
      <c r="B17765" s="42"/>
      <c r="D17765" s="90"/>
      <c r="F17765" s="90"/>
      <c r="G17765" s="42"/>
      <c r="H17765" s="90"/>
      <c r="M17765" s="42"/>
      <c r="S17765" s="42"/>
      <c r="T17765" s="42"/>
      <c r="U17765" s="42"/>
      <c r="V17765" s="42"/>
      <c r="W17765" s="42"/>
      <c r="X17765" s="42"/>
      <c r="Y17765" s="42"/>
      <c r="Z17765" s="42"/>
    </row>
    <row r="17766">
      <c r="B17766" s="42"/>
      <c r="D17766" s="90"/>
      <c r="F17766" s="90"/>
      <c r="G17766" s="42"/>
      <c r="H17766" s="90"/>
      <c r="M17766" s="42"/>
      <c r="S17766" s="42"/>
      <c r="T17766" s="42"/>
      <c r="U17766" s="42"/>
      <c r="V17766" s="42"/>
      <c r="W17766" s="42"/>
      <c r="X17766" s="42"/>
      <c r="Y17766" s="42"/>
      <c r="Z17766" s="42"/>
    </row>
    <row r="17767">
      <c r="B17767" s="42"/>
      <c r="D17767" s="90"/>
      <c r="F17767" s="90"/>
      <c r="G17767" s="42"/>
      <c r="H17767" s="90"/>
      <c r="M17767" s="42"/>
      <c r="S17767" s="42"/>
      <c r="T17767" s="42"/>
      <c r="U17767" s="42"/>
      <c r="V17767" s="42"/>
      <c r="W17767" s="42"/>
      <c r="X17767" s="42"/>
      <c r="Y17767" s="42"/>
      <c r="Z17767" s="42"/>
    </row>
    <row r="17768">
      <c r="B17768" s="42"/>
      <c r="D17768" s="90"/>
      <c r="F17768" s="90"/>
      <c r="G17768" s="42"/>
      <c r="H17768" s="90"/>
      <c r="M17768" s="42"/>
      <c r="S17768" s="42"/>
      <c r="T17768" s="42"/>
      <c r="U17768" s="42"/>
      <c r="V17768" s="42"/>
      <c r="W17768" s="42"/>
      <c r="X17768" s="42"/>
      <c r="Y17768" s="42"/>
      <c r="Z17768" s="42"/>
    </row>
    <row r="17769">
      <c r="B17769" s="42"/>
      <c r="D17769" s="90"/>
      <c r="F17769" s="90"/>
      <c r="G17769" s="42"/>
      <c r="H17769" s="90"/>
      <c r="M17769" s="42"/>
      <c r="S17769" s="42"/>
      <c r="T17769" s="42"/>
      <c r="U17769" s="42"/>
      <c r="V17769" s="42"/>
      <c r="W17769" s="42"/>
      <c r="X17769" s="42"/>
      <c r="Y17769" s="42"/>
      <c r="Z17769" s="42"/>
    </row>
    <row r="17770">
      <c r="B17770" s="42"/>
      <c r="D17770" s="90"/>
      <c r="F17770" s="90"/>
      <c r="G17770" s="42"/>
      <c r="H17770" s="90"/>
      <c r="M17770" s="42"/>
      <c r="S17770" s="42"/>
      <c r="T17770" s="42"/>
      <c r="U17770" s="42"/>
      <c r="V17770" s="42"/>
      <c r="W17770" s="42"/>
      <c r="X17770" s="42"/>
      <c r="Y17770" s="42"/>
      <c r="Z17770" s="42"/>
    </row>
    <row r="17771">
      <c r="B17771" s="42"/>
      <c r="D17771" s="90"/>
      <c r="F17771" s="90"/>
      <c r="G17771" s="42"/>
      <c r="H17771" s="90"/>
      <c r="M17771" s="42"/>
      <c r="S17771" s="42"/>
      <c r="T17771" s="42"/>
      <c r="U17771" s="42"/>
      <c r="V17771" s="42"/>
      <c r="W17771" s="42"/>
      <c r="X17771" s="42"/>
      <c r="Y17771" s="42"/>
      <c r="Z17771" s="42"/>
    </row>
    <row r="17772">
      <c r="B17772" s="42"/>
      <c r="D17772" s="90"/>
      <c r="F17772" s="90"/>
      <c r="G17772" s="42"/>
      <c r="H17772" s="90"/>
      <c r="M17772" s="42"/>
      <c r="S17772" s="42"/>
      <c r="T17772" s="42"/>
      <c r="U17772" s="42"/>
      <c r="V17772" s="42"/>
      <c r="W17772" s="42"/>
      <c r="X17772" s="42"/>
      <c r="Y17772" s="42"/>
      <c r="Z17772" s="42"/>
    </row>
    <row r="17773">
      <c r="B17773" s="42"/>
      <c r="D17773" s="90"/>
      <c r="F17773" s="90"/>
      <c r="G17773" s="42"/>
      <c r="H17773" s="90"/>
      <c r="M17773" s="42"/>
      <c r="S17773" s="42"/>
      <c r="T17773" s="42"/>
      <c r="U17773" s="42"/>
      <c r="V17773" s="42"/>
      <c r="W17773" s="42"/>
      <c r="X17773" s="42"/>
      <c r="Y17773" s="42"/>
      <c r="Z17773" s="42"/>
    </row>
    <row r="17774">
      <c r="B17774" s="42"/>
      <c r="D17774" s="90"/>
      <c r="F17774" s="90"/>
      <c r="G17774" s="42"/>
      <c r="H17774" s="90"/>
      <c r="M17774" s="42"/>
      <c r="S17774" s="42"/>
      <c r="T17774" s="42"/>
      <c r="U17774" s="42"/>
      <c r="V17774" s="42"/>
      <c r="W17774" s="42"/>
      <c r="X17774" s="42"/>
      <c r="Y17774" s="42"/>
      <c r="Z17774" s="42"/>
    </row>
    <row r="17775">
      <c r="B17775" s="42"/>
      <c r="D17775" s="90"/>
      <c r="F17775" s="90"/>
      <c r="G17775" s="42"/>
      <c r="H17775" s="90"/>
      <c r="M17775" s="42"/>
      <c r="S17775" s="42"/>
      <c r="T17775" s="42"/>
      <c r="U17775" s="42"/>
      <c r="V17775" s="42"/>
      <c r="W17775" s="42"/>
      <c r="X17775" s="42"/>
      <c r="Y17775" s="42"/>
      <c r="Z17775" s="42"/>
    </row>
    <row r="17776">
      <c r="B17776" s="42"/>
      <c r="D17776" s="90"/>
      <c r="F17776" s="90"/>
      <c r="G17776" s="42"/>
      <c r="H17776" s="90"/>
      <c r="M17776" s="42"/>
      <c r="S17776" s="42"/>
      <c r="T17776" s="42"/>
      <c r="U17776" s="42"/>
      <c r="V17776" s="42"/>
      <c r="W17776" s="42"/>
      <c r="X17776" s="42"/>
      <c r="Y17776" s="42"/>
      <c r="Z17776" s="42"/>
    </row>
    <row r="17777">
      <c r="B17777" s="42"/>
      <c r="D17777" s="90"/>
      <c r="F17777" s="90"/>
      <c r="G17777" s="42"/>
      <c r="H17777" s="90"/>
      <c r="M17777" s="42"/>
      <c r="S17777" s="42"/>
      <c r="T17777" s="42"/>
      <c r="U17777" s="42"/>
      <c r="V17777" s="42"/>
      <c r="W17777" s="42"/>
      <c r="X17777" s="42"/>
      <c r="Y17777" s="42"/>
      <c r="Z17777" s="42"/>
    </row>
    <row r="17778">
      <c r="B17778" s="42"/>
      <c r="D17778" s="90"/>
      <c r="F17778" s="90"/>
      <c r="G17778" s="42"/>
      <c r="H17778" s="90"/>
      <c r="M17778" s="42"/>
      <c r="S17778" s="42"/>
      <c r="T17778" s="42"/>
      <c r="U17778" s="42"/>
      <c r="V17778" s="42"/>
      <c r="W17778" s="42"/>
      <c r="X17778" s="42"/>
      <c r="Y17778" s="42"/>
      <c r="Z17778" s="42"/>
    </row>
    <row r="17779">
      <c r="B17779" s="42"/>
      <c r="D17779" s="90"/>
      <c r="F17779" s="90"/>
      <c r="G17779" s="42"/>
      <c r="H17779" s="90"/>
      <c r="M17779" s="42"/>
      <c r="S17779" s="42"/>
      <c r="T17779" s="42"/>
      <c r="U17779" s="42"/>
      <c r="V17779" s="42"/>
      <c r="W17779" s="42"/>
      <c r="X17779" s="42"/>
      <c r="Y17779" s="42"/>
      <c r="Z17779" s="42"/>
    </row>
    <row r="17780">
      <c r="B17780" s="42"/>
      <c r="D17780" s="90"/>
      <c r="F17780" s="90"/>
      <c r="G17780" s="42"/>
      <c r="H17780" s="90"/>
      <c r="M17780" s="42"/>
      <c r="S17780" s="42"/>
      <c r="T17780" s="42"/>
      <c r="U17780" s="42"/>
      <c r="V17780" s="42"/>
      <c r="W17780" s="42"/>
      <c r="X17780" s="42"/>
      <c r="Y17780" s="42"/>
      <c r="Z17780" s="42"/>
    </row>
    <row r="17781">
      <c r="B17781" s="42"/>
      <c r="D17781" s="90"/>
      <c r="F17781" s="90"/>
      <c r="G17781" s="42"/>
      <c r="H17781" s="90"/>
      <c r="M17781" s="42"/>
      <c r="S17781" s="42"/>
      <c r="T17781" s="42"/>
      <c r="U17781" s="42"/>
      <c r="V17781" s="42"/>
      <c r="W17781" s="42"/>
      <c r="X17781" s="42"/>
      <c r="Y17781" s="42"/>
      <c r="Z17781" s="42"/>
    </row>
    <row r="17782">
      <c r="B17782" s="42"/>
      <c r="D17782" s="90"/>
      <c r="F17782" s="90"/>
      <c r="G17782" s="42"/>
      <c r="H17782" s="90"/>
      <c r="M17782" s="42"/>
      <c r="S17782" s="42"/>
      <c r="T17782" s="42"/>
      <c r="U17782" s="42"/>
      <c r="V17782" s="42"/>
      <c r="W17782" s="42"/>
      <c r="X17782" s="42"/>
      <c r="Y17782" s="42"/>
      <c r="Z17782" s="42"/>
    </row>
    <row r="17783">
      <c r="B17783" s="42"/>
      <c r="D17783" s="90"/>
      <c r="F17783" s="90"/>
      <c r="G17783" s="42"/>
      <c r="H17783" s="90"/>
      <c r="M17783" s="42"/>
      <c r="S17783" s="42"/>
      <c r="T17783" s="42"/>
      <c r="U17783" s="42"/>
      <c r="V17783" s="42"/>
      <c r="W17783" s="42"/>
      <c r="X17783" s="42"/>
      <c r="Y17783" s="42"/>
      <c r="Z17783" s="42"/>
    </row>
    <row r="17784">
      <c r="B17784" s="42"/>
      <c r="D17784" s="90"/>
      <c r="F17784" s="90"/>
      <c r="G17784" s="42"/>
      <c r="H17784" s="90"/>
      <c r="M17784" s="42"/>
      <c r="S17784" s="42"/>
      <c r="T17784" s="42"/>
      <c r="U17784" s="42"/>
      <c r="V17784" s="42"/>
      <c r="W17784" s="42"/>
      <c r="X17784" s="42"/>
      <c r="Y17784" s="42"/>
      <c r="Z17784" s="42"/>
    </row>
    <row r="17785">
      <c r="B17785" s="42"/>
      <c r="D17785" s="90"/>
      <c r="F17785" s="90"/>
      <c r="G17785" s="42"/>
      <c r="H17785" s="90"/>
      <c r="M17785" s="42"/>
      <c r="S17785" s="42"/>
      <c r="T17785" s="42"/>
      <c r="U17785" s="42"/>
      <c r="V17785" s="42"/>
      <c r="W17785" s="42"/>
      <c r="X17785" s="42"/>
      <c r="Y17785" s="42"/>
      <c r="Z17785" s="42"/>
    </row>
    <row r="17786">
      <c r="B17786" s="42"/>
      <c r="D17786" s="90"/>
      <c r="F17786" s="90"/>
      <c r="G17786" s="42"/>
      <c r="H17786" s="90"/>
      <c r="M17786" s="42"/>
      <c r="S17786" s="42"/>
      <c r="T17786" s="42"/>
      <c r="U17786" s="42"/>
      <c r="V17786" s="42"/>
      <c r="W17786" s="42"/>
      <c r="X17786" s="42"/>
      <c r="Y17786" s="42"/>
      <c r="Z17786" s="42"/>
    </row>
    <row r="17787">
      <c r="B17787" s="42"/>
      <c r="D17787" s="90"/>
      <c r="F17787" s="90"/>
      <c r="G17787" s="42"/>
      <c r="H17787" s="90"/>
      <c r="M17787" s="42"/>
      <c r="S17787" s="42"/>
      <c r="T17787" s="42"/>
      <c r="U17787" s="42"/>
      <c r="V17787" s="42"/>
      <c r="W17787" s="42"/>
      <c r="X17787" s="42"/>
      <c r="Y17787" s="42"/>
      <c r="Z17787" s="42"/>
    </row>
    <row r="17788">
      <c r="B17788" s="42"/>
      <c r="D17788" s="90"/>
      <c r="F17788" s="90"/>
      <c r="G17788" s="42"/>
      <c r="H17788" s="90"/>
      <c r="M17788" s="42"/>
      <c r="S17788" s="42"/>
      <c r="T17788" s="42"/>
      <c r="U17788" s="42"/>
      <c r="V17788" s="42"/>
      <c r="W17788" s="42"/>
      <c r="X17788" s="42"/>
      <c r="Y17788" s="42"/>
      <c r="Z17788" s="42"/>
    </row>
    <row r="17789">
      <c r="B17789" s="42"/>
      <c r="D17789" s="90"/>
      <c r="F17789" s="90"/>
      <c r="G17789" s="42"/>
      <c r="H17789" s="90"/>
      <c r="M17789" s="42"/>
      <c r="S17789" s="42"/>
      <c r="T17789" s="42"/>
      <c r="U17789" s="42"/>
      <c r="V17789" s="42"/>
      <c r="W17789" s="42"/>
      <c r="X17789" s="42"/>
      <c r="Y17789" s="42"/>
      <c r="Z17789" s="42"/>
    </row>
    <row r="17790">
      <c r="B17790" s="42"/>
      <c r="D17790" s="90"/>
      <c r="F17790" s="90"/>
      <c r="G17790" s="42"/>
      <c r="H17790" s="90"/>
      <c r="M17790" s="42"/>
      <c r="S17790" s="42"/>
      <c r="T17790" s="42"/>
      <c r="U17790" s="42"/>
      <c r="V17790" s="42"/>
      <c r="W17790" s="42"/>
      <c r="X17790" s="42"/>
      <c r="Y17790" s="42"/>
      <c r="Z17790" s="42"/>
    </row>
    <row r="17791">
      <c r="B17791" s="42"/>
      <c r="D17791" s="90"/>
      <c r="F17791" s="90"/>
      <c r="G17791" s="42"/>
      <c r="H17791" s="90"/>
      <c r="M17791" s="42"/>
      <c r="S17791" s="42"/>
      <c r="T17791" s="42"/>
      <c r="U17791" s="42"/>
      <c r="V17791" s="42"/>
      <c r="W17791" s="42"/>
      <c r="X17791" s="42"/>
      <c r="Y17791" s="42"/>
      <c r="Z17791" s="42"/>
    </row>
    <row r="17792">
      <c r="B17792" s="42"/>
      <c r="D17792" s="90"/>
      <c r="F17792" s="90"/>
      <c r="G17792" s="42"/>
      <c r="H17792" s="90"/>
      <c r="M17792" s="42"/>
      <c r="S17792" s="42"/>
      <c r="T17792" s="42"/>
      <c r="U17792" s="42"/>
      <c r="V17792" s="42"/>
      <c r="W17792" s="42"/>
      <c r="X17792" s="42"/>
      <c r="Y17792" s="42"/>
      <c r="Z17792" s="42"/>
    </row>
    <row r="17793">
      <c r="B17793" s="42"/>
      <c r="D17793" s="90"/>
      <c r="F17793" s="90"/>
      <c r="G17793" s="42"/>
      <c r="H17793" s="90"/>
      <c r="M17793" s="42"/>
      <c r="S17793" s="42"/>
      <c r="T17793" s="42"/>
      <c r="U17793" s="42"/>
      <c r="V17793" s="42"/>
      <c r="W17793" s="42"/>
      <c r="X17793" s="42"/>
      <c r="Y17793" s="42"/>
      <c r="Z17793" s="42"/>
    </row>
    <row r="17794">
      <c r="B17794" s="42"/>
      <c r="D17794" s="90"/>
      <c r="F17794" s="90"/>
      <c r="G17794" s="42"/>
      <c r="H17794" s="90"/>
      <c r="M17794" s="42"/>
      <c r="S17794" s="42"/>
      <c r="T17794" s="42"/>
      <c r="U17794" s="42"/>
      <c r="V17794" s="42"/>
      <c r="W17794" s="42"/>
      <c r="X17794" s="42"/>
      <c r="Y17794" s="42"/>
      <c r="Z17794" s="42"/>
    </row>
    <row r="17795">
      <c r="B17795" s="42"/>
      <c r="D17795" s="90"/>
      <c r="F17795" s="90"/>
      <c r="G17795" s="42"/>
      <c r="H17795" s="90"/>
      <c r="M17795" s="42"/>
      <c r="S17795" s="42"/>
      <c r="T17795" s="42"/>
      <c r="U17795" s="42"/>
      <c r="V17795" s="42"/>
      <c r="W17795" s="42"/>
      <c r="X17795" s="42"/>
      <c r="Y17795" s="42"/>
      <c r="Z17795" s="42"/>
    </row>
    <row r="17796">
      <c r="B17796" s="42"/>
      <c r="D17796" s="90"/>
      <c r="F17796" s="90"/>
      <c r="G17796" s="42"/>
      <c r="H17796" s="90"/>
      <c r="M17796" s="42"/>
      <c r="S17796" s="42"/>
      <c r="T17796" s="42"/>
      <c r="U17796" s="42"/>
      <c r="V17796" s="42"/>
      <c r="W17796" s="42"/>
      <c r="X17796" s="42"/>
      <c r="Y17796" s="42"/>
      <c r="Z17796" s="42"/>
    </row>
    <row r="17797">
      <c r="B17797" s="42"/>
      <c r="D17797" s="90"/>
      <c r="F17797" s="90"/>
      <c r="G17797" s="42"/>
      <c r="H17797" s="90"/>
      <c r="M17797" s="42"/>
      <c r="S17797" s="42"/>
      <c r="T17797" s="42"/>
      <c r="U17797" s="42"/>
      <c r="V17797" s="42"/>
      <c r="W17797" s="42"/>
      <c r="X17797" s="42"/>
      <c r="Y17797" s="42"/>
      <c r="Z17797" s="42"/>
    </row>
    <row r="17798">
      <c r="B17798" s="42"/>
      <c r="D17798" s="90"/>
      <c r="F17798" s="90"/>
      <c r="G17798" s="42"/>
      <c r="H17798" s="90"/>
      <c r="M17798" s="42"/>
      <c r="S17798" s="42"/>
      <c r="T17798" s="42"/>
      <c r="U17798" s="42"/>
      <c r="V17798" s="42"/>
      <c r="W17798" s="42"/>
      <c r="X17798" s="42"/>
      <c r="Y17798" s="42"/>
      <c r="Z17798" s="42"/>
    </row>
    <row r="17799">
      <c r="B17799" s="42"/>
      <c r="D17799" s="90"/>
      <c r="F17799" s="90"/>
      <c r="G17799" s="42"/>
      <c r="H17799" s="90"/>
      <c r="M17799" s="42"/>
      <c r="S17799" s="42"/>
      <c r="T17799" s="42"/>
      <c r="U17799" s="42"/>
      <c r="V17799" s="42"/>
      <c r="W17799" s="42"/>
      <c r="X17799" s="42"/>
      <c r="Y17799" s="42"/>
      <c r="Z17799" s="42"/>
    </row>
    <row r="17800">
      <c r="B17800" s="42"/>
      <c r="D17800" s="90"/>
      <c r="F17800" s="90"/>
      <c r="G17800" s="42"/>
      <c r="H17800" s="90"/>
      <c r="M17800" s="42"/>
      <c r="S17800" s="42"/>
      <c r="T17800" s="42"/>
      <c r="U17800" s="42"/>
      <c r="V17800" s="42"/>
      <c r="W17800" s="42"/>
      <c r="X17800" s="42"/>
      <c r="Y17800" s="42"/>
      <c r="Z17800" s="42"/>
    </row>
    <row r="17801">
      <c r="B17801" s="42"/>
      <c r="D17801" s="90"/>
      <c r="F17801" s="90"/>
      <c r="G17801" s="42"/>
      <c r="H17801" s="90"/>
      <c r="M17801" s="42"/>
      <c r="S17801" s="42"/>
      <c r="T17801" s="42"/>
      <c r="U17801" s="42"/>
      <c r="V17801" s="42"/>
      <c r="W17801" s="42"/>
      <c r="X17801" s="42"/>
      <c r="Y17801" s="42"/>
      <c r="Z17801" s="42"/>
    </row>
    <row r="17802">
      <c r="B17802" s="42"/>
      <c r="D17802" s="90"/>
      <c r="F17802" s="90"/>
      <c r="G17802" s="42"/>
      <c r="H17802" s="90"/>
      <c r="M17802" s="42"/>
      <c r="S17802" s="42"/>
      <c r="T17802" s="42"/>
      <c r="U17802" s="42"/>
      <c r="V17802" s="42"/>
      <c r="W17802" s="42"/>
      <c r="X17802" s="42"/>
      <c r="Y17802" s="42"/>
      <c r="Z17802" s="42"/>
    </row>
    <row r="17803">
      <c r="B17803" s="42"/>
      <c r="D17803" s="90"/>
      <c r="F17803" s="90"/>
      <c r="G17803" s="42"/>
      <c r="H17803" s="90"/>
      <c r="M17803" s="42"/>
      <c r="S17803" s="42"/>
      <c r="T17803" s="42"/>
      <c r="U17803" s="42"/>
      <c r="V17803" s="42"/>
      <c r="W17803" s="42"/>
      <c r="X17803" s="42"/>
      <c r="Y17803" s="42"/>
      <c r="Z17803" s="42"/>
    </row>
    <row r="17804">
      <c r="B17804" s="42"/>
      <c r="D17804" s="90"/>
      <c r="F17804" s="90"/>
      <c r="G17804" s="42"/>
      <c r="H17804" s="90"/>
      <c r="M17804" s="42"/>
      <c r="S17804" s="42"/>
      <c r="T17804" s="42"/>
      <c r="U17804" s="42"/>
      <c r="V17804" s="42"/>
      <c r="W17804" s="42"/>
      <c r="X17804" s="42"/>
      <c r="Y17804" s="42"/>
      <c r="Z17804" s="42"/>
    </row>
    <row r="17805">
      <c r="B17805" s="42"/>
      <c r="D17805" s="90"/>
      <c r="F17805" s="90"/>
      <c r="G17805" s="42"/>
      <c r="H17805" s="90"/>
      <c r="M17805" s="42"/>
      <c r="S17805" s="42"/>
      <c r="T17805" s="42"/>
      <c r="U17805" s="42"/>
      <c r="V17805" s="42"/>
      <c r="W17805" s="42"/>
      <c r="X17805" s="42"/>
      <c r="Y17805" s="42"/>
      <c r="Z17805" s="42"/>
    </row>
    <row r="17806">
      <c r="B17806" s="42"/>
      <c r="D17806" s="90"/>
      <c r="F17806" s="90"/>
      <c r="G17806" s="42"/>
      <c r="H17806" s="90"/>
      <c r="M17806" s="42"/>
      <c r="S17806" s="42"/>
      <c r="T17806" s="42"/>
      <c r="U17806" s="42"/>
      <c r="V17806" s="42"/>
      <c r="W17806" s="42"/>
      <c r="X17806" s="42"/>
      <c r="Y17806" s="42"/>
      <c r="Z17806" s="42"/>
    </row>
    <row r="17807">
      <c r="B17807" s="42"/>
      <c r="D17807" s="90"/>
      <c r="F17807" s="90"/>
      <c r="G17807" s="42"/>
      <c r="H17807" s="90"/>
      <c r="M17807" s="42"/>
      <c r="S17807" s="42"/>
      <c r="T17807" s="42"/>
      <c r="U17807" s="42"/>
      <c r="V17807" s="42"/>
      <c r="W17807" s="42"/>
      <c r="X17807" s="42"/>
      <c r="Y17807" s="42"/>
      <c r="Z17807" s="42"/>
    </row>
    <row r="17808">
      <c r="B17808" s="42"/>
      <c r="D17808" s="90"/>
      <c r="F17808" s="90"/>
      <c r="G17808" s="42"/>
      <c r="H17808" s="90"/>
      <c r="M17808" s="42"/>
      <c r="S17808" s="42"/>
      <c r="T17808" s="42"/>
      <c r="U17808" s="42"/>
      <c r="V17808" s="42"/>
      <c r="W17808" s="42"/>
      <c r="X17808" s="42"/>
      <c r="Y17808" s="42"/>
      <c r="Z17808" s="42"/>
    </row>
    <row r="17809">
      <c r="B17809" s="42"/>
      <c r="D17809" s="90"/>
      <c r="F17809" s="90"/>
      <c r="G17809" s="42"/>
      <c r="H17809" s="90"/>
      <c r="M17809" s="42"/>
      <c r="S17809" s="42"/>
      <c r="T17809" s="42"/>
      <c r="U17809" s="42"/>
      <c r="V17809" s="42"/>
      <c r="W17809" s="42"/>
      <c r="X17809" s="42"/>
      <c r="Y17809" s="42"/>
      <c r="Z17809" s="42"/>
    </row>
    <row r="17810">
      <c r="B17810" s="42"/>
      <c r="D17810" s="90"/>
      <c r="F17810" s="90"/>
      <c r="G17810" s="42"/>
      <c r="H17810" s="90"/>
      <c r="M17810" s="42"/>
      <c r="S17810" s="42"/>
      <c r="T17810" s="42"/>
      <c r="U17810" s="42"/>
      <c r="V17810" s="42"/>
      <c r="W17810" s="42"/>
      <c r="X17810" s="42"/>
      <c r="Y17810" s="42"/>
      <c r="Z17810" s="42"/>
    </row>
    <row r="17811">
      <c r="B17811" s="42"/>
      <c r="D17811" s="90"/>
      <c r="F17811" s="90"/>
      <c r="G17811" s="42"/>
      <c r="H17811" s="90"/>
      <c r="M17811" s="42"/>
      <c r="S17811" s="42"/>
      <c r="T17811" s="42"/>
      <c r="U17811" s="42"/>
      <c r="V17811" s="42"/>
      <c r="W17811" s="42"/>
      <c r="X17811" s="42"/>
      <c r="Y17811" s="42"/>
      <c r="Z17811" s="42"/>
    </row>
    <row r="17812">
      <c r="B17812" s="42"/>
      <c r="D17812" s="90"/>
      <c r="F17812" s="90"/>
      <c r="G17812" s="42"/>
      <c r="H17812" s="90"/>
      <c r="M17812" s="42"/>
      <c r="S17812" s="42"/>
      <c r="T17812" s="42"/>
      <c r="U17812" s="42"/>
      <c r="V17812" s="42"/>
      <c r="W17812" s="42"/>
      <c r="X17812" s="42"/>
      <c r="Y17812" s="42"/>
      <c r="Z17812" s="42"/>
    </row>
    <row r="17813">
      <c r="B17813" s="42"/>
      <c r="D17813" s="90"/>
      <c r="F17813" s="90"/>
      <c r="G17813" s="42"/>
      <c r="H17813" s="90"/>
      <c r="M17813" s="42"/>
      <c r="S17813" s="42"/>
      <c r="T17813" s="42"/>
      <c r="U17813" s="42"/>
      <c r="V17813" s="42"/>
      <c r="W17813" s="42"/>
      <c r="X17813" s="42"/>
      <c r="Y17813" s="42"/>
      <c r="Z17813" s="42"/>
    </row>
    <row r="17814">
      <c r="B17814" s="42"/>
      <c r="D17814" s="90"/>
      <c r="F17814" s="90"/>
      <c r="G17814" s="42"/>
      <c r="H17814" s="90"/>
      <c r="M17814" s="42"/>
      <c r="S17814" s="42"/>
      <c r="T17814" s="42"/>
      <c r="U17814" s="42"/>
      <c r="V17814" s="42"/>
      <c r="W17814" s="42"/>
      <c r="X17814" s="42"/>
      <c r="Y17814" s="42"/>
      <c r="Z17814" s="42"/>
    </row>
    <row r="17815">
      <c r="B17815" s="42"/>
      <c r="D17815" s="90"/>
      <c r="F17815" s="90"/>
      <c r="G17815" s="42"/>
      <c r="H17815" s="90"/>
      <c r="M17815" s="42"/>
      <c r="S17815" s="42"/>
      <c r="T17815" s="42"/>
      <c r="U17815" s="42"/>
      <c r="V17815" s="42"/>
      <c r="W17815" s="42"/>
      <c r="X17815" s="42"/>
      <c r="Y17815" s="42"/>
      <c r="Z17815" s="42"/>
    </row>
    <row r="17816">
      <c r="B17816" s="42"/>
      <c r="D17816" s="90"/>
      <c r="F17816" s="90"/>
      <c r="G17816" s="42"/>
      <c r="H17816" s="90"/>
      <c r="M17816" s="42"/>
      <c r="S17816" s="42"/>
      <c r="T17816" s="42"/>
      <c r="U17816" s="42"/>
      <c r="V17816" s="42"/>
      <c r="W17816" s="42"/>
      <c r="X17816" s="42"/>
      <c r="Y17816" s="42"/>
      <c r="Z17816" s="42"/>
    </row>
    <row r="17817">
      <c r="B17817" s="42"/>
      <c r="D17817" s="90"/>
      <c r="F17817" s="90"/>
      <c r="G17817" s="42"/>
      <c r="H17817" s="90"/>
      <c r="M17817" s="42"/>
      <c r="S17817" s="42"/>
      <c r="T17817" s="42"/>
      <c r="U17817" s="42"/>
      <c r="V17817" s="42"/>
      <c r="W17817" s="42"/>
      <c r="X17817" s="42"/>
      <c r="Y17817" s="42"/>
      <c r="Z17817" s="42"/>
    </row>
    <row r="17818">
      <c r="B17818" s="42"/>
      <c r="D17818" s="90"/>
      <c r="F17818" s="90"/>
      <c r="G17818" s="42"/>
      <c r="H17818" s="90"/>
      <c r="M17818" s="42"/>
      <c r="S17818" s="42"/>
      <c r="T17818" s="42"/>
      <c r="U17818" s="42"/>
      <c r="V17818" s="42"/>
      <c r="W17818" s="42"/>
      <c r="X17818" s="42"/>
      <c r="Y17818" s="42"/>
      <c r="Z17818" s="42"/>
    </row>
    <row r="17819">
      <c r="B17819" s="42"/>
      <c r="D17819" s="90"/>
      <c r="F17819" s="90"/>
      <c r="G17819" s="42"/>
      <c r="H17819" s="90"/>
      <c r="M17819" s="42"/>
      <c r="S17819" s="42"/>
      <c r="T17819" s="42"/>
      <c r="U17819" s="42"/>
      <c r="V17819" s="42"/>
      <c r="W17819" s="42"/>
      <c r="X17819" s="42"/>
      <c r="Y17819" s="42"/>
      <c r="Z17819" s="42"/>
    </row>
    <row r="17820">
      <c r="B17820" s="42"/>
      <c r="D17820" s="90"/>
      <c r="F17820" s="90"/>
      <c r="G17820" s="42"/>
      <c r="H17820" s="90"/>
      <c r="M17820" s="42"/>
      <c r="S17820" s="42"/>
      <c r="T17820" s="42"/>
      <c r="U17820" s="42"/>
      <c r="V17820" s="42"/>
      <c r="W17820" s="42"/>
      <c r="X17820" s="42"/>
      <c r="Y17820" s="42"/>
      <c r="Z17820" s="42"/>
    </row>
    <row r="17821">
      <c r="B17821" s="42"/>
      <c r="D17821" s="90"/>
      <c r="F17821" s="90"/>
      <c r="G17821" s="42"/>
      <c r="H17821" s="90"/>
      <c r="M17821" s="42"/>
      <c r="S17821" s="42"/>
      <c r="T17821" s="42"/>
      <c r="U17821" s="42"/>
      <c r="V17821" s="42"/>
      <c r="W17821" s="42"/>
      <c r="X17821" s="42"/>
      <c r="Y17821" s="42"/>
      <c r="Z17821" s="42"/>
    </row>
    <row r="17822">
      <c r="B17822" s="42"/>
      <c r="D17822" s="90"/>
      <c r="F17822" s="90"/>
      <c r="G17822" s="42"/>
      <c r="H17822" s="90"/>
      <c r="M17822" s="42"/>
      <c r="S17822" s="42"/>
      <c r="T17822" s="42"/>
      <c r="U17822" s="42"/>
      <c r="V17822" s="42"/>
      <c r="W17822" s="42"/>
      <c r="X17822" s="42"/>
      <c r="Y17822" s="42"/>
      <c r="Z17822" s="42"/>
    </row>
    <row r="17823">
      <c r="B17823" s="42"/>
      <c r="D17823" s="90"/>
      <c r="F17823" s="90"/>
      <c r="G17823" s="42"/>
      <c r="H17823" s="90"/>
      <c r="M17823" s="42"/>
      <c r="S17823" s="42"/>
      <c r="T17823" s="42"/>
      <c r="U17823" s="42"/>
      <c r="V17823" s="42"/>
      <c r="W17823" s="42"/>
      <c r="X17823" s="42"/>
      <c r="Y17823" s="42"/>
      <c r="Z17823" s="42"/>
    </row>
    <row r="17824">
      <c r="B17824" s="42"/>
      <c r="D17824" s="90"/>
      <c r="F17824" s="90"/>
      <c r="G17824" s="42"/>
      <c r="H17824" s="90"/>
      <c r="M17824" s="42"/>
      <c r="S17824" s="42"/>
      <c r="T17824" s="42"/>
      <c r="U17824" s="42"/>
      <c r="V17824" s="42"/>
      <c r="W17824" s="42"/>
      <c r="X17824" s="42"/>
      <c r="Y17824" s="42"/>
      <c r="Z17824" s="42"/>
    </row>
    <row r="17825">
      <c r="B17825" s="42"/>
      <c r="D17825" s="90"/>
      <c r="F17825" s="90"/>
      <c r="G17825" s="42"/>
      <c r="H17825" s="90"/>
      <c r="M17825" s="42"/>
      <c r="S17825" s="42"/>
      <c r="T17825" s="42"/>
      <c r="U17825" s="42"/>
      <c r="V17825" s="42"/>
      <c r="W17825" s="42"/>
      <c r="X17825" s="42"/>
      <c r="Y17825" s="42"/>
      <c r="Z17825" s="42"/>
    </row>
    <row r="17826">
      <c r="B17826" s="42"/>
      <c r="D17826" s="90"/>
      <c r="F17826" s="90"/>
      <c r="G17826" s="42"/>
      <c r="H17826" s="90"/>
      <c r="M17826" s="42"/>
      <c r="S17826" s="42"/>
      <c r="T17826" s="42"/>
      <c r="U17826" s="42"/>
      <c r="V17826" s="42"/>
      <c r="W17826" s="42"/>
      <c r="X17826" s="42"/>
      <c r="Y17826" s="42"/>
      <c r="Z17826" s="42"/>
    </row>
    <row r="17827">
      <c r="B17827" s="42"/>
      <c r="D17827" s="90"/>
      <c r="F17827" s="90"/>
      <c r="G17827" s="42"/>
      <c r="H17827" s="90"/>
      <c r="M17827" s="42"/>
      <c r="S17827" s="42"/>
      <c r="T17827" s="42"/>
      <c r="U17827" s="42"/>
      <c r="V17827" s="42"/>
      <c r="W17827" s="42"/>
      <c r="X17827" s="42"/>
      <c r="Y17827" s="42"/>
      <c r="Z17827" s="42"/>
    </row>
    <row r="17828">
      <c r="B17828" s="42"/>
      <c r="D17828" s="90"/>
      <c r="F17828" s="90"/>
      <c r="G17828" s="42"/>
      <c r="H17828" s="90"/>
      <c r="M17828" s="42"/>
      <c r="S17828" s="42"/>
      <c r="T17828" s="42"/>
      <c r="U17828" s="42"/>
      <c r="V17828" s="42"/>
      <c r="W17828" s="42"/>
      <c r="X17828" s="42"/>
      <c r="Y17828" s="42"/>
      <c r="Z17828" s="42"/>
    </row>
    <row r="17829">
      <c r="B17829" s="42"/>
      <c r="D17829" s="90"/>
      <c r="F17829" s="90"/>
      <c r="G17829" s="42"/>
      <c r="H17829" s="90"/>
      <c r="M17829" s="42"/>
      <c r="S17829" s="42"/>
      <c r="T17829" s="42"/>
      <c r="U17829" s="42"/>
      <c r="V17829" s="42"/>
      <c r="W17829" s="42"/>
      <c r="X17829" s="42"/>
      <c r="Y17829" s="42"/>
      <c r="Z17829" s="42"/>
    </row>
    <row r="17830">
      <c r="B17830" s="42"/>
      <c r="D17830" s="90"/>
      <c r="F17830" s="90"/>
      <c r="G17830" s="42"/>
      <c r="H17830" s="90"/>
      <c r="M17830" s="42"/>
      <c r="S17830" s="42"/>
      <c r="T17830" s="42"/>
      <c r="U17830" s="42"/>
      <c r="V17830" s="42"/>
      <c r="W17830" s="42"/>
      <c r="X17830" s="42"/>
      <c r="Y17830" s="42"/>
      <c r="Z17830" s="42"/>
    </row>
    <row r="17831">
      <c r="B17831" s="42"/>
      <c r="D17831" s="90"/>
      <c r="F17831" s="90"/>
      <c r="G17831" s="42"/>
      <c r="H17831" s="90"/>
      <c r="M17831" s="42"/>
      <c r="S17831" s="42"/>
      <c r="T17831" s="42"/>
      <c r="U17831" s="42"/>
      <c r="V17831" s="42"/>
      <c r="W17831" s="42"/>
      <c r="X17831" s="42"/>
      <c r="Y17831" s="42"/>
      <c r="Z17831" s="42"/>
    </row>
    <row r="17832">
      <c r="B17832" s="42"/>
      <c r="D17832" s="90"/>
      <c r="F17832" s="90"/>
      <c r="G17832" s="42"/>
      <c r="H17832" s="90"/>
      <c r="M17832" s="42"/>
      <c r="S17832" s="42"/>
      <c r="T17832" s="42"/>
      <c r="U17832" s="42"/>
      <c r="V17832" s="42"/>
      <c r="W17832" s="42"/>
      <c r="X17832" s="42"/>
      <c r="Y17832" s="42"/>
      <c r="Z17832" s="42"/>
    </row>
    <row r="17833">
      <c r="B17833" s="42"/>
      <c r="D17833" s="90"/>
      <c r="F17833" s="90"/>
      <c r="G17833" s="42"/>
      <c r="H17833" s="90"/>
      <c r="M17833" s="42"/>
      <c r="S17833" s="42"/>
      <c r="T17833" s="42"/>
      <c r="U17833" s="42"/>
      <c r="V17833" s="42"/>
      <c r="W17833" s="42"/>
      <c r="X17833" s="42"/>
      <c r="Y17833" s="42"/>
      <c r="Z17833" s="42"/>
    </row>
    <row r="17834">
      <c r="B17834" s="42"/>
      <c r="D17834" s="90"/>
      <c r="F17834" s="90"/>
      <c r="G17834" s="42"/>
      <c r="H17834" s="90"/>
      <c r="M17834" s="42"/>
      <c r="S17834" s="42"/>
      <c r="T17834" s="42"/>
      <c r="U17834" s="42"/>
      <c r="V17834" s="42"/>
      <c r="W17834" s="42"/>
      <c r="X17834" s="42"/>
      <c r="Y17834" s="42"/>
      <c r="Z17834" s="42"/>
    </row>
    <row r="17835">
      <c r="B17835" s="42"/>
      <c r="D17835" s="90"/>
      <c r="F17835" s="90"/>
      <c r="G17835" s="42"/>
      <c r="H17835" s="90"/>
      <c r="M17835" s="42"/>
      <c r="S17835" s="42"/>
      <c r="T17835" s="42"/>
      <c r="U17835" s="42"/>
      <c r="V17835" s="42"/>
      <c r="W17835" s="42"/>
      <c r="X17835" s="42"/>
      <c r="Y17835" s="42"/>
      <c r="Z17835" s="42"/>
    </row>
    <row r="17836">
      <c r="B17836" s="42"/>
      <c r="D17836" s="90"/>
      <c r="F17836" s="90"/>
      <c r="G17836" s="42"/>
      <c r="H17836" s="90"/>
      <c r="M17836" s="42"/>
      <c r="S17836" s="42"/>
      <c r="T17836" s="42"/>
      <c r="U17836" s="42"/>
      <c r="V17836" s="42"/>
      <c r="W17836" s="42"/>
      <c r="X17836" s="42"/>
      <c r="Y17836" s="42"/>
      <c r="Z17836" s="42"/>
    </row>
    <row r="17837">
      <c r="B17837" s="42"/>
      <c r="D17837" s="90"/>
      <c r="F17837" s="90"/>
      <c r="G17837" s="42"/>
      <c r="H17837" s="90"/>
      <c r="M17837" s="42"/>
      <c r="S17837" s="42"/>
      <c r="T17837" s="42"/>
      <c r="U17837" s="42"/>
      <c r="V17837" s="42"/>
      <c r="W17837" s="42"/>
      <c r="X17837" s="42"/>
      <c r="Y17837" s="42"/>
      <c r="Z17837" s="42"/>
    </row>
    <row r="17838">
      <c r="B17838" s="42"/>
      <c r="D17838" s="90"/>
      <c r="F17838" s="90"/>
      <c r="G17838" s="42"/>
      <c r="H17838" s="90"/>
      <c r="M17838" s="42"/>
      <c r="S17838" s="42"/>
      <c r="T17838" s="42"/>
      <c r="U17838" s="42"/>
      <c r="V17838" s="42"/>
      <c r="W17838" s="42"/>
      <c r="X17838" s="42"/>
      <c r="Y17838" s="42"/>
      <c r="Z17838" s="42"/>
    </row>
    <row r="17839">
      <c r="B17839" s="42"/>
      <c r="D17839" s="90"/>
      <c r="F17839" s="90"/>
      <c r="G17839" s="42"/>
      <c r="H17839" s="90"/>
      <c r="M17839" s="42"/>
      <c r="S17839" s="42"/>
      <c r="T17839" s="42"/>
      <c r="U17839" s="42"/>
      <c r="V17839" s="42"/>
      <c r="W17839" s="42"/>
      <c r="X17839" s="42"/>
      <c r="Y17839" s="42"/>
      <c r="Z17839" s="42"/>
    </row>
    <row r="17840">
      <c r="B17840" s="42"/>
      <c r="D17840" s="90"/>
      <c r="F17840" s="90"/>
      <c r="G17840" s="42"/>
      <c r="H17840" s="90"/>
      <c r="M17840" s="42"/>
      <c r="S17840" s="42"/>
      <c r="T17840" s="42"/>
      <c r="U17840" s="42"/>
      <c r="V17840" s="42"/>
      <c r="W17840" s="42"/>
      <c r="X17840" s="42"/>
      <c r="Y17840" s="42"/>
      <c r="Z17840" s="42"/>
    </row>
    <row r="17841">
      <c r="B17841" s="42"/>
      <c r="D17841" s="90"/>
      <c r="F17841" s="90"/>
      <c r="G17841" s="42"/>
      <c r="H17841" s="90"/>
      <c r="M17841" s="42"/>
      <c r="S17841" s="42"/>
      <c r="T17841" s="42"/>
      <c r="U17841" s="42"/>
      <c r="V17841" s="42"/>
      <c r="W17841" s="42"/>
      <c r="X17841" s="42"/>
      <c r="Y17841" s="42"/>
      <c r="Z17841" s="42"/>
    </row>
    <row r="17842">
      <c r="B17842" s="42"/>
      <c r="D17842" s="90"/>
      <c r="F17842" s="90"/>
      <c r="G17842" s="42"/>
      <c r="H17842" s="90"/>
      <c r="M17842" s="42"/>
      <c r="S17842" s="42"/>
      <c r="T17842" s="42"/>
      <c r="U17842" s="42"/>
      <c r="V17842" s="42"/>
      <c r="W17842" s="42"/>
      <c r="X17842" s="42"/>
      <c r="Y17842" s="42"/>
      <c r="Z17842" s="42"/>
    </row>
    <row r="17843">
      <c r="B17843" s="42"/>
      <c r="D17843" s="90"/>
      <c r="F17843" s="90"/>
      <c r="G17843" s="42"/>
      <c r="H17843" s="90"/>
      <c r="M17843" s="42"/>
      <c r="S17843" s="42"/>
      <c r="T17843" s="42"/>
      <c r="U17843" s="42"/>
      <c r="V17843" s="42"/>
      <c r="W17843" s="42"/>
      <c r="X17843" s="42"/>
      <c r="Y17843" s="42"/>
      <c r="Z17843" s="42"/>
    </row>
    <row r="17844">
      <c r="B17844" s="42"/>
      <c r="D17844" s="90"/>
      <c r="F17844" s="90"/>
      <c r="G17844" s="42"/>
      <c r="H17844" s="90"/>
      <c r="M17844" s="42"/>
      <c r="S17844" s="42"/>
      <c r="T17844" s="42"/>
      <c r="U17844" s="42"/>
      <c r="V17844" s="42"/>
      <c r="W17844" s="42"/>
      <c r="X17844" s="42"/>
      <c r="Y17844" s="42"/>
      <c r="Z17844" s="42"/>
    </row>
    <row r="17845">
      <c r="B17845" s="42"/>
      <c r="D17845" s="90"/>
      <c r="F17845" s="90"/>
      <c r="G17845" s="42"/>
      <c r="H17845" s="90"/>
      <c r="M17845" s="42"/>
      <c r="S17845" s="42"/>
      <c r="T17845" s="42"/>
      <c r="U17845" s="42"/>
      <c r="V17845" s="42"/>
      <c r="W17845" s="42"/>
      <c r="X17845" s="42"/>
      <c r="Y17845" s="42"/>
      <c r="Z17845" s="42"/>
    </row>
    <row r="17846">
      <c r="B17846" s="42"/>
      <c r="D17846" s="90"/>
      <c r="F17846" s="90"/>
      <c r="G17846" s="42"/>
      <c r="H17846" s="90"/>
      <c r="M17846" s="42"/>
      <c r="S17846" s="42"/>
      <c r="T17846" s="42"/>
      <c r="U17846" s="42"/>
      <c r="V17846" s="42"/>
      <c r="W17846" s="42"/>
      <c r="X17846" s="42"/>
      <c r="Y17846" s="42"/>
      <c r="Z17846" s="42"/>
    </row>
    <row r="17847">
      <c r="B17847" s="42"/>
      <c r="D17847" s="90"/>
      <c r="F17847" s="90"/>
      <c r="G17847" s="42"/>
      <c r="H17847" s="90"/>
      <c r="M17847" s="42"/>
      <c r="S17847" s="42"/>
      <c r="T17847" s="42"/>
      <c r="U17847" s="42"/>
      <c r="V17847" s="42"/>
      <c r="W17847" s="42"/>
      <c r="X17847" s="42"/>
      <c r="Y17847" s="42"/>
      <c r="Z17847" s="42"/>
    </row>
    <row r="17848">
      <c r="B17848" s="42"/>
      <c r="D17848" s="90"/>
      <c r="F17848" s="90"/>
      <c r="G17848" s="42"/>
      <c r="H17848" s="90"/>
      <c r="M17848" s="42"/>
      <c r="S17848" s="42"/>
      <c r="T17848" s="42"/>
      <c r="U17848" s="42"/>
      <c r="V17848" s="42"/>
      <c r="W17848" s="42"/>
      <c r="X17848" s="42"/>
      <c r="Y17848" s="42"/>
      <c r="Z17848" s="42"/>
    </row>
    <row r="17849">
      <c r="B17849" s="42"/>
      <c r="D17849" s="90"/>
      <c r="F17849" s="90"/>
      <c r="G17849" s="42"/>
      <c r="H17849" s="90"/>
      <c r="M17849" s="42"/>
      <c r="S17849" s="42"/>
      <c r="T17849" s="42"/>
      <c r="U17849" s="42"/>
      <c r="V17849" s="42"/>
      <c r="W17849" s="42"/>
      <c r="X17849" s="42"/>
      <c r="Y17849" s="42"/>
      <c r="Z17849" s="42"/>
    </row>
    <row r="17850">
      <c r="B17850" s="42"/>
      <c r="D17850" s="90"/>
      <c r="F17850" s="90"/>
      <c r="G17850" s="42"/>
      <c r="H17850" s="90"/>
      <c r="M17850" s="42"/>
      <c r="S17850" s="42"/>
      <c r="T17850" s="42"/>
      <c r="U17850" s="42"/>
      <c r="V17850" s="42"/>
      <c r="W17850" s="42"/>
      <c r="X17850" s="42"/>
      <c r="Y17850" s="42"/>
      <c r="Z17850" s="42"/>
    </row>
    <row r="17851">
      <c r="B17851" s="42"/>
      <c r="D17851" s="90"/>
      <c r="F17851" s="90"/>
      <c r="G17851" s="42"/>
      <c r="H17851" s="90"/>
      <c r="M17851" s="42"/>
      <c r="S17851" s="42"/>
      <c r="T17851" s="42"/>
      <c r="U17851" s="42"/>
      <c r="V17851" s="42"/>
      <c r="W17851" s="42"/>
      <c r="X17851" s="42"/>
      <c r="Y17851" s="42"/>
      <c r="Z17851" s="42"/>
    </row>
    <row r="17852">
      <c r="B17852" s="42"/>
      <c r="D17852" s="90"/>
      <c r="F17852" s="90"/>
      <c r="G17852" s="42"/>
      <c r="H17852" s="90"/>
      <c r="M17852" s="42"/>
      <c r="S17852" s="42"/>
      <c r="T17852" s="42"/>
      <c r="U17852" s="42"/>
      <c r="V17852" s="42"/>
      <c r="W17852" s="42"/>
      <c r="X17852" s="42"/>
      <c r="Y17852" s="42"/>
      <c r="Z17852" s="42"/>
    </row>
    <row r="17853">
      <c r="B17853" s="42"/>
      <c r="D17853" s="90"/>
      <c r="F17853" s="90"/>
      <c r="G17853" s="42"/>
      <c r="H17853" s="90"/>
      <c r="M17853" s="42"/>
      <c r="S17853" s="42"/>
      <c r="T17853" s="42"/>
      <c r="U17853" s="42"/>
      <c r="V17853" s="42"/>
      <c r="W17853" s="42"/>
      <c r="X17853" s="42"/>
      <c r="Y17853" s="42"/>
      <c r="Z17853" s="42"/>
    </row>
    <row r="17854">
      <c r="B17854" s="42"/>
      <c r="D17854" s="90"/>
      <c r="F17854" s="90"/>
      <c r="G17854" s="42"/>
      <c r="H17854" s="90"/>
      <c r="M17854" s="42"/>
      <c r="S17854" s="42"/>
      <c r="T17854" s="42"/>
      <c r="U17854" s="42"/>
      <c r="V17854" s="42"/>
      <c r="W17854" s="42"/>
      <c r="X17854" s="42"/>
      <c r="Y17854" s="42"/>
      <c r="Z17854" s="42"/>
    </row>
    <row r="17855">
      <c r="B17855" s="42"/>
      <c r="D17855" s="90"/>
      <c r="F17855" s="90"/>
      <c r="G17855" s="42"/>
      <c r="H17855" s="90"/>
      <c r="M17855" s="42"/>
      <c r="S17855" s="42"/>
      <c r="T17855" s="42"/>
      <c r="U17855" s="42"/>
      <c r="V17855" s="42"/>
      <c r="W17855" s="42"/>
      <c r="X17855" s="42"/>
      <c r="Y17855" s="42"/>
      <c r="Z17855" s="42"/>
    </row>
    <row r="17856">
      <c r="B17856" s="42"/>
      <c r="D17856" s="90"/>
      <c r="F17856" s="90"/>
      <c r="G17856" s="42"/>
      <c r="H17856" s="90"/>
      <c r="M17856" s="42"/>
      <c r="S17856" s="42"/>
      <c r="T17856" s="42"/>
      <c r="U17856" s="42"/>
      <c r="V17856" s="42"/>
      <c r="W17856" s="42"/>
      <c r="X17856" s="42"/>
      <c r="Y17856" s="42"/>
      <c r="Z17856" s="42"/>
    </row>
    <row r="17857">
      <c r="B17857" s="42"/>
      <c r="D17857" s="90"/>
      <c r="F17857" s="90"/>
      <c r="G17857" s="42"/>
      <c r="H17857" s="90"/>
      <c r="M17857" s="42"/>
      <c r="S17857" s="42"/>
      <c r="T17857" s="42"/>
      <c r="U17857" s="42"/>
      <c r="V17857" s="42"/>
      <c r="W17857" s="42"/>
      <c r="X17857" s="42"/>
      <c r="Y17857" s="42"/>
      <c r="Z17857" s="42"/>
    </row>
    <row r="17858">
      <c r="B17858" s="42"/>
      <c r="D17858" s="90"/>
      <c r="F17858" s="90"/>
      <c r="G17858" s="42"/>
      <c r="H17858" s="90"/>
      <c r="M17858" s="42"/>
      <c r="S17858" s="42"/>
      <c r="T17858" s="42"/>
      <c r="U17858" s="42"/>
      <c r="V17858" s="42"/>
      <c r="W17858" s="42"/>
      <c r="X17858" s="42"/>
      <c r="Y17858" s="42"/>
      <c r="Z17858" s="42"/>
    </row>
    <row r="17859">
      <c r="B17859" s="42"/>
      <c r="D17859" s="90"/>
      <c r="F17859" s="90"/>
      <c r="G17859" s="42"/>
      <c r="H17859" s="90"/>
      <c r="M17859" s="42"/>
      <c r="S17859" s="42"/>
      <c r="T17859" s="42"/>
      <c r="U17859" s="42"/>
      <c r="V17859" s="42"/>
      <c r="W17859" s="42"/>
      <c r="X17859" s="42"/>
      <c r="Y17859" s="42"/>
      <c r="Z17859" s="42"/>
    </row>
    <row r="17860">
      <c r="B17860" s="42"/>
      <c r="D17860" s="90"/>
      <c r="F17860" s="90"/>
      <c r="G17860" s="42"/>
      <c r="H17860" s="90"/>
      <c r="M17860" s="42"/>
      <c r="S17860" s="42"/>
      <c r="T17860" s="42"/>
      <c r="U17860" s="42"/>
      <c r="V17860" s="42"/>
      <c r="W17860" s="42"/>
      <c r="X17860" s="42"/>
      <c r="Y17860" s="42"/>
      <c r="Z17860" s="42"/>
    </row>
    <row r="17861">
      <c r="B17861" s="42"/>
      <c r="D17861" s="90"/>
      <c r="F17861" s="90"/>
      <c r="G17861" s="42"/>
      <c r="H17861" s="90"/>
      <c r="M17861" s="42"/>
      <c r="S17861" s="42"/>
      <c r="T17861" s="42"/>
      <c r="U17861" s="42"/>
      <c r="V17861" s="42"/>
      <c r="W17861" s="42"/>
      <c r="X17861" s="42"/>
      <c r="Y17861" s="42"/>
      <c r="Z17861" s="42"/>
    </row>
    <row r="17862">
      <c r="B17862" s="42"/>
      <c r="D17862" s="90"/>
      <c r="F17862" s="90"/>
      <c r="G17862" s="42"/>
      <c r="H17862" s="90"/>
      <c r="M17862" s="42"/>
      <c r="S17862" s="42"/>
      <c r="T17862" s="42"/>
      <c r="U17862" s="42"/>
      <c r="V17862" s="42"/>
      <c r="W17862" s="42"/>
      <c r="X17862" s="42"/>
      <c r="Y17862" s="42"/>
      <c r="Z17862" s="42"/>
    </row>
    <row r="17863">
      <c r="B17863" s="42"/>
      <c r="D17863" s="90"/>
      <c r="F17863" s="90"/>
      <c r="G17863" s="42"/>
      <c r="H17863" s="90"/>
      <c r="M17863" s="42"/>
      <c r="S17863" s="42"/>
      <c r="T17863" s="42"/>
      <c r="U17863" s="42"/>
      <c r="V17863" s="42"/>
      <c r="W17863" s="42"/>
      <c r="X17863" s="42"/>
      <c r="Y17863" s="42"/>
      <c r="Z17863" s="42"/>
    </row>
    <row r="17864">
      <c r="B17864" s="42"/>
      <c r="D17864" s="90"/>
      <c r="F17864" s="90"/>
      <c r="G17864" s="42"/>
      <c r="H17864" s="90"/>
      <c r="M17864" s="42"/>
      <c r="S17864" s="42"/>
      <c r="T17864" s="42"/>
      <c r="U17864" s="42"/>
      <c r="V17864" s="42"/>
      <c r="W17864" s="42"/>
      <c r="X17864" s="42"/>
      <c r="Y17864" s="42"/>
      <c r="Z17864" s="42"/>
    </row>
    <row r="17865">
      <c r="B17865" s="42"/>
      <c r="D17865" s="90"/>
      <c r="F17865" s="90"/>
      <c r="G17865" s="42"/>
      <c r="H17865" s="90"/>
      <c r="M17865" s="42"/>
      <c r="S17865" s="42"/>
      <c r="T17865" s="42"/>
      <c r="U17865" s="42"/>
      <c r="V17865" s="42"/>
      <c r="W17865" s="42"/>
      <c r="X17865" s="42"/>
      <c r="Y17865" s="42"/>
      <c r="Z17865" s="42"/>
    </row>
    <row r="17866">
      <c r="B17866" s="42"/>
      <c r="D17866" s="90"/>
      <c r="F17866" s="90"/>
      <c r="G17866" s="42"/>
      <c r="H17866" s="90"/>
      <c r="M17866" s="42"/>
      <c r="S17866" s="42"/>
      <c r="T17866" s="42"/>
      <c r="U17866" s="42"/>
      <c r="V17866" s="42"/>
      <c r="W17866" s="42"/>
      <c r="X17866" s="42"/>
      <c r="Y17866" s="42"/>
      <c r="Z17866" s="42"/>
    </row>
    <row r="17867">
      <c r="B17867" s="42"/>
      <c r="D17867" s="90"/>
      <c r="F17867" s="90"/>
      <c r="G17867" s="42"/>
      <c r="H17867" s="90"/>
      <c r="M17867" s="42"/>
      <c r="S17867" s="42"/>
      <c r="T17867" s="42"/>
      <c r="U17867" s="42"/>
      <c r="V17867" s="42"/>
      <c r="W17867" s="42"/>
      <c r="X17867" s="42"/>
      <c r="Y17867" s="42"/>
      <c r="Z17867" s="42"/>
    </row>
    <row r="17868">
      <c r="B17868" s="42"/>
      <c r="D17868" s="90"/>
      <c r="F17868" s="90"/>
      <c r="G17868" s="42"/>
      <c r="H17868" s="90"/>
      <c r="M17868" s="42"/>
      <c r="S17868" s="42"/>
      <c r="T17868" s="42"/>
      <c r="U17868" s="42"/>
      <c r="V17868" s="42"/>
      <c r="W17868" s="42"/>
      <c r="X17868" s="42"/>
      <c r="Y17868" s="42"/>
      <c r="Z17868" s="42"/>
    </row>
    <row r="17869">
      <c r="B17869" s="42"/>
      <c r="D17869" s="90"/>
      <c r="F17869" s="90"/>
      <c r="G17869" s="42"/>
      <c r="H17869" s="90"/>
      <c r="M17869" s="42"/>
      <c r="S17869" s="42"/>
      <c r="T17869" s="42"/>
      <c r="U17869" s="42"/>
      <c r="V17869" s="42"/>
      <c r="W17869" s="42"/>
      <c r="X17869" s="42"/>
      <c r="Y17869" s="42"/>
      <c r="Z17869" s="42"/>
    </row>
    <row r="17870">
      <c r="B17870" s="42"/>
      <c r="D17870" s="90"/>
      <c r="F17870" s="90"/>
      <c r="G17870" s="42"/>
      <c r="H17870" s="90"/>
      <c r="M17870" s="42"/>
      <c r="S17870" s="42"/>
      <c r="T17870" s="42"/>
      <c r="U17870" s="42"/>
      <c r="V17870" s="42"/>
      <c r="W17870" s="42"/>
      <c r="X17870" s="42"/>
      <c r="Y17870" s="42"/>
      <c r="Z17870" s="42"/>
    </row>
    <row r="17871">
      <c r="B17871" s="42"/>
      <c r="D17871" s="90"/>
      <c r="F17871" s="90"/>
      <c r="G17871" s="42"/>
      <c r="H17871" s="90"/>
      <c r="M17871" s="42"/>
      <c r="S17871" s="42"/>
      <c r="T17871" s="42"/>
      <c r="U17871" s="42"/>
      <c r="V17871" s="42"/>
      <c r="W17871" s="42"/>
      <c r="X17871" s="42"/>
      <c r="Y17871" s="42"/>
      <c r="Z17871" s="42"/>
    </row>
    <row r="17872">
      <c r="B17872" s="42"/>
      <c r="D17872" s="90"/>
      <c r="F17872" s="90"/>
      <c r="G17872" s="42"/>
      <c r="H17872" s="90"/>
      <c r="M17872" s="42"/>
      <c r="S17872" s="42"/>
      <c r="T17872" s="42"/>
      <c r="U17872" s="42"/>
      <c r="V17872" s="42"/>
      <c r="W17872" s="42"/>
      <c r="X17872" s="42"/>
      <c r="Y17872" s="42"/>
      <c r="Z17872" s="42"/>
    </row>
    <row r="17873">
      <c r="B17873" s="42"/>
      <c r="D17873" s="90"/>
      <c r="F17873" s="90"/>
      <c r="G17873" s="42"/>
      <c r="H17873" s="90"/>
      <c r="M17873" s="42"/>
      <c r="S17873" s="42"/>
      <c r="T17873" s="42"/>
      <c r="U17873" s="42"/>
      <c r="V17873" s="42"/>
      <c r="W17873" s="42"/>
      <c r="X17873" s="42"/>
      <c r="Y17873" s="42"/>
      <c r="Z17873" s="42"/>
    </row>
    <row r="17874">
      <c r="B17874" s="42"/>
      <c r="D17874" s="90"/>
      <c r="F17874" s="90"/>
      <c r="G17874" s="42"/>
      <c r="H17874" s="90"/>
      <c r="M17874" s="42"/>
      <c r="S17874" s="42"/>
      <c r="T17874" s="42"/>
      <c r="U17874" s="42"/>
      <c r="V17874" s="42"/>
      <c r="W17874" s="42"/>
      <c r="X17874" s="42"/>
      <c r="Y17874" s="42"/>
      <c r="Z17874" s="42"/>
    </row>
    <row r="17875">
      <c r="B17875" s="42"/>
      <c r="D17875" s="90"/>
      <c r="F17875" s="90"/>
      <c r="G17875" s="42"/>
      <c r="H17875" s="90"/>
      <c r="M17875" s="42"/>
      <c r="S17875" s="42"/>
      <c r="T17875" s="42"/>
      <c r="U17875" s="42"/>
      <c r="V17875" s="42"/>
      <c r="W17875" s="42"/>
      <c r="X17875" s="42"/>
      <c r="Y17875" s="42"/>
      <c r="Z17875" s="42"/>
    </row>
    <row r="17876">
      <c r="B17876" s="42"/>
      <c r="D17876" s="90"/>
      <c r="F17876" s="90"/>
      <c r="G17876" s="42"/>
      <c r="H17876" s="90"/>
      <c r="M17876" s="42"/>
      <c r="S17876" s="42"/>
      <c r="T17876" s="42"/>
      <c r="U17876" s="42"/>
      <c r="V17876" s="42"/>
      <c r="W17876" s="42"/>
      <c r="X17876" s="42"/>
      <c r="Y17876" s="42"/>
      <c r="Z17876" s="42"/>
    </row>
    <row r="17877">
      <c r="B17877" s="42"/>
      <c r="D17877" s="90"/>
      <c r="F17877" s="90"/>
      <c r="G17877" s="42"/>
      <c r="H17877" s="90"/>
      <c r="M17877" s="42"/>
      <c r="S17877" s="42"/>
      <c r="T17877" s="42"/>
      <c r="U17877" s="42"/>
      <c r="V17877" s="42"/>
      <c r="W17877" s="42"/>
      <c r="X17877" s="42"/>
      <c r="Y17877" s="42"/>
      <c r="Z17877" s="42"/>
    </row>
    <row r="17878">
      <c r="B17878" s="42"/>
      <c r="D17878" s="90"/>
      <c r="F17878" s="90"/>
      <c r="G17878" s="42"/>
      <c r="H17878" s="90"/>
      <c r="M17878" s="42"/>
      <c r="S17878" s="42"/>
      <c r="T17878" s="42"/>
      <c r="U17878" s="42"/>
      <c r="V17878" s="42"/>
      <c r="W17878" s="42"/>
      <c r="X17878" s="42"/>
      <c r="Y17878" s="42"/>
      <c r="Z17878" s="42"/>
    </row>
    <row r="17879">
      <c r="B17879" s="42"/>
      <c r="D17879" s="90"/>
      <c r="F17879" s="90"/>
      <c r="G17879" s="42"/>
      <c r="H17879" s="90"/>
      <c r="M17879" s="42"/>
      <c r="S17879" s="42"/>
      <c r="T17879" s="42"/>
      <c r="U17879" s="42"/>
      <c r="V17879" s="42"/>
      <c r="W17879" s="42"/>
      <c r="X17879" s="42"/>
      <c r="Y17879" s="42"/>
      <c r="Z17879" s="42"/>
    </row>
    <row r="17880">
      <c r="B17880" s="42"/>
      <c r="D17880" s="90"/>
      <c r="F17880" s="90"/>
      <c r="G17880" s="42"/>
      <c r="H17880" s="90"/>
      <c r="M17880" s="42"/>
      <c r="S17880" s="42"/>
      <c r="T17880" s="42"/>
      <c r="U17880" s="42"/>
      <c r="V17880" s="42"/>
      <c r="W17880" s="42"/>
      <c r="X17880" s="42"/>
      <c r="Y17880" s="42"/>
      <c r="Z17880" s="42"/>
    </row>
    <row r="17881">
      <c r="B17881" s="42"/>
      <c r="D17881" s="90"/>
      <c r="F17881" s="90"/>
      <c r="G17881" s="42"/>
      <c r="H17881" s="90"/>
      <c r="M17881" s="42"/>
      <c r="S17881" s="42"/>
      <c r="T17881" s="42"/>
      <c r="U17881" s="42"/>
      <c r="V17881" s="42"/>
      <c r="W17881" s="42"/>
      <c r="X17881" s="42"/>
      <c r="Y17881" s="42"/>
      <c r="Z17881" s="42"/>
    </row>
    <row r="17882">
      <c r="B17882" s="42"/>
      <c r="D17882" s="90"/>
      <c r="F17882" s="90"/>
      <c r="G17882" s="42"/>
      <c r="H17882" s="90"/>
      <c r="M17882" s="42"/>
      <c r="S17882" s="42"/>
      <c r="T17882" s="42"/>
      <c r="U17882" s="42"/>
      <c r="V17882" s="42"/>
      <c r="W17882" s="42"/>
      <c r="X17882" s="42"/>
      <c r="Y17882" s="42"/>
      <c r="Z17882" s="42"/>
    </row>
    <row r="17883">
      <c r="B17883" s="42"/>
      <c r="D17883" s="90"/>
      <c r="F17883" s="90"/>
      <c r="G17883" s="42"/>
      <c r="H17883" s="90"/>
      <c r="M17883" s="42"/>
      <c r="S17883" s="42"/>
      <c r="T17883" s="42"/>
      <c r="U17883" s="42"/>
      <c r="V17883" s="42"/>
      <c r="W17883" s="42"/>
      <c r="X17883" s="42"/>
      <c r="Y17883" s="42"/>
      <c r="Z17883" s="42"/>
    </row>
    <row r="17884">
      <c r="B17884" s="42"/>
      <c r="D17884" s="90"/>
      <c r="F17884" s="90"/>
      <c r="G17884" s="42"/>
      <c r="H17884" s="90"/>
      <c r="M17884" s="42"/>
      <c r="S17884" s="42"/>
      <c r="T17884" s="42"/>
      <c r="U17884" s="42"/>
      <c r="V17884" s="42"/>
      <c r="W17884" s="42"/>
      <c r="X17884" s="42"/>
      <c r="Y17884" s="42"/>
      <c r="Z17884" s="42"/>
    </row>
    <row r="17885">
      <c r="B17885" s="42"/>
      <c r="D17885" s="90"/>
      <c r="F17885" s="90"/>
      <c r="G17885" s="42"/>
      <c r="H17885" s="90"/>
      <c r="M17885" s="42"/>
      <c r="S17885" s="42"/>
      <c r="T17885" s="42"/>
      <c r="U17885" s="42"/>
      <c r="V17885" s="42"/>
      <c r="W17885" s="42"/>
      <c r="X17885" s="42"/>
      <c r="Y17885" s="42"/>
      <c r="Z17885" s="42"/>
    </row>
    <row r="17886">
      <c r="B17886" s="42"/>
      <c r="D17886" s="90"/>
      <c r="F17886" s="90"/>
      <c r="G17886" s="42"/>
      <c r="H17886" s="90"/>
      <c r="M17886" s="42"/>
      <c r="S17886" s="42"/>
      <c r="T17886" s="42"/>
      <c r="U17886" s="42"/>
      <c r="V17886" s="42"/>
      <c r="W17886" s="42"/>
      <c r="X17886" s="42"/>
      <c r="Y17886" s="42"/>
      <c r="Z17886" s="42"/>
    </row>
    <row r="17887">
      <c r="B17887" s="42"/>
      <c r="D17887" s="90"/>
      <c r="F17887" s="90"/>
      <c r="G17887" s="42"/>
      <c r="H17887" s="90"/>
      <c r="M17887" s="42"/>
      <c r="S17887" s="42"/>
      <c r="T17887" s="42"/>
      <c r="U17887" s="42"/>
      <c r="V17887" s="42"/>
      <c r="W17887" s="42"/>
      <c r="X17887" s="42"/>
      <c r="Y17887" s="42"/>
      <c r="Z17887" s="42"/>
    </row>
    <row r="17888">
      <c r="B17888" s="42"/>
      <c r="D17888" s="90"/>
      <c r="F17888" s="90"/>
      <c r="G17888" s="42"/>
      <c r="H17888" s="90"/>
      <c r="M17888" s="42"/>
      <c r="S17888" s="42"/>
      <c r="T17888" s="42"/>
      <c r="U17888" s="42"/>
      <c r="V17888" s="42"/>
      <c r="W17888" s="42"/>
      <c r="X17888" s="42"/>
      <c r="Y17888" s="42"/>
      <c r="Z17888" s="42"/>
    </row>
    <row r="17889">
      <c r="B17889" s="42"/>
      <c r="D17889" s="90"/>
      <c r="F17889" s="90"/>
      <c r="G17889" s="42"/>
      <c r="H17889" s="90"/>
      <c r="M17889" s="42"/>
      <c r="S17889" s="42"/>
      <c r="T17889" s="42"/>
      <c r="U17889" s="42"/>
      <c r="V17889" s="42"/>
      <c r="W17889" s="42"/>
      <c r="X17889" s="42"/>
      <c r="Y17889" s="42"/>
      <c r="Z17889" s="42"/>
    </row>
    <row r="17890">
      <c r="B17890" s="42"/>
      <c r="D17890" s="90"/>
      <c r="F17890" s="90"/>
      <c r="G17890" s="42"/>
      <c r="H17890" s="90"/>
      <c r="M17890" s="42"/>
      <c r="S17890" s="42"/>
      <c r="T17890" s="42"/>
      <c r="U17890" s="42"/>
      <c r="V17890" s="42"/>
      <c r="W17890" s="42"/>
      <c r="X17890" s="42"/>
      <c r="Y17890" s="42"/>
      <c r="Z17890" s="42"/>
    </row>
    <row r="17891">
      <c r="B17891" s="42"/>
      <c r="D17891" s="90"/>
      <c r="F17891" s="90"/>
      <c r="G17891" s="42"/>
      <c r="H17891" s="90"/>
      <c r="M17891" s="42"/>
      <c r="S17891" s="42"/>
      <c r="T17891" s="42"/>
      <c r="U17891" s="42"/>
      <c r="V17891" s="42"/>
      <c r="W17891" s="42"/>
      <c r="X17891" s="42"/>
      <c r="Y17891" s="42"/>
      <c r="Z17891" s="42"/>
    </row>
    <row r="17892">
      <c r="B17892" s="42"/>
      <c r="D17892" s="90"/>
      <c r="F17892" s="90"/>
      <c r="G17892" s="42"/>
      <c r="H17892" s="90"/>
      <c r="M17892" s="42"/>
      <c r="S17892" s="42"/>
      <c r="T17892" s="42"/>
      <c r="U17892" s="42"/>
      <c r="V17892" s="42"/>
      <c r="W17892" s="42"/>
      <c r="X17892" s="42"/>
      <c r="Y17892" s="42"/>
      <c r="Z17892" s="42"/>
    </row>
    <row r="17893">
      <c r="B17893" s="42"/>
      <c r="D17893" s="90"/>
      <c r="F17893" s="90"/>
      <c r="G17893" s="42"/>
      <c r="H17893" s="90"/>
      <c r="M17893" s="42"/>
      <c r="S17893" s="42"/>
      <c r="T17893" s="42"/>
      <c r="U17893" s="42"/>
      <c r="V17893" s="42"/>
      <c r="W17893" s="42"/>
      <c r="X17893" s="42"/>
      <c r="Y17893" s="42"/>
      <c r="Z17893" s="42"/>
    </row>
    <row r="17894">
      <c r="B17894" s="42"/>
      <c r="D17894" s="90"/>
      <c r="F17894" s="90"/>
      <c r="G17894" s="42"/>
      <c r="H17894" s="90"/>
      <c r="M17894" s="42"/>
      <c r="S17894" s="42"/>
      <c r="T17894" s="42"/>
      <c r="U17894" s="42"/>
      <c r="V17894" s="42"/>
      <c r="W17894" s="42"/>
      <c r="X17894" s="42"/>
      <c r="Y17894" s="42"/>
      <c r="Z17894" s="42"/>
    </row>
    <row r="17895">
      <c r="B17895" s="42"/>
      <c r="D17895" s="90"/>
      <c r="F17895" s="90"/>
      <c r="G17895" s="42"/>
      <c r="H17895" s="90"/>
      <c r="M17895" s="42"/>
      <c r="S17895" s="42"/>
      <c r="T17895" s="42"/>
      <c r="U17895" s="42"/>
      <c r="V17895" s="42"/>
      <c r="W17895" s="42"/>
      <c r="X17895" s="42"/>
      <c r="Y17895" s="42"/>
      <c r="Z17895" s="42"/>
    </row>
    <row r="17896">
      <c r="B17896" s="42"/>
      <c r="D17896" s="90"/>
      <c r="F17896" s="90"/>
      <c r="G17896" s="42"/>
      <c r="H17896" s="90"/>
      <c r="M17896" s="42"/>
      <c r="S17896" s="42"/>
      <c r="T17896" s="42"/>
      <c r="U17896" s="42"/>
      <c r="V17896" s="42"/>
      <c r="W17896" s="42"/>
      <c r="X17896" s="42"/>
      <c r="Y17896" s="42"/>
      <c r="Z17896" s="42"/>
    </row>
    <row r="17897">
      <c r="B17897" s="42"/>
      <c r="D17897" s="90"/>
      <c r="F17897" s="90"/>
      <c r="G17897" s="42"/>
      <c r="H17897" s="90"/>
      <c r="M17897" s="42"/>
      <c r="S17897" s="42"/>
      <c r="T17897" s="42"/>
      <c r="U17897" s="42"/>
      <c r="V17897" s="42"/>
      <c r="W17897" s="42"/>
      <c r="X17897" s="42"/>
      <c r="Y17897" s="42"/>
      <c r="Z17897" s="42"/>
    </row>
    <row r="17898">
      <c r="B17898" s="42"/>
      <c r="D17898" s="90"/>
      <c r="F17898" s="90"/>
      <c r="G17898" s="42"/>
      <c r="H17898" s="90"/>
      <c r="M17898" s="42"/>
      <c r="S17898" s="42"/>
      <c r="T17898" s="42"/>
      <c r="U17898" s="42"/>
      <c r="V17898" s="42"/>
      <c r="W17898" s="42"/>
      <c r="X17898" s="42"/>
      <c r="Y17898" s="42"/>
      <c r="Z17898" s="42"/>
    </row>
    <row r="17899">
      <c r="B17899" s="42"/>
      <c r="D17899" s="90"/>
      <c r="F17899" s="90"/>
      <c r="G17899" s="42"/>
      <c r="H17899" s="90"/>
      <c r="M17899" s="42"/>
      <c r="S17899" s="42"/>
      <c r="T17899" s="42"/>
      <c r="U17899" s="42"/>
      <c r="V17899" s="42"/>
      <c r="W17899" s="42"/>
      <c r="X17899" s="42"/>
      <c r="Y17899" s="42"/>
      <c r="Z17899" s="42"/>
    </row>
    <row r="17900">
      <c r="B17900" s="42"/>
      <c r="D17900" s="90"/>
      <c r="F17900" s="90"/>
      <c r="G17900" s="42"/>
      <c r="H17900" s="90"/>
      <c r="M17900" s="42"/>
      <c r="S17900" s="42"/>
      <c r="T17900" s="42"/>
      <c r="U17900" s="42"/>
      <c r="V17900" s="42"/>
      <c r="W17900" s="42"/>
      <c r="X17900" s="42"/>
      <c r="Y17900" s="42"/>
      <c r="Z17900" s="42"/>
    </row>
    <row r="17901">
      <c r="B17901" s="42"/>
      <c r="D17901" s="90"/>
      <c r="F17901" s="90"/>
      <c r="G17901" s="42"/>
      <c r="H17901" s="90"/>
      <c r="M17901" s="42"/>
      <c r="S17901" s="42"/>
      <c r="T17901" s="42"/>
      <c r="U17901" s="42"/>
      <c r="V17901" s="42"/>
      <c r="W17901" s="42"/>
      <c r="X17901" s="42"/>
      <c r="Y17901" s="42"/>
      <c r="Z17901" s="42"/>
    </row>
    <row r="17902">
      <c r="B17902" s="42"/>
      <c r="D17902" s="90"/>
      <c r="F17902" s="90"/>
      <c r="G17902" s="42"/>
      <c r="H17902" s="90"/>
      <c r="M17902" s="42"/>
      <c r="S17902" s="42"/>
      <c r="T17902" s="42"/>
      <c r="U17902" s="42"/>
      <c r="V17902" s="42"/>
      <c r="W17902" s="42"/>
      <c r="X17902" s="42"/>
      <c r="Y17902" s="42"/>
      <c r="Z17902" s="42"/>
    </row>
    <row r="17903">
      <c r="B17903" s="42"/>
      <c r="D17903" s="90"/>
      <c r="F17903" s="90"/>
      <c r="G17903" s="42"/>
      <c r="H17903" s="90"/>
      <c r="M17903" s="42"/>
      <c r="S17903" s="42"/>
      <c r="T17903" s="42"/>
      <c r="U17903" s="42"/>
      <c r="V17903" s="42"/>
      <c r="W17903" s="42"/>
      <c r="X17903" s="42"/>
      <c r="Y17903" s="42"/>
      <c r="Z17903" s="42"/>
    </row>
    <row r="17904">
      <c r="B17904" s="42"/>
      <c r="D17904" s="90"/>
      <c r="F17904" s="90"/>
      <c r="G17904" s="42"/>
      <c r="H17904" s="90"/>
      <c r="M17904" s="42"/>
      <c r="S17904" s="42"/>
      <c r="T17904" s="42"/>
      <c r="U17904" s="42"/>
      <c r="V17904" s="42"/>
      <c r="W17904" s="42"/>
      <c r="X17904" s="42"/>
      <c r="Y17904" s="42"/>
      <c r="Z17904" s="42"/>
    </row>
    <row r="17905">
      <c r="B17905" s="42"/>
      <c r="D17905" s="90"/>
      <c r="F17905" s="90"/>
      <c r="G17905" s="42"/>
      <c r="H17905" s="90"/>
      <c r="M17905" s="42"/>
      <c r="S17905" s="42"/>
      <c r="T17905" s="42"/>
      <c r="U17905" s="42"/>
      <c r="V17905" s="42"/>
      <c r="W17905" s="42"/>
      <c r="X17905" s="42"/>
      <c r="Y17905" s="42"/>
      <c r="Z17905" s="42"/>
    </row>
    <row r="17906">
      <c r="B17906" s="42"/>
      <c r="D17906" s="90"/>
      <c r="F17906" s="90"/>
      <c r="G17906" s="42"/>
      <c r="H17906" s="90"/>
      <c r="M17906" s="42"/>
      <c r="S17906" s="42"/>
      <c r="T17906" s="42"/>
      <c r="U17906" s="42"/>
      <c r="V17906" s="42"/>
      <c r="W17906" s="42"/>
      <c r="X17906" s="42"/>
      <c r="Y17906" s="42"/>
      <c r="Z17906" s="42"/>
    </row>
    <row r="17907">
      <c r="B17907" s="42"/>
      <c r="D17907" s="90"/>
      <c r="F17907" s="90"/>
      <c r="G17907" s="42"/>
      <c r="H17907" s="90"/>
      <c r="M17907" s="42"/>
      <c r="S17907" s="42"/>
      <c r="T17907" s="42"/>
      <c r="U17907" s="42"/>
      <c r="V17907" s="42"/>
      <c r="W17907" s="42"/>
      <c r="X17907" s="42"/>
      <c r="Y17907" s="42"/>
      <c r="Z17907" s="42"/>
    </row>
    <row r="17908">
      <c r="B17908" s="42"/>
      <c r="D17908" s="90"/>
      <c r="F17908" s="90"/>
      <c r="G17908" s="42"/>
      <c r="H17908" s="90"/>
      <c r="M17908" s="42"/>
      <c r="S17908" s="42"/>
      <c r="T17908" s="42"/>
      <c r="U17908" s="42"/>
      <c r="V17908" s="42"/>
      <c r="W17908" s="42"/>
      <c r="X17908" s="42"/>
      <c r="Y17908" s="42"/>
      <c r="Z17908" s="42"/>
    </row>
    <row r="17909">
      <c r="B17909" s="42"/>
      <c r="D17909" s="90"/>
      <c r="F17909" s="90"/>
      <c r="G17909" s="42"/>
      <c r="H17909" s="90"/>
      <c r="M17909" s="42"/>
      <c r="S17909" s="42"/>
      <c r="T17909" s="42"/>
      <c r="U17909" s="42"/>
      <c r="V17909" s="42"/>
      <c r="W17909" s="42"/>
      <c r="X17909" s="42"/>
      <c r="Y17909" s="42"/>
      <c r="Z17909" s="42"/>
    </row>
    <row r="17910">
      <c r="B17910" s="42"/>
      <c r="D17910" s="90"/>
      <c r="F17910" s="90"/>
      <c r="G17910" s="42"/>
      <c r="H17910" s="90"/>
      <c r="M17910" s="42"/>
      <c r="S17910" s="42"/>
      <c r="T17910" s="42"/>
      <c r="U17910" s="42"/>
      <c r="V17910" s="42"/>
      <c r="W17910" s="42"/>
      <c r="X17910" s="42"/>
      <c r="Y17910" s="42"/>
      <c r="Z17910" s="42"/>
    </row>
    <row r="17911">
      <c r="B17911" s="42"/>
      <c r="D17911" s="90"/>
      <c r="F17911" s="90"/>
      <c r="G17911" s="42"/>
      <c r="H17911" s="90"/>
      <c r="M17911" s="42"/>
      <c r="S17911" s="42"/>
      <c r="T17911" s="42"/>
      <c r="U17911" s="42"/>
      <c r="V17911" s="42"/>
      <c r="W17911" s="42"/>
      <c r="X17911" s="42"/>
      <c r="Y17911" s="42"/>
      <c r="Z17911" s="42"/>
    </row>
    <row r="17912">
      <c r="B17912" s="42"/>
      <c r="D17912" s="90"/>
      <c r="F17912" s="90"/>
      <c r="G17912" s="42"/>
      <c r="H17912" s="90"/>
      <c r="M17912" s="42"/>
      <c r="S17912" s="42"/>
      <c r="T17912" s="42"/>
      <c r="U17912" s="42"/>
      <c r="V17912" s="42"/>
      <c r="W17912" s="42"/>
      <c r="X17912" s="42"/>
      <c r="Y17912" s="42"/>
      <c r="Z17912" s="42"/>
    </row>
    <row r="17913">
      <c r="B17913" s="42"/>
      <c r="D17913" s="90"/>
      <c r="F17913" s="90"/>
      <c r="G17913" s="42"/>
      <c r="H17913" s="90"/>
      <c r="M17913" s="42"/>
      <c r="S17913" s="42"/>
      <c r="T17913" s="42"/>
      <c r="U17913" s="42"/>
      <c r="V17913" s="42"/>
      <c r="W17913" s="42"/>
      <c r="X17913" s="42"/>
      <c r="Y17913" s="42"/>
      <c r="Z17913" s="42"/>
    </row>
    <row r="17914">
      <c r="B17914" s="42"/>
      <c r="D17914" s="90"/>
      <c r="F17914" s="90"/>
      <c r="G17914" s="42"/>
      <c r="H17914" s="90"/>
      <c r="M17914" s="42"/>
      <c r="S17914" s="42"/>
      <c r="T17914" s="42"/>
      <c r="U17914" s="42"/>
      <c r="V17914" s="42"/>
      <c r="W17914" s="42"/>
      <c r="X17914" s="42"/>
      <c r="Y17914" s="42"/>
      <c r="Z17914" s="42"/>
    </row>
    <row r="17915">
      <c r="B17915" s="42"/>
      <c r="D17915" s="90"/>
      <c r="F17915" s="90"/>
      <c r="G17915" s="42"/>
      <c r="H17915" s="90"/>
      <c r="M17915" s="42"/>
      <c r="S17915" s="42"/>
      <c r="T17915" s="42"/>
      <c r="U17915" s="42"/>
      <c r="V17915" s="42"/>
      <c r="W17915" s="42"/>
      <c r="X17915" s="42"/>
      <c r="Y17915" s="42"/>
      <c r="Z17915" s="42"/>
    </row>
    <row r="17916">
      <c r="B17916" s="42"/>
      <c r="D17916" s="90"/>
      <c r="F17916" s="90"/>
      <c r="G17916" s="42"/>
      <c r="H17916" s="90"/>
      <c r="M17916" s="42"/>
      <c r="S17916" s="42"/>
      <c r="T17916" s="42"/>
      <c r="U17916" s="42"/>
      <c r="V17916" s="42"/>
      <c r="W17916" s="42"/>
      <c r="X17916" s="42"/>
      <c r="Y17916" s="42"/>
      <c r="Z17916" s="42"/>
    </row>
    <row r="17917">
      <c r="B17917" s="42"/>
      <c r="D17917" s="90"/>
      <c r="F17917" s="90"/>
      <c r="G17917" s="42"/>
      <c r="H17917" s="90"/>
      <c r="M17917" s="42"/>
      <c r="S17917" s="42"/>
      <c r="T17917" s="42"/>
      <c r="U17917" s="42"/>
      <c r="V17917" s="42"/>
      <c r="W17917" s="42"/>
      <c r="X17917" s="42"/>
      <c r="Y17917" s="42"/>
      <c r="Z17917" s="42"/>
    </row>
    <row r="17918">
      <c r="B17918" s="42"/>
      <c r="D17918" s="90"/>
      <c r="F17918" s="90"/>
      <c r="G17918" s="42"/>
      <c r="H17918" s="90"/>
      <c r="M17918" s="42"/>
      <c r="S17918" s="42"/>
      <c r="T17918" s="42"/>
      <c r="U17918" s="42"/>
      <c r="V17918" s="42"/>
      <c r="W17918" s="42"/>
      <c r="X17918" s="42"/>
      <c r="Y17918" s="42"/>
      <c r="Z17918" s="42"/>
    </row>
    <row r="17919">
      <c r="B17919" s="42"/>
      <c r="D17919" s="90"/>
      <c r="F17919" s="90"/>
      <c r="G17919" s="42"/>
      <c r="H17919" s="90"/>
      <c r="M17919" s="42"/>
      <c r="S17919" s="42"/>
      <c r="T17919" s="42"/>
      <c r="U17919" s="42"/>
      <c r="V17919" s="42"/>
      <c r="W17919" s="42"/>
      <c r="X17919" s="42"/>
      <c r="Y17919" s="42"/>
      <c r="Z17919" s="42"/>
    </row>
    <row r="17920">
      <c r="B17920" s="42"/>
      <c r="D17920" s="90"/>
      <c r="F17920" s="90"/>
      <c r="G17920" s="42"/>
      <c r="H17920" s="90"/>
      <c r="M17920" s="42"/>
      <c r="S17920" s="42"/>
      <c r="T17920" s="42"/>
      <c r="U17920" s="42"/>
      <c r="V17920" s="42"/>
      <c r="W17920" s="42"/>
      <c r="X17920" s="42"/>
      <c r="Y17920" s="42"/>
      <c r="Z17920" s="42"/>
    </row>
    <row r="17921">
      <c r="B17921" s="42"/>
      <c r="D17921" s="90"/>
      <c r="F17921" s="90"/>
      <c r="G17921" s="42"/>
      <c r="H17921" s="90"/>
      <c r="M17921" s="42"/>
      <c r="S17921" s="42"/>
      <c r="T17921" s="42"/>
      <c r="U17921" s="42"/>
      <c r="V17921" s="42"/>
      <c r="W17921" s="42"/>
      <c r="X17921" s="42"/>
      <c r="Y17921" s="42"/>
      <c r="Z17921" s="42"/>
    </row>
    <row r="17922">
      <c r="B17922" s="42"/>
      <c r="D17922" s="90"/>
      <c r="F17922" s="90"/>
      <c r="G17922" s="42"/>
      <c r="H17922" s="90"/>
      <c r="M17922" s="42"/>
      <c r="S17922" s="42"/>
      <c r="T17922" s="42"/>
      <c r="U17922" s="42"/>
      <c r="V17922" s="42"/>
      <c r="W17922" s="42"/>
      <c r="X17922" s="42"/>
      <c r="Y17922" s="42"/>
      <c r="Z17922" s="42"/>
    </row>
    <row r="17923">
      <c r="B17923" s="42"/>
      <c r="D17923" s="90"/>
      <c r="F17923" s="90"/>
      <c r="G17923" s="42"/>
      <c r="H17923" s="90"/>
      <c r="M17923" s="42"/>
      <c r="S17923" s="42"/>
      <c r="T17923" s="42"/>
      <c r="U17923" s="42"/>
      <c r="V17923" s="42"/>
      <c r="W17923" s="42"/>
      <c r="X17923" s="42"/>
      <c r="Y17923" s="42"/>
      <c r="Z17923" s="42"/>
    </row>
    <row r="17924">
      <c r="B17924" s="42"/>
      <c r="D17924" s="90"/>
      <c r="F17924" s="90"/>
      <c r="G17924" s="42"/>
      <c r="H17924" s="90"/>
      <c r="M17924" s="42"/>
      <c r="S17924" s="42"/>
      <c r="T17924" s="42"/>
      <c r="U17924" s="42"/>
      <c r="V17924" s="42"/>
      <c r="W17924" s="42"/>
      <c r="X17924" s="42"/>
      <c r="Y17924" s="42"/>
      <c r="Z17924" s="42"/>
    </row>
    <row r="17925">
      <c r="B17925" s="42"/>
      <c r="D17925" s="90"/>
      <c r="F17925" s="90"/>
      <c r="G17925" s="42"/>
      <c r="H17925" s="90"/>
      <c r="M17925" s="42"/>
      <c r="S17925" s="42"/>
      <c r="T17925" s="42"/>
      <c r="U17925" s="42"/>
      <c r="V17925" s="42"/>
      <c r="W17925" s="42"/>
      <c r="X17925" s="42"/>
      <c r="Y17925" s="42"/>
      <c r="Z17925" s="42"/>
    </row>
    <row r="17926">
      <c r="B17926" s="42"/>
      <c r="D17926" s="90"/>
      <c r="F17926" s="90"/>
      <c r="G17926" s="42"/>
      <c r="H17926" s="90"/>
      <c r="M17926" s="42"/>
      <c r="S17926" s="42"/>
      <c r="T17926" s="42"/>
      <c r="U17926" s="42"/>
      <c r="V17926" s="42"/>
      <c r="W17926" s="42"/>
      <c r="X17926" s="42"/>
      <c r="Y17926" s="42"/>
      <c r="Z17926" s="42"/>
    </row>
    <row r="17927">
      <c r="B17927" s="42"/>
      <c r="D17927" s="90"/>
      <c r="F17927" s="90"/>
      <c r="G17927" s="42"/>
      <c r="H17927" s="90"/>
      <c r="M17927" s="42"/>
      <c r="S17927" s="42"/>
      <c r="T17927" s="42"/>
      <c r="U17927" s="42"/>
      <c r="V17927" s="42"/>
      <c r="W17927" s="42"/>
      <c r="X17927" s="42"/>
      <c r="Y17927" s="42"/>
      <c r="Z17927" s="42"/>
    </row>
    <row r="17928">
      <c r="B17928" s="42"/>
      <c r="D17928" s="90"/>
      <c r="F17928" s="90"/>
      <c r="G17928" s="42"/>
      <c r="H17928" s="90"/>
      <c r="M17928" s="42"/>
      <c r="S17928" s="42"/>
      <c r="T17928" s="42"/>
      <c r="U17928" s="42"/>
      <c r="V17928" s="42"/>
      <c r="W17928" s="42"/>
      <c r="X17928" s="42"/>
      <c r="Y17928" s="42"/>
      <c r="Z17928" s="42"/>
    </row>
    <row r="17929">
      <c r="B17929" s="42"/>
      <c r="D17929" s="90"/>
      <c r="F17929" s="90"/>
      <c r="G17929" s="42"/>
      <c r="H17929" s="90"/>
      <c r="M17929" s="42"/>
      <c r="S17929" s="42"/>
      <c r="T17929" s="42"/>
      <c r="U17929" s="42"/>
      <c r="V17929" s="42"/>
      <c r="W17929" s="42"/>
      <c r="X17929" s="42"/>
      <c r="Y17929" s="42"/>
      <c r="Z17929" s="42"/>
    </row>
    <row r="17930">
      <c r="B17930" s="42"/>
      <c r="D17930" s="90"/>
      <c r="F17930" s="90"/>
      <c r="G17930" s="42"/>
      <c r="H17930" s="90"/>
      <c r="M17930" s="42"/>
      <c r="S17930" s="42"/>
      <c r="T17930" s="42"/>
      <c r="U17930" s="42"/>
      <c r="V17930" s="42"/>
      <c r="W17930" s="42"/>
      <c r="X17930" s="42"/>
      <c r="Y17930" s="42"/>
      <c r="Z17930" s="42"/>
    </row>
    <row r="17931">
      <c r="B17931" s="42"/>
      <c r="D17931" s="90"/>
      <c r="F17931" s="90"/>
      <c r="G17931" s="42"/>
      <c r="H17931" s="90"/>
      <c r="M17931" s="42"/>
      <c r="S17931" s="42"/>
      <c r="T17931" s="42"/>
      <c r="U17931" s="42"/>
      <c r="V17931" s="42"/>
      <c r="W17931" s="42"/>
      <c r="X17931" s="42"/>
      <c r="Y17931" s="42"/>
      <c r="Z17931" s="42"/>
    </row>
    <row r="17932">
      <c r="B17932" s="42"/>
      <c r="D17932" s="90"/>
      <c r="F17932" s="90"/>
      <c r="G17932" s="42"/>
      <c r="H17932" s="90"/>
      <c r="M17932" s="42"/>
      <c r="S17932" s="42"/>
      <c r="T17932" s="42"/>
      <c r="U17932" s="42"/>
      <c r="V17932" s="42"/>
      <c r="W17932" s="42"/>
      <c r="X17932" s="42"/>
      <c r="Y17932" s="42"/>
      <c r="Z17932" s="42"/>
    </row>
    <row r="17933">
      <c r="B17933" s="42"/>
      <c r="D17933" s="90"/>
      <c r="F17933" s="90"/>
      <c r="G17933" s="42"/>
      <c r="H17933" s="90"/>
      <c r="M17933" s="42"/>
      <c r="S17933" s="42"/>
      <c r="T17933" s="42"/>
      <c r="U17933" s="42"/>
      <c r="V17933" s="42"/>
      <c r="W17933" s="42"/>
      <c r="X17933" s="42"/>
      <c r="Y17933" s="42"/>
      <c r="Z17933" s="42"/>
    </row>
    <row r="17934">
      <c r="B17934" s="42"/>
      <c r="D17934" s="90"/>
      <c r="F17934" s="90"/>
      <c r="G17934" s="42"/>
      <c r="H17934" s="90"/>
      <c r="M17934" s="42"/>
      <c r="S17934" s="42"/>
      <c r="T17934" s="42"/>
      <c r="U17934" s="42"/>
      <c r="V17934" s="42"/>
      <c r="W17934" s="42"/>
      <c r="X17934" s="42"/>
      <c r="Y17934" s="42"/>
      <c r="Z17934" s="42"/>
    </row>
    <row r="17935">
      <c r="B17935" s="42"/>
      <c r="D17935" s="90"/>
      <c r="F17935" s="90"/>
      <c r="G17935" s="42"/>
      <c r="H17935" s="90"/>
      <c r="M17935" s="42"/>
      <c r="S17935" s="42"/>
      <c r="T17935" s="42"/>
      <c r="U17935" s="42"/>
      <c r="V17935" s="42"/>
      <c r="W17935" s="42"/>
      <c r="X17935" s="42"/>
      <c r="Y17935" s="42"/>
      <c r="Z17935" s="42"/>
    </row>
    <row r="17936">
      <c r="B17936" s="42"/>
      <c r="D17936" s="90"/>
      <c r="F17936" s="90"/>
      <c r="G17936" s="42"/>
      <c r="H17936" s="90"/>
      <c r="M17936" s="42"/>
      <c r="S17936" s="42"/>
      <c r="T17936" s="42"/>
      <c r="U17936" s="42"/>
      <c r="V17936" s="42"/>
      <c r="W17936" s="42"/>
      <c r="X17936" s="42"/>
      <c r="Y17936" s="42"/>
      <c r="Z17936" s="42"/>
    </row>
    <row r="17937">
      <c r="B17937" s="42"/>
      <c r="D17937" s="90"/>
      <c r="F17937" s="90"/>
      <c r="G17937" s="42"/>
      <c r="H17937" s="90"/>
      <c r="M17937" s="42"/>
      <c r="S17937" s="42"/>
      <c r="T17937" s="42"/>
      <c r="U17937" s="42"/>
      <c r="V17937" s="42"/>
      <c r="W17937" s="42"/>
      <c r="X17937" s="42"/>
      <c r="Y17937" s="42"/>
      <c r="Z17937" s="42"/>
    </row>
    <row r="17938">
      <c r="B17938" s="42"/>
      <c r="D17938" s="90"/>
      <c r="F17938" s="90"/>
      <c r="G17938" s="42"/>
      <c r="H17938" s="90"/>
      <c r="M17938" s="42"/>
      <c r="S17938" s="42"/>
      <c r="T17938" s="42"/>
      <c r="U17938" s="42"/>
      <c r="V17938" s="42"/>
      <c r="W17938" s="42"/>
      <c r="X17938" s="42"/>
      <c r="Y17938" s="42"/>
      <c r="Z17938" s="42"/>
    </row>
    <row r="17939">
      <c r="B17939" s="42"/>
      <c r="D17939" s="90"/>
      <c r="F17939" s="90"/>
      <c r="G17939" s="42"/>
      <c r="H17939" s="90"/>
      <c r="M17939" s="42"/>
      <c r="S17939" s="42"/>
      <c r="T17939" s="42"/>
      <c r="U17939" s="42"/>
      <c r="V17939" s="42"/>
      <c r="W17939" s="42"/>
      <c r="X17939" s="42"/>
      <c r="Y17939" s="42"/>
      <c r="Z17939" s="42"/>
    </row>
    <row r="17940">
      <c r="B17940" s="42"/>
      <c r="D17940" s="90"/>
      <c r="F17940" s="90"/>
      <c r="G17940" s="42"/>
      <c r="H17940" s="90"/>
      <c r="M17940" s="42"/>
      <c r="S17940" s="42"/>
      <c r="T17940" s="42"/>
      <c r="U17940" s="42"/>
      <c r="V17940" s="42"/>
      <c r="W17940" s="42"/>
      <c r="X17940" s="42"/>
      <c r="Y17940" s="42"/>
      <c r="Z17940" s="42"/>
    </row>
    <row r="17941">
      <c r="B17941" s="42"/>
      <c r="D17941" s="90"/>
      <c r="F17941" s="90"/>
      <c r="G17941" s="42"/>
      <c r="H17941" s="90"/>
      <c r="M17941" s="42"/>
      <c r="S17941" s="42"/>
      <c r="T17941" s="42"/>
      <c r="U17941" s="42"/>
      <c r="V17941" s="42"/>
      <c r="W17941" s="42"/>
      <c r="X17941" s="42"/>
      <c r="Y17941" s="42"/>
      <c r="Z17941" s="42"/>
    </row>
    <row r="17942">
      <c r="B17942" s="42"/>
      <c r="D17942" s="90"/>
      <c r="F17942" s="90"/>
      <c r="G17942" s="42"/>
      <c r="H17942" s="90"/>
      <c r="M17942" s="42"/>
      <c r="S17942" s="42"/>
      <c r="T17942" s="42"/>
      <c r="U17942" s="42"/>
      <c r="V17942" s="42"/>
      <c r="W17942" s="42"/>
      <c r="X17942" s="42"/>
      <c r="Y17942" s="42"/>
      <c r="Z17942" s="42"/>
    </row>
    <row r="17943">
      <c r="B17943" s="42"/>
      <c r="D17943" s="90"/>
      <c r="F17943" s="90"/>
      <c r="G17943" s="42"/>
      <c r="H17943" s="90"/>
      <c r="M17943" s="42"/>
      <c r="S17943" s="42"/>
      <c r="T17943" s="42"/>
      <c r="U17943" s="42"/>
      <c r="V17943" s="42"/>
      <c r="W17943" s="42"/>
      <c r="X17943" s="42"/>
      <c r="Y17943" s="42"/>
      <c r="Z17943" s="42"/>
    </row>
    <row r="17944">
      <c r="B17944" s="42"/>
      <c r="D17944" s="90"/>
      <c r="F17944" s="90"/>
      <c r="G17944" s="42"/>
      <c r="H17944" s="90"/>
      <c r="M17944" s="42"/>
      <c r="S17944" s="42"/>
      <c r="T17944" s="42"/>
      <c r="U17944" s="42"/>
      <c r="V17944" s="42"/>
      <c r="W17944" s="42"/>
      <c r="X17944" s="42"/>
      <c r="Y17944" s="42"/>
      <c r="Z17944" s="42"/>
    </row>
    <row r="17945">
      <c r="B17945" s="42"/>
      <c r="D17945" s="90"/>
      <c r="F17945" s="90"/>
      <c r="G17945" s="42"/>
      <c r="H17945" s="90"/>
      <c r="M17945" s="42"/>
      <c r="S17945" s="42"/>
      <c r="T17945" s="42"/>
      <c r="U17945" s="42"/>
      <c r="V17945" s="42"/>
      <c r="W17945" s="42"/>
      <c r="X17945" s="42"/>
      <c r="Y17945" s="42"/>
      <c r="Z17945" s="42"/>
    </row>
    <row r="17946">
      <c r="B17946" s="42"/>
      <c r="D17946" s="90"/>
      <c r="F17946" s="90"/>
      <c r="G17946" s="42"/>
      <c r="H17946" s="90"/>
      <c r="M17946" s="42"/>
      <c r="S17946" s="42"/>
      <c r="T17946" s="42"/>
      <c r="U17946" s="42"/>
      <c r="V17946" s="42"/>
      <c r="W17946" s="42"/>
      <c r="X17946" s="42"/>
      <c r="Y17946" s="42"/>
      <c r="Z17946" s="42"/>
    </row>
    <row r="17947">
      <c r="B17947" s="42"/>
      <c r="D17947" s="90"/>
      <c r="F17947" s="90"/>
      <c r="G17947" s="42"/>
      <c r="H17947" s="90"/>
      <c r="M17947" s="42"/>
      <c r="S17947" s="42"/>
      <c r="T17947" s="42"/>
      <c r="U17947" s="42"/>
      <c r="V17947" s="42"/>
      <c r="W17947" s="42"/>
      <c r="X17947" s="42"/>
      <c r="Y17947" s="42"/>
      <c r="Z17947" s="42"/>
    </row>
    <row r="17948">
      <c r="B17948" s="42"/>
      <c r="D17948" s="90"/>
      <c r="F17948" s="90"/>
      <c r="G17948" s="42"/>
      <c r="H17948" s="90"/>
      <c r="M17948" s="42"/>
      <c r="S17948" s="42"/>
      <c r="T17948" s="42"/>
      <c r="U17948" s="42"/>
      <c r="V17948" s="42"/>
      <c r="W17948" s="42"/>
      <c r="X17948" s="42"/>
      <c r="Y17948" s="42"/>
      <c r="Z17948" s="42"/>
    </row>
    <row r="17949">
      <c r="B17949" s="42"/>
      <c r="D17949" s="90"/>
      <c r="F17949" s="90"/>
      <c r="G17949" s="42"/>
      <c r="H17949" s="90"/>
      <c r="M17949" s="42"/>
      <c r="S17949" s="42"/>
      <c r="T17949" s="42"/>
      <c r="U17949" s="42"/>
      <c r="V17949" s="42"/>
      <c r="W17949" s="42"/>
      <c r="X17949" s="42"/>
      <c r="Y17949" s="42"/>
      <c r="Z17949" s="42"/>
    </row>
    <row r="17950">
      <c r="B17950" s="42"/>
      <c r="D17950" s="90"/>
      <c r="F17950" s="90"/>
      <c r="G17950" s="42"/>
      <c r="H17950" s="90"/>
      <c r="M17950" s="42"/>
      <c r="S17950" s="42"/>
      <c r="T17950" s="42"/>
      <c r="U17950" s="42"/>
      <c r="V17950" s="42"/>
      <c r="W17950" s="42"/>
      <c r="X17950" s="42"/>
      <c r="Y17950" s="42"/>
      <c r="Z17950" s="42"/>
    </row>
    <row r="17951">
      <c r="B17951" s="42"/>
      <c r="D17951" s="90"/>
      <c r="F17951" s="90"/>
      <c r="G17951" s="42"/>
      <c r="H17951" s="90"/>
      <c r="M17951" s="42"/>
      <c r="S17951" s="42"/>
      <c r="T17951" s="42"/>
      <c r="U17951" s="42"/>
      <c r="V17951" s="42"/>
      <c r="W17951" s="42"/>
      <c r="X17951" s="42"/>
      <c r="Y17951" s="42"/>
      <c r="Z17951" s="42"/>
    </row>
    <row r="17952">
      <c r="B17952" s="42"/>
      <c r="D17952" s="90"/>
      <c r="F17952" s="90"/>
      <c r="G17952" s="42"/>
      <c r="H17952" s="90"/>
      <c r="M17952" s="42"/>
      <c r="S17952" s="42"/>
      <c r="T17952" s="42"/>
      <c r="U17952" s="42"/>
      <c r="V17952" s="42"/>
      <c r="W17952" s="42"/>
      <c r="X17952" s="42"/>
      <c r="Y17952" s="42"/>
      <c r="Z17952" s="42"/>
    </row>
    <row r="17953">
      <c r="B17953" s="42"/>
      <c r="D17953" s="90"/>
      <c r="F17953" s="90"/>
      <c r="G17953" s="42"/>
      <c r="H17953" s="90"/>
      <c r="M17953" s="42"/>
      <c r="S17953" s="42"/>
      <c r="T17953" s="42"/>
      <c r="U17953" s="42"/>
      <c r="V17953" s="42"/>
      <c r="W17953" s="42"/>
      <c r="X17953" s="42"/>
      <c r="Y17953" s="42"/>
      <c r="Z17953" s="42"/>
    </row>
    <row r="17954">
      <c r="B17954" s="42"/>
      <c r="D17954" s="90"/>
      <c r="F17954" s="90"/>
      <c r="G17954" s="42"/>
      <c r="H17954" s="90"/>
      <c r="M17954" s="42"/>
      <c r="S17954" s="42"/>
      <c r="T17954" s="42"/>
      <c r="U17954" s="42"/>
      <c r="V17954" s="42"/>
      <c r="W17954" s="42"/>
      <c r="X17954" s="42"/>
      <c r="Y17954" s="42"/>
      <c r="Z17954" s="42"/>
    </row>
    <row r="17955">
      <c r="B17955" s="42"/>
      <c r="D17955" s="90"/>
      <c r="F17955" s="90"/>
      <c r="G17955" s="42"/>
      <c r="H17955" s="90"/>
      <c r="M17955" s="42"/>
      <c r="S17955" s="42"/>
      <c r="T17955" s="42"/>
      <c r="U17955" s="42"/>
      <c r="V17955" s="42"/>
      <c r="W17955" s="42"/>
      <c r="X17955" s="42"/>
      <c r="Y17955" s="42"/>
      <c r="Z17955" s="42"/>
    </row>
    <row r="17956">
      <c r="B17956" s="42"/>
      <c r="D17956" s="90"/>
      <c r="F17956" s="90"/>
      <c r="G17956" s="42"/>
      <c r="H17956" s="90"/>
      <c r="M17956" s="42"/>
      <c r="S17956" s="42"/>
      <c r="T17956" s="42"/>
      <c r="U17956" s="42"/>
      <c r="V17956" s="42"/>
      <c r="W17956" s="42"/>
      <c r="X17956" s="42"/>
      <c r="Y17956" s="42"/>
      <c r="Z17956" s="42"/>
    </row>
    <row r="17957">
      <c r="B17957" s="42"/>
      <c r="D17957" s="90"/>
      <c r="F17957" s="90"/>
      <c r="G17957" s="42"/>
      <c r="H17957" s="90"/>
      <c r="M17957" s="42"/>
      <c r="S17957" s="42"/>
      <c r="T17957" s="42"/>
      <c r="U17957" s="42"/>
      <c r="V17957" s="42"/>
      <c r="W17957" s="42"/>
      <c r="X17957" s="42"/>
      <c r="Y17957" s="42"/>
      <c r="Z17957" s="42"/>
    </row>
    <row r="17958">
      <c r="B17958" s="42"/>
      <c r="D17958" s="90"/>
      <c r="F17958" s="90"/>
      <c r="G17958" s="42"/>
      <c r="H17958" s="90"/>
      <c r="M17958" s="42"/>
      <c r="S17958" s="42"/>
      <c r="T17958" s="42"/>
      <c r="U17958" s="42"/>
      <c r="V17958" s="42"/>
      <c r="W17958" s="42"/>
      <c r="X17958" s="42"/>
      <c r="Y17958" s="42"/>
      <c r="Z17958" s="42"/>
    </row>
    <row r="17959">
      <c r="B17959" s="42"/>
      <c r="D17959" s="90"/>
      <c r="F17959" s="90"/>
      <c r="G17959" s="42"/>
      <c r="H17959" s="90"/>
      <c r="M17959" s="42"/>
      <c r="S17959" s="42"/>
      <c r="T17959" s="42"/>
      <c r="U17959" s="42"/>
      <c r="V17959" s="42"/>
      <c r="W17959" s="42"/>
      <c r="X17959" s="42"/>
      <c r="Y17959" s="42"/>
      <c r="Z17959" s="42"/>
    </row>
    <row r="17960">
      <c r="B17960" s="42"/>
      <c r="D17960" s="90"/>
      <c r="F17960" s="90"/>
      <c r="G17960" s="42"/>
      <c r="H17960" s="90"/>
      <c r="M17960" s="42"/>
      <c r="S17960" s="42"/>
      <c r="T17960" s="42"/>
      <c r="U17960" s="42"/>
      <c r="V17960" s="42"/>
      <c r="W17960" s="42"/>
      <c r="X17960" s="42"/>
      <c r="Y17960" s="42"/>
      <c r="Z17960" s="42"/>
    </row>
    <row r="17961">
      <c r="B17961" s="42"/>
      <c r="D17961" s="90"/>
      <c r="F17961" s="90"/>
      <c r="G17961" s="42"/>
      <c r="H17961" s="90"/>
      <c r="M17961" s="42"/>
      <c r="S17961" s="42"/>
      <c r="T17961" s="42"/>
      <c r="U17961" s="42"/>
      <c r="V17961" s="42"/>
      <c r="W17961" s="42"/>
      <c r="X17961" s="42"/>
      <c r="Y17961" s="42"/>
      <c r="Z17961" s="42"/>
    </row>
    <row r="17962">
      <c r="B17962" s="42"/>
      <c r="D17962" s="90"/>
      <c r="F17962" s="90"/>
      <c r="G17962" s="42"/>
      <c r="H17962" s="90"/>
      <c r="M17962" s="42"/>
      <c r="S17962" s="42"/>
      <c r="T17962" s="42"/>
      <c r="U17962" s="42"/>
      <c r="V17962" s="42"/>
      <c r="W17962" s="42"/>
      <c r="X17962" s="42"/>
      <c r="Y17962" s="42"/>
      <c r="Z17962" s="42"/>
    </row>
    <row r="17963">
      <c r="B17963" s="42"/>
      <c r="D17963" s="90"/>
      <c r="F17963" s="90"/>
      <c r="G17963" s="42"/>
      <c r="H17963" s="90"/>
      <c r="M17963" s="42"/>
      <c r="S17963" s="42"/>
      <c r="T17963" s="42"/>
      <c r="U17963" s="42"/>
      <c r="V17963" s="42"/>
      <c r="W17963" s="42"/>
      <c r="X17963" s="42"/>
      <c r="Y17963" s="42"/>
      <c r="Z17963" s="42"/>
    </row>
    <row r="17964">
      <c r="B17964" s="42"/>
      <c r="D17964" s="90"/>
      <c r="F17964" s="90"/>
      <c r="G17964" s="42"/>
      <c r="H17964" s="90"/>
      <c r="M17964" s="42"/>
      <c r="S17964" s="42"/>
      <c r="T17964" s="42"/>
      <c r="U17964" s="42"/>
      <c r="V17964" s="42"/>
      <c r="W17964" s="42"/>
      <c r="X17964" s="42"/>
      <c r="Y17964" s="42"/>
      <c r="Z17964" s="42"/>
    </row>
    <row r="17965">
      <c r="B17965" s="42"/>
      <c r="D17965" s="90"/>
      <c r="F17965" s="90"/>
      <c r="G17965" s="42"/>
      <c r="H17965" s="90"/>
      <c r="M17965" s="42"/>
      <c r="S17965" s="42"/>
      <c r="T17965" s="42"/>
      <c r="U17965" s="42"/>
      <c r="V17965" s="42"/>
      <c r="W17965" s="42"/>
      <c r="X17965" s="42"/>
      <c r="Y17965" s="42"/>
      <c r="Z17965" s="42"/>
    </row>
    <row r="17966">
      <c r="B17966" s="42"/>
      <c r="D17966" s="90"/>
      <c r="F17966" s="90"/>
      <c r="G17966" s="42"/>
      <c r="H17966" s="90"/>
      <c r="M17966" s="42"/>
      <c r="S17966" s="42"/>
      <c r="T17966" s="42"/>
      <c r="U17966" s="42"/>
      <c r="V17966" s="42"/>
      <c r="W17966" s="42"/>
      <c r="X17966" s="42"/>
      <c r="Y17966" s="42"/>
      <c r="Z17966" s="42"/>
    </row>
    <row r="17967">
      <c r="B17967" s="42"/>
      <c r="D17967" s="90"/>
      <c r="F17967" s="90"/>
      <c r="G17967" s="42"/>
      <c r="H17967" s="90"/>
      <c r="M17967" s="42"/>
      <c r="S17967" s="42"/>
      <c r="T17967" s="42"/>
      <c r="U17967" s="42"/>
      <c r="V17967" s="42"/>
      <c r="W17967" s="42"/>
      <c r="X17967" s="42"/>
      <c r="Y17967" s="42"/>
      <c r="Z17967" s="42"/>
    </row>
    <row r="17968">
      <c r="B17968" s="42"/>
      <c r="D17968" s="90"/>
      <c r="F17968" s="90"/>
      <c r="G17968" s="42"/>
      <c r="H17968" s="90"/>
      <c r="M17968" s="42"/>
      <c r="S17968" s="42"/>
      <c r="T17968" s="42"/>
      <c r="U17968" s="42"/>
      <c r="V17968" s="42"/>
      <c r="W17968" s="42"/>
      <c r="X17968" s="42"/>
      <c r="Y17968" s="42"/>
      <c r="Z17968" s="42"/>
    </row>
    <row r="17969">
      <c r="B17969" s="42"/>
      <c r="D17969" s="90"/>
      <c r="F17969" s="90"/>
      <c r="G17969" s="42"/>
      <c r="H17969" s="90"/>
      <c r="M17969" s="42"/>
      <c r="S17969" s="42"/>
      <c r="T17969" s="42"/>
      <c r="U17969" s="42"/>
      <c r="V17969" s="42"/>
      <c r="W17969" s="42"/>
      <c r="X17969" s="42"/>
      <c r="Y17969" s="42"/>
      <c r="Z17969" s="42"/>
    </row>
    <row r="17970">
      <c r="B17970" s="42"/>
      <c r="D17970" s="90"/>
      <c r="F17970" s="90"/>
      <c r="G17970" s="42"/>
      <c r="H17970" s="90"/>
      <c r="M17970" s="42"/>
      <c r="S17970" s="42"/>
      <c r="T17970" s="42"/>
      <c r="U17970" s="42"/>
      <c r="V17970" s="42"/>
      <c r="W17970" s="42"/>
      <c r="X17970" s="42"/>
      <c r="Y17970" s="42"/>
      <c r="Z17970" s="42"/>
    </row>
    <row r="17971">
      <c r="B17971" s="42"/>
      <c r="D17971" s="90"/>
      <c r="F17971" s="90"/>
      <c r="G17971" s="42"/>
      <c r="H17971" s="90"/>
      <c r="M17971" s="42"/>
      <c r="S17971" s="42"/>
      <c r="T17971" s="42"/>
      <c r="U17971" s="42"/>
      <c r="V17971" s="42"/>
      <c r="W17971" s="42"/>
      <c r="X17971" s="42"/>
      <c r="Y17971" s="42"/>
      <c r="Z17971" s="42"/>
    </row>
    <row r="17972">
      <c r="B17972" s="42"/>
      <c r="D17972" s="90"/>
      <c r="F17972" s="90"/>
      <c r="G17972" s="42"/>
      <c r="H17972" s="90"/>
      <c r="M17972" s="42"/>
      <c r="S17972" s="42"/>
      <c r="T17972" s="42"/>
      <c r="U17972" s="42"/>
      <c r="V17972" s="42"/>
      <c r="W17972" s="42"/>
      <c r="X17972" s="42"/>
      <c r="Y17972" s="42"/>
      <c r="Z17972" s="42"/>
    </row>
    <row r="17973">
      <c r="B17973" s="42"/>
      <c r="D17973" s="90"/>
      <c r="F17973" s="90"/>
      <c r="G17973" s="42"/>
      <c r="H17973" s="90"/>
      <c r="M17973" s="42"/>
      <c r="S17973" s="42"/>
      <c r="T17973" s="42"/>
      <c r="U17973" s="42"/>
      <c r="V17973" s="42"/>
      <c r="W17973" s="42"/>
      <c r="X17973" s="42"/>
      <c r="Y17973" s="42"/>
      <c r="Z17973" s="42"/>
    </row>
    <row r="17974">
      <c r="B17974" s="42"/>
      <c r="D17974" s="90"/>
      <c r="F17974" s="90"/>
      <c r="G17974" s="42"/>
      <c r="H17974" s="90"/>
      <c r="M17974" s="42"/>
      <c r="S17974" s="42"/>
      <c r="T17974" s="42"/>
      <c r="U17974" s="42"/>
      <c r="V17974" s="42"/>
      <c r="W17974" s="42"/>
      <c r="X17974" s="42"/>
      <c r="Y17974" s="42"/>
      <c r="Z17974" s="42"/>
    </row>
    <row r="17975">
      <c r="B17975" s="42"/>
      <c r="D17975" s="90"/>
      <c r="F17975" s="90"/>
      <c r="G17975" s="42"/>
      <c r="H17975" s="90"/>
      <c r="M17975" s="42"/>
      <c r="S17975" s="42"/>
      <c r="T17975" s="42"/>
      <c r="U17975" s="42"/>
      <c r="V17975" s="42"/>
      <c r="W17975" s="42"/>
      <c r="X17975" s="42"/>
      <c r="Y17975" s="42"/>
      <c r="Z17975" s="42"/>
    </row>
    <row r="17976">
      <c r="B17976" s="42"/>
      <c r="D17976" s="90"/>
      <c r="F17976" s="90"/>
      <c r="G17976" s="42"/>
      <c r="H17976" s="90"/>
      <c r="M17976" s="42"/>
      <c r="S17976" s="42"/>
      <c r="T17976" s="42"/>
      <c r="U17976" s="42"/>
      <c r="V17976" s="42"/>
      <c r="W17976" s="42"/>
      <c r="X17976" s="42"/>
      <c r="Y17976" s="42"/>
      <c r="Z17976" s="42"/>
    </row>
    <row r="17977">
      <c r="B17977" s="42"/>
      <c r="D17977" s="90"/>
      <c r="F17977" s="90"/>
      <c r="G17977" s="42"/>
      <c r="H17977" s="90"/>
      <c r="M17977" s="42"/>
      <c r="S17977" s="42"/>
      <c r="T17977" s="42"/>
      <c r="U17977" s="42"/>
      <c r="V17977" s="42"/>
      <c r="W17977" s="42"/>
      <c r="X17977" s="42"/>
      <c r="Y17977" s="42"/>
      <c r="Z17977" s="42"/>
    </row>
    <row r="17978">
      <c r="B17978" s="42"/>
      <c r="D17978" s="90"/>
      <c r="F17978" s="90"/>
      <c r="G17978" s="42"/>
      <c r="H17978" s="90"/>
      <c r="M17978" s="42"/>
      <c r="S17978" s="42"/>
      <c r="T17978" s="42"/>
      <c r="U17978" s="42"/>
      <c r="V17978" s="42"/>
      <c r="W17978" s="42"/>
      <c r="X17978" s="42"/>
      <c r="Y17978" s="42"/>
      <c r="Z17978" s="42"/>
    </row>
    <row r="17979">
      <c r="B17979" s="42"/>
      <c r="D17979" s="90"/>
      <c r="F17979" s="90"/>
      <c r="G17979" s="42"/>
      <c r="H17979" s="90"/>
      <c r="M17979" s="42"/>
      <c r="S17979" s="42"/>
      <c r="T17979" s="42"/>
      <c r="U17979" s="42"/>
      <c r="V17979" s="42"/>
      <c r="W17979" s="42"/>
      <c r="X17979" s="42"/>
      <c r="Y17979" s="42"/>
      <c r="Z17979" s="42"/>
    </row>
    <row r="17980">
      <c r="B17980" s="42"/>
      <c r="D17980" s="90"/>
      <c r="F17980" s="90"/>
      <c r="G17980" s="42"/>
      <c r="H17980" s="90"/>
      <c r="M17980" s="42"/>
      <c r="S17980" s="42"/>
      <c r="T17980" s="42"/>
      <c r="U17980" s="42"/>
      <c r="V17980" s="42"/>
      <c r="W17980" s="42"/>
      <c r="X17980" s="42"/>
      <c r="Y17980" s="42"/>
      <c r="Z17980" s="42"/>
    </row>
    <row r="17981">
      <c r="B17981" s="42"/>
      <c r="D17981" s="90"/>
      <c r="F17981" s="90"/>
      <c r="G17981" s="42"/>
      <c r="H17981" s="90"/>
      <c r="M17981" s="42"/>
      <c r="S17981" s="42"/>
      <c r="T17981" s="42"/>
      <c r="U17981" s="42"/>
      <c r="V17981" s="42"/>
      <c r="W17981" s="42"/>
      <c r="X17981" s="42"/>
      <c r="Y17981" s="42"/>
      <c r="Z17981" s="42"/>
    </row>
    <row r="17982">
      <c r="B17982" s="42"/>
      <c r="D17982" s="90"/>
      <c r="F17982" s="90"/>
      <c r="G17982" s="42"/>
      <c r="H17982" s="90"/>
      <c r="M17982" s="42"/>
      <c r="S17982" s="42"/>
      <c r="T17982" s="42"/>
      <c r="U17982" s="42"/>
      <c r="V17982" s="42"/>
      <c r="W17982" s="42"/>
      <c r="X17982" s="42"/>
      <c r="Y17982" s="42"/>
      <c r="Z17982" s="42"/>
    </row>
    <row r="17983">
      <c r="B17983" s="42"/>
      <c r="D17983" s="90"/>
      <c r="F17983" s="90"/>
      <c r="G17983" s="42"/>
      <c r="H17983" s="90"/>
      <c r="M17983" s="42"/>
      <c r="S17983" s="42"/>
      <c r="T17983" s="42"/>
      <c r="U17983" s="42"/>
      <c r="V17983" s="42"/>
      <c r="W17983" s="42"/>
      <c r="X17983" s="42"/>
      <c r="Y17983" s="42"/>
      <c r="Z17983" s="42"/>
    </row>
    <row r="17984">
      <c r="B17984" s="42"/>
      <c r="D17984" s="90"/>
      <c r="F17984" s="90"/>
      <c r="G17984" s="42"/>
      <c r="H17984" s="90"/>
      <c r="M17984" s="42"/>
      <c r="S17984" s="42"/>
      <c r="T17984" s="42"/>
      <c r="U17984" s="42"/>
      <c r="V17984" s="42"/>
      <c r="W17984" s="42"/>
      <c r="X17984" s="42"/>
      <c r="Y17984" s="42"/>
      <c r="Z17984" s="42"/>
    </row>
    <row r="17985">
      <c r="B17985" s="42"/>
      <c r="D17985" s="90"/>
      <c r="F17985" s="90"/>
      <c r="G17985" s="42"/>
      <c r="H17985" s="90"/>
      <c r="M17985" s="42"/>
      <c r="S17985" s="42"/>
      <c r="T17985" s="42"/>
      <c r="U17985" s="42"/>
      <c r="V17985" s="42"/>
      <c r="W17985" s="42"/>
      <c r="X17985" s="42"/>
      <c r="Y17985" s="42"/>
      <c r="Z17985" s="42"/>
    </row>
    <row r="17986">
      <c r="B17986" s="42"/>
      <c r="D17986" s="90"/>
      <c r="F17986" s="90"/>
      <c r="G17986" s="42"/>
      <c r="H17986" s="90"/>
      <c r="M17986" s="42"/>
      <c r="S17986" s="42"/>
      <c r="T17986" s="42"/>
      <c r="U17986" s="42"/>
      <c r="V17986" s="42"/>
      <c r="W17986" s="42"/>
      <c r="X17986" s="42"/>
      <c r="Y17986" s="42"/>
      <c r="Z17986" s="42"/>
    </row>
    <row r="17987">
      <c r="B17987" s="42"/>
      <c r="D17987" s="90"/>
      <c r="F17987" s="90"/>
      <c r="G17987" s="42"/>
      <c r="H17987" s="90"/>
      <c r="M17987" s="42"/>
      <c r="S17987" s="42"/>
      <c r="T17987" s="42"/>
      <c r="U17987" s="42"/>
      <c r="V17987" s="42"/>
      <c r="W17987" s="42"/>
      <c r="X17987" s="42"/>
      <c r="Y17987" s="42"/>
      <c r="Z17987" s="42"/>
    </row>
    <row r="17988">
      <c r="B17988" s="42"/>
      <c r="D17988" s="90"/>
      <c r="F17988" s="90"/>
      <c r="G17988" s="42"/>
      <c r="H17988" s="90"/>
      <c r="M17988" s="42"/>
      <c r="S17988" s="42"/>
      <c r="T17988" s="42"/>
      <c r="U17988" s="42"/>
      <c r="V17988" s="42"/>
      <c r="W17988" s="42"/>
      <c r="X17988" s="42"/>
      <c r="Y17988" s="42"/>
      <c r="Z17988" s="42"/>
    </row>
    <row r="17989">
      <c r="B17989" s="42"/>
      <c r="D17989" s="90"/>
      <c r="F17989" s="90"/>
      <c r="G17989" s="42"/>
      <c r="H17989" s="90"/>
      <c r="M17989" s="42"/>
      <c r="S17989" s="42"/>
      <c r="T17989" s="42"/>
      <c r="U17989" s="42"/>
      <c r="V17989" s="42"/>
      <c r="W17989" s="42"/>
      <c r="X17989" s="42"/>
      <c r="Y17989" s="42"/>
      <c r="Z17989" s="42"/>
    </row>
    <row r="17990">
      <c r="B17990" s="42"/>
      <c r="D17990" s="90"/>
      <c r="F17990" s="90"/>
      <c r="G17990" s="42"/>
      <c r="H17990" s="90"/>
      <c r="M17990" s="42"/>
      <c r="S17990" s="42"/>
      <c r="T17990" s="42"/>
      <c r="U17990" s="42"/>
      <c r="V17990" s="42"/>
      <c r="W17990" s="42"/>
      <c r="X17990" s="42"/>
      <c r="Y17990" s="42"/>
      <c r="Z17990" s="42"/>
    </row>
    <row r="17991">
      <c r="B17991" s="42"/>
      <c r="D17991" s="90"/>
      <c r="F17991" s="90"/>
      <c r="G17991" s="42"/>
      <c r="H17991" s="90"/>
      <c r="M17991" s="42"/>
      <c r="S17991" s="42"/>
      <c r="T17991" s="42"/>
      <c r="U17991" s="42"/>
      <c r="V17991" s="42"/>
      <c r="W17991" s="42"/>
      <c r="X17991" s="42"/>
      <c r="Y17991" s="42"/>
      <c r="Z17991" s="42"/>
    </row>
    <row r="17992">
      <c r="B17992" s="42"/>
      <c r="D17992" s="90"/>
      <c r="F17992" s="90"/>
      <c r="G17992" s="42"/>
      <c r="H17992" s="90"/>
      <c r="M17992" s="42"/>
      <c r="S17992" s="42"/>
      <c r="T17992" s="42"/>
      <c r="U17992" s="42"/>
      <c r="V17992" s="42"/>
      <c r="W17992" s="42"/>
      <c r="X17992" s="42"/>
      <c r="Y17992" s="42"/>
      <c r="Z17992" s="42"/>
    </row>
    <row r="17993">
      <c r="B17993" s="42"/>
      <c r="D17993" s="90"/>
      <c r="F17993" s="90"/>
      <c r="G17993" s="42"/>
      <c r="H17993" s="90"/>
      <c r="M17993" s="42"/>
      <c r="S17993" s="42"/>
      <c r="T17993" s="42"/>
      <c r="U17993" s="42"/>
      <c r="V17993" s="42"/>
      <c r="W17993" s="42"/>
      <c r="X17993" s="42"/>
      <c r="Y17993" s="42"/>
      <c r="Z17993" s="42"/>
    </row>
    <row r="17994">
      <c r="B17994" s="42"/>
      <c r="D17994" s="90"/>
      <c r="F17994" s="90"/>
      <c r="G17994" s="42"/>
      <c r="H17994" s="90"/>
      <c r="M17994" s="42"/>
      <c r="S17994" s="42"/>
      <c r="T17994" s="42"/>
      <c r="U17994" s="42"/>
      <c r="V17994" s="42"/>
      <c r="W17994" s="42"/>
      <c r="X17994" s="42"/>
      <c r="Y17994" s="42"/>
      <c r="Z17994" s="42"/>
    </row>
    <row r="17995">
      <c r="B17995" s="42"/>
      <c r="D17995" s="90"/>
      <c r="F17995" s="90"/>
      <c r="G17995" s="42"/>
      <c r="H17995" s="90"/>
      <c r="M17995" s="42"/>
      <c r="S17995" s="42"/>
      <c r="T17995" s="42"/>
      <c r="U17995" s="42"/>
      <c r="V17995" s="42"/>
      <c r="W17995" s="42"/>
      <c r="X17995" s="42"/>
      <c r="Y17995" s="42"/>
      <c r="Z17995" s="42"/>
    </row>
    <row r="17996">
      <c r="B17996" s="42"/>
      <c r="D17996" s="90"/>
      <c r="F17996" s="90"/>
      <c r="G17996" s="42"/>
      <c r="H17996" s="90"/>
      <c r="M17996" s="42"/>
      <c r="S17996" s="42"/>
      <c r="T17996" s="42"/>
      <c r="U17996" s="42"/>
      <c r="V17996" s="42"/>
      <c r="W17996" s="42"/>
      <c r="X17996" s="42"/>
      <c r="Y17996" s="42"/>
      <c r="Z17996" s="42"/>
    </row>
    <row r="17997">
      <c r="B17997" s="42"/>
      <c r="D17997" s="90"/>
      <c r="F17997" s="90"/>
      <c r="G17997" s="42"/>
      <c r="H17997" s="90"/>
      <c r="M17997" s="42"/>
      <c r="S17997" s="42"/>
      <c r="T17997" s="42"/>
      <c r="U17997" s="42"/>
      <c r="V17997" s="42"/>
      <c r="W17997" s="42"/>
      <c r="X17997" s="42"/>
      <c r="Y17997" s="42"/>
      <c r="Z17997" s="42"/>
    </row>
    <row r="17998">
      <c r="B17998" s="42"/>
      <c r="D17998" s="90"/>
      <c r="F17998" s="90"/>
      <c r="G17998" s="42"/>
      <c r="H17998" s="90"/>
      <c r="M17998" s="42"/>
      <c r="S17998" s="42"/>
      <c r="T17998" s="42"/>
      <c r="U17998" s="42"/>
      <c r="V17998" s="42"/>
      <c r="W17998" s="42"/>
      <c r="X17998" s="42"/>
      <c r="Y17998" s="42"/>
      <c r="Z17998" s="42"/>
    </row>
    <row r="17999">
      <c r="B17999" s="42"/>
      <c r="D17999" s="90"/>
      <c r="F17999" s="90"/>
      <c r="G17999" s="42"/>
      <c r="H17999" s="90"/>
      <c r="M17999" s="42"/>
      <c r="S17999" s="42"/>
      <c r="T17999" s="42"/>
      <c r="U17999" s="42"/>
      <c r="V17999" s="42"/>
      <c r="W17999" s="42"/>
      <c r="X17999" s="42"/>
      <c r="Y17999" s="42"/>
      <c r="Z17999" s="42"/>
    </row>
    <row r="18000">
      <c r="B18000" s="42"/>
      <c r="D18000" s="90"/>
      <c r="F18000" s="90"/>
      <c r="G18000" s="42"/>
      <c r="H18000" s="90"/>
      <c r="M18000" s="42"/>
      <c r="S18000" s="42"/>
      <c r="T18000" s="42"/>
      <c r="U18000" s="42"/>
      <c r="V18000" s="42"/>
      <c r="W18000" s="42"/>
      <c r="X18000" s="42"/>
      <c r="Y18000" s="42"/>
      <c r="Z18000" s="42"/>
    </row>
    <row r="18001">
      <c r="B18001" s="42"/>
      <c r="D18001" s="90"/>
      <c r="F18001" s="90"/>
      <c r="G18001" s="42"/>
      <c r="H18001" s="90"/>
      <c r="M18001" s="42"/>
      <c r="S18001" s="42"/>
      <c r="T18001" s="42"/>
      <c r="U18001" s="42"/>
      <c r="V18001" s="42"/>
      <c r="W18001" s="42"/>
      <c r="X18001" s="42"/>
      <c r="Y18001" s="42"/>
      <c r="Z18001" s="42"/>
    </row>
    <row r="18002">
      <c r="B18002" s="42"/>
      <c r="D18002" s="90"/>
      <c r="F18002" s="90"/>
      <c r="G18002" s="42"/>
      <c r="H18002" s="90"/>
      <c r="M18002" s="42"/>
      <c r="S18002" s="42"/>
      <c r="T18002" s="42"/>
      <c r="U18002" s="42"/>
      <c r="V18002" s="42"/>
      <c r="W18002" s="42"/>
      <c r="X18002" s="42"/>
      <c r="Y18002" s="42"/>
      <c r="Z18002" s="42"/>
    </row>
    <row r="18003">
      <c r="B18003" s="42"/>
      <c r="D18003" s="90"/>
      <c r="F18003" s="90"/>
      <c r="G18003" s="42"/>
      <c r="H18003" s="90"/>
      <c r="M18003" s="42"/>
      <c r="S18003" s="42"/>
      <c r="T18003" s="42"/>
      <c r="U18003" s="42"/>
      <c r="V18003" s="42"/>
      <c r="W18003" s="42"/>
      <c r="X18003" s="42"/>
      <c r="Y18003" s="42"/>
      <c r="Z18003" s="42"/>
    </row>
    <row r="18004">
      <c r="B18004" s="42"/>
      <c r="D18004" s="90"/>
      <c r="F18004" s="90"/>
      <c r="G18004" s="42"/>
      <c r="H18004" s="90"/>
      <c r="M18004" s="42"/>
      <c r="S18004" s="42"/>
      <c r="T18004" s="42"/>
      <c r="U18004" s="42"/>
      <c r="V18004" s="42"/>
      <c r="W18004" s="42"/>
      <c r="X18004" s="42"/>
      <c r="Y18004" s="42"/>
      <c r="Z18004" s="42"/>
    </row>
    <row r="18005">
      <c r="B18005" s="42"/>
      <c r="D18005" s="90"/>
      <c r="F18005" s="90"/>
      <c r="G18005" s="42"/>
      <c r="H18005" s="90"/>
      <c r="M18005" s="42"/>
      <c r="S18005" s="42"/>
      <c r="T18005" s="42"/>
      <c r="U18005" s="42"/>
      <c r="V18005" s="42"/>
      <c r="W18005" s="42"/>
      <c r="X18005" s="42"/>
      <c r="Y18005" s="42"/>
      <c r="Z18005" s="42"/>
    </row>
    <row r="18006">
      <c r="B18006" s="42"/>
      <c r="D18006" s="90"/>
      <c r="F18006" s="90"/>
      <c r="G18006" s="42"/>
      <c r="H18006" s="90"/>
      <c r="M18006" s="42"/>
      <c r="S18006" s="42"/>
      <c r="T18006" s="42"/>
      <c r="U18006" s="42"/>
      <c r="V18006" s="42"/>
      <c r="W18006" s="42"/>
      <c r="X18006" s="42"/>
      <c r="Y18006" s="42"/>
      <c r="Z18006" s="42"/>
    </row>
    <row r="18007">
      <c r="B18007" s="42"/>
      <c r="D18007" s="90"/>
      <c r="F18007" s="90"/>
      <c r="G18007" s="42"/>
      <c r="H18007" s="90"/>
      <c r="M18007" s="42"/>
      <c r="S18007" s="42"/>
      <c r="T18007" s="42"/>
      <c r="U18007" s="42"/>
      <c r="V18007" s="42"/>
      <c r="W18007" s="42"/>
      <c r="X18007" s="42"/>
      <c r="Y18007" s="42"/>
      <c r="Z18007" s="42"/>
    </row>
    <row r="18008">
      <c r="B18008" s="42"/>
      <c r="D18008" s="90"/>
      <c r="F18008" s="90"/>
      <c r="G18008" s="42"/>
      <c r="H18008" s="90"/>
      <c r="M18008" s="42"/>
      <c r="S18008" s="42"/>
      <c r="T18008" s="42"/>
      <c r="U18008" s="42"/>
      <c r="V18008" s="42"/>
      <c r="W18008" s="42"/>
      <c r="X18008" s="42"/>
      <c r="Y18008" s="42"/>
      <c r="Z18008" s="42"/>
    </row>
    <row r="18009">
      <c r="B18009" s="42"/>
      <c r="D18009" s="90"/>
      <c r="F18009" s="90"/>
      <c r="G18009" s="42"/>
      <c r="H18009" s="90"/>
      <c r="M18009" s="42"/>
      <c r="S18009" s="42"/>
      <c r="T18009" s="42"/>
      <c r="U18009" s="42"/>
      <c r="V18009" s="42"/>
      <c r="W18009" s="42"/>
      <c r="X18009" s="42"/>
      <c r="Y18009" s="42"/>
      <c r="Z18009" s="42"/>
    </row>
    <row r="18010">
      <c r="B18010" s="42"/>
      <c r="D18010" s="90"/>
      <c r="F18010" s="90"/>
      <c r="G18010" s="42"/>
      <c r="H18010" s="90"/>
      <c r="M18010" s="42"/>
      <c r="S18010" s="42"/>
      <c r="T18010" s="42"/>
      <c r="U18010" s="42"/>
      <c r="V18010" s="42"/>
      <c r="W18010" s="42"/>
      <c r="X18010" s="42"/>
      <c r="Y18010" s="42"/>
      <c r="Z18010" s="42"/>
    </row>
    <row r="18011">
      <c r="B18011" s="42"/>
      <c r="D18011" s="90"/>
      <c r="F18011" s="90"/>
      <c r="G18011" s="42"/>
      <c r="H18011" s="90"/>
      <c r="M18011" s="42"/>
      <c r="S18011" s="42"/>
      <c r="T18011" s="42"/>
      <c r="U18011" s="42"/>
      <c r="V18011" s="42"/>
      <c r="W18011" s="42"/>
      <c r="X18011" s="42"/>
      <c r="Y18011" s="42"/>
      <c r="Z18011" s="42"/>
    </row>
    <row r="18012">
      <c r="B18012" s="42"/>
      <c r="D18012" s="90"/>
      <c r="F18012" s="90"/>
      <c r="G18012" s="42"/>
      <c r="H18012" s="90"/>
      <c r="M18012" s="42"/>
      <c r="S18012" s="42"/>
      <c r="T18012" s="42"/>
      <c r="U18012" s="42"/>
      <c r="V18012" s="42"/>
      <c r="W18012" s="42"/>
      <c r="X18012" s="42"/>
      <c r="Y18012" s="42"/>
      <c r="Z18012" s="42"/>
    </row>
    <row r="18013">
      <c r="B18013" s="42"/>
      <c r="D18013" s="90"/>
      <c r="F18013" s="90"/>
      <c r="G18013" s="42"/>
      <c r="H18013" s="90"/>
      <c r="M18013" s="42"/>
      <c r="S18013" s="42"/>
      <c r="T18013" s="42"/>
      <c r="U18013" s="42"/>
      <c r="V18013" s="42"/>
      <c r="W18013" s="42"/>
      <c r="X18013" s="42"/>
      <c r="Y18013" s="42"/>
      <c r="Z18013" s="42"/>
    </row>
    <row r="18014">
      <c r="B18014" s="42"/>
      <c r="D18014" s="90"/>
      <c r="F18014" s="90"/>
      <c r="G18014" s="42"/>
      <c r="H18014" s="90"/>
      <c r="M18014" s="42"/>
      <c r="S18014" s="42"/>
      <c r="T18014" s="42"/>
      <c r="U18014" s="42"/>
      <c r="V18014" s="42"/>
      <c r="W18014" s="42"/>
      <c r="X18014" s="42"/>
      <c r="Y18014" s="42"/>
      <c r="Z18014" s="42"/>
    </row>
    <row r="18015">
      <c r="B18015" s="42"/>
      <c r="D18015" s="90"/>
      <c r="F18015" s="90"/>
      <c r="G18015" s="42"/>
      <c r="H18015" s="90"/>
      <c r="M18015" s="42"/>
      <c r="S18015" s="42"/>
      <c r="T18015" s="42"/>
      <c r="U18015" s="42"/>
      <c r="V18015" s="42"/>
      <c r="W18015" s="42"/>
      <c r="X18015" s="42"/>
      <c r="Y18015" s="42"/>
      <c r="Z18015" s="42"/>
    </row>
    <row r="18016">
      <c r="B18016" s="42"/>
      <c r="D18016" s="90"/>
      <c r="F18016" s="90"/>
      <c r="G18016" s="42"/>
      <c r="H18016" s="90"/>
      <c r="M18016" s="42"/>
      <c r="S18016" s="42"/>
      <c r="T18016" s="42"/>
      <c r="U18016" s="42"/>
      <c r="V18016" s="42"/>
      <c r="W18016" s="42"/>
      <c r="X18016" s="42"/>
      <c r="Y18016" s="42"/>
      <c r="Z18016" s="42"/>
    </row>
    <row r="18017">
      <c r="B18017" s="42"/>
      <c r="D18017" s="90"/>
      <c r="F18017" s="90"/>
      <c r="G18017" s="42"/>
      <c r="H18017" s="90"/>
      <c r="M18017" s="42"/>
      <c r="S18017" s="42"/>
      <c r="T18017" s="42"/>
      <c r="U18017" s="42"/>
      <c r="V18017" s="42"/>
      <c r="W18017" s="42"/>
      <c r="X18017" s="42"/>
      <c r="Y18017" s="42"/>
      <c r="Z18017" s="42"/>
    </row>
    <row r="18018">
      <c r="B18018" s="42"/>
      <c r="D18018" s="90"/>
      <c r="F18018" s="90"/>
      <c r="G18018" s="42"/>
      <c r="H18018" s="90"/>
      <c r="M18018" s="42"/>
      <c r="S18018" s="42"/>
      <c r="T18018" s="42"/>
      <c r="U18018" s="42"/>
      <c r="V18018" s="42"/>
      <c r="W18018" s="42"/>
      <c r="X18018" s="42"/>
      <c r="Y18018" s="42"/>
      <c r="Z18018" s="42"/>
    </row>
    <row r="18019">
      <c r="B18019" s="42"/>
      <c r="D18019" s="90"/>
      <c r="F18019" s="90"/>
      <c r="G18019" s="42"/>
      <c r="H18019" s="90"/>
      <c r="M18019" s="42"/>
      <c r="S18019" s="42"/>
      <c r="T18019" s="42"/>
      <c r="U18019" s="42"/>
      <c r="V18019" s="42"/>
      <c r="W18019" s="42"/>
      <c r="X18019" s="42"/>
      <c r="Y18019" s="42"/>
      <c r="Z18019" s="42"/>
    </row>
    <row r="18020">
      <c r="B18020" s="42"/>
      <c r="D18020" s="90"/>
      <c r="F18020" s="90"/>
      <c r="G18020" s="42"/>
      <c r="H18020" s="90"/>
      <c r="M18020" s="42"/>
      <c r="S18020" s="42"/>
      <c r="T18020" s="42"/>
      <c r="U18020" s="42"/>
      <c r="V18020" s="42"/>
      <c r="W18020" s="42"/>
      <c r="X18020" s="42"/>
      <c r="Y18020" s="42"/>
      <c r="Z18020" s="42"/>
    </row>
    <row r="18021">
      <c r="B18021" s="42"/>
      <c r="D18021" s="90"/>
      <c r="F18021" s="90"/>
      <c r="G18021" s="42"/>
      <c r="H18021" s="90"/>
      <c r="M18021" s="42"/>
      <c r="S18021" s="42"/>
      <c r="T18021" s="42"/>
      <c r="U18021" s="42"/>
      <c r="V18021" s="42"/>
      <c r="W18021" s="42"/>
      <c r="X18021" s="42"/>
      <c r="Y18021" s="42"/>
      <c r="Z18021" s="42"/>
    </row>
    <row r="18022">
      <c r="B18022" s="42"/>
      <c r="D18022" s="90"/>
      <c r="F18022" s="90"/>
      <c r="G18022" s="42"/>
      <c r="H18022" s="90"/>
      <c r="M18022" s="42"/>
      <c r="S18022" s="42"/>
      <c r="T18022" s="42"/>
      <c r="U18022" s="42"/>
      <c r="V18022" s="42"/>
      <c r="W18022" s="42"/>
      <c r="X18022" s="42"/>
      <c r="Y18022" s="42"/>
      <c r="Z18022" s="42"/>
    </row>
    <row r="18023">
      <c r="B18023" s="42"/>
      <c r="D18023" s="90"/>
      <c r="F18023" s="90"/>
      <c r="G18023" s="42"/>
      <c r="H18023" s="90"/>
      <c r="M18023" s="42"/>
      <c r="S18023" s="42"/>
      <c r="T18023" s="42"/>
      <c r="U18023" s="42"/>
      <c r="V18023" s="42"/>
      <c r="W18023" s="42"/>
      <c r="X18023" s="42"/>
      <c r="Y18023" s="42"/>
      <c r="Z18023" s="42"/>
    </row>
    <row r="18024">
      <c r="B18024" s="42"/>
      <c r="D18024" s="90"/>
      <c r="F18024" s="90"/>
      <c r="G18024" s="42"/>
      <c r="H18024" s="90"/>
      <c r="M18024" s="42"/>
      <c r="S18024" s="42"/>
      <c r="T18024" s="42"/>
      <c r="U18024" s="42"/>
      <c r="V18024" s="42"/>
      <c r="W18024" s="42"/>
      <c r="X18024" s="42"/>
      <c r="Y18024" s="42"/>
      <c r="Z18024" s="42"/>
    </row>
    <row r="18025">
      <c r="B18025" s="42"/>
      <c r="D18025" s="90"/>
      <c r="F18025" s="90"/>
      <c r="G18025" s="42"/>
      <c r="H18025" s="90"/>
      <c r="M18025" s="42"/>
      <c r="S18025" s="42"/>
      <c r="T18025" s="42"/>
      <c r="U18025" s="42"/>
      <c r="V18025" s="42"/>
      <c r="W18025" s="42"/>
      <c r="X18025" s="42"/>
      <c r="Y18025" s="42"/>
      <c r="Z18025" s="42"/>
    </row>
    <row r="18026">
      <c r="B18026" s="42"/>
      <c r="D18026" s="90"/>
      <c r="F18026" s="90"/>
      <c r="G18026" s="42"/>
      <c r="H18026" s="90"/>
      <c r="M18026" s="42"/>
      <c r="S18026" s="42"/>
      <c r="T18026" s="42"/>
      <c r="U18026" s="42"/>
      <c r="V18026" s="42"/>
      <c r="W18026" s="42"/>
      <c r="X18026" s="42"/>
      <c r="Y18026" s="42"/>
      <c r="Z18026" s="42"/>
    </row>
    <row r="18027">
      <c r="B18027" s="42"/>
      <c r="D18027" s="90"/>
      <c r="F18027" s="90"/>
      <c r="G18027" s="42"/>
      <c r="H18027" s="90"/>
      <c r="M18027" s="42"/>
      <c r="S18027" s="42"/>
      <c r="T18027" s="42"/>
      <c r="U18027" s="42"/>
      <c r="V18027" s="42"/>
      <c r="W18027" s="42"/>
      <c r="X18027" s="42"/>
      <c r="Y18027" s="42"/>
      <c r="Z18027" s="42"/>
    </row>
    <row r="18028">
      <c r="B18028" s="42"/>
      <c r="D18028" s="90"/>
      <c r="F18028" s="90"/>
      <c r="G18028" s="42"/>
      <c r="H18028" s="90"/>
      <c r="M18028" s="42"/>
      <c r="S18028" s="42"/>
      <c r="T18028" s="42"/>
      <c r="U18028" s="42"/>
      <c r="V18028" s="42"/>
      <c r="W18028" s="42"/>
      <c r="X18028" s="42"/>
      <c r="Y18028" s="42"/>
      <c r="Z18028" s="42"/>
    </row>
    <row r="18029">
      <c r="B18029" s="42"/>
      <c r="D18029" s="90"/>
      <c r="F18029" s="90"/>
      <c r="G18029" s="42"/>
      <c r="H18029" s="90"/>
      <c r="M18029" s="42"/>
      <c r="S18029" s="42"/>
      <c r="T18029" s="42"/>
      <c r="U18029" s="42"/>
      <c r="V18029" s="42"/>
      <c r="W18029" s="42"/>
      <c r="X18029" s="42"/>
      <c r="Y18029" s="42"/>
      <c r="Z18029" s="42"/>
    </row>
    <row r="18030">
      <c r="B18030" s="42"/>
      <c r="D18030" s="90"/>
      <c r="F18030" s="90"/>
      <c r="G18030" s="42"/>
      <c r="H18030" s="90"/>
      <c r="M18030" s="42"/>
      <c r="S18030" s="42"/>
      <c r="T18030" s="42"/>
      <c r="U18030" s="42"/>
      <c r="V18030" s="42"/>
      <c r="W18030" s="42"/>
      <c r="X18030" s="42"/>
      <c r="Y18030" s="42"/>
      <c r="Z18030" s="42"/>
    </row>
    <row r="18031">
      <c r="B18031" s="42"/>
      <c r="D18031" s="90"/>
      <c r="F18031" s="90"/>
      <c r="G18031" s="42"/>
      <c r="H18031" s="90"/>
      <c r="M18031" s="42"/>
      <c r="S18031" s="42"/>
      <c r="T18031" s="42"/>
      <c r="U18031" s="42"/>
      <c r="V18031" s="42"/>
      <c r="W18031" s="42"/>
      <c r="X18031" s="42"/>
      <c r="Y18031" s="42"/>
      <c r="Z18031" s="42"/>
    </row>
    <row r="18032">
      <c r="B18032" s="42"/>
      <c r="D18032" s="90"/>
      <c r="F18032" s="90"/>
      <c r="G18032" s="42"/>
      <c r="H18032" s="90"/>
      <c r="M18032" s="42"/>
      <c r="S18032" s="42"/>
      <c r="T18032" s="42"/>
      <c r="U18032" s="42"/>
      <c r="V18032" s="42"/>
      <c r="W18032" s="42"/>
      <c r="X18032" s="42"/>
      <c r="Y18032" s="42"/>
      <c r="Z18032" s="42"/>
    </row>
    <row r="18033">
      <c r="B18033" s="42"/>
      <c r="D18033" s="90"/>
      <c r="F18033" s="90"/>
      <c r="G18033" s="42"/>
      <c r="H18033" s="90"/>
      <c r="M18033" s="42"/>
      <c r="S18033" s="42"/>
      <c r="T18033" s="42"/>
      <c r="U18033" s="42"/>
      <c r="V18033" s="42"/>
      <c r="W18033" s="42"/>
      <c r="X18033" s="42"/>
      <c r="Y18033" s="42"/>
      <c r="Z18033" s="42"/>
    </row>
    <row r="18034">
      <c r="B18034" s="42"/>
      <c r="D18034" s="90"/>
      <c r="F18034" s="90"/>
      <c r="G18034" s="42"/>
      <c r="H18034" s="90"/>
      <c r="M18034" s="42"/>
      <c r="S18034" s="42"/>
      <c r="T18034" s="42"/>
      <c r="U18034" s="42"/>
      <c r="V18034" s="42"/>
      <c r="W18034" s="42"/>
      <c r="X18034" s="42"/>
      <c r="Y18034" s="42"/>
      <c r="Z18034" s="42"/>
    </row>
    <row r="18035">
      <c r="B18035" s="42"/>
      <c r="D18035" s="90"/>
      <c r="F18035" s="90"/>
      <c r="G18035" s="42"/>
      <c r="H18035" s="90"/>
      <c r="M18035" s="42"/>
      <c r="S18035" s="42"/>
      <c r="T18035" s="42"/>
      <c r="U18035" s="42"/>
      <c r="V18035" s="42"/>
      <c r="W18035" s="42"/>
      <c r="X18035" s="42"/>
      <c r="Y18035" s="42"/>
      <c r="Z18035" s="42"/>
    </row>
    <row r="18036">
      <c r="B18036" s="42"/>
      <c r="D18036" s="90"/>
      <c r="F18036" s="90"/>
      <c r="G18036" s="42"/>
      <c r="H18036" s="90"/>
      <c r="M18036" s="42"/>
      <c r="S18036" s="42"/>
      <c r="T18036" s="42"/>
      <c r="U18036" s="42"/>
      <c r="V18036" s="42"/>
      <c r="W18036" s="42"/>
      <c r="X18036" s="42"/>
      <c r="Y18036" s="42"/>
      <c r="Z18036" s="42"/>
    </row>
    <row r="18037">
      <c r="B18037" s="42"/>
      <c r="D18037" s="90"/>
      <c r="F18037" s="90"/>
      <c r="G18037" s="42"/>
      <c r="H18037" s="90"/>
      <c r="M18037" s="42"/>
      <c r="S18037" s="42"/>
      <c r="T18037" s="42"/>
      <c r="U18037" s="42"/>
      <c r="V18037" s="42"/>
      <c r="W18037" s="42"/>
      <c r="X18037" s="42"/>
      <c r="Y18037" s="42"/>
      <c r="Z18037" s="42"/>
    </row>
    <row r="18038">
      <c r="B18038" s="42"/>
      <c r="D18038" s="90"/>
      <c r="F18038" s="90"/>
      <c r="G18038" s="42"/>
      <c r="H18038" s="90"/>
      <c r="M18038" s="42"/>
      <c r="S18038" s="42"/>
      <c r="T18038" s="42"/>
      <c r="U18038" s="42"/>
      <c r="V18038" s="42"/>
      <c r="W18038" s="42"/>
      <c r="X18038" s="42"/>
      <c r="Y18038" s="42"/>
      <c r="Z18038" s="42"/>
    </row>
    <row r="18039">
      <c r="B18039" s="42"/>
      <c r="D18039" s="90"/>
      <c r="F18039" s="90"/>
      <c r="G18039" s="42"/>
      <c r="H18039" s="90"/>
      <c r="M18039" s="42"/>
      <c r="S18039" s="42"/>
      <c r="T18039" s="42"/>
      <c r="U18039" s="42"/>
      <c r="V18039" s="42"/>
      <c r="W18039" s="42"/>
      <c r="X18039" s="42"/>
      <c r="Y18039" s="42"/>
      <c r="Z18039" s="42"/>
    </row>
    <row r="18040">
      <c r="B18040" s="42"/>
      <c r="D18040" s="90"/>
      <c r="F18040" s="90"/>
      <c r="G18040" s="42"/>
      <c r="H18040" s="90"/>
      <c r="M18040" s="42"/>
      <c r="S18040" s="42"/>
      <c r="T18040" s="42"/>
      <c r="U18040" s="42"/>
      <c r="V18040" s="42"/>
      <c r="W18040" s="42"/>
      <c r="X18040" s="42"/>
      <c r="Y18040" s="42"/>
      <c r="Z18040" s="42"/>
    </row>
    <row r="18041">
      <c r="B18041" s="42"/>
      <c r="D18041" s="90"/>
      <c r="F18041" s="90"/>
      <c r="G18041" s="42"/>
      <c r="H18041" s="90"/>
      <c r="M18041" s="42"/>
      <c r="S18041" s="42"/>
      <c r="T18041" s="42"/>
      <c r="U18041" s="42"/>
      <c r="V18041" s="42"/>
      <c r="W18041" s="42"/>
      <c r="X18041" s="42"/>
      <c r="Y18041" s="42"/>
      <c r="Z18041" s="42"/>
    </row>
    <row r="18042">
      <c r="B18042" s="42"/>
      <c r="D18042" s="90"/>
      <c r="F18042" s="90"/>
      <c r="G18042" s="42"/>
      <c r="H18042" s="90"/>
      <c r="M18042" s="42"/>
      <c r="S18042" s="42"/>
      <c r="T18042" s="42"/>
      <c r="U18042" s="42"/>
      <c r="V18042" s="42"/>
      <c r="W18042" s="42"/>
      <c r="X18042" s="42"/>
      <c r="Y18042" s="42"/>
      <c r="Z18042" s="42"/>
    </row>
    <row r="18043">
      <c r="B18043" s="42"/>
      <c r="D18043" s="90"/>
      <c r="F18043" s="90"/>
      <c r="G18043" s="42"/>
      <c r="H18043" s="90"/>
      <c r="M18043" s="42"/>
      <c r="S18043" s="42"/>
      <c r="T18043" s="42"/>
      <c r="U18043" s="42"/>
      <c r="V18043" s="42"/>
      <c r="W18043" s="42"/>
      <c r="X18043" s="42"/>
      <c r="Y18043" s="42"/>
      <c r="Z18043" s="42"/>
    </row>
    <row r="18044">
      <c r="B18044" s="42"/>
      <c r="D18044" s="90"/>
      <c r="F18044" s="90"/>
      <c r="G18044" s="42"/>
      <c r="H18044" s="90"/>
      <c r="M18044" s="42"/>
      <c r="S18044" s="42"/>
      <c r="T18044" s="42"/>
      <c r="U18044" s="42"/>
      <c r="V18044" s="42"/>
      <c r="W18044" s="42"/>
      <c r="X18044" s="42"/>
      <c r="Y18044" s="42"/>
      <c r="Z18044" s="42"/>
    </row>
    <row r="18045">
      <c r="B18045" s="42"/>
      <c r="D18045" s="90"/>
      <c r="F18045" s="90"/>
      <c r="G18045" s="42"/>
      <c r="H18045" s="90"/>
      <c r="M18045" s="42"/>
      <c r="S18045" s="42"/>
      <c r="T18045" s="42"/>
      <c r="U18045" s="42"/>
      <c r="V18045" s="42"/>
      <c r="W18045" s="42"/>
      <c r="X18045" s="42"/>
      <c r="Y18045" s="42"/>
      <c r="Z18045" s="42"/>
    </row>
    <row r="18046">
      <c r="B18046" s="42"/>
      <c r="D18046" s="90"/>
      <c r="F18046" s="90"/>
      <c r="G18046" s="42"/>
      <c r="H18046" s="90"/>
      <c r="M18046" s="42"/>
      <c r="S18046" s="42"/>
      <c r="T18046" s="42"/>
      <c r="U18046" s="42"/>
      <c r="V18046" s="42"/>
      <c r="W18046" s="42"/>
      <c r="X18046" s="42"/>
      <c r="Y18046" s="42"/>
      <c r="Z18046" s="42"/>
    </row>
    <row r="18047">
      <c r="B18047" s="42"/>
      <c r="D18047" s="90"/>
      <c r="F18047" s="90"/>
      <c r="G18047" s="42"/>
      <c r="H18047" s="90"/>
      <c r="M18047" s="42"/>
      <c r="S18047" s="42"/>
      <c r="T18047" s="42"/>
      <c r="U18047" s="42"/>
      <c r="V18047" s="42"/>
      <c r="W18047" s="42"/>
      <c r="X18047" s="42"/>
      <c r="Y18047" s="42"/>
      <c r="Z18047" s="42"/>
    </row>
    <row r="18048">
      <c r="B18048" s="42"/>
      <c r="D18048" s="90"/>
      <c r="F18048" s="90"/>
      <c r="G18048" s="42"/>
      <c r="H18048" s="90"/>
      <c r="M18048" s="42"/>
      <c r="S18048" s="42"/>
      <c r="T18048" s="42"/>
      <c r="U18048" s="42"/>
      <c r="V18048" s="42"/>
      <c r="W18048" s="42"/>
      <c r="X18048" s="42"/>
      <c r="Y18048" s="42"/>
      <c r="Z18048" s="42"/>
    </row>
    <row r="18049">
      <c r="B18049" s="42"/>
      <c r="D18049" s="90"/>
      <c r="F18049" s="90"/>
      <c r="G18049" s="42"/>
      <c r="H18049" s="90"/>
      <c r="M18049" s="42"/>
      <c r="S18049" s="42"/>
      <c r="T18049" s="42"/>
      <c r="U18049" s="42"/>
      <c r="V18049" s="42"/>
      <c r="W18049" s="42"/>
      <c r="X18049" s="42"/>
      <c r="Y18049" s="42"/>
      <c r="Z18049" s="42"/>
    </row>
    <row r="18050">
      <c r="B18050" s="42"/>
      <c r="D18050" s="90"/>
      <c r="F18050" s="90"/>
      <c r="G18050" s="42"/>
      <c r="H18050" s="90"/>
      <c r="M18050" s="42"/>
      <c r="S18050" s="42"/>
      <c r="T18050" s="42"/>
      <c r="U18050" s="42"/>
      <c r="V18050" s="42"/>
      <c r="W18050" s="42"/>
      <c r="X18050" s="42"/>
      <c r="Y18050" s="42"/>
      <c r="Z18050" s="42"/>
    </row>
    <row r="18051">
      <c r="B18051" s="42"/>
      <c r="D18051" s="90"/>
      <c r="F18051" s="90"/>
      <c r="G18051" s="42"/>
      <c r="H18051" s="90"/>
      <c r="M18051" s="42"/>
      <c r="S18051" s="42"/>
      <c r="T18051" s="42"/>
      <c r="U18051" s="42"/>
      <c r="V18051" s="42"/>
      <c r="W18051" s="42"/>
      <c r="X18051" s="42"/>
      <c r="Y18051" s="42"/>
      <c r="Z18051" s="42"/>
    </row>
    <row r="18052">
      <c r="B18052" s="42"/>
      <c r="D18052" s="90"/>
      <c r="F18052" s="90"/>
      <c r="G18052" s="42"/>
      <c r="H18052" s="90"/>
      <c r="M18052" s="42"/>
      <c r="S18052" s="42"/>
      <c r="T18052" s="42"/>
      <c r="U18052" s="42"/>
      <c r="V18052" s="42"/>
      <c r="W18052" s="42"/>
      <c r="X18052" s="42"/>
      <c r="Y18052" s="42"/>
      <c r="Z18052" s="42"/>
    </row>
    <row r="18053">
      <c r="B18053" s="42"/>
      <c r="D18053" s="90"/>
      <c r="F18053" s="90"/>
      <c r="G18053" s="42"/>
      <c r="H18053" s="90"/>
      <c r="M18053" s="42"/>
      <c r="S18053" s="42"/>
      <c r="T18053" s="42"/>
      <c r="U18053" s="42"/>
      <c r="V18053" s="42"/>
      <c r="W18053" s="42"/>
      <c r="X18053" s="42"/>
      <c r="Y18053" s="42"/>
      <c r="Z18053" s="42"/>
    </row>
    <row r="18054">
      <c r="B18054" s="42"/>
      <c r="D18054" s="90"/>
      <c r="F18054" s="90"/>
      <c r="G18054" s="42"/>
      <c r="H18054" s="90"/>
      <c r="M18054" s="42"/>
      <c r="S18054" s="42"/>
      <c r="T18054" s="42"/>
      <c r="U18054" s="42"/>
      <c r="V18054" s="42"/>
      <c r="W18054" s="42"/>
      <c r="X18054" s="42"/>
      <c r="Y18054" s="42"/>
      <c r="Z18054" s="42"/>
    </row>
    <row r="18055">
      <c r="B18055" s="42"/>
      <c r="D18055" s="90"/>
      <c r="F18055" s="90"/>
      <c r="G18055" s="42"/>
      <c r="H18055" s="90"/>
      <c r="M18055" s="42"/>
      <c r="S18055" s="42"/>
      <c r="T18055" s="42"/>
      <c r="U18055" s="42"/>
      <c r="V18055" s="42"/>
      <c r="W18055" s="42"/>
      <c r="X18055" s="42"/>
      <c r="Y18055" s="42"/>
      <c r="Z18055" s="42"/>
    </row>
    <row r="18056">
      <c r="B18056" s="42"/>
      <c r="D18056" s="90"/>
      <c r="F18056" s="90"/>
      <c r="G18056" s="42"/>
      <c r="H18056" s="90"/>
      <c r="M18056" s="42"/>
      <c r="S18056" s="42"/>
      <c r="T18056" s="42"/>
      <c r="U18056" s="42"/>
      <c r="V18056" s="42"/>
      <c r="W18056" s="42"/>
      <c r="X18056" s="42"/>
      <c r="Y18056" s="42"/>
      <c r="Z18056" s="42"/>
    </row>
    <row r="18057">
      <c r="B18057" s="42"/>
      <c r="D18057" s="90"/>
      <c r="F18057" s="90"/>
      <c r="G18057" s="42"/>
      <c r="H18057" s="90"/>
      <c r="M18057" s="42"/>
      <c r="S18057" s="42"/>
      <c r="T18057" s="42"/>
      <c r="U18057" s="42"/>
      <c r="V18057" s="42"/>
      <c r="W18057" s="42"/>
      <c r="X18057" s="42"/>
      <c r="Y18057" s="42"/>
      <c r="Z18057" s="42"/>
    </row>
    <row r="18058">
      <c r="B18058" s="42"/>
      <c r="D18058" s="90"/>
      <c r="F18058" s="90"/>
      <c r="G18058" s="42"/>
      <c r="H18058" s="90"/>
      <c r="M18058" s="42"/>
      <c r="S18058" s="42"/>
      <c r="T18058" s="42"/>
      <c r="U18058" s="42"/>
      <c r="V18058" s="42"/>
      <c r="W18058" s="42"/>
      <c r="X18058" s="42"/>
      <c r="Y18058" s="42"/>
      <c r="Z18058" s="42"/>
    </row>
    <row r="18059">
      <c r="B18059" s="42"/>
      <c r="D18059" s="90"/>
      <c r="F18059" s="90"/>
      <c r="G18059" s="42"/>
      <c r="H18059" s="90"/>
      <c r="M18059" s="42"/>
      <c r="S18059" s="42"/>
      <c r="T18059" s="42"/>
      <c r="U18059" s="42"/>
      <c r="V18059" s="42"/>
      <c r="W18059" s="42"/>
      <c r="X18059" s="42"/>
      <c r="Y18059" s="42"/>
      <c r="Z18059" s="42"/>
    </row>
    <row r="18060">
      <c r="B18060" s="42"/>
      <c r="D18060" s="90"/>
      <c r="F18060" s="90"/>
      <c r="G18060" s="42"/>
      <c r="H18060" s="90"/>
      <c r="M18060" s="42"/>
      <c r="S18060" s="42"/>
      <c r="T18060" s="42"/>
      <c r="U18060" s="42"/>
      <c r="V18060" s="42"/>
      <c r="W18060" s="42"/>
      <c r="X18060" s="42"/>
      <c r="Y18060" s="42"/>
      <c r="Z18060" s="42"/>
    </row>
    <row r="18061">
      <c r="B18061" s="42"/>
      <c r="D18061" s="90"/>
      <c r="F18061" s="90"/>
      <c r="G18061" s="42"/>
      <c r="H18061" s="90"/>
      <c r="M18061" s="42"/>
      <c r="S18061" s="42"/>
      <c r="T18061" s="42"/>
      <c r="U18061" s="42"/>
      <c r="V18061" s="42"/>
      <c r="W18061" s="42"/>
      <c r="X18061" s="42"/>
      <c r="Y18061" s="42"/>
      <c r="Z18061" s="42"/>
    </row>
    <row r="18062">
      <c r="B18062" s="42"/>
      <c r="D18062" s="90"/>
      <c r="F18062" s="90"/>
      <c r="G18062" s="42"/>
      <c r="H18062" s="90"/>
      <c r="M18062" s="42"/>
      <c r="S18062" s="42"/>
      <c r="T18062" s="42"/>
      <c r="U18062" s="42"/>
      <c r="V18062" s="42"/>
      <c r="W18062" s="42"/>
      <c r="X18062" s="42"/>
      <c r="Y18062" s="42"/>
      <c r="Z18062" s="42"/>
    </row>
    <row r="18063">
      <c r="B18063" s="42"/>
      <c r="D18063" s="90"/>
      <c r="F18063" s="90"/>
      <c r="G18063" s="42"/>
      <c r="H18063" s="90"/>
      <c r="M18063" s="42"/>
      <c r="S18063" s="42"/>
      <c r="T18063" s="42"/>
      <c r="U18063" s="42"/>
      <c r="V18063" s="42"/>
      <c r="W18063" s="42"/>
      <c r="X18063" s="42"/>
      <c r="Y18063" s="42"/>
      <c r="Z18063" s="42"/>
    </row>
    <row r="18064">
      <c r="B18064" s="42"/>
      <c r="D18064" s="90"/>
      <c r="F18064" s="90"/>
      <c r="G18064" s="42"/>
      <c r="H18064" s="90"/>
      <c r="M18064" s="42"/>
      <c r="S18064" s="42"/>
      <c r="T18064" s="42"/>
      <c r="U18064" s="42"/>
      <c r="V18064" s="42"/>
      <c r="W18064" s="42"/>
      <c r="X18064" s="42"/>
      <c r="Y18064" s="42"/>
      <c r="Z18064" s="42"/>
    </row>
    <row r="18065">
      <c r="B18065" s="42"/>
      <c r="D18065" s="90"/>
      <c r="F18065" s="90"/>
      <c r="G18065" s="42"/>
      <c r="H18065" s="90"/>
      <c r="M18065" s="42"/>
      <c r="S18065" s="42"/>
      <c r="T18065" s="42"/>
      <c r="U18065" s="42"/>
      <c r="V18065" s="42"/>
      <c r="W18065" s="42"/>
      <c r="X18065" s="42"/>
      <c r="Y18065" s="42"/>
      <c r="Z18065" s="42"/>
    </row>
    <row r="18066">
      <c r="B18066" s="42"/>
      <c r="D18066" s="90"/>
      <c r="F18066" s="90"/>
      <c r="G18066" s="42"/>
      <c r="H18066" s="90"/>
      <c r="M18066" s="42"/>
      <c r="S18066" s="42"/>
      <c r="T18066" s="42"/>
      <c r="U18066" s="42"/>
      <c r="V18066" s="42"/>
      <c r="W18066" s="42"/>
      <c r="X18066" s="42"/>
      <c r="Y18066" s="42"/>
      <c r="Z18066" s="42"/>
    </row>
    <row r="18067">
      <c r="B18067" s="42"/>
      <c r="D18067" s="90"/>
      <c r="F18067" s="90"/>
      <c r="G18067" s="42"/>
      <c r="H18067" s="90"/>
      <c r="M18067" s="42"/>
      <c r="S18067" s="42"/>
      <c r="T18067" s="42"/>
      <c r="U18067" s="42"/>
      <c r="V18067" s="42"/>
      <c r="W18067" s="42"/>
      <c r="X18067" s="42"/>
      <c r="Y18067" s="42"/>
      <c r="Z18067" s="42"/>
    </row>
    <row r="18068">
      <c r="B18068" s="42"/>
      <c r="D18068" s="90"/>
      <c r="F18068" s="90"/>
      <c r="G18068" s="42"/>
      <c r="H18068" s="90"/>
      <c r="M18068" s="42"/>
      <c r="S18068" s="42"/>
      <c r="T18068" s="42"/>
      <c r="U18068" s="42"/>
      <c r="V18068" s="42"/>
      <c r="W18068" s="42"/>
      <c r="X18068" s="42"/>
      <c r="Y18068" s="42"/>
      <c r="Z18068" s="42"/>
    </row>
    <row r="18069">
      <c r="B18069" s="42"/>
      <c r="D18069" s="90"/>
      <c r="F18069" s="90"/>
      <c r="G18069" s="42"/>
      <c r="H18069" s="90"/>
      <c r="M18069" s="42"/>
      <c r="S18069" s="42"/>
      <c r="T18069" s="42"/>
      <c r="U18069" s="42"/>
      <c r="V18069" s="42"/>
      <c r="W18069" s="42"/>
      <c r="X18069" s="42"/>
      <c r="Y18069" s="42"/>
      <c r="Z18069" s="42"/>
    </row>
    <row r="18070">
      <c r="B18070" s="42"/>
      <c r="D18070" s="90"/>
      <c r="F18070" s="90"/>
      <c r="G18070" s="42"/>
      <c r="H18070" s="90"/>
      <c r="M18070" s="42"/>
      <c r="S18070" s="42"/>
      <c r="T18070" s="42"/>
      <c r="U18070" s="42"/>
      <c r="V18070" s="42"/>
      <c r="W18070" s="42"/>
      <c r="X18070" s="42"/>
      <c r="Y18070" s="42"/>
      <c r="Z18070" s="42"/>
    </row>
    <row r="18071">
      <c r="B18071" s="42"/>
      <c r="D18071" s="90"/>
      <c r="F18071" s="90"/>
      <c r="G18071" s="42"/>
      <c r="H18071" s="90"/>
      <c r="M18071" s="42"/>
      <c r="S18071" s="42"/>
      <c r="T18071" s="42"/>
      <c r="U18071" s="42"/>
      <c r="V18071" s="42"/>
      <c r="W18071" s="42"/>
      <c r="X18071" s="42"/>
      <c r="Y18071" s="42"/>
      <c r="Z18071" s="42"/>
    </row>
    <row r="18072">
      <c r="B18072" s="42"/>
      <c r="D18072" s="90"/>
      <c r="F18072" s="90"/>
      <c r="G18072" s="42"/>
      <c r="H18072" s="90"/>
      <c r="M18072" s="42"/>
      <c r="S18072" s="42"/>
      <c r="T18072" s="42"/>
      <c r="U18072" s="42"/>
      <c r="V18072" s="42"/>
      <c r="W18072" s="42"/>
      <c r="X18072" s="42"/>
      <c r="Y18072" s="42"/>
      <c r="Z18072" s="42"/>
    </row>
    <row r="18073">
      <c r="B18073" s="42"/>
      <c r="D18073" s="90"/>
      <c r="F18073" s="90"/>
      <c r="G18073" s="42"/>
      <c r="H18073" s="90"/>
      <c r="M18073" s="42"/>
      <c r="S18073" s="42"/>
      <c r="T18073" s="42"/>
      <c r="U18073" s="42"/>
      <c r="V18073" s="42"/>
      <c r="W18073" s="42"/>
      <c r="X18073" s="42"/>
      <c r="Y18073" s="42"/>
      <c r="Z18073" s="42"/>
    </row>
    <row r="18074">
      <c r="B18074" s="42"/>
      <c r="D18074" s="90"/>
      <c r="F18074" s="90"/>
      <c r="G18074" s="42"/>
      <c r="H18074" s="90"/>
      <c r="M18074" s="42"/>
      <c r="S18074" s="42"/>
      <c r="T18074" s="42"/>
      <c r="U18074" s="42"/>
      <c r="V18074" s="42"/>
      <c r="W18074" s="42"/>
      <c r="X18074" s="42"/>
      <c r="Y18074" s="42"/>
      <c r="Z18074" s="42"/>
    </row>
    <row r="18075">
      <c r="B18075" s="42"/>
      <c r="D18075" s="90"/>
      <c r="F18075" s="90"/>
      <c r="G18075" s="42"/>
      <c r="H18075" s="90"/>
      <c r="M18075" s="42"/>
      <c r="S18075" s="42"/>
      <c r="T18075" s="42"/>
      <c r="U18075" s="42"/>
      <c r="V18075" s="42"/>
      <c r="W18075" s="42"/>
      <c r="X18075" s="42"/>
      <c r="Y18075" s="42"/>
      <c r="Z18075" s="42"/>
    </row>
    <row r="18076">
      <c r="B18076" s="42"/>
      <c r="D18076" s="90"/>
      <c r="F18076" s="90"/>
      <c r="G18076" s="42"/>
      <c r="H18076" s="90"/>
      <c r="M18076" s="42"/>
      <c r="S18076" s="42"/>
      <c r="T18076" s="42"/>
      <c r="U18076" s="42"/>
      <c r="V18076" s="42"/>
      <c r="W18076" s="42"/>
      <c r="X18076" s="42"/>
      <c r="Y18076" s="42"/>
      <c r="Z18076" s="42"/>
    </row>
    <row r="18077">
      <c r="B18077" s="42"/>
      <c r="D18077" s="90"/>
      <c r="F18077" s="90"/>
      <c r="G18077" s="42"/>
      <c r="H18077" s="90"/>
      <c r="M18077" s="42"/>
      <c r="S18077" s="42"/>
      <c r="T18077" s="42"/>
      <c r="U18077" s="42"/>
      <c r="V18077" s="42"/>
      <c r="W18077" s="42"/>
      <c r="X18077" s="42"/>
      <c r="Y18077" s="42"/>
      <c r="Z18077" s="42"/>
    </row>
    <row r="18078">
      <c r="B18078" s="42"/>
      <c r="D18078" s="90"/>
      <c r="F18078" s="90"/>
      <c r="G18078" s="42"/>
      <c r="H18078" s="90"/>
      <c r="M18078" s="42"/>
      <c r="S18078" s="42"/>
      <c r="T18078" s="42"/>
      <c r="U18078" s="42"/>
      <c r="V18078" s="42"/>
      <c r="W18078" s="42"/>
      <c r="X18078" s="42"/>
      <c r="Y18078" s="42"/>
      <c r="Z18078" s="42"/>
    </row>
    <row r="18079">
      <c r="B18079" s="42"/>
      <c r="D18079" s="90"/>
      <c r="F18079" s="90"/>
      <c r="G18079" s="42"/>
      <c r="H18079" s="90"/>
      <c r="M18079" s="42"/>
      <c r="S18079" s="42"/>
      <c r="T18079" s="42"/>
      <c r="U18079" s="42"/>
      <c r="V18079" s="42"/>
      <c r="W18079" s="42"/>
      <c r="X18079" s="42"/>
      <c r="Y18079" s="42"/>
      <c r="Z18079" s="42"/>
    </row>
    <row r="18080">
      <c r="B18080" s="42"/>
      <c r="D18080" s="90"/>
      <c r="F18080" s="90"/>
      <c r="G18080" s="42"/>
      <c r="H18080" s="90"/>
      <c r="M18080" s="42"/>
      <c r="S18080" s="42"/>
      <c r="T18080" s="42"/>
      <c r="U18080" s="42"/>
      <c r="V18080" s="42"/>
      <c r="W18080" s="42"/>
      <c r="X18080" s="42"/>
      <c r="Y18080" s="42"/>
      <c r="Z18080" s="42"/>
    </row>
    <row r="18081">
      <c r="B18081" s="42"/>
      <c r="D18081" s="90"/>
      <c r="F18081" s="90"/>
      <c r="G18081" s="42"/>
      <c r="H18081" s="90"/>
      <c r="M18081" s="42"/>
      <c r="S18081" s="42"/>
      <c r="T18081" s="42"/>
      <c r="U18081" s="42"/>
      <c r="V18081" s="42"/>
      <c r="W18081" s="42"/>
      <c r="X18081" s="42"/>
      <c r="Y18081" s="42"/>
      <c r="Z18081" s="42"/>
    </row>
    <row r="18082">
      <c r="B18082" s="42"/>
      <c r="D18082" s="90"/>
      <c r="F18082" s="90"/>
      <c r="G18082" s="42"/>
      <c r="H18082" s="90"/>
      <c r="M18082" s="42"/>
      <c r="S18082" s="42"/>
      <c r="T18082" s="42"/>
      <c r="U18082" s="42"/>
      <c r="V18082" s="42"/>
      <c r="W18082" s="42"/>
      <c r="X18082" s="42"/>
      <c r="Y18082" s="42"/>
      <c r="Z18082" s="42"/>
    </row>
    <row r="18083">
      <c r="B18083" s="42"/>
      <c r="D18083" s="90"/>
      <c r="F18083" s="90"/>
      <c r="G18083" s="42"/>
      <c r="H18083" s="90"/>
      <c r="M18083" s="42"/>
      <c r="S18083" s="42"/>
      <c r="T18083" s="42"/>
      <c r="U18083" s="42"/>
      <c r="V18083" s="42"/>
      <c r="W18083" s="42"/>
      <c r="X18083" s="42"/>
      <c r="Y18083" s="42"/>
      <c r="Z18083" s="42"/>
    </row>
    <row r="18084">
      <c r="B18084" s="42"/>
      <c r="D18084" s="90"/>
      <c r="F18084" s="90"/>
      <c r="G18084" s="42"/>
      <c r="H18084" s="90"/>
      <c r="M18084" s="42"/>
      <c r="S18084" s="42"/>
      <c r="T18084" s="42"/>
      <c r="U18084" s="42"/>
      <c r="V18084" s="42"/>
      <c r="W18084" s="42"/>
      <c r="X18084" s="42"/>
      <c r="Y18084" s="42"/>
      <c r="Z18084" s="42"/>
    </row>
    <row r="18085">
      <c r="B18085" s="42"/>
      <c r="D18085" s="90"/>
      <c r="F18085" s="90"/>
      <c r="G18085" s="42"/>
      <c r="H18085" s="90"/>
      <c r="M18085" s="42"/>
      <c r="S18085" s="42"/>
      <c r="T18085" s="42"/>
      <c r="U18085" s="42"/>
      <c r="V18085" s="42"/>
      <c r="W18085" s="42"/>
      <c r="X18085" s="42"/>
      <c r="Y18085" s="42"/>
      <c r="Z18085" s="42"/>
    </row>
    <row r="18086">
      <c r="B18086" s="42"/>
      <c r="D18086" s="90"/>
      <c r="F18086" s="90"/>
      <c r="G18086" s="42"/>
      <c r="H18086" s="90"/>
      <c r="M18086" s="42"/>
      <c r="S18086" s="42"/>
      <c r="T18086" s="42"/>
      <c r="U18086" s="42"/>
      <c r="V18086" s="42"/>
      <c r="W18086" s="42"/>
      <c r="X18086" s="42"/>
      <c r="Y18086" s="42"/>
      <c r="Z18086" s="42"/>
    </row>
    <row r="18087">
      <c r="B18087" s="42"/>
      <c r="D18087" s="90"/>
      <c r="F18087" s="90"/>
      <c r="G18087" s="42"/>
      <c r="H18087" s="90"/>
      <c r="M18087" s="42"/>
      <c r="S18087" s="42"/>
      <c r="T18087" s="42"/>
      <c r="U18087" s="42"/>
      <c r="V18087" s="42"/>
      <c r="W18087" s="42"/>
      <c r="X18087" s="42"/>
      <c r="Y18087" s="42"/>
      <c r="Z18087" s="42"/>
    </row>
    <row r="18088">
      <c r="B18088" s="42"/>
      <c r="D18088" s="90"/>
      <c r="F18088" s="90"/>
      <c r="G18088" s="42"/>
      <c r="H18088" s="90"/>
      <c r="M18088" s="42"/>
      <c r="S18088" s="42"/>
      <c r="T18088" s="42"/>
      <c r="U18088" s="42"/>
      <c r="V18088" s="42"/>
      <c r="W18088" s="42"/>
      <c r="X18088" s="42"/>
      <c r="Y18088" s="42"/>
      <c r="Z18088" s="42"/>
    </row>
    <row r="18089">
      <c r="B18089" s="42"/>
      <c r="D18089" s="90"/>
      <c r="F18089" s="90"/>
      <c r="G18089" s="42"/>
      <c r="H18089" s="90"/>
      <c r="M18089" s="42"/>
      <c r="S18089" s="42"/>
      <c r="T18089" s="42"/>
      <c r="U18089" s="42"/>
      <c r="V18089" s="42"/>
      <c r="W18089" s="42"/>
      <c r="X18089" s="42"/>
      <c r="Y18089" s="42"/>
      <c r="Z18089" s="42"/>
    </row>
    <row r="18090">
      <c r="B18090" s="42"/>
      <c r="D18090" s="90"/>
      <c r="F18090" s="90"/>
      <c r="G18090" s="42"/>
      <c r="H18090" s="90"/>
      <c r="M18090" s="42"/>
      <c r="S18090" s="42"/>
      <c r="T18090" s="42"/>
      <c r="U18090" s="42"/>
      <c r="V18090" s="42"/>
      <c r="W18090" s="42"/>
      <c r="X18090" s="42"/>
      <c r="Y18090" s="42"/>
      <c r="Z18090" s="42"/>
    </row>
    <row r="18091">
      <c r="B18091" s="42"/>
      <c r="D18091" s="90"/>
      <c r="F18091" s="90"/>
      <c r="G18091" s="42"/>
      <c r="H18091" s="90"/>
      <c r="M18091" s="42"/>
      <c r="S18091" s="42"/>
      <c r="T18091" s="42"/>
      <c r="U18091" s="42"/>
      <c r="V18091" s="42"/>
      <c r="W18091" s="42"/>
      <c r="X18091" s="42"/>
      <c r="Y18091" s="42"/>
      <c r="Z18091" s="42"/>
    </row>
    <row r="18092">
      <c r="B18092" s="42"/>
      <c r="D18092" s="90"/>
      <c r="F18092" s="90"/>
      <c r="G18092" s="42"/>
      <c r="H18092" s="90"/>
      <c r="M18092" s="42"/>
      <c r="S18092" s="42"/>
      <c r="T18092" s="42"/>
      <c r="U18092" s="42"/>
      <c r="V18092" s="42"/>
      <c r="W18092" s="42"/>
      <c r="X18092" s="42"/>
      <c r="Y18092" s="42"/>
      <c r="Z18092" s="42"/>
    </row>
    <row r="18093">
      <c r="B18093" s="42"/>
      <c r="D18093" s="90"/>
      <c r="F18093" s="90"/>
      <c r="G18093" s="42"/>
      <c r="H18093" s="90"/>
      <c r="M18093" s="42"/>
      <c r="S18093" s="42"/>
      <c r="T18093" s="42"/>
      <c r="U18093" s="42"/>
      <c r="V18093" s="42"/>
      <c r="W18093" s="42"/>
      <c r="X18093" s="42"/>
      <c r="Y18093" s="42"/>
      <c r="Z18093" s="42"/>
    </row>
    <row r="18094">
      <c r="B18094" s="42"/>
      <c r="D18094" s="90"/>
      <c r="F18094" s="90"/>
      <c r="G18094" s="42"/>
      <c r="H18094" s="90"/>
      <c r="M18094" s="42"/>
      <c r="S18094" s="42"/>
      <c r="T18094" s="42"/>
      <c r="U18094" s="42"/>
      <c r="V18094" s="42"/>
      <c r="W18094" s="42"/>
      <c r="X18094" s="42"/>
      <c r="Y18094" s="42"/>
      <c r="Z18094" s="42"/>
    </row>
    <row r="18095">
      <c r="B18095" s="42"/>
      <c r="D18095" s="90"/>
      <c r="F18095" s="90"/>
      <c r="G18095" s="42"/>
      <c r="H18095" s="90"/>
      <c r="M18095" s="42"/>
      <c r="S18095" s="42"/>
      <c r="T18095" s="42"/>
      <c r="U18095" s="42"/>
      <c r="V18095" s="42"/>
      <c r="W18095" s="42"/>
      <c r="X18095" s="42"/>
      <c r="Y18095" s="42"/>
      <c r="Z18095" s="42"/>
    </row>
    <row r="18096">
      <c r="B18096" s="42"/>
      <c r="D18096" s="90"/>
      <c r="F18096" s="90"/>
      <c r="G18096" s="42"/>
      <c r="H18096" s="90"/>
      <c r="M18096" s="42"/>
      <c r="S18096" s="42"/>
      <c r="T18096" s="42"/>
      <c r="U18096" s="42"/>
      <c r="V18096" s="42"/>
      <c r="W18096" s="42"/>
      <c r="X18096" s="42"/>
      <c r="Y18096" s="42"/>
      <c r="Z18096" s="42"/>
    </row>
    <row r="18097">
      <c r="B18097" s="42"/>
      <c r="D18097" s="90"/>
      <c r="F18097" s="90"/>
      <c r="G18097" s="42"/>
      <c r="H18097" s="90"/>
      <c r="M18097" s="42"/>
      <c r="S18097" s="42"/>
      <c r="T18097" s="42"/>
      <c r="U18097" s="42"/>
      <c r="V18097" s="42"/>
      <c r="W18097" s="42"/>
      <c r="X18097" s="42"/>
      <c r="Y18097" s="42"/>
      <c r="Z18097" s="42"/>
    </row>
    <row r="18098">
      <c r="B18098" s="42"/>
      <c r="D18098" s="90"/>
      <c r="F18098" s="90"/>
      <c r="G18098" s="42"/>
      <c r="H18098" s="90"/>
      <c r="M18098" s="42"/>
      <c r="S18098" s="42"/>
      <c r="T18098" s="42"/>
      <c r="U18098" s="42"/>
      <c r="V18098" s="42"/>
      <c r="W18098" s="42"/>
      <c r="X18098" s="42"/>
      <c r="Y18098" s="42"/>
      <c r="Z18098" s="42"/>
    </row>
    <row r="18099">
      <c r="B18099" s="42"/>
      <c r="D18099" s="90"/>
      <c r="F18099" s="90"/>
      <c r="G18099" s="42"/>
      <c r="H18099" s="90"/>
      <c r="M18099" s="42"/>
      <c r="S18099" s="42"/>
      <c r="T18099" s="42"/>
      <c r="U18099" s="42"/>
      <c r="V18099" s="42"/>
      <c r="W18099" s="42"/>
      <c r="X18099" s="42"/>
      <c r="Y18099" s="42"/>
      <c r="Z18099" s="42"/>
    </row>
    <row r="18100">
      <c r="B18100" s="42"/>
      <c r="D18100" s="90"/>
      <c r="F18100" s="90"/>
      <c r="G18100" s="42"/>
      <c r="H18100" s="90"/>
      <c r="M18100" s="42"/>
      <c r="S18100" s="42"/>
      <c r="T18100" s="42"/>
      <c r="U18100" s="42"/>
      <c r="V18100" s="42"/>
      <c r="W18100" s="42"/>
      <c r="X18100" s="42"/>
      <c r="Y18100" s="42"/>
      <c r="Z18100" s="42"/>
    </row>
    <row r="18101">
      <c r="B18101" s="42"/>
      <c r="D18101" s="90"/>
      <c r="F18101" s="90"/>
      <c r="G18101" s="42"/>
      <c r="H18101" s="90"/>
      <c r="M18101" s="42"/>
      <c r="S18101" s="42"/>
      <c r="T18101" s="42"/>
      <c r="U18101" s="42"/>
      <c r="V18101" s="42"/>
      <c r="W18101" s="42"/>
      <c r="X18101" s="42"/>
      <c r="Y18101" s="42"/>
      <c r="Z18101" s="42"/>
    </row>
    <row r="18102">
      <c r="B18102" s="42"/>
      <c r="D18102" s="90"/>
      <c r="F18102" s="90"/>
      <c r="G18102" s="42"/>
      <c r="H18102" s="90"/>
      <c r="M18102" s="42"/>
      <c r="S18102" s="42"/>
      <c r="T18102" s="42"/>
      <c r="U18102" s="42"/>
      <c r="V18102" s="42"/>
      <c r="W18102" s="42"/>
      <c r="X18102" s="42"/>
      <c r="Y18102" s="42"/>
      <c r="Z18102" s="42"/>
    </row>
    <row r="18103">
      <c r="B18103" s="42"/>
      <c r="D18103" s="90"/>
      <c r="F18103" s="90"/>
      <c r="G18103" s="42"/>
      <c r="H18103" s="90"/>
      <c r="M18103" s="42"/>
      <c r="S18103" s="42"/>
      <c r="T18103" s="42"/>
      <c r="U18103" s="42"/>
      <c r="V18103" s="42"/>
      <c r="W18103" s="42"/>
      <c r="X18103" s="42"/>
      <c r="Y18103" s="42"/>
      <c r="Z18103" s="42"/>
    </row>
    <row r="18104">
      <c r="B18104" s="42"/>
      <c r="D18104" s="90"/>
      <c r="F18104" s="90"/>
      <c r="G18104" s="42"/>
      <c r="H18104" s="90"/>
      <c r="M18104" s="42"/>
      <c r="S18104" s="42"/>
      <c r="T18104" s="42"/>
      <c r="U18104" s="42"/>
      <c r="V18104" s="42"/>
      <c r="W18104" s="42"/>
      <c r="X18104" s="42"/>
      <c r="Y18104" s="42"/>
      <c r="Z18104" s="42"/>
    </row>
    <row r="18105">
      <c r="B18105" s="42"/>
      <c r="D18105" s="90"/>
      <c r="F18105" s="90"/>
      <c r="G18105" s="42"/>
      <c r="H18105" s="90"/>
      <c r="M18105" s="42"/>
      <c r="S18105" s="42"/>
      <c r="T18105" s="42"/>
      <c r="U18105" s="42"/>
      <c r="V18105" s="42"/>
      <c r="W18105" s="42"/>
      <c r="X18105" s="42"/>
      <c r="Y18105" s="42"/>
      <c r="Z18105" s="42"/>
    </row>
    <row r="18106">
      <c r="B18106" s="42"/>
      <c r="D18106" s="90"/>
      <c r="F18106" s="90"/>
      <c r="G18106" s="42"/>
      <c r="H18106" s="90"/>
      <c r="M18106" s="42"/>
      <c r="S18106" s="42"/>
      <c r="T18106" s="42"/>
      <c r="U18106" s="42"/>
      <c r="V18106" s="42"/>
      <c r="W18106" s="42"/>
      <c r="X18106" s="42"/>
      <c r="Y18106" s="42"/>
      <c r="Z18106" s="42"/>
    </row>
    <row r="18107">
      <c r="B18107" s="42"/>
      <c r="D18107" s="90"/>
      <c r="F18107" s="90"/>
      <c r="G18107" s="42"/>
      <c r="H18107" s="90"/>
      <c r="M18107" s="42"/>
      <c r="S18107" s="42"/>
      <c r="T18107" s="42"/>
      <c r="U18107" s="42"/>
      <c r="V18107" s="42"/>
      <c r="W18107" s="42"/>
      <c r="X18107" s="42"/>
      <c r="Y18107" s="42"/>
      <c r="Z18107" s="42"/>
    </row>
    <row r="18108">
      <c r="B18108" s="42"/>
      <c r="D18108" s="90"/>
      <c r="F18108" s="90"/>
      <c r="G18108" s="42"/>
      <c r="H18108" s="90"/>
      <c r="M18108" s="42"/>
      <c r="S18108" s="42"/>
      <c r="T18108" s="42"/>
      <c r="U18108" s="42"/>
      <c r="V18108" s="42"/>
      <c r="W18108" s="42"/>
      <c r="X18108" s="42"/>
      <c r="Y18108" s="42"/>
      <c r="Z18108" s="42"/>
    </row>
    <row r="18109">
      <c r="B18109" s="42"/>
      <c r="D18109" s="90"/>
      <c r="F18109" s="90"/>
      <c r="G18109" s="42"/>
      <c r="H18109" s="90"/>
      <c r="M18109" s="42"/>
      <c r="S18109" s="42"/>
      <c r="T18109" s="42"/>
      <c r="U18109" s="42"/>
      <c r="V18109" s="42"/>
      <c r="W18109" s="42"/>
      <c r="X18109" s="42"/>
      <c r="Y18109" s="42"/>
      <c r="Z18109" s="42"/>
    </row>
    <row r="18110">
      <c r="B18110" s="42"/>
      <c r="D18110" s="90"/>
      <c r="F18110" s="90"/>
      <c r="G18110" s="42"/>
      <c r="H18110" s="90"/>
      <c r="M18110" s="42"/>
      <c r="S18110" s="42"/>
      <c r="T18110" s="42"/>
      <c r="U18110" s="42"/>
      <c r="V18110" s="42"/>
      <c r="W18110" s="42"/>
      <c r="X18110" s="42"/>
      <c r="Y18110" s="42"/>
      <c r="Z18110" s="42"/>
    </row>
    <row r="18111">
      <c r="B18111" s="42"/>
      <c r="D18111" s="90"/>
      <c r="F18111" s="90"/>
      <c r="G18111" s="42"/>
      <c r="H18111" s="90"/>
      <c r="M18111" s="42"/>
      <c r="S18111" s="42"/>
      <c r="T18111" s="42"/>
      <c r="U18111" s="42"/>
      <c r="V18111" s="42"/>
      <c r="W18111" s="42"/>
      <c r="X18111" s="42"/>
      <c r="Y18111" s="42"/>
      <c r="Z18111" s="42"/>
    </row>
    <row r="18112">
      <c r="B18112" s="42"/>
      <c r="D18112" s="90"/>
      <c r="F18112" s="90"/>
      <c r="G18112" s="42"/>
      <c r="H18112" s="90"/>
      <c r="M18112" s="42"/>
      <c r="S18112" s="42"/>
      <c r="T18112" s="42"/>
      <c r="U18112" s="42"/>
      <c r="V18112" s="42"/>
      <c r="W18112" s="42"/>
      <c r="X18112" s="42"/>
      <c r="Y18112" s="42"/>
      <c r="Z18112" s="42"/>
    </row>
    <row r="18113">
      <c r="B18113" s="42"/>
      <c r="D18113" s="90"/>
      <c r="F18113" s="90"/>
      <c r="G18113" s="42"/>
      <c r="H18113" s="90"/>
      <c r="M18113" s="42"/>
      <c r="S18113" s="42"/>
      <c r="T18113" s="42"/>
      <c r="U18113" s="42"/>
      <c r="V18113" s="42"/>
      <c r="W18113" s="42"/>
      <c r="X18113" s="42"/>
      <c r="Y18113" s="42"/>
      <c r="Z18113" s="42"/>
    </row>
    <row r="18114">
      <c r="B18114" s="42"/>
      <c r="D18114" s="90"/>
      <c r="F18114" s="90"/>
      <c r="G18114" s="42"/>
      <c r="H18114" s="90"/>
      <c r="M18114" s="42"/>
      <c r="S18114" s="42"/>
      <c r="T18114" s="42"/>
      <c r="U18114" s="42"/>
      <c r="V18114" s="42"/>
      <c r="W18114" s="42"/>
      <c r="X18114" s="42"/>
      <c r="Y18114" s="42"/>
      <c r="Z18114" s="42"/>
    </row>
    <row r="18115">
      <c r="B18115" s="42"/>
      <c r="D18115" s="90"/>
      <c r="F18115" s="90"/>
      <c r="G18115" s="42"/>
      <c r="H18115" s="90"/>
      <c r="M18115" s="42"/>
      <c r="S18115" s="42"/>
      <c r="T18115" s="42"/>
      <c r="U18115" s="42"/>
      <c r="V18115" s="42"/>
      <c r="W18115" s="42"/>
      <c r="X18115" s="42"/>
      <c r="Y18115" s="42"/>
      <c r="Z18115" s="42"/>
    </row>
    <row r="18116">
      <c r="B18116" s="42"/>
      <c r="D18116" s="90"/>
      <c r="F18116" s="90"/>
      <c r="G18116" s="42"/>
      <c r="H18116" s="90"/>
      <c r="M18116" s="42"/>
      <c r="S18116" s="42"/>
      <c r="T18116" s="42"/>
      <c r="U18116" s="42"/>
      <c r="V18116" s="42"/>
      <c r="W18116" s="42"/>
      <c r="X18116" s="42"/>
      <c r="Y18116" s="42"/>
      <c r="Z18116" s="42"/>
    </row>
    <row r="18117">
      <c r="B18117" s="42"/>
      <c r="D18117" s="90"/>
      <c r="F18117" s="90"/>
      <c r="G18117" s="42"/>
      <c r="H18117" s="90"/>
      <c r="M18117" s="42"/>
      <c r="S18117" s="42"/>
      <c r="T18117" s="42"/>
      <c r="U18117" s="42"/>
      <c r="V18117" s="42"/>
      <c r="W18117" s="42"/>
      <c r="X18117" s="42"/>
      <c r="Y18117" s="42"/>
      <c r="Z18117" s="42"/>
    </row>
    <row r="18118">
      <c r="B18118" s="42"/>
      <c r="D18118" s="90"/>
      <c r="F18118" s="90"/>
      <c r="G18118" s="42"/>
      <c r="H18118" s="90"/>
      <c r="M18118" s="42"/>
      <c r="S18118" s="42"/>
      <c r="T18118" s="42"/>
      <c r="U18118" s="42"/>
      <c r="V18118" s="42"/>
      <c r="W18118" s="42"/>
      <c r="X18118" s="42"/>
      <c r="Y18118" s="42"/>
      <c r="Z18118" s="42"/>
    </row>
    <row r="18119">
      <c r="B18119" s="42"/>
      <c r="D18119" s="90"/>
      <c r="F18119" s="90"/>
      <c r="G18119" s="42"/>
      <c r="H18119" s="90"/>
      <c r="M18119" s="42"/>
      <c r="S18119" s="42"/>
      <c r="T18119" s="42"/>
      <c r="U18119" s="42"/>
      <c r="V18119" s="42"/>
      <c r="W18119" s="42"/>
      <c r="X18119" s="42"/>
      <c r="Y18119" s="42"/>
      <c r="Z18119" s="42"/>
    </row>
    <row r="18120">
      <c r="B18120" s="42"/>
      <c r="D18120" s="90"/>
      <c r="F18120" s="90"/>
      <c r="G18120" s="42"/>
      <c r="H18120" s="90"/>
      <c r="M18120" s="42"/>
      <c r="S18120" s="42"/>
      <c r="T18120" s="42"/>
      <c r="U18120" s="42"/>
      <c r="V18120" s="42"/>
      <c r="W18120" s="42"/>
      <c r="X18120" s="42"/>
      <c r="Y18120" s="42"/>
      <c r="Z18120" s="42"/>
    </row>
    <row r="18121">
      <c r="B18121" s="42"/>
      <c r="D18121" s="90"/>
      <c r="F18121" s="90"/>
      <c r="G18121" s="42"/>
      <c r="H18121" s="90"/>
      <c r="M18121" s="42"/>
      <c r="S18121" s="42"/>
      <c r="T18121" s="42"/>
      <c r="U18121" s="42"/>
      <c r="V18121" s="42"/>
      <c r="W18121" s="42"/>
      <c r="X18121" s="42"/>
      <c r="Y18121" s="42"/>
      <c r="Z18121" s="42"/>
    </row>
    <row r="18122">
      <c r="B18122" s="42"/>
      <c r="D18122" s="90"/>
      <c r="F18122" s="90"/>
      <c r="G18122" s="42"/>
      <c r="H18122" s="90"/>
      <c r="M18122" s="42"/>
      <c r="S18122" s="42"/>
      <c r="T18122" s="42"/>
      <c r="U18122" s="42"/>
      <c r="V18122" s="42"/>
      <c r="W18122" s="42"/>
      <c r="X18122" s="42"/>
      <c r="Y18122" s="42"/>
      <c r="Z18122" s="42"/>
    </row>
    <row r="18123">
      <c r="B18123" s="42"/>
      <c r="D18123" s="90"/>
      <c r="F18123" s="90"/>
      <c r="G18123" s="42"/>
      <c r="H18123" s="90"/>
      <c r="M18123" s="42"/>
      <c r="S18123" s="42"/>
      <c r="T18123" s="42"/>
      <c r="U18123" s="42"/>
      <c r="V18123" s="42"/>
      <c r="W18123" s="42"/>
      <c r="X18123" s="42"/>
      <c r="Y18123" s="42"/>
      <c r="Z18123" s="42"/>
    </row>
    <row r="18124">
      <c r="B18124" s="42"/>
      <c r="D18124" s="90"/>
      <c r="F18124" s="90"/>
      <c r="G18124" s="42"/>
      <c r="H18124" s="90"/>
      <c r="M18124" s="42"/>
      <c r="S18124" s="42"/>
      <c r="T18124" s="42"/>
      <c r="U18124" s="42"/>
      <c r="V18124" s="42"/>
      <c r="W18124" s="42"/>
      <c r="X18124" s="42"/>
      <c r="Y18124" s="42"/>
      <c r="Z18124" s="42"/>
    </row>
    <row r="18125">
      <c r="B18125" s="42"/>
      <c r="D18125" s="90"/>
      <c r="F18125" s="90"/>
      <c r="G18125" s="42"/>
      <c r="H18125" s="90"/>
      <c r="M18125" s="42"/>
      <c r="S18125" s="42"/>
      <c r="T18125" s="42"/>
      <c r="U18125" s="42"/>
      <c r="V18125" s="42"/>
      <c r="W18125" s="42"/>
      <c r="X18125" s="42"/>
      <c r="Y18125" s="42"/>
      <c r="Z18125" s="42"/>
    </row>
    <row r="18126">
      <c r="B18126" s="42"/>
      <c r="D18126" s="90"/>
      <c r="F18126" s="90"/>
      <c r="G18126" s="42"/>
      <c r="H18126" s="90"/>
      <c r="M18126" s="42"/>
      <c r="S18126" s="42"/>
      <c r="T18126" s="42"/>
      <c r="U18126" s="42"/>
      <c r="V18126" s="42"/>
      <c r="W18126" s="42"/>
      <c r="X18126" s="42"/>
      <c r="Y18126" s="42"/>
      <c r="Z18126" s="42"/>
    </row>
    <row r="18127">
      <c r="B18127" s="42"/>
      <c r="D18127" s="90"/>
      <c r="F18127" s="90"/>
      <c r="G18127" s="42"/>
      <c r="H18127" s="90"/>
      <c r="M18127" s="42"/>
      <c r="S18127" s="42"/>
      <c r="T18127" s="42"/>
      <c r="U18127" s="42"/>
      <c r="V18127" s="42"/>
      <c r="W18127" s="42"/>
      <c r="X18127" s="42"/>
      <c r="Y18127" s="42"/>
      <c r="Z18127" s="42"/>
    </row>
    <row r="18128">
      <c r="B18128" s="42"/>
      <c r="D18128" s="90"/>
      <c r="F18128" s="90"/>
      <c r="G18128" s="42"/>
      <c r="H18128" s="90"/>
      <c r="M18128" s="42"/>
      <c r="S18128" s="42"/>
      <c r="T18128" s="42"/>
      <c r="U18128" s="42"/>
      <c r="V18128" s="42"/>
      <c r="W18128" s="42"/>
      <c r="X18128" s="42"/>
      <c r="Y18128" s="42"/>
      <c r="Z18128" s="42"/>
    </row>
    <row r="18129">
      <c r="B18129" s="42"/>
      <c r="D18129" s="90"/>
      <c r="F18129" s="90"/>
      <c r="G18129" s="42"/>
      <c r="H18129" s="90"/>
      <c r="M18129" s="42"/>
      <c r="S18129" s="42"/>
      <c r="T18129" s="42"/>
      <c r="U18129" s="42"/>
      <c r="V18129" s="42"/>
      <c r="W18129" s="42"/>
      <c r="X18129" s="42"/>
      <c r="Y18129" s="42"/>
      <c r="Z18129" s="42"/>
    </row>
    <row r="18130">
      <c r="B18130" s="42"/>
      <c r="D18130" s="90"/>
      <c r="F18130" s="90"/>
      <c r="G18130" s="42"/>
      <c r="H18130" s="90"/>
      <c r="M18130" s="42"/>
      <c r="S18130" s="42"/>
      <c r="T18130" s="42"/>
      <c r="U18130" s="42"/>
      <c r="V18130" s="42"/>
      <c r="W18130" s="42"/>
      <c r="X18130" s="42"/>
      <c r="Y18130" s="42"/>
      <c r="Z18130" s="42"/>
    </row>
    <row r="18131">
      <c r="B18131" s="42"/>
      <c r="D18131" s="90"/>
      <c r="F18131" s="90"/>
      <c r="G18131" s="42"/>
      <c r="H18131" s="90"/>
      <c r="M18131" s="42"/>
      <c r="S18131" s="42"/>
      <c r="T18131" s="42"/>
      <c r="U18131" s="42"/>
      <c r="V18131" s="42"/>
      <c r="W18131" s="42"/>
      <c r="X18131" s="42"/>
      <c r="Y18131" s="42"/>
      <c r="Z18131" s="42"/>
    </row>
    <row r="18132">
      <c r="B18132" s="42"/>
      <c r="D18132" s="90"/>
      <c r="F18132" s="90"/>
      <c r="G18132" s="42"/>
      <c r="H18132" s="90"/>
      <c r="M18132" s="42"/>
      <c r="S18132" s="42"/>
      <c r="T18132" s="42"/>
      <c r="U18132" s="42"/>
      <c r="V18132" s="42"/>
      <c r="W18132" s="42"/>
      <c r="X18132" s="42"/>
      <c r="Y18132" s="42"/>
      <c r="Z18132" s="42"/>
    </row>
    <row r="18133">
      <c r="B18133" s="42"/>
      <c r="D18133" s="90"/>
      <c r="F18133" s="90"/>
      <c r="G18133" s="42"/>
      <c r="H18133" s="90"/>
      <c r="M18133" s="42"/>
      <c r="S18133" s="42"/>
      <c r="T18133" s="42"/>
      <c r="U18133" s="42"/>
      <c r="V18133" s="42"/>
      <c r="W18133" s="42"/>
      <c r="X18133" s="42"/>
      <c r="Y18133" s="42"/>
      <c r="Z18133" s="42"/>
    </row>
    <row r="18134">
      <c r="B18134" s="42"/>
      <c r="D18134" s="90"/>
      <c r="F18134" s="90"/>
      <c r="G18134" s="42"/>
      <c r="H18134" s="90"/>
      <c r="M18134" s="42"/>
      <c r="S18134" s="42"/>
      <c r="T18134" s="42"/>
      <c r="U18134" s="42"/>
      <c r="V18134" s="42"/>
      <c r="W18134" s="42"/>
      <c r="X18134" s="42"/>
      <c r="Y18134" s="42"/>
      <c r="Z18134" s="42"/>
    </row>
    <row r="18135">
      <c r="B18135" s="42"/>
      <c r="D18135" s="90"/>
      <c r="F18135" s="90"/>
      <c r="G18135" s="42"/>
      <c r="H18135" s="90"/>
      <c r="M18135" s="42"/>
      <c r="S18135" s="42"/>
      <c r="T18135" s="42"/>
      <c r="U18135" s="42"/>
      <c r="V18135" s="42"/>
      <c r="W18135" s="42"/>
      <c r="X18135" s="42"/>
      <c r="Y18135" s="42"/>
      <c r="Z18135" s="42"/>
    </row>
    <row r="18136">
      <c r="B18136" s="42"/>
      <c r="D18136" s="90"/>
      <c r="F18136" s="90"/>
      <c r="G18136" s="42"/>
      <c r="H18136" s="90"/>
      <c r="M18136" s="42"/>
      <c r="S18136" s="42"/>
      <c r="T18136" s="42"/>
      <c r="U18136" s="42"/>
      <c r="V18136" s="42"/>
      <c r="W18136" s="42"/>
      <c r="X18136" s="42"/>
      <c r="Y18136" s="42"/>
      <c r="Z18136" s="42"/>
    </row>
    <row r="18137">
      <c r="B18137" s="42"/>
      <c r="D18137" s="90"/>
      <c r="F18137" s="90"/>
      <c r="G18137" s="42"/>
      <c r="H18137" s="90"/>
      <c r="M18137" s="42"/>
      <c r="S18137" s="42"/>
      <c r="T18137" s="42"/>
      <c r="U18137" s="42"/>
      <c r="V18137" s="42"/>
      <c r="W18137" s="42"/>
      <c r="X18137" s="42"/>
      <c r="Y18137" s="42"/>
      <c r="Z18137" s="42"/>
    </row>
    <row r="18138">
      <c r="B18138" s="42"/>
      <c r="D18138" s="90"/>
      <c r="F18138" s="90"/>
      <c r="G18138" s="42"/>
      <c r="H18138" s="90"/>
      <c r="M18138" s="42"/>
      <c r="S18138" s="42"/>
      <c r="T18138" s="42"/>
      <c r="U18138" s="42"/>
      <c r="V18138" s="42"/>
      <c r="W18138" s="42"/>
      <c r="X18138" s="42"/>
      <c r="Y18138" s="42"/>
      <c r="Z18138" s="42"/>
    </row>
    <row r="18139">
      <c r="B18139" s="42"/>
      <c r="D18139" s="90"/>
      <c r="F18139" s="90"/>
      <c r="G18139" s="42"/>
      <c r="H18139" s="90"/>
      <c r="M18139" s="42"/>
      <c r="S18139" s="42"/>
      <c r="T18139" s="42"/>
      <c r="U18139" s="42"/>
      <c r="V18139" s="42"/>
      <c r="W18139" s="42"/>
      <c r="X18139" s="42"/>
      <c r="Y18139" s="42"/>
      <c r="Z18139" s="42"/>
    </row>
    <row r="18140">
      <c r="B18140" s="42"/>
      <c r="D18140" s="90"/>
      <c r="F18140" s="90"/>
      <c r="G18140" s="42"/>
      <c r="H18140" s="90"/>
      <c r="M18140" s="42"/>
      <c r="S18140" s="42"/>
      <c r="T18140" s="42"/>
      <c r="U18140" s="42"/>
      <c r="V18140" s="42"/>
      <c r="W18140" s="42"/>
      <c r="X18140" s="42"/>
      <c r="Y18140" s="42"/>
      <c r="Z18140" s="42"/>
    </row>
    <row r="18141">
      <c r="B18141" s="42"/>
      <c r="D18141" s="90"/>
      <c r="F18141" s="90"/>
      <c r="G18141" s="42"/>
      <c r="H18141" s="90"/>
      <c r="M18141" s="42"/>
      <c r="S18141" s="42"/>
      <c r="T18141" s="42"/>
      <c r="U18141" s="42"/>
      <c r="V18141" s="42"/>
      <c r="W18141" s="42"/>
      <c r="X18141" s="42"/>
      <c r="Y18141" s="42"/>
      <c r="Z18141" s="42"/>
    </row>
    <row r="18142">
      <c r="B18142" s="42"/>
      <c r="D18142" s="90"/>
      <c r="F18142" s="90"/>
      <c r="G18142" s="42"/>
      <c r="H18142" s="90"/>
      <c r="M18142" s="42"/>
      <c r="S18142" s="42"/>
      <c r="T18142" s="42"/>
      <c r="U18142" s="42"/>
      <c r="V18142" s="42"/>
      <c r="W18142" s="42"/>
      <c r="X18142" s="42"/>
      <c r="Y18142" s="42"/>
      <c r="Z18142" s="42"/>
    </row>
    <row r="18143">
      <c r="B18143" s="42"/>
      <c r="D18143" s="90"/>
      <c r="F18143" s="90"/>
      <c r="G18143" s="42"/>
      <c r="H18143" s="90"/>
      <c r="M18143" s="42"/>
      <c r="S18143" s="42"/>
      <c r="T18143" s="42"/>
      <c r="U18143" s="42"/>
      <c r="V18143" s="42"/>
      <c r="W18143" s="42"/>
      <c r="X18143" s="42"/>
      <c r="Y18143" s="42"/>
      <c r="Z18143" s="42"/>
    </row>
    <row r="18144">
      <c r="B18144" s="42"/>
      <c r="D18144" s="90"/>
      <c r="F18144" s="90"/>
      <c r="G18144" s="42"/>
      <c r="H18144" s="90"/>
      <c r="M18144" s="42"/>
      <c r="S18144" s="42"/>
      <c r="T18144" s="42"/>
      <c r="U18144" s="42"/>
      <c r="V18144" s="42"/>
      <c r="W18144" s="42"/>
      <c r="X18144" s="42"/>
      <c r="Y18144" s="42"/>
      <c r="Z18144" s="42"/>
    </row>
    <row r="18145">
      <c r="B18145" s="42"/>
      <c r="D18145" s="90"/>
      <c r="F18145" s="90"/>
      <c r="G18145" s="42"/>
      <c r="H18145" s="90"/>
      <c r="M18145" s="42"/>
      <c r="S18145" s="42"/>
      <c r="T18145" s="42"/>
      <c r="U18145" s="42"/>
      <c r="V18145" s="42"/>
      <c r="W18145" s="42"/>
      <c r="X18145" s="42"/>
      <c r="Y18145" s="42"/>
      <c r="Z18145" s="42"/>
    </row>
    <row r="18146">
      <c r="B18146" s="42"/>
      <c r="D18146" s="90"/>
      <c r="F18146" s="90"/>
      <c r="G18146" s="42"/>
      <c r="H18146" s="90"/>
      <c r="M18146" s="42"/>
      <c r="S18146" s="42"/>
      <c r="T18146" s="42"/>
      <c r="U18146" s="42"/>
      <c r="V18146" s="42"/>
      <c r="W18146" s="42"/>
      <c r="X18146" s="42"/>
      <c r="Y18146" s="42"/>
      <c r="Z18146" s="42"/>
    </row>
    <row r="18147">
      <c r="B18147" s="42"/>
      <c r="D18147" s="90"/>
      <c r="F18147" s="90"/>
      <c r="G18147" s="42"/>
      <c r="H18147" s="90"/>
      <c r="M18147" s="42"/>
      <c r="S18147" s="42"/>
      <c r="T18147" s="42"/>
      <c r="U18147" s="42"/>
      <c r="V18147" s="42"/>
      <c r="W18147" s="42"/>
      <c r="X18147" s="42"/>
      <c r="Y18147" s="42"/>
      <c r="Z18147" s="42"/>
    </row>
    <row r="18148">
      <c r="B18148" s="42"/>
      <c r="D18148" s="90"/>
      <c r="F18148" s="90"/>
      <c r="G18148" s="42"/>
      <c r="H18148" s="90"/>
      <c r="M18148" s="42"/>
      <c r="S18148" s="42"/>
      <c r="T18148" s="42"/>
      <c r="U18148" s="42"/>
      <c r="V18148" s="42"/>
      <c r="W18148" s="42"/>
      <c r="X18148" s="42"/>
      <c r="Y18148" s="42"/>
      <c r="Z18148" s="42"/>
    </row>
    <row r="18149">
      <c r="B18149" s="42"/>
      <c r="D18149" s="90"/>
      <c r="F18149" s="90"/>
      <c r="G18149" s="42"/>
      <c r="H18149" s="90"/>
      <c r="M18149" s="42"/>
      <c r="S18149" s="42"/>
      <c r="T18149" s="42"/>
      <c r="U18149" s="42"/>
      <c r="V18149" s="42"/>
      <c r="W18149" s="42"/>
      <c r="X18149" s="42"/>
      <c r="Y18149" s="42"/>
      <c r="Z18149" s="42"/>
    </row>
    <row r="18150">
      <c r="B18150" s="42"/>
      <c r="D18150" s="90"/>
      <c r="F18150" s="90"/>
      <c r="G18150" s="42"/>
      <c r="H18150" s="90"/>
      <c r="M18150" s="42"/>
      <c r="S18150" s="42"/>
      <c r="T18150" s="42"/>
      <c r="U18150" s="42"/>
      <c r="V18150" s="42"/>
      <c r="W18150" s="42"/>
      <c r="X18150" s="42"/>
      <c r="Y18150" s="42"/>
      <c r="Z18150" s="42"/>
    </row>
    <row r="18151">
      <c r="B18151" s="42"/>
      <c r="D18151" s="90"/>
      <c r="F18151" s="90"/>
      <c r="G18151" s="42"/>
      <c r="H18151" s="90"/>
      <c r="M18151" s="42"/>
      <c r="S18151" s="42"/>
      <c r="T18151" s="42"/>
      <c r="U18151" s="42"/>
      <c r="V18151" s="42"/>
      <c r="W18151" s="42"/>
      <c r="X18151" s="42"/>
      <c r="Y18151" s="42"/>
      <c r="Z18151" s="42"/>
    </row>
    <row r="18152">
      <c r="B18152" s="42"/>
      <c r="D18152" s="90"/>
      <c r="F18152" s="90"/>
      <c r="G18152" s="42"/>
      <c r="H18152" s="90"/>
      <c r="M18152" s="42"/>
      <c r="S18152" s="42"/>
      <c r="T18152" s="42"/>
      <c r="U18152" s="42"/>
      <c r="V18152" s="42"/>
      <c r="W18152" s="42"/>
      <c r="X18152" s="42"/>
      <c r="Y18152" s="42"/>
      <c r="Z18152" s="42"/>
    </row>
    <row r="18153">
      <c r="B18153" s="42"/>
      <c r="D18153" s="90"/>
      <c r="F18153" s="90"/>
      <c r="G18153" s="42"/>
      <c r="H18153" s="90"/>
      <c r="M18153" s="42"/>
      <c r="S18153" s="42"/>
      <c r="T18153" s="42"/>
      <c r="U18153" s="42"/>
      <c r="V18153" s="42"/>
      <c r="W18153" s="42"/>
      <c r="X18153" s="42"/>
      <c r="Y18153" s="42"/>
      <c r="Z18153" s="42"/>
    </row>
    <row r="18154">
      <c r="B18154" s="42"/>
      <c r="D18154" s="90"/>
      <c r="F18154" s="90"/>
      <c r="G18154" s="42"/>
      <c r="H18154" s="90"/>
      <c r="M18154" s="42"/>
      <c r="S18154" s="42"/>
      <c r="T18154" s="42"/>
      <c r="U18154" s="42"/>
      <c r="V18154" s="42"/>
      <c r="W18154" s="42"/>
      <c r="X18154" s="42"/>
      <c r="Y18154" s="42"/>
      <c r="Z18154" s="42"/>
    </row>
    <row r="18155">
      <c r="B18155" s="42"/>
      <c r="D18155" s="90"/>
      <c r="F18155" s="90"/>
      <c r="G18155" s="42"/>
      <c r="H18155" s="90"/>
      <c r="M18155" s="42"/>
      <c r="S18155" s="42"/>
      <c r="T18155" s="42"/>
      <c r="U18155" s="42"/>
      <c r="V18155" s="42"/>
      <c r="W18155" s="42"/>
      <c r="X18155" s="42"/>
      <c r="Y18155" s="42"/>
      <c r="Z18155" s="42"/>
    </row>
    <row r="18156">
      <c r="B18156" s="42"/>
      <c r="D18156" s="90"/>
      <c r="F18156" s="90"/>
      <c r="G18156" s="42"/>
      <c r="H18156" s="90"/>
      <c r="M18156" s="42"/>
      <c r="S18156" s="42"/>
      <c r="T18156" s="42"/>
      <c r="U18156" s="42"/>
      <c r="V18156" s="42"/>
      <c r="W18156" s="42"/>
      <c r="X18156" s="42"/>
      <c r="Y18156" s="42"/>
      <c r="Z18156" s="42"/>
    </row>
    <row r="18157">
      <c r="B18157" s="42"/>
      <c r="D18157" s="90"/>
      <c r="F18157" s="90"/>
      <c r="G18157" s="42"/>
      <c r="H18157" s="90"/>
      <c r="M18157" s="42"/>
      <c r="S18157" s="42"/>
      <c r="T18157" s="42"/>
      <c r="U18157" s="42"/>
      <c r="V18157" s="42"/>
      <c r="W18157" s="42"/>
      <c r="X18157" s="42"/>
      <c r="Y18157" s="42"/>
      <c r="Z18157" s="42"/>
    </row>
    <row r="18158">
      <c r="B18158" s="42"/>
      <c r="D18158" s="90"/>
      <c r="F18158" s="90"/>
      <c r="G18158" s="42"/>
      <c r="H18158" s="90"/>
      <c r="M18158" s="42"/>
      <c r="S18158" s="42"/>
      <c r="T18158" s="42"/>
      <c r="U18158" s="42"/>
      <c r="V18158" s="42"/>
      <c r="W18158" s="42"/>
      <c r="X18158" s="42"/>
      <c r="Y18158" s="42"/>
      <c r="Z18158" s="42"/>
    </row>
    <row r="18159">
      <c r="B18159" s="42"/>
      <c r="D18159" s="90"/>
      <c r="F18159" s="90"/>
      <c r="G18159" s="42"/>
      <c r="H18159" s="90"/>
      <c r="M18159" s="42"/>
      <c r="S18159" s="42"/>
      <c r="T18159" s="42"/>
      <c r="U18159" s="42"/>
      <c r="V18159" s="42"/>
      <c r="W18159" s="42"/>
      <c r="X18159" s="42"/>
      <c r="Y18159" s="42"/>
      <c r="Z18159" s="42"/>
    </row>
    <row r="18160">
      <c r="B18160" s="42"/>
      <c r="D18160" s="90"/>
      <c r="F18160" s="90"/>
      <c r="G18160" s="42"/>
      <c r="H18160" s="90"/>
      <c r="M18160" s="42"/>
      <c r="S18160" s="42"/>
      <c r="T18160" s="42"/>
      <c r="U18160" s="42"/>
      <c r="V18160" s="42"/>
      <c r="W18160" s="42"/>
      <c r="X18160" s="42"/>
      <c r="Y18160" s="42"/>
      <c r="Z18160" s="42"/>
    </row>
    <row r="18161">
      <c r="B18161" s="42"/>
      <c r="D18161" s="90"/>
      <c r="F18161" s="90"/>
      <c r="G18161" s="42"/>
      <c r="H18161" s="90"/>
      <c r="M18161" s="42"/>
      <c r="S18161" s="42"/>
      <c r="T18161" s="42"/>
      <c r="U18161" s="42"/>
      <c r="V18161" s="42"/>
      <c r="W18161" s="42"/>
      <c r="X18161" s="42"/>
      <c r="Y18161" s="42"/>
      <c r="Z18161" s="42"/>
    </row>
    <row r="18162">
      <c r="B18162" s="42"/>
      <c r="D18162" s="90"/>
      <c r="F18162" s="90"/>
      <c r="G18162" s="42"/>
      <c r="H18162" s="90"/>
      <c r="M18162" s="42"/>
      <c r="S18162" s="42"/>
      <c r="T18162" s="42"/>
      <c r="U18162" s="42"/>
      <c r="V18162" s="42"/>
      <c r="W18162" s="42"/>
      <c r="X18162" s="42"/>
      <c r="Y18162" s="42"/>
      <c r="Z18162" s="42"/>
    </row>
    <row r="18163">
      <c r="B18163" s="42"/>
      <c r="D18163" s="90"/>
      <c r="F18163" s="90"/>
      <c r="G18163" s="42"/>
      <c r="H18163" s="90"/>
      <c r="M18163" s="42"/>
      <c r="S18163" s="42"/>
      <c r="T18163" s="42"/>
      <c r="U18163" s="42"/>
      <c r="V18163" s="42"/>
      <c r="W18163" s="42"/>
      <c r="X18163" s="42"/>
      <c r="Y18163" s="42"/>
      <c r="Z18163" s="42"/>
    </row>
    <row r="18164">
      <c r="B18164" s="42"/>
      <c r="D18164" s="90"/>
      <c r="F18164" s="90"/>
      <c r="G18164" s="42"/>
      <c r="H18164" s="90"/>
      <c r="M18164" s="42"/>
      <c r="S18164" s="42"/>
      <c r="T18164" s="42"/>
      <c r="U18164" s="42"/>
      <c r="V18164" s="42"/>
      <c r="W18164" s="42"/>
      <c r="X18164" s="42"/>
      <c r="Y18164" s="42"/>
      <c r="Z18164" s="42"/>
    </row>
    <row r="18165">
      <c r="B18165" s="42"/>
      <c r="D18165" s="90"/>
      <c r="F18165" s="90"/>
      <c r="G18165" s="42"/>
      <c r="H18165" s="90"/>
      <c r="M18165" s="42"/>
      <c r="S18165" s="42"/>
      <c r="T18165" s="42"/>
      <c r="U18165" s="42"/>
      <c r="V18165" s="42"/>
      <c r="W18165" s="42"/>
      <c r="X18165" s="42"/>
      <c r="Y18165" s="42"/>
      <c r="Z18165" s="42"/>
    </row>
    <row r="18166">
      <c r="B18166" s="42"/>
      <c r="D18166" s="90"/>
      <c r="F18166" s="90"/>
      <c r="G18166" s="42"/>
      <c r="H18166" s="90"/>
      <c r="M18166" s="42"/>
      <c r="S18166" s="42"/>
      <c r="T18166" s="42"/>
      <c r="U18166" s="42"/>
      <c r="V18166" s="42"/>
      <c r="W18166" s="42"/>
      <c r="X18166" s="42"/>
      <c r="Y18166" s="42"/>
      <c r="Z18166" s="42"/>
    </row>
    <row r="18167">
      <c r="B18167" s="42"/>
      <c r="D18167" s="90"/>
      <c r="F18167" s="90"/>
      <c r="G18167" s="42"/>
      <c r="H18167" s="90"/>
      <c r="M18167" s="42"/>
      <c r="S18167" s="42"/>
      <c r="T18167" s="42"/>
      <c r="U18167" s="42"/>
      <c r="V18167" s="42"/>
      <c r="W18167" s="42"/>
      <c r="X18167" s="42"/>
      <c r="Y18167" s="42"/>
      <c r="Z18167" s="42"/>
    </row>
    <row r="18168">
      <c r="B18168" s="42"/>
      <c r="D18168" s="90"/>
      <c r="F18168" s="90"/>
      <c r="G18168" s="42"/>
      <c r="H18168" s="90"/>
      <c r="M18168" s="42"/>
      <c r="S18168" s="42"/>
      <c r="T18168" s="42"/>
      <c r="U18168" s="42"/>
      <c r="V18168" s="42"/>
      <c r="W18168" s="42"/>
      <c r="X18168" s="42"/>
      <c r="Y18168" s="42"/>
      <c r="Z18168" s="42"/>
    </row>
    <row r="18169">
      <c r="B18169" s="42"/>
      <c r="D18169" s="90"/>
      <c r="F18169" s="90"/>
      <c r="G18169" s="42"/>
      <c r="H18169" s="90"/>
      <c r="M18169" s="42"/>
      <c r="S18169" s="42"/>
      <c r="T18169" s="42"/>
      <c r="U18169" s="42"/>
      <c r="V18169" s="42"/>
      <c r="W18169" s="42"/>
      <c r="X18169" s="42"/>
      <c r="Y18169" s="42"/>
      <c r="Z18169" s="42"/>
    </row>
    <row r="18170">
      <c r="B18170" s="42"/>
      <c r="D18170" s="90"/>
      <c r="F18170" s="90"/>
      <c r="G18170" s="42"/>
      <c r="H18170" s="90"/>
      <c r="M18170" s="42"/>
      <c r="S18170" s="42"/>
      <c r="T18170" s="42"/>
      <c r="U18170" s="42"/>
      <c r="V18170" s="42"/>
      <c r="W18170" s="42"/>
      <c r="X18170" s="42"/>
      <c r="Y18170" s="42"/>
      <c r="Z18170" s="42"/>
    </row>
    <row r="18171">
      <c r="B18171" s="42"/>
      <c r="D18171" s="90"/>
      <c r="F18171" s="90"/>
      <c r="G18171" s="42"/>
      <c r="H18171" s="90"/>
      <c r="M18171" s="42"/>
      <c r="S18171" s="42"/>
      <c r="T18171" s="42"/>
      <c r="U18171" s="42"/>
      <c r="V18171" s="42"/>
      <c r="W18171" s="42"/>
      <c r="X18171" s="42"/>
      <c r="Y18171" s="42"/>
      <c r="Z18171" s="42"/>
    </row>
    <row r="18172">
      <c r="B18172" s="42"/>
      <c r="D18172" s="90"/>
      <c r="F18172" s="90"/>
      <c r="G18172" s="42"/>
      <c r="H18172" s="90"/>
      <c r="M18172" s="42"/>
      <c r="S18172" s="42"/>
      <c r="T18172" s="42"/>
      <c r="U18172" s="42"/>
      <c r="V18172" s="42"/>
      <c r="W18172" s="42"/>
      <c r="X18172" s="42"/>
      <c r="Y18172" s="42"/>
      <c r="Z18172" s="42"/>
    </row>
    <row r="18173">
      <c r="B18173" s="42"/>
      <c r="D18173" s="90"/>
      <c r="F18173" s="90"/>
      <c r="G18173" s="42"/>
      <c r="H18173" s="90"/>
      <c r="M18173" s="42"/>
      <c r="S18173" s="42"/>
      <c r="T18173" s="42"/>
      <c r="U18173" s="42"/>
      <c r="V18173" s="42"/>
      <c r="W18173" s="42"/>
      <c r="X18173" s="42"/>
      <c r="Y18173" s="42"/>
      <c r="Z18173" s="42"/>
    </row>
    <row r="18174">
      <c r="B18174" s="42"/>
      <c r="D18174" s="90"/>
      <c r="F18174" s="90"/>
      <c r="G18174" s="42"/>
      <c r="H18174" s="90"/>
      <c r="M18174" s="42"/>
      <c r="S18174" s="42"/>
      <c r="T18174" s="42"/>
      <c r="U18174" s="42"/>
      <c r="V18174" s="42"/>
      <c r="W18174" s="42"/>
      <c r="X18174" s="42"/>
      <c r="Y18174" s="42"/>
      <c r="Z18174" s="42"/>
    </row>
    <row r="18175">
      <c r="B18175" s="42"/>
      <c r="D18175" s="90"/>
      <c r="F18175" s="90"/>
      <c r="G18175" s="42"/>
      <c r="H18175" s="90"/>
      <c r="M18175" s="42"/>
      <c r="S18175" s="42"/>
      <c r="T18175" s="42"/>
      <c r="U18175" s="42"/>
      <c r="V18175" s="42"/>
      <c r="W18175" s="42"/>
      <c r="X18175" s="42"/>
      <c r="Y18175" s="42"/>
      <c r="Z18175" s="42"/>
    </row>
    <row r="18176">
      <c r="B18176" s="42"/>
      <c r="D18176" s="90"/>
      <c r="F18176" s="90"/>
      <c r="G18176" s="42"/>
      <c r="H18176" s="90"/>
      <c r="M18176" s="42"/>
      <c r="S18176" s="42"/>
      <c r="T18176" s="42"/>
      <c r="U18176" s="42"/>
      <c r="V18176" s="42"/>
      <c r="W18176" s="42"/>
      <c r="X18176" s="42"/>
      <c r="Y18176" s="42"/>
      <c r="Z18176" s="42"/>
    </row>
    <row r="18177">
      <c r="B18177" s="42"/>
      <c r="D18177" s="90"/>
      <c r="F18177" s="90"/>
      <c r="G18177" s="42"/>
      <c r="H18177" s="90"/>
      <c r="M18177" s="42"/>
      <c r="S18177" s="42"/>
      <c r="T18177" s="42"/>
      <c r="U18177" s="42"/>
      <c r="V18177" s="42"/>
      <c r="W18177" s="42"/>
      <c r="X18177" s="42"/>
      <c r="Y18177" s="42"/>
      <c r="Z18177" s="42"/>
    </row>
    <row r="18178">
      <c r="B18178" s="42"/>
      <c r="D18178" s="90"/>
      <c r="F18178" s="90"/>
      <c r="G18178" s="42"/>
      <c r="H18178" s="90"/>
      <c r="M18178" s="42"/>
      <c r="S18178" s="42"/>
      <c r="T18178" s="42"/>
      <c r="U18178" s="42"/>
      <c r="V18178" s="42"/>
      <c r="W18178" s="42"/>
      <c r="X18178" s="42"/>
      <c r="Y18178" s="42"/>
      <c r="Z18178" s="42"/>
    </row>
    <row r="18179">
      <c r="B18179" s="42"/>
      <c r="D18179" s="90"/>
      <c r="F18179" s="90"/>
      <c r="G18179" s="42"/>
      <c r="H18179" s="90"/>
      <c r="M18179" s="42"/>
      <c r="S18179" s="42"/>
      <c r="T18179" s="42"/>
      <c r="U18179" s="42"/>
      <c r="V18179" s="42"/>
      <c r="W18179" s="42"/>
      <c r="X18179" s="42"/>
      <c r="Y18179" s="42"/>
      <c r="Z18179" s="42"/>
    </row>
    <row r="18180">
      <c r="B18180" s="42"/>
      <c r="D18180" s="90"/>
      <c r="F18180" s="90"/>
      <c r="G18180" s="42"/>
      <c r="H18180" s="90"/>
      <c r="M18180" s="42"/>
      <c r="S18180" s="42"/>
      <c r="T18180" s="42"/>
      <c r="U18180" s="42"/>
      <c r="V18180" s="42"/>
      <c r="W18180" s="42"/>
      <c r="X18180" s="42"/>
      <c r="Y18180" s="42"/>
      <c r="Z18180" s="42"/>
    </row>
    <row r="18181">
      <c r="B18181" s="42"/>
      <c r="D18181" s="90"/>
      <c r="F18181" s="90"/>
      <c r="G18181" s="42"/>
      <c r="H18181" s="90"/>
      <c r="M18181" s="42"/>
      <c r="S18181" s="42"/>
      <c r="T18181" s="42"/>
      <c r="U18181" s="42"/>
      <c r="V18181" s="42"/>
      <c r="W18181" s="42"/>
      <c r="X18181" s="42"/>
      <c r="Y18181" s="42"/>
      <c r="Z18181" s="42"/>
    </row>
    <row r="18182">
      <c r="B18182" s="42"/>
      <c r="D18182" s="90"/>
      <c r="F18182" s="90"/>
      <c r="G18182" s="42"/>
      <c r="H18182" s="90"/>
      <c r="M18182" s="42"/>
      <c r="S18182" s="42"/>
      <c r="T18182" s="42"/>
      <c r="U18182" s="42"/>
      <c r="V18182" s="42"/>
      <c r="W18182" s="42"/>
      <c r="X18182" s="42"/>
      <c r="Y18182" s="42"/>
      <c r="Z18182" s="42"/>
    </row>
    <row r="18183">
      <c r="B18183" s="42"/>
      <c r="D18183" s="90"/>
      <c r="F18183" s="90"/>
      <c r="G18183" s="42"/>
      <c r="H18183" s="90"/>
      <c r="M18183" s="42"/>
      <c r="S18183" s="42"/>
      <c r="T18183" s="42"/>
      <c r="U18183" s="42"/>
      <c r="V18183" s="42"/>
      <c r="W18183" s="42"/>
      <c r="X18183" s="42"/>
      <c r="Y18183" s="42"/>
      <c r="Z18183" s="42"/>
    </row>
    <row r="18184">
      <c r="B18184" s="42"/>
      <c r="D18184" s="90"/>
      <c r="F18184" s="90"/>
      <c r="G18184" s="42"/>
      <c r="H18184" s="90"/>
      <c r="M18184" s="42"/>
      <c r="S18184" s="42"/>
      <c r="T18184" s="42"/>
      <c r="U18184" s="42"/>
      <c r="V18184" s="42"/>
      <c r="W18184" s="42"/>
      <c r="X18184" s="42"/>
      <c r="Y18184" s="42"/>
      <c r="Z18184" s="42"/>
    </row>
    <row r="18185">
      <c r="B18185" s="42"/>
      <c r="D18185" s="90"/>
      <c r="F18185" s="90"/>
      <c r="G18185" s="42"/>
      <c r="H18185" s="90"/>
      <c r="M18185" s="42"/>
      <c r="S18185" s="42"/>
      <c r="T18185" s="42"/>
      <c r="U18185" s="42"/>
      <c r="V18185" s="42"/>
      <c r="W18185" s="42"/>
      <c r="X18185" s="42"/>
      <c r="Y18185" s="42"/>
      <c r="Z18185" s="42"/>
    </row>
    <row r="18186">
      <c r="B18186" s="42"/>
      <c r="D18186" s="90"/>
      <c r="F18186" s="90"/>
      <c r="G18186" s="42"/>
      <c r="H18186" s="90"/>
      <c r="M18186" s="42"/>
      <c r="S18186" s="42"/>
      <c r="T18186" s="42"/>
      <c r="U18186" s="42"/>
      <c r="V18186" s="42"/>
      <c r="W18186" s="42"/>
      <c r="X18186" s="42"/>
      <c r="Y18186" s="42"/>
      <c r="Z18186" s="42"/>
    </row>
    <row r="18187">
      <c r="B18187" s="42"/>
      <c r="D18187" s="90"/>
      <c r="F18187" s="90"/>
      <c r="G18187" s="42"/>
      <c r="H18187" s="90"/>
      <c r="M18187" s="42"/>
      <c r="S18187" s="42"/>
      <c r="T18187" s="42"/>
      <c r="U18187" s="42"/>
      <c r="V18187" s="42"/>
      <c r="W18187" s="42"/>
      <c r="X18187" s="42"/>
      <c r="Y18187" s="42"/>
      <c r="Z18187" s="42"/>
    </row>
    <row r="18188">
      <c r="B18188" s="42"/>
      <c r="D18188" s="90"/>
      <c r="F18188" s="90"/>
      <c r="G18188" s="42"/>
      <c r="H18188" s="90"/>
      <c r="M18188" s="42"/>
      <c r="S18188" s="42"/>
      <c r="T18188" s="42"/>
      <c r="U18188" s="42"/>
      <c r="V18188" s="42"/>
      <c r="W18188" s="42"/>
      <c r="X18188" s="42"/>
      <c r="Y18188" s="42"/>
      <c r="Z18188" s="42"/>
    </row>
    <row r="18189">
      <c r="B18189" s="42"/>
      <c r="D18189" s="90"/>
      <c r="F18189" s="90"/>
      <c r="G18189" s="42"/>
      <c r="H18189" s="90"/>
      <c r="M18189" s="42"/>
      <c r="S18189" s="42"/>
      <c r="T18189" s="42"/>
      <c r="U18189" s="42"/>
      <c r="V18189" s="42"/>
      <c r="W18189" s="42"/>
      <c r="X18189" s="42"/>
      <c r="Y18189" s="42"/>
      <c r="Z18189" s="42"/>
    </row>
    <row r="18190">
      <c r="B18190" s="42"/>
      <c r="D18190" s="90"/>
      <c r="F18190" s="90"/>
      <c r="G18190" s="42"/>
      <c r="H18190" s="90"/>
      <c r="M18190" s="42"/>
      <c r="S18190" s="42"/>
      <c r="T18190" s="42"/>
      <c r="U18190" s="42"/>
      <c r="V18190" s="42"/>
      <c r="W18190" s="42"/>
      <c r="X18190" s="42"/>
      <c r="Y18190" s="42"/>
      <c r="Z18190" s="42"/>
    </row>
    <row r="18191">
      <c r="B18191" s="42"/>
      <c r="D18191" s="90"/>
      <c r="F18191" s="90"/>
      <c r="G18191" s="42"/>
      <c r="H18191" s="90"/>
      <c r="M18191" s="42"/>
      <c r="S18191" s="42"/>
      <c r="T18191" s="42"/>
      <c r="U18191" s="42"/>
      <c r="V18191" s="42"/>
      <c r="W18191" s="42"/>
      <c r="X18191" s="42"/>
      <c r="Y18191" s="42"/>
      <c r="Z18191" s="42"/>
    </row>
    <row r="18192">
      <c r="B18192" s="42"/>
      <c r="D18192" s="90"/>
      <c r="F18192" s="90"/>
      <c r="G18192" s="42"/>
      <c r="H18192" s="90"/>
      <c r="M18192" s="42"/>
      <c r="S18192" s="42"/>
      <c r="T18192" s="42"/>
      <c r="U18192" s="42"/>
      <c r="V18192" s="42"/>
      <c r="W18192" s="42"/>
      <c r="X18192" s="42"/>
      <c r="Y18192" s="42"/>
      <c r="Z18192" s="42"/>
    </row>
    <row r="18193">
      <c r="B18193" s="42"/>
      <c r="D18193" s="90"/>
      <c r="F18193" s="90"/>
      <c r="G18193" s="42"/>
      <c r="H18193" s="90"/>
      <c r="M18193" s="42"/>
      <c r="S18193" s="42"/>
      <c r="T18193" s="42"/>
      <c r="U18193" s="42"/>
      <c r="V18193" s="42"/>
      <c r="W18193" s="42"/>
      <c r="X18193" s="42"/>
      <c r="Y18193" s="42"/>
      <c r="Z18193" s="42"/>
    </row>
    <row r="18194">
      <c r="B18194" s="42"/>
      <c r="D18194" s="90"/>
      <c r="F18194" s="90"/>
      <c r="G18194" s="42"/>
      <c r="H18194" s="90"/>
      <c r="M18194" s="42"/>
      <c r="S18194" s="42"/>
      <c r="T18194" s="42"/>
      <c r="U18194" s="42"/>
      <c r="V18194" s="42"/>
      <c r="W18194" s="42"/>
      <c r="X18194" s="42"/>
      <c r="Y18194" s="42"/>
      <c r="Z18194" s="42"/>
    </row>
    <row r="18195">
      <c r="B18195" s="42"/>
      <c r="D18195" s="90"/>
      <c r="F18195" s="90"/>
      <c r="G18195" s="42"/>
      <c r="H18195" s="90"/>
      <c r="M18195" s="42"/>
      <c r="S18195" s="42"/>
      <c r="T18195" s="42"/>
      <c r="U18195" s="42"/>
      <c r="V18195" s="42"/>
      <c r="W18195" s="42"/>
      <c r="X18195" s="42"/>
      <c r="Y18195" s="42"/>
      <c r="Z18195" s="42"/>
    </row>
    <row r="18196">
      <c r="B18196" s="42"/>
      <c r="D18196" s="90"/>
      <c r="F18196" s="90"/>
      <c r="G18196" s="42"/>
      <c r="H18196" s="90"/>
      <c r="M18196" s="42"/>
      <c r="S18196" s="42"/>
      <c r="T18196" s="42"/>
      <c r="U18196" s="42"/>
      <c r="V18196" s="42"/>
      <c r="W18196" s="42"/>
      <c r="X18196" s="42"/>
      <c r="Y18196" s="42"/>
      <c r="Z18196" s="42"/>
    </row>
    <row r="18197">
      <c r="B18197" s="42"/>
      <c r="D18197" s="90"/>
      <c r="F18197" s="90"/>
      <c r="G18197" s="42"/>
      <c r="H18197" s="90"/>
      <c r="M18197" s="42"/>
      <c r="S18197" s="42"/>
      <c r="T18197" s="42"/>
      <c r="U18197" s="42"/>
      <c r="V18197" s="42"/>
      <c r="W18197" s="42"/>
      <c r="X18197" s="42"/>
      <c r="Y18197" s="42"/>
      <c r="Z18197" s="42"/>
    </row>
    <row r="18198">
      <c r="B18198" s="42"/>
      <c r="D18198" s="90"/>
      <c r="F18198" s="90"/>
      <c r="G18198" s="42"/>
      <c r="H18198" s="90"/>
      <c r="M18198" s="42"/>
      <c r="S18198" s="42"/>
      <c r="T18198" s="42"/>
      <c r="U18198" s="42"/>
      <c r="V18198" s="42"/>
      <c r="W18198" s="42"/>
      <c r="X18198" s="42"/>
      <c r="Y18198" s="42"/>
      <c r="Z18198" s="42"/>
    </row>
    <row r="18199">
      <c r="B18199" s="42"/>
      <c r="D18199" s="90"/>
      <c r="F18199" s="90"/>
      <c r="G18199" s="42"/>
      <c r="H18199" s="90"/>
      <c r="M18199" s="42"/>
      <c r="S18199" s="42"/>
      <c r="T18199" s="42"/>
      <c r="U18199" s="42"/>
      <c r="V18199" s="42"/>
      <c r="W18199" s="42"/>
      <c r="X18199" s="42"/>
      <c r="Y18199" s="42"/>
      <c r="Z18199" s="42"/>
    </row>
    <row r="18200">
      <c r="B18200" s="42"/>
      <c r="D18200" s="90"/>
      <c r="F18200" s="90"/>
      <c r="G18200" s="42"/>
      <c r="H18200" s="90"/>
      <c r="M18200" s="42"/>
      <c r="S18200" s="42"/>
      <c r="T18200" s="42"/>
      <c r="U18200" s="42"/>
      <c r="V18200" s="42"/>
      <c r="W18200" s="42"/>
      <c r="X18200" s="42"/>
      <c r="Y18200" s="42"/>
      <c r="Z18200" s="42"/>
    </row>
    <row r="18201">
      <c r="B18201" s="42"/>
      <c r="D18201" s="90"/>
      <c r="F18201" s="90"/>
      <c r="G18201" s="42"/>
      <c r="H18201" s="90"/>
      <c r="M18201" s="42"/>
      <c r="S18201" s="42"/>
      <c r="T18201" s="42"/>
      <c r="U18201" s="42"/>
      <c r="V18201" s="42"/>
      <c r="W18201" s="42"/>
      <c r="X18201" s="42"/>
      <c r="Y18201" s="42"/>
      <c r="Z18201" s="42"/>
    </row>
    <row r="18202">
      <c r="B18202" s="42"/>
      <c r="D18202" s="90"/>
      <c r="F18202" s="90"/>
      <c r="G18202" s="42"/>
      <c r="H18202" s="90"/>
      <c r="M18202" s="42"/>
      <c r="S18202" s="42"/>
      <c r="T18202" s="42"/>
      <c r="U18202" s="42"/>
      <c r="V18202" s="42"/>
      <c r="W18202" s="42"/>
      <c r="X18202" s="42"/>
      <c r="Y18202" s="42"/>
      <c r="Z18202" s="42"/>
    </row>
    <row r="18203">
      <c r="B18203" s="42"/>
      <c r="D18203" s="90"/>
      <c r="F18203" s="90"/>
      <c r="G18203" s="42"/>
      <c r="H18203" s="90"/>
      <c r="M18203" s="42"/>
      <c r="S18203" s="42"/>
      <c r="T18203" s="42"/>
      <c r="U18203" s="42"/>
      <c r="V18203" s="42"/>
      <c r="W18203" s="42"/>
      <c r="X18203" s="42"/>
      <c r="Y18203" s="42"/>
      <c r="Z18203" s="42"/>
    </row>
    <row r="18204">
      <c r="B18204" s="42"/>
      <c r="D18204" s="90"/>
      <c r="F18204" s="90"/>
      <c r="G18204" s="42"/>
      <c r="H18204" s="90"/>
      <c r="M18204" s="42"/>
      <c r="S18204" s="42"/>
      <c r="T18204" s="42"/>
      <c r="U18204" s="42"/>
      <c r="V18204" s="42"/>
      <c r="W18204" s="42"/>
      <c r="X18204" s="42"/>
      <c r="Y18204" s="42"/>
      <c r="Z18204" s="42"/>
    </row>
    <row r="18205">
      <c r="B18205" s="42"/>
      <c r="D18205" s="90"/>
      <c r="F18205" s="90"/>
      <c r="G18205" s="42"/>
      <c r="H18205" s="90"/>
      <c r="M18205" s="42"/>
      <c r="S18205" s="42"/>
      <c r="T18205" s="42"/>
      <c r="U18205" s="42"/>
      <c r="V18205" s="42"/>
      <c r="W18205" s="42"/>
      <c r="X18205" s="42"/>
      <c r="Y18205" s="42"/>
      <c r="Z18205" s="42"/>
    </row>
    <row r="18206">
      <c r="B18206" s="42"/>
      <c r="D18206" s="90"/>
      <c r="F18206" s="90"/>
      <c r="G18206" s="42"/>
      <c r="H18206" s="90"/>
      <c r="M18206" s="42"/>
      <c r="S18206" s="42"/>
      <c r="T18206" s="42"/>
      <c r="U18206" s="42"/>
      <c r="V18206" s="42"/>
      <c r="W18206" s="42"/>
      <c r="X18206" s="42"/>
      <c r="Y18206" s="42"/>
      <c r="Z18206" s="42"/>
    </row>
    <row r="18207">
      <c r="B18207" s="42"/>
      <c r="D18207" s="90"/>
      <c r="F18207" s="90"/>
      <c r="G18207" s="42"/>
      <c r="H18207" s="90"/>
      <c r="M18207" s="42"/>
      <c r="S18207" s="42"/>
      <c r="T18207" s="42"/>
      <c r="U18207" s="42"/>
      <c r="V18207" s="42"/>
      <c r="W18207" s="42"/>
      <c r="X18207" s="42"/>
      <c r="Y18207" s="42"/>
      <c r="Z18207" s="42"/>
    </row>
    <row r="18208">
      <c r="B18208" s="42"/>
      <c r="D18208" s="90"/>
      <c r="F18208" s="90"/>
      <c r="G18208" s="42"/>
      <c r="H18208" s="90"/>
      <c r="M18208" s="42"/>
      <c r="S18208" s="42"/>
      <c r="T18208" s="42"/>
      <c r="U18208" s="42"/>
      <c r="V18208" s="42"/>
      <c r="W18208" s="42"/>
      <c r="X18208" s="42"/>
      <c r="Y18208" s="42"/>
      <c r="Z18208" s="42"/>
    </row>
    <row r="18209">
      <c r="B18209" s="42"/>
      <c r="D18209" s="90"/>
      <c r="F18209" s="90"/>
      <c r="G18209" s="42"/>
      <c r="H18209" s="90"/>
      <c r="M18209" s="42"/>
      <c r="S18209" s="42"/>
      <c r="T18209" s="42"/>
      <c r="U18209" s="42"/>
      <c r="V18209" s="42"/>
      <c r="W18209" s="42"/>
      <c r="X18209" s="42"/>
      <c r="Y18209" s="42"/>
      <c r="Z18209" s="42"/>
    </row>
    <row r="18210">
      <c r="B18210" s="42"/>
      <c r="D18210" s="90"/>
      <c r="F18210" s="90"/>
      <c r="G18210" s="42"/>
      <c r="H18210" s="90"/>
      <c r="M18210" s="42"/>
      <c r="S18210" s="42"/>
      <c r="T18210" s="42"/>
      <c r="U18210" s="42"/>
      <c r="V18210" s="42"/>
      <c r="W18210" s="42"/>
      <c r="X18210" s="42"/>
      <c r="Y18210" s="42"/>
      <c r="Z18210" s="42"/>
    </row>
    <row r="18211">
      <c r="B18211" s="42"/>
      <c r="D18211" s="90"/>
      <c r="F18211" s="90"/>
      <c r="G18211" s="42"/>
      <c r="H18211" s="90"/>
      <c r="M18211" s="42"/>
      <c r="S18211" s="42"/>
      <c r="T18211" s="42"/>
      <c r="U18211" s="42"/>
      <c r="V18211" s="42"/>
      <c r="W18211" s="42"/>
      <c r="X18211" s="42"/>
      <c r="Y18211" s="42"/>
      <c r="Z18211" s="42"/>
    </row>
    <row r="18212">
      <c r="B18212" s="42"/>
      <c r="D18212" s="90"/>
      <c r="F18212" s="90"/>
      <c r="G18212" s="42"/>
      <c r="H18212" s="90"/>
      <c r="M18212" s="42"/>
      <c r="S18212" s="42"/>
      <c r="T18212" s="42"/>
      <c r="U18212" s="42"/>
      <c r="V18212" s="42"/>
      <c r="W18212" s="42"/>
      <c r="X18212" s="42"/>
      <c r="Y18212" s="42"/>
      <c r="Z18212" s="42"/>
    </row>
    <row r="18213">
      <c r="B18213" s="42"/>
      <c r="D18213" s="90"/>
      <c r="F18213" s="90"/>
      <c r="G18213" s="42"/>
      <c r="H18213" s="90"/>
      <c r="M18213" s="42"/>
      <c r="S18213" s="42"/>
      <c r="T18213" s="42"/>
      <c r="U18213" s="42"/>
      <c r="V18213" s="42"/>
      <c r="W18213" s="42"/>
      <c r="X18213" s="42"/>
      <c r="Y18213" s="42"/>
      <c r="Z18213" s="42"/>
    </row>
    <row r="18214">
      <c r="B18214" s="42"/>
      <c r="D18214" s="90"/>
      <c r="F18214" s="90"/>
      <c r="G18214" s="42"/>
      <c r="H18214" s="90"/>
      <c r="M18214" s="42"/>
      <c r="S18214" s="42"/>
      <c r="T18214" s="42"/>
      <c r="U18214" s="42"/>
      <c r="V18214" s="42"/>
      <c r="W18214" s="42"/>
      <c r="X18214" s="42"/>
      <c r="Y18214" s="42"/>
      <c r="Z18214" s="42"/>
    </row>
    <row r="18215">
      <c r="B18215" s="42"/>
      <c r="D18215" s="90"/>
      <c r="F18215" s="90"/>
      <c r="G18215" s="42"/>
      <c r="H18215" s="90"/>
      <c r="M18215" s="42"/>
      <c r="S18215" s="42"/>
      <c r="T18215" s="42"/>
      <c r="U18215" s="42"/>
      <c r="V18215" s="42"/>
      <c r="W18215" s="42"/>
      <c r="X18215" s="42"/>
      <c r="Y18215" s="42"/>
      <c r="Z18215" s="42"/>
    </row>
    <row r="18216">
      <c r="B18216" s="42"/>
      <c r="D18216" s="90"/>
      <c r="F18216" s="90"/>
      <c r="G18216" s="42"/>
      <c r="H18216" s="90"/>
      <c r="M18216" s="42"/>
      <c r="S18216" s="42"/>
      <c r="T18216" s="42"/>
      <c r="U18216" s="42"/>
      <c r="V18216" s="42"/>
      <c r="W18216" s="42"/>
      <c r="X18216" s="42"/>
      <c r="Y18216" s="42"/>
      <c r="Z18216" s="42"/>
    </row>
    <row r="18217">
      <c r="B18217" s="42"/>
      <c r="D18217" s="90"/>
      <c r="F18217" s="90"/>
      <c r="G18217" s="42"/>
      <c r="H18217" s="90"/>
      <c r="M18217" s="42"/>
      <c r="S18217" s="42"/>
      <c r="T18217" s="42"/>
      <c r="U18217" s="42"/>
      <c r="V18217" s="42"/>
      <c r="W18217" s="42"/>
      <c r="X18217" s="42"/>
      <c r="Y18217" s="42"/>
      <c r="Z18217" s="42"/>
    </row>
    <row r="18218">
      <c r="B18218" s="42"/>
      <c r="D18218" s="90"/>
      <c r="F18218" s="90"/>
      <c r="G18218" s="42"/>
      <c r="H18218" s="90"/>
      <c r="M18218" s="42"/>
      <c r="S18218" s="42"/>
      <c r="T18218" s="42"/>
      <c r="U18218" s="42"/>
      <c r="V18218" s="42"/>
      <c r="W18218" s="42"/>
      <c r="X18218" s="42"/>
      <c r="Y18218" s="42"/>
      <c r="Z18218" s="42"/>
    </row>
    <row r="18219">
      <c r="B18219" s="42"/>
      <c r="D18219" s="90"/>
      <c r="F18219" s="90"/>
      <c r="G18219" s="42"/>
      <c r="H18219" s="90"/>
      <c r="M18219" s="42"/>
      <c r="S18219" s="42"/>
      <c r="T18219" s="42"/>
      <c r="U18219" s="42"/>
      <c r="V18219" s="42"/>
      <c r="W18219" s="42"/>
      <c r="X18219" s="42"/>
      <c r="Y18219" s="42"/>
      <c r="Z18219" s="42"/>
    </row>
    <row r="18220">
      <c r="B18220" s="42"/>
      <c r="D18220" s="90"/>
      <c r="F18220" s="90"/>
      <c r="G18220" s="42"/>
      <c r="H18220" s="90"/>
      <c r="M18220" s="42"/>
      <c r="S18220" s="42"/>
      <c r="T18220" s="42"/>
      <c r="U18220" s="42"/>
      <c r="V18220" s="42"/>
      <c r="W18220" s="42"/>
      <c r="X18220" s="42"/>
      <c r="Y18220" s="42"/>
      <c r="Z18220" s="42"/>
    </row>
    <row r="18221">
      <c r="B18221" s="42"/>
      <c r="D18221" s="90"/>
      <c r="F18221" s="90"/>
      <c r="G18221" s="42"/>
      <c r="H18221" s="90"/>
      <c r="M18221" s="42"/>
      <c r="S18221" s="42"/>
      <c r="T18221" s="42"/>
      <c r="U18221" s="42"/>
      <c r="V18221" s="42"/>
      <c r="W18221" s="42"/>
      <c r="X18221" s="42"/>
      <c r="Y18221" s="42"/>
      <c r="Z18221" s="42"/>
    </row>
    <row r="18222">
      <c r="B18222" s="42"/>
      <c r="D18222" s="90"/>
      <c r="F18222" s="90"/>
      <c r="G18222" s="42"/>
      <c r="H18222" s="90"/>
      <c r="M18222" s="42"/>
      <c r="S18222" s="42"/>
      <c r="T18222" s="42"/>
      <c r="U18222" s="42"/>
      <c r="V18222" s="42"/>
      <c r="W18222" s="42"/>
      <c r="X18222" s="42"/>
      <c r="Y18222" s="42"/>
      <c r="Z18222" s="42"/>
    </row>
    <row r="18223">
      <c r="B18223" s="42"/>
      <c r="D18223" s="90"/>
      <c r="F18223" s="90"/>
      <c r="G18223" s="42"/>
      <c r="H18223" s="90"/>
      <c r="M18223" s="42"/>
      <c r="S18223" s="42"/>
      <c r="T18223" s="42"/>
      <c r="U18223" s="42"/>
      <c r="V18223" s="42"/>
      <c r="W18223" s="42"/>
      <c r="X18223" s="42"/>
      <c r="Y18223" s="42"/>
      <c r="Z18223" s="42"/>
    </row>
    <row r="18224">
      <c r="B18224" s="42"/>
      <c r="D18224" s="90"/>
      <c r="F18224" s="90"/>
      <c r="G18224" s="42"/>
      <c r="H18224" s="90"/>
      <c r="M18224" s="42"/>
      <c r="S18224" s="42"/>
      <c r="T18224" s="42"/>
      <c r="U18224" s="42"/>
      <c r="V18224" s="42"/>
      <c r="W18224" s="42"/>
      <c r="X18224" s="42"/>
      <c r="Y18224" s="42"/>
      <c r="Z18224" s="42"/>
    </row>
    <row r="18225">
      <c r="B18225" s="42"/>
      <c r="D18225" s="90"/>
      <c r="F18225" s="90"/>
      <c r="G18225" s="42"/>
      <c r="H18225" s="90"/>
      <c r="M18225" s="42"/>
      <c r="S18225" s="42"/>
      <c r="T18225" s="42"/>
      <c r="U18225" s="42"/>
      <c r="V18225" s="42"/>
      <c r="W18225" s="42"/>
      <c r="X18225" s="42"/>
      <c r="Y18225" s="42"/>
      <c r="Z18225" s="42"/>
    </row>
    <row r="18226">
      <c r="B18226" s="42"/>
      <c r="D18226" s="90"/>
      <c r="F18226" s="90"/>
      <c r="G18226" s="42"/>
      <c r="H18226" s="90"/>
      <c r="M18226" s="42"/>
      <c r="S18226" s="42"/>
      <c r="T18226" s="42"/>
      <c r="U18226" s="42"/>
      <c r="V18226" s="42"/>
      <c r="W18226" s="42"/>
      <c r="X18226" s="42"/>
      <c r="Y18226" s="42"/>
      <c r="Z18226" s="42"/>
    </row>
    <row r="18227">
      <c r="B18227" s="42"/>
      <c r="D18227" s="90"/>
      <c r="F18227" s="90"/>
      <c r="G18227" s="42"/>
      <c r="H18227" s="90"/>
      <c r="M18227" s="42"/>
      <c r="S18227" s="42"/>
      <c r="T18227" s="42"/>
      <c r="U18227" s="42"/>
      <c r="V18227" s="42"/>
      <c r="W18227" s="42"/>
      <c r="X18227" s="42"/>
      <c r="Y18227" s="42"/>
      <c r="Z18227" s="42"/>
    </row>
    <row r="18228">
      <c r="B18228" s="42"/>
      <c r="D18228" s="90"/>
      <c r="F18228" s="90"/>
      <c r="G18228" s="42"/>
      <c r="H18228" s="90"/>
      <c r="M18228" s="42"/>
      <c r="S18228" s="42"/>
      <c r="T18228" s="42"/>
      <c r="U18228" s="42"/>
      <c r="V18228" s="42"/>
      <c r="W18228" s="42"/>
      <c r="X18228" s="42"/>
      <c r="Y18228" s="42"/>
      <c r="Z18228" s="42"/>
    </row>
    <row r="18229">
      <c r="B18229" s="42"/>
      <c r="D18229" s="90"/>
      <c r="F18229" s="90"/>
      <c r="G18229" s="42"/>
      <c r="H18229" s="90"/>
      <c r="M18229" s="42"/>
      <c r="S18229" s="42"/>
      <c r="T18229" s="42"/>
      <c r="U18229" s="42"/>
      <c r="V18229" s="42"/>
      <c r="W18229" s="42"/>
      <c r="X18229" s="42"/>
      <c r="Y18229" s="42"/>
      <c r="Z18229" s="42"/>
    </row>
    <row r="18230">
      <c r="B18230" s="42"/>
      <c r="D18230" s="90"/>
      <c r="F18230" s="90"/>
      <c r="G18230" s="42"/>
      <c r="H18230" s="90"/>
      <c r="M18230" s="42"/>
      <c r="S18230" s="42"/>
      <c r="T18230" s="42"/>
      <c r="U18230" s="42"/>
      <c r="V18230" s="42"/>
      <c r="W18230" s="42"/>
      <c r="X18230" s="42"/>
      <c r="Y18230" s="42"/>
      <c r="Z18230" s="42"/>
    </row>
    <row r="18231">
      <c r="B18231" s="42"/>
      <c r="D18231" s="90"/>
      <c r="F18231" s="90"/>
      <c r="G18231" s="42"/>
      <c r="H18231" s="90"/>
      <c r="M18231" s="42"/>
      <c r="S18231" s="42"/>
      <c r="T18231" s="42"/>
      <c r="U18231" s="42"/>
      <c r="V18231" s="42"/>
      <c r="W18231" s="42"/>
      <c r="X18231" s="42"/>
      <c r="Y18231" s="42"/>
      <c r="Z18231" s="42"/>
    </row>
    <row r="18232">
      <c r="B18232" s="42"/>
      <c r="D18232" s="90"/>
      <c r="F18232" s="90"/>
      <c r="G18232" s="42"/>
      <c r="H18232" s="90"/>
      <c r="M18232" s="42"/>
      <c r="S18232" s="42"/>
      <c r="T18232" s="42"/>
      <c r="U18232" s="42"/>
      <c r="V18232" s="42"/>
      <c r="W18232" s="42"/>
      <c r="X18232" s="42"/>
      <c r="Y18232" s="42"/>
      <c r="Z18232" s="42"/>
    </row>
    <row r="18233">
      <c r="B18233" s="42"/>
      <c r="D18233" s="90"/>
      <c r="F18233" s="90"/>
      <c r="G18233" s="42"/>
      <c r="H18233" s="90"/>
      <c r="M18233" s="42"/>
      <c r="S18233" s="42"/>
      <c r="T18233" s="42"/>
      <c r="U18233" s="42"/>
      <c r="V18233" s="42"/>
      <c r="W18233" s="42"/>
      <c r="X18233" s="42"/>
      <c r="Y18233" s="42"/>
      <c r="Z18233" s="42"/>
    </row>
    <row r="18234">
      <c r="B18234" s="42"/>
      <c r="D18234" s="90"/>
      <c r="F18234" s="90"/>
      <c r="G18234" s="42"/>
      <c r="H18234" s="90"/>
      <c r="M18234" s="42"/>
      <c r="S18234" s="42"/>
      <c r="T18234" s="42"/>
      <c r="U18234" s="42"/>
      <c r="V18234" s="42"/>
      <c r="W18234" s="42"/>
      <c r="X18234" s="42"/>
      <c r="Y18234" s="42"/>
      <c r="Z18234" s="42"/>
    </row>
    <row r="18235">
      <c r="B18235" s="42"/>
      <c r="D18235" s="90"/>
      <c r="F18235" s="90"/>
      <c r="G18235" s="42"/>
      <c r="H18235" s="90"/>
      <c r="M18235" s="42"/>
      <c r="S18235" s="42"/>
      <c r="T18235" s="42"/>
      <c r="U18235" s="42"/>
      <c r="V18235" s="42"/>
      <c r="W18235" s="42"/>
      <c r="X18235" s="42"/>
      <c r="Y18235" s="42"/>
      <c r="Z18235" s="42"/>
    </row>
    <row r="18236">
      <c r="B18236" s="42"/>
      <c r="D18236" s="90"/>
      <c r="F18236" s="90"/>
      <c r="G18236" s="42"/>
      <c r="H18236" s="90"/>
      <c r="M18236" s="42"/>
      <c r="S18236" s="42"/>
      <c r="T18236" s="42"/>
      <c r="U18236" s="42"/>
      <c r="V18236" s="42"/>
      <c r="W18236" s="42"/>
      <c r="X18236" s="42"/>
      <c r="Y18236" s="42"/>
      <c r="Z18236" s="42"/>
    </row>
    <row r="18237">
      <c r="B18237" s="42"/>
      <c r="D18237" s="90"/>
      <c r="F18237" s="90"/>
      <c r="G18237" s="42"/>
      <c r="H18237" s="90"/>
      <c r="M18237" s="42"/>
      <c r="S18237" s="42"/>
      <c r="T18237" s="42"/>
      <c r="U18237" s="42"/>
      <c r="V18237" s="42"/>
      <c r="W18237" s="42"/>
      <c r="X18237" s="42"/>
      <c r="Y18237" s="42"/>
      <c r="Z18237" s="42"/>
    </row>
    <row r="18238">
      <c r="B18238" s="42"/>
      <c r="D18238" s="90"/>
      <c r="F18238" s="90"/>
      <c r="G18238" s="42"/>
      <c r="H18238" s="90"/>
      <c r="M18238" s="42"/>
      <c r="S18238" s="42"/>
      <c r="T18238" s="42"/>
      <c r="U18238" s="42"/>
      <c r="V18238" s="42"/>
      <c r="W18238" s="42"/>
      <c r="X18238" s="42"/>
      <c r="Y18238" s="42"/>
      <c r="Z18238" s="42"/>
    </row>
    <row r="18239">
      <c r="B18239" s="42"/>
      <c r="D18239" s="90"/>
      <c r="F18239" s="90"/>
      <c r="G18239" s="42"/>
      <c r="H18239" s="90"/>
      <c r="M18239" s="42"/>
      <c r="S18239" s="42"/>
      <c r="T18239" s="42"/>
      <c r="U18239" s="42"/>
      <c r="V18239" s="42"/>
      <c r="W18239" s="42"/>
      <c r="X18239" s="42"/>
      <c r="Y18239" s="42"/>
      <c r="Z18239" s="42"/>
    </row>
    <row r="18240">
      <c r="B18240" s="42"/>
      <c r="D18240" s="90"/>
      <c r="F18240" s="90"/>
      <c r="G18240" s="42"/>
      <c r="H18240" s="90"/>
      <c r="M18240" s="42"/>
      <c r="S18240" s="42"/>
      <c r="T18240" s="42"/>
      <c r="U18240" s="42"/>
      <c r="V18240" s="42"/>
      <c r="W18240" s="42"/>
      <c r="X18240" s="42"/>
      <c r="Y18240" s="42"/>
      <c r="Z18240" s="42"/>
    </row>
    <row r="18241">
      <c r="B18241" s="42"/>
      <c r="D18241" s="90"/>
      <c r="F18241" s="90"/>
      <c r="G18241" s="42"/>
      <c r="H18241" s="90"/>
      <c r="M18241" s="42"/>
      <c r="S18241" s="42"/>
      <c r="T18241" s="42"/>
      <c r="U18241" s="42"/>
      <c r="V18241" s="42"/>
      <c r="W18241" s="42"/>
      <c r="X18241" s="42"/>
      <c r="Y18241" s="42"/>
      <c r="Z18241" s="42"/>
    </row>
    <row r="18242">
      <c r="B18242" s="42"/>
      <c r="D18242" s="90"/>
      <c r="F18242" s="90"/>
      <c r="G18242" s="42"/>
      <c r="H18242" s="90"/>
      <c r="M18242" s="42"/>
      <c r="S18242" s="42"/>
      <c r="T18242" s="42"/>
      <c r="U18242" s="42"/>
      <c r="V18242" s="42"/>
      <c r="W18242" s="42"/>
      <c r="X18242" s="42"/>
      <c r="Y18242" s="42"/>
      <c r="Z18242" s="42"/>
    </row>
    <row r="18243">
      <c r="B18243" s="42"/>
      <c r="D18243" s="90"/>
      <c r="F18243" s="90"/>
      <c r="G18243" s="42"/>
      <c r="H18243" s="90"/>
      <c r="M18243" s="42"/>
      <c r="S18243" s="42"/>
      <c r="T18243" s="42"/>
      <c r="U18243" s="42"/>
      <c r="V18243" s="42"/>
      <c r="W18243" s="42"/>
      <c r="X18243" s="42"/>
      <c r="Y18243" s="42"/>
      <c r="Z18243" s="42"/>
    </row>
    <row r="18244">
      <c r="B18244" s="42"/>
      <c r="D18244" s="90"/>
      <c r="F18244" s="90"/>
      <c r="G18244" s="42"/>
      <c r="H18244" s="90"/>
      <c r="M18244" s="42"/>
      <c r="S18244" s="42"/>
      <c r="T18244" s="42"/>
      <c r="U18244" s="42"/>
      <c r="V18244" s="42"/>
      <c r="W18244" s="42"/>
      <c r="X18244" s="42"/>
      <c r="Y18244" s="42"/>
      <c r="Z18244" s="42"/>
    </row>
    <row r="18245">
      <c r="B18245" s="42"/>
      <c r="D18245" s="90"/>
      <c r="F18245" s="90"/>
      <c r="G18245" s="42"/>
      <c r="H18245" s="90"/>
      <c r="M18245" s="42"/>
      <c r="S18245" s="42"/>
      <c r="T18245" s="42"/>
      <c r="U18245" s="42"/>
      <c r="V18245" s="42"/>
      <c r="W18245" s="42"/>
      <c r="X18245" s="42"/>
      <c r="Y18245" s="42"/>
      <c r="Z18245" s="42"/>
    </row>
    <row r="18246">
      <c r="B18246" s="42"/>
      <c r="D18246" s="90"/>
      <c r="F18246" s="90"/>
      <c r="G18246" s="42"/>
      <c r="H18246" s="90"/>
      <c r="M18246" s="42"/>
      <c r="S18246" s="42"/>
      <c r="T18246" s="42"/>
      <c r="U18246" s="42"/>
      <c r="V18246" s="42"/>
      <c r="W18246" s="42"/>
      <c r="X18246" s="42"/>
      <c r="Y18246" s="42"/>
      <c r="Z18246" s="42"/>
    </row>
    <row r="18247">
      <c r="B18247" s="42"/>
      <c r="D18247" s="90"/>
      <c r="F18247" s="90"/>
      <c r="G18247" s="42"/>
      <c r="H18247" s="90"/>
      <c r="M18247" s="42"/>
      <c r="S18247" s="42"/>
      <c r="T18247" s="42"/>
      <c r="U18247" s="42"/>
      <c r="V18247" s="42"/>
      <c r="W18247" s="42"/>
      <c r="X18247" s="42"/>
      <c r="Y18247" s="42"/>
      <c r="Z18247" s="42"/>
    </row>
    <row r="18248">
      <c r="B18248" s="42"/>
      <c r="D18248" s="90"/>
      <c r="F18248" s="90"/>
      <c r="G18248" s="42"/>
      <c r="H18248" s="90"/>
      <c r="M18248" s="42"/>
      <c r="S18248" s="42"/>
      <c r="T18248" s="42"/>
      <c r="U18248" s="42"/>
      <c r="V18248" s="42"/>
      <c r="W18248" s="42"/>
      <c r="X18248" s="42"/>
      <c r="Y18248" s="42"/>
      <c r="Z18248" s="42"/>
    </row>
    <row r="18249">
      <c r="B18249" s="42"/>
      <c r="D18249" s="90"/>
      <c r="F18249" s="90"/>
      <c r="G18249" s="42"/>
      <c r="H18249" s="90"/>
      <c r="M18249" s="42"/>
      <c r="S18249" s="42"/>
      <c r="T18249" s="42"/>
      <c r="U18249" s="42"/>
      <c r="V18249" s="42"/>
      <c r="W18249" s="42"/>
      <c r="X18249" s="42"/>
      <c r="Y18249" s="42"/>
      <c r="Z18249" s="42"/>
    </row>
    <row r="18250">
      <c r="B18250" s="42"/>
      <c r="D18250" s="90"/>
      <c r="F18250" s="90"/>
      <c r="G18250" s="42"/>
      <c r="H18250" s="90"/>
      <c r="M18250" s="42"/>
      <c r="S18250" s="42"/>
      <c r="T18250" s="42"/>
      <c r="U18250" s="42"/>
      <c r="V18250" s="42"/>
      <c r="W18250" s="42"/>
      <c r="X18250" s="42"/>
      <c r="Y18250" s="42"/>
      <c r="Z18250" s="42"/>
    </row>
    <row r="18251">
      <c r="B18251" s="42"/>
      <c r="D18251" s="90"/>
      <c r="F18251" s="90"/>
      <c r="G18251" s="42"/>
      <c r="H18251" s="90"/>
      <c r="M18251" s="42"/>
      <c r="S18251" s="42"/>
      <c r="T18251" s="42"/>
      <c r="U18251" s="42"/>
      <c r="V18251" s="42"/>
      <c r="W18251" s="42"/>
      <c r="X18251" s="42"/>
      <c r="Y18251" s="42"/>
      <c r="Z18251" s="42"/>
    </row>
    <row r="18252">
      <c r="B18252" s="42"/>
      <c r="D18252" s="90"/>
      <c r="F18252" s="90"/>
      <c r="G18252" s="42"/>
      <c r="H18252" s="90"/>
      <c r="M18252" s="42"/>
      <c r="S18252" s="42"/>
      <c r="T18252" s="42"/>
      <c r="U18252" s="42"/>
      <c r="V18252" s="42"/>
      <c r="W18252" s="42"/>
      <c r="X18252" s="42"/>
      <c r="Y18252" s="42"/>
      <c r="Z18252" s="42"/>
    </row>
    <row r="18253">
      <c r="B18253" s="42"/>
      <c r="D18253" s="90"/>
      <c r="F18253" s="90"/>
      <c r="G18253" s="42"/>
      <c r="H18253" s="90"/>
      <c r="M18253" s="42"/>
      <c r="S18253" s="42"/>
      <c r="T18253" s="42"/>
      <c r="U18253" s="42"/>
      <c r="V18253" s="42"/>
      <c r="W18253" s="42"/>
      <c r="X18253" s="42"/>
      <c r="Y18253" s="42"/>
      <c r="Z18253" s="42"/>
    </row>
    <row r="18254">
      <c r="B18254" s="42"/>
      <c r="D18254" s="90"/>
      <c r="F18254" s="90"/>
      <c r="G18254" s="42"/>
      <c r="H18254" s="90"/>
      <c r="M18254" s="42"/>
      <c r="S18254" s="42"/>
      <c r="T18254" s="42"/>
      <c r="U18254" s="42"/>
      <c r="V18254" s="42"/>
      <c r="W18254" s="42"/>
      <c r="X18254" s="42"/>
      <c r="Y18254" s="42"/>
      <c r="Z18254" s="42"/>
    </row>
    <row r="18255">
      <c r="B18255" s="42"/>
      <c r="D18255" s="90"/>
      <c r="F18255" s="90"/>
      <c r="G18255" s="42"/>
      <c r="H18255" s="90"/>
      <c r="M18255" s="42"/>
      <c r="S18255" s="42"/>
      <c r="T18255" s="42"/>
      <c r="U18255" s="42"/>
      <c r="V18255" s="42"/>
      <c r="W18255" s="42"/>
      <c r="X18255" s="42"/>
      <c r="Y18255" s="42"/>
      <c r="Z18255" s="42"/>
    </row>
    <row r="18256">
      <c r="B18256" s="42"/>
      <c r="D18256" s="90"/>
      <c r="F18256" s="90"/>
      <c r="G18256" s="42"/>
      <c r="H18256" s="90"/>
      <c r="M18256" s="42"/>
      <c r="S18256" s="42"/>
      <c r="T18256" s="42"/>
      <c r="U18256" s="42"/>
      <c r="V18256" s="42"/>
      <c r="W18256" s="42"/>
      <c r="X18256" s="42"/>
      <c r="Y18256" s="42"/>
      <c r="Z18256" s="42"/>
    </row>
    <row r="18257">
      <c r="B18257" s="42"/>
      <c r="D18257" s="90"/>
      <c r="F18257" s="90"/>
      <c r="G18257" s="42"/>
      <c r="H18257" s="90"/>
      <c r="M18257" s="42"/>
      <c r="S18257" s="42"/>
      <c r="T18257" s="42"/>
      <c r="U18257" s="42"/>
      <c r="V18257" s="42"/>
      <c r="W18257" s="42"/>
      <c r="X18257" s="42"/>
      <c r="Y18257" s="42"/>
      <c r="Z18257" s="42"/>
    </row>
    <row r="18258">
      <c r="B18258" s="42"/>
      <c r="D18258" s="90"/>
      <c r="F18258" s="90"/>
      <c r="G18258" s="42"/>
      <c r="H18258" s="90"/>
      <c r="M18258" s="42"/>
      <c r="S18258" s="42"/>
      <c r="T18258" s="42"/>
      <c r="U18258" s="42"/>
      <c r="V18258" s="42"/>
      <c r="W18258" s="42"/>
      <c r="X18258" s="42"/>
      <c r="Y18258" s="42"/>
      <c r="Z18258" s="42"/>
    </row>
    <row r="18259">
      <c r="B18259" s="42"/>
      <c r="D18259" s="90"/>
      <c r="F18259" s="90"/>
      <c r="G18259" s="42"/>
      <c r="H18259" s="90"/>
      <c r="M18259" s="42"/>
      <c r="S18259" s="42"/>
      <c r="T18259" s="42"/>
      <c r="U18259" s="42"/>
      <c r="V18259" s="42"/>
      <c r="W18259" s="42"/>
      <c r="X18259" s="42"/>
      <c r="Y18259" s="42"/>
      <c r="Z18259" s="42"/>
    </row>
    <row r="18260">
      <c r="B18260" s="42"/>
      <c r="D18260" s="90"/>
      <c r="F18260" s="90"/>
      <c r="G18260" s="42"/>
      <c r="H18260" s="90"/>
      <c r="M18260" s="42"/>
      <c r="S18260" s="42"/>
      <c r="T18260" s="42"/>
      <c r="U18260" s="42"/>
      <c r="V18260" s="42"/>
      <c r="W18260" s="42"/>
      <c r="X18260" s="42"/>
      <c r="Y18260" s="42"/>
      <c r="Z18260" s="42"/>
    </row>
    <row r="18261">
      <c r="B18261" s="42"/>
      <c r="D18261" s="90"/>
      <c r="F18261" s="90"/>
      <c r="G18261" s="42"/>
      <c r="H18261" s="90"/>
      <c r="M18261" s="42"/>
      <c r="S18261" s="42"/>
      <c r="T18261" s="42"/>
      <c r="U18261" s="42"/>
      <c r="V18261" s="42"/>
      <c r="W18261" s="42"/>
      <c r="X18261" s="42"/>
      <c r="Y18261" s="42"/>
      <c r="Z18261" s="42"/>
    </row>
    <row r="18262">
      <c r="B18262" s="42"/>
      <c r="D18262" s="90"/>
      <c r="F18262" s="90"/>
      <c r="G18262" s="42"/>
      <c r="H18262" s="90"/>
      <c r="M18262" s="42"/>
      <c r="S18262" s="42"/>
      <c r="T18262" s="42"/>
      <c r="U18262" s="42"/>
      <c r="V18262" s="42"/>
      <c r="W18262" s="42"/>
      <c r="X18262" s="42"/>
      <c r="Y18262" s="42"/>
      <c r="Z18262" s="42"/>
    </row>
    <row r="18263">
      <c r="B18263" s="42"/>
      <c r="D18263" s="90"/>
      <c r="F18263" s="90"/>
      <c r="G18263" s="42"/>
      <c r="H18263" s="90"/>
      <c r="M18263" s="42"/>
      <c r="S18263" s="42"/>
      <c r="T18263" s="42"/>
      <c r="U18263" s="42"/>
      <c r="V18263" s="42"/>
      <c r="W18263" s="42"/>
      <c r="X18263" s="42"/>
      <c r="Y18263" s="42"/>
      <c r="Z18263" s="42"/>
    </row>
    <row r="18264">
      <c r="B18264" s="42"/>
      <c r="D18264" s="90"/>
      <c r="F18264" s="90"/>
      <c r="G18264" s="42"/>
      <c r="H18264" s="90"/>
      <c r="M18264" s="42"/>
      <c r="S18264" s="42"/>
      <c r="T18264" s="42"/>
      <c r="U18264" s="42"/>
      <c r="V18264" s="42"/>
      <c r="W18264" s="42"/>
      <c r="X18264" s="42"/>
      <c r="Y18264" s="42"/>
      <c r="Z18264" s="42"/>
    </row>
    <row r="18265">
      <c r="B18265" s="42"/>
      <c r="D18265" s="90"/>
      <c r="F18265" s="90"/>
      <c r="G18265" s="42"/>
      <c r="H18265" s="90"/>
      <c r="M18265" s="42"/>
      <c r="S18265" s="42"/>
      <c r="T18265" s="42"/>
      <c r="U18265" s="42"/>
      <c r="V18265" s="42"/>
      <c r="W18265" s="42"/>
      <c r="X18265" s="42"/>
      <c r="Y18265" s="42"/>
      <c r="Z18265" s="42"/>
    </row>
    <row r="18266">
      <c r="B18266" s="42"/>
      <c r="D18266" s="90"/>
      <c r="F18266" s="90"/>
      <c r="G18266" s="42"/>
      <c r="H18266" s="90"/>
      <c r="M18266" s="42"/>
      <c r="S18266" s="42"/>
      <c r="T18266" s="42"/>
      <c r="U18266" s="42"/>
      <c r="V18266" s="42"/>
      <c r="W18266" s="42"/>
      <c r="X18266" s="42"/>
      <c r="Y18266" s="42"/>
      <c r="Z18266" s="42"/>
    </row>
    <row r="18267">
      <c r="B18267" s="42"/>
      <c r="D18267" s="90"/>
      <c r="F18267" s="90"/>
      <c r="G18267" s="42"/>
      <c r="H18267" s="90"/>
      <c r="M18267" s="42"/>
      <c r="S18267" s="42"/>
      <c r="T18267" s="42"/>
      <c r="U18267" s="42"/>
      <c r="V18267" s="42"/>
      <c r="W18267" s="42"/>
      <c r="X18267" s="42"/>
      <c r="Y18267" s="42"/>
      <c r="Z18267" s="42"/>
    </row>
    <row r="18268">
      <c r="B18268" s="42"/>
      <c r="D18268" s="90"/>
      <c r="F18268" s="90"/>
      <c r="G18268" s="42"/>
      <c r="H18268" s="90"/>
      <c r="M18268" s="42"/>
      <c r="S18268" s="42"/>
      <c r="T18268" s="42"/>
      <c r="U18268" s="42"/>
      <c r="V18268" s="42"/>
      <c r="W18268" s="42"/>
      <c r="X18268" s="42"/>
      <c r="Y18268" s="42"/>
      <c r="Z18268" s="42"/>
    </row>
    <row r="18269">
      <c r="B18269" s="42"/>
      <c r="D18269" s="90"/>
      <c r="F18269" s="90"/>
      <c r="G18269" s="42"/>
      <c r="H18269" s="90"/>
      <c r="M18269" s="42"/>
      <c r="S18269" s="42"/>
      <c r="T18269" s="42"/>
      <c r="U18269" s="42"/>
      <c r="V18269" s="42"/>
      <c r="W18269" s="42"/>
      <c r="X18269" s="42"/>
      <c r="Y18269" s="42"/>
      <c r="Z18269" s="42"/>
    </row>
    <row r="18270">
      <c r="B18270" s="42"/>
      <c r="D18270" s="90"/>
      <c r="F18270" s="90"/>
      <c r="G18270" s="42"/>
      <c r="H18270" s="90"/>
      <c r="M18270" s="42"/>
      <c r="S18270" s="42"/>
      <c r="T18270" s="42"/>
      <c r="U18270" s="42"/>
      <c r="V18270" s="42"/>
      <c r="W18270" s="42"/>
      <c r="X18270" s="42"/>
      <c r="Y18270" s="42"/>
      <c r="Z18270" s="42"/>
    </row>
    <row r="18271">
      <c r="B18271" s="42"/>
      <c r="D18271" s="90"/>
      <c r="F18271" s="90"/>
      <c r="G18271" s="42"/>
      <c r="H18271" s="90"/>
      <c r="M18271" s="42"/>
      <c r="S18271" s="42"/>
      <c r="T18271" s="42"/>
      <c r="U18271" s="42"/>
      <c r="V18271" s="42"/>
      <c r="W18271" s="42"/>
      <c r="X18271" s="42"/>
      <c r="Y18271" s="42"/>
      <c r="Z18271" s="42"/>
    </row>
    <row r="18272">
      <c r="B18272" s="42"/>
      <c r="D18272" s="90"/>
      <c r="F18272" s="90"/>
      <c r="G18272" s="42"/>
      <c r="H18272" s="90"/>
      <c r="M18272" s="42"/>
      <c r="S18272" s="42"/>
      <c r="T18272" s="42"/>
      <c r="U18272" s="42"/>
      <c r="V18272" s="42"/>
      <c r="W18272" s="42"/>
      <c r="X18272" s="42"/>
      <c r="Y18272" s="42"/>
      <c r="Z18272" s="42"/>
    </row>
    <row r="18273">
      <c r="B18273" s="42"/>
      <c r="D18273" s="90"/>
      <c r="F18273" s="90"/>
      <c r="G18273" s="42"/>
      <c r="H18273" s="90"/>
      <c r="M18273" s="42"/>
      <c r="S18273" s="42"/>
      <c r="T18273" s="42"/>
      <c r="U18273" s="42"/>
      <c r="V18273" s="42"/>
      <c r="W18273" s="42"/>
      <c r="X18273" s="42"/>
      <c r="Y18273" s="42"/>
      <c r="Z18273" s="42"/>
    </row>
    <row r="18274">
      <c r="B18274" s="42"/>
      <c r="D18274" s="90"/>
      <c r="F18274" s="90"/>
      <c r="G18274" s="42"/>
      <c r="H18274" s="90"/>
      <c r="M18274" s="42"/>
      <c r="S18274" s="42"/>
      <c r="T18274" s="42"/>
      <c r="U18274" s="42"/>
      <c r="V18274" s="42"/>
      <c r="W18274" s="42"/>
      <c r="X18274" s="42"/>
      <c r="Y18274" s="42"/>
      <c r="Z18274" s="42"/>
    </row>
    <row r="18275">
      <c r="B18275" s="42"/>
      <c r="D18275" s="90"/>
      <c r="F18275" s="90"/>
      <c r="G18275" s="42"/>
      <c r="H18275" s="90"/>
      <c r="M18275" s="42"/>
      <c r="S18275" s="42"/>
      <c r="T18275" s="42"/>
      <c r="U18275" s="42"/>
      <c r="V18275" s="42"/>
      <c r="W18275" s="42"/>
      <c r="X18275" s="42"/>
      <c r="Y18275" s="42"/>
      <c r="Z18275" s="42"/>
    </row>
    <row r="18276">
      <c r="B18276" s="42"/>
      <c r="D18276" s="90"/>
      <c r="F18276" s="90"/>
      <c r="G18276" s="42"/>
      <c r="H18276" s="90"/>
      <c r="M18276" s="42"/>
      <c r="S18276" s="42"/>
      <c r="T18276" s="42"/>
      <c r="U18276" s="42"/>
      <c r="V18276" s="42"/>
      <c r="W18276" s="42"/>
      <c r="X18276" s="42"/>
      <c r="Y18276" s="42"/>
      <c r="Z18276" s="42"/>
    </row>
    <row r="18277">
      <c r="B18277" s="42"/>
      <c r="D18277" s="90"/>
      <c r="F18277" s="90"/>
      <c r="G18277" s="42"/>
      <c r="H18277" s="90"/>
      <c r="M18277" s="42"/>
      <c r="S18277" s="42"/>
      <c r="T18277" s="42"/>
      <c r="U18277" s="42"/>
      <c r="V18277" s="42"/>
      <c r="W18277" s="42"/>
      <c r="X18277" s="42"/>
      <c r="Y18277" s="42"/>
      <c r="Z18277" s="42"/>
    </row>
    <row r="18278">
      <c r="B18278" s="42"/>
      <c r="D18278" s="90"/>
      <c r="F18278" s="90"/>
      <c r="G18278" s="42"/>
      <c r="H18278" s="90"/>
      <c r="M18278" s="42"/>
      <c r="S18278" s="42"/>
      <c r="T18278" s="42"/>
      <c r="U18278" s="42"/>
      <c r="V18278" s="42"/>
      <c r="W18278" s="42"/>
      <c r="X18278" s="42"/>
      <c r="Y18278" s="42"/>
      <c r="Z18278" s="42"/>
    </row>
    <row r="18279">
      <c r="B18279" s="42"/>
      <c r="D18279" s="90"/>
      <c r="F18279" s="90"/>
      <c r="G18279" s="42"/>
      <c r="H18279" s="90"/>
      <c r="M18279" s="42"/>
      <c r="S18279" s="42"/>
      <c r="T18279" s="42"/>
      <c r="U18279" s="42"/>
      <c r="V18279" s="42"/>
      <c r="W18279" s="42"/>
      <c r="X18279" s="42"/>
      <c r="Y18279" s="42"/>
      <c r="Z18279" s="42"/>
    </row>
    <row r="18280">
      <c r="B18280" s="42"/>
      <c r="D18280" s="90"/>
      <c r="F18280" s="90"/>
      <c r="G18280" s="42"/>
      <c r="H18280" s="90"/>
      <c r="M18280" s="42"/>
      <c r="S18280" s="42"/>
      <c r="T18280" s="42"/>
      <c r="U18280" s="42"/>
      <c r="V18280" s="42"/>
      <c r="W18280" s="42"/>
      <c r="X18280" s="42"/>
      <c r="Y18280" s="42"/>
      <c r="Z18280" s="42"/>
    </row>
    <row r="18281">
      <c r="B18281" s="42"/>
      <c r="D18281" s="90"/>
      <c r="F18281" s="90"/>
      <c r="G18281" s="42"/>
      <c r="H18281" s="90"/>
      <c r="M18281" s="42"/>
      <c r="S18281" s="42"/>
      <c r="T18281" s="42"/>
      <c r="U18281" s="42"/>
      <c r="V18281" s="42"/>
      <c r="W18281" s="42"/>
      <c r="X18281" s="42"/>
      <c r="Y18281" s="42"/>
      <c r="Z18281" s="42"/>
    </row>
    <row r="18282">
      <c r="B18282" s="42"/>
      <c r="D18282" s="90"/>
      <c r="F18282" s="90"/>
      <c r="G18282" s="42"/>
      <c r="H18282" s="90"/>
      <c r="M18282" s="42"/>
      <c r="S18282" s="42"/>
      <c r="T18282" s="42"/>
      <c r="U18282" s="42"/>
      <c r="V18282" s="42"/>
      <c r="W18282" s="42"/>
      <c r="X18282" s="42"/>
      <c r="Y18282" s="42"/>
      <c r="Z18282" s="42"/>
    </row>
    <row r="18283">
      <c r="B18283" s="42"/>
      <c r="D18283" s="90"/>
      <c r="F18283" s="90"/>
      <c r="G18283" s="42"/>
      <c r="H18283" s="90"/>
      <c r="M18283" s="42"/>
      <c r="S18283" s="42"/>
      <c r="T18283" s="42"/>
      <c r="U18283" s="42"/>
      <c r="V18283" s="42"/>
      <c r="W18283" s="42"/>
      <c r="X18283" s="42"/>
      <c r="Y18283" s="42"/>
      <c r="Z18283" s="42"/>
    </row>
    <row r="18284">
      <c r="B18284" s="42"/>
      <c r="D18284" s="90"/>
      <c r="F18284" s="90"/>
      <c r="G18284" s="42"/>
      <c r="H18284" s="90"/>
      <c r="M18284" s="42"/>
      <c r="S18284" s="42"/>
      <c r="T18284" s="42"/>
      <c r="U18284" s="42"/>
      <c r="V18284" s="42"/>
      <c r="W18284" s="42"/>
      <c r="X18284" s="42"/>
      <c r="Y18284" s="42"/>
      <c r="Z18284" s="42"/>
    </row>
    <row r="18285">
      <c r="B18285" s="42"/>
      <c r="D18285" s="90"/>
      <c r="F18285" s="90"/>
      <c r="G18285" s="42"/>
      <c r="H18285" s="90"/>
      <c r="M18285" s="42"/>
      <c r="S18285" s="42"/>
      <c r="T18285" s="42"/>
      <c r="U18285" s="42"/>
      <c r="V18285" s="42"/>
      <c r="W18285" s="42"/>
      <c r="X18285" s="42"/>
      <c r="Y18285" s="42"/>
      <c r="Z18285" s="42"/>
    </row>
    <row r="18286">
      <c r="B18286" s="42"/>
      <c r="D18286" s="90"/>
      <c r="F18286" s="90"/>
      <c r="G18286" s="42"/>
      <c r="H18286" s="90"/>
      <c r="M18286" s="42"/>
      <c r="S18286" s="42"/>
      <c r="T18286" s="42"/>
      <c r="U18286" s="42"/>
      <c r="V18286" s="42"/>
      <c r="W18286" s="42"/>
      <c r="X18286" s="42"/>
      <c r="Y18286" s="42"/>
      <c r="Z18286" s="42"/>
    </row>
    <row r="18287">
      <c r="B18287" s="42"/>
      <c r="D18287" s="90"/>
      <c r="F18287" s="90"/>
      <c r="G18287" s="42"/>
      <c r="H18287" s="90"/>
      <c r="M18287" s="42"/>
      <c r="S18287" s="42"/>
      <c r="T18287" s="42"/>
      <c r="U18287" s="42"/>
      <c r="V18287" s="42"/>
      <c r="W18287" s="42"/>
      <c r="X18287" s="42"/>
      <c r="Y18287" s="42"/>
      <c r="Z18287" s="42"/>
    </row>
    <row r="18288">
      <c r="B18288" s="42"/>
      <c r="D18288" s="90"/>
      <c r="F18288" s="90"/>
      <c r="G18288" s="42"/>
      <c r="H18288" s="90"/>
      <c r="M18288" s="42"/>
      <c r="S18288" s="42"/>
      <c r="T18288" s="42"/>
      <c r="U18288" s="42"/>
      <c r="V18288" s="42"/>
      <c r="W18288" s="42"/>
      <c r="X18288" s="42"/>
      <c r="Y18288" s="42"/>
      <c r="Z18288" s="42"/>
    </row>
    <row r="18289">
      <c r="B18289" s="42"/>
      <c r="D18289" s="90"/>
      <c r="F18289" s="90"/>
      <c r="G18289" s="42"/>
      <c r="H18289" s="90"/>
      <c r="M18289" s="42"/>
      <c r="S18289" s="42"/>
      <c r="T18289" s="42"/>
      <c r="U18289" s="42"/>
      <c r="V18289" s="42"/>
      <c r="W18289" s="42"/>
      <c r="X18289" s="42"/>
      <c r="Y18289" s="42"/>
      <c r="Z18289" s="42"/>
    </row>
    <row r="18290">
      <c r="B18290" s="42"/>
      <c r="D18290" s="90"/>
      <c r="F18290" s="90"/>
      <c r="G18290" s="42"/>
      <c r="H18290" s="90"/>
      <c r="M18290" s="42"/>
      <c r="S18290" s="42"/>
      <c r="T18290" s="42"/>
      <c r="U18290" s="42"/>
      <c r="V18290" s="42"/>
      <c r="W18290" s="42"/>
      <c r="X18290" s="42"/>
      <c r="Y18290" s="42"/>
      <c r="Z18290" s="42"/>
    </row>
    <row r="18291">
      <c r="B18291" s="42"/>
      <c r="D18291" s="90"/>
      <c r="F18291" s="90"/>
      <c r="G18291" s="42"/>
      <c r="H18291" s="90"/>
      <c r="M18291" s="42"/>
      <c r="S18291" s="42"/>
      <c r="T18291" s="42"/>
      <c r="U18291" s="42"/>
      <c r="V18291" s="42"/>
      <c r="W18291" s="42"/>
      <c r="X18291" s="42"/>
      <c r="Y18291" s="42"/>
      <c r="Z18291" s="42"/>
    </row>
    <row r="18292">
      <c r="B18292" s="42"/>
      <c r="D18292" s="90"/>
      <c r="F18292" s="90"/>
      <c r="G18292" s="42"/>
      <c r="H18292" s="90"/>
      <c r="M18292" s="42"/>
      <c r="S18292" s="42"/>
      <c r="T18292" s="42"/>
      <c r="U18292" s="42"/>
      <c r="V18292" s="42"/>
      <c r="W18292" s="42"/>
      <c r="X18292" s="42"/>
      <c r="Y18292" s="42"/>
      <c r="Z18292" s="42"/>
    </row>
    <row r="18293">
      <c r="B18293" s="42"/>
      <c r="D18293" s="90"/>
      <c r="F18293" s="90"/>
      <c r="G18293" s="42"/>
      <c r="H18293" s="90"/>
      <c r="M18293" s="42"/>
      <c r="S18293" s="42"/>
      <c r="T18293" s="42"/>
      <c r="U18293" s="42"/>
      <c r="V18293" s="42"/>
      <c r="W18293" s="42"/>
      <c r="X18293" s="42"/>
      <c r="Y18293" s="42"/>
      <c r="Z18293" s="42"/>
    </row>
    <row r="18294">
      <c r="B18294" s="42"/>
      <c r="D18294" s="90"/>
      <c r="F18294" s="90"/>
      <c r="G18294" s="42"/>
      <c r="H18294" s="90"/>
      <c r="M18294" s="42"/>
      <c r="S18294" s="42"/>
      <c r="T18294" s="42"/>
      <c r="U18294" s="42"/>
      <c r="V18294" s="42"/>
      <c r="W18294" s="42"/>
      <c r="X18294" s="42"/>
      <c r="Y18294" s="42"/>
      <c r="Z18294" s="42"/>
    </row>
    <row r="18295">
      <c r="B18295" s="42"/>
      <c r="D18295" s="90"/>
      <c r="F18295" s="90"/>
      <c r="G18295" s="42"/>
      <c r="H18295" s="90"/>
      <c r="M18295" s="42"/>
      <c r="S18295" s="42"/>
      <c r="T18295" s="42"/>
      <c r="U18295" s="42"/>
      <c r="V18295" s="42"/>
      <c r="W18295" s="42"/>
      <c r="X18295" s="42"/>
      <c r="Y18295" s="42"/>
      <c r="Z18295" s="42"/>
    </row>
    <row r="18296">
      <c r="B18296" s="42"/>
      <c r="D18296" s="90"/>
      <c r="F18296" s="90"/>
      <c r="G18296" s="42"/>
      <c r="H18296" s="90"/>
      <c r="M18296" s="42"/>
      <c r="S18296" s="42"/>
      <c r="T18296" s="42"/>
      <c r="U18296" s="42"/>
      <c r="V18296" s="42"/>
      <c r="W18296" s="42"/>
      <c r="X18296" s="42"/>
      <c r="Y18296" s="42"/>
      <c r="Z18296" s="42"/>
    </row>
    <row r="18297">
      <c r="B18297" s="42"/>
      <c r="D18297" s="90"/>
      <c r="F18297" s="90"/>
      <c r="G18297" s="42"/>
      <c r="H18297" s="90"/>
      <c r="M18297" s="42"/>
      <c r="S18297" s="42"/>
      <c r="T18297" s="42"/>
      <c r="U18297" s="42"/>
      <c r="V18297" s="42"/>
      <c r="W18297" s="42"/>
      <c r="X18297" s="42"/>
      <c r="Y18297" s="42"/>
      <c r="Z18297" s="42"/>
    </row>
    <row r="18298">
      <c r="B18298" s="42"/>
      <c r="D18298" s="90"/>
      <c r="F18298" s="90"/>
      <c r="G18298" s="42"/>
      <c r="H18298" s="90"/>
      <c r="M18298" s="42"/>
      <c r="S18298" s="42"/>
      <c r="T18298" s="42"/>
      <c r="U18298" s="42"/>
      <c r="V18298" s="42"/>
      <c r="W18298" s="42"/>
      <c r="X18298" s="42"/>
      <c r="Y18298" s="42"/>
      <c r="Z18298" s="42"/>
    </row>
    <row r="18299">
      <c r="B18299" s="42"/>
      <c r="D18299" s="90"/>
      <c r="F18299" s="90"/>
      <c r="G18299" s="42"/>
      <c r="H18299" s="90"/>
      <c r="M18299" s="42"/>
      <c r="S18299" s="42"/>
      <c r="T18299" s="42"/>
      <c r="U18299" s="42"/>
      <c r="V18299" s="42"/>
      <c r="W18299" s="42"/>
      <c r="X18299" s="42"/>
      <c r="Y18299" s="42"/>
      <c r="Z18299" s="42"/>
    </row>
    <row r="18300">
      <c r="B18300" s="42"/>
      <c r="D18300" s="90"/>
      <c r="F18300" s="90"/>
      <c r="G18300" s="42"/>
      <c r="H18300" s="90"/>
      <c r="M18300" s="42"/>
      <c r="S18300" s="42"/>
      <c r="T18300" s="42"/>
      <c r="U18300" s="42"/>
      <c r="V18300" s="42"/>
      <c r="W18300" s="42"/>
      <c r="X18300" s="42"/>
      <c r="Y18300" s="42"/>
      <c r="Z18300" s="42"/>
    </row>
    <row r="18301">
      <c r="B18301" s="42"/>
      <c r="D18301" s="90"/>
      <c r="F18301" s="90"/>
      <c r="G18301" s="42"/>
      <c r="H18301" s="90"/>
      <c r="M18301" s="42"/>
      <c r="S18301" s="42"/>
      <c r="T18301" s="42"/>
      <c r="U18301" s="42"/>
      <c r="V18301" s="42"/>
      <c r="W18301" s="42"/>
      <c r="X18301" s="42"/>
      <c r="Y18301" s="42"/>
      <c r="Z18301" s="42"/>
    </row>
    <row r="18302">
      <c r="B18302" s="42"/>
      <c r="D18302" s="90"/>
      <c r="F18302" s="90"/>
      <c r="G18302" s="42"/>
      <c r="H18302" s="90"/>
      <c r="M18302" s="42"/>
      <c r="S18302" s="42"/>
      <c r="T18302" s="42"/>
      <c r="U18302" s="42"/>
      <c r="V18302" s="42"/>
      <c r="W18302" s="42"/>
      <c r="X18302" s="42"/>
      <c r="Y18302" s="42"/>
      <c r="Z18302" s="42"/>
    </row>
    <row r="18303">
      <c r="B18303" s="42"/>
      <c r="D18303" s="90"/>
      <c r="F18303" s="90"/>
      <c r="G18303" s="42"/>
      <c r="H18303" s="90"/>
      <c r="M18303" s="42"/>
      <c r="S18303" s="42"/>
      <c r="T18303" s="42"/>
      <c r="U18303" s="42"/>
      <c r="V18303" s="42"/>
      <c r="W18303" s="42"/>
      <c r="X18303" s="42"/>
      <c r="Y18303" s="42"/>
      <c r="Z18303" s="42"/>
    </row>
    <row r="18304">
      <c r="B18304" s="42"/>
      <c r="D18304" s="90"/>
      <c r="F18304" s="90"/>
      <c r="G18304" s="42"/>
      <c r="H18304" s="90"/>
      <c r="M18304" s="42"/>
      <c r="S18304" s="42"/>
      <c r="T18304" s="42"/>
      <c r="U18304" s="42"/>
      <c r="V18304" s="42"/>
      <c r="W18304" s="42"/>
      <c r="X18304" s="42"/>
      <c r="Y18304" s="42"/>
      <c r="Z18304" s="42"/>
    </row>
    <row r="18305">
      <c r="B18305" s="42"/>
      <c r="D18305" s="90"/>
      <c r="F18305" s="90"/>
      <c r="G18305" s="42"/>
      <c r="H18305" s="90"/>
      <c r="M18305" s="42"/>
      <c r="S18305" s="42"/>
      <c r="T18305" s="42"/>
      <c r="U18305" s="42"/>
      <c r="V18305" s="42"/>
      <c r="W18305" s="42"/>
      <c r="X18305" s="42"/>
      <c r="Y18305" s="42"/>
      <c r="Z18305" s="42"/>
    </row>
    <row r="18306">
      <c r="B18306" s="42"/>
      <c r="D18306" s="90"/>
      <c r="F18306" s="90"/>
      <c r="G18306" s="42"/>
      <c r="H18306" s="90"/>
      <c r="M18306" s="42"/>
      <c r="S18306" s="42"/>
      <c r="T18306" s="42"/>
      <c r="U18306" s="42"/>
      <c r="V18306" s="42"/>
      <c r="W18306" s="42"/>
      <c r="X18306" s="42"/>
      <c r="Y18306" s="42"/>
      <c r="Z18306" s="42"/>
    </row>
    <row r="18307">
      <c r="B18307" s="42"/>
      <c r="D18307" s="90"/>
      <c r="F18307" s="90"/>
      <c r="G18307" s="42"/>
      <c r="H18307" s="90"/>
      <c r="M18307" s="42"/>
      <c r="S18307" s="42"/>
      <c r="T18307" s="42"/>
      <c r="U18307" s="42"/>
      <c r="V18307" s="42"/>
      <c r="W18307" s="42"/>
      <c r="X18307" s="42"/>
      <c r="Y18307" s="42"/>
      <c r="Z18307" s="42"/>
    </row>
    <row r="18308">
      <c r="B18308" s="42"/>
      <c r="D18308" s="90"/>
      <c r="F18308" s="90"/>
      <c r="G18308" s="42"/>
      <c r="H18308" s="90"/>
      <c r="M18308" s="42"/>
      <c r="S18308" s="42"/>
      <c r="T18308" s="42"/>
      <c r="U18308" s="42"/>
      <c r="V18308" s="42"/>
      <c r="W18308" s="42"/>
      <c r="X18308" s="42"/>
      <c r="Y18308" s="42"/>
      <c r="Z18308" s="42"/>
    </row>
    <row r="18309">
      <c r="B18309" s="42"/>
      <c r="D18309" s="90"/>
      <c r="F18309" s="90"/>
      <c r="G18309" s="42"/>
      <c r="H18309" s="90"/>
      <c r="M18309" s="42"/>
      <c r="S18309" s="42"/>
      <c r="T18309" s="42"/>
      <c r="U18309" s="42"/>
      <c r="V18309" s="42"/>
      <c r="W18309" s="42"/>
      <c r="X18309" s="42"/>
      <c r="Y18309" s="42"/>
      <c r="Z18309" s="42"/>
    </row>
    <row r="18310">
      <c r="B18310" s="42"/>
      <c r="D18310" s="90"/>
      <c r="F18310" s="90"/>
      <c r="G18310" s="42"/>
      <c r="H18310" s="90"/>
      <c r="M18310" s="42"/>
      <c r="S18310" s="42"/>
      <c r="T18310" s="42"/>
      <c r="U18310" s="42"/>
      <c r="V18310" s="42"/>
      <c r="W18310" s="42"/>
      <c r="X18310" s="42"/>
      <c r="Y18310" s="42"/>
      <c r="Z18310" s="42"/>
    </row>
    <row r="18311">
      <c r="B18311" s="42"/>
      <c r="D18311" s="90"/>
      <c r="F18311" s="90"/>
      <c r="G18311" s="42"/>
      <c r="H18311" s="90"/>
      <c r="M18311" s="42"/>
      <c r="S18311" s="42"/>
      <c r="T18311" s="42"/>
      <c r="U18311" s="42"/>
      <c r="V18311" s="42"/>
      <c r="W18311" s="42"/>
      <c r="X18311" s="42"/>
      <c r="Y18311" s="42"/>
      <c r="Z18311" s="42"/>
    </row>
    <row r="18312">
      <c r="B18312" s="42"/>
      <c r="D18312" s="90"/>
      <c r="F18312" s="90"/>
      <c r="G18312" s="42"/>
      <c r="H18312" s="90"/>
      <c r="M18312" s="42"/>
      <c r="S18312" s="42"/>
      <c r="T18312" s="42"/>
      <c r="U18312" s="42"/>
      <c r="V18312" s="42"/>
      <c r="W18312" s="42"/>
      <c r="X18312" s="42"/>
      <c r="Y18312" s="42"/>
      <c r="Z18312" s="42"/>
    </row>
    <row r="18313">
      <c r="B18313" s="42"/>
      <c r="D18313" s="90"/>
      <c r="F18313" s="90"/>
      <c r="G18313" s="42"/>
      <c r="H18313" s="90"/>
      <c r="M18313" s="42"/>
      <c r="S18313" s="42"/>
      <c r="T18313" s="42"/>
      <c r="U18313" s="42"/>
      <c r="V18313" s="42"/>
      <c r="W18313" s="42"/>
      <c r="X18313" s="42"/>
      <c r="Y18313" s="42"/>
      <c r="Z18313" s="42"/>
    </row>
    <row r="18314">
      <c r="B18314" s="42"/>
      <c r="D18314" s="90"/>
      <c r="F18314" s="90"/>
      <c r="G18314" s="42"/>
      <c r="H18314" s="90"/>
      <c r="M18314" s="42"/>
      <c r="S18314" s="42"/>
      <c r="T18314" s="42"/>
      <c r="U18314" s="42"/>
      <c r="V18314" s="42"/>
      <c r="W18314" s="42"/>
      <c r="X18314" s="42"/>
      <c r="Y18314" s="42"/>
      <c r="Z18314" s="42"/>
    </row>
    <row r="18315">
      <c r="B18315" s="42"/>
      <c r="D18315" s="90"/>
      <c r="F18315" s="90"/>
      <c r="G18315" s="42"/>
      <c r="H18315" s="90"/>
      <c r="M18315" s="42"/>
      <c r="S18315" s="42"/>
      <c r="T18315" s="42"/>
      <c r="U18315" s="42"/>
      <c r="V18315" s="42"/>
      <c r="W18315" s="42"/>
      <c r="X18315" s="42"/>
      <c r="Y18315" s="42"/>
      <c r="Z18315" s="42"/>
    </row>
    <row r="18316">
      <c r="B18316" s="42"/>
      <c r="D18316" s="90"/>
      <c r="F18316" s="90"/>
      <c r="G18316" s="42"/>
      <c r="H18316" s="90"/>
      <c r="M18316" s="42"/>
      <c r="S18316" s="42"/>
      <c r="T18316" s="42"/>
      <c r="U18316" s="42"/>
      <c r="V18316" s="42"/>
      <c r="W18316" s="42"/>
      <c r="X18316" s="42"/>
      <c r="Y18316" s="42"/>
      <c r="Z18316" s="42"/>
    </row>
    <row r="18317">
      <c r="B18317" s="42"/>
      <c r="D18317" s="90"/>
      <c r="F18317" s="90"/>
      <c r="G18317" s="42"/>
      <c r="H18317" s="90"/>
      <c r="M18317" s="42"/>
      <c r="S18317" s="42"/>
      <c r="T18317" s="42"/>
      <c r="U18317" s="42"/>
      <c r="V18317" s="42"/>
      <c r="W18317" s="42"/>
      <c r="X18317" s="42"/>
      <c r="Y18317" s="42"/>
      <c r="Z18317" s="42"/>
    </row>
    <row r="18318">
      <c r="B18318" s="42"/>
      <c r="D18318" s="90"/>
      <c r="F18318" s="90"/>
      <c r="G18318" s="42"/>
      <c r="H18318" s="90"/>
      <c r="M18318" s="42"/>
      <c r="S18318" s="42"/>
      <c r="T18318" s="42"/>
      <c r="U18318" s="42"/>
      <c r="V18318" s="42"/>
      <c r="W18318" s="42"/>
      <c r="X18318" s="42"/>
      <c r="Y18318" s="42"/>
      <c r="Z18318" s="42"/>
    </row>
    <row r="18319">
      <c r="B18319" s="42"/>
      <c r="D18319" s="90"/>
      <c r="F18319" s="90"/>
      <c r="G18319" s="42"/>
      <c r="H18319" s="90"/>
      <c r="M18319" s="42"/>
      <c r="S18319" s="42"/>
      <c r="T18319" s="42"/>
      <c r="U18319" s="42"/>
      <c r="V18319" s="42"/>
      <c r="W18319" s="42"/>
      <c r="X18319" s="42"/>
      <c r="Y18319" s="42"/>
      <c r="Z18319" s="42"/>
    </row>
    <row r="18320">
      <c r="B18320" s="42"/>
      <c r="D18320" s="90"/>
      <c r="F18320" s="90"/>
      <c r="G18320" s="42"/>
      <c r="H18320" s="90"/>
      <c r="M18320" s="42"/>
      <c r="S18320" s="42"/>
      <c r="T18320" s="42"/>
      <c r="U18320" s="42"/>
      <c r="V18320" s="42"/>
      <c r="W18320" s="42"/>
      <c r="X18320" s="42"/>
      <c r="Y18320" s="42"/>
      <c r="Z18320" s="42"/>
    </row>
    <row r="18321">
      <c r="B18321" s="42"/>
      <c r="D18321" s="90"/>
      <c r="F18321" s="90"/>
      <c r="G18321" s="42"/>
      <c r="H18321" s="90"/>
      <c r="M18321" s="42"/>
      <c r="S18321" s="42"/>
      <c r="T18321" s="42"/>
      <c r="U18321" s="42"/>
      <c r="V18321" s="42"/>
      <c r="W18321" s="42"/>
      <c r="X18321" s="42"/>
      <c r="Y18321" s="42"/>
      <c r="Z18321" s="42"/>
    </row>
    <row r="18322">
      <c r="B18322" s="42"/>
      <c r="D18322" s="90"/>
      <c r="F18322" s="90"/>
      <c r="G18322" s="42"/>
      <c r="H18322" s="90"/>
      <c r="M18322" s="42"/>
      <c r="S18322" s="42"/>
      <c r="T18322" s="42"/>
      <c r="U18322" s="42"/>
      <c r="V18322" s="42"/>
      <c r="W18322" s="42"/>
      <c r="X18322" s="42"/>
      <c r="Y18322" s="42"/>
      <c r="Z18322" s="42"/>
    </row>
    <row r="18323">
      <c r="B18323" s="42"/>
      <c r="D18323" s="90"/>
      <c r="F18323" s="90"/>
      <c r="G18323" s="42"/>
      <c r="H18323" s="90"/>
      <c r="M18323" s="42"/>
      <c r="S18323" s="42"/>
      <c r="T18323" s="42"/>
      <c r="U18323" s="42"/>
      <c r="V18323" s="42"/>
      <c r="W18323" s="42"/>
      <c r="X18323" s="42"/>
      <c r="Y18323" s="42"/>
      <c r="Z18323" s="42"/>
    </row>
    <row r="18324">
      <c r="B18324" s="42"/>
      <c r="D18324" s="90"/>
      <c r="F18324" s="90"/>
      <c r="G18324" s="42"/>
      <c r="H18324" s="90"/>
      <c r="M18324" s="42"/>
      <c r="S18324" s="42"/>
      <c r="T18324" s="42"/>
      <c r="U18324" s="42"/>
      <c r="V18324" s="42"/>
      <c r="W18324" s="42"/>
      <c r="X18324" s="42"/>
      <c r="Y18324" s="42"/>
      <c r="Z18324" s="42"/>
    </row>
    <row r="18325">
      <c r="B18325" s="42"/>
      <c r="D18325" s="90"/>
      <c r="F18325" s="90"/>
      <c r="G18325" s="42"/>
      <c r="H18325" s="90"/>
      <c r="M18325" s="42"/>
      <c r="S18325" s="42"/>
      <c r="T18325" s="42"/>
      <c r="U18325" s="42"/>
      <c r="V18325" s="42"/>
      <c r="W18325" s="42"/>
      <c r="X18325" s="42"/>
      <c r="Y18325" s="42"/>
      <c r="Z18325" s="42"/>
    </row>
    <row r="18326">
      <c r="B18326" s="42"/>
      <c r="D18326" s="90"/>
      <c r="F18326" s="90"/>
      <c r="G18326" s="42"/>
      <c r="H18326" s="90"/>
      <c r="M18326" s="42"/>
      <c r="S18326" s="42"/>
      <c r="T18326" s="42"/>
      <c r="U18326" s="42"/>
      <c r="V18326" s="42"/>
      <c r="W18326" s="42"/>
      <c r="X18326" s="42"/>
      <c r="Y18326" s="42"/>
      <c r="Z18326" s="42"/>
    </row>
    <row r="18327">
      <c r="B18327" s="42"/>
      <c r="D18327" s="90"/>
      <c r="F18327" s="90"/>
      <c r="G18327" s="42"/>
      <c r="H18327" s="90"/>
      <c r="M18327" s="42"/>
      <c r="S18327" s="42"/>
      <c r="T18327" s="42"/>
      <c r="U18327" s="42"/>
      <c r="V18327" s="42"/>
      <c r="W18327" s="42"/>
      <c r="X18327" s="42"/>
      <c r="Y18327" s="42"/>
      <c r="Z18327" s="42"/>
    </row>
    <row r="18328">
      <c r="B18328" s="42"/>
      <c r="D18328" s="90"/>
      <c r="F18328" s="90"/>
      <c r="G18328" s="42"/>
      <c r="H18328" s="90"/>
      <c r="M18328" s="42"/>
      <c r="S18328" s="42"/>
      <c r="T18328" s="42"/>
      <c r="U18328" s="42"/>
      <c r="V18328" s="42"/>
      <c r="W18328" s="42"/>
      <c r="X18328" s="42"/>
      <c r="Y18328" s="42"/>
      <c r="Z18328" s="42"/>
    </row>
    <row r="18329">
      <c r="B18329" s="42"/>
      <c r="D18329" s="90"/>
      <c r="F18329" s="90"/>
      <c r="G18329" s="42"/>
      <c r="H18329" s="90"/>
      <c r="M18329" s="42"/>
      <c r="S18329" s="42"/>
      <c r="T18329" s="42"/>
      <c r="U18329" s="42"/>
      <c r="V18329" s="42"/>
      <c r="W18329" s="42"/>
      <c r="X18329" s="42"/>
      <c r="Y18329" s="42"/>
      <c r="Z18329" s="42"/>
    </row>
    <row r="18330">
      <c r="B18330" s="42"/>
      <c r="D18330" s="90"/>
      <c r="F18330" s="90"/>
      <c r="G18330" s="42"/>
      <c r="H18330" s="90"/>
      <c r="M18330" s="42"/>
      <c r="S18330" s="42"/>
      <c r="T18330" s="42"/>
      <c r="U18330" s="42"/>
      <c r="V18330" s="42"/>
      <c r="W18330" s="42"/>
      <c r="X18330" s="42"/>
      <c r="Y18330" s="42"/>
      <c r="Z18330" s="42"/>
    </row>
    <row r="18331">
      <c r="B18331" s="42"/>
      <c r="D18331" s="90"/>
      <c r="F18331" s="90"/>
      <c r="G18331" s="42"/>
      <c r="H18331" s="90"/>
      <c r="M18331" s="42"/>
      <c r="S18331" s="42"/>
      <c r="T18331" s="42"/>
      <c r="U18331" s="42"/>
      <c r="V18331" s="42"/>
      <c r="W18331" s="42"/>
      <c r="X18331" s="42"/>
      <c r="Y18331" s="42"/>
      <c r="Z18331" s="42"/>
    </row>
    <row r="18332">
      <c r="B18332" s="42"/>
      <c r="D18332" s="90"/>
      <c r="F18332" s="90"/>
      <c r="G18332" s="42"/>
      <c r="H18332" s="90"/>
      <c r="M18332" s="42"/>
      <c r="S18332" s="42"/>
      <c r="T18332" s="42"/>
      <c r="U18332" s="42"/>
      <c r="V18332" s="42"/>
      <c r="W18332" s="42"/>
      <c r="X18332" s="42"/>
      <c r="Y18332" s="42"/>
      <c r="Z18332" s="42"/>
    </row>
    <row r="18333">
      <c r="B18333" s="42"/>
      <c r="D18333" s="90"/>
      <c r="F18333" s="90"/>
      <c r="G18333" s="42"/>
      <c r="H18333" s="90"/>
      <c r="M18333" s="42"/>
      <c r="S18333" s="42"/>
      <c r="T18333" s="42"/>
      <c r="U18333" s="42"/>
      <c r="V18333" s="42"/>
      <c r="W18333" s="42"/>
      <c r="X18333" s="42"/>
      <c r="Y18333" s="42"/>
      <c r="Z18333" s="42"/>
    </row>
    <row r="18334">
      <c r="B18334" s="42"/>
      <c r="D18334" s="90"/>
      <c r="F18334" s="90"/>
      <c r="G18334" s="42"/>
      <c r="H18334" s="90"/>
      <c r="M18334" s="42"/>
      <c r="S18334" s="42"/>
      <c r="T18334" s="42"/>
      <c r="U18334" s="42"/>
      <c r="V18334" s="42"/>
      <c r="W18334" s="42"/>
      <c r="X18334" s="42"/>
      <c r="Y18334" s="42"/>
      <c r="Z18334" s="42"/>
    </row>
    <row r="18335">
      <c r="B18335" s="42"/>
      <c r="D18335" s="90"/>
      <c r="F18335" s="90"/>
      <c r="G18335" s="42"/>
      <c r="H18335" s="90"/>
      <c r="M18335" s="42"/>
      <c r="S18335" s="42"/>
      <c r="T18335" s="42"/>
      <c r="U18335" s="42"/>
      <c r="V18335" s="42"/>
      <c r="W18335" s="42"/>
      <c r="X18335" s="42"/>
      <c r="Y18335" s="42"/>
      <c r="Z18335" s="42"/>
    </row>
    <row r="18336">
      <c r="B18336" s="42"/>
      <c r="D18336" s="90"/>
      <c r="F18336" s="90"/>
      <c r="G18336" s="42"/>
      <c r="H18336" s="90"/>
      <c r="M18336" s="42"/>
      <c r="S18336" s="42"/>
      <c r="T18336" s="42"/>
      <c r="U18336" s="42"/>
      <c r="V18336" s="42"/>
      <c r="W18336" s="42"/>
      <c r="X18336" s="42"/>
      <c r="Y18336" s="42"/>
      <c r="Z18336" s="42"/>
    </row>
    <row r="18337">
      <c r="B18337" s="42"/>
      <c r="D18337" s="90"/>
      <c r="F18337" s="90"/>
      <c r="G18337" s="42"/>
      <c r="H18337" s="90"/>
      <c r="M18337" s="42"/>
      <c r="S18337" s="42"/>
      <c r="T18337" s="42"/>
      <c r="U18337" s="42"/>
      <c r="V18337" s="42"/>
      <c r="W18337" s="42"/>
      <c r="X18337" s="42"/>
      <c r="Y18337" s="42"/>
      <c r="Z18337" s="42"/>
    </row>
    <row r="18338">
      <c r="B18338" s="42"/>
      <c r="D18338" s="90"/>
      <c r="F18338" s="90"/>
      <c r="G18338" s="42"/>
      <c r="H18338" s="90"/>
      <c r="M18338" s="42"/>
      <c r="S18338" s="42"/>
      <c r="T18338" s="42"/>
      <c r="U18338" s="42"/>
      <c r="V18338" s="42"/>
      <c r="W18338" s="42"/>
      <c r="X18338" s="42"/>
      <c r="Y18338" s="42"/>
      <c r="Z18338" s="42"/>
    </row>
    <row r="18339">
      <c r="B18339" s="42"/>
      <c r="D18339" s="90"/>
      <c r="F18339" s="90"/>
      <c r="G18339" s="42"/>
      <c r="H18339" s="90"/>
      <c r="M18339" s="42"/>
      <c r="S18339" s="42"/>
      <c r="T18339" s="42"/>
      <c r="U18339" s="42"/>
      <c r="V18339" s="42"/>
      <c r="W18339" s="42"/>
      <c r="X18339" s="42"/>
      <c r="Y18339" s="42"/>
      <c r="Z18339" s="42"/>
    </row>
    <row r="18340">
      <c r="B18340" s="42"/>
      <c r="D18340" s="90"/>
      <c r="F18340" s="90"/>
      <c r="G18340" s="42"/>
      <c r="H18340" s="90"/>
      <c r="M18340" s="42"/>
      <c r="S18340" s="42"/>
      <c r="T18340" s="42"/>
      <c r="U18340" s="42"/>
      <c r="V18340" s="42"/>
      <c r="W18340" s="42"/>
      <c r="X18340" s="42"/>
      <c r="Y18340" s="42"/>
      <c r="Z18340" s="42"/>
    </row>
    <row r="18341">
      <c r="B18341" s="42"/>
      <c r="D18341" s="90"/>
      <c r="F18341" s="90"/>
      <c r="G18341" s="42"/>
      <c r="H18341" s="90"/>
      <c r="M18341" s="42"/>
      <c r="S18341" s="42"/>
      <c r="T18341" s="42"/>
      <c r="U18341" s="42"/>
      <c r="V18341" s="42"/>
      <c r="W18341" s="42"/>
      <c r="X18341" s="42"/>
      <c r="Y18341" s="42"/>
      <c r="Z18341" s="42"/>
    </row>
    <row r="18342">
      <c r="B18342" s="42"/>
      <c r="D18342" s="90"/>
      <c r="F18342" s="90"/>
      <c r="G18342" s="42"/>
      <c r="H18342" s="90"/>
      <c r="M18342" s="42"/>
      <c r="S18342" s="42"/>
      <c r="T18342" s="42"/>
      <c r="U18342" s="42"/>
      <c r="V18342" s="42"/>
      <c r="W18342" s="42"/>
      <c r="X18342" s="42"/>
      <c r="Y18342" s="42"/>
      <c r="Z18342" s="42"/>
    </row>
    <row r="18343">
      <c r="B18343" s="42"/>
      <c r="D18343" s="90"/>
      <c r="F18343" s="90"/>
      <c r="G18343" s="42"/>
      <c r="H18343" s="90"/>
      <c r="M18343" s="42"/>
      <c r="S18343" s="42"/>
      <c r="T18343" s="42"/>
      <c r="U18343" s="42"/>
      <c r="V18343" s="42"/>
      <c r="W18343" s="42"/>
      <c r="X18343" s="42"/>
      <c r="Y18343" s="42"/>
      <c r="Z18343" s="42"/>
    </row>
    <row r="18344">
      <c r="B18344" s="42"/>
      <c r="D18344" s="90"/>
      <c r="F18344" s="90"/>
      <c r="G18344" s="42"/>
      <c r="H18344" s="90"/>
      <c r="M18344" s="42"/>
      <c r="S18344" s="42"/>
      <c r="T18344" s="42"/>
      <c r="U18344" s="42"/>
      <c r="V18344" s="42"/>
      <c r="W18344" s="42"/>
      <c r="X18344" s="42"/>
      <c r="Y18344" s="42"/>
      <c r="Z18344" s="42"/>
    </row>
    <row r="18345">
      <c r="B18345" s="42"/>
      <c r="D18345" s="90"/>
      <c r="F18345" s="90"/>
      <c r="G18345" s="42"/>
      <c r="H18345" s="90"/>
      <c r="M18345" s="42"/>
      <c r="S18345" s="42"/>
      <c r="T18345" s="42"/>
      <c r="U18345" s="42"/>
      <c r="V18345" s="42"/>
      <c r="W18345" s="42"/>
      <c r="X18345" s="42"/>
      <c r="Y18345" s="42"/>
      <c r="Z18345" s="42"/>
    </row>
    <row r="18346">
      <c r="B18346" s="42"/>
      <c r="D18346" s="90"/>
      <c r="F18346" s="90"/>
      <c r="G18346" s="42"/>
      <c r="H18346" s="90"/>
      <c r="M18346" s="42"/>
      <c r="S18346" s="42"/>
      <c r="T18346" s="42"/>
      <c r="U18346" s="42"/>
      <c r="V18346" s="42"/>
      <c r="W18346" s="42"/>
      <c r="X18346" s="42"/>
      <c r="Y18346" s="42"/>
      <c r="Z18346" s="42"/>
    </row>
    <row r="18347">
      <c r="B18347" s="42"/>
      <c r="D18347" s="90"/>
      <c r="F18347" s="90"/>
      <c r="G18347" s="42"/>
      <c r="H18347" s="90"/>
      <c r="M18347" s="42"/>
      <c r="S18347" s="42"/>
      <c r="T18347" s="42"/>
      <c r="U18347" s="42"/>
      <c r="V18347" s="42"/>
      <c r="W18347" s="42"/>
      <c r="X18347" s="42"/>
      <c r="Y18347" s="42"/>
      <c r="Z18347" s="42"/>
    </row>
    <row r="18348">
      <c r="B18348" s="42"/>
      <c r="D18348" s="90"/>
      <c r="F18348" s="90"/>
      <c r="G18348" s="42"/>
      <c r="H18348" s="90"/>
      <c r="M18348" s="42"/>
      <c r="S18348" s="42"/>
      <c r="T18348" s="42"/>
      <c r="U18348" s="42"/>
      <c r="V18348" s="42"/>
      <c r="W18348" s="42"/>
      <c r="X18348" s="42"/>
      <c r="Y18348" s="42"/>
      <c r="Z18348" s="42"/>
    </row>
    <row r="18349">
      <c r="B18349" s="42"/>
      <c r="D18349" s="90"/>
      <c r="F18349" s="90"/>
      <c r="G18349" s="42"/>
      <c r="H18349" s="90"/>
      <c r="M18349" s="42"/>
      <c r="S18349" s="42"/>
      <c r="T18349" s="42"/>
      <c r="U18349" s="42"/>
      <c r="V18349" s="42"/>
      <c r="W18349" s="42"/>
      <c r="X18349" s="42"/>
      <c r="Y18349" s="42"/>
      <c r="Z18349" s="42"/>
    </row>
    <row r="18350">
      <c r="B18350" s="42"/>
      <c r="D18350" s="90"/>
      <c r="F18350" s="90"/>
      <c r="G18350" s="42"/>
      <c r="H18350" s="90"/>
      <c r="M18350" s="42"/>
      <c r="S18350" s="42"/>
      <c r="T18350" s="42"/>
      <c r="U18350" s="42"/>
      <c r="V18350" s="42"/>
      <c r="W18350" s="42"/>
      <c r="X18350" s="42"/>
      <c r="Y18350" s="42"/>
      <c r="Z18350" s="42"/>
    </row>
    <row r="18351">
      <c r="B18351" s="42"/>
      <c r="D18351" s="90"/>
      <c r="F18351" s="90"/>
      <c r="G18351" s="42"/>
      <c r="H18351" s="90"/>
      <c r="M18351" s="42"/>
      <c r="S18351" s="42"/>
      <c r="T18351" s="42"/>
      <c r="U18351" s="42"/>
      <c r="V18351" s="42"/>
      <c r="W18351" s="42"/>
      <c r="X18351" s="42"/>
      <c r="Y18351" s="42"/>
      <c r="Z18351" s="42"/>
    </row>
    <row r="18352">
      <c r="B18352" s="42"/>
      <c r="D18352" s="90"/>
      <c r="F18352" s="90"/>
      <c r="G18352" s="42"/>
      <c r="H18352" s="90"/>
      <c r="M18352" s="42"/>
      <c r="S18352" s="42"/>
      <c r="T18352" s="42"/>
      <c r="U18352" s="42"/>
      <c r="V18352" s="42"/>
      <c r="W18352" s="42"/>
      <c r="X18352" s="42"/>
      <c r="Y18352" s="42"/>
      <c r="Z18352" s="42"/>
    </row>
    <row r="18353">
      <c r="B18353" s="42"/>
      <c r="D18353" s="90"/>
      <c r="F18353" s="90"/>
      <c r="G18353" s="42"/>
      <c r="H18353" s="90"/>
      <c r="M18353" s="42"/>
      <c r="S18353" s="42"/>
      <c r="T18353" s="42"/>
      <c r="U18353" s="42"/>
      <c r="V18353" s="42"/>
      <c r="W18353" s="42"/>
      <c r="X18353" s="42"/>
      <c r="Y18353" s="42"/>
      <c r="Z18353" s="42"/>
    </row>
    <row r="18354">
      <c r="B18354" s="42"/>
      <c r="D18354" s="90"/>
      <c r="F18354" s="90"/>
      <c r="G18354" s="42"/>
      <c r="H18354" s="90"/>
      <c r="M18354" s="42"/>
      <c r="S18354" s="42"/>
      <c r="T18354" s="42"/>
      <c r="U18354" s="42"/>
      <c r="V18354" s="42"/>
      <c r="W18354" s="42"/>
      <c r="X18354" s="42"/>
      <c r="Y18354" s="42"/>
      <c r="Z18354" s="42"/>
    </row>
    <row r="18355">
      <c r="B18355" s="42"/>
      <c r="D18355" s="90"/>
      <c r="F18355" s="90"/>
      <c r="G18355" s="42"/>
      <c r="H18355" s="90"/>
      <c r="M18355" s="42"/>
      <c r="S18355" s="42"/>
      <c r="T18355" s="42"/>
      <c r="U18355" s="42"/>
      <c r="V18355" s="42"/>
      <c r="W18355" s="42"/>
      <c r="X18355" s="42"/>
      <c r="Y18355" s="42"/>
      <c r="Z18355" s="42"/>
    </row>
    <row r="18356">
      <c r="B18356" s="42"/>
      <c r="D18356" s="90"/>
      <c r="F18356" s="90"/>
      <c r="G18356" s="42"/>
      <c r="H18356" s="90"/>
      <c r="M18356" s="42"/>
      <c r="S18356" s="42"/>
      <c r="T18356" s="42"/>
      <c r="U18356" s="42"/>
      <c r="V18356" s="42"/>
      <c r="W18356" s="42"/>
      <c r="X18356" s="42"/>
      <c r="Y18356" s="42"/>
      <c r="Z18356" s="42"/>
    </row>
    <row r="18357">
      <c r="B18357" s="42"/>
      <c r="D18357" s="90"/>
      <c r="F18357" s="90"/>
      <c r="G18357" s="42"/>
      <c r="H18357" s="90"/>
      <c r="M18357" s="42"/>
      <c r="S18357" s="42"/>
      <c r="T18357" s="42"/>
      <c r="U18357" s="42"/>
      <c r="V18357" s="42"/>
      <c r="W18357" s="42"/>
      <c r="X18357" s="42"/>
      <c r="Y18357" s="42"/>
      <c r="Z18357" s="42"/>
    </row>
    <row r="18358">
      <c r="B18358" s="42"/>
      <c r="D18358" s="90"/>
      <c r="F18358" s="90"/>
      <c r="G18358" s="42"/>
      <c r="H18358" s="90"/>
      <c r="M18358" s="42"/>
      <c r="S18358" s="42"/>
      <c r="T18358" s="42"/>
      <c r="U18358" s="42"/>
      <c r="V18358" s="42"/>
      <c r="W18358" s="42"/>
      <c r="X18358" s="42"/>
      <c r="Y18358" s="42"/>
      <c r="Z18358" s="42"/>
    </row>
    <row r="18359">
      <c r="B18359" s="42"/>
      <c r="D18359" s="90"/>
      <c r="F18359" s="90"/>
      <c r="G18359" s="42"/>
      <c r="H18359" s="90"/>
      <c r="M18359" s="42"/>
      <c r="S18359" s="42"/>
      <c r="T18359" s="42"/>
      <c r="U18359" s="42"/>
      <c r="V18359" s="42"/>
      <c r="W18359" s="42"/>
      <c r="X18359" s="42"/>
      <c r="Y18359" s="42"/>
      <c r="Z18359" s="42"/>
    </row>
    <row r="18360">
      <c r="B18360" s="42"/>
      <c r="D18360" s="90"/>
      <c r="F18360" s="90"/>
      <c r="G18360" s="42"/>
      <c r="H18360" s="90"/>
      <c r="M18360" s="42"/>
      <c r="S18360" s="42"/>
      <c r="T18360" s="42"/>
      <c r="U18360" s="42"/>
      <c r="V18360" s="42"/>
      <c r="W18360" s="42"/>
      <c r="X18360" s="42"/>
      <c r="Y18360" s="42"/>
      <c r="Z18360" s="42"/>
    </row>
    <row r="18361">
      <c r="B18361" s="42"/>
      <c r="D18361" s="90"/>
      <c r="F18361" s="90"/>
      <c r="G18361" s="42"/>
      <c r="H18361" s="90"/>
      <c r="M18361" s="42"/>
      <c r="S18361" s="42"/>
      <c r="T18361" s="42"/>
      <c r="U18361" s="42"/>
      <c r="V18361" s="42"/>
      <c r="W18361" s="42"/>
      <c r="X18361" s="42"/>
      <c r="Y18361" s="42"/>
      <c r="Z18361" s="42"/>
    </row>
    <row r="18362">
      <c r="B18362" s="42"/>
      <c r="D18362" s="90"/>
      <c r="F18362" s="90"/>
      <c r="G18362" s="42"/>
      <c r="H18362" s="90"/>
      <c r="M18362" s="42"/>
      <c r="S18362" s="42"/>
      <c r="T18362" s="42"/>
      <c r="U18362" s="42"/>
      <c r="V18362" s="42"/>
      <c r="W18362" s="42"/>
      <c r="X18362" s="42"/>
      <c r="Y18362" s="42"/>
      <c r="Z18362" s="42"/>
    </row>
    <row r="18363">
      <c r="B18363" s="42"/>
      <c r="D18363" s="90"/>
      <c r="F18363" s="90"/>
      <c r="G18363" s="42"/>
      <c r="H18363" s="90"/>
      <c r="M18363" s="42"/>
      <c r="S18363" s="42"/>
      <c r="T18363" s="42"/>
      <c r="U18363" s="42"/>
      <c r="V18363" s="42"/>
      <c r="W18363" s="42"/>
      <c r="X18363" s="42"/>
      <c r="Y18363" s="42"/>
      <c r="Z18363" s="42"/>
    </row>
    <row r="18364">
      <c r="B18364" s="42"/>
      <c r="D18364" s="90"/>
      <c r="F18364" s="90"/>
      <c r="G18364" s="42"/>
      <c r="H18364" s="90"/>
      <c r="M18364" s="42"/>
      <c r="S18364" s="42"/>
      <c r="T18364" s="42"/>
      <c r="U18364" s="42"/>
      <c r="V18364" s="42"/>
      <c r="W18364" s="42"/>
      <c r="X18364" s="42"/>
      <c r="Y18364" s="42"/>
      <c r="Z18364" s="42"/>
    </row>
    <row r="18365">
      <c r="B18365" s="42"/>
      <c r="D18365" s="90"/>
      <c r="F18365" s="90"/>
      <c r="G18365" s="42"/>
      <c r="H18365" s="90"/>
      <c r="M18365" s="42"/>
      <c r="S18365" s="42"/>
      <c r="T18365" s="42"/>
      <c r="U18365" s="42"/>
      <c r="V18365" s="42"/>
      <c r="W18365" s="42"/>
      <c r="X18365" s="42"/>
      <c r="Y18365" s="42"/>
      <c r="Z18365" s="42"/>
    </row>
    <row r="18366">
      <c r="B18366" s="42"/>
      <c r="D18366" s="90"/>
      <c r="F18366" s="90"/>
      <c r="G18366" s="42"/>
      <c r="H18366" s="90"/>
      <c r="M18366" s="42"/>
      <c r="S18366" s="42"/>
      <c r="T18366" s="42"/>
      <c r="U18366" s="42"/>
      <c r="V18366" s="42"/>
      <c r="W18366" s="42"/>
      <c r="X18366" s="42"/>
      <c r="Y18366" s="42"/>
      <c r="Z18366" s="42"/>
    </row>
    <row r="18367">
      <c r="B18367" s="42"/>
      <c r="D18367" s="90"/>
      <c r="F18367" s="90"/>
      <c r="G18367" s="42"/>
      <c r="H18367" s="90"/>
      <c r="M18367" s="42"/>
      <c r="S18367" s="42"/>
      <c r="T18367" s="42"/>
      <c r="U18367" s="42"/>
      <c r="V18367" s="42"/>
      <c r="W18367" s="42"/>
      <c r="X18367" s="42"/>
      <c r="Y18367" s="42"/>
      <c r="Z18367" s="42"/>
    </row>
    <row r="18368">
      <c r="B18368" s="42"/>
      <c r="D18368" s="90"/>
      <c r="F18368" s="90"/>
      <c r="G18368" s="42"/>
      <c r="H18368" s="90"/>
      <c r="M18368" s="42"/>
      <c r="S18368" s="42"/>
      <c r="T18368" s="42"/>
      <c r="U18368" s="42"/>
      <c r="V18368" s="42"/>
      <c r="W18368" s="42"/>
      <c r="X18368" s="42"/>
      <c r="Y18368" s="42"/>
      <c r="Z18368" s="42"/>
    </row>
    <row r="18369">
      <c r="B18369" s="42"/>
      <c r="D18369" s="90"/>
      <c r="F18369" s="90"/>
      <c r="G18369" s="42"/>
      <c r="H18369" s="90"/>
      <c r="M18369" s="42"/>
      <c r="S18369" s="42"/>
      <c r="T18369" s="42"/>
      <c r="U18369" s="42"/>
      <c r="V18369" s="42"/>
      <c r="W18369" s="42"/>
      <c r="X18369" s="42"/>
      <c r="Y18369" s="42"/>
      <c r="Z18369" s="42"/>
    </row>
    <row r="18370">
      <c r="B18370" s="42"/>
      <c r="D18370" s="90"/>
      <c r="F18370" s="90"/>
      <c r="G18370" s="42"/>
      <c r="H18370" s="90"/>
      <c r="M18370" s="42"/>
      <c r="S18370" s="42"/>
      <c r="T18370" s="42"/>
      <c r="U18370" s="42"/>
      <c r="V18370" s="42"/>
      <c r="W18370" s="42"/>
      <c r="X18370" s="42"/>
      <c r="Y18370" s="42"/>
      <c r="Z18370" s="42"/>
    </row>
    <row r="18371">
      <c r="B18371" s="42"/>
      <c r="D18371" s="90"/>
      <c r="F18371" s="90"/>
      <c r="G18371" s="42"/>
      <c r="H18371" s="90"/>
      <c r="M18371" s="42"/>
      <c r="S18371" s="42"/>
      <c r="T18371" s="42"/>
      <c r="U18371" s="42"/>
      <c r="V18371" s="42"/>
      <c r="W18371" s="42"/>
      <c r="X18371" s="42"/>
      <c r="Y18371" s="42"/>
      <c r="Z18371" s="42"/>
    </row>
    <row r="18372">
      <c r="B18372" s="42"/>
      <c r="D18372" s="90"/>
      <c r="F18372" s="90"/>
      <c r="G18372" s="42"/>
      <c r="H18372" s="90"/>
      <c r="M18372" s="42"/>
      <c r="S18372" s="42"/>
      <c r="T18372" s="42"/>
      <c r="U18372" s="42"/>
      <c r="V18372" s="42"/>
      <c r="W18372" s="42"/>
      <c r="X18372" s="42"/>
      <c r="Y18372" s="42"/>
      <c r="Z18372" s="42"/>
    </row>
    <row r="18373">
      <c r="B18373" s="42"/>
      <c r="D18373" s="90"/>
      <c r="F18373" s="90"/>
      <c r="G18373" s="42"/>
      <c r="H18373" s="90"/>
      <c r="M18373" s="42"/>
      <c r="S18373" s="42"/>
      <c r="T18373" s="42"/>
      <c r="U18373" s="42"/>
      <c r="V18373" s="42"/>
      <c r="W18373" s="42"/>
      <c r="X18373" s="42"/>
      <c r="Y18373" s="42"/>
      <c r="Z18373" s="42"/>
    </row>
    <row r="18374">
      <c r="B18374" s="42"/>
      <c r="D18374" s="90"/>
      <c r="F18374" s="90"/>
      <c r="G18374" s="42"/>
      <c r="H18374" s="90"/>
      <c r="M18374" s="42"/>
      <c r="S18374" s="42"/>
      <c r="T18374" s="42"/>
      <c r="U18374" s="42"/>
      <c r="V18374" s="42"/>
      <c r="W18374" s="42"/>
      <c r="X18374" s="42"/>
      <c r="Y18374" s="42"/>
      <c r="Z18374" s="42"/>
    </row>
    <row r="18375">
      <c r="B18375" s="42"/>
      <c r="D18375" s="90"/>
      <c r="F18375" s="90"/>
      <c r="G18375" s="42"/>
      <c r="H18375" s="90"/>
      <c r="M18375" s="42"/>
      <c r="S18375" s="42"/>
      <c r="T18375" s="42"/>
      <c r="U18375" s="42"/>
      <c r="V18375" s="42"/>
      <c r="W18375" s="42"/>
      <c r="X18375" s="42"/>
      <c r="Y18375" s="42"/>
      <c r="Z18375" s="42"/>
    </row>
    <row r="18376">
      <c r="B18376" s="42"/>
      <c r="D18376" s="90"/>
      <c r="F18376" s="90"/>
      <c r="G18376" s="42"/>
      <c r="H18376" s="90"/>
      <c r="M18376" s="42"/>
      <c r="S18376" s="42"/>
      <c r="T18376" s="42"/>
      <c r="U18376" s="42"/>
      <c r="V18376" s="42"/>
      <c r="W18376" s="42"/>
      <c r="X18376" s="42"/>
      <c r="Y18376" s="42"/>
      <c r="Z18376" s="42"/>
    </row>
    <row r="18377">
      <c r="B18377" s="42"/>
      <c r="D18377" s="90"/>
      <c r="F18377" s="90"/>
      <c r="G18377" s="42"/>
      <c r="H18377" s="90"/>
      <c r="M18377" s="42"/>
      <c r="S18377" s="42"/>
      <c r="T18377" s="42"/>
      <c r="U18377" s="42"/>
      <c r="V18377" s="42"/>
      <c r="W18377" s="42"/>
      <c r="X18377" s="42"/>
      <c r="Y18377" s="42"/>
      <c r="Z18377" s="42"/>
    </row>
    <row r="18378">
      <c r="B18378" s="42"/>
      <c r="D18378" s="90"/>
      <c r="F18378" s="90"/>
      <c r="G18378" s="42"/>
      <c r="H18378" s="90"/>
      <c r="M18378" s="42"/>
      <c r="S18378" s="42"/>
      <c r="T18378" s="42"/>
      <c r="U18378" s="42"/>
      <c r="V18378" s="42"/>
      <c r="W18378" s="42"/>
      <c r="X18378" s="42"/>
      <c r="Y18378" s="42"/>
      <c r="Z18378" s="42"/>
    </row>
    <row r="18379">
      <c r="B18379" s="42"/>
      <c r="D18379" s="90"/>
      <c r="F18379" s="90"/>
      <c r="G18379" s="42"/>
      <c r="H18379" s="90"/>
      <c r="M18379" s="42"/>
      <c r="S18379" s="42"/>
      <c r="T18379" s="42"/>
      <c r="U18379" s="42"/>
      <c r="V18379" s="42"/>
      <c r="W18379" s="42"/>
      <c r="X18379" s="42"/>
      <c r="Y18379" s="42"/>
      <c r="Z18379" s="42"/>
    </row>
    <row r="18380">
      <c r="B18380" s="42"/>
      <c r="D18380" s="90"/>
      <c r="F18380" s="90"/>
      <c r="G18380" s="42"/>
      <c r="H18380" s="90"/>
      <c r="M18380" s="42"/>
      <c r="S18380" s="42"/>
      <c r="T18380" s="42"/>
      <c r="U18380" s="42"/>
      <c r="V18380" s="42"/>
      <c r="W18380" s="42"/>
      <c r="X18380" s="42"/>
      <c r="Y18380" s="42"/>
      <c r="Z18380" s="42"/>
    </row>
    <row r="18381">
      <c r="B18381" s="42"/>
      <c r="D18381" s="90"/>
      <c r="F18381" s="90"/>
      <c r="G18381" s="42"/>
      <c r="H18381" s="90"/>
      <c r="M18381" s="42"/>
      <c r="S18381" s="42"/>
      <c r="T18381" s="42"/>
      <c r="U18381" s="42"/>
      <c r="V18381" s="42"/>
      <c r="W18381" s="42"/>
      <c r="X18381" s="42"/>
      <c r="Y18381" s="42"/>
      <c r="Z18381" s="42"/>
    </row>
    <row r="18382">
      <c r="B18382" s="42"/>
      <c r="D18382" s="90"/>
      <c r="F18382" s="90"/>
      <c r="G18382" s="42"/>
      <c r="H18382" s="90"/>
      <c r="M18382" s="42"/>
      <c r="S18382" s="42"/>
      <c r="T18382" s="42"/>
      <c r="U18382" s="42"/>
      <c r="V18382" s="42"/>
      <c r="W18382" s="42"/>
      <c r="X18382" s="42"/>
      <c r="Y18382" s="42"/>
      <c r="Z18382" s="42"/>
    </row>
    <row r="18383">
      <c r="B18383" s="42"/>
      <c r="D18383" s="90"/>
      <c r="F18383" s="90"/>
      <c r="G18383" s="42"/>
      <c r="H18383" s="90"/>
      <c r="M18383" s="42"/>
      <c r="S18383" s="42"/>
      <c r="T18383" s="42"/>
      <c r="U18383" s="42"/>
      <c r="V18383" s="42"/>
      <c r="W18383" s="42"/>
      <c r="X18383" s="42"/>
      <c r="Y18383" s="42"/>
      <c r="Z18383" s="42"/>
    </row>
    <row r="18384">
      <c r="B18384" s="42"/>
      <c r="D18384" s="90"/>
      <c r="F18384" s="90"/>
      <c r="G18384" s="42"/>
      <c r="H18384" s="90"/>
      <c r="M18384" s="42"/>
      <c r="S18384" s="42"/>
      <c r="T18384" s="42"/>
      <c r="U18384" s="42"/>
      <c r="V18384" s="42"/>
      <c r="W18384" s="42"/>
      <c r="X18384" s="42"/>
      <c r="Y18384" s="42"/>
      <c r="Z18384" s="42"/>
    </row>
    <row r="18385">
      <c r="B18385" s="42"/>
      <c r="D18385" s="90"/>
      <c r="F18385" s="90"/>
      <c r="G18385" s="42"/>
      <c r="H18385" s="90"/>
      <c r="M18385" s="42"/>
      <c r="S18385" s="42"/>
      <c r="T18385" s="42"/>
      <c r="U18385" s="42"/>
      <c r="V18385" s="42"/>
      <c r="W18385" s="42"/>
      <c r="X18385" s="42"/>
      <c r="Y18385" s="42"/>
      <c r="Z18385" s="42"/>
    </row>
    <row r="18386">
      <c r="B18386" s="42"/>
      <c r="D18386" s="90"/>
      <c r="F18386" s="90"/>
      <c r="G18386" s="42"/>
      <c r="H18386" s="90"/>
      <c r="M18386" s="42"/>
      <c r="S18386" s="42"/>
      <c r="T18386" s="42"/>
      <c r="U18386" s="42"/>
      <c r="V18386" s="42"/>
      <c r="W18386" s="42"/>
      <c r="X18386" s="42"/>
      <c r="Y18386" s="42"/>
      <c r="Z18386" s="42"/>
    </row>
    <row r="18387">
      <c r="B18387" s="42"/>
      <c r="D18387" s="90"/>
      <c r="F18387" s="90"/>
      <c r="G18387" s="42"/>
      <c r="H18387" s="90"/>
      <c r="M18387" s="42"/>
      <c r="S18387" s="42"/>
      <c r="T18387" s="42"/>
      <c r="U18387" s="42"/>
      <c r="V18387" s="42"/>
      <c r="W18387" s="42"/>
      <c r="X18387" s="42"/>
      <c r="Y18387" s="42"/>
      <c r="Z18387" s="42"/>
    </row>
    <row r="18388">
      <c r="B18388" s="42"/>
      <c r="D18388" s="90"/>
      <c r="F18388" s="90"/>
      <c r="G18388" s="42"/>
      <c r="H18388" s="90"/>
      <c r="M18388" s="42"/>
      <c r="S18388" s="42"/>
      <c r="T18388" s="42"/>
      <c r="U18388" s="42"/>
      <c r="V18388" s="42"/>
      <c r="W18388" s="42"/>
      <c r="X18388" s="42"/>
      <c r="Y18388" s="42"/>
      <c r="Z18388" s="42"/>
    </row>
    <row r="18389">
      <c r="B18389" s="42"/>
      <c r="D18389" s="90"/>
      <c r="F18389" s="90"/>
      <c r="G18389" s="42"/>
      <c r="H18389" s="90"/>
      <c r="M18389" s="42"/>
      <c r="S18389" s="42"/>
      <c r="T18389" s="42"/>
      <c r="U18389" s="42"/>
      <c r="V18389" s="42"/>
      <c r="W18389" s="42"/>
      <c r="X18389" s="42"/>
      <c r="Y18389" s="42"/>
      <c r="Z18389" s="42"/>
    </row>
    <row r="18390">
      <c r="B18390" s="42"/>
      <c r="D18390" s="90"/>
      <c r="F18390" s="90"/>
      <c r="G18390" s="42"/>
      <c r="H18390" s="90"/>
      <c r="M18390" s="42"/>
      <c r="S18390" s="42"/>
      <c r="T18390" s="42"/>
      <c r="U18390" s="42"/>
      <c r="V18390" s="42"/>
      <c r="W18390" s="42"/>
      <c r="X18390" s="42"/>
      <c r="Y18390" s="42"/>
      <c r="Z18390" s="42"/>
    </row>
    <row r="18391">
      <c r="B18391" s="42"/>
      <c r="D18391" s="90"/>
      <c r="F18391" s="90"/>
      <c r="G18391" s="42"/>
      <c r="H18391" s="90"/>
      <c r="M18391" s="42"/>
      <c r="S18391" s="42"/>
      <c r="T18391" s="42"/>
      <c r="U18391" s="42"/>
      <c r="V18391" s="42"/>
      <c r="W18391" s="42"/>
      <c r="X18391" s="42"/>
      <c r="Y18391" s="42"/>
      <c r="Z18391" s="42"/>
    </row>
    <row r="18392">
      <c r="B18392" s="42"/>
      <c r="D18392" s="90"/>
      <c r="F18392" s="90"/>
      <c r="G18392" s="42"/>
      <c r="H18392" s="90"/>
      <c r="M18392" s="42"/>
      <c r="S18392" s="42"/>
      <c r="T18392" s="42"/>
      <c r="U18392" s="42"/>
      <c r="V18392" s="42"/>
      <c r="W18392" s="42"/>
      <c r="X18392" s="42"/>
      <c r="Y18392" s="42"/>
      <c r="Z18392" s="42"/>
    </row>
    <row r="18393">
      <c r="B18393" s="42"/>
      <c r="D18393" s="90"/>
      <c r="F18393" s="90"/>
      <c r="G18393" s="42"/>
      <c r="H18393" s="90"/>
      <c r="M18393" s="42"/>
      <c r="S18393" s="42"/>
      <c r="T18393" s="42"/>
      <c r="U18393" s="42"/>
      <c r="V18393" s="42"/>
      <c r="W18393" s="42"/>
      <c r="X18393" s="42"/>
      <c r="Y18393" s="42"/>
      <c r="Z18393" s="42"/>
    </row>
    <row r="18394">
      <c r="B18394" s="42"/>
      <c r="D18394" s="90"/>
      <c r="F18394" s="90"/>
      <c r="G18394" s="42"/>
      <c r="H18394" s="90"/>
      <c r="M18394" s="42"/>
      <c r="S18394" s="42"/>
      <c r="T18394" s="42"/>
      <c r="U18394" s="42"/>
      <c r="V18394" s="42"/>
      <c r="W18394" s="42"/>
      <c r="X18394" s="42"/>
      <c r="Y18394" s="42"/>
      <c r="Z18394" s="42"/>
    </row>
    <row r="18395">
      <c r="B18395" s="42"/>
      <c r="D18395" s="90"/>
      <c r="F18395" s="90"/>
      <c r="G18395" s="42"/>
      <c r="H18395" s="90"/>
      <c r="M18395" s="42"/>
      <c r="S18395" s="42"/>
      <c r="T18395" s="42"/>
      <c r="U18395" s="42"/>
      <c r="V18395" s="42"/>
      <c r="W18395" s="42"/>
      <c r="X18395" s="42"/>
      <c r="Y18395" s="42"/>
      <c r="Z18395" s="42"/>
    </row>
    <row r="18396">
      <c r="B18396" s="42"/>
      <c r="D18396" s="90"/>
      <c r="F18396" s="90"/>
      <c r="G18396" s="42"/>
      <c r="H18396" s="90"/>
      <c r="M18396" s="42"/>
      <c r="S18396" s="42"/>
      <c r="T18396" s="42"/>
      <c r="U18396" s="42"/>
      <c r="V18396" s="42"/>
      <c r="W18396" s="42"/>
      <c r="X18396" s="42"/>
      <c r="Y18396" s="42"/>
      <c r="Z18396" s="42"/>
    </row>
    <row r="18397">
      <c r="B18397" s="42"/>
      <c r="D18397" s="90"/>
      <c r="F18397" s="90"/>
      <c r="G18397" s="42"/>
      <c r="H18397" s="90"/>
      <c r="M18397" s="42"/>
      <c r="S18397" s="42"/>
      <c r="T18397" s="42"/>
      <c r="U18397" s="42"/>
      <c r="V18397" s="42"/>
      <c r="W18397" s="42"/>
      <c r="X18397" s="42"/>
      <c r="Y18397" s="42"/>
      <c r="Z18397" s="42"/>
    </row>
    <row r="18398">
      <c r="B18398" s="42"/>
      <c r="D18398" s="90"/>
      <c r="F18398" s="90"/>
      <c r="G18398" s="42"/>
      <c r="H18398" s="90"/>
      <c r="M18398" s="42"/>
      <c r="S18398" s="42"/>
      <c r="T18398" s="42"/>
      <c r="U18398" s="42"/>
      <c r="V18398" s="42"/>
      <c r="W18398" s="42"/>
      <c r="X18398" s="42"/>
      <c r="Y18398" s="42"/>
      <c r="Z18398" s="42"/>
    </row>
    <row r="18399">
      <c r="B18399" s="42"/>
      <c r="D18399" s="90"/>
      <c r="F18399" s="90"/>
      <c r="G18399" s="42"/>
      <c r="H18399" s="90"/>
      <c r="M18399" s="42"/>
      <c r="S18399" s="42"/>
      <c r="T18399" s="42"/>
      <c r="U18399" s="42"/>
      <c r="V18399" s="42"/>
      <c r="W18399" s="42"/>
      <c r="X18399" s="42"/>
      <c r="Y18399" s="42"/>
      <c r="Z18399" s="42"/>
    </row>
    <row r="18400">
      <c r="B18400" s="42"/>
      <c r="D18400" s="90"/>
      <c r="F18400" s="90"/>
      <c r="G18400" s="42"/>
      <c r="H18400" s="90"/>
      <c r="M18400" s="42"/>
      <c r="S18400" s="42"/>
      <c r="T18400" s="42"/>
      <c r="U18400" s="42"/>
      <c r="V18400" s="42"/>
      <c r="W18400" s="42"/>
      <c r="X18400" s="42"/>
      <c r="Y18400" s="42"/>
      <c r="Z18400" s="42"/>
    </row>
    <row r="18401">
      <c r="B18401" s="42"/>
      <c r="D18401" s="90"/>
      <c r="F18401" s="90"/>
      <c r="G18401" s="42"/>
      <c r="H18401" s="90"/>
      <c r="M18401" s="42"/>
      <c r="S18401" s="42"/>
      <c r="T18401" s="42"/>
      <c r="U18401" s="42"/>
      <c r="V18401" s="42"/>
      <c r="W18401" s="42"/>
      <c r="X18401" s="42"/>
      <c r="Y18401" s="42"/>
      <c r="Z18401" s="42"/>
    </row>
    <row r="18402">
      <c r="B18402" s="42"/>
      <c r="D18402" s="90"/>
      <c r="F18402" s="90"/>
      <c r="G18402" s="42"/>
      <c r="H18402" s="90"/>
      <c r="M18402" s="42"/>
      <c r="S18402" s="42"/>
      <c r="T18402" s="42"/>
      <c r="U18402" s="42"/>
      <c r="V18402" s="42"/>
      <c r="W18402" s="42"/>
      <c r="X18402" s="42"/>
      <c r="Y18402" s="42"/>
      <c r="Z18402" s="42"/>
    </row>
    <row r="18403">
      <c r="B18403" s="42"/>
      <c r="D18403" s="90"/>
      <c r="F18403" s="90"/>
      <c r="G18403" s="42"/>
      <c r="H18403" s="90"/>
      <c r="M18403" s="42"/>
      <c r="S18403" s="42"/>
      <c r="T18403" s="42"/>
      <c r="U18403" s="42"/>
      <c r="V18403" s="42"/>
      <c r="W18403" s="42"/>
      <c r="X18403" s="42"/>
      <c r="Y18403" s="42"/>
      <c r="Z18403" s="42"/>
    </row>
    <row r="18404">
      <c r="B18404" s="42"/>
      <c r="D18404" s="90"/>
      <c r="F18404" s="90"/>
      <c r="G18404" s="42"/>
      <c r="H18404" s="90"/>
      <c r="M18404" s="42"/>
      <c r="S18404" s="42"/>
      <c r="T18404" s="42"/>
      <c r="U18404" s="42"/>
      <c r="V18404" s="42"/>
      <c r="W18404" s="42"/>
      <c r="X18404" s="42"/>
      <c r="Y18404" s="42"/>
      <c r="Z18404" s="42"/>
    </row>
    <row r="18405">
      <c r="B18405" s="42"/>
      <c r="D18405" s="90"/>
      <c r="F18405" s="90"/>
      <c r="G18405" s="42"/>
      <c r="H18405" s="90"/>
      <c r="M18405" s="42"/>
      <c r="S18405" s="42"/>
      <c r="T18405" s="42"/>
      <c r="U18405" s="42"/>
      <c r="V18405" s="42"/>
      <c r="W18405" s="42"/>
      <c r="X18405" s="42"/>
      <c r="Y18405" s="42"/>
      <c r="Z18405" s="42"/>
    </row>
    <row r="18406">
      <c r="B18406" s="42"/>
      <c r="D18406" s="90"/>
      <c r="F18406" s="90"/>
      <c r="G18406" s="42"/>
      <c r="H18406" s="90"/>
      <c r="M18406" s="42"/>
      <c r="S18406" s="42"/>
      <c r="T18406" s="42"/>
      <c r="U18406" s="42"/>
      <c r="V18406" s="42"/>
      <c r="W18406" s="42"/>
      <c r="X18406" s="42"/>
      <c r="Y18406" s="42"/>
      <c r="Z18406" s="42"/>
    </row>
    <row r="18407">
      <c r="B18407" s="42"/>
      <c r="D18407" s="90"/>
      <c r="F18407" s="90"/>
      <c r="G18407" s="42"/>
      <c r="H18407" s="90"/>
      <c r="M18407" s="42"/>
      <c r="S18407" s="42"/>
      <c r="T18407" s="42"/>
      <c r="U18407" s="42"/>
      <c r="V18407" s="42"/>
      <c r="W18407" s="42"/>
      <c r="X18407" s="42"/>
      <c r="Y18407" s="42"/>
      <c r="Z18407" s="42"/>
    </row>
    <row r="18408">
      <c r="B18408" s="42"/>
      <c r="D18408" s="90"/>
      <c r="F18408" s="90"/>
      <c r="G18408" s="42"/>
      <c r="H18408" s="90"/>
      <c r="M18408" s="42"/>
      <c r="S18408" s="42"/>
      <c r="T18408" s="42"/>
      <c r="U18408" s="42"/>
      <c r="V18408" s="42"/>
      <c r="W18408" s="42"/>
      <c r="X18408" s="42"/>
      <c r="Y18408" s="42"/>
      <c r="Z18408" s="42"/>
    </row>
    <row r="18409">
      <c r="B18409" s="42"/>
      <c r="D18409" s="90"/>
      <c r="F18409" s="90"/>
      <c r="G18409" s="42"/>
      <c r="H18409" s="90"/>
      <c r="M18409" s="42"/>
      <c r="S18409" s="42"/>
      <c r="T18409" s="42"/>
      <c r="U18409" s="42"/>
      <c r="V18409" s="42"/>
      <c r="W18409" s="42"/>
      <c r="X18409" s="42"/>
      <c r="Y18409" s="42"/>
      <c r="Z18409" s="42"/>
    </row>
    <row r="18410">
      <c r="B18410" s="42"/>
      <c r="D18410" s="90"/>
      <c r="F18410" s="90"/>
      <c r="G18410" s="42"/>
      <c r="H18410" s="90"/>
      <c r="M18410" s="42"/>
      <c r="S18410" s="42"/>
      <c r="T18410" s="42"/>
      <c r="U18410" s="42"/>
      <c r="V18410" s="42"/>
      <c r="W18410" s="42"/>
      <c r="X18410" s="42"/>
      <c r="Y18410" s="42"/>
      <c r="Z18410" s="42"/>
    </row>
    <row r="18411">
      <c r="B18411" s="42"/>
      <c r="D18411" s="90"/>
      <c r="F18411" s="90"/>
      <c r="G18411" s="42"/>
      <c r="H18411" s="90"/>
      <c r="M18411" s="42"/>
      <c r="S18411" s="42"/>
      <c r="T18411" s="42"/>
      <c r="U18411" s="42"/>
      <c r="V18411" s="42"/>
      <c r="W18411" s="42"/>
      <c r="X18411" s="42"/>
      <c r="Y18411" s="42"/>
      <c r="Z18411" s="42"/>
    </row>
    <row r="18412">
      <c r="B18412" s="42"/>
      <c r="D18412" s="90"/>
      <c r="F18412" s="90"/>
      <c r="G18412" s="42"/>
      <c r="H18412" s="90"/>
      <c r="M18412" s="42"/>
      <c r="S18412" s="42"/>
      <c r="T18412" s="42"/>
      <c r="U18412" s="42"/>
      <c r="V18412" s="42"/>
      <c r="W18412" s="42"/>
      <c r="X18412" s="42"/>
      <c r="Y18412" s="42"/>
      <c r="Z18412" s="42"/>
    </row>
    <row r="18413">
      <c r="B18413" s="42"/>
      <c r="D18413" s="90"/>
      <c r="F18413" s="90"/>
      <c r="G18413" s="42"/>
      <c r="H18413" s="90"/>
      <c r="M18413" s="42"/>
      <c r="S18413" s="42"/>
      <c r="T18413" s="42"/>
      <c r="U18413" s="42"/>
      <c r="V18413" s="42"/>
      <c r="W18413" s="42"/>
      <c r="X18413" s="42"/>
      <c r="Y18413" s="42"/>
      <c r="Z18413" s="42"/>
    </row>
    <row r="18414">
      <c r="B18414" s="42"/>
      <c r="D18414" s="90"/>
      <c r="F18414" s="90"/>
      <c r="G18414" s="42"/>
      <c r="H18414" s="90"/>
      <c r="M18414" s="42"/>
      <c r="S18414" s="42"/>
      <c r="T18414" s="42"/>
      <c r="U18414" s="42"/>
      <c r="V18414" s="42"/>
      <c r="W18414" s="42"/>
      <c r="X18414" s="42"/>
      <c r="Y18414" s="42"/>
      <c r="Z18414" s="42"/>
    </row>
    <row r="18415">
      <c r="B18415" s="42"/>
      <c r="D18415" s="90"/>
      <c r="F18415" s="90"/>
      <c r="G18415" s="42"/>
      <c r="H18415" s="90"/>
      <c r="M18415" s="42"/>
      <c r="S18415" s="42"/>
      <c r="T18415" s="42"/>
      <c r="U18415" s="42"/>
      <c r="V18415" s="42"/>
      <c r="W18415" s="42"/>
      <c r="X18415" s="42"/>
      <c r="Y18415" s="42"/>
      <c r="Z18415" s="42"/>
    </row>
    <row r="18416">
      <c r="B18416" s="42"/>
      <c r="D18416" s="90"/>
      <c r="F18416" s="90"/>
      <c r="G18416" s="42"/>
      <c r="H18416" s="90"/>
      <c r="M18416" s="42"/>
      <c r="S18416" s="42"/>
      <c r="T18416" s="42"/>
      <c r="U18416" s="42"/>
      <c r="V18416" s="42"/>
      <c r="W18416" s="42"/>
      <c r="X18416" s="42"/>
      <c r="Y18416" s="42"/>
      <c r="Z18416" s="42"/>
    </row>
    <row r="18417">
      <c r="B18417" s="42"/>
      <c r="D18417" s="90"/>
      <c r="F18417" s="90"/>
      <c r="G18417" s="42"/>
      <c r="H18417" s="90"/>
      <c r="M18417" s="42"/>
      <c r="S18417" s="42"/>
      <c r="T18417" s="42"/>
      <c r="U18417" s="42"/>
      <c r="V18417" s="42"/>
      <c r="W18417" s="42"/>
      <c r="X18417" s="42"/>
      <c r="Y18417" s="42"/>
      <c r="Z18417" s="42"/>
    </row>
    <row r="18418">
      <c r="B18418" s="42"/>
      <c r="D18418" s="90"/>
      <c r="F18418" s="90"/>
      <c r="G18418" s="42"/>
      <c r="H18418" s="90"/>
      <c r="M18418" s="42"/>
      <c r="S18418" s="42"/>
      <c r="T18418" s="42"/>
      <c r="U18418" s="42"/>
      <c r="V18418" s="42"/>
      <c r="W18418" s="42"/>
      <c r="X18418" s="42"/>
      <c r="Y18418" s="42"/>
      <c r="Z18418" s="42"/>
    </row>
    <row r="18419">
      <c r="B18419" s="42"/>
      <c r="D18419" s="90"/>
      <c r="F18419" s="90"/>
      <c r="G18419" s="42"/>
      <c r="H18419" s="90"/>
      <c r="M18419" s="42"/>
      <c r="S18419" s="42"/>
      <c r="T18419" s="42"/>
      <c r="U18419" s="42"/>
      <c r="V18419" s="42"/>
      <c r="W18419" s="42"/>
      <c r="X18419" s="42"/>
      <c r="Y18419" s="42"/>
      <c r="Z18419" s="42"/>
    </row>
    <row r="18420">
      <c r="B18420" s="42"/>
      <c r="D18420" s="90"/>
      <c r="F18420" s="90"/>
      <c r="G18420" s="42"/>
      <c r="H18420" s="90"/>
      <c r="M18420" s="42"/>
      <c r="S18420" s="42"/>
      <c r="T18420" s="42"/>
      <c r="U18420" s="42"/>
      <c r="V18420" s="42"/>
      <c r="W18420" s="42"/>
      <c r="X18420" s="42"/>
      <c r="Y18420" s="42"/>
      <c r="Z18420" s="42"/>
    </row>
    <row r="18421">
      <c r="B18421" s="42"/>
      <c r="D18421" s="90"/>
      <c r="F18421" s="90"/>
      <c r="G18421" s="42"/>
      <c r="H18421" s="90"/>
      <c r="M18421" s="42"/>
      <c r="S18421" s="42"/>
      <c r="T18421" s="42"/>
      <c r="U18421" s="42"/>
      <c r="V18421" s="42"/>
      <c r="W18421" s="42"/>
      <c r="X18421" s="42"/>
      <c r="Y18421" s="42"/>
      <c r="Z18421" s="42"/>
    </row>
    <row r="18422">
      <c r="B18422" s="42"/>
      <c r="D18422" s="90"/>
      <c r="F18422" s="90"/>
      <c r="G18422" s="42"/>
      <c r="H18422" s="90"/>
      <c r="M18422" s="42"/>
      <c r="S18422" s="42"/>
      <c r="T18422" s="42"/>
      <c r="U18422" s="42"/>
      <c r="V18422" s="42"/>
      <c r="W18422" s="42"/>
      <c r="X18422" s="42"/>
      <c r="Y18422" s="42"/>
      <c r="Z18422" s="42"/>
    </row>
    <row r="18423">
      <c r="B18423" s="42"/>
      <c r="D18423" s="90"/>
      <c r="F18423" s="90"/>
      <c r="G18423" s="42"/>
      <c r="H18423" s="90"/>
      <c r="M18423" s="42"/>
      <c r="S18423" s="42"/>
      <c r="T18423" s="42"/>
      <c r="U18423" s="42"/>
      <c r="V18423" s="42"/>
      <c r="W18423" s="42"/>
      <c r="X18423" s="42"/>
      <c r="Y18423" s="42"/>
      <c r="Z18423" s="42"/>
    </row>
    <row r="18424">
      <c r="B18424" s="42"/>
      <c r="D18424" s="90"/>
      <c r="F18424" s="90"/>
      <c r="G18424" s="42"/>
      <c r="H18424" s="90"/>
      <c r="M18424" s="42"/>
      <c r="S18424" s="42"/>
      <c r="T18424" s="42"/>
      <c r="U18424" s="42"/>
      <c r="V18424" s="42"/>
      <c r="W18424" s="42"/>
      <c r="X18424" s="42"/>
      <c r="Y18424" s="42"/>
      <c r="Z18424" s="42"/>
    </row>
    <row r="18425">
      <c r="B18425" s="42"/>
      <c r="D18425" s="90"/>
      <c r="F18425" s="90"/>
      <c r="G18425" s="42"/>
      <c r="H18425" s="90"/>
      <c r="M18425" s="42"/>
      <c r="S18425" s="42"/>
      <c r="T18425" s="42"/>
      <c r="U18425" s="42"/>
      <c r="V18425" s="42"/>
      <c r="W18425" s="42"/>
      <c r="X18425" s="42"/>
      <c r="Y18425" s="42"/>
      <c r="Z18425" s="42"/>
    </row>
    <row r="18426">
      <c r="B18426" s="42"/>
      <c r="D18426" s="90"/>
      <c r="F18426" s="90"/>
      <c r="G18426" s="42"/>
      <c r="H18426" s="90"/>
      <c r="M18426" s="42"/>
      <c r="S18426" s="42"/>
      <c r="T18426" s="42"/>
      <c r="U18426" s="42"/>
      <c r="V18426" s="42"/>
      <c r="W18426" s="42"/>
      <c r="X18426" s="42"/>
      <c r="Y18426" s="42"/>
      <c r="Z18426" s="42"/>
    </row>
    <row r="18427">
      <c r="B18427" s="42"/>
      <c r="D18427" s="90"/>
      <c r="F18427" s="90"/>
      <c r="G18427" s="42"/>
      <c r="H18427" s="90"/>
      <c r="M18427" s="42"/>
      <c r="S18427" s="42"/>
      <c r="T18427" s="42"/>
      <c r="U18427" s="42"/>
      <c r="V18427" s="42"/>
      <c r="W18427" s="42"/>
      <c r="X18427" s="42"/>
      <c r="Y18427" s="42"/>
      <c r="Z18427" s="42"/>
    </row>
    <row r="18428">
      <c r="B18428" s="42"/>
      <c r="D18428" s="90"/>
      <c r="F18428" s="90"/>
      <c r="G18428" s="42"/>
      <c r="H18428" s="90"/>
      <c r="M18428" s="42"/>
      <c r="S18428" s="42"/>
      <c r="T18428" s="42"/>
      <c r="U18428" s="42"/>
      <c r="V18428" s="42"/>
      <c r="W18428" s="42"/>
      <c r="X18428" s="42"/>
      <c r="Y18428" s="42"/>
      <c r="Z18428" s="42"/>
    </row>
    <row r="18429">
      <c r="B18429" s="42"/>
      <c r="D18429" s="90"/>
      <c r="F18429" s="90"/>
      <c r="G18429" s="42"/>
      <c r="H18429" s="90"/>
      <c r="M18429" s="42"/>
      <c r="S18429" s="42"/>
      <c r="T18429" s="42"/>
      <c r="U18429" s="42"/>
      <c r="V18429" s="42"/>
      <c r="W18429" s="42"/>
      <c r="X18429" s="42"/>
      <c r="Y18429" s="42"/>
      <c r="Z18429" s="42"/>
    </row>
    <row r="18430">
      <c r="B18430" s="42"/>
      <c r="D18430" s="90"/>
      <c r="F18430" s="90"/>
      <c r="G18430" s="42"/>
      <c r="H18430" s="90"/>
      <c r="M18430" s="42"/>
      <c r="S18430" s="42"/>
      <c r="T18430" s="42"/>
      <c r="U18430" s="42"/>
      <c r="V18430" s="42"/>
      <c r="W18430" s="42"/>
      <c r="X18430" s="42"/>
      <c r="Y18430" s="42"/>
      <c r="Z18430" s="42"/>
    </row>
    <row r="18431">
      <c r="B18431" s="42"/>
      <c r="D18431" s="90"/>
      <c r="F18431" s="90"/>
      <c r="G18431" s="42"/>
      <c r="H18431" s="90"/>
      <c r="M18431" s="42"/>
      <c r="S18431" s="42"/>
      <c r="T18431" s="42"/>
      <c r="U18431" s="42"/>
      <c r="V18431" s="42"/>
      <c r="W18431" s="42"/>
      <c r="X18431" s="42"/>
      <c r="Y18431" s="42"/>
      <c r="Z18431" s="42"/>
    </row>
    <row r="18432">
      <c r="B18432" s="42"/>
      <c r="D18432" s="90"/>
      <c r="F18432" s="90"/>
      <c r="G18432" s="42"/>
      <c r="H18432" s="90"/>
      <c r="M18432" s="42"/>
      <c r="S18432" s="42"/>
      <c r="T18432" s="42"/>
      <c r="U18432" s="42"/>
      <c r="V18432" s="42"/>
      <c r="W18432" s="42"/>
      <c r="X18432" s="42"/>
      <c r="Y18432" s="42"/>
      <c r="Z18432" s="42"/>
    </row>
    <row r="18433">
      <c r="B18433" s="42"/>
      <c r="D18433" s="90"/>
      <c r="F18433" s="90"/>
      <c r="G18433" s="42"/>
      <c r="H18433" s="90"/>
      <c r="M18433" s="42"/>
      <c r="S18433" s="42"/>
      <c r="T18433" s="42"/>
      <c r="U18433" s="42"/>
      <c r="V18433" s="42"/>
      <c r="W18433" s="42"/>
      <c r="X18433" s="42"/>
      <c r="Y18433" s="42"/>
      <c r="Z18433" s="42"/>
    </row>
    <row r="18434">
      <c r="B18434" s="42"/>
      <c r="D18434" s="90"/>
      <c r="F18434" s="90"/>
      <c r="G18434" s="42"/>
      <c r="H18434" s="90"/>
      <c r="M18434" s="42"/>
      <c r="S18434" s="42"/>
      <c r="T18434" s="42"/>
      <c r="U18434" s="42"/>
      <c r="V18434" s="42"/>
      <c r="W18434" s="42"/>
      <c r="X18434" s="42"/>
      <c r="Y18434" s="42"/>
      <c r="Z18434" s="42"/>
    </row>
    <row r="18435">
      <c r="B18435" s="42"/>
      <c r="D18435" s="90"/>
      <c r="F18435" s="90"/>
      <c r="G18435" s="42"/>
      <c r="H18435" s="90"/>
      <c r="M18435" s="42"/>
      <c r="S18435" s="42"/>
      <c r="T18435" s="42"/>
      <c r="U18435" s="42"/>
      <c r="V18435" s="42"/>
      <c r="W18435" s="42"/>
      <c r="X18435" s="42"/>
      <c r="Y18435" s="42"/>
      <c r="Z18435" s="42"/>
    </row>
    <row r="18436">
      <c r="B18436" s="42"/>
      <c r="D18436" s="90"/>
      <c r="F18436" s="90"/>
      <c r="G18436" s="42"/>
      <c r="H18436" s="90"/>
      <c r="M18436" s="42"/>
      <c r="S18436" s="42"/>
      <c r="T18436" s="42"/>
      <c r="U18436" s="42"/>
      <c r="V18436" s="42"/>
      <c r="W18436" s="42"/>
      <c r="X18436" s="42"/>
      <c r="Y18436" s="42"/>
      <c r="Z18436" s="42"/>
    </row>
    <row r="18437">
      <c r="B18437" s="42"/>
      <c r="D18437" s="90"/>
      <c r="F18437" s="90"/>
      <c r="G18437" s="42"/>
      <c r="H18437" s="90"/>
      <c r="M18437" s="42"/>
      <c r="S18437" s="42"/>
      <c r="T18437" s="42"/>
      <c r="U18437" s="42"/>
      <c r="V18437" s="42"/>
      <c r="W18437" s="42"/>
      <c r="X18437" s="42"/>
      <c r="Y18437" s="42"/>
      <c r="Z18437" s="42"/>
    </row>
    <row r="18438">
      <c r="B18438" s="42"/>
      <c r="D18438" s="90"/>
      <c r="F18438" s="90"/>
      <c r="G18438" s="42"/>
      <c r="H18438" s="90"/>
      <c r="M18438" s="42"/>
      <c r="S18438" s="42"/>
      <c r="T18438" s="42"/>
      <c r="U18438" s="42"/>
      <c r="V18438" s="42"/>
      <c r="W18438" s="42"/>
      <c r="X18438" s="42"/>
      <c r="Y18438" s="42"/>
      <c r="Z18438" s="42"/>
    </row>
    <row r="18439">
      <c r="B18439" s="42"/>
      <c r="D18439" s="90"/>
      <c r="F18439" s="90"/>
      <c r="G18439" s="42"/>
      <c r="H18439" s="90"/>
      <c r="M18439" s="42"/>
      <c r="S18439" s="42"/>
      <c r="T18439" s="42"/>
      <c r="U18439" s="42"/>
      <c r="V18439" s="42"/>
      <c r="W18439" s="42"/>
      <c r="X18439" s="42"/>
      <c r="Y18439" s="42"/>
      <c r="Z18439" s="42"/>
    </row>
    <row r="18440">
      <c r="B18440" s="42"/>
      <c r="D18440" s="90"/>
      <c r="F18440" s="90"/>
      <c r="G18440" s="42"/>
      <c r="H18440" s="90"/>
      <c r="M18440" s="42"/>
      <c r="S18440" s="42"/>
      <c r="T18440" s="42"/>
      <c r="U18440" s="42"/>
      <c r="V18440" s="42"/>
      <c r="W18440" s="42"/>
      <c r="X18440" s="42"/>
      <c r="Y18440" s="42"/>
      <c r="Z18440" s="42"/>
    </row>
    <row r="18441">
      <c r="B18441" s="42"/>
      <c r="D18441" s="90"/>
      <c r="F18441" s="90"/>
      <c r="G18441" s="42"/>
      <c r="H18441" s="90"/>
      <c r="M18441" s="42"/>
      <c r="S18441" s="42"/>
      <c r="T18441" s="42"/>
      <c r="U18441" s="42"/>
      <c r="V18441" s="42"/>
      <c r="W18441" s="42"/>
      <c r="X18441" s="42"/>
      <c r="Y18441" s="42"/>
      <c r="Z18441" s="42"/>
    </row>
    <row r="18442">
      <c r="B18442" s="42"/>
      <c r="D18442" s="90"/>
      <c r="F18442" s="90"/>
      <c r="G18442" s="42"/>
      <c r="H18442" s="90"/>
      <c r="M18442" s="42"/>
      <c r="S18442" s="42"/>
      <c r="T18442" s="42"/>
      <c r="U18442" s="42"/>
      <c r="V18442" s="42"/>
      <c r="W18442" s="42"/>
      <c r="X18442" s="42"/>
      <c r="Y18442" s="42"/>
      <c r="Z18442" s="42"/>
    </row>
    <row r="18443">
      <c r="B18443" s="42"/>
      <c r="D18443" s="90"/>
      <c r="F18443" s="90"/>
      <c r="G18443" s="42"/>
      <c r="H18443" s="90"/>
      <c r="M18443" s="42"/>
      <c r="S18443" s="42"/>
      <c r="T18443" s="42"/>
      <c r="U18443" s="42"/>
      <c r="V18443" s="42"/>
      <c r="W18443" s="42"/>
      <c r="X18443" s="42"/>
      <c r="Y18443" s="42"/>
      <c r="Z18443" s="42"/>
    </row>
    <row r="18444">
      <c r="B18444" s="42"/>
      <c r="D18444" s="90"/>
      <c r="F18444" s="90"/>
      <c r="G18444" s="42"/>
      <c r="H18444" s="90"/>
      <c r="M18444" s="42"/>
      <c r="S18444" s="42"/>
      <c r="T18444" s="42"/>
      <c r="U18444" s="42"/>
      <c r="V18444" s="42"/>
      <c r="W18444" s="42"/>
      <c r="X18444" s="42"/>
      <c r="Y18444" s="42"/>
      <c r="Z18444" s="42"/>
    </row>
    <row r="18445">
      <c r="B18445" s="42"/>
      <c r="D18445" s="90"/>
      <c r="F18445" s="90"/>
      <c r="G18445" s="42"/>
      <c r="H18445" s="90"/>
      <c r="M18445" s="42"/>
      <c r="S18445" s="42"/>
      <c r="T18445" s="42"/>
      <c r="U18445" s="42"/>
      <c r="V18445" s="42"/>
      <c r="W18445" s="42"/>
      <c r="X18445" s="42"/>
      <c r="Y18445" s="42"/>
      <c r="Z18445" s="42"/>
    </row>
    <row r="18446">
      <c r="B18446" s="42"/>
      <c r="D18446" s="90"/>
      <c r="F18446" s="90"/>
      <c r="G18446" s="42"/>
      <c r="H18446" s="90"/>
      <c r="M18446" s="42"/>
      <c r="S18446" s="42"/>
      <c r="T18446" s="42"/>
      <c r="U18446" s="42"/>
      <c r="V18446" s="42"/>
      <c r="W18446" s="42"/>
      <c r="X18446" s="42"/>
      <c r="Y18446" s="42"/>
      <c r="Z18446" s="42"/>
    </row>
    <row r="18447">
      <c r="B18447" s="42"/>
      <c r="D18447" s="90"/>
      <c r="F18447" s="90"/>
      <c r="G18447" s="42"/>
      <c r="H18447" s="90"/>
      <c r="M18447" s="42"/>
      <c r="S18447" s="42"/>
      <c r="T18447" s="42"/>
      <c r="U18447" s="42"/>
      <c r="V18447" s="42"/>
      <c r="W18447" s="42"/>
      <c r="X18447" s="42"/>
      <c r="Y18447" s="42"/>
      <c r="Z18447" s="42"/>
    </row>
    <row r="18448">
      <c r="B18448" s="42"/>
      <c r="D18448" s="90"/>
      <c r="F18448" s="90"/>
      <c r="G18448" s="42"/>
      <c r="H18448" s="90"/>
      <c r="M18448" s="42"/>
      <c r="S18448" s="42"/>
      <c r="T18448" s="42"/>
      <c r="U18448" s="42"/>
      <c r="V18448" s="42"/>
      <c r="W18448" s="42"/>
      <c r="X18448" s="42"/>
      <c r="Y18448" s="42"/>
      <c r="Z18448" s="42"/>
    </row>
    <row r="18449">
      <c r="B18449" s="42"/>
      <c r="D18449" s="90"/>
      <c r="F18449" s="90"/>
      <c r="G18449" s="42"/>
      <c r="H18449" s="90"/>
      <c r="M18449" s="42"/>
      <c r="S18449" s="42"/>
      <c r="T18449" s="42"/>
      <c r="U18449" s="42"/>
      <c r="V18449" s="42"/>
      <c r="W18449" s="42"/>
      <c r="X18449" s="42"/>
      <c r="Y18449" s="42"/>
      <c r="Z18449" s="42"/>
    </row>
    <row r="18450">
      <c r="B18450" s="42"/>
      <c r="D18450" s="90"/>
      <c r="F18450" s="90"/>
      <c r="G18450" s="42"/>
      <c r="H18450" s="90"/>
      <c r="M18450" s="42"/>
      <c r="S18450" s="42"/>
      <c r="T18450" s="42"/>
      <c r="U18450" s="42"/>
      <c r="V18450" s="42"/>
      <c r="W18450" s="42"/>
      <c r="X18450" s="42"/>
      <c r="Y18450" s="42"/>
      <c r="Z18450" s="42"/>
    </row>
    <row r="18451">
      <c r="B18451" s="42"/>
      <c r="D18451" s="90"/>
      <c r="F18451" s="90"/>
      <c r="G18451" s="42"/>
      <c r="H18451" s="90"/>
      <c r="M18451" s="42"/>
      <c r="S18451" s="42"/>
      <c r="T18451" s="42"/>
      <c r="U18451" s="42"/>
      <c r="V18451" s="42"/>
      <c r="W18451" s="42"/>
      <c r="X18451" s="42"/>
      <c r="Y18451" s="42"/>
      <c r="Z18451" s="42"/>
    </row>
    <row r="18452">
      <c r="B18452" s="42"/>
      <c r="D18452" s="90"/>
      <c r="F18452" s="90"/>
      <c r="G18452" s="42"/>
      <c r="H18452" s="90"/>
      <c r="M18452" s="42"/>
      <c r="S18452" s="42"/>
      <c r="T18452" s="42"/>
      <c r="U18452" s="42"/>
      <c r="V18452" s="42"/>
      <c r="W18452" s="42"/>
      <c r="X18452" s="42"/>
      <c r="Y18452" s="42"/>
      <c r="Z18452" s="42"/>
    </row>
    <row r="18453">
      <c r="B18453" s="42"/>
      <c r="D18453" s="90"/>
      <c r="F18453" s="90"/>
      <c r="G18453" s="42"/>
      <c r="H18453" s="90"/>
      <c r="M18453" s="42"/>
      <c r="S18453" s="42"/>
      <c r="T18453" s="42"/>
      <c r="U18453" s="42"/>
      <c r="V18453" s="42"/>
      <c r="W18453" s="42"/>
      <c r="X18453" s="42"/>
      <c r="Y18453" s="42"/>
      <c r="Z18453" s="42"/>
    </row>
    <row r="18454">
      <c r="B18454" s="42"/>
      <c r="D18454" s="90"/>
      <c r="F18454" s="90"/>
      <c r="G18454" s="42"/>
      <c r="H18454" s="90"/>
      <c r="M18454" s="42"/>
      <c r="S18454" s="42"/>
      <c r="T18454" s="42"/>
      <c r="U18454" s="42"/>
      <c r="V18454" s="42"/>
      <c r="W18454" s="42"/>
      <c r="X18454" s="42"/>
      <c r="Y18454" s="42"/>
      <c r="Z18454" s="42"/>
    </row>
    <row r="18455">
      <c r="B18455" s="42"/>
      <c r="D18455" s="90"/>
      <c r="F18455" s="90"/>
      <c r="G18455" s="42"/>
      <c r="H18455" s="90"/>
      <c r="M18455" s="42"/>
      <c r="S18455" s="42"/>
      <c r="T18455" s="42"/>
      <c r="U18455" s="42"/>
      <c r="V18455" s="42"/>
      <c r="W18455" s="42"/>
      <c r="X18455" s="42"/>
      <c r="Y18455" s="42"/>
      <c r="Z18455" s="42"/>
    </row>
    <row r="18456">
      <c r="B18456" s="42"/>
      <c r="D18456" s="90"/>
      <c r="F18456" s="90"/>
      <c r="G18456" s="42"/>
      <c r="H18456" s="90"/>
      <c r="M18456" s="42"/>
      <c r="S18456" s="42"/>
      <c r="T18456" s="42"/>
      <c r="U18456" s="42"/>
      <c r="V18456" s="42"/>
      <c r="W18456" s="42"/>
      <c r="X18456" s="42"/>
      <c r="Y18456" s="42"/>
      <c r="Z18456" s="42"/>
    </row>
    <row r="18457">
      <c r="B18457" s="42"/>
      <c r="D18457" s="90"/>
      <c r="F18457" s="90"/>
      <c r="G18457" s="42"/>
      <c r="H18457" s="90"/>
      <c r="M18457" s="42"/>
      <c r="S18457" s="42"/>
      <c r="T18457" s="42"/>
      <c r="U18457" s="42"/>
      <c r="V18457" s="42"/>
      <c r="W18457" s="42"/>
      <c r="X18457" s="42"/>
      <c r="Y18457" s="42"/>
      <c r="Z18457" s="42"/>
    </row>
    <row r="18458">
      <c r="B18458" s="42"/>
      <c r="D18458" s="90"/>
      <c r="F18458" s="90"/>
      <c r="G18458" s="42"/>
      <c r="H18458" s="90"/>
      <c r="M18458" s="42"/>
      <c r="S18458" s="42"/>
      <c r="T18458" s="42"/>
      <c r="U18458" s="42"/>
      <c r="V18458" s="42"/>
      <c r="W18458" s="42"/>
      <c r="X18458" s="42"/>
      <c r="Y18458" s="42"/>
      <c r="Z18458" s="42"/>
    </row>
    <row r="18459">
      <c r="B18459" s="42"/>
      <c r="D18459" s="90"/>
      <c r="F18459" s="90"/>
      <c r="G18459" s="42"/>
      <c r="H18459" s="90"/>
      <c r="M18459" s="42"/>
      <c r="S18459" s="42"/>
      <c r="T18459" s="42"/>
      <c r="U18459" s="42"/>
      <c r="V18459" s="42"/>
      <c r="W18459" s="42"/>
      <c r="X18459" s="42"/>
      <c r="Y18459" s="42"/>
      <c r="Z18459" s="42"/>
    </row>
    <row r="18460">
      <c r="B18460" s="42"/>
      <c r="D18460" s="90"/>
      <c r="F18460" s="90"/>
      <c r="G18460" s="42"/>
      <c r="H18460" s="90"/>
      <c r="M18460" s="42"/>
      <c r="S18460" s="42"/>
      <c r="T18460" s="42"/>
      <c r="U18460" s="42"/>
      <c r="V18460" s="42"/>
      <c r="W18460" s="42"/>
      <c r="X18460" s="42"/>
      <c r="Y18460" s="42"/>
      <c r="Z18460" s="42"/>
    </row>
    <row r="18461">
      <c r="B18461" s="42"/>
      <c r="D18461" s="90"/>
      <c r="F18461" s="90"/>
      <c r="G18461" s="42"/>
      <c r="H18461" s="90"/>
      <c r="M18461" s="42"/>
      <c r="S18461" s="42"/>
      <c r="T18461" s="42"/>
      <c r="U18461" s="42"/>
      <c r="V18461" s="42"/>
      <c r="W18461" s="42"/>
      <c r="X18461" s="42"/>
      <c r="Y18461" s="42"/>
      <c r="Z18461" s="42"/>
    </row>
    <row r="18462">
      <c r="B18462" s="42"/>
      <c r="D18462" s="90"/>
      <c r="F18462" s="90"/>
      <c r="G18462" s="42"/>
      <c r="H18462" s="90"/>
      <c r="M18462" s="42"/>
      <c r="S18462" s="42"/>
      <c r="T18462" s="42"/>
      <c r="U18462" s="42"/>
      <c r="V18462" s="42"/>
      <c r="W18462" s="42"/>
      <c r="X18462" s="42"/>
      <c r="Y18462" s="42"/>
      <c r="Z18462" s="42"/>
    </row>
    <row r="18463">
      <c r="B18463" s="42"/>
      <c r="D18463" s="90"/>
      <c r="F18463" s="90"/>
      <c r="G18463" s="42"/>
      <c r="H18463" s="90"/>
      <c r="M18463" s="42"/>
      <c r="S18463" s="42"/>
      <c r="T18463" s="42"/>
      <c r="U18463" s="42"/>
      <c r="V18463" s="42"/>
      <c r="W18463" s="42"/>
      <c r="X18463" s="42"/>
      <c r="Y18463" s="42"/>
      <c r="Z18463" s="42"/>
    </row>
    <row r="18464">
      <c r="B18464" s="42"/>
      <c r="D18464" s="90"/>
      <c r="F18464" s="90"/>
      <c r="G18464" s="42"/>
      <c r="H18464" s="90"/>
      <c r="M18464" s="42"/>
      <c r="S18464" s="42"/>
      <c r="T18464" s="42"/>
      <c r="U18464" s="42"/>
      <c r="V18464" s="42"/>
      <c r="W18464" s="42"/>
      <c r="X18464" s="42"/>
      <c r="Y18464" s="42"/>
      <c r="Z18464" s="42"/>
    </row>
    <row r="18465">
      <c r="B18465" s="42"/>
      <c r="D18465" s="90"/>
      <c r="F18465" s="90"/>
      <c r="G18465" s="42"/>
      <c r="H18465" s="90"/>
      <c r="M18465" s="42"/>
      <c r="S18465" s="42"/>
      <c r="T18465" s="42"/>
      <c r="U18465" s="42"/>
      <c r="V18465" s="42"/>
      <c r="W18465" s="42"/>
      <c r="X18465" s="42"/>
      <c r="Y18465" s="42"/>
      <c r="Z18465" s="42"/>
    </row>
    <row r="18466">
      <c r="B18466" s="42"/>
      <c r="D18466" s="90"/>
      <c r="F18466" s="90"/>
      <c r="G18466" s="42"/>
      <c r="H18466" s="90"/>
      <c r="M18466" s="42"/>
      <c r="S18466" s="42"/>
      <c r="T18466" s="42"/>
      <c r="U18466" s="42"/>
      <c r="V18466" s="42"/>
      <c r="W18466" s="42"/>
      <c r="X18466" s="42"/>
      <c r="Y18466" s="42"/>
      <c r="Z18466" s="42"/>
    </row>
    <row r="18467">
      <c r="B18467" s="42"/>
      <c r="D18467" s="90"/>
      <c r="F18467" s="90"/>
      <c r="G18467" s="42"/>
      <c r="H18467" s="90"/>
      <c r="M18467" s="42"/>
      <c r="S18467" s="42"/>
      <c r="T18467" s="42"/>
      <c r="U18467" s="42"/>
      <c r="V18467" s="42"/>
      <c r="W18467" s="42"/>
      <c r="X18467" s="42"/>
      <c r="Y18467" s="42"/>
      <c r="Z18467" s="42"/>
    </row>
    <row r="18468">
      <c r="B18468" s="42"/>
      <c r="D18468" s="90"/>
      <c r="F18468" s="90"/>
      <c r="G18468" s="42"/>
      <c r="H18468" s="90"/>
      <c r="M18468" s="42"/>
      <c r="S18468" s="42"/>
      <c r="T18468" s="42"/>
      <c r="U18468" s="42"/>
      <c r="V18468" s="42"/>
      <c r="W18468" s="42"/>
      <c r="X18468" s="42"/>
      <c r="Y18468" s="42"/>
      <c r="Z18468" s="42"/>
    </row>
    <row r="18469">
      <c r="B18469" s="42"/>
      <c r="D18469" s="90"/>
      <c r="F18469" s="90"/>
      <c r="G18469" s="42"/>
      <c r="H18469" s="90"/>
      <c r="M18469" s="42"/>
      <c r="S18469" s="42"/>
      <c r="T18469" s="42"/>
      <c r="U18469" s="42"/>
      <c r="V18469" s="42"/>
      <c r="W18469" s="42"/>
      <c r="X18469" s="42"/>
      <c r="Y18469" s="42"/>
      <c r="Z18469" s="42"/>
    </row>
    <row r="18470">
      <c r="B18470" s="42"/>
      <c r="D18470" s="90"/>
      <c r="F18470" s="90"/>
      <c r="G18470" s="42"/>
      <c r="H18470" s="90"/>
      <c r="M18470" s="42"/>
      <c r="S18470" s="42"/>
      <c r="T18470" s="42"/>
      <c r="U18470" s="42"/>
      <c r="V18470" s="42"/>
      <c r="W18470" s="42"/>
      <c r="X18470" s="42"/>
      <c r="Y18470" s="42"/>
      <c r="Z18470" s="42"/>
    </row>
    <row r="18471">
      <c r="B18471" s="42"/>
      <c r="D18471" s="90"/>
      <c r="F18471" s="90"/>
      <c r="G18471" s="42"/>
      <c r="H18471" s="90"/>
      <c r="M18471" s="42"/>
      <c r="S18471" s="42"/>
      <c r="T18471" s="42"/>
      <c r="U18471" s="42"/>
      <c r="V18471" s="42"/>
      <c r="W18471" s="42"/>
      <c r="X18471" s="42"/>
      <c r="Y18471" s="42"/>
      <c r="Z18471" s="42"/>
    </row>
    <row r="18472">
      <c r="B18472" s="42"/>
      <c r="D18472" s="90"/>
      <c r="F18472" s="90"/>
      <c r="G18472" s="42"/>
      <c r="H18472" s="90"/>
      <c r="M18472" s="42"/>
      <c r="S18472" s="42"/>
      <c r="T18472" s="42"/>
      <c r="U18472" s="42"/>
      <c r="V18472" s="42"/>
      <c r="W18472" s="42"/>
      <c r="X18472" s="42"/>
      <c r="Y18472" s="42"/>
      <c r="Z18472" s="42"/>
    </row>
    <row r="18473">
      <c r="B18473" s="42"/>
      <c r="D18473" s="90"/>
      <c r="F18473" s="90"/>
      <c r="G18473" s="42"/>
      <c r="H18473" s="90"/>
      <c r="M18473" s="42"/>
      <c r="S18473" s="42"/>
      <c r="T18473" s="42"/>
      <c r="U18473" s="42"/>
      <c r="V18473" s="42"/>
      <c r="W18473" s="42"/>
      <c r="X18473" s="42"/>
      <c r="Y18473" s="42"/>
      <c r="Z18473" s="42"/>
    </row>
    <row r="18474">
      <c r="B18474" s="42"/>
      <c r="D18474" s="90"/>
      <c r="F18474" s="90"/>
      <c r="G18474" s="42"/>
      <c r="H18474" s="90"/>
      <c r="M18474" s="42"/>
      <c r="S18474" s="42"/>
      <c r="T18474" s="42"/>
      <c r="U18474" s="42"/>
      <c r="V18474" s="42"/>
      <c r="W18474" s="42"/>
      <c r="X18474" s="42"/>
      <c r="Y18474" s="42"/>
      <c r="Z18474" s="42"/>
    </row>
    <row r="18475">
      <c r="B18475" s="42"/>
      <c r="D18475" s="90"/>
      <c r="F18475" s="90"/>
      <c r="G18475" s="42"/>
      <c r="H18475" s="90"/>
      <c r="M18475" s="42"/>
      <c r="S18475" s="42"/>
      <c r="T18475" s="42"/>
      <c r="U18475" s="42"/>
      <c r="V18475" s="42"/>
      <c r="W18475" s="42"/>
      <c r="X18475" s="42"/>
      <c r="Y18475" s="42"/>
      <c r="Z18475" s="42"/>
    </row>
    <row r="18476">
      <c r="B18476" s="42"/>
      <c r="D18476" s="90"/>
      <c r="F18476" s="90"/>
      <c r="G18476" s="42"/>
      <c r="H18476" s="90"/>
      <c r="M18476" s="42"/>
      <c r="S18476" s="42"/>
      <c r="T18476" s="42"/>
      <c r="U18476" s="42"/>
      <c r="V18476" s="42"/>
      <c r="W18476" s="42"/>
      <c r="X18476" s="42"/>
      <c r="Y18476" s="42"/>
      <c r="Z18476" s="42"/>
    </row>
    <row r="18477">
      <c r="B18477" s="42"/>
      <c r="D18477" s="90"/>
      <c r="F18477" s="90"/>
      <c r="G18477" s="42"/>
      <c r="H18477" s="90"/>
      <c r="M18477" s="42"/>
      <c r="S18477" s="42"/>
      <c r="T18477" s="42"/>
      <c r="U18477" s="42"/>
      <c r="V18477" s="42"/>
      <c r="W18477" s="42"/>
      <c r="X18477" s="42"/>
      <c r="Y18477" s="42"/>
      <c r="Z18477" s="42"/>
    </row>
    <row r="18478">
      <c r="B18478" s="42"/>
      <c r="D18478" s="90"/>
      <c r="F18478" s="90"/>
      <c r="G18478" s="42"/>
      <c r="H18478" s="90"/>
      <c r="M18478" s="42"/>
      <c r="S18478" s="42"/>
      <c r="T18478" s="42"/>
      <c r="U18478" s="42"/>
      <c r="V18478" s="42"/>
      <c r="W18478" s="42"/>
      <c r="X18478" s="42"/>
      <c r="Y18478" s="42"/>
      <c r="Z18478" s="42"/>
    </row>
    <row r="18479">
      <c r="B18479" s="42"/>
      <c r="D18479" s="90"/>
      <c r="F18479" s="90"/>
      <c r="G18479" s="42"/>
      <c r="H18479" s="90"/>
      <c r="M18479" s="42"/>
      <c r="S18479" s="42"/>
      <c r="T18479" s="42"/>
      <c r="U18479" s="42"/>
      <c r="V18479" s="42"/>
      <c r="W18479" s="42"/>
      <c r="X18479" s="42"/>
      <c r="Y18479" s="42"/>
      <c r="Z18479" s="42"/>
    </row>
    <row r="18480">
      <c r="B18480" s="42"/>
      <c r="D18480" s="90"/>
      <c r="F18480" s="90"/>
      <c r="G18480" s="42"/>
      <c r="H18480" s="90"/>
      <c r="M18480" s="42"/>
      <c r="S18480" s="42"/>
      <c r="T18480" s="42"/>
      <c r="U18480" s="42"/>
      <c r="V18480" s="42"/>
      <c r="W18480" s="42"/>
      <c r="X18480" s="42"/>
      <c r="Y18480" s="42"/>
      <c r="Z18480" s="42"/>
    </row>
    <row r="18481">
      <c r="B18481" s="42"/>
      <c r="D18481" s="90"/>
      <c r="F18481" s="90"/>
      <c r="G18481" s="42"/>
      <c r="H18481" s="90"/>
      <c r="M18481" s="42"/>
      <c r="S18481" s="42"/>
      <c r="T18481" s="42"/>
      <c r="U18481" s="42"/>
      <c r="V18481" s="42"/>
      <c r="W18481" s="42"/>
      <c r="X18481" s="42"/>
      <c r="Y18481" s="42"/>
      <c r="Z18481" s="42"/>
    </row>
    <row r="18482">
      <c r="B18482" s="42"/>
      <c r="D18482" s="90"/>
      <c r="F18482" s="90"/>
      <c r="G18482" s="42"/>
      <c r="H18482" s="90"/>
      <c r="M18482" s="42"/>
      <c r="S18482" s="42"/>
      <c r="T18482" s="42"/>
      <c r="U18482" s="42"/>
      <c r="V18482" s="42"/>
      <c r="W18482" s="42"/>
      <c r="X18482" s="42"/>
      <c r="Y18482" s="42"/>
      <c r="Z18482" s="42"/>
    </row>
    <row r="18483">
      <c r="B18483" s="42"/>
      <c r="D18483" s="90"/>
      <c r="F18483" s="90"/>
      <c r="G18483" s="42"/>
      <c r="H18483" s="90"/>
      <c r="M18483" s="42"/>
      <c r="S18483" s="42"/>
      <c r="T18483" s="42"/>
      <c r="U18483" s="42"/>
      <c r="V18483" s="42"/>
      <c r="W18483" s="42"/>
      <c r="X18483" s="42"/>
      <c r="Y18483" s="42"/>
      <c r="Z18483" s="42"/>
    </row>
    <row r="18484">
      <c r="B18484" s="42"/>
      <c r="D18484" s="90"/>
      <c r="F18484" s="90"/>
      <c r="G18484" s="42"/>
      <c r="H18484" s="90"/>
      <c r="M18484" s="42"/>
      <c r="S18484" s="42"/>
      <c r="T18484" s="42"/>
      <c r="U18484" s="42"/>
      <c r="V18484" s="42"/>
      <c r="W18484" s="42"/>
      <c r="X18484" s="42"/>
      <c r="Y18484" s="42"/>
      <c r="Z18484" s="42"/>
    </row>
    <row r="18485">
      <c r="B18485" s="42"/>
      <c r="D18485" s="90"/>
      <c r="F18485" s="90"/>
      <c r="G18485" s="42"/>
      <c r="H18485" s="90"/>
      <c r="M18485" s="42"/>
      <c r="S18485" s="42"/>
      <c r="T18485" s="42"/>
      <c r="U18485" s="42"/>
      <c r="V18485" s="42"/>
      <c r="W18485" s="42"/>
      <c r="X18485" s="42"/>
      <c r="Y18485" s="42"/>
      <c r="Z18485" s="42"/>
    </row>
    <row r="18486">
      <c r="B18486" s="42"/>
      <c r="D18486" s="90"/>
      <c r="F18486" s="90"/>
      <c r="G18486" s="42"/>
      <c r="H18486" s="90"/>
      <c r="M18486" s="42"/>
      <c r="S18486" s="42"/>
      <c r="T18486" s="42"/>
      <c r="U18486" s="42"/>
      <c r="V18486" s="42"/>
      <c r="W18486" s="42"/>
      <c r="X18486" s="42"/>
      <c r="Y18486" s="42"/>
      <c r="Z18486" s="42"/>
    </row>
    <row r="18487">
      <c r="B18487" s="42"/>
      <c r="D18487" s="90"/>
      <c r="F18487" s="90"/>
      <c r="G18487" s="42"/>
      <c r="H18487" s="90"/>
      <c r="M18487" s="42"/>
      <c r="S18487" s="42"/>
      <c r="T18487" s="42"/>
      <c r="U18487" s="42"/>
      <c r="V18487" s="42"/>
      <c r="W18487" s="42"/>
      <c r="X18487" s="42"/>
      <c r="Y18487" s="42"/>
      <c r="Z18487" s="42"/>
    </row>
    <row r="18488">
      <c r="B18488" s="42"/>
      <c r="D18488" s="90"/>
      <c r="F18488" s="90"/>
      <c r="G18488" s="42"/>
      <c r="H18488" s="90"/>
      <c r="M18488" s="42"/>
      <c r="S18488" s="42"/>
      <c r="T18488" s="42"/>
      <c r="U18488" s="42"/>
      <c r="V18488" s="42"/>
      <c r="W18488" s="42"/>
      <c r="X18488" s="42"/>
      <c r="Y18488" s="42"/>
      <c r="Z18488" s="42"/>
    </row>
    <row r="18489">
      <c r="B18489" s="42"/>
      <c r="D18489" s="90"/>
      <c r="F18489" s="90"/>
      <c r="G18489" s="42"/>
      <c r="H18489" s="90"/>
      <c r="M18489" s="42"/>
      <c r="S18489" s="42"/>
      <c r="T18489" s="42"/>
      <c r="U18489" s="42"/>
      <c r="V18489" s="42"/>
      <c r="W18489" s="42"/>
      <c r="X18489" s="42"/>
      <c r="Y18489" s="42"/>
      <c r="Z18489" s="42"/>
    </row>
    <row r="18490">
      <c r="B18490" s="42"/>
      <c r="D18490" s="90"/>
      <c r="F18490" s="90"/>
      <c r="G18490" s="42"/>
      <c r="H18490" s="90"/>
      <c r="M18490" s="42"/>
      <c r="S18490" s="42"/>
      <c r="T18490" s="42"/>
      <c r="U18490" s="42"/>
      <c r="V18490" s="42"/>
      <c r="W18490" s="42"/>
      <c r="X18490" s="42"/>
      <c r="Y18490" s="42"/>
      <c r="Z18490" s="42"/>
    </row>
    <row r="18491">
      <c r="B18491" s="42"/>
      <c r="D18491" s="90"/>
      <c r="F18491" s="90"/>
      <c r="G18491" s="42"/>
      <c r="H18491" s="90"/>
      <c r="M18491" s="42"/>
      <c r="S18491" s="42"/>
      <c r="T18491" s="42"/>
      <c r="U18491" s="42"/>
      <c r="V18491" s="42"/>
      <c r="W18491" s="42"/>
      <c r="X18491" s="42"/>
      <c r="Y18491" s="42"/>
      <c r="Z18491" s="42"/>
    </row>
    <row r="18492">
      <c r="B18492" s="42"/>
      <c r="D18492" s="90"/>
      <c r="F18492" s="90"/>
      <c r="G18492" s="42"/>
      <c r="H18492" s="90"/>
      <c r="M18492" s="42"/>
      <c r="S18492" s="42"/>
      <c r="T18492" s="42"/>
      <c r="U18492" s="42"/>
      <c r="V18492" s="42"/>
      <c r="W18492" s="42"/>
      <c r="X18492" s="42"/>
      <c r="Y18492" s="42"/>
      <c r="Z18492" s="42"/>
    </row>
    <row r="18493">
      <c r="B18493" s="42"/>
      <c r="D18493" s="90"/>
      <c r="F18493" s="90"/>
      <c r="G18493" s="42"/>
      <c r="H18493" s="90"/>
      <c r="M18493" s="42"/>
      <c r="S18493" s="42"/>
      <c r="T18493" s="42"/>
      <c r="U18493" s="42"/>
      <c r="V18493" s="42"/>
      <c r="W18493" s="42"/>
      <c r="X18493" s="42"/>
      <c r="Y18493" s="42"/>
      <c r="Z18493" s="42"/>
    </row>
    <row r="18494">
      <c r="B18494" s="42"/>
      <c r="D18494" s="90"/>
      <c r="F18494" s="90"/>
      <c r="G18494" s="42"/>
      <c r="H18494" s="90"/>
      <c r="M18494" s="42"/>
      <c r="S18494" s="42"/>
      <c r="T18494" s="42"/>
      <c r="U18494" s="42"/>
      <c r="V18494" s="42"/>
      <c r="W18494" s="42"/>
      <c r="X18494" s="42"/>
      <c r="Y18494" s="42"/>
      <c r="Z18494" s="42"/>
    </row>
    <row r="18495">
      <c r="B18495" s="42"/>
      <c r="D18495" s="90"/>
      <c r="F18495" s="90"/>
      <c r="G18495" s="42"/>
      <c r="H18495" s="90"/>
      <c r="M18495" s="42"/>
      <c r="S18495" s="42"/>
      <c r="T18495" s="42"/>
      <c r="U18495" s="42"/>
      <c r="V18495" s="42"/>
      <c r="W18495" s="42"/>
      <c r="X18495" s="42"/>
      <c r="Y18495" s="42"/>
      <c r="Z18495" s="42"/>
    </row>
    <row r="18496">
      <c r="B18496" s="42"/>
      <c r="D18496" s="90"/>
      <c r="F18496" s="90"/>
      <c r="G18496" s="42"/>
      <c r="H18496" s="90"/>
      <c r="M18496" s="42"/>
      <c r="S18496" s="42"/>
      <c r="T18496" s="42"/>
      <c r="U18496" s="42"/>
      <c r="V18496" s="42"/>
      <c r="W18496" s="42"/>
      <c r="X18496" s="42"/>
      <c r="Y18496" s="42"/>
      <c r="Z18496" s="42"/>
    </row>
    <row r="18497">
      <c r="B18497" s="42"/>
      <c r="D18497" s="90"/>
      <c r="F18497" s="90"/>
      <c r="G18497" s="42"/>
      <c r="H18497" s="90"/>
      <c r="M18497" s="42"/>
      <c r="S18497" s="42"/>
      <c r="T18497" s="42"/>
      <c r="U18497" s="42"/>
      <c r="V18497" s="42"/>
      <c r="W18497" s="42"/>
      <c r="X18497" s="42"/>
      <c r="Y18497" s="42"/>
      <c r="Z18497" s="42"/>
    </row>
    <row r="18498">
      <c r="B18498" s="42"/>
      <c r="D18498" s="90"/>
      <c r="F18498" s="90"/>
      <c r="G18498" s="42"/>
      <c r="H18498" s="90"/>
      <c r="M18498" s="42"/>
      <c r="S18498" s="42"/>
      <c r="T18498" s="42"/>
      <c r="U18498" s="42"/>
      <c r="V18498" s="42"/>
      <c r="W18498" s="42"/>
      <c r="X18498" s="42"/>
      <c r="Y18498" s="42"/>
      <c r="Z18498" s="42"/>
    </row>
    <row r="18499">
      <c r="B18499" s="42"/>
      <c r="D18499" s="90"/>
      <c r="F18499" s="90"/>
      <c r="G18499" s="42"/>
      <c r="H18499" s="90"/>
      <c r="M18499" s="42"/>
      <c r="S18499" s="42"/>
      <c r="T18499" s="42"/>
      <c r="U18499" s="42"/>
      <c r="V18499" s="42"/>
      <c r="W18499" s="42"/>
      <c r="X18499" s="42"/>
      <c r="Y18499" s="42"/>
      <c r="Z18499" s="42"/>
    </row>
    <row r="18500">
      <c r="B18500" s="42"/>
      <c r="D18500" s="90"/>
      <c r="F18500" s="90"/>
      <c r="G18500" s="42"/>
      <c r="H18500" s="90"/>
      <c r="M18500" s="42"/>
      <c r="S18500" s="42"/>
      <c r="T18500" s="42"/>
      <c r="U18500" s="42"/>
      <c r="V18500" s="42"/>
      <c r="W18500" s="42"/>
      <c r="X18500" s="42"/>
      <c r="Y18500" s="42"/>
      <c r="Z18500" s="42"/>
    </row>
    <row r="18501">
      <c r="B18501" s="42"/>
      <c r="D18501" s="90"/>
      <c r="F18501" s="90"/>
      <c r="G18501" s="42"/>
      <c r="H18501" s="90"/>
      <c r="M18501" s="42"/>
      <c r="S18501" s="42"/>
      <c r="T18501" s="42"/>
      <c r="U18501" s="42"/>
      <c r="V18501" s="42"/>
      <c r="W18501" s="42"/>
      <c r="X18501" s="42"/>
      <c r="Y18501" s="42"/>
      <c r="Z18501" s="42"/>
    </row>
    <row r="18502">
      <c r="B18502" s="42"/>
      <c r="D18502" s="90"/>
      <c r="F18502" s="90"/>
      <c r="G18502" s="42"/>
      <c r="H18502" s="90"/>
      <c r="M18502" s="42"/>
      <c r="S18502" s="42"/>
      <c r="T18502" s="42"/>
      <c r="U18502" s="42"/>
      <c r="V18502" s="42"/>
      <c r="W18502" s="42"/>
      <c r="X18502" s="42"/>
      <c r="Y18502" s="42"/>
      <c r="Z18502" s="42"/>
    </row>
    <row r="18503">
      <c r="B18503" s="42"/>
      <c r="D18503" s="90"/>
      <c r="F18503" s="90"/>
      <c r="G18503" s="42"/>
      <c r="H18503" s="90"/>
      <c r="M18503" s="42"/>
      <c r="S18503" s="42"/>
      <c r="T18503" s="42"/>
      <c r="U18503" s="42"/>
      <c r="V18503" s="42"/>
      <c r="W18503" s="42"/>
      <c r="X18503" s="42"/>
      <c r="Y18503" s="42"/>
      <c r="Z18503" s="42"/>
    </row>
    <row r="18504">
      <c r="B18504" s="42"/>
      <c r="D18504" s="90"/>
      <c r="F18504" s="90"/>
      <c r="G18504" s="42"/>
      <c r="H18504" s="90"/>
      <c r="M18504" s="42"/>
      <c r="S18504" s="42"/>
      <c r="T18504" s="42"/>
      <c r="U18504" s="42"/>
      <c r="V18504" s="42"/>
      <c r="W18504" s="42"/>
      <c r="X18504" s="42"/>
      <c r="Y18504" s="42"/>
      <c r="Z18504" s="42"/>
    </row>
    <row r="18505">
      <c r="B18505" s="42"/>
      <c r="D18505" s="90"/>
      <c r="F18505" s="90"/>
      <c r="G18505" s="42"/>
      <c r="H18505" s="90"/>
      <c r="M18505" s="42"/>
      <c r="S18505" s="42"/>
      <c r="T18505" s="42"/>
      <c r="U18505" s="42"/>
      <c r="V18505" s="42"/>
      <c r="W18505" s="42"/>
      <c r="X18505" s="42"/>
      <c r="Y18505" s="42"/>
      <c r="Z18505" s="42"/>
    </row>
    <row r="18506">
      <c r="B18506" s="42"/>
      <c r="D18506" s="90"/>
      <c r="F18506" s="90"/>
      <c r="G18506" s="42"/>
      <c r="H18506" s="90"/>
      <c r="M18506" s="42"/>
      <c r="S18506" s="42"/>
      <c r="T18506" s="42"/>
      <c r="U18506" s="42"/>
      <c r="V18506" s="42"/>
      <c r="W18506" s="42"/>
      <c r="X18506" s="42"/>
      <c r="Y18506" s="42"/>
      <c r="Z18506" s="42"/>
    </row>
    <row r="18507">
      <c r="B18507" s="42"/>
      <c r="D18507" s="90"/>
      <c r="F18507" s="90"/>
      <c r="G18507" s="42"/>
      <c r="H18507" s="90"/>
      <c r="M18507" s="42"/>
      <c r="S18507" s="42"/>
      <c r="T18507" s="42"/>
      <c r="U18507" s="42"/>
      <c r="V18507" s="42"/>
      <c r="W18507" s="42"/>
      <c r="X18507" s="42"/>
      <c r="Y18507" s="42"/>
      <c r="Z18507" s="42"/>
    </row>
    <row r="18508">
      <c r="B18508" s="42"/>
      <c r="D18508" s="90"/>
      <c r="F18508" s="90"/>
      <c r="G18508" s="42"/>
      <c r="H18508" s="90"/>
      <c r="M18508" s="42"/>
      <c r="S18508" s="42"/>
      <c r="T18508" s="42"/>
      <c r="U18508" s="42"/>
      <c r="V18508" s="42"/>
      <c r="W18508" s="42"/>
      <c r="X18508" s="42"/>
      <c r="Y18508" s="42"/>
      <c r="Z18508" s="42"/>
    </row>
    <row r="18509">
      <c r="B18509" s="42"/>
      <c r="D18509" s="90"/>
      <c r="F18509" s="90"/>
      <c r="G18509" s="42"/>
      <c r="H18509" s="90"/>
      <c r="M18509" s="42"/>
      <c r="S18509" s="42"/>
      <c r="T18509" s="42"/>
      <c r="U18509" s="42"/>
      <c r="V18509" s="42"/>
      <c r="W18509" s="42"/>
      <c r="X18509" s="42"/>
      <c r="Y18509" s="42"/>
      <c r="Z18509" s="42"/>
    </row>
    <row r="18510">
      <c r="B18510" s="42"/>
      <c r="D18510" s="90"/>
      <c r="F18510" s="90"/>
      <c r="G18510" s="42"/>
      <c r="H18510" s="90"/>
      <c r="M18510" s="42"/>
      <c r="S18510" s="42"/>
      <c r="T18510" s="42"/>
      <c r="U18510" s="42"/>
      <c r="V18510" s="42"/>
      <c r="W18510" s="42"/>
      <c r="X18510" s="42"/>
      <c r="Y18510" s="42"/>
      <c r="Z18510" s="42"/>
    </row>
    <row r="18511">
      <c r="B18511" s="42"/>
      <c r="D18511" s="90"/>
      <c r="F18511" s="90"/>
      <c r="G18511" s="42"/>
      <c r="H18511" s="90"/>
      <c r="M18511" s="42"/>
      <c r="S18511" s="42"/>
      <c r="T18511" s="42"/>
      <c r="U18511" s="42"/>
      <c r="V18511" s="42"/>
      <c r="W18511" s="42"/>
      <c r="X18511" s="42"/>
      <c r="Y18511" s="42"/>
      <c r="Z18511" s="42"/>
    </row>
    <row r="18512">
      <c r="B18512" s="42"/>
      <c r="D18512" s="90"/>
      <c r="F18512" s="90"/>
      <c r="G18512" s="42"/>
      <c r="H18512" s="90"/>
      <c r="M18512" s="42"/>
      <c r="S18512" s="42"/>
      <c r="T18512" s="42"/>
      <c r="U18512" s="42"/>
      <c r="V18512" s="42"/>
      <c r="W18512" s="42"/>
      <c r="X18512" s="42"/>
      <c r="Y18512" s="42"/>
      <c r="Z18512" s="42"/>
    </row>
    <row r="18513">
      <c r="B18513" s="42"/>
      <c r="D18513" s="90"/>
      <c r="F18513" s="90"/>
      <c r="G18513" s="42"/>
      <c r="H18513" s="90"/>
      <c r="M18513" s="42"/>
      <c r="S18513" s="42"/>
      <c r="T18513" s="42"/>
      <c r="U18513" s="42"/>
      <c r="V18513" s="42"/>
      <c r="W18513" s="42"/>
      <c r="X18513" s="42"/>
      <c r="Y18513" s="42"/>
      <c r="Z18513" s="42"/>
    </row>
    <row r="18514">
      <c r="B18514" s="42"/>
      <c r="D18514" s="90"/>
      <c r="F18514" s="90"/>
      <c r="G18514" s="42"/>
      <c r="H18514" s="90"/>
      <c r="M18514" s="42"/>
      <c r="S18514" s="42"/>
      <c r="T18514" s="42"/>
      <c r="U18514" s="42"/>
      <c r="V18514" s="42"/>
      <c r="W18514" s="42"/>
      <c r="X18514" s="42"/>
      <c r="Y18514" s="42"/>
      <c r="Z18514" s="42"/>
    </row>
    <row r="18515">
      <c r="B18515" s="42"/>
      <c r="D18515" s="90"/>
      <c r="F18515" s="90"/>
      <c r="G18515" s="42"/>
      <c r="H18515" s="90"/>
      <c r="M18515" s="42"/>
      <c r="S18515" s="42"/>
      <c r="T18515" s="42"/>
      <c r="U18515" s="42"/>
      <c r="V18515" s="42"/>
      <c r="W18515" s="42"/>
      <c r="X18515" s="42"/>
      <c r="Y18515" s="42"/>
      <c r="Z18515" s="42"/>
    </row>
    <row r="18516">
      <c r="B18516" s="42"/>
      <c r="D18516" s="90"/>
      <c r="F18516" s="90"/>
      <c r="G18516" s="42"/>
      <c r="H18516" s="90"/>
      <c r="M18516" s="42"/>
      <c r="S18516" s="42"/>
      <c r="T18516" s="42"/>
      <c r="U18516" s="42"/>
      <c r="V18516" s="42"/>
      <c r="W18516" s="42"/>
      <c r="X18516" s="42"/>
      <c r="Y18516" s="42"/>
      <c r="Z18516" s="42"/>
    </row>
    <row r="18517">
      <c r="B18517" s="42"/>
      <c r="D18517" s="90"/>
      <c r="F18517" s="90"/>
      <c r="G18517" s="42"/>
      <c r="H18517" s="90"/>
      <c r="M18517" s="42"/>
      <c r="S18517" s="42"/>
      <c r="T18517" s="42"/>
      <c r="U18517" s="42"/>
      <c r="V18517" s="42"/>
      <c r="W18517" s="42"/>
      <c r="X18517" s="42"/>
      <c r="Y18517" s="42"/>
      <c r="Z18517" s="42"/>
    </row>
    <row r="18518">
      <c r="B18518" s="42"/>
      <c r="D18518" s="90"/>
      <c r="F18518" s="90"/>
      <c r="G18518" s="42"/>
      <c r="H18518" s="90"/>
      <c r="M18518" s="42"/>
      <c r="S18518" s="42"/>
      <c r="T18518" s="42"/>
      <c r="U18518" s="42"/>
      <c r="V18518" s="42"/>
      <c r="W18518" s="42"/>
      <c r="X18518" s="42"/>
      <c r="Y18518" s="42"/>
      <c r="Z18518" s="42"/>
    </row>
    <row r="18519">
      <c r="B18519" s="42"/>
      <c r="D18519" s="90"/>
      <c r="F18519" s="90"/>
      <c r="G18519" s="42"/>
      <c r="H18519" s="90"/>
      <c r="M18519" s="42"/>
      <c r="S18519" s="42"/>
      <c r="T18519" s="42"/>
      <c r="U18519" s="42"/>
      <c r="V18519" s="42"/>
      <c r="W18519" s="42"/>
      <c r="X18519" s="42"/>
      <c r="Y18519" s="42"/>
      <c r="Z18519" s="42"/>
    </row>
    <row r="18520">
      <c r="B18520" s="42"/>
      <c r="D18520" s="90"/>
      <c r="F18520" s="90"/>
      <c r="G18520" s="42"/>
      <c r="H18520" s="90"/>
      <c r="M18520" s="42"/>
      <c r="S18520" s="42"/>
      <c r="T18520" s="42"/>
      <c r="U18520" s="42"/>
      <c r="V18520" s="42"/>
      <c r="W18520" s="42"/>
      <c r="X18520" s="42"/>
      <c r="Y18520" s="42"/>
      <c r="Z18520" s="42"/>
    </row>
    <row r="18521">
      <c r="B18521" s="42"/>
      <c r="D18521" s="90"/>
      <c r="F18521" s="90"/>
      <c r="G18521" s="42"/>
      <c r="H18521" s="90"/>
      <c r="M18521" s="42"/>
      <c r="S18521" s="42"/>
      <c r="T18521" s="42"/>
      <c r="U18521" s="42"/>
      <c r="V18521" s="42"/>
      <c r="W18521" s="42"/>
      <c r="X18521" s="42"/>
      <c r="Y18521" s="42"/>
      <c r="Z18521" s="42"/>
    </row>
    <row r="18522">
      <c r="B18522" s="42"/>
      <c r="D18522" s="90"/>
      <c r="F18522" s="90"/>
      <c r="G18522" s="42"/>
      <c r="H18522" s="90"/>
      <c r="M18522" s="42"/>
      <c r="S18522" s="42"/>
      <c r="T18522" s="42"/>
      <c r="U18522" s="42"/>
      <c r="V18522" s="42"/>
      <c r="W18522" s="42"/>
      <c r="X18522" s="42"/>
      <c r="Y18522" s="42"/>
      <c r="Z18522" s="42"/>
    </row>
    <row r="18523">
      <c r="B18523" s="42"/>
      <c r="D18523" s="90"/>
      <c r="F18523" s="90"/>
      <c r="G18523" s="42"/>
      <c r="H18523" s="90"/>
      <c r="M18523" s="42"/>
      <c r="S18523" s="42"/>
      <c r="T18523" s="42"/>
      <c r="U18523" s="42"/>
      <c r="V18523" s="42"/>
      <c r="W18523" s="42"/>
      <c r="X18523" s="42"/>
      <c r="Y18523" s="42"/>
      <c r="Z18523" s="42"/>
    </row>
    <row r="18524">
      <c r="B18524" s="42"/>
      <c r="D18524" s="90"/>
      <c r="F18524" s="90"/>
      <c r="G18524" s="42"/>
      <c r="H18524" s="90"/>
      <c r="M18524" s="42"/>
      <c r="S18524" s="42"/>
      <c r="T18524" s="42"/>
      <c r="U18524" s="42"/>
      <c r="V18524" s="42"/>
      <c r="W18524" s="42"/>
      <c r="X18524" s="42"/>
      <c r="Y18524" s="42"/>
      <c r="Z18524" s="42"/>
    </row>
    <row r="18525">
      <c r="B18525" s="42"/>
      <c r="D18525" s="90"/>
      <c r="F18525" s="90"/>
      <c r="G18525" s="42"/>
      <c r="H18525" s="90"/>
      <c r="M18525" s="42"/>
      <c r="S18525" s="42"/>
      <c r="T18525" s="42"/>
      <c r="U18525" s="42"/>
      <c r="V18525" s="42"/>
      <c r="W18525" s="42"/>
      <c r="X18525" s="42"/>
      <c r="Y18525" s="42"/>
      <c r="Z18525" s="42"/>
    </row>
    <row r="18526">
      <c r="B18526" s="42"/>
      <c r="D18526" s="90"/>
      <c r="F18526" s="90"/>
      <c r="G18526" s="42"/>
      <c r="H18526" s="90"/>
      <c r="M18526" s="42"/>
      <c r="S18526" s="42"/>
      <c r="T18526" s="42"/>
      <c r="U18526" s="42"/>
      <c r="V18526" s="42"/>
      <c r="W18526" s="42"/>
      <c r="X18526" s="42"/>
      <c r="Y18526" s="42"/>
      <c r="Z18526" s="42"/>
    </row>
    <row r="18527">
      <c r="B18527" s="42"/>
      <c r="D18527" s="90"/>
      <c r="F18527" s="90"/>
      <c r="G18527" s="42"/>
      <c r="H18527" s="90"/>
      <c r="M18527" s="42"/>
      <c r="S18527" s="42"/>
      <c r="T18527" s="42"/>
      <c r="U18527" s="42"/>
      <c r="V18527" s="42"/>
      <c r="W18527" s="42"/>
      <c r="X18527" s="42"/>
      <c r="Y18527" s="42"/>
      <c r="Z18527" s="42"/>
    </row>
    <row r="18528">
      <c r="B18528" s="42"/>
      <c r="D18528" s="90"/>
      <c r="F18528" s="90"/>
      <c r="G18528" s="42"/>
      <c r="H18528" s="90"/>
      <c r="M18528" s="42"/>
      <c r="S18528" s="42"/>
      <c r="T18528" s="42"/>
      <c r="U18528" s="42"/>
      <c r="V18528" s="42"/>
      <c r="W18528" s="42"/>
      <c r="X18528" s="42"/>
      <c r="Y18528" s="42"/>
      <c r="Z18528" s="42"/>
    </row>
    <row r="18529">
      <c r="B18529" s="42"/>
      <c r="D18529" s="90"/>
      <c r="F18529" s="90"/>
      <c r="G18529" s="42"/>
      <c r="H18529" s="90"/>
      <c r="M18529" s="42"/>
      <c r="S18529" s="42"/>
      <c r="T18529" s="42"/>
      <c r="U18529" s="42"/>
      <c r="V18529" s="42"/>
      <c r="W18529" s="42"/>
      <c r="X18529" s="42"/>
      <c r="Y18529" s="42"/>
      <c r="Z18529" s="42"/>
    </row>
    <row r="18530">
      <c r="B18530" s="42"/>
      <c r="D18530" s="90"/>
      <c r="F18530" s="90"/>
      <c r="G18530" s="42"/>
      <c r="H18530" s="90"/>
      <c r="M18530" s="42"/>
      <c r="S18530" s="42"/>
      <c r="T18530" s="42"/>
      <c r="U18530" s="42"/>
      <c r="V18530" s="42"/>
      <c r="W18530" s="42"/>
      <c r="X18530" s="42"/>
      <c r="Y18530" s="42"/>
      <c r="Z18530" s="42"/>
    </row>
    <row r="18531">
      <c r="B18531" s="42"/>
      <c r="D18531" s="90"/>
      <c r="F18531" s="90"/>
      <c r="G18531" s="42"/>
      <c r="H18531" s="90"/>
      <c r="M18531" s="42"/>
      <c r="S18531" s="42"/>
      <c r="T18531" s="42"/>
      <c r="U18531" s="42"/>
      <c r="V18531" s="42"/>
      <c r="W18531" s="42"/>
      <c r="X18531" s="42"/>
      <c r="Y18531" s="42"/>
      <c r="Z18531" s="42"/>
    </row>
    <row r="18532">
      <c r="B18532" s="42"/>
      <c r="D18532" s="90"/>
      <c r="F18532" s="90"/>
      <c r="G18532" s="42"/>
      <c r="H18532" s="90"/>
      <c r="M18532" s="42"/>
      <c r="S18532" s="42"/>
      <c r="T18532" s="42"/>
      <c r="U18532" s="42"/>
      <c r="V18532" s="42"/>
      <c r="W18532" s="42"/>
      <c r="X18532" s="42"/>
      <c r="Y18532" s="42"/>
      <c r="Z18532" s="42"/>
    </row>
    <row r="18533">
      <c r="B18533" s="42"/>
      <c r="D18533" s="90"/>
      <c r="F18533" s="90"/>
      <c r="G18533" s="42"/>
      <c r="H18533" s="90"/>
      <c r="M18533" s="42"/>
      <c r="S18533" s="42"/>
      <c r="T18533" s="42"/>
      <c r="U18533" s="42"/>
      <c r="V18533" s="42"/>
      <c r="W18533" s="42"/>
      <c r="X18533" s="42"/>
      <c r="Y18533" s="42"/>
      <c r="Z18533" s="42"/>
    </row>
    <row r="18534">
      <c r="B18534" s="42"/>
      <c r="D18534" s="90"/>
      <c r="F18534" s="90"/>
      <c r="G18534" s="42"/>
      <c r="H18534" s="90"/>
      <c r="M18534" s="42"/>
      <c r="S18534" s="42"/>
      <c r="T18534" s="42"/>
      <c r="U18534" s="42"/>
      <c r="V18534" s="42"/>
      <c r="W18534" s="42"/>
      <c r="X18534" s="42"/>
      <c r="Y18534" s="42"/>
      <c r="Z18534" s="42"/>
    </row>
    <row r="18535">
      <c r="B18535" s="42"/>
      <c r="D18535" s="90"/>
      <c r="F18535" s="90"/>
      <c r="G18535" s="42"/>
      <c r="H18535" s="90"/>
      <c r="M18535" s="42"/>
      <c r="S18535" s="42"/>
      <c r="T18535" s="42"/>
      <c r="U18535" s="42"/>
      <c r="V18535" s="42"/>
      <c r="W18535" s="42"/>
      <c r="X18535" s="42"/>
      <c r="Y18535" s="42"/>
      <c r="Z18535" s="42"/>
    </row>
    <row r="18536">
      <c r="B18536" s="42"/>
      <c r="D18536" s="90"/>
      <c r="F18536" s="90"/>
      <c r="G18536" s="42"/>
      <c r="H18536" s="90"/>
      <c r="M18536" s="42"/>
      <c r="S18536" s="42"/>
      <c r="T18536" s="42"/>
      <c r="U18536" s="42"/>
      <c r="V18536" s="42"/>
      <c r="W18536" s="42"/>
      <c r="X18536" s="42"/>
      <c r="Y18536" s="42"/>
      <c r="Z18536" s="42"/>
    </row>
    <row r="18537">
      <c r="B18537" s="42"/>
      <c r="D18537" s="90"/>
      <c r="F18537" s="90"/>
      <c r="G18537" s="42"/>
      <c r="H18537" s="90"/>
      <c r="M18537" s="42"/>
      <c r="S18537" s="42"/>
      <c r="T18537" s="42"/>
      <c r="U18537" s="42"/>
      <c r="V18537" s="42"/>
      <c r="W18537" s="42"/>
      <c r="X18537" s="42"/>
      <c r="Y18537" s="42"/>
      <c r="Z18537" s="42"/>
    </row>
    <row r="18538">
      <c r="B18538" s="42"/>
      <c r="D18538" s="90"/>
      <c r="F18538" s="90"/>
      <c r="G18538" s="42"/>
      <c r="H18538" s="90"/>
      <c r="M18538" s="42"/>
      <c r="S18538" s="42"/>
      <c r="T18538" s="42"/>
      <c r="U18538" s="42"/>
      <c r="V18538" s="42"/>
      <c r="W18538" s="42"/>
      <c r="X18538" s="42"/>
      <c r="Y18538" s="42"/>
      <c r="Z18538" s="42"/>
    </row>
    <row r="18539">
      <c r="B18539" s="42"/>
      <c r="D18539" s="90"/>
      <c r="F18539" s="90"/>
      <c r="G18539" s="42"/>
      <c r="H18539" s="90"/>
      <c r="M18539" s="42"/>
      <c r="S18539" s="42"/>
      <c r="T18539" s="42"/>
      <c r="U18539" s="42"/>
      <c r="V18539" s="42"/>
      <c r="W18539" s="42"/>
      <c r="X18539" s="42"/>
      <c r="Y18539" s="42"/>
      <c r="Z18539" s="42"/>
    </row>
    <row r="18540">
      <c r="B18540" s="42"/>
      <c r="D18540" s="90"/>
      <c r="F18540" s="90"/>
      <c r="G18540" s="42"/>
      <c r="H18540" s="90"/>
      <c r="M18540" s="42"/>
      <c r="S18540" s="42"/>
      <c r="T18540" s="42"/>
      <c r="U18540" s="42"/>
      <c r="V18540" s="42"/>
      <c r="W18540" s="42"/>
      <c r="X18540" s="42"/>
      <c r="Y18540" s="42"/>
      <c r="Z18540" s="42"/>
    </row>
    <row r="18541">
      <c r="B18541" s="42"/>
      <c r="D18541" s="90"/>
      <c r="F18541" s="90"/>
      <c r="G18541" s="42"/>
      <c r="H18541" s="90"/>
      <c r="M18541" s="42"/>
      <c r="S18541" s="42"/>
      <c r="T18541" s="42"/>
      <c r="U18541" s="42"/>
      <c r="V18541" s="42"/>
      <c r="W18541" s="42"/>
      <c r="X18541" s="42"/>
      <c r="Y18541" s="42"/>
      <c r="Z18541" s="42"/>
    </row>
    <row r="18542">
      <c r="B18542" s="42"/>
      <c r="D18542" s="90"/>
      <c r="F18542" s="90"/>
      <c r="G18542" s="42"/>
      <c r="H18542" s="90"/>
      <c r="M18542" s="42"/>
      <c r="S18542" s="42"/>
      <c r="T18542" s="42"/>
      <c r="U18542" s="42"/>
      <c r="V18542" s="42"/>
      <c r="W18542" s="42"/>
      <c r="X18542" s="42"/>
      <c r="Y18542" s="42"/>
      <c r="Z18542" s="42"/>
    </row>
    <row r="18543">
      <c r="B18543" s="42"/>
      <c r="D18543" s="90"/>
      <c r="F18543" s="90"/>
      <c r="G18543" s="42"/>
      <c r="H18543" s="90"/>
      <c r="M18543" s="42"/>
      <c r="S18543" s="42"/>
      <c r="T18543" s="42"/>
      <c r="U18543" s="42"/>
      <c r="V18543" s="42"/>
      <c r="W18543" s="42"/>
      <c r="X18543" s="42"/>
      <c r="Y18543" s="42"/>
      <c r="Z18543" s="42"/>
    </row>
    <row r="18544">
      <c r="B18544" s="42"/>
      <c r="D18544" s="90"/>
      <c r="F18544" s="90"/>
      <c r="G18544" s="42"/>
      <c r="H18544" s="90"/>
      <c r="M18544" s="42"/>
      <c r="S18544" s="42"/>
      <c r="T18544" s="42"/>
      <c r="U18544" s="42"/>
      <c r="V18544" s="42"/>
      <c r="W18544" s="42"/>
      <c r="X18544" s="42"/>
      <c r="Y18544" s="42"/>
      <c r="Z18544" s="42"/>
    </row>
    <row r="18545">
      <c r="B18545" s="42"/>
      <c r="D18545" s="90"/>
      <c r="F18545" s="90"/>
      <c r="G18545" s="42"/>
      <c r="H18545" s="90"/>
      <c r="M18545" s="42"/>
      <c r="S18545" s="42"/>
      <c r="T18545" s="42"/>
      <c r="U18545" s="42"/>
      <c r="V18545" s="42"/>
      <c r="W18545" s="42"/>
      <c r="X18545" s="42"/>
      <c r="Y18545" s="42"/>
      <c r="Z18545" s="42"/>
    </row>
    <row r="18546">
      <c r="B18546" s="42"/>
      <c r="D18546" s="90"/>
      <c r="F18546" s="90"/>
      <c r="G18546" s="42"/>
      <c r="H18546" s="90"/>
      <c r="M18546" s="42"/>
      <c r="S18546" s="42"/>
      <c r="T18546" s="42"/>
      <c r="U18546" s="42"/>
      <c r="V18546" s="42"/>
      <c r="W18546" s="42"/>
      <c r="X18546" s="42"/>
      <c r="Y18546" s="42"/>
      <c r="Z18546" s="42"/>
    </row>
    <row r="18547">
      <c r="B18547" s="42"/>
      <c r="D18547" s="90"/>
      <c r="F18547" s="90"/>
      <c r="G18547" s="42"/>
      <c r="H18547" s="90"/>
      <c r="M18547" s="42"/>
      <c r="S18547" s="42"/>
      <c r="T18547" s="42"/>
      <c r="U18547" s="42"/>
      <c r="V18547" s="42"/>
      <c r="W18547" s="42"/>
      <c r="X18547" s="42"/>
      <c r="Y18547" s="42"/>
      <c r="Z18547" s="42"/>
    </row>
    <row r="18548">
      <c r="B18548" s="42"/>
      <c r="D18548" s="90"/>
      <c r="F18548" s="90"/>
      <c r="G18548" s="42"/>
      <c r="H18548" s="90"/>
      <c r="M18548" s="42"/>
      <c r="S18548" s="42"/>
      <c r="T18548" s="42"/>
      <c r="U18548" s="42"/>
      <c r="V18548" s="42"/>
      <c r="W18548" s="42"/>
      <c r="X18548" s="42"/>
      <c r="Y18548" s="42"/>
      <c r="Z18548" s="42"/>
    </row>
    <row r="18549">
      <c r="B18549" s="42"/>
      <c r="D18549" s="90"/>
      <c r="F18549" s="90"/>
      <c r="G18549" s="42"/>
      <c r="H18549" s="90"/>
      <c r="M18549" s="42"/>
      <c r="S18549" s="42"/>
      <c r="T18549" s="42"/>
      <c r="U18549" s="42"/>
      <c r="V18549" s="42"/>
      <c r="W18549" s="42"/>
      <c r="X18549" s="42"/>
      <c r="Y18549" s="42"/>
      <c r="Z18549" s="42"/>
    </row>
    <row r="18550">
      <c r="B18550" s="42"/>
      <c r="D18550" s="90"/>
      <c r="F18550" s="90"/>
      <c r="G18550" s="42"/>
      <c r="H18550" s="90"/>
      <c r="M18550" s="42"/>
      <c r="S18550" s="42"/>
      <c r="T18550" s="42"/>
      <c r="U18550" s="42"/>
      <c r="V18550" s="42"/>
      <c r="W18550" s="42"/>
      <c r="X18550" s="42"/>
      <c r="Y18550" s="42"/>
      <c r="Z18550" s="42"/>
    </row>
    <row r="18551">
      <c r="B18551" s="42"/>
      <c r="D18551" s="90"/>
      <c r="F18551" s="90"/>
      <c r="G18551" s="42"/>
      <c r="H18551" s="90"/>
      <c r="M18551" s="42"/>
      <c r="S18551" s="42"/>
      <c r="T18551" s="42"/>
      <c r="U18551" s="42"/>
      <c r="V18551" s="42"/>
      <c r="W18551" s="42"/>
      <c r="X18551" s="42"/>
      <c r="Y18551" s="42"/>
      <c r="Z18551" s="42"/>
    </row>
    <row r="18552">
      <c r="B18552" s="42"/>
      <c r="D18552" s="90"/>
      <c r="F18552" s="90"/>
      <c r="G18552" s="42"/>
      <c r="H18552" s="90"/>
      <c r="M18552" s="42"/>
      <c r="S18552" s="42"/>
      <c r="T18552" s="42"/>
      <c r="U18552" s="42"/>
      <c r="V18552" s="42"/>
      <c r="W18552" s="42"/>
      <c r="X18552" s="42"/>
      <c r="Y18552" s="42"/>
      <c r="Z18552" s="42"/>
    </row>
    <row r="18553">
      <c r="B18553" s="42"/>
      <c r="D18553" s="90"/>
      <c r="F18553" s="90"/>
      <c r="G18553" s="42"/>
      <c r="H18553" s="90"/>
      <c r="M18553" s="42"/>
      <c r="S18553" s="42"/>
      <c r="T18553" s="42"/>
      <c r="U18553" s="42"/>
      <c r="V18553" s="42"/>
      <c r="W18553" s="42"/>
      <c r="X18553" s="42"/>
      <c r="Y18553" s="42"/>
      <c r="Z18553" s="42"/>
    </row>
    <row r="18554">
      <c r="B18554" s="42"/>
      <c r="D18554" s="90"/>
      <c r="F18554" s="90"/>
      <c r="G18554" s="42"/>
      <c r="H18554" s="90"/>
      <c r="M18554" s="42"/>
      <c r="S18554" s="42"/>
      <c r="T18554" s="42"/>
      <c r="U18554" s="42"/>
      <c r="V18554" s="42"/>
      <c r="W18554" s="42"/>
      <c r="X18554" s="42"/>
      <c r="Y18554" s="42"/>
      <c r="Z18554" s="42"/>
    </row>
    <row r="18555">
      <c r="B18555" s="42"/>
      <c r="D18555" s="90"/>
      <c r="F18555" s="90"/>
      <c r="G18555" s="42"/>
      <c r="H18555" s="90"/>
      <c r="M18555" s="42"/>
      <c r="S18555" s="42"/>
      <c r="T18555" s="42"/>
      <c r="U18555" s="42"/>
      <c r="V18555" s="42"/>
      <c r="W18555" s="42"/>
      <c r="X18555" s="42"/>
      <c r="Y18555" s="42"/>
      <c r="Z18555" s="42"/>
    </row>
    <row r="18556">
      <c r="B18556" s="42"/>
      <c r="D18556" s="90"/>
      <c r="F18556" s="90"/>
      <c r="G18556" s="42"/>
      <c r="H18556" s="90"/>
      <c r="M18556" s="42"/>
      <c r="S18556" s="42"/>
      <c r="T18556" s="42"/>
      <c r="U18556" s="42"/>
      <c r="V18556" s="42"/>
      <c r="W18556" s="42"/>
      <c r="X18556" s="42"/>
      <c r="Y18556" s="42"/>
      <c r="Z18556" s="42"/>
    </row>
    <row r="18557">
      <c r="B18557" s="42"/>
      <c r="D18557" s="90"/>
      <c r="F18557" s="90"/>
      <c r="G18557" s="42"/>
      <c r="H18557" s="90"/>
      <c r="M18557" s="42"/>
      <c r="S18557" s="42"/>
      <c r="T18557" s="42"/>
      <c r="U18557" s="42"/>
      <c r="V18557" s="42"/>
      <c r="W18557" s="42"/>
      <c r="X18557" s="42"/>
      <c r="Y18557" s="42"/>
      <c r="Z18557" s="42"/>
    </row>
    <row r="18558">
      <c r="B18558" s="42"/>
      <c r="D18558" s="90"/>
      <c r="F18558" s="90"/>
      <c r="G18558" s="42"/>
      <c r="H18558" s="90"/>
      <c r="M18558" s="42"/>
      <c r="S18558" s="42"/>
      <c r="T18558" s="42"/>
      <c r="U18558" s="42"/>
      <c r="V18558" s="42"/>
      <c r="W18558" s="42"/>
      <c r="X18558" s="42"/>
      <c r="Y18558" s="42"/>
      <c r="Z18558" s="42"/>
    </row>
    <row r="18559">
      <c r="B18559" s="42"/>
      <c r="D18559" s="90"/>
      <c r="F18559" s="90"/>
      <c r="G18559" s="42"/>
      <c r="H18559" s="90"/>
      <c r="M18559" s="42"/>
      <c r="S18559" s="42"/>
      <c r="T18559" s="42"/>
      <c r="U18559" s="42"/>
      <c r="V18559" s="42"/>
      <c r="W18559" s="42"/>
      <c r="X18559" s="42"/>
      <c r="Y18559" s="42"/>
      <c r="Z18559" s="42"/>
    </row>
    <row r="18560">
      <c r="B18560" s="42"/>
      <c r="D18560" s="90"/>
      <c r="F18560" s="90"/>
      <c r="G18560" s="42"/>
      <c r="H18560" s="90"/>
      <c r="M18560" s="42"/>
      <c r="S18560" s="42"/>
      <c r="T18560" s="42"/>
      <c r="U18560" s="42"/>
      <c r="V18560" s="42"/>
      <c r="W18560" s="42"/>
      <c r="X18560" s="42"/>
      <c r="Y18560" s="42"/>
      <c r="Z18560" s="42"/>
    </row>
    <row r="18561">
      <c r="B18561" s="42"/>
      <c r="D18561" s="90"/>
      <c r="F18561" s="90"/>
      <c r="G18561" s="42"/>
      <c r="H18561" s="90"/>
      <c r="M18561" s="42"/>
      <c r="S18561" s="42"/>
      <c r="T18561" s="42"/>
      <c r="U18561" s="42"/>
      <c r="V18561" s="42"/>
      <c r="W18561" s="42"/>
      <c r="X18561" s="42"/>
      <c r="Y18561" s="42"/>
      <c r="Z18561" s="42"/>
    </row>
    <row r="18562">
      <c r="B18562" s="42"/>
      <c r="D18562" s="90"/>
      <c r="F18562" s="90"/>
      <c r="G18562" s="42"/>
      <c r="H18562" s="90"/>
      <c r="M18562" s="42"/>
      <c r="S18562" s="42"/>
      <c r="T18562" s="42"/>
      <c r="U18562" s="42"/>
      <c r="V18562" s="42"/>
      <c r="W18562" s="42"/>
      <c r="X18562" s="42"/>
      <c r="Y18562" s="42"/>
      <c r="Z18562" s="42"/>
    </row>
    <row r="18563">
      <c r="B18563" s="42"/>
      <c r="D18563" s="90"/>
      <c r="F18563" s="90"/>
      <c r="G18563" s="42"/>
      <c r="H18563" s="90"/>
      <c r="M18563" s="42"/>
      <c r="S18563" s="42"/>
      <c r="T18563" s="42"/>
      <c r="U18563" s="42"/>
      <c r="V18563" s="42"/>
      <c r="W18563" s="42"/>
      <c r="X18563" s="42"/>
      <c r="Y18563" s="42"/>
      <c r="Z18563" s="42"/>
    </row>
    <row r="18564">
      <c r="B18564" s="42"/>
      <c r="D18564" s="90"/>
      <c r="F18564" s="90"/>
      <c r="G18564" s="42"/>
      <c r="H18564" s="90"/>
      <c r="M18564" s="42"/>
      <c r="S18564" s="42"/>
      <c r="T18564" s="42"/>
      <c r="U18564" s="42"/>
      <c r="V18564" s="42"/>
      <c r="W18564" s="42"/>
      <c r="X18564" s="42"/>
      <c r="Y18564" s="42"/>
      <c r="Z18564" s="42"/>
    </row>
    <row r="18565">
      <c r="B18565" s="42"/>
      <c r="D18565" s="90"/>
      <c r="F18565" s="90"/>
      <c r="G18565" s="42"/>
      <c r="H18565" s="90"/>
      <c r="M18565" s="42"/>
      <c r="S18565" s="42"/>
      <c r="T18565" s="42"/>
      <c r="U18565" s="42"/>
      <c r="V18565" s="42"/>
      <c r="W18565" s="42"/>
      <c r="X18565" s="42"/>
      <c r="Y18565" s="42"/>
      <c r="Z18565" s="42"/>
    </row>
    <row r="18566">
      <c r="B18566" s="42"/>
      <c r="D18566" s="90"/>
      <c r="F18566" s="90"/>
      <c r="G18566" s="42"/>
      <c r="H18566" s="90"/>
      <c r="M18566" s="42"/>
      <c r="S18566" s="42"/>
      <c r="T18566" s="42"/>
      <c r="U18566" s="42"/>
      <c r="V18566" s="42"/>
      <c r="W18566" s="42"/>
      <c r="X18566" s="42"/>
      <c r="Y18566" s="42"/>
      <c r="Z18566" s="42"/>
    </row>
    <row r="18567">
      <c r="B18567" s="42"/>
      <c r="D18567" s="90"/>
      <c r="F18567" s="90"/>
      <c r="G18567" s="42"/>
      <c r="H18567" s="90"/>
      <c r="M18567" s="42"/>
      <c r="S18567" s="42"/>
      <c r="T18567" s="42"/>
      <c r="U18567" s="42"/>
      <c r="V18567" s="42"/>
      <c r="W18567" s="42"/>
      <c r="X18567" s="42"/>
      <c r="Y18567" s="42"/>
      <c r="Z18567" s="42"/>
    </row>
    <row r="18568">
      <c r="B18568" s="42"/>
      <c r="D18568" s="90"/>
      <c r="F18568" s="90"/>
      <c r="G18568" s="42"/>
      <c r="H18568" s="90"/>
      <c r="M18568" s="42"/>
      <c r="S18568" s="42"/>
      <c r="T18568" s="42"/>
      <c r="U18568" s="42"/>
      <c r="V18568" s="42"/>
      <c r="W18568" s="42"/>
      <c r="X18568" s="42"/>
      <c r="Y18568" s="42"/>
      <c r="Z18568" s="42"/>
    </row>
    <row r="18569">
      <c r="B18569" s="42"/>
      <c r="D18569" s="90"/>
      <c r="F18569" s="90"/>
      <c r="G18569" s="42"/>
      <c r="H18569" s="90"/>
      <c r="M18569" s="42"/>
      <c r="S18569" s="42"/>
      <c r="T18569" s="42"/>
      <c r="U18569" s="42"/>
      <c r="V18569" s="42"/>
      <c r="W18569" s="42"/>
      <c r="X18569" s="42"/>
      <c r="Y18569" s="42"/>
      <c r="Z18569" s="42"/>
    </row>
    <row r="18570">
      <c r="B18570" s="42"/>
      <c r="D18570" s="90"/>
      <c r="F18570" s="90"/>
      <c r="G18570" s="42"/>
      <c r="H18570" s="90"/>
      <c r="M18570" s="42"/>
      <c r="S18570" s="42"/>
      <c r="T18570" s="42"/>
      <c r="U18570" s="42"/>
      <c r="V18570" s="42"/>
      <c r="W18570" s="42"/>
      <c r="X18570" s="42"/>
      <c r="Y18570" s="42"/>
      <c r="Z18570" s="42"/>
    </row>
    <row r="18571">
      <c r="B18571" s="42"/>
      <c r="D18571" s="90"/>
      <c r="F18571" s="90"/>
      <c r="G18571" s="42"/>
      <c r="H18571" s="90"/>
      <c r="M18571" s="42"/>
      <c r="S18571" s="42"/>
      <c r="T18571" s="42"/>
      <c r="U18571" s="42"/>
      <c r="V18571" s="42"/>
      <c r="W18571" s="42"/>
      <c r="X18571" s="42"/>
      <c r="Y18571" s="42"/>
      <c r="Z18571" s="42"/>
    </row>
    <row r="18572">
      <c r="B18572" s="42"/>
      <c r="D18572" s="90"/>
      <c r="F18572" s="90"/>
      <c r="G18572" s="42"/>
      <c r="H18572" s="90"/>
      <c r="M18572" s="42"/>
      <c r="S18572" s="42"/>
      <c r="T18572" s="42"/>
      <c r="U18572" s="42"/>
      <c r="V18572" s="42"/>
      <c r="W18572" s="42"/>
      <c r="X18572" s="42"/>
      <c r="Y18572" s="42"/>
      <c r="Z18572" s="42"/>
    </row>
    <row r="18573">
      <c r="B18573" s="42"/>
      <c r="D18573" s="90"/>
      <c r="F18573" s="90"/>
      <c r="G18573" s="42"/>
      <c r="H18573" s="90"/>
      <c r="M18573" s="42"/>
      <c r="S18573" s="42"/>
      <c r="T18573" s="42"/>
      <c r="U18573" s="42"/>
      <c r="V18573" s="42"/>
      <c r="W18573" s="42"/>
      <c r="X18573" s="42"/>
      <c r="Y18573" s="42"/>
      <c r="Z18573" s="42"/>
    </row>
    <row r="18574">
      <c r="B18574" s="42"/>
      <c r="D18574" s="90"/>
      <c r="F18574" s="90"/>
      <c r="G18574" s="42"/>
      <c r="H18574" s="90"/>
      <c r="M18574" s="42"/>
      <c r="S18574" s="42"/>
      <c r="T18574" s="42"/>
      <c r="U18574" s="42"/>
      <c r="V18574" s="42"/>
      <c r="W18574" s="42"/>
      <c r="X18574" s="42"/>
      <c r="Y18574" s="42"/>
      <c r="Z18574" s="42"/>
    </row>
    <row r="18575">
      <c r="B18575" s="42"/>
      <c r="D18575" s="90"/>
      <c r="F18575" s="90"/>
      <c r="G18575" s="42"/>
      <c r="H18575" s="90"/>
      <c r="M18575" s="42"/>
      <c r="S18575" s="42"/>
      <c r="T18575" s="42"/>
      <c r="U18575" s="42"/>
      <c r="V18575" s="42"/>
      <c r="W18575" s="42"/>
      <c r="X18575" s="42"/>
      <c r="Y18575" s="42"/>
      <c r="Z18575" s="42"/>
    </row>
    <row r="18576">
      <c r="B18576" s="42"/>
      <c r="D18576" s="90"/>
      <c r="F18576" s="90"/>
      <c r="G18576" s="42"/>
      <c r="H18576" s="90"/>
      <c r="M18576" s="42"/>
      <c r="S18576" s="42"/>
      <c r="T18576" s="42"/>
      <c r="U18576" s="42"/>
      <c r="V18576" s="42"/>
      <c r="W18576" s="42"/>
      <c r="X18576" s="42"/>
      <c r="Y18576" s="42"/>
      <c r="Z18576" s="42"/>
    </row>
    <row r="18577">
      <c r="B18577" s="42"/>
      <c r="D18577" s="90"/>
      <c r="F18577" s="90"/>
      <c r="G18577" s="42"/>
      <c r="H18577" s="90"/>
      <c r="M18577" s="42"/>
      <c r="S18577" s="42"/>
      <c r="T18577" s="42"/>
      <c r="U18577" s="42"/>
      <c r="V18577" s="42"/>
      <c r="W18577" s="42"/>
      <c r="X18577" s="42"/>
      <c r="Y18577" s="42"/>
      <c r="Z18577" s="42"/>
    </row>
    <row r="18578">
      <c r="B18578" s="42"/>
      <c r="D18578" s="90"/>
      <c r="F18578" s="90"/>
      <c r="G18578" s="42"/>
      <c r="H18578" s="90"/>
      <c r="M18578" s="42"/>
      <c r="S18578" s="42"/>
      <c r="T18578" s="42"/>
      <c r="U18578" s="42"/>
      <c r="V18578" s="42"/>
      <c r="W18578" s="42"/>
      <c r="X18578" s="42"/>
      <c r="Y18578" s="42"/>
      <c r="Z18578" s="42"/>
    </row>
    <row r="18579">
      <c r="B18579" s="42"/>
      <c r="D18579" s="90"/>
      <c r="F18579" s="90"/>
      <c r="G18579" s="42"/>
      <c r="H18579" s="90"/>
      <c r="M18579" s="42"/>
      <c r="S18579" s="42"/>
      <c r="T18579" s="42"/>
      <c r="U18579" s="42"/>
      <c r="V18579" s="42"/>
      <c r="W18579" s="42"/>
      <c r="X18579" s="42"/>
      <c r="Y18579" s="42"/>
      <c r="Z18579" s="42"/>
    </row>
    <row r="18580">
      <c r="B18580" s="42"/>
      <c r="D18580" s="90"/>
      <c r="F18580" s="90"/>
      <c r="G18580" s="42"/>
      <c r="H18580" s="90"/>
      <c r="M18580" s="42"/>
      <c r="S18580" s="42"/>
      <c r="T18580" s="42"/>
      <c r="U18580" s="42"/>
      <c r="V18580" s="42"/>
      <c r="W18580" s="42"/>
      <c r="X18580" s="42"/>
      <c r="Y18580" s="42"/>
      <c r="Z18580" s="42"/>
    </row>
    <row r="18581">
      <c r="B18581" s="42"/>
      <c r="D18581" s="90"/>
      <c r="F18581" s="90"/>
      <c r="G18581" s="42"/>
      <c r="H18581" s="90"/>
      <c r="M18581" s="42"/>
      <c r="S18581" s="42"/>
      <c r="T18581" s="42"/>
      <c r="U18581" s="42"/>
      <c r="V18581" s="42"/>
      <c r="W18581" s="42"/>
      <c r="X18581" s="42"/>
      <c r="Y18581" s="42"/>
      <c r="Z18581" s="42"/>
    </row>
    <row r="18582">
      <c r="B18582" s="42"/>
      <c r="D18582" s="90"/>
      <c r="F18582" s="90"/>
      <c r="G18582" s="42"/>
      <c r="H18582" s="90"/>
      <c r="M18582" s="42"/>
      <c r="S18582" s="42"/>
      <c r="T18582" s="42"/>
      <c r="U18582" s="42"/>
      <c r="V18582" s="42"/>
      <c r="W18582" s="42"/>
      <c r="X18582" s="42"/>
      <c r="Y18582" s="42"/>
      <c r="Z18582" s="42"/>
    </row>
    <row r="18583">
      <c r="B18583" s="42"/>
      <c r="D18583" s="90"/>
      <c r="F18583" s="90"/>
      <c r="G18583" s="42"/>
      <c r="H18583" s="90"/>
      <c r="M18583" s="42"/>
      <c r="S18583" s="42"/>
      <c r="T18583" s="42"/>
      <c r="U18583" s="42"/>
      <c r="V18583" s="42"/>
      <c r="W18583" s="42"/>
      <c r="X18583" s="42"/>
      <c r="Y18583" s="42"/>
      <c r="Z18583" s="42"/>
    </row>
    <row r="18584">
      <c r="B18584" s="42"/>
      <c r="D18584" s="90"/>
      <c r="F18584" s="90"/>
      <c r="G18584" s="42"/>
      <c r="H18584" s="90"/>
      <c r="M18584" s="42"/>
      <c r="S18584" s="42"/>
      <c r="T18584" s="42"/>
      <c r="U18584" s="42"/>
      <c r="V18584" s="42"/>
      <c r="W18584" s="42"/>
      <c r="X18584" s="42"/>
      <c r="Y18584" s="42"/>
      <c r="Z18584" s="42"/>
    </row>
    <row r="18585">
      <c r="B18585" s="42"/>
      <c r="D18585" s="90"/>
      <c r="F18585" s="90"/>
      <c r="G18585" s="42"/>
      <c r="H18585" s="90"/>
      <c r="M18585" s="42"/>
      <c r="S18585" s="42"/>
      <c r="T18585" s="42"/>
      <c r="U18585" s="42"/>
      <c r="V18585" s="42"/>
      <c r="W18585" s="42"/>
      <c r="X18585" s="42"/>
      <c r="Y18585" s="42"/>
      <c r="Z18585" s="42"/>
    </row>
    <row r="18586">
      <c r="B18586" s="42"/>
      <c r="D18586" s="90"/>
      <c r="F18586" s="90"/>
      <c r="G18586" s="42"/>
      <c r="H18586" s="90"/>
      <c r="M18586" s="42"/>
      <c r="S18586" s="42"/>
      <c r="T18586" s="42"/>
      <c r="U18586" s="42"/>
      <c r="V18586" s="42"/>
      <c r="W18586" s="42"/>
      <c r="X18586" s="42"/>
      <c r="Y18586" s="42"/>
      <c r="Z18586" s="42"/>
    </row>
    <row r="18587">
      <c r="B18587" s="42"/>
      <c r="D18587" s="90"/>
      <c r="F18587" s="90"/>
      <c r="G18587" s="42"/>
      <c r="H18587" s="90"/>
      <c r="M18587" s="42"/>
      <c r="S18587" s="42"/>
      <c r="T18587" s="42"/>
      <c r="U18587" s="42"/>
      <c r="V18587" s="42"/>
      <c r="W18587" s="42"/>
      <c r="X18587" s="42"/>
      <c r="Y18587" s="42"/>
      <c r="Z18587" s="42"/>
    </row>
    <row r="18588">
      <c r="B18588" s="42"/>
      <c r="D18588" s="90"/>
      <c r="F18588" s="90"/>
      <c r="G18588" s="42"/>
      <c r="H18588" s="90"/>
      <c r="M18588" s="42"/>
      <c r="S18588" s="42"/>
      <c r="T18588" s="42"/>
      <c r="U18588" s="42"/>
      <c r="V18588" s="42"/>
      <c r="W18588" s="42"/>
      <c r="X18588" s="42"/>
      <c r="Y18588" s="42"/>
      <c r="Z18588" s="42"/>
    </row>
    <row r="18589">
      <c r="B18589" s="42"/>
      <c r="D18589" s="90"/>
      <c r="F18589" s="90"/>
      <c r="G18589" s="42"/>
      <c r="H18589" s="90"/>
      <c r="M18589" s="42"/>
      <c r="S18589" s="42"/>
      <c r="T18589" s="42"/>
      <c r="U18589" s="42"/>
      <c r="V18589" s="42"/>
      <c r="W18589" s="42"/>
      <c r="X18589" s="42"/>
      <c r="Y18589" s="42"/>
      <c r="Z18589" s="42"/>
    </row>
    <row r="18590">
      <c r="B18590" s="42"/>
      <c r="D18590" s="90"/>
      <c r="F18590" s="90"/>
      <c r="G18590" s="42"/>
      <c r="H18590" s="90"/>
      <c r="M18590" s="42"/>
      <c r="S18590" s="42"/>
      <c r="T18590" s="42"/>
      <c r="U18590" s="42"/>
      <c r="V18590" s="42"/>
      <c r="W18590" s="42"/>
      <c r="X18590" s="42"/>
      <c r="Y18590" s="42"/>
      <c r="Z18590" s="42"/>
    </row>
    <row r="18591">
      <c r="B18591" s="42"/>
      <c r="D18591" s="90"/>
      <c r="F18591" s="90"/>
      <c r="G18591" s="42"/>
      <c r="H18591" s="90"/>
      <c r="M18591" s="42"/>
      <c r="S18591" s="42"/>
      <c r="T18591" s="42"/>
      <c r="U18591" s="42"/>
      <c r="V18591" s="42"/>
      <c r="W18591" s="42"/>
      <c r="X18591" s="42"/>
      <c r="Y18591" s="42"/>
      <c r="Z18591" s="42"/>
    </row>
    <row r="18592">
      <c r="B18592" s="42"/>
      <c r="D18592" s="90"/>
      <c r="F18592" s="90"/>
      <c r="G18592" s="42"/>
      <c r="H18592" s="90"/>
      <c r="M18592" s="42"/>
      <c r="S18592" s="42"/>
      <c r="T18592" s="42"/>
      <c r="U18592" s="42"/>
      <c r="V18592" s="42"/>
      <c r="W18592" s="42"/>
      <c r="X18592" s="42"/>
      <c r="Y18592" s="42"/>
      <c r="Z18592" s="42"/>
    </row>
    <row r="18593">
      <c r="B18593" s="42"/>
      <c r="D18593" s="90"/>
      <c r="F18593" s="90"/>
      <c r="G18593" s="42"/>
      <c r="H18593" s="90"/>
      <c r="M18593" s="42"/>
      <c r="S18593" s="42"/>
      <c r="T18593" s="42"/>
      <c r="U18593" s="42"/>
      <c r="V18593" s="42"/>
      <c r="W18593" s="42"/>
      <c r="X18593" s="42"/>
      <c r="Y18593" s="42"/>
      <c r="Z18593" s="42"/>
    </row>
    <row r="18594">
      <c r="B18594" s="42"/>
      <c r="D18594" s="90"/>
      <c r="F18594" s="90"/>
      <c r="G18594" s="42"/>
      <c r="H18594" s="90"/>
      <c r="M18594" s="42"/>
      <c r="S18594" s="42"/>
      <c r="T18594" s="42"/>
      <c r="U18594" s="42"/>
      <c r="V18594" s="42"/>
      <c r="W18594" s="42"/>
      <c r="X18594" s="42"/>
      <c r="Y18594" s="42"/>
      <c r="Z18594" s="42"/>
    </row>
    <row r="18595">
      <c r="B18595" s="42"/>
      <c r="D18595" s="90"/>
      <c r="F18595" s="90"/>
      <c r="G18595" s="42"/>
      <c r="H18595" s="90"/>
      <c r="M18595" s="42"/>
      <c r="S18595" s="42"/>
      <c r="T18595" s="42"/>
      <c r="U18595" s="42"/>
      <c r="V18595" s="42"/>
      <c r="W18595" s="42"/>
      <c r="X18595" s="42"/>
      <c r="Y18595" s="42"/>
      <c r="Z18595" s="42"/>
    </row>
    <row r="18596">
      <c r="B18596" s="42"/>
      <c r="D18596" s="90"/>
      <c r="F18596" s="90"/>
      <c r="G18596" s="42"/>
      <c r="H18596" s="90"/>
      <c r="M18596" s="42"/>
      <c r="S18596" s="42"/>
      <c r="T18596" s="42"/>
      <c r="U18596" s="42"/>
      <c r="V18596" s="42"/>
      <c r="W18596" s="42"/>
      <c r="X18596" s="42"/>
      <c r="Y18596" s="42"/>
      <c r="Z18596" s="42"/>
    </row>
    <row r="18597">
      <c r="B18597" s="42"/>
      <c r="D18597" s="90"/>
      <c r="F18597" s="90"/>
      <c r="G18597" s="42"/>
      <c r="H18597" s="90"/>
      <c r="M18597" s="42"/>
      <c r="S18597" s="42"/>
      <c r="T18597" s="42"/>
      <c r="U18597" s="42"/>
      <c r="V18597" s="42"/>
      <c r="W18597" s="42"/>
      <c r="X18597" s="42"/>
      <c r="Y18597" s="42"/>
      <c r="Z18597" s="42"/>
    </row>
    <row r="18598">
      <c r="B18598" s="42"/>
      <c r="D18598" s="90"/>
      <c r="F18598" s="90"/>
      <c r="G18598" s="42"/>
      <c r="H18598" s="90"/>
      <c r="M18598" s="42"/>
      <c r="S18598" s="42"/>
      <c r="T18598" s="42"/>
      <c r="U18598" s="42"/>
      <c r="V18598" s="42"/>
      <c r="W18598" s="42"/>
      <c r="X18598" s="42"/>
      <c r="Y18598" s="42"/>
      <c r="Z18598" s="42"/>
    </row>
    <row r="18599">
      <c r="B18599" s="42"/>
      <c r="D18599" s="90"/>
      <c r="F18599" s="90"/>
      <c r="G18599" s="42"/>
      <c r="H18599" s="90"/>
      <c r="M18599" s="42"/>
      <c r="S18599" s="42"/>
      <c r="T18599" s="42"/>
      <c r="U18599" s="42"/>
      <c r="V18599" s="42"/>
      <c r="W18599" s="42"/>
      <c r="X18599" s="42"/>
      <c r="Y18599" s="42"/>
      <c r="Z18599" s="42"/>
    </row>
    <row r="18600">
      <c r="B18600" s="42"/>
      <c r="D18600" s="90"/>
      <c r="F18600" s="90"/>
      <c r="G18600" s="42"/>
      <c r="H18600" s="90"/>
      <c r="M18600" s="42"/>
      <c r="S18600" s="42"/>
      <c r="T18600" s="42"/>
      <c r="U18600" s="42"/>
      <c r="V18600" s="42"/>
      <c r="W18600" s="42"/>
      <c r="X18600" s="42"/>
      <c r="Y18600" s="42"/>
      <c r="Z18600" s="42"/>
    </row>
    <row r="18601">
      <c r="B18601" s="42"/>
      <c r="D18601" s="90"/>
      <c r="F18601" s="90"/>
      <c r="G18601" s="42"/>
      <c r="H18601" s="90"/>
      <c r="M18601" s="42"/>
      <c r="S18601" s="42"/>
      <c r="T18601" s="42"/>
      <c r="U18601" s="42"/>
      <c r="V18601" s="42"/>
      <c r="W18601" s="42"/>
      <c r="X18601" s="42"/>
      <c r="Y18601" s="42"/>
      <c r="Z18601" s="42"/>
    </row>
    <row r="18602">
      <c r="B18602" s="42"/>
      <c r="D18602" s="90"/>
      <c r="F18602" s="90"/>
      <c r="G18602" s="42"/>
      <c r="H18602" s="90"/>
      <c r="M18602" s="42"/>
      <c r="S18602" s="42"/>
      <c r="T18602" s="42"/>
      <c r="U18602" s="42"/>
      <c r="V18602" s="42"/>
      <c r="W18602" s="42"/>
      <c r="X18602" s="42"/>
      <c r="Y18602" s="42"/>
      <c r="Z18602" s="42"/>
    </row>
    <row r="18603">
      <c r="B18603" s="42"/>
      <c r="D18603" s="90"/>
      <c r="F18603" s="90"/>
      <c r="G18603" s="42"/>
      <c r="H18603" s="90"/>
      <c r="M18603" s="42"/>
      <c r="S18603" s="42"/>
      <c r="T18603" s="42"/>
      <c r="U18603" s="42"/>
      <c r="V18603" s="42"/>
      <c r="W18603" s="42"/>
      <c r="X18603" s="42"/>
      <c r="Y18603" s="42"/>
      <c r="Z18603" s="42"/>
    </row>
    <row r="18604">
      <c r="B18604" s="42"/>
      <c r="D18604" s="90"/>
      <c r="F18604" s="90"/>
      <c r="G18604" s="42"/>
      <c r="H18604" s="90"/>
      <c r="M18604" s="42"/>
      <c r="S18604" s="42"/>
      <c r="T18604" s="42"/>
      <c r="U18604" s="42"/>
      <c r="V18604" s="42"/>
      <c r="W18604" s="42"/>
      <c r="X18604" s="42"/>
      <c r="Y18604" s="42"/>
      <c r="Z18604" s="42"/>
    </row>
    <row r="18605">
      <c r="B18605" s="42"/>
      <c r="D18605" s="90"/>
      <c r="F18605" s="90"/>
      <c r="G18605" s="42"/>
      <c r="H18605" s="90"/>
      <c r="M18605" s="42"/>
      <c r="S18605" s="42"/>
      <c r="T18605" s="42"/>
      <c r="U18605" s="42"/>
      <c r="V18605" s="42"/>
      <c r="W18605" s="42"/>
      <c r="X18605" s="42"/>
      <c r="Y18605" s="42"/>
      <c r="Z18605" s="42"/>
    </row>
    <row r="18606">
      <c r="B18606" s="42"/>
      <c r="D18606" s="90"/>
      <c r="F18606" s="90"/>
      <c r="G18606" s="42"/>
      <c r="H18606" s="90"/>
      <c r="M18606" s="42"/>
      <c r="S18606" s="42"/>
      <c r="T18606" s="42"/>
      <c r="U18606" s="42"/>
      <c r="V18606" s="42"/>
      <c r="W18606" s="42"/>
      <c r="X18606" s="42"/>
      <c r="Y18606" s="42"/>
      <c r="Z18606" s="42"/>
    </row>
    <row r="18607">
      <c r="B18607" s="42"/>
      <c r="D18607" s="90"/>
      <c r="F18607" s="90"/>
      <c r="G18607" s="42"/>
      <c r="H18607" s="90"/>
      <c r="M18607" s="42"/>
      <c r="S18607" s="42"/>
      <c r="T18607" s="42"/>
      <c r="U18607" s="42"/>
      <c r="V18607" s="42"/>
      <c r="W18607" s="42"/>
      <c r="X18607" s="42"/>
      <c r="Y18607" s="42"/>
      <c r="Z18607" s="42"/>
    </row>
    <row r="18608">
      <c r="B18608" s="42"/>
      <c r="D18608" s="90"/>
      <c r="F18608" s="90"/>
      <c r="G18608" s="42"/>
      <c r="H18608" s="90"/>
      <c r="M18608" s="42"/>
      <c r="S18608" s="42"/>
      <c r="T18608" s="42"/>
      <c r="U18608" s="42"/>
      <c r="V18608" s="42"/>
      <c r="W18608" s="42"/>
      <c r="X18608" s="42"/>
      <c r="Y18608" s="42"/>
      <c r="Z18608" s="42"/>
    </row>
    <row r="18609">
      <c r="B18609" s="42"/>
      <c r="D18609" s="90"/>
      <c r="F18609" s="90"/>
      <c r="G18609" s="42"/>
      <c r="H18609" s="90"/>
      <c r="M18609" s="42"/>
      <c r="S18609" s="42"/>
      <c r="T18609" s="42"/>
      <c r="U18609" s="42"/>
      <c r="V18609" s="42"/>
      <c r="W18609" s="42"/>
      <c r="X18609" s="42"/>
      <c r="Y18609" s="42"/>
      <c r="Z18609" s="42"/>
    </row>
    <row r="18610">
      <c r="B18610" s="42"/>
      <c r="D18610" s="90"/>
      <c r="F18610" s="90"/>
      <c r="G18610" s="42"/>
      <c r="H18610" s="90"/>
      <c r="M18610" s="42"/>
      <c r="S18610" s="42"/>
      <c r="T18610" s="42"/>
      <c r="U18610" s="42"/>
      <c r="V18610" s="42"/>
      <c r="W18610" s="42"/>
      <c r="X18610" s="42"/>
      <c r="Y18610" s="42"/>
      <c r="Z18610" s="42"/>
    </row>
    <row r="18611">
      <c r="B18611" s="42"/>
      <c r="D18611" s="90"/>
      <c r="F18611" s="90"/>
      <c r="G18611" s="42"/>
      <c r="H18611" s="90"/>
      <c r="M18611" s="42"/>
      <c r="S18611" s="42"/>
      <c r="T18611" s="42"/>
      <c r="U18611" s="42"/>
      <c r="V18611" s="42"/>
      <c r="W18611" s="42"/>
      <c r="X18611" s="42"/>
      <c r="Y18611" s="42"/>
      <c r="Z18611" s="42"/>
    </row>
    <row r="18612">
      <c r="B18612" s="42"/>
      <c r="D18612" s="90"/>
      <c r="F18612" s="90"/>
      <c r="G18612" s="42"/>
      <c r="H18612" s="90"/>
      <c r="M18612" s="42"/>
      <c r="S18612" s="42"/>
      <c r="T18612" s="42"/>
      <c r="U18612" s="42"/>
      <c r="V18612" s="42"/>
      <c r="W18612" s="42"/>
      <c r="X18612" s="42"/>
      <c r="Y18612" s="42"/>
      <c r="Z18612" s="42"/>
    </row>
    <row r="18613">
      <c r="B18613" s="42"/>
      <c r="D18613" s="90"/>
      <c r="F18613" s="90"/>
      <c r="G18613" s="42"/>
      <c r="H18613" s="90"/>
      <c r="M18613" s="42"/>
      <c r="S18613" s="42"/>
      <c r="T18613" s="42"/>
      <c r="U18613" s="42"/>
      <c r="V18613" s="42"/>
      <c r="W18613" s="42"/>
      <c r="X18613" s="42"/>
      <c r="Y18613" s="42"/>
      <c r="Z18613" s="42"/>
    </row>
    <row r="18614">
      <c r="B18614" s="42"/>
      <c r="D18614" s="90"/>
      <c r="F18614" s="90"/>
      <c r="G18614" s="42"/>
      <c r="H18614" s="90"/>
      <c r="M18614" s="42"/>
      <c r="S18614" s="42"/>
      <c r="T18614" s="42"/>
      <c r="U18614" s="42"/>
      <c r="V18614" s="42"/>
      <c r="W18614" s="42"/>
      <c r="X18614" s="42"/>
      <c r="Y18614" s="42"/>
      <c r="Z18614" s="42"/>
    </row>
    <row r="18615">
      <c r="B18615" s="42"/>
      <c r="D18615" s="90"/>
      <c r="F18615" s="90"/>
      <c r="G18615" s="42"/>
      <c r="H18615" s="90"/>
      <c r="M18615" s="42"/>
      <c r="S18615" s="42"/>
      <c r="T18615" s="42"/>
      <c r="U18615" s="42"/>
      <c r="V18615" s="42"/>
      <c r="W18615" s="42"/>
      <c r="X18615" s="42"/>
      <c r="Y18615" s="42"/>
      <c r="Z18615" s="42"/>
    </row>
    <row r="18616">
      <c r="B18616" s="42"/>
      <c r="D18616" s="90"/>
      <c r="F18616" s="90"/>
      <c r="G18616" s="42"/>
      <c r="H18616" s="90"/>
      <c r="M18616" s="42"/>
      <c r="S18616" s="42"/>
      <c r="T18616" s="42"/>
      <c r="U18616" s="42"/>
      <c r="V18616" s="42"/>
      <c r="W18616" s="42"/>
      <c r="X18616" s="42"/>
      <c r="Y18616" s="42"/>
      <c r="Z18616" s="42"/>
    </row>
    <row r="18617">
      <c r="B18617" s="42"/>
      <c r="D18617" s="90"/>
      <c r="F18617" s="90"/>
      <c r="G18617" s="42"/>
      <c r="H18617" s="90"/>
      <c r="M18617" s="42"/>
      <c r="S18617" s="42"/>
      <c r="T18617" s="42"/>
      <c r="U18617" s="42"/>
      <c r="V18617" s="42"/>
      <c r="W18617" s="42"/>
      <c r="X18617" s="42"/>
      <c r="Y18617" s="42"/>
      <c r="Z18617" s="42"/>
    </row>
    <row r="18618">
      <c r="B18618" s="42"/>
      <c r="D18618" s="90"/>
      <c r="F18618" s="90"/>
      <c r="G18618" s="42"/>
      <c r="H18618" s="90"/>
      <c r="M18618" s="42"/>
      <c r="S18618" s="42"/>
      <c r="T18618" s="42"/>
      <c r="U18618" s="42"/>
      <c r="V18618" s="42"/>
      <c r="W18618" s="42"/>
      <c r="X18618" s="42"/>
      <c r="Y18618" s="42"/>
      <c r="Z18618" s="42"/>
    </row>
    <row r="18619">
      <c r="B18619" s="42"/>
      <c r="D18619" s="90"/>
      <c r="F18619" s="90"/>
      <c r="G18619" s="42"/>
      <c r="H18619" s="90"/>
      <c r="M18619" s="42"/>
      <c r="S18619" s="42"/>
      <c r="T18619" s="42"/>
      <c r="U18619" s="42"/>
      <c r="V18619" s="42"/>
      <c r="W18619" s="42"/>
      <c r="X18619" s="42"/>
      <c r="Y18619" s="42"/>
      <c r="Z18619" s="42"/>
    </row>
    <row r="18620">
      <c r="B18620" s="42"/>
      <c r="D18620" s="90"/>
      <c r="F18620" s="90"/>
      <c r="G18620" s="42"/>
      <c r="H18620" s="90"/>
      <c r="M18620" s="42"/>
      <c r="S18620" s="42"/>
      <c r="T18620" s="42"/>
      <c r="U18620" s="42"/>
      <c r="V18620" s="42"/>
      <c r="W18620" s="42"/>
      <c r="X18620" s="42"/>
      <c r="Y18620" s="42"/>
      <c r="Z18620" s="42"/>
    </row>
    <row r="18621">
      <c r="B18621" s="42"/>
      <c r="D18621" s="90"/>
      <c r="F18621" s="90"/>
      <c r="G18621" s="42"/>
      <c r="H18621" s="90"/>
      <c r="M18621" s="42"/>
      <c r="S18621" s="42"/>
      <c r="T18621" s="42"/>
      <c r="U18621" s="42"/>
      <c r="V18621" s="42"/>
      <c r="W18621" s="42"/>
      <c r="X18621" s="42"/>
      <c r="Y18621" s="42"/>
      <c r="Z18621" s="42"/>
    </row>
    <row r="18622">
      <c r="B18622" s="42"/>
      <c r="D18622" s="90"/>
      <c r="F18622" s="90"/>
      <c r="G18622" s="42"/>
      <c r="H18622" s="90"/>
      <c r="M18622" s="42"/>
      <c r="S18622" s="42"/>
      <c r="T18622" s="42"/>
      <c r="U18622" s="42"/>
      <c r="V18622" s="42"/>
      <c r="W18622" s="42"/>
      <c r="X18622" s="42"/>
      <c r="Y18622" s="42"/>
      <c r="Z18622" s="42"/>
    </row>
    <row r="18623">
      <c r="B18623" s="42"/>
      <c r="D18623" s="90"/>
      <c r="F18623" s="90"/>
      <c r="G18623" s="42"/>
      <c r="H18623" s="90"/>
      <c r="M18623" s="42"/>
      <c r="S18623" s="42"/>
      <c r="T18623" s="42"/>
      <c r="U18623" s="42"/>
      <c r="V18623" s="42"/>
      <c r="W18623" s="42"/>
      <c r="X18623" s="42"/>
      <c r="Y18623" s="42"/>
      <c r="Z18623" s="42"/>
    </row>
    <row r="18624">
      <c r="B18624" s="42"/>
      <c r="D18624" s="90"/>
      <c r="F18624" s="90"/>
      <c r="G18624" s="42"/>
      <c r="H18624" s="90"/>
      <c r="M18624" s="42"/>
      <c r="S18624" s="42"/>
      <c r="T18624" s="42"/>
      <c r="U18624" s="42"/>
      <c r="V18624" s="42"/>
      <c r="W18624" s="42"/>
      <c r="X18624" s="42"/>
      <c r="Y18624" s="42"/>
      <c r="Z18624" s="42"/>
    </row>
    <row r="18625">
      <c r="B18625" s="42"/>
      <c r="D18625" s="90"/>
      <c r="F18625" s="90"/>
      <c r="G18625" s="42"/>
      <c r="H18625" s="90"/>
      <c r="M18625" s="42"/>
      <c r="S18625" s="42"/>
      <c r="T18625" s="42"/>
      <c r="U18625" s="42"/>
      <c r="V18625" s="42"/>
      <c r="W18625" s="42"/>
      <c r="X18625" s="42"/>
      <c r="Y18625" s="42"/>
      <c r="Z18625" s="42"/>
    </row>
    <row r="18626">
      <c r="B18626" s="42"/>
      <c r="D18626" s="90"/>
      <c r="F18626" s="90"/>
      <c r="G18626" s="42"/>
      <c r="H18626" s="90"/>
      <c r="M18626" s="42"/>
      <c r="S18626" s="42"/>
      <c r="T18626" s="42"/>
      <c r="U18626" s="42"/>
      <c r="V18626" s="42"/>
      <c r="W18626" s="42"/>
      <c r="X18626" s="42"/>
      <c r="Y18626" s="42"/>
      <c r="Z18626" s="42"/>
    </row>
    <row r="18627">
      <c r="B18627" s="42"/>
      <c r="D18627" s="90"/>
      <c r="F18627" s="90"/>
      <c r="G18627" s="42"/>
      <c r="H18627" s="90"/>
      <c r="M18627" s="42"/>
      <c r="S18627" s="42"/>
      <c r="T18627" s="42"/>
      <c r="U18627" s="42"/>
      <c r="V18627" s="42"/>
      <c r="W18627" s="42"/>
      <c r="X18627" s="42"/>
      <c r="Y18627" s="42"/>
      <c r="Z18627" s="42"/>
    </row>
    <row r="18628">
      <c r="B18628" s="42"/>
      <c r="D18628" s="90"/>
      <c r="F18628" s="90"/>
      <c r="G18628" s="42"/>
      <c r="H18628" s="90"/>
      <c r="M18628" s="42"/>
      <c r="S18628" s="42"/>
      <c r="T18628" s="42"/>
      <c r="U18628" s="42"/>
      <c r="V18628" s="42"/>
      <c r="W18628" s="42"/>
      <c r="X18628" s="42"/>
      <c r="Y18628" s="42"/>
      <c r="Z18628" s="42"/>
    </row>
    <row r="18629">
      <c r="B18629" s="42"/>
      <c r="D18629" s="90"/>
      <c r="F18629" s="90"/>
      <c r="G18629" s="42"/>
      <c r="H18629" s="90"/>
      <c r="M18629" s="42"/>
      <c r="S18629" s="42"/>
      <c r="T18629" s="42"/>
      <c r="U18629" s="42"/>
      <c r="V18629" s="42"/>
      <c r="W18629" s="42"/>
      <c r="X18629" s="42"/>
      <c r="Y18629" s="42"/>
      <c r="Z18629" s="42"/>
    </row>
    <row r="18630">
      <c r="B18630" s="42"/>
      <c r="D18630" s="90"/>
      <c r="F18630" s="90"/>
      <c r="G18630" s="42"/>
      <c r="H18630" s="90"/>
      <c r="M18630" s="42"/>
      <c r="S18630" s="42"/>
      <c r="T18630" s="42"/>
      <c r="U18630" s="42"/>
      <c r="V18630" s="42"/>
      <c r="W18630" s="42"/>
      <c r="X18630" s="42"/>
      <c r="Y18630" s="42"/>
      <c r="Z18630" s="42"/>
    </row>
    <row r="18631">
      <c r="B18631" s="42"/>
      <c r="D18631" s="90"/>
      <c r="F18631" s="90"/>
      <c r="G18631" s="42"/>
      <c r="H18631" s="90"/>
      <c r="M18631" s="42"/>
      <c r="S18631" s="42"/>
      <c r="T18631" s="42"/>
      <c r="U18631" s="42"/>
      <c r="V18631" s="42"/>
      <c r="W18631" s="42"/>
      <c r="X18631" s="42"/>
      <c r="Y18631" s="42"/>
      <c r="Z18631" s="42"/>
    </row>
    <row r="18632">
      <c r="B18632" s="42"/>
      <c r="D18632" s="90"/>
      <c r="F18632" s="90"/>
      <c r="G18632" s="42"/>
      <c r="H18632" s="90"/>
      <c r="M18632" s="42"/>
      <c r="S18632" s="42"/>
      <c r="T18632" s="42"/>
      <c r="U18632" s="42"/>
      <c r="V18632" s="42"/>
      <c r="W18632" s="42"/>
      <c r="X18632" s="42"/>
      <c r="Y18632" s="42"/>
      <c r="Z18632" s="42"/>
    </row>
    <row r="18633">
      <c r="B18633" s="42"/>
      <c r="D18633" s="90"/>
      <c r="F18633" s="90"/>
      <c r="G18633" s="42"/>
      <c r="H18633" s="90"/>
      <c r="M18633" s="42"/>
      <c r="S18633" s="42"/>
      <c r="T18633" s="42"/>
      <c r="U18633" s="42"/>
      <c r="V18633" s="42"/>
      <c r="W18633" s="42"/>
      <c r="X18633" s="42"/>
      <c r="Y18633" s="42"/>
      <c r="Z18633" s="42"/>
    </row>
    <row r="18634">
      <c r="B18634" s="42"/>
      <c r="D18634" s="90"/>
      <c r="F18634" s="90"/>
      <c r="G18634" s="42"/>
      <c r="H18634" s="90"/>
      <c r="M18634" s="42"/>
      <c r="S18634" s="42"/>
      <c r="T18634" s="42"/>
      <c r="U18634" s="42"/>
      <c r="V18634" s="42"/>
      <c r="W18634" s="42"/>
      <c r="X18634" s="42"/>
      <c r="Y18634" s="42"/>
      <c r="Z18634" s="42"/>
    </row>
    <row r="18635">
      <c r="B18635" s="42"/>
      <c r="D18635" s="90"/>
      <c r="F18635" s="90"/>
      <c r="G18635" s="42"/>
      <c r="H18635" s="90"/>
      <c r="M18635" s="42"/>
      <c r="S18635" s="42"/>
      <c r="T18635" s="42"/>
      <c r="U18635" s="42"/>
      <c r="V18635" s="42"/>
      <c r="W18635" s="42"/>
      <c r="X18635" s="42"/>
      <c r="Y18635" s="42"/>
      <c r="Z18635" s="42"/>
    </row>
    <row r="18636">
      <c r="B18636" s="42"/>
      <c r="D18636" s="90"/>
      <c r="F18636" s="90"/>
      <c r="G18636" s="42"/>
      <c r="H18636" s="90"/>
      <c r="M18636" s="42"/>
      <c r="S18636" s="42"/>
      <c r="T18636" s="42"/>
      <c r="U18636" s="42"/>
      <c r="V18636" s="42"/>
      <c r="W18636" s="42"/>
      <c r="X18636" s="42"/>
      <c r="Y18636" s="42"/>
      <c r="Z18636" s="42"/>
    </row>
    <row r="18637">
      <c r="B18637" s="42"/>
      <c r="D18637" s="90"/>
      <c r="F18637" s="90"/>
      <c r="G18637" s="42"/>
      <c r="H18637" s="90"/>
      <c r="M18637" s="42"/>
      <c r="S18637" s="42"/>
      <c r="T18637" s="42"/>
      <c r="U18637" s="42"/>
      <c r="V18637" s="42"/>
      <c r="W18637" s="42"/>
      <c r="X18637" s="42"/>
      <c r="Y18637" s="42"/>
      <c r="Z18637" s="42"/>
    </row>
    <row r="18638">
      <c r="B18638" s="42"/>
      <c r="D18638" s="90"/>
      <c r="F18638" s="90"/>
      <c r="G18638" s="42"/>
      <c r="H18638" s="90"/>
      <c r="M18638" s="42"/>
      <c r="S18638" s="42"/>
      <c r="T18638" s="42"/>
      <c r="U18638" s="42"/>
      <c r="V18638" s="42"/>
      <c r="W18638" s="42"/>
      <c r="X18638" s="42"/>
      <c r="Y18638" s="42"/>
      <c r="Z18638" s="42"/>
    </row>
    <row r="18639">
      <c r="B18639" s="42"/>
      <c r="D18639" s="90"/>
      <c r="F18639" s="90"/>
      <c r="G18639" s="42"/>
      <c r="H18639" s="90"/>
      <c r="M18639" s="42"/>
      <c r="S18639" s="42"/>
      <c r="T18639" s="42"/>
      <c r="U18639" s="42"/>
      <c r="V18639" s="42"/>
      <c r="W18639" s="42"/>
      <c r="X18639" s="42"/>
      <c r="Y18639" s="42"/>
      <c r="Z18639" s="42"/>
    </row>
    <row r="18640">
      <c r="B18640" s="42"/>
      <c r="D18640" s="90"/>
      <c r="F18640" s="90"/>
      <c r="G18640" s="42"/>
      <c r="H18640" s="90"/>
      <c r="M18640" s="42"/>
      <c r="S18640" s="42"/>
      <c r="T18640" s="42"/>
      <c r="U18640" s="42"/>
      <c r="V18640" s="42"/>
      <c r="W18640" s="42"/>
      <c r="X18640" s="42"/>
      <c r="Y18640" s="42"/>
      <c r="Z18640" s="42"/>
    </row>
    <row r="18641">
      <c r="B18641" s="42"/>
      <c r="D18641" s="90"/>
      <c r="F18641" s="90"/>
      <c r="G18641" s="42"/>
      <c r="H18641" s="90"/>
      <c r="M18641" s="42"/>
      <c r="S18641" s="42"/>
      <c r="T18641" s="42"/>
      <c r="U18641" s="42"/>
      <c r="V18641" s="42"/>
      <c r="W18641" s="42"/>
      <c r="X18641" s="42"/>
      <c r="Y18641" s="42"/>
      <c r="Z18641" s="42"/>
    </row>
    <row r="18642">
      <c r="B18642" s="42"/>
      <c r="D18642" s="90"/>
      <c r="F18642" s="90"/>
      <c r="G18642" s="42"/>
      <c r="H18642" s="90"/>
      <c r="M18642" s="42"/>
      <c r="S18642" s="42"/>
      <c r="T18642" s="42"/>
      <c r="U18642" s="42"/>
      <c r="V18642" s="42"/>
      <c r="W18642" s="42"/>
      <c r="X18642" s="42"/>
      <c r="Y18642" s="42"/>
      <c r="Z18642" s="42"/>
    </row>
    <row r="18643">
      <c r="B18643" s="42"/>
      <c r="D18643" s="90"/>
      <c r="F18643" s="90"/>
      <c r="G18643" s="42"/>
      <c r="H18643" s="90"/>
      <c r="M18643" s="42"/>
      <c r="S18643" s="42"/>
      <c r="T18643" s="42"/>
      <c r="U18643" s="42"/>
      <c r="V18643" s="42"/>
      <c r="W18643" s="42"/>
      <c r="X18643" s="42"/>
      <c r="Y18643" s="42"/>
      <c r="Z18643" s="42"/>
    </row>
    <row r="18644">
      <c r="B18644" s="42"/>
      <c r="D18644" s="90"/>
      <c r="F18644" s="90"/>
      <c r="G18644" s="42"/>
      <c r="H18644" s="90"/>
      <c r="M18644" s="42"/>
      <c r="S18644" s="42"/>
      <c r="T18644" s="42"/>
      <c r="U18644" s="42"/>
      <c r="V18644" s="42"/>
      <c r="W18644" s="42"/>
      <c r="X18644" s="42"/>
      <c r="Y18644" s="42"/>
      <c r="Z18644" s="42"/>
    </row>
    <row r="18645">
      <c r="B18645" s="42"/>
      <c r="D18645" s="90"/>
      <c r="F18645" s="90"/>
      <c r="G18645" s="42"/>
      <c r="H18645" s="90"/>
      <c r="M18645" s="42"/>
      <c r="S18645" s="42"/>
      <c r="T18645" s="42"/>
      <c r="U18645" s="42"/>
      <c r="V18645" s="42"/>
      <c r="W18645" s="42"/>
      <c r="X18645" s="42"/>
      <c r="Y18645" s="42"/>
      <c r="Z18645" s="42"/>
    </row>
    <row r="18646">
      <c r="B18646" s="42"/>
      <c r="D18646" s="90"/>
      <c r="F18646" s="90"/>
      <c r="G18646" s="42"/>
      <c r="H18646" s="90"/>
      <c r="M18646" s="42"/>
      <c r="S18646" s="42"/>
      <c r="T18646" s="42"/>
      <c r="U18646" s="42"/>
      <c r="V18646" s="42"/>
      <c r="W18646" s="42"/>
      <c r="X18646" s="42"/>
      <c r="Y18646" s="42"/>
      <c r="Z18646" s="42"/>
    </row>
    <row r="18647">
      <c r="B18647" s="42"/>
      <c r="D18647" s="90"/>
      <c r="F18647" s="90"/>
      <c r="G18647" s="42"/>
      <c r="H18647" s="90"/>
      <c r="M18647" s="42"/>
      <c r="S18647" s="42"/>
      <c r="T18647" s="42"/>
      <c r="U18647" s="42"/>
      <c r="V18647" s="42"/>
      <c r="W18647" s="42"/>
      <c r="X18647" s="42"/>
      <c r="Y18647" s="42"/>
      <c r="Z18647" s="42"/>
    </row>
    <row r="18648">
      <c r="B18648" s="42"/>
      <c r="D18648" s="90"/>
      <c r="F18648" s="90"/>
      <c r="G18648" s="42"/>
      <c r="H18648" s="90"/>
      <c r="M18648" s="42"/>
      <c r="S18648" s="42"/>
      <c r="T18648" s="42"/>
      <c r="U18648" s="42"/>
      <c r="V18648" s="42"/>
      <c r="W18648" s="42"/>
      <c r="X18648" s="42"/>
      <c r="Y18648" s="42"/>
      <c r="Z18648" s="42"/>
    </row>
    <row r="18649">
      <c r="B18649" s="42"/>
      <c r="D18649" s="90"/>
      <c r="F18649" s="90"/>
      <c r="G18649" s="42"/>
      <c r="H18649" s="90"/>
      <c r="M18649" s="42"/>
      <c r="S18649" s="42"/>
      <c r="T18649" s="42"/>
      <c r="U18649" s="42"/>
      <c r="V18649" s="42"/>
      <c r="W18649" s="42"/>
      <c r="X18649" s="42"/>
      <c r="Y18649" s="42"/>
      <c r="Z18649" s="42"/>
    </row>
    <row r="18650">
      <c r="B18650" s="42"/>
      <c r="D18650" s="90"/>
      <c r="F18650" s="90"/>
      <c r="G18650" s="42"/>
      <c r="H18650" s="90"/>
      <c r="M18650" s="42"/>
      <c r="S18650" s="42"/>
      <c r="T18650" s="42"/>
      <c r="U18650" s="42"/>
      <c r="V18650" s="42"/>
      <c r="W18650" s="42"/>
      <c r="X18650" s="42"/>
      <c r="Y18650" s="42"/>
      <c r="Z18650" s="42"/>
    </row>
    <row r="18651">
      <c r="B18651" s="42"/>
      <c r="D18651" s="90"/>
      <c r="F18651" s="90"/>
      <c r="G18651" s="42"/>
      <c r="H18651" s="90"/>
      <c r="M18651" s="42"/>
      <c r="S18651" s="42"/>
      <c r="T18651" s="42"/>
      <c r="U18651" s="42"/>
      <c r="V18651" s="42"/>
      <c r="W18651" s="42"/>
      <c r="X18651" s="42"/>
      <c r="Y18651" s="42"/>
      <c r="Z18651" s="42"/>
    </row>
    <row r="18652">
      <c r="B18652" s="42"/>
      <c r="D18652" s="90"/>
      <c r="F18652" s="90"/>
      <c r="G18652" s="42"/>
      <c r="H18652" s="90"/>
      <c r="M18652" s="42"/>
      <c r="S18652" s="42"/>
      <c r="T18652" s="42"/>
      <c r="U18652" s="42"/>
      <c r="V18652" s="42"/>
      <c r="W18652" s="42"/>
      <c r="X18652" s="42"/>
      <c r="Y18652" s="42"/>
      <c r="Z18652" s="42"/>
    </row>
    <row r="18653">
      <c r="B18653" s="42"/>
      <c r="D18653" s="90"/>
      <c r="F18653" s="90"/>
      <c r="G18653" s="42"/>
      <c r="H18653" s="90"/>
      <c r="M18653" s="42"/>
      <c r="S18653" s="42"/>
      <c r="T18653" s="42"/>
      <c r="U18653" s="42"/>
      <c r="V18653" s="42"/>
      <c r="W18653" s="42"/>
      <c r="X18653" s="42"/>
      <c r="Y18653" s="42"/>
      <c r="Z18653" s="42"/>
    </row>
    <row r="18654">
      <c r="B18654" s="42"/>
      <c r="D18654" s="90"/>
      <c r="F18654" s="90"/>
      <c r="G18654" s="42"/>
      <c r="H18654" s="90"/>
      <c r="M18654" s="42"/>
      <c r="S18654" s="42"/>
      <c r="T18654" s="42"/>
      <c r="U18654" s="42"/>
      <c r="V18654" s="42"/>
      <c r="W18654" s="42"/>
      <c r="X18654" s="42"/>
      <c r="Y18654" s="42"/>
      <c r="Z18654" s="42"/>
    </row>
    <row r="18655">
      <c r="B18655" s="42"/>
      <c r="D18655" s="90"/>
      <c r="F18655" s="90"/>
      <c r="G18655" s="42"/>
      <c r="H18655" s="90"/>
      <c r="M18655" s="42"/>
      <c r="S18655" s="42"/>
      <c r="T18655" s="42"/>
      <c r="U18655" s="42"/>
      <c r="V18655" s="42"/>
      <c r="W18655" s="42"/>
      <c r="X18655" s="42"/>
      <c r="Y18655" s="42"/>
      <c r="Z18655" s="42"/>
    </row>
    <row r="18656">
      <c r="B18656" s="42"/>
      <c r="D18656" s="90"/>
      <c r="F18656" s="90"/>
      <c r="G18656" s="42"/>
      <c r="H18656" s="90"/>
      <c r="M18656" s="42"/>
      <c r="S18656" s="42"/>
      <c r="T18656" s="42"/>
      <c r="U18656" s="42"/>
      <c r="V18656" s="42"/>
      <c r="W18656" s="42"/>
      <c r="X18656" s="42"/>
      <c r="Y18656" s="42"/>
      <c r="Z18656" s="42"/>
    </row>
    <row r="18657">
      <c r="B18657" s="42"/>
      <c r="D18657" s="90"/>
      <c r="F18657" s="90"/>
      <c r="G18657" s="42"/>
      <c r="H18657" s="90"/>
      <c r="M18657" s="42"/>
      <c r="S18657" s="42"/>
      <c r="T18657" s="42"/>
      <c r="U18657" s="42"/>
      <c r="V18657" s="42"/>
      <c r="W18657" s="42"/>
      <c r="X18657" s="42"/>
      <c r="Y18657" s="42"/>
      <c r="Z18657" s="42"/>
    </row>
    <row r="18658">
      <c r="B18658" s="42"/>
      <c r="D18658" s="90"/>
      <c r="F18658" s="90"/>
      <c r="G18658" s="42"/>
      <c r="H18658" s="90"/>
      <c r="M18658" s="42"/>
      <c r="S18658" s="42"/>
      <c r="T18658" s="42"/>
      <c r="U18658" s="42"/>
      <c r="V18658" s="42"/>
      <c r="W18658" s="42"/>
      <c r="X18658" s="42"/>
      <c r="Y18658" s="42"/>
      <c r="Z18658" s="42"/>
    </row>
    <row r="18659">
      <c r="B18659" s="42"/>
      <c r="D18659" s="90"/>
      <c r="F18659" s="90"/>
      <c r="G18659" s="42"/>
      <c r="H18659" s="90"/>
      <c r="M18659" s="42"/>
      <c r="S18659" s="42"/>
      <c r="T18659" s="42"/>
      <c r="U18659" s="42"/>
      <c r="V18659" s="42"/>
      <c r="W18659" s="42"/>
      <c r="X18659" s="42"/>
      <c r="Y18659" s="42"/>
      <c r="Z18659" s="42"/>
    </row>
    <row r="18660">
      <c r="B18660" s="42"/>
      <c r="D18660" s="90"/>
      <c r="F18660" s="90"/>
      <c r="G18660" s="42"/>
      <c r="H18660" s="90"/>
      <c r="M18660" s="42"/>
      <c r="S18660" s="42"/>
      <c r="T18660" s="42"/>
      <c r="U18660" s="42"/>
      <c r="V18660" s="42"/>
      <c r="W18660" s="42"/>
      <c r="X18660" s="42"/>
      <c r="Y18660" s="42"/>
      <c r="Z18660" s="42"/>
    </row>
    <row r="18661">
      <c r="B18661" s="42"/>
      <c r="D18661" s="90"/>
      <c r="F18661" s="90"/>
      <c r="G18661" s="42"/>
      <c r="H18661" s="90"/>
      <c r="M18661" s="42"/>
      <c r="S18661" s="42"/>
      <c r="T18661" s="42"/>
      <c r="U18661" s="42"/>
      <c r="V18661" s="42"/>
      <c r="W18661" s="42"/>
      <c r="X18661" s="42"/>
      <c r="Y18661" s="42"/>
      <c r="Z18661" s="42"/>
    </row>
    <row r="18662">
      <c r="B18662" s="42"/>
      <c r="D18662" s="90"/>
      <c r="F18662" s="90"/>
      <c r="G18662" s="42"/>
      <c r="H18662" s="90"/>
      <c r="M18662" s="42"/>
      <c r="S18662" s="42"/>
      <c r="T18662" s="42"/>
      <c r="U18662" s="42"/>
      <c r="V18662" s="42"/>
      <c r="W18662" s="42"/>
      <c r="X18662" s="42"/>
      <c r="Y18662" s="42"/>
      <c r="Z18662" s="42"/>
    </row>
    <row r="18663">
      <c r="B18663" s="42"/>
      <c r="D18663" s="90"/>
      <c r="F18663" s="90"/>
      <c r="G18663" s="42"/>
      <c r="H18663" s="90"/>
      <c r="M18663" s="42"/>
      <c r="S18663" s="42"/>
      <c r="T18663" s="42"/>
      <c r="U18663" s="42"/>
      <c r="V18663" s="42"/>
      <c r="W18663" s="42"/>
      <c r="X18663" s="42"/>
      <c r="Y18663" s="42"/>
      <c r="Z18663" s="42"/>
    </row>
    <row r="18664">
      <c r="B18664" s="42"/>
      <c r="D18664" s="90"/>
      <c r="F18664" s="90"/>
      <c r="G18664" s="42"/>
      <c r="H18664" s="90"/>
      <c r="M18664" s="42"/>
      <c r="S18664" s="42"/>
      <c r="T18664" s="42"/>
      <c r="U18664" s="42"/>
      <c r="V18664" s="42"/>
      <c r="W18664" s="42"/>
      <c r="X18664" s="42"/>
      <c r="Y18664" s="42"/>
      <c r="Z18664" s="42"/>
    </row>
    <row r="18665">
      <c r="B18665" s="42"/>
      <c r="D18665" s="90"/>
      <c r="F18665" s="90"/>
      <c r="G18665" s="42"/>
      <c r="H18665" s="90"/>
      <c r="M18665" s="42"/>
      <c r="S18665" s="42"/>
      <c r="T18665" s="42"/>
      <c r="U18665" s="42"/>
      <c r="V18665" s="42"/>
      <c r="W18665" s="42"/>
      <c r="X18665" s="42"/>
      <c r="Y18665" s="42"/>
      <c r="Z18665" s="42"/>
    </row>
    <row r="18666">
      <c r="B18666" s="42"/>
      <c r="D18666" s="90"/>
      <c r="F18666" s="90"/>
      <c r="G18666" s="42"/>
      <c r="H18666" s="90"/>
      <c r="M18666" s="42"/>
      <c r="S18666" s="42"/>
      <c r="T18666" s="42"/>
      <c r="U18666" s="42"/>
      <c r="V18666" s="42"/>
      <c r="W18666" s="42"/>
      <c r="X18666" s="42"/>
      <c r="Y18666" s="42"/>
      <c r="Z18666" s="42"/>
    </row>
    <row r="18667">
      <c r="B18667" s="42"/>
      <c r="D18667" s="90"/>
      <c r="F18667" s="90"/>
      <c r="G18667" s="42"/>
      <c r="H18667" s="90"/>
      <c r="M18667" s="42"/>
      <c r="S18667" s="42"/>
      <c r="T18667" s="42"/>
      <c r="U18667" s="42"/>
      <c r="V18667" s="42"/>
      <c r="W18667" s="42"/>
      <c r="X18667" s="42"/>
      <c r="Y18667" s="42"/>
      <c r="Z18667" s="42"/>
    </row>
    <row r="18668">
      <c r="B18668" s="42"/>
      <c r="D18668" s="90"/>
      <c r="F18668" s="90"/>
      <c r="G18668" s="42"/>
      <c r="H18668" s="90"/>
      <c r="M18668" s="42"/>
      <c r="S18668" s="42"/>
      <c r="T18668" s="42"/>
      <c r="U18668" s="42"/>
      <c r="V18668" s="42"/>
      <c r="W18668" s="42"/>
      <c r="X18668" s="42"/>
      <c r="Y18668" s="42"/>
      <c r="Z18668" s="42"/>
    </row>
    <row r="18669">
      <c r="B18669" s="42"/>
      <c r="D18669" s="90"/>
      <c r="F18669" s="90"/>
      <c r="G18669" s="42"/>
      <c r="H18669" s="90"/>
      <c r="M18669" s="42"/>
      <c r="S18669" s="42"/>
      <c r="T18669" s="42"/>
      <c r="U18669" s="42"/>
      <c r="V18669" s="42"/>
      <c r="W18669" s="42"/>
      <c r="X18669" s="42"/>
      <c r="Y18669" s="42"/>
      <c r="Z18669" s="42"/>
    </row>
    <row r="18670">
      <c r="B18670" s="42"/>
      <c r="D18670" s="90"/>
      <c r="F18670" s="90"/>
      <c r="G18670" s="42"/>
      <c r="H18670" s="90"/>
      <c r="M18670" s="42"/>
      <c r="S18670" s="42"/>
      <c r="T18670" s="42"/>
      <c r="U18670" s="42"/>
      <c r="V18670" s="42"/>
      <c r="W18670" s="42"/>
      <c r="X18670" s="42"/>
      <c r="Y18670" s="42"/>
      <c r="Z18670" s="42"/>
    </row>
    <row r="18671">
      <c r="B18671" s="42"/>
      <c r="D18671" s="90"/>
      <c r="F18671" s="90"/>
      <c r="G18671" s="42"/>
      <c r="H18671" s="90"/>
      <c r="M18671" s="42"/>
      <c r="S18671" s="42"/>
      <c r="T18671" s="42"/>
      <c r="U18671" s="42"/>
      <c r="V18671" s="42"/>
      <c r="W18671" s="42"/>
      <c r="X18671" s="42"/>
      <c r="Y18671" s="42"/>
      <c r="Z18671" s="42"/>
    </row>
    <row r="18672">
      <c r="B18672" s="42"/>
      <c r="D18672" s="90"/>
      <c r="F18672" s="90"/>
      <c r="G18672" s="42"/>
      <c r="H18672" s="90"/>
      <c r="M18672" s="42"/>
      <c r="S18672" s="42"/>
      <c r="T18672" s="42"/>
      <c r="U18672" s="42"/>
      <c r="V18672" s="42"/>
      <c r="W18672" s="42"/>
      <c r="X18672" s="42"/>
      <c r="Y18672" s="42"/>
      <c r="Z18672" s="42"/>
    </row>
    <row r="18673">
      <c r="B18673" s="42"/>
      <c r="D18673" s="90"/>
      <c r="F18673" s="90"/>
      <c r="G18673" s="42"/>
      <c r="H18673" s="90"/>
      <c r="M18673" s="42"/>
      <c r="S18673" s="42"/>
      <c r="T18673" s="42"/>
      <c r="U18673" s="42"/>
      <c r="V18673" s="42"/>
      <c r="W18673" s="42"/>
      <c r="X18673" s="42"/>
      <c r="Y18673" s="42"/>
      <c r="Z18673" s="42"/>
    </row>
    <row r="18674">
      <c r="B18674" s="42"/>
      <c r="D18674" s="90"/>
      <c r="F18674" s="90"/>
      <c r="G18674" s="42"/>
      <c r="H18674" s="90"/>
      <c r="M18674" s="42"/>
      <c r="S18674" s="42"/>
      <c r="T18674" s="42"/>
      <c r="U18674" s="42"/>
      <c r="V18674" s="42"/>
      <c r="W18674" s="42"/>
      <c r="X18674" s="42"/>
      <c r="Y18674" s="42"/>
      <c r="Z18674" s="42"/>
    </row>
    <row r="18675">
      <c r="B18675" s="42"/>
      <c r="D18675" s="90"/>
      <c r="F18675" s="90"/>
      <c r="G18675" s="42"/>
      <c r="H18675" s="90"/>
      <c r="M18675" s="42"/>
      <c r="S18675" s="42"/>
      <c r="T18675" s="42"/>
      <c r="U18675" s="42"/>
      <c r="V18675" s="42"/>
      <c r="W18675" s="42"/>
      <c r="X18675" s="42"/>
      <c r="Y18675" s="42"/>
      <c r="Z18675" s="42"/>
    </row>
    <row r="18676">
      <c r="B18676" s="42"/>
      <c r="D18676" s="90"/>
      <c r="F18676" s="90"/>
      <c r="G18676" s="42"/>
      <c r="H18676" s="90"/>
      <c r="M18676" s="42"/>
      <c r="S18676" s="42"/>
      <c r="T18676" s="42"/>
      <c r="U18676" s="42"/>
      <c r="V18676" s="42"/>
      <c r="W18676" s="42"/>
      <c r="X18676" s="42"/>
      <c r="Y18676" s="42"/>
      <c r="Z18676" s="42"/>
    </row>
    <row r="18677">
      <c r="B18677" s="42"/>
      <c r="D18677" s="90"/>
      <c r="F18677" s="90"/>
      <c r="G18677" s="42"/>
      <c r="H18677" s="90"/>
      <c r="M18677" s="42"/>
      <c r="S18677" s="42"/>
      <c r="T18677" s="42"/>
      <c r="U18677" s="42"/>
      <c r="V18677" s="42"/>
      <c r="W18677" s="42"/>
      <c r="X18677" s="42"/>
      <c r="Y18677" s="42"/>
      <c r="Z18677" s="42"/>
    </row>
    <row r="18678">
      <c r="B18678" s="42"/>
      <c r="D18678" s="90"/>
      <c r="F18678" s="90"/>
      <c r="G18678" s="42"/>
      <c r="H18678" s="90"/>
      <c r="M18678" s="42"/>
      <c r="S18678" s="42"/>
      <c r="T18678" s="42"/>
      <c r="U18678" s="42"/>
      <c r="V18678" s="42"/>
      <c r="W18678" s="42"/>
      <c r="X18678" s="42"/>
      <c r="Y18678" s="42"/>
      <c r="Z18678" s="42"/>
    </row>
    <row r="18679">
      <c r="B18679" s="42"/>
      <c r="D18679" s="90"/>
      <c r="F18679" s="90"/>
      <c r="G18679" s="42"/>
      <c r="H18679" s="90"/>
      <c r="M18679" s="42"/>
      <c r="S18679" s="42"/>
      <c r="T18679" s="42"/>
      <c r="U18679" s="42"/>
      <c r="V18679" s="42"/>
      <c r="W18679" s="42"/>
      <c r="X18679" s="42"/>
      <c r="Y18679" s="42"/>
      <c r="Z18679" s="42"/>
    </row>
    <row r="18680">
      <c r="B18680" s="42"/>
      <c r="D18680" s="90"/>
      <c r="F18680" s="90"/>
      <c r="G18680" s="42"/>
      <c r="H18680" s="90"/>
      <c r="M18680" s="42"/>
      <c r="S18680" s="42"/>
      <c r="T18680" s="42"/>
      <c r="U18680" s="42"/>
      <c r="V18680" s="42"/>
      <c r="W18680" s="42"/>
      <c r="X18680" s="42"/>
      <c r="Y18680" s="42"/>
      <c r="Z18680" s="42"/>
    </row>
    <row r="18681">
      <c r="B18681" s="42"/>
      <c r="D18681" s="90"/>
      <c r="F18681" s="90"/>
      <c r="G18681" s="42"/>
      <c r="H18681" s="90"/>
      <c r="M18681" s="42"/>
      <c r="S18681" s="42"/>
      <c r="T18681" s="42"/>
      <c r="U18681" s="42"/>
      <c r="V18681" s="42"/>
      <c r="W18681" s="42"/>
      <c r="X18681" s="42"/>
      <c r="Y18681" s="42"/>
      <c r="Z18681" s="42"/>
    </row>
    <row r="18682">
      <c r="B18682" s="42"/>
      <c r="D18682" s="90"/>
      <c r="F18682" s="90"/>
      <c r="G18682" s="42"/>
      <c r="H18682" s="90"/>
      <c r="M18682" s="42"/>
      <c r="S18682" s="42"/>
      <c r="T18682" s="42"/>
      <c r="U18682" s="42"/>
      <c r="V18682" s="42"/>
      <c r="W18682" s="42"/>
      <c r="X18682" s="42"/>
      <c r="Y18682" s="42"/>
      <c r="Z18682" s="42"/>
    </row>
    <row r="18683">
      <c r="B18683" s="42"/>
      <c r="D18683" s="90"/>
      <c r="F18683" s="90"/>
      <c r="G18683" s="42"/>
      <c r="H18683" s="90"/>
      <c r="M18683" s="42"/>
      <c r="S18683" s="42"/>
      <c r="T18683" s="42"/>
      <c r="U18683" s="42"/>
      <c r="V18683" s="42"/>
      <c r="W18683" s="42"/>
      <c r="X18683" s="42"/>
      <c r="Y18683" s="42"/>
      <c r="Z18683" s="42"/>
    </row>
    <row r="18684">
      <c r="B18684" s="42"/>
      <c r="D18684" s="90"/>
      <c r="F18684" s="90"/>
      <c r="G18684" s="42"/>
      <c r="H18684" s="90"/>
      <c r="M18684" s="42"/>
      <c r="S18684" s="42"/>
      <c r="T18684" s="42"/>
      <c r="U18684" s="42"/>
      <c r="V18684" s="42"/>
      <c r="W18684" s="42"/>
      <c r="X18684" s="42"/>
      <c r="Y18684" s="42"/>
      <c r="Z18684" s="42"/>
    </row>
    <row r="18685">
      <c r="B18685" s="42"/>
      <c r="D18685" s="90"/>
      <c r="F18685" s="90"/>
      <c r="G18685" s="42"/>
      <c r="H18685" s="90"/>
      <c r="M18685" s="42"/>
      <c r="S18685" s="42"/>
      <c r="T18685" s="42"/>
      <c r="U18685" s="42"/>
      <c r="V18685" s="42"/>
      <c r="W18685" s="42"/>
      <c r="X18685" s="42"/>
      <c r="Y18685" s="42"/>
      <c r="Z18685" s="42"/>
    </row>
    <row r="18686">
      <c r="B18686" s="42"/>
      <c r="D18686" s="90"/>
      <c r="F18686" s="90"/>
      <c r="G18686" s="42"/>
      <c r="H18686" s="90"/>
      <c r="M18686" s="42"/>
      <c r="S18686" s="42"/>
      <c r="T18686" s="42"/>
      <c r="U18686" s="42"/>
      <c r="V18686" s="42"/>
      <c r="W18686" s="42"/>
      <c r="X18686" s="42"/>
      <c r="Y18686" s="42"/>
      <c r="Z18686" s="42"/>
    </row>
    <row r="18687">
      <c r="B18687" s="42"/>
      <c r="D18687" s="90"/>
      <c r="F18687" s="90"/>
      <c r="G18687" s="42"/>
      <c r="H18687" s="90"/>
      <c r="M18687" s="42"/>
      <c r="S18687" s="42"/>
      <c r="T18687" s="42"/>
      <c r="U18687" s="42"/>
      <c r="V18687" s="42"/>
      <c r="W18687" s="42"/>
      <c r="X18687" s="42"/>
      <c r="Y18687" s="42"/>
      <c r="Z18687" s="42"/>
    </row>
    <row r="18688">
      <c r="B18688" s="42"/>
      <c r="D18688" s="90"/>
      <c r="F18688" s="90"/>
      <c r="G18688" s="42"/>
      <c r="H18688" s="90"/>
      <c r="M18688" s="42"/>
      <c r="S18688" s="42"/>
      <c r="T18688" s="42"/>
      <c r="U18688" s="42"/>
      <c r="V18688" s="42"/>
      <c r="W18688" s="42"/>
      <c r="X18688" s="42"/>
      <c r="Y18688" s="42"/>
      <c r="Z18688" s="42"/>
    </row>
    <row r="18689">
      <c r="B18689" s="42"/>
      <c r="D18689" s="90"/>
      <c r="F18689" s="90"/>
      <c r="G18689" s="42"/>
      <c r="H18689" s="90"/>
      <c r="M18689" s="42"/>
      <c r="S18689" s="42"/>
      <c r="T18689" s="42"/>
      <c r="U18689" s="42"/>
      <c r="V18689" s="42"/>
      <c r="W18689" s="42"/>
      <c r="X18689" s="42"/>
      <c r="Y18689" s="42"/>
      <c r="Z18689" s="42"/>
    </row>
    <row r="18690">
      <c r="B18690" s="42"/>
      <c r="D18690" s="90"/>
      <c r="F18690" s="90"/>
      <c r="G18690" s="42"/>
      <c r="H18690" s="90"/>
      <c r="M18690" s="42"/>
      <c r="S18690" s="42"/>
      <c r="T18690" s="42"/>
      <c r="U18690" s="42"/>
      <c r="V18690" s="42"/>
      <c r="W18690" s="42"/>
      <c r="X18690" s="42"/>
      <c r="Y18690" s="42"/>
      <c r="Z18690" s="42"/>
    </row>
    <row r="18691">
      <c r="B18691" s="42"/>
      <c r="D18691" s="90"/>
      <c r="F18691" s="90"/>
      <c r="G18691" s="42"/>
      <c r="H18691" s="90"/>
      <c r="M18691" s="42"/>
      <c r="S18691" s="42"/>
      <c r="T18691" s="42"/>
      <c r="U18691" s="42"/>
      <c r="V18691" s="42"/>
      <c r="W18691" s="42"/>
      <c r="X18691" s="42"/>
      <c r="Y18691" s="42"/>
      <c r="Z18691" s="42"/>
    </row>
    <row r="18692">
      <c r="B18692" s="42"/>
      <c r="D18692" s="90"/>
      <c r="F18692" s="90"/>
      <c r="G18692" s="42"/>
      <c r="H18692" s="90"/>
      <c r="M18692" s="42"/>
      <c r="S18692" s="42"/>
      <c r="T18692" s="42"/>
      <c r="U18692" s="42"/>
      <c r="V18692" s="42"/>
      <c r="W18692" s="42"/>
      <c r="X18692" s="42"/>
      <c r="Y18692" s="42"/>
      <c r="Z18692" s="42"/>
    </row>
    <row r="18693">
      <c r="B18693" s="42"/>
      <c r="D18693" s="90"/>
      <c r="F18693" s="90"/>
      <c r="G18693" s="42"/>
      <c r="H18693" s="90"/>
      <c r="M18693" s="42"/>
      <c r="S18693" s="42"/>
      <c r="T18693" s="42"/>
      <c r="U18693" s="42"/>
      <c r="V18693" s="42"/>
      <c r="W18693" s="42"/>
      <c r="X18693" s="42"/>
      <c r="Y18693" s="42"/>
      <c r="Z18693" s="42"/>
    </row>
    <row r="18694">
      <c r="B18694" s="42"/>
      <c r="D18694" s="90"/>
      <c r="F18694" s="90"/>
      <c r="G18694" s="42"/>
      <c r="H18694" s="90"/>
      <c r="M18694" s="42"/>
      <c r="S18694" s="42"/>
      <c r="T18694" s="42"/>
      <c r="U18694" s="42"/>
      <c r="V18694" s="42"/>
      <c r="W18694" s="42"/>
      <c r="X18694" s="42"/>
      <c r="Y18694" s="42"/>
      <c r="Z18694" s="42"/>
    </row>
    <row r="18695">
      <c r="B18695" s="42"/>
      <c r="D18695" s="90"/>
      <c r="F18695" s="90"/>
      <c r="G18695" s="42"/>
      <c r="H18695" s="90"/>
      <c r="M18695" s="42"/>
      <c r="S18695" s="42"/>
      <c r="T18695" s="42"/>
      <c r="U18695" s="42"/>
      <c r="V18695" s="42"/>
      <c r="W18695" s="42"/>
      <c r="X18695" s="42"/>
      <c r="Y18695" s="42"/>
      <c r="Z18695" s="42"/>
    </row>
    <row r="18696">
      <c r="B18696" s="42"/>
      <c r="D18696" s="90"/>
      <c r="F18696" s="90"/>
      <c r="G18696" s="42"/>
      <c r="H18696" s="90"/>
      <c r="M18696" s="42"/>
      <c r="S18696" s="42"/>
      <c r="T18696" s="42"/>
      <c r="U18696" s="42"/>
      <c r="V18696" s="42"/>
      <c r="W18696" s="42"/>
      <c r="X18696" s="42"/>
      <c r="Y18696" s="42"/>
      <c r="Z18696" s="42"/>
    </row>
    <row r="18697">
      <c r="B18697" s="42"/>
      <c r="D18697" s="90"/>
      <c r="F18697" s="90"/>
      <c r="G18697" s="42"/>
      <c r="H18697" s="90"/>
      <c r="M18697" s="42"/>
      <c r="S18697" s="42"/>
      <c r="T18697" s="42"/>
      <c r="U18697" s="42"/>
      <c r="V18697" s="42"/>
      <c r="W18697" s="42"/>
      <c r="X18697" s="42"/>
      <c r="Y18697" s="42"/>
      <c r="Z18697" s="42"/>
    </row>
    <row r="18698">
      <c r="B18698" s="42"/>
      <c r="D18698" s="90"/>
      <c r="F18698" s="90"/>
      <c r="G18698" s="42"/>
      <c r="H18698" s="90"/>
      <c r="M18698" s="42"/>
      <c r="S18698" s="42"/>
      <c r="T18698" s="42"/>
      <c r="U18698" s="42"/>
      <c r="V18698" s="42"/>
      <c r="W18698" s="42"/>
      <c r="X18698" s="42"/>
      <c r="Y18698" s="42"/>
      <c r="Z18698" s="42"/>
    </row>
    <row r="18699">
      <c r="B18699" s="42"/>
      <c r="D18699" s="90"/>
      <c r="F18699" s="90"/>
      <c r="G18699" s="42"/>
      <c r="H18699" s="90"/>
      <c r="M18699" s="42"/>
      <c r="S18699" s="42"/>
      <c r="T18699" s="42"/>
      <c r="U18699" s="42"/>
      <c r="V18699" s="42"/>
      <c r="W18699" s="42"/>
      <c r="X18699" s="42"/>
      <c r="Y18699" s="42"/>
      <c r="Z18699" s="42"/>
    </row>
    <row r="18700">
      <c r="B18700" s="42"/>
      <c r="D18700" s="90"/>
      <c r="F18700" s="90"/>
      <c r="G18700" s="42"/>
      <c r="H18700" s="90"/>
      <c r="M18700" s="42"/>
      <c r="S18700" s="42"/>
      <c r="T18700" s="42"/>
      <c r="U18700" s="42"/>
      <c r="V18700" s="42"/>
      <c r="W18700" s="42"/>
      <c r="X18700" s="42"/>
      <c r="Y18700" s="42"/>
      <c r="Z18700" s="42"/>
    </row>
    <row r="18701">
      <c r="B18701" s="42"/>
      <c r="D18701" s="90"/>
      <c r="F18701" s="90"/>
      <c r="G18701" s="42"/>
      <c r="H18701" s="90"/>
      <c r="M18701" s="42"/>
      <c r="S18701" s="42"/>
      <c r="T18701" s="42"/>
      <c r="U18701" s="42"/>
      <c r="V18701" s="42"/>
      <c r="W18701" s="42"/>
      <c r="X18701" s="42"/>
      <c r="Y18701" s="42"/>
      <c r="Z18701" s="42"/>
    </row>
    <row r="18702">
      <c r="B18702" s="42"/>
      <c r="D18702" s="90"/>
      <c r="F18702" s="90"/>
      <c r="G18702" s="42"/>
      <c r="H18702" s="90"/>
      <c r="M18702" s="42"/>
      <c r="S18702" s="42"/>
      <c r="T18702" s="42"/>
      <c r="U18702" s="42"/>
      <c r="V18702" s="42"/>
      <c r="W18702" s="42"/>
      <c r="X18702" s="42"/>
      <c r="Y18702" s="42"/>
      <c r="Z18702" s="42"/>
    </row>
    <row r="18703">
      <c r="B18703" s="42"/>
      <c r="D18703" s="90"/>
      <c r="F18703" s="90"/>
      <c r="G18703" s="42"/>
      <c r="H18703" s="90"/>
      <c r="M18703" s="42"/>
      <c r="S18703" s="42"/>
      <c r="T18703" s="42"/>
      <c r="U18703" s="42"/>
      <c r="V18703" s="42"/>
      <c r="W18703" s="42"/>
      <c r="X18703" s="42"/>
      <c r="Y18703" s="42"/>
      <c r="Z18703" s="42"/>
    </row>
    <row r="18704">
      <c r="B18704" s="42"/>
      <c r="D18704" s="90"/>
      <c r="F18704" s="90"/>
      <c r="G18704" s="42"/>
      <c r="H18704" s="90"/>
      <c r="M18704" s="42"/>
      <c r="S18704" s="42"/>
      <c r="T18704" s="42"/>
      <c r="U18704" s="42"/>
      <c r="V18704" s="42"/>
      <c r="W18704" s="42"/>
      <c r="X18704" s="42"/>
      <c r="Y18704" s="42"/>
      <c r="Z18704" s="42"/>
    </row>
    <row r="18705">
      <c r="B18705" s="42"/>
      <c r="D18705" s="90"/>
      <c r="F18705" s="90"/>
      <c r="G18705" s="42"/>
      <c r="H18705" s="90"/>
      <c r="M18705" s="42"/>
      <c r="S18705" s="42"/>
      <c r="T18705" s="42"/>
      <c r="U18705" s="42"/>
      <c r="V18705" s="42"/>
      <c r="W18705" s="42"/>
      <c r="X18705" s="42"/>
      <c r="Y18705" s="42"/>
      <c r="Z18705" s="42"/>
    </row>
    <row r="18706">
      <c r="B18706" s="42"/>
      <c r="D18706" s="90"/>
      <c r="F18706" s="90"/>
      <c r="G18706" s="42"/>
      <c r="H18706" s="90"/>
      <c r="M18706" s="42"/>
      <c r="S18706" s="42"/>
      <c r="T18706" s="42"/>
      <c r="U18706" s="42"/>
      <c r="V18706" s="42"/>
      <c r="W18706" s="42"/>
      <c r="X18706" s="42"/>
      <c r="Y18706" s="42"/>
      <c r="Z18706" s="42"/>
    </row>
    <row r="18707">
      <c r="B18707" s="42"/>
      <c r="D18707" s="90"/>
      <c r="F18707" s="90"/>
      <c r="G18707" s="42"/>
      <c r="H18707" s="90"/>
      <c r="M18707" s="42"/>
      <c r="S18707" s="42"/>
      <c r="T18707" s="42"/>
      <c r="U18707" s="42"/>
      <c r="V18707" s="42"/>
      <c r="W18707" s="42"/>
      <c r="X18707" s="42"/>
      <c r="Y18707" s="42"/>
      <c r="Z18707" s="42"/>
    </row>
    <row r="18708">
      <c r="B18708" s="42"/>
      <c r="D18708" s="90"/>
      <c r="F18708" s="90"/>
      <c r="G18708" s="42"/>
      <c r="H18708" s="90"/>
      <c r="M18708" s="42"/>
      <c r="S18708" s="42"/>
      <c r="T18708" s="42"/>
      <c r="U18708" s="42"/>
      <c r="V18708" s="42"/>
      <c r="W18708" s="42"/>
      <c r="X18708" s="42"/>
      <c r="Y18708" s="42"/>
      <c r="Z18708" s="42"/>
    </row>
    <row r="18709">
      <c r="B18709" s="42"/>
      <c r="D18709" s="90"/>
      <c r="F18709" s="90"/>
      <c r="G18709" s="42"/>
      <c r="H18709" s="90"/>
      <c r="M18709" s="42"/>
      <c r="S18709" s="42"/>
      <c r="T18709" s="42"/>
      <c r="U18709" s="42"/>
      <c r="V18709" s="42"/>
      <c r="W18709" s="42"/>
      <c r="X18709" s="42"/>
      <c r="Y18709" s="42"/>
      <c r="Z18709" s="42"/>
    </row>
    <row r="18710">
      <c r="B18710" s="42"/>
      <c r="D18710" s="90"/>
      <c r="F18710" s="90"/>
      <c r="G18710" s="42"/>
      <c r="H18710" s="90"/>
      <c r="M18710" s="42"/>
      <c r="S18710" s="42"/>
      <c r="T18710" s="42"/>
      <c r="U18710" s="42"/>
      <c r="V18710" s="42"/>
      <c r="W18710" s="42"/>
      <c r="X18710" s="42"/>
      <c r="Y18710" s="42"/>
      <c r="Z18710" s="42"/>
    </row>
    <row r="18711">
      <c r="B18711" s="42"/>
      <c r="D18711" s="90"/>
      <c r="F18711" s="90"/>
      <c r="G18711" s="42"/>
      <c r="H18711" s="90"/>
      <c r="M18711" s="42"/>
      <c r="S18711" s="42"/>
      <c r="T18711" s="42"/>
      <c r="U18711" s="42"/>
      <c r="V18711" s="42"/>
      <c r="W18711" s="42"/>
      <c r="X18711" s="42"/>
      <c r="Y18711" s="42"/>
      <c r="Z18711" s="42"/>
    </row>
    <row r="18712">
      <c r="B18712" s="42"/>
      <c r="D18712" s="90"/>
      <c r="F18712" s="90"/>
      <c r="G18712" s="42"/>
      <c r="H18712" s="90"/>
      <c r="M18712" s="42"/>
      <c r="S18712" s="42"/>
      <c r="T18712" s="42"/>
      <c r="U18712" s="42"/>
      <c r="V18712" s="42"/>
      <c r="W18712" s="42"/>
      <c r="X18712" s="42"/>
      <c r="Y18712" s="42"/>
      <c r="Z18712" s="42"/>
    </row>
    <row r="18713">
      <c r="B18713" s="42"/>
      <c r="D18713" s="90"/>
      <c r="F18713" s="90"/>
      <c r="G18713" s="42"/>
      <c r="H18713" s="90"/>
      <c r="M18713" s="42"/>
      <c r="S18713" s="42"/>
      <c r="T18713" s="42"/>
      <c r="U18713" s="42"/>
      <c r="V18713" s="42"/>
      <c r="W18713" s="42"/>
      <c r="X18713" s="42"/>
      <c r="Y18713" s="42"/>
      <c r="Z18713" s="42"/>
    </row>
    <row r="18714">
      <c r="B18714" s="42"/>
      <c r="D18714" s="90"/>
      <c r="F18714" s="90"/>
      <c r="G18714" s="42"/>
      <c r="H18714" s="90"/>
      <c r="M18714" s="42"/>
      <c r="S18714" s="42"/>
      <c r="T18714" s="42"/>
      <c r="U18714" s="42"/>
      <c r="V18714" s="42"/>
      <c r="W18714" s="42"/>
      <c r="X18714" s="42"/>
      <c r="Y18714" s="42"/>
      <c r="Z18714" s="42"/>
    </row>
    <row r="18715">
      <c r="B18715" s="42"/>
      <c r="D18715" s="90"/>
      <c r="F18715" s="90"/>
      <c r="G18715" s="42"/>
      <c r="H18715" s="90"/>
      <c r="M18715" s="42"/>
      <c r="S18715" s="42"/>
      <c r="T18715" s="42"/>
      <c r="U18715" s="42"/>
      <c r="V18715" s="42"/>
      <c r="W18715" s="42"/>
      <c r="X18715" s="42"/>
      <c r="Y18715" s="42"/>
      <c r="Z18715" s="42"/>
    </row>
    <row r="18716">
      <c r="B18716" s="42"/>
      <c r="D18716" s="90"/>
      <c r="F18716" s="90"/>
      <c r="G18716" s="42"/>
      <c r="H18716" s="90"/>
      <c r="M18716" s="42"/>
      <c r="S18716" s="42"/>
      <c r="T18716" s="42"/>
      <c r="U18716" s="42"/>
      <c r="V18716" s="42"/>
      <c r="W18716" s="42"/>
      <c r="X18716" s="42"/>
      <c r="Y18716" s="42"/>
      <c r="Z18716" s="42"/>
    </row>
    <row r="18717">
      <c r="B18717" s="42"/>
      <c r="D18717" s="90"/>
      <c r="F18717" s="90"/>
      <c r="G18717" s="42"/>
      <c r="H18717" s="90"/>
      <c r="M18717" s="42"/>
      <c r="S18717" s="42"/>
      <c r="T18717" s="42"/>
      <c r="U18717" s="42"/>
      <c r="V18717" s="42"/>
      <c r="W18717" s="42"/>
      <c r="X18717" s="42"/>
      <c r="Y18717" s="42"/>
      <c r="Z18717" s="42"/>
    </row>
    <row r="18718">
      <c r="B18718" s="42"/>
      <c r="D18718" s="90"/>
      <c r="F18718" s="90"/>
      <c r="G18718" s="42"/>
      <c r="H18718" s="90"/>
      <c r="M18718" s="42"/>
      <c r="S18718" s="42"/>
      <c r="T18718" s="42"/>
      <c r="U18718" s="42"/>
      <c r="V18718" s="42"/>
      <c r="W18718" s="42"/>
      <c r="X18718" s="42"/>
      <c r="Y18718" s="42"/>
      <c r="Z18718" s="42"/>
    </row>
    <row r="18719">
      <c r="B18719" s="42"/>
      <c r="D18719" s="90"/>
      <c r="F18719" s="90"/>
      <c r="G18719" s="42"/>
      <c r="H18719" s="90"/>
      <c r="M18719" s="42"/>
      <c r="S18719" s="42"/>
      <c r="T18719" s="42"/>
      <c r="U18719" s="42"/>
      <c r="V18719" s="42"/>
      <c r="W18719" s="42"/>
      <c r="X18719" s="42"/>
      <c r="Y18719" s="42"/>
      <c r="Z18719" s="42"/>
    </row>
    <row r="18720">
      <c r="B18720" s="42"/>
      <c r="D18720" s="90"/>
      <c r="F18720" s="90"/>
      <c r="G18720" s="42"/>
      <c r="H18720" s="90"/>
      <c r="M18720" s="42"/>
      <c r="S18720" s="42"/>
      <c r="T18720" s="42"/>
      <c r="U18720" s="42"/>
      <c r="V18720" s="42"/>
      <c r="W18720" s="42"/>
      <c r="X18720" s="42"/>
      <c r="Y18720" s="42"/>
      <c r="Z18720" s="42"/>
    </row>
    <row r="18721">
      <c r="B18721" s="42"/>
      <c r="D18721" s="90"/>
      <c r="F18721" s="90"/>
      <c r="G18721" s="42"/>
      <c r="H18721" s="90"/>
      <c r="M18721" s="42"/>
      <c r="S18721" s="42"/>
      <c r="T18721" s="42"/>
      <c r="U18721" s="42"/>
      <c r="V18721" s="42"/>
      <c r="W18721" s="42"/>
      <c r="X18721" s="42"/>
      <c r="Y18721" s="42"/>
      <c r="Z18721" s="42"/>
    </row>
    <row r="18722">
      <c r="B18722" s="42"/>
      <c r="D18722" s="90"/>
      <c r="F18722" s="90"/>
      <c r="G18722" s="42"/>
      <c r="H18722" s="90"/>
      <c r="M18722" s="42"/>
      <c r="S18722" s="42"/>
      <c r="T18722" s="42"/>
      <c r="U18722" s="42"/>
      <c r="V18722" s="42"/>
      <c r="W18722" s="42"/>
      <c r="X18722" s="42"/>
      <c r="Y18722" s="42"/>
      <c r="Z18722" s="42"/>
    </row>
    <row r="18723">
      <c r="B18723" s="42"/>
      <c r="D18723" s="90"/>
      <c r="F18723" s="90"/>
      <c r="G18723" s="42"/>
      <c r="H18723" s="90"/>
      <c r="M18723" s="42"/>
      <c r="S18723" s="42"/>
      <c r="T18723" s="42"/>
      <c r="U18723" s="42"/>
      <c r="V18723" s="42"/>
      <c r="W18723" s="42"/>
      <c r="X18723" s="42"/>
      <c r="Y18723" s="42"/>
      <c r="Z18723" s="42"/>
    </row>
    <row r="18724">
      <c r="B18724" s="42"/>
      <c r="D18724" s="90"/>
      <c r="F18724" s="90"/>
      <c r="G18724" s="42"/>
      <c r="H18724" s="90"/>
      <c r="M18724" s="42"/>
      <c r="S18724" s="42"/>
      <c r="T18724" s="42"/>
      <c r="U18724" s="42"/>
      <c r="V18724" s="42"/>
      <c r="W18724" s="42"/>
      <c r="X18724" s="42"/>
      <c r="Y18724" s="42"/>
      <c r="Z18724" s="42"/>
    </row>
    <row r="18725">
      <c r="B18725" s="42"/>
      <c r="D18725" s="90"/>
      <c r="F18725" s="90"/>
      <c r="G18725" s="42"/>
      <c r="H18725" s="90"/>
      <c r="M18725" s="42"/>
      <c r="S18725" s="42"/>
      <c r="T18725" s="42"/>
      <c r="U18725" s="42"/>
      <c r="V18725" s="42"/>
      <c r="W18725" s="42"/>
      <c r="X18725" s="42"/>
      <c r="Y18725" s="42"/>
      <c r="Z18725" s="42"/>
    </row>
    <row r="18726">
      <c r="B18726" s="42"/>
      <c r="D18726" s="90"/>
      <c r="F18726" s="90"/>
      <c r="G18726" s="42"/>
      <c r="H18726" s="90"/>
      <c r="M18726" s="42"/>
      <c r="S18726" s="42"/>
      <c r="T18726" s="42"/>
      <c r="U18726" s="42"/>
      <c r="V18726" s="42"/>
      <c r="W18726" s="42"/>
      <c r="X18726" s="42"/>
      <c r="Y18726" s="42"/>
      <c r="Z18726" s="42"/>
    </row>
    <row r="18727">
      <c r="B18727" s="42"/>
      <c r="D18727" s="90"/>
      <c r="F18727" s="90"/>
      <c r="G18727" s="42"/>
      <c r="H18727" s="90"/>
      <c r="M18727" s="42"/>
      <c r="S18727" s="42"/>
      <c r="T18727" s="42"/>
      <c r="U18727" s="42"/>
      <c r="V18727" s="42"/>
      <c r="W18727" s="42"/>
      <c r="X18727" s="42"/>
      <c r="Y18727" s="42"/>
      <c r="Z18727" s="42"/>
    </row>
    <row r="18728">
      <c r="B18728" s="42"/>
      <c r="D18728" s="90"/>
      <c r="F18728" s="90"/>
      <c r="G18728" s="42"/>
      <c r="H18728" s="90"/>
      <c r="M18728" s="42"/>
      <c r="S18728" s="42"/>
      <c r="T18728" s="42"/>
      <c r="U18728" s="42"/>
      <c r="V18728" s="42"/>
      <c r="W18728" s="42"/>
      <c r="X18728" s="42"/>
      <c r="Y18728" s="42"/>
      <c r="Z18728" s="42"/>
    </row>
    <row r="18729">
      <c r="B18729" s="42"/>
      <c r="D18729" s="90"/>
      <c r="F18729" s="90"/>
      <c r="G18729" s="42"/>
      <c r="H18729" s="90"/>
      <c r="M18729" s="42"/>
      <c r="S18729" s="42"/>
      <c r="T18729" s="42"/>
      <c r="U18729" s="42"/>
      <c r="V18729" s="42"/>
      <c r="W18729" s="42"/>
      <c r="X18729" s="42"/>
      <c r="Y18729" s="42"/>
      <c r="Z18729" s="42"/>
    </row>
    <row r="18730">
      <c r="B18730" s="42"/>
      <c r="D18730" s="90"/>
      <c r="F18730" s="90"/>
      <c r="G18730" s="42"/>
      <c r="H18730" s="90"/>
      <c r="M18730" s="42"/>
      <c r="S18730" s="42"/>
      <c r="T18730" s="42"/>
      <c r="U18730" s="42"/>
      <c r="V18730" s="42"/>
      <c r="W18730" s="42"/>
      <c r="X18730" s="42"/>
      <c r="Y18730" s="42"/>
      <c r="Z18730" s="42"/>
    </row>
    <row r="18731">
      <c r="B18731" s="42"/>
      <c r="D18731" s="90"/>
      <c r="F18731" s="90"/>
      <c r="G18731" s="42"/>
      <c r="H18731" s="90"/>
      <c r="M18731" s="42"/>
      <c r="S18731" s="42"/>
      <c r="T18731" s="42"/>
      <c r="U18731" s="42"/>
      <c r="V18731" s="42"/>
      <c r="W18731" s="42"/>
      <c r="X18731" s="42"/>
      <c r="Y18731" s="42"/>
      <c r="Z18731" s="42"/>
    </row>
    <row r="18732">
      <c r="B18732" s="42"/>
      <c r="D18732" s="90"/>
      <c r="F18732" s="90"/>
      <c r="G18732" s="42"/>
      <c r="H18732" s="90"/>
      <c r="M18732" s="42"/>
      <c r="S18732" s="42"/>
      <c r="T18732" s="42"/>
      <c r="U18732" s="42"/>
      <c r="V18732" s="42"/>
      <c r="W18732" s="42"/>
      <c r="X18732" s="42"/>
      <c r="Y18732" s="42"/>
      <c r="Z18732" s="42"/>
    </row>
    <row r="18733">
      <c r="B18733" s="42"/>
      <c r="D18733" s="90"/>
      <c r="F18733" s="90"/>
      <c r="G18733" s="42"/>
      <c r="H18733" s="90"/>
      <c r="M18733" s="42"/>
      <c r="S18733" s="42"/>
      <c r="T18733" s="42"/>
      <c r="U18733" s="42"/>
      <c r="V18733" s="42"/>
      <c r="W18733" s="42"/>
      <c r="X18733" s="42"/>
      <c r="Y18733" s="42"/>
      <c r="Z18733" s="42"/>
    </row>
    <row r="18734">
      <c r="B18734" s="42"/>
      <c r="D18734" s="90"/>
      <c r="F18734" s="90"/>
      <c r="G18734" s="42"/>
      <c r="H18734" s="90"/>
      <c r="M18734" s="42"/>
      <c r="S18734" s="42"/>
      <c r="T18734" s="42"/>
      <c r="U18734" s="42"/>
      <c r="V18734" s="42"/>
      <c r="W18734" s="42"/>
      <c r="X18734" s="42"/>
      <c r="Y18734" s="42"/>
      <c r="Z18734" s="42"/>
    </row>
    <row r="18735">
      <c r="B18735" s="42"/>
      <c r="D18735" s="90"/>
      <c r="F18735" s="90"/>
      <c r="G18735" s="42"/>
      <c r="H18735" s="90"/>
      <c r="M18735" s="42"/>
      <c r="S18735" s="42"/>
      <c r="T18735" s="42"/>
      <c r="U18735" s="42"/>
      <c r="V18735" s="42"/>
      <c r="W18735" s="42"/>
      <c r="X18735" s="42"/>
      <c r="Y18735" s="42"/>
      <c r="Z18735" s="42"/>
    </row>
    <row r="18736">
      <c r="B18736" s="42"/>
      <c r="D18736" s="90"/>
      <c r="F18736" s="90"/>
      <c r="G18736" s="42"/>
      <c r="H18736" s="90"/>
      <c r="M18736" s="42"/>
      <c r="S18736" s="42"/>
      <c r="T18736" s="42"/>
      <c r="U18736" s="42"/>
      <c r="V18736" s="42"/>
      <c r="W18736" s="42"/>
      <c r="X18736" s="42"/>
      <c r="Y18736" s="42"/>
      <c r="Z18736" s="42"/>
    </row>
    <row r="18737">
      <c r="B18737" s="42"/>
      <c r="D18737" s="90"/>
      <c r="F18737" s="90"/>
      <c r="G18737" s="42"/>
      <c r="H18737" s="90"/>
      <c r="M18737" s="42"/>
      <c r="S18737" s="42"/>
      <c r="T18737" s="42"/>
      <c r="U18737" s="42"/>
      <c r="V18737" s="42"/>
      <c r="W18737" s="42"/>
      <c r="X18737" s="42"/>
      <c r="Y18737" s="42"/>
      <c r="Z18737" s="42"/>
    </row>
    <row r="18738">
      <c r="B18738" s="42"/>
      <c r="D18738" s="90"/>
      <c r="F18738" s="90"/>
      <c r="G18738" s="42"/>
      <c r="H18738" s="90"/>
      <c r="M18738" s="42"/>
      <c r="S18738" s="42"/>
      <c r="T18738" s="42"/>
      <c r="U18738" s="42"/>
      <c r="V18738" s="42"/>
      <c r="W18738" s="42"/>
      <c r="X18738" s="42"/>
      <c r="Y18738" s="42"/>
      <c r="Z18738" s="42"/>
    </row>
    <row r="18739">
      <c r="B18739" s="42"/>
      <c r="D18739" s="90"/>
      <c r="F18739" s="90"/>
      <c r="G18739" s="42"/>
      <c r="H18739" s="90"/>
      <c r="M18739" s="42"/>
      <c r="S18739" s="42"/>
      <c r="T18739" s="42"/>
      <c r="U18739" s="42"/>
      <c r="V18739" s="42"/>
      <c r="W18739" s="42"/>
      <c r="X18739" s="42"/>
      <c r="Y18739" s="42"/>
      <c r="Z18739" s="42"/>
    </row>
    <row r="18740">
      <c r="B18740" s="42"/>
      <c r="D18740" s="90"/>
      <c r="F18740" s="90"/>
      <c r="G18740" s="42"/>
      <c r="H18740" s="90"/>
      <c r="M18740" s="42"/>
      <c r="S18740" s="42"/>
      <c r="T18740" s="42"/>
      <c r="U18740" s="42"/>
      <c r="V18740" s="42"/>
      <c r="W18740" s="42"/>
      <c r="X18740" s="42"/>
      <c r="Y18740" s="42"/>
      <c r="Z18740" s="42"/>
    </row>
    <row r="18741">
      <c r="B18741" s="42"/>
      <c r="D18741" s="90"/>
      <c r="F18741" s="90"/>
      <c r="G18741" s="42"/>
      <c r="H18741" s="90"/>
      <c r="M18741" s="42"/>
      <c r="S18741" s="42"/>
      <c r="T18741" s="42"/>
      <c r="U18741" s="42"/>
      <c r="V18741" s="42"/>
      <c r="W18741" s="42"/>
      <c r="X18741" s="42"/>
      <c r="Y18741" s="42"/>
      <c r="Z18741" s="42"/>
    </row>
    <row r="18742">
      <c r="B18742" s="42"/>
      <c r="D18742" s="90"/>
      <c r="F18742" s="90"/>
      <c r="G18742" s="42"/>
      <c r="H18742" s="90"/>
      <c r="M18742" s="42"/>
      <c r="S18742" s="42"/>
      <c r="T18742" s="42"/>
      <c r="U18742" s="42"/>
      <c r="V18742" s="42"/>
      <c r="W18742" s="42"/>
      <c r="X18742" s="42"/>
      <c r="Y18742" s="42"/>
      <c r="Z18742" s="42"/>
    </row>
    <row r="18743">
      <c r="B18743" s="42"/>
      <c r="D18743" s="90"/>
      <c r="F18743" s="90"/>
      <c r="G18743" s="42"/>
      <c r="H18743" s="90"/>
      <c r="M18743" s="42"/>
      <c r="S18743" s="42"/>
      <c r="T18743" s="42"/>
      <c r="U18743" s="42"/>
      <c r="V18743" s="42"/>
      <c r="W18743" s="42"/>
      <c r="X18743" s="42"/>
      <c r="Y18743" s="42"/>
      <c r="Z18743" s="42"/>
    </row>
    <row r="18744">
      <c r="B18744" s="42"/>
      <c r="D18744" s="90"/>
      <c r="F18744" s="90"/>
      <c r="G18744" s="42"/>
      <c r="H18744" s="90"/>
      <c r="M18744" s="42"/>
      <c r="S18744" s="42"/>
      <c r="T18744" s="42"/>
      <c r="U18744" s="42"/>
      <c r="V18744" s="42"/>
      <c r="W18744" s="42"/>
      <c r="X18744" s="42"/>
      <c r="Y18744" s="42"/>
      <c r="Z18744" s="42"/>
    </row>
    <row r="18745">
      <c r="B18745" s="42"/>
      <c r="D18745" s="90"/>
      <c r="F18745" s="90"/>
      <c r="G18745" s="42"/>
      <c r="H18745" s="90"/>
      <c r="M18745" s="42"/>
      <c r="S18745" s="42"/>
      <c r="T18745" s="42"/>
      <c r="U18745" s="42"/>
      <c r="V18745" s="42"/>
      <c r="W18745" s="42"/>
      <c r="X18745" s="42"/>
      <c r="Y18745" s="42"/>
      <c r="Z18745" s="42"/>
    </row>
    <row r="18746">
      <c r="B18746" s="42"/>
      <c r="D18746" s="90"/>
      <c r="F18746" s="90"/>
      <c r="G18746" s="42"/>
      <c r="H18746" s="90"/>
      <c r="M18746" s="42"/>
      <c r="S18746" s="42"/>
      <c r="T18746" s="42"/>
      <c r="U18746" s="42"/>
      <c r="V18746" s="42"/>
      <c r="W18746" s="42"/>
      <c r="X18746" s="42"/>
      <c r="Y18746" s="42"/>
      <c r="Z18746" s="42"/>
    </row>
    <row r="18747">
      <c r="B18747" s="42"/>
      <c r="D18747" s="90"/>
      <c r="F18747" s="90"/>
      <c r="G18747" s="42"/>
      <c r="H18747" s="90"/>
      <c r="M18747" s="42"/>
      <c r="S18747" s="42"/>
      <c r="T18747" s="42"/>
      <c r="U18747" s="42"/>
      <c r="V18747" s="42"/>
      <c r="W18747" s="42"/>
      <c r="X18747" s="42"/>
      <c r="Y18747" s="42"/>
      <c r="Z18747" s="42"/>
    </row>
    <row r="18748">
      <c r="B18748" s="42"/>
      <c r="D18748" s="90"/>
      <c r="F18748" s="90"/>
      <c r="G18748" s="42"/>
      <c r="H18748" s="90"/>
      <c r="M18748" s="42"/>
      <c r="S18748" s="42"/>
      <c r="T18748" s="42"/>
      <c r="U18748" s="42"/>
      <c r="V18748" s="42"/>
      <c r="W18748" s="42"/>
      <c r="X18748" s="42"/>
      <c r="Y18748" s="42"/>
      <c r="Z18748" s="42"/>
    </row>
    <row r="18749">
      <c r="B18749" s="42"/>
      <c r="D18749" s="90"/>
      <c r="F18749" s="90"/>
      <c r="G18749" s="42"/>
      <c r="H18749" s="90"/>
      <c r="M18749" s="42"/>
      <c r="S18749" s="42"/>
      <c r="T18749" s="42"/>
      <c r="U18749" s="42"/>
      <c r="V18749" s="42"/>
      <c r="W18749" s="42"/>
      <c r="X18749" s="42"/>
      <c r="Y18749" s="42"/>
      <c r="Z18749" s="42"/>
    </row>
    <row r="18750">
      <c r="B18750" s="42"/>
      <c r="D18750" s="90"/>
      <c r="F18750" s="90"/>
      <c r="G18750" s="42"/>
      <c r="H18750" s="90"/>
      <c r="M18750" s="42"/>
      <c r="S18750" s="42"/>
      <c r="T18750" s="42"/>
      <c r="U18750" s="42"/>
      <c r="V18750" s="42"/>
      <c r="W18750" s="42"/>
      <c r="X18750" s="42"/>
      <c r="Y18750" s="42"/>
      <c r="Z18750" s="42"/>
    </row>
    <row r="18751">
      <c r="B18751" s="42"/>
      <c r="D18751" s="90"/>
      <c r="F18751" s="90"/>
      <c r="G18751" s="42"/>
      <c r="H18751" s="90"/>
      <c r="M18751" s="42"/>
      <c r="S18751" s="42"/>
      <c r="T18751" s="42"/>
      <c r="U18751" s="42"/>
      <c r="V18751" s="42"/>
      <c r="W18751" s="42"/>
      <c r="X18751" s="42"/>
      <c r="Y18751" s="42"/>
      <c r="Z18751" s="42"/>
    </row>
    <row r="18752">
      <c r="B18752" s="42"/>
      <c r="D18752" s="90"/>
      <c r="F18752" s="90"/>
      <c r="G18752" s="42"/>
      <c r="H18752" s="90"/>
      <c r="M18752" s="42"/>
      <c r="S18752" s="42"/>
      <c r="T18752" s="42"/>
      <c r="U18752" s="42"/>
      <c r="V18752" s="42"/>
      <c r="W18752" s="42"/>
      <c r="X18752" s="42"/>
      <c r="Y18752" s="42"/>
      <c r="Z18752" s="42"/>
    </row>
    <row r="18753">
      <c r="B18753" s="42"/>
      <c r="D18753" s="90"/>
      <c r="F18753" s="90"/>
      <c r="G18753" s="42"/>
      <c r="H18753" s="90"/>
      <c r="M18753" s="42"/>
      <c r="S18753" s="42"/>
      <c r="T18753" s="42"/>
      <c r="U18753" s="42"/>
      <c r="V18753" s="42"/>
      <c r="W18753" s="42"/>
      <c r="X18753" s="42"/>
      <c r="Y18753" s="42"/>
      <c r="Z18753" s="42"/>
    </row>
    <row r="18754">
      <c r="B18754" s="42"/>
      <c r="D18754" s="90"/>
      <c r="F18754" s="90"/>
      <c r="G18754" s="42"/>
      <c r="H18754" s="90"/>
      <c r="M18754" s="42"/>
      <c r="S18754" s="42"/>
      <c r="T18754" s="42"/>
      <c r="U18754" s="42"/>
      <c r="V18754" s="42"/>
      <c r="W18754" s="42"/>
      <c r="X18754" s="42"/>
      <c r="Y18754" s="42"/>
      <c r="Z18754" s="42"/>
    </row>
    <row r="18755">
      <c r="B18755" s="42"/>
      <c r="D18755" s="90"/>
      <c r="F18755" s="90"/>
      <c r="G18755" s="42"/>
      <c r="H18755" s="90"/>
      <c r="M18755" s="42"/>
      <c r="S18755" s="42"/>
      <c r="T18755" s="42"/>
      <c r="U18755" s="42"/>
      <c r="V18755" s="42"/>
      <c r="W18755" s="42"/>
      <c r="X18755" s="42"/>
      <c r="Y18755" s="42"/>
      <c r="Z18755" s="42"/>
    </row>
    <row r="18756">
      <c r="B18756" s="42"/>
      <c r="D18756" s="90"/>
      <c r="F18756" s="90"/>
      <c r="G18756" s="42"/>
      <c r="H18756" s="90"/>
      <c r="M18756" s="42"/>
      <c r="S18756" s="42"/>
      <c r="T18756" s="42"/>
      <c r="U18756" s="42"/>
      <c r="V18756" s="42"/>
      <c r="W18756" s="42"/>
      <c r="X18756" s="42"/>
      <c r="Y18756" s="42"/>
      <c r="Z18756" s="42"/>
    </row>
    <row r="18757">
      <c r="B18757" s="42"/>
      <c r="D18757" s="90"/>
      <c r="F18757" s="90"/>
      <c r="G18757" s="42"/>
      <c r="H18757" s="90"/>
      <c r="M18757" s="42"/>
      <c r="S18757" s="42"/>
      <c r="T18757" s="42"/>
      <c r="U18757" s="42"/>
      <c r="V18757" s="42"/>
      <c r="W18757" s="42"/>
      <c r="X18757" s="42"/>
      <c r="Y18757" s="42"/>
      <c r="Z18757" s="42"/>
    </row>
    <row r="18758">
      <c r="B18758" s="42"/>
      <c r="D18758" s="90"/>
      <c r="F18758" s="90"/>
      <c r="G18758" s="42"/>
      <c r="H18758" s="90"/>
      <c r="M18758" s="42"/>
      <c r="S18758" s="42"/>
      <c r="T18758" s="42"/>
      <c r="U18758" s="42"/>
      <c r="V18758" s="42"/>
      <c r="W18758" s="42"/>
      <c r="X18758" s="42"/>
      <c r="Y18758" s="42"/>
      <c r="Z18758" s="42"/>
    </row>
    <row r="18759">
      <c r="B18759" s="42"/>
      <c r="D18759" s="90"/>
      <c r="F18759" s="90"/>
      <c r="G18759" s="42"/>
      <c r="H18759" s="90"/>
      <c r="M18759" s="42"/>
      <c r="S18759" s="42"/>
      <c r="T18759" s="42"/>
      <c r="U18759" s="42"/>
      <c r="V18759" s="42"/>
      <c r="W18759" s="42"/>
      <c r="X18759" s="42"/>
      <c r="Y18759" s="42"/>
      <c r="Z18759" s="42"/>
    </row>
    <row r="18760">
      <c r="B18760" s="42"/>
      <c r="D18760" s="90"/>
      <c r="F18760" s="90"/>
      <c r="G18760" s="42"/>
      <c r="H18760" s="90"/>
      <c r="M18760" s="42"/>
      <c r="S18760" s="42"/>
      <c r="T18760" s="42"/>
      <c r="U18760" s="42"/>
      <c r="V18760" s="42"/>
      <c r="W18760" s="42"/>
      <c r="X18760" s="42"/>
      <c r="Y18760" s="42"/>
      <c r="Z18760" s="42"/>
    </row>
    <row r="18761">
      <c r="B18761" s="42"/>
      <c r="D18761" s="90"/>
      <c r="F18761" s="90"/>
      <c r="G18761" s="42"/>
      <c r="H18761" s="90"/>
      <c r="M18761" s="42"/>
      <c r="S18761" s="42"/>
      <c r="T18761" s="42"/>
      <c r="U18761" s="42"/>
      <c r="V18761" s="42"/>
      <c r="W18761" s="42"/>
      <c r="X18761" s="42"/>
      <c r="Y18761" s="42"/>
      <c r="Z18761" s="42"/>
    </row>
    <row r="18762">
      <c r="B18762" s="42"/>
      <c r="D18762" s="90"/>
      <c r="F18762" s="90"/>
      <c r="G18762" s="42"/>
      <c r="H18762" s="90"/>
      <c r="M18762" s="42"/>
      <c r="S18762" s="42"/>
      <c r="T18762" s="42"/>
      <c r="U18762" s="42"/>
      <c r="V18762" s="42"/>
      <c r="W18762" s="42"/>
      <c r="X18762" s="42"/>
      <c r="Y18762" s="42"/>
      <c r="Z18762" s="42"/>
    </row>
    <row r="18763">
      <c r="B18763" s="42"/>
      <c r="D18763" s="90"/>
      <c r="F18763" s="90"/>
      <c r="G18763" s="42"/>
      <c r="H18763" s="90"/>
      <c r="M18763" s="42"/>
      <c r="S18763" s="42"/>
      <c r="T18763" s="42"/>
      <c r="U18763" s="42"/>
      <c r="V18763" s="42"/>
      <c r="W18763" s="42"/>
      <c r="X18763" s="42"/>
      <c r="Y18763" s="42"/>
      <c r="Z18763" s="42"/>
    </row>
    <row r="18764">
      <c r="B18764" s="42"/>
      <c r="D18764" s="90"/>
      <c r="F18764" s="90"/>
      <c r="G18764" s="42"/>
      <c r="H18764" s="90"/>
      <c r="M18764" s="42"/>
      <c r="S18764" s="42"/>
      <c r="T18764" s="42"/>
      <c r="U18764" s="42"/>
      <c r="V18764" s="42"/>
      <c r="W18764" s="42"/>
      <c r="X18764" s="42"/>
      <c r="Y18764" s="42"/>
      <c r="Z18764" s="42"/>
    </row>
    <row r="18765">
      <c r="B18765" s="42"/>
      <c r="D18765" s="90"/>
      <c r="F18765" s="90"/>
      <c r="G18765" s="42"/>
      <c r="H18765" s="90"/>
      <c r="M18765" s="42"/>
      <c r="S18765" s="42"/>
      <c r="T18765" s="42"/>
      <c r="U18765" s="42"/>
      <c r="V18765" s="42"/>
      <c r="W18765" s="42"/>
      <c r="X18765" s="42"/>
      <c r="Y18765" s="42"/>
      <c r="Z18765" s="42"/>
    </row>
    <row r="18766">
      <c r="B18766" s="42"/>
      <c r="D18766" s="90"/>
      <c r="F18766" s="90"/>
      <c r="G18766" s="42"/>
      <c r="H18766" s="90"/>
      <c r="M18766" s="42"/>
      <c r="S18766" s="42"/>
      <c r="T18766" s="42"/>
      <c r="U18766" s="42"/>
      <c r="V18766" s="42"/>
      <c r="W18766" s="42"/>
      <c r="X18766" s="42"/>
      <c r="Y18766" s="42"/>
      <c r="Z18766" s="42"/>
    </row>
    <row r="18767">
      <c r="B18767" s="42"/>
      <c r="D18767" s="90"/>
      <c r="F18767" s="90"/>
      <c r="G18767" s="42"/>
      <c r="H18767" s="90"/>
      <c r="M18767" s="42"/>
      <c r="S18767" s="42"/>
      <c r="T18767" s="42"/>
      <c r="U18767" s="42"/>
      <c r="V18767" s="42"/>
      <c r="W18767" s="42"/>
      <c r="X18767" s="42"/>
      <c r="Y18767" s="42"/>
      <c r="Z18767" s="42"/>
    </row>
    <row r="18768">
      <c r="B18768" s="42"/>
      <c r="D18768" s="90"/>
      <c r="F18768" s="90"/>
      <c r="G18768" s="42"/>
      <c r="H18768" s="90"/>
      <c r="M18768" s="42"/>
      <c r="S18768" s="42"/>
      <c r="T18768" s="42"/>
      <c r="U18768" s="42"/>
      <c r="V18768" s="42"/>
      <c r="W18768" s="42"/>
      <c r="X18768" s="42"/>
      <c r="Y18768" s="42"/>
      <c r="Z18768" s="42"/>
    </row>
    <row r="18769">
      <c r="B18769" s="42"/>
      <c r="D18769" s="90"/>
      <c r="F18769" s="90"/>
      <c r="G18769" s="42"/>
      <c r="H18769" s="90"/>
      <c r="M18769" s="42"/>
      <c r="S18769" s="42"/>
      <c r="T18769" s="42"/>
      <c r="U18769" s="42"/>
      <c r="V18769" s="42"/>
      <c r="W18769" s="42"/>
      <c r="X18769" s="42"/>
      <c r="Y18769" s="42"/>
      <c r="Z18769" s="42"/>
    </row>
    <row r="18770">
      <c r="B18770" s="42"/>
      <c r="D18770" s="90"/>
      <c r="F18770" s="90"/>
      <c r="G18770" s="42"/>
      <c r="H18770" s="90"/>
      <c r="M18770" s="42"/>
      <c r="S18770" s="42"/>
      <c r="T18770" s="42"/>
      <c r="U18770" s="42"/>
      <c r="V18770" s="42"/>
      <c r="W18770" s="42"/>
      <c r="X18770" s="42"/>
      <c r="Y18770" s="42"/>
      <c r="Z18770" s="42"/>
    </row>
    <row r="18771">
      <c r="B18771" s="42"/>
      <c r="D18771" s="90"/>
      <c r="F18771" s="90"/>
      <c r="G18771" s="42"/>
      <c r="H18771" s="90"/>
      <c r="M18771" s="42"/>
      <c r="S18771" s="42"/>
      <c r="T18771" s="42"/>
      <c r="U18771" s="42"/>
      <c r="V18771" s="42"/>
      <c r="W18771" s="42"/>
      <c r="X18771" s="42"/>
      <c r="Y18771" s="42"/>
      <c r="Z18771" s="42"/>
    </row>
    <row r="18772">
      <c r="B18772" s="42"/>
      <c r="D18772" s="90"/>
      <c r="F18772" s="90"/>
      <c r="G18772" s="42"/>
      <c r="H18772" s="90"/>
      <c r="M18772" s="42"/>
      <c r="S18772" s="42"/>
      <c r="T18772" s="42"/>
      <c r="U18772" s="42"/>
      <c r="V18772" s="42"/>
      <c r="W18772" s="42"/>
      <c r="X18772" s="42"/>
      <c r="Y18772" s="42"/>
      <c r="Z18772" s="42"/>
    </row>
    <row r="18773">
      <c r="B18773" s="42"/>
      <c r="D18773" s="90"/>
      <c r="F18773" s="90"/>
      <c r="G18773" s="42"/>
      <c r="H18773" s="90"/>
      <c r="M18773" s="42"/>
      <c r="S18773" s="42"/>
      <c r="T18773" s="42"/>
      <c r="U18773" s="42"/>
      <c r="V18773" s="42"/>
      <c r="W18773" s="42"/>
      <c r="X18773" s="42"/>
      <c r="Y18773" s="42"/>
      <c r="Z18773" s="42"/>
    </row>
    <row r="18774">
      <c r="B18774" s="42"/>
      <c r="D18774" s="90"/>
      <c r="F18774" s="90"/>
      <c r="G18774" s="42"/>
      <c r="H18774" s="90"/>
      <c r="M18774" s="42"/>
      <c r="S18774" s="42"/>
      <c r="T18774" s="42"/>
      <c r="U18774" s="42"/>
      <c r="V18774" s="42"/>
      <c r="W18774" s="42"/>
      <c r="X18774" s="42"/>
      <c r="Y18774" s="42"/>
      <c r="Z18774" s="42"/>
    </row>
    <row r="18775">
      <c r="B18775" s="42"/>
      <c r="D18775" s="90"/>
      <c r="F18775" s="90"/>
      <c r="G18775" s="42"/>
      <c r="H18775" s="90"/>
      <c r="M18775" s="42"/>
      <c r="S18775" s="42"/>
      <c r="T18775" s="42"/>
      <c r="U18775" s="42"/>
      <c r="V18775" s="42"/>
      <c r="W18775" s="42"/>
      <c r="X18775" s="42"/>
      <c r="Y18775" s="42"/>
      <c r="Z18775" s="42"/>
    </row>
    <row r="18776">
      <c r="B18776" s="42"/>
      <c r="D18776" s="90"/>
      <c r="F18776" s="90"/>
      <c r="G18776" s="42"/>
      <c r="H18776" s="90"/>
      <c r="M18776" s="42"/>
      <c r="S18776" s="42"/>
      <c r="T18776" s="42"/>
      <c r="U18776" s="42"/>
      <c r="V18776" s="42"/>
      <c r="W18776" s="42"/>
      <c r="X18776" s="42"/>
      <c r="Y18776" s="42"/>
      <c r="Z18776" s="42"/>
    </row>
    <row r="18777">
      <c r="B18777" s="42"/>
      <c r="D18777" s="90"/>
      <c r="F18777" s="90"/>
      <c r="G18777" s="42"/>
      <c r="H18777" s="90"/>
      <c r="M18777" s="42"/>
      <c r="S18777" s="42"/>
      <c r="T18777" s="42"/>
      <c r="U18777" s="42"/>
      <c r="V18777" s="42"/>
      <c r="W18777" s="42"/>
      <c r="X18777" s="42"/>
      <c r="Y18777" s="42"/>
      <c r="Z18777" s="42"/>
    </row>
    <row r="18778">
      <c r="B18778" s="42"/>
      <c r="D18778" s="90"/>
      <c r="F18778" s="90"/>
      <c r="G18778" s="42"/>
      <c r="H18778" s="90"/>
      <c r="M18778" s="42"/>
      <c r="S18778" s="42"/>
      <c r="T18778" s="42"/>
      <c r="U18778" s="42"/>
      <c r="V18778" s="42"/>
      <c r="W18778" s="42"/>
      <c r="X18778" s="42"/>
      <c r="Y18778" s="42"/>
      <c r="Z18778" s="42"/>
    </row>
    <row r="18779">
      <c r="B18779" s="42"/>
      <c r="D18779" s="90"/>
      <c r="F18779" s="90"/>
      <c r="G18779" s="42"/>
      <c r="H18779" s="90"/>
      <c r="M18779" s="42"/>
      <c r="S18779" s="42"/>
      <c r="T18779" s="42"/>
      <c r="U18779" s="42"/>
      <c r="V18779" s="42"/>
      <c r="W18779" s="42"/>
      <c r="X18779" s="42"/>
      <c r="Y18779" s="42"/>
      <c r="Z18779" s="42"/>
    </row>
    <row r="18780">
      <c r="B18780" s="42"/>
      <c r="D18780" s="90"/>
      <c r="F18780" s="90"/>
      <c r="G18780" s="42"/>
      <c r="H18780" s="90"/>
      <c r="M18780" s="42"/>
      <c r="S18780" s="42"/>
      <c r="T18780" s="42"/>
      <c r="U18780" s="42"/>
      <c r="V18780" s="42"/>
      <c r="W18780" s="42"/>
      <c r="X18780" s="42"/>
      <c r="Y18780" s="42"/>
      <c r="Z18780" s="42"/>
    </row>
    <row r="18781">
      <c r="B18781" s="42"/>
      <c r="D18781" s="90"/>
      <c r="F18781" s="90"/>
      <c r="G18781" s="42"/>
      <c r="H18781" s="90"/>
      <c r="M18781" s="42"/>
      <c r="S18781" s="42"/>
      <c r="T18781" s="42"/>
      <c r="U18781" s="42"/>
      <c r="V18781" s="42"/>
      <c r="W18781" s="42"/>
      <c r="X18781" s="42"/>
      <c r="Y18781" s="42"/>
      <c r="Z18781" s="42"/>
    </row>
    <row r="18782">
      <c r="B18782" s="42"/>
      <c r="D18782" s="90"/>
      <c r="F18782" s="90"/>
      <c r="G18782" s="42"/>
      <c r="H18782" s="90"/>
      <c r="M18782" s="42"/>
      <c r="S18782" s="42"/>
      <c r="T18782" s="42"/>
      <c r="U18782" s="42"/>
      <c r="V18782" s="42"/>
      <c r="W18782" s="42"/>
      <c r="X18782" s="42"/>
      <c r="Y18782" s="42"/>
      <c r="Z18782" s="42"/>
    </row>
    <row r="18783">
      <c r="B18783" s="42"/>
      <c r="D18783" s="90"/>
      <c r="F18783" s="90"/>
      <c r="G18783" s="42"/>
      <c r="H18783" s="90"/>
      <c r="M18783" s="42"/>
      <c r="S18783" s="42"/>
      <c r="T18783" s="42"/>
      <c r="U18783" s="42"/>
      <c r="V18783" s="42"/>
      <c r="W18783" s="42"/>
      <c r="X18783" s="42"/>
      <c r="Y18783" s="42"/>
      <c r="Z18783" s="42"/>
    </row>
    <row r="18784">
      <c r="B18784" s="42"/>
      <c r="D18784" s="90"/>
      <c r="F18784" s="90"/>
      <c r="G18784" s="42"/>
      <c r="H18784" s="90"/>
      <c r="M18784" s="42"/>
      <c r="S18784" s="42"/>
      <c r="T18784" s="42"/>
      <c r="U18784" s="42"/>
      <c r="V18784" s="42"/>
      <c r="W18784" s="42"/>
      <c r="X18784" s="42"/>
      <c r="Y18784" s="42"/>
      <c r="Z18784" s="42"/>
    </row>
    <row r="18785">
      <c r="B18785" s="42"/>
      <c r="D18785" s="90"/>
      <c r="F18785" s="90"/>
      <c r="G18785" s="42"/>
      <c r="H18785" s="90"/>
      <c r="M18785" s="42"/>
      <c r="S18785" s="42"/>
      <c r="T18785" s="42"/>
      <c r="U18785" s="42"/>
      <c r="V18785" s="42"/>
      <c r="W18785" s="42"/>
      <c r="X18785" s="42"/>
      <c r="Y18785" s="42"/>
      <c r="Z18785" s="42"/>
    </row>
    <row r="18786">
      <c r="B18786" s="42"/>
      <c r="D18786" s="90"/>
      <c r="F18786" s="90"/>
      <c r="G18786" s="42"/>
      <c r="H18786" s="90"/>
      <c r="M18786" s="42"/>
      <c r="S18786" s="42"/>
      <c r="T18786" s="42"/>
      <c r="U18786" s="42"/>
      <c r="V18786" s="42"/>
      <c r="W18786" s="42"/>
      <c r="X18786" s="42"/>
      <c r="Y18786" s="42"/>
      <c r="Z18786" s="42"/>
    </row>
    <row r="18787">
      <c r="B18787" s="42"/>
      <c r="D18787" s="90"/>
      <c r="F18787" s="90"/>
      <c r="G18787" s="42"/>
      <c r="H18787" s="90"/>
      <c r="M18787" s="42"/>
      <c r="S18787" s="42"/>
      <c r="T18787" s="42"/>
      <c r="U18787" s="42"/>
      <c r="V18787" s="42"/>
      <c r="W18787" s="42"/>
      <c r="X18787" s="42"/>
      <c r="Y18787" s="42"/>
      <c r="Z18787" s="42"/>
    </row>
    <row r="18788">
      <c r="B18788" s="42"/>
      <c r="D18788" s="90"/>
      <c r="F18788" s="90"/>
      <c r="G18788" s="42"/>
      <c r="H18788" s="90"/>
      <c r="M18788" s="42"/>
      <c r="S18788" s="42"/>
      <c r="T18788" s="42"/>
      <c r="U18788" s="42"/>
      <c r="V18788" s="42"/>
      <c r="W18788" s="42"/>
      <c r="X18788" s="42"/>
      <c r="Y18788" s="42"/>
      <c r="Z18788" s="42"/>
    </row>
    <row r="18789">
      <c r="B18789" s="42"/>
      <c r="D18789" s="90"/>
      <c r="F18789" s="90"/>
      <c r="G18789" s="42"/>
      <c r="H18789" s="90"/>
      <c r="M18789" s="42"/>
      <c r="S18789" s="42"/>
      <c r="T18789" s="42"/>
      <c r="U18789" s="42"/>
      <c r="V18789" s="42"/>
      <c r="W18789" s="42"/>
      <c r="X18789" s="42"/>
      <c r="Y18789" s="42"/>
      <c r="Z18789" s="42"/>
    </row>
    <row r="18790">
      <c r="B18790" s="42"/>
      <c r="D18790" s="90"/>
      <c r="F18790" s="90"/>
      <c r="G18790" s="42"/>
      <c r="H18790" s="90"/>
      <c r="M18790" s="42"/>
      <c r="S18790" s="42"/>
      <c r="T18790" s="42"/>
      <c r="U18790" s="42"/>
      <c r="V18790" s="42"/>
      <c r="W18790" s="42"/>
      <c r="X18790" s="42"/>
      <c r="Y18790" s="42"/>
      <c r="Z18790" s="42"/>
    </row>
    <row r="18791">
      <c r="B18791" s="42"/>
      <c r="D18791" s="90"/>
      <c r="F18791" s="90"/>
      <c r="G18791" s="42"/>
      <c r="H18791" s="90"/>
      <c r="M18791" s="42"/>
      <c r="S18791" s="42"/>
      <c r="T18791" s="42"/>
      <c r="U18791" s="42"/>
      <c r="V18791" s="42"/>
      <c r="W18791" s="42"/>
      <c r="X18791" s="42"/>
      <c r="Y18791" s="42"/>
      <c r="Z18791" s="42"/>
    </row>
    <row r="18792">
      <c r="B18792" s="42"/>
      <c r="D18792" s="90"/>
      <c r="F18792" s="90"/>
      <c r="G18792" s="42"/>
      <c r="H18792" s="90"/>
      <c r="M18792" s="42"/>
      <c r="S18792" s="42"/>
      <c r="T18792" s="42"/>
      <c r="U18792" s="42"/>
      <c r="V18792" s="42"/>
      <c r="W18792" s="42"/>
      <c r="X18792" s="42"/>
      <c r="Y18792" s="42"/>
      <c r="Z18792" s="42"/>
    </row>
    <row r="18793">
      <c r="B18793" s="42"/>
      <c r="D18793" s="90"/>
      <c r="F18793" s="90"/>
      <c r="G18793" s="42"/>
      <c r="H18793" s="90"/>
      <c r="M18793" s="42"/>
      <c r="S18793" s="42"/>
      <c r="T18793" s="42"/>
      <c r="U18793" s="42"/>
      <c r="V18793" s="42"/>
      <c r="W18793" s="42"/>
      <c r="X18793" s="42"/>
      <c r="Y18793" s="42"/>
      <c r="Z18793" s="42"/>
    </row>
    <row r="18794">
      <c r="B18794" s="42"/>
      <c r="D18794" s="90"/>
      <c r="F18794" s="90"/>
      <c r="G18794" s="42"/>
      <c r="H18794" s="90"/>
      <c r="M18794" s="42"/>
      <c r="S18794" s="42"/>
      <c r="T18794" s="42"/>
      <c r="U18794" s="42"/>
      <c r="V18794" s="42"/>
      <c r="W18794" s="42"/>
      <c r="X18794" s="42"/>
      <c r="Y18794" s="42"/>
      <c r="Z18794" s="42"/>
    </row>
    <row r="18795">
      <c r="B18795" s="42"/>
      <c r="D18795" s="90"/>
      <c r="F18795" s="90"/>
      <c r="G18795" s="42"/>
      <c r="H18795" s="90"/>
      <c r="M18795" s="42"/>
      <c r="S18795" s="42"/>
      <c r="T18795" s="42"/>
      <c r="U18795" s="42"/>
      <c r="V18795" s="42"/>
      <c r="W18795" s="42"/>
      <c r="X18795" s="42"/>
      <c r="Y18795" s="42"/>
      <c r="Z18795" s="42"/>
    </row>
    <row r="18796">
      <c r="B18796" s="42"/>
      <c r="D18796" s="90"/>
      <c r="F18796" s="90"/>
      <c r="G18796" s="42"/>
      <c r="H18796" s="90"/>
      <c r="M18796" s="42"/>
      <c r="S18796" s="42"/>
      <c r="T18796" s="42"/>
      <c r="U18796" s="42"/>
      <c r="V18796" s="42"/>
      <c r="W18796" s="42"/>
      <c r="X18796" s="42"/>
      <c r="Y18796" s="42"/>
      <c r="Z18796" s="42"/>
    </row>
    <row r="18797">
      <c r="B18797" s="42"/>
      <c r="D18797" s="90"/>
      <c r="F18797" s="90"/>
      <c r="G18797" s="42"/>
      <c r="H18797" s="90"/>
      <c r="M18797" s="42"/>
      <c r="S18797" s="42"/>
      <c r="T18797" s="42"/>
      <c r="U18797" s="42"/>
      <c r="V18797" s="42"/>
      <c r="W18797" s="42"/>
      <c r="X18797" s="42"/>
      <c r="Y18797" s="42"/>
      <c r="Z18797" s="42"/>
    </row>
    <row r="18798">
      <c r="B18798" s="42"/>
      <c r="D18798" s="90"/>
      <c r="F18798" s="90"/>
      <c r="G18798" s="42"/>
      <c r="H18798" s="90"/>
      <c r="M18798" s="42"/>
      <c r="S18798" s="42"/>
      <c r="T18798" s="42"/>
      <c r="U18798" s="42"/>
      <c r="V18798" s="42"/>
      <c r="W18798" s="42"/>
      <c r="X18798" s="42"/>
      <c r="Y18798" s="42"/>
      <c r="Z18798" s="42"/>
    </row>
    <row r="18799">
      <c r="B18799" s="42"/>
      <c r="D18799" s="90"/>
      <c r="F18799" s="90"/>
      <c r="G18799" s="42"/>
      <c r="H18799" s="90"/>
      <c r="M18799" s="42"/>
      <c r="S18799" s="42"/>
      <c r="T18799" s="42"/>
      <c r="U18799" s="42"/>
      <c r="V18799" s="42"/>
      <c r="W18799" s="42"/>
      <c r="X18799" s="42"/>
      <c r="Y18799" s="42"/>
      <c r="Z18799" s="42"/>
    </row>
    <row r="18800">
      <c r="B18800" s="42"/>
      <c r="D18800" s="90"/>
      <c r="F18800" s="90"/>
      <c r="G18800" s="42"/>
      <c r="H18800" s="90"/>
      <c r="M18800" s="42"/>
      <c r="S18800" s="42"/>
      <c r="T18800" s="42"/>
      <c r="U18800" s="42"/>
      <c r="V18800" s="42"/>
      <c r="W18800" s="42"/>
      <c r="X18800" s="42"/>
      <c r="Y18800" s="42"/>
      <c r="Z18800" s="42"/>
    </row>
    <row r="18801">
      <c r="B18801" s="42"/>
      <c r="D18801" s="90"/>
      <c r="F18801" s="90"/>
      <c r="G18801" s="42"/>
      <c r="H18801" s="90"/>
      <c r="M18801" s="42"/>
      <c r="S18801" s="42"/>
      <c r="T18801" s="42"/>
      <c r="U18801" s="42"/>
      <c r="V18801" s="42"/>
      <c r="W18801" s="42"/>
      <c r="X18801" s="42"/>
      <c r="Y18801" s="42"/>
      <c r="Z18801" s="42"/>
    </row>
    <row r="18802">
      <c r="B18802" s="42"/>
      <c r="D18802" s="90"/>
      <c r="F18802" s="90"/>
      <c r="G18802" s="42"/>
      <c r="H18802" s="90"/>
      <c r="M18802" s="42"/>
      <c r="S18802" s="42"/>
      <c r="T18802" s="42"/>
      <c r="U18802" s="42"/>
      <c r="V18802" s="42"/>
      <c r="W18802" s="42"/>
      <c r="X18802" s="42"/>
      <c r="Y18802" s="42"/>
      <c r="Z18802" s="42"/>
    </row>
    <row r="18803">
      <c r="B18803" s="42"/>
      <c r="D18803" s="90"/>
      <c r="F18803" s="90"/>
      <c r="G18803" s="42"/>
      <c r="H18803" s="90"/>
      <c r="M18803" s="42"/>
      <c r="S18803" s="42"/>
      <c r="T18803" s="42"/>
      <c r="U18803" s="42"/>
      <c r="V18803" s="42"/>
      <c r="W18803" s="42"/>
      <c r="X18803" s="42"/>
      <c r="Y18803" s="42"/>
      <c r="Z18803" s="42"/>
    </row>
    <row r="18804">
      <c r="B18804" s="42"/>
      <c r="D18804" s="90"/>
      <c r="F18804" s="90"/>
      <c r="G18804" s="42"/>
      <c r="H18804" s="90"/>
      <c r="M18804" s="42"/>
      <c r="S18804" s="42"/>
      <c r="T18804" s="42"/>
      <c r="U18804" s="42"/>
      <c r="V18804" s="42"/>
      <c r="W18804" s="42"/>
      <c r="X18804" s="42"/>
      <c r="Y18804" s="42"/>
      <c r="Z18804" s="42"/>
    </row>
    <row r="18805">
      <c r="B18805" s="42"/>
      <c r="D18805" s="90"/>
      <c r="F18805" s="90"/>
      <c r="G18805" s="42"/>
      <c r="H18805" s="90"/>
      <c r="M18805" s="42"/>
      <c r="S18805" s="42"/>
      <c r="T18805" s="42"/>
      <c r="U18805" s="42"/>
      <c r="V18805" s="42"/>
      <c r="W18805" s="42"/>
      <c r="X18805" s="42"/>
      <c r="Y18805" s="42"/>
      <c r="Z18805" s="42"/>
    </row>
    <row r="18806">
      <c r="B18806" s="42"/>
      <c r="D18806" s="90"/>
      <c r="F18806" s="90"/>
      <c r="G18806" s="42"/>
      <c r="H18806" s="90"/>
      <c r="M18806" s="42"/>
      <c r="S18806" s="42"/>
      <c r="T18806" s="42"/>
      <c r="U18806" s="42"/>
      <c r="V18806" s="42"/>
      <c r="W18806" s="42"/>
      <c r="X18806" s="42"/>
      <c r="Y18806" s="42"/>
      <c r="Z18806" s="42"/>
    </row>
    <row r="18807">
      <c r="B18807" s="42"/>
      <c r="D18807" s="90"/>
      <c r="F18807" s="90"/>
      <c r="G18807" s="42"/>
      <c r="H18807" s="90"/>
      <c r="M18807" s="42"/>
      <c r="S18807" s="42"/>
      <c r="T18807" s="42"/>
      <c r="U18807" s="42"/>
      <c r="V18807" s="42"/>
      <c r="W18807" s="42"/>
      <c r="X18807" s="42"/>
      <c r="Y18807" s="42"/>
      <c r="Z18807" s="42"/>
    </row>
    <row r="18808">
      <c r="B18808" s="42"/>
      <c r="D18808" s="90"/>
      <c r="F18808" s="90"/>
      <c r="G18808" s="42"/>
      <c r="H18808" s="90"/>
      <c r="M18808" s="42"/>
      <c r="S18808" s="42"/>
      <c r="T18808" s="42"/>
      <c r="U18808" s="42"/>
      <c r="V18808" s="42"/>
      <c r="W18808" s="42"/>
      <c r="X18808" s="42"/>
      <c r="Y18808" s="42"/>
      <c r="Z18808" s="42"/>
    </row>
    <row r="18809">
      <c r="B18809" s="42"/>
      <c r="D18809" s="90"/>
      <c r="F18809" s="90"/>
      <c r="G18809" s="42"/>
      <c r="H18809" s="90"/>
      <c r="M18809" s="42"/>
      <c r="S18809" s="42"/>
      <c r="T18809" s="42"/>
      <c r="U18809" s="42"/>
      <c r="V18809" s="42"/>
      <c r="W18809" s="42"/>
      <c r="X18809" s="42"/>
      <c r="Y18809" s="42"/>
      <c r="Z18809" s="42"/>
    </row>
    <row r="18810">
      <c r="B18810" s="42"/>
      <c r="D18810" s="90"/>
      <c r="F18810" s="90"/>
      <c r="G18810" s="42"/>
      <c r="H18810" s="90"/>
      <c r="M18810" s="42"/>
      <c r="S18810" s="42"/>
      <c r="T18810" s="42"/>
      <c r="U18810" s="42"/>
      <c r="V18810" s="42"/>
      <c r="W18810" s="42"/>
      <c r="X18810" s="42"/>
      <c r="Y18810" s="42"/>
      <c r="Z18810" s="42"/>
    </row>
    <row r="18811">
      <c r="B18811" s="42"/>
      <c r="D18811" s="90"/>
      <c r="F18811" s="90"/>
      <c r="G18811" s="42"/>
      <c r="H18811" s="90"/>
      <c r="M18811" s="42"/>
      <c r="S18811" s="42"/>
      <c r="T18811" s="42"/>
      <c r="U18811" s="42"/>
      <c r="V18811" s="42"/>
      <c r="W18811" s="42"/>
      <c r="X18811" s="42"/>
      <c r="Y18811" s="42"/>
      <c r="Z18811" s="42"/>
    </row>
    <row r="18812">
      <c r="B18812" s="42"/>
      <c r="D18812" s="90"/>
      <c r="F18812" s="90"/>
      <c r="G18812" s="42"/>
      <c r="H18812" s="90"/>
      <c r="M18812" s="42"/>
      <c r="S18812" s="42"/>
      <c r="T18812" s="42"/>
      <c r="U18812" s="42"/>
      <c r="V18812" s="42"/>
      <c r="W18812" s="42"/>
      <c r="X18812" s="42"/>
      <c r="Y18812" s="42"/>
      <c r="Z18812" s="42"/>
    </row>
    <row r="18813">
      <c r="B18813" s="42"/>
      <c r="D18813" s="90"/>
      <c r="F18813" s="90"/>
      <c r="G18813" s="42"/>
      <c r="H18813" s="90"/>
      <c r="M18813" s="42"/>
      <c r="S18813" s="42"/>
      <c r="T18813" s="42"/>
      <c r="U18813" s="42"/>
      <c r="V18813" s="42"/>
      <c r="W18813" s="42"/>
      <c r="X18813" s="42"/>
      <c r="Y18813" s="42"/>
      <c r="Z18813" s="42"/>
    </row>
    <row r="18814">
      <c r="B18814" s="42"/>
      <c r="D18814" s="90"/>
      <c r="F18814" s="90"/>
      <c r="G18814" s="42"/>
      <c r="H18814" s="90"/>
      <c r="M18814" s="42"/>
      <c r="S18814" s="42"/>
      <c r="T18814" s="42"/>
      <c r="U18814" s="42"/>
      <c r="V18814" s="42"/>
      <c r="W18814" s="42"/>
      <c r="X18814" s="42"/>
      <c r="Y18814" s="42"/>
      <c r="Z18814" s="42"/>
    </row>
    <row r="18815">
      <c r="B18815" s="42"/>
      <c r="D18815" s="90"/>
      <c r="F18815" s="90"/>
      <c r="G18815" s="42"/>
      <c r="H18815" s="90"/>
      <c r="M18815" s="42"/>
      <c r="S18815" s="42"/>
      <c r="T18815" s="42"/>
      <c r="U18815" s="42"/>
      <c r="V18815" s="42"/>
      <c r="W18815" s="42"/>
      <c r="X18815" s="42"/>
      <c r="Y18815" s="42"/>
      <c r="Z18815" s="42"/>
    </row>
    <row r="18816">
      <c r="B18816" s="42"/>
      <c r="D18816" s="90"/>
      <c r="F18816" s="90"/>
      <c r="G18816" s="42"/>
      <c r="H18816" s="90"/>
      <c r="M18816" s="42"/>
      <c r="S18816" s="42"/>
      <c r="T18816" s="42"/>
      <c r="U18816" s="42"/>
      <c r="V18816" s="42"/>
      <c r="W18816" s="42"/>
      <c r="X18816" s="42"/>
      <c r="Y18816" s="42"/>
      <c r="Z18816" s="42"/>
    </row>
    <row r="18817">
      <c r="B18817" s="42"/>
      <c r="D18817" s="90"/>
      <c r="F18817" s="90"/>
      <c r="G18817" s="42"/>
      <c r="H18817" s="90"/>
      <c r="M18817" s="42"/>
      <c r="S18817" s="42"/>
      <c r="T18817" s="42"/>
      <c r="U18817" s="42"/>
      <c r="V18817" s="42"/>
      <c r="W18817" s="42"/>
      <c r="X18817" s="42"/>
      <c r="Y18817" s="42"/>
      <c r="Z18817" s="42"/>
    </row>
    <row r="18818">
      <c r="B18818" s="42"/>
      <c r="D18818" s="90"/>
      <c r="F18818" s="90"/>
      <c r="G18818" s="42"/>
      <c r="H18818" s="90"/>
      <c r="M18818" s="42"/>
      <c r="S18818" s="42"/>
      <c r="T18818" s="42"/>
      <c r="U18818" s="42"/>
      <c r="V18818" s="42"/>
      <c r="W18818" s="42"/>
      <c r="X18818" s="42"/>
      <c r="Y18818" s="42"/>
      <c r="Z18818" s="42"/>
    </row>
    <row r="18819">
      <c r="B18819" s="42"/>
      <c r="D18819" s="90"/>
      <c r="F18819" s="90"/>
      <c r="G18819" s="42"/>
      <c r="H18819" s="90"/>
      <c r="M18819" s="42"/>
      <c r="S18819" s="42"/>
      <c r="T18819" s="42"/>
      <c r="U18819" s="42"/>
      <c r="V18819" s="42"/>
      <c r="W18819" s="42"/>
      <c r="X18819" s="42"/>
      <c r="Y18819" s="42"/>
      <c r="Z18819" s="42"/>
    </row>
    <row r="18820">
      <c r="B18820" s="42"/>
      <c r="D18820" s="90"/>
      <c r="F18820" s="90"/>
      <c r="G18820" s="42"/>
      <c r="H18820" s="90"/>
      <c r="M18820" s="42"/>
      <c r="S18820" s="42"/>
      <c r="T18820" s="42"/>
      <c r="U18820" s="42"/>
      <c r="V18820" s="42"/>
      <c r="W18820" s="42"/>
      <c r="X18820" s="42"/>
      <c r="Y18820" s="42"/>
      <c r="Z18820" s="42"/>
    </row>
    <row r="18821">
      <c r="B18821" s="42"/>
      <c r="D18821" s="90"/>
      <c r="F18821" s="90"/>
      <c r="G18821" s="42"/>
      <c r="H18821" s="90"/>
      <c r="M18821" s="42"/>
      <c r="S18821" s="42"/>
      <c r="T18821" s="42"/>
      <c r="U18821" s="42"/>
      <c r="V18821" s="42"/>
      <c r="W18821" s="42"/>
      <c r="X18821" s="42"/>
      <c r="Y18821" s="42"/>
      <c r="Z18821" s="42"/>
    </row>
    <row r="18822">
      <c r="B18822" s="42"/>
      <c r="D18822" s="90"/>
      <c r="F18822" s="90"/>
      <c r="G18822" s="42"/>
      <c r="H18822" s="90"/>
      <c r="M18822" s="42"/>
      <c r="S18822" s="42"/>
      <c r="T18822" s="42"/>
      <c r="U18822" s="42"/>
      <c r="V18822" s="42"/>
      <c r="W18822" s="42"/>
      <c r="X18822" s="42"/>
      <c r="Y18822" s="42"/>
      <c r="Z18822" s="42"/>
    </row>
    <row r="18823">
      <c r="B18823" s="42"/>
      <c r="D18823" s="90"/>
      <c r="F18823" s="90"/>
      <c r="G18823" s="42"/>
      <c r="H18823" s="90"/>
      <c r="M18823" s="42"/>
      <c r="S18823" s="42"/>
      <c r="T18823" s="42"/>
      <c r="U18823" s="42"/>
      <c r="V18823" s="42"/>
      <c r="W18823" s="42"/>
      <c r="X18823" s="42"/>
      <c r="Y18823" s="42"/>
      <c r="Z18823" s="42"/>
    </row>
    <row r="18824">
      <c r="B18824" s="42"/>
      <c r="D18824" s="90"/>
      <c r="F18824" s="90"/>
      <c r="G18824" s="42"/>
      <c r="H18824" s="90"/>
      <c r="M18824" s="42"/>
      <c r="S18824" s="42"/>
      <c r="T18824" s="42"/>
      <c r="U18824" s="42"/>
      <c r="V18824" s="42"/>
      <c r="W18824" s="42"/>
      <c r="X18824" s="42"/>
      <c r="Y18824" s="42"/>
      <c r="Z18824" s="42"/>
    </row>
    <row r="18825">
      <c r="B18825" s="42"/>
      <c r="D18825" s="90"/>
      <c r="F18825" s="90"/>
      <c r="G18825" s="42"/>
      <c r="H18825" s="90"/>
      <c r="M18825" s="42"/>
      <c r="S18825" s="42"/>
      <c r="T18825" s="42"/>
      <c r="U18825" s="42"/>
      <c r="V18825" s="42"/>
      <c r="W18825" s="42"/>
      <c r="X18825" s="42"/>
      <c r="Y18825" s="42"/>
      <c r="Z18825" s="42"/>
    </row>
    <row r="18826">
      <c r="B18826" s="42"/>
      <c r="D18826" s="90"/>
      <c r="F18826" s="90"/>
      <c r="G18826" s="42"/>
      <c r="H18826" s="90"/>
      <c r="M18826" s="42"/>
      <c r="S18826" s="42"/>
      <c r="T18826" s="42"/>
      <c r="U18826" s="42"/>
      <c r="V18826" s="42"/>
      <c r="W18826" s="42"/>
      <c r="X18826" s="42"/>
      <c r="Y18826" s="42"/>
      <c r="Z18826" s="42"/>
    </row>
    <row r="18827">
      <c r="B18827" s="42"/>
      <c r="D18827" s="90"/>
      <c r="F18827" s="90"/>
      <c r="G18827" s="42"/>
      <c r="H18827" s="90"/>
      <c r="M18827" s="42"/>
      <c r="S18827" s="42"/>
      <c r="T18827" s="42"/>
      <c r="U18827" s="42"/>
      <c r="V18827" s="42"/>
      <c r="W18827" s="42"/>
      <c r="X18827" s="42"/>
      <c r="Y18827" s="42"/>
      <c r="Z18827" s="42"/>
    </row>
    <row r="18828">
      <c r="B18828" s="42"/>
      <c r="D18828" s="90"/>
      <c r="F18828" s="90"/>
      <c r="G18828" s="42"/>
      <c r="H18828" s="90"/>
      <c r="M18828" s="42"/>
      <c r="S18828" s="42"/>
      <c r="T18828" s="42"/>
      <c r="U18828" s="42"/>
      <c r="V18828" s="42"/>
      <c r="W18828" s="42"/>
      <c r="X18828" s="42"/>
      <c r="Y18828" s="42"/>
      <c r="Z18828" s="42"/>
    </row>
    <row r="18829">
      <c r="B18829" s="42"/>
      <c r="D18829" s="90"/>
      <c r="F18829" s="90"/>
      <c r="G18829" s="42"/>
      <c r="H18829" s="90"/>
      <c r="M18829" s="42"/>
      <c r="S18829" s="42"/>
      <c r="T18829" s="42"/>
      <c r="U18829" s="42"/>
      <c r="V18829" s="42"/>
      <c r="W18829" s="42"/>
      <c r="X18829" s="42"/>
      <c r="Y18829" s="42"/>
      <c r="Z18829" s="42"/>
    </row>
    <row r="18830">
      <c r="B18830" s="42"/>
      <c r="D18830" s="90"/>
      <c r="F18830" s="90"/>
      <c r="G18830" s="42"/>
      <c r="H18830" s="90"/>
      <c r="M18830" s="42"/>
      <c r="S18830" s="42"/>
      <c r="T18830" s="42"/>
      <c r="U18830" s="42"/>
      <c r="V18830" s="42"/>
      <c r="W18830" s="42"/>
      <c r="X18830" s="42"/>
      <c r="Y18830" s="42"/>
      <c r="Z18830" s="42"/>
    </row>
    <row r="18831">
      <c r="B18831" s="42"/>
      <c r="D18831" s="90"/>
      <c r="F18831" s="90"/>
      <c r="G18831" s="42"/>
      <c r="H18831" s="90"/>
      <c r="M18831" s="42"/>
      <c r="S18831" s="42"/>
      <c r="T18831" s="42"/>
      <c r="U18831" s="42"/>
      <c r="V18831" s="42"/>
      <c r="W18831" s="42"/>
      <c r="X18831" s="42"/>
      <c r="Y18831" s="42"/>
      <c r="Z18831" s="42"/>
    </row>
    <row r="18832">
      <c r="B18832" s="42"/>
      <c r="D18832" s="90"/>
      <c r="F18832" s="90"/>
      <c r="G18832" s="42"/>
      <c r="H18832" s="90"/>
      <c r="M18832" s="42"/>
      <c r="S18832" s="42"/>
      <c r="T18832" s="42"/>
      <c r="U18832" s="42"/>
      <c r="V18832" s="42"/>
      <c r="W18832" s="42"/>
      <c r="X18832" s="42"/>
      <c r="Y18832" s="42"/>
      <c r="Z18832" s="42"/>
    </row>
    <row r="18833">
      <c r="B18833" s="42"/>
      <c r="D18833" s="90"/>
      <c r="F18833" s="90"/>
      <c r="G18833" s="42"/>
      <c r="H18833" s="90"/>
      <c r="M18833" s="42"/>
      <c r="S18833" s="42"/>
      <c r="T18833" s="42"/>
      <c r="U18833" s="42"/>
      <c r="V18833" s="42"/>
      <c r="W18833" s="42"/>
      <c r="X18833" s="42"/>
      <c r="Y18833" s="42"/>
      <c r="Z18833" s="42"/>
    </row>
    <row r="18834">
      <c r="B18834" s="42"/>
      <c r="D18834" s="90"/>
      <c r="F18834" s="90"/>
      <c r="G18834" s="42"/>
      <c r="H18834" s="90"/>
      <c r="M18834" s="42"/>
      <c r="S18834" s="42"/>
      <c r="T18834" s="42"/>
      <c r="U18834" s="42"/>
      <c r="V18834" s="42"/>
      <c r="W18834" s="42"/>
      <c r="X18834" s="42"/>
      <c r="Y18834" s="42"/>
      <c r="Z18834" s="42"/>
    </row>
    <row r="18835">
      <c r="B18835" s="42"/>
      <c r="D18835" s="90"/>
      <c r="F18835" s="90"/>
      <c r="G18835" s="42"/>
      <c r="H18835" s="90"/>
      <c r="M18835" s="42"/>
      <c r="S18835" s="42"/>
      <c r="T18835" s="42"/>
      <c r="U18835" s="42"/>
      <c r="V18835" s="42"/>
      <c r="W18835" s="42"/>
      <c r="X18835" s="42"/>
      <c r="Y18835" s="42"/>
      <c r="Z18835" s="42"/>
    </row>
    <row r="18836">
      <c r="B18836" s="42"/>
      <c r="D18836" s="90"/>
      <c r="F18836" s="90"/>
      <c r="G18836" s="42"/>
      <c r="H18836" s="90"/>
      <c r="M18836" s="42"/>
      <c r="S18836" s="42"/>
      <c r="T18836" s="42"/>
      <c r="U18836" s="42"/>
      <c r="V18836" s="42"/>
      <c r="W18836" s="42"/>
      <c r="X18836" s="42"/>
      <c r="Y18836" s="42"/>
      <c r="Z18836" s="42"/>
    </row>
    <row r="18837">
      <c r="B18837" s="42"/>
      <c r="D18837" s="90"/>
      <c r="F18837" s="90"/>
      <c r="G18837" s="42"/>
      <c r="H18837" s="90"/>
      <c r="M18837" s="42"/>
      <c r="S18837" s="42"/>
      <c r="T18837" s="42"/>
      <c r="U18837" s="42"/>
      <c r="V18837" s="42"/>
      <c r="W18837" s="42"/>
      <c r="X18837" s="42"/>
      <c r="Y18837" s="42"/>
      <c r="Z18837" s="42"/>
    </row>
    <row r="18838">
      <c r="B18838" s="42"/>
      <c r="D18838" s="90"/>
      <c r="F18838" s="90"/>
      <c r="G18838" s="42"/>
      <c r="H18838" s="90"/>
      <c r="M18838" s="42"/>
      <c r="S18838" s="42"/>
      <c r="T18838" s="42"/>
      <c r="U18838" s="42"/>
      <c r="V18838" s="42"/>
      <c r="W18838" s="42"/>
      <c r="X18838" s="42"/>
      <c r="Y18838" s="42"/>
      <c r="Z18838" s="42"/>
    </row>
    <row r="18839">
      <c r="B18839" s="42"/>
      <c r="D18839" s="90"/>
      <c r="F18839" s="90"/>
      <c r="G18839" s="42"/>
      <c r="H18839" s="90"/>
      <c r="M18839" s="42"/>
      <c r="S18839" s="42"/>
      <c r="T18839" s="42"/>
      <c r="U18839" s="42"/>
      <c r="V18839" s="42"/>
      <c r="W18839" s="42"/>
      <c r="X18839" s="42"/>
      <c r="Y18839" s="42"/>
      <c r="Z18839" s="42"/>
    </row>
    <row r="18840">
      <c r="B18840" s="42"/>
      <c r="D18840" s="90"/>
      <c r="F18840" s="90"/>
      <c r="G18840" s="42"/>
      <c r="H18840" s="90"/>
      <c r="M18840" s="42"/>
      <c r="S18840" s="42"/>
      <c r="T18840" s="42"/>
      <c r="U18840" s="42"/>
      <c r="V18840" s="42"/>
      <c r="W18840" s="42"/>
      <c r="X18840" s="42"/>
      <c r="Y18840" s="42"/>
      <c r="Z18840" s="42"/>
    </row>
    <row r="18841">
      <c r="B18841" s="42"/>
      <c r="D18841" s="90"/>
      <c r="F18841" s="90"/>
      <c r="G18841" s="42"/>
      <c r="H18841" s="90"/>
      <c r="M18841" s="42"/>
      <c r="S18841" s="42"/>
      <c r="T18841" s="42"/>
      <c r="U18841" s="42"/>
      <c r="V18841" s="42"/>
      <c r="W18841" s="42"/>
      <c r="X18841" s="42"/>
      <c r="Y18841" s="42"/>
      <c r="Z18841" s="42"/>
    </row>
    <row r="18842">
      <c r="B18842" s="42"/>
      <c r="D18842" s="90"/>
      <c r="F18842" s="90"/>
      <c r="G18842" s="42"/>
      <c r="H18842" s="90"/>
      <c r="M18842" s="42"/>
      <c r="S18842" s="42"/>
      <c r="T18842" s="42"/>
      <c r="U18842" s="42"/>
      <c r="V18842" s="42"/>
      <c r="W18842" s="42"/>
      <c r="X18842" s="42"/>
      <c r="Y18842" s="42"/>
      <c r="Z18842" s="42"/>
    </row>
    <row r="18843">
      <c r="B18843" s="42"/>
      <c r="D18843" s="90"/>
      <c r="F18843" s="90"/>
      <c r="G18843" s="42"/>
      <c r="H18843" s="90"/>
      <c r="M18843" s="42"/>
      <c r="S18843" s="42"/>
      <c r="T18843" s="42"/>
      <c r="U18843" s="42"/>
      <c r="V18843" s="42"/>
      <c r="W18843" s="42"/>
      <c r="X18843" s="42"/>
      <c r="Y18843" s="42"/>
      <c r="Z18843" s="42"/>
    </row>
    <row r="18844">
      <c r="B18844" s="42"/>
      <c r="D18844" s="90"/>
      <c r="F18844" s="90"/>
      <c r="G18844" s="42"/>
      <c r="H18844" s="90"/>
      <c r="M18844" s="42"/>
      <c r="S18844" s="42"/>
      <c r="T18844" s="42"/>
      <c r="U18844" s="42"/>
      <c r="V18844" s="42"/>
      <c r="W18844" s="42"/>
      <c r="X18844" s="42"/>
      <c r="Y18844" s="42"/>
      <c r="Z18844" s="42"/>
    </row>
    <row r="18845">
      <c r="B18845" s="42"/>
      <c r="D18845" s="90"/>
      <c r="F18845" s="90"/>
      <c r="G18845" s="42"/>
      <c r="H18845" s="90"/>
      <c r="M18845" s="42"/>
      <c r="S18845" s="42"/>
      <c r="T18845" s="42"/>
      <c r="U18845" s="42"/>
      <c r="V18845" s="42"/>
      <c r="W18845" s="42"/>
      <c r="X18845" s="42"/>
      <c r="Y18845" s="42"/>
      <c r="Z18845" s="42"/>
    </row>
    <row r="18846">
      <c r="B18846" s="42"/>
      <c r="D18846" s="90"/>
      <c r="F18846" s="90"/>
      <c r="G18846" s="42"/>
      <c r="H18846" s="90"/>
      <c r="M18846" s="42"/>
      <c r="S18846" s="42"/>
      <c r="T18846" s="42"/>
      <c r="U18846" s="42"/>
      <c r="V18846" s="42"/>
      <c r="W18846" s="42"/>
      <c r="X18846" s="42"/>
      <c r="Y18846" s="42"/>
      <c r="Z18846" s="42"/>
    </row>
    <row r="18847">
      <c r="B18847" s="42"/>
      <c r="D18847" s="90"/>
      <c r="F18847" s="90"/>
      <c r="G18847" s="42"/>
      <c r="H18847" s="90"/>
      <c r="M18847" s="42"/>
      <c r="S18847" s="42"/>
      <c r="T18847" s="42"/>
      <c r="U18847" s="42"/>
      <c r="V18847" s="42"/>
      <c r="W18847" s="42"/>
      <c r="X18847" s="42"/>
      <c r="Y18847" s="42"/>
      <c r="Z18847" s="42"/>
    </row>
    <row r="18848">
      <c r="B18848" s="42"/>
      <c r="D18848" s="90"/>
      <c r="F18848" s="90"/>
      <c r="G18848" s="42"/>
      <c r="H18848" s="90"/>
      <c r="M18848" s="42"/>
      <c r="S18848" s="42"/>
      <c r="T18848" s="42"/>
      <c r="U18848" s="42"/>
      <c r="V18848" s="42"/>
      <c r="W18848" s="42"/>
      <c r="X18848" s="42"/>
      <c r="Y18848" s="42"/>
      <c r="Z18848" s="42"/>
    </row>
    <row r="18849">
      <c r="B18849" s="42"/>
      <c r="D18849" s="90"/>
      <c r="F18849" s="90"/>
      <c r="G18849" s="42"/>
      <c r="H18849" s="90"/>
      <c r="M18849" s="42"/>
      <c r="S18849" s="42"/>
      <c r="T18849" s="42"/>
      <c r="U18849" s="42"/>
      <c r="V18849" s="42"/>
      <c r="W18849" s="42"/>
      <c r="X18849" s="42"/>
      <c r="Y18849" s="42"/>
      <c r="Z18849" s="42"/>
    </row>
    <row r="18850">
      <c r="B18850" s="42"/>
      <c r="D18850" s="90"/>
      <c r="F18850" s="90"/>
      <c r="G18850" s="42"/>
      <c r="H18850" s="90"/>
      <c r="M18850" s="42"/>
      <c r="S18850" s="42"/>
      <c r="T18850" s="42"/>
      <c r="U18850" s="42"/>
      <c r="V18850" s="42"/>
      <c r="W18850" s="42"/>
      <c r="X18850" s="42"/>
      <c r="Y18850" s="42"/>
      <c r="Z18850" s="42"/>
    </row>
    <row r="18851">
      <c r="B18851" s="42"/>
      <c r="D18851" s="90"/>
      <c r="F18851" s="90"/>
      <c r="G18851" s="42"/>
      <c r="H18851" s="90"/>
      <c r="M18851" s="42"/>
      <c r="S18851" s="42"/>
      <c r="T18851" s="42"/>
      <c r="U18851" s="42"/>
      <c r="V18851" s="42"/>
      <c r="W18851" s="42"/>
      <c r="X18851" s="42"/>
      <c r="Y18851" s="42"/>
      <c r="Z18851" s="42"/>
    </row>
    <row r="18852">
      <c r="B18852" s="42"/>
      <c r="D18852" s="90"/>
      <c r="F18852" s="90"/>
      <c r="G18852" s="42"/>
      <c r="H18852" s="90"/>
      <c r="M18852" s="42"/>
      <c r="S18852" s="42"/>
      <c r="T18852" s="42"/>
      <c r="U18852" s="42"/>
      <c r="V18852" s="42"/>
      <c r="W18852" s="42"/>
      <c r="X18852" s="42"/>
      <c r="Y18852" s="42"/>
      <c r="Z18852" s="42"/>
    </row>
    <row r="18853">
      <c r="B18853" s="42"/>
      <c r="D18853" s="90"/>
      <c r="F18853" s="90"/>
      <c r="G18853" s="42"/>
      <c r="H18853" s="90"/>
      <c r="M18853" s="42"/>
      <c r="S18853" s="42"/>
      <c r="T18853" s="42"/>
      <c r="U18853" s="42"/>
      <c r="V18853" s="42"/>
      <c r="W18853" s="42"/>
      <c r="X18853" s="42"/>
      <c r="Y18853" s="42"/>
      <c r="Z18853" s="42"/>
    </row>
    <row r="18854">
      <c r="B18854" s="42"/>
      <c r="D18854" s="90"/>
      <c r="F18854" s="90"/>
      <c r="G18854" s="42"/>
      <c r="H18854" s="90"/>
      <c r="M18854" s="42"/>
      <c r="S18854" s="42"/>
      <c r="T18854" s="42"/>
      <c r="U18854" s="42"/>
      <c r="V18854" s="42"/>
      <c r="W18854" s="42"/>
      <c r="X18854" s="42"/>
      <c r="Y18854" s="42"/>
      <c r="Z18854" s="42"/>
    </row>
    <row r="18855">
      <c r="B18855" s="42"/>
      <c r="D18855" s="90"/>
      <c r="F18855" s="90"/>
      <c r="G18855" s="42"/>
      <c r="H18855" s="90"/>
      <c r="M18855" s="42"/>
      <c r="S18855" s="42"/>
      <c r="T18855" s="42"/>
      <c r="U18855" s="42"/>
      <c r="V18855" s="42"/>
      <c r="W18855" s="42"/>
      <c r="X18855" s="42"/>
      <c r="Y18855" s="42"/>
      <c r="Z18855" s="42"/>
    </row>
    <row r="18856">
      <c r="B18856" s="42"/>
      <c r="D18856" s="90"/>
      <c r="F18856" s="90"/>
      <c r="G18856" s="42"/>
      <c r="H18856" s="90"/>
      <c r="M18856" s="42"/>
      <c r="S18856" s="42"/>
      <c r="T18856" s="42"/>
      <c r="U18856" s="42"/>
      <c r="V18856" s="42"/>
      <c r="W18856" s="42"/>
      <c r="X18856" s="42"/>
      <c r="Y18856" s="42"/>
      <c r="Z18856" s="42"/>
    </row>
    <row r="18857">
      <c r="B18857" s="42"/>
      <c r="D18857" s="90"/>
      <c r="F18857" s="90"/>
      <c r="G18857" s="42"/>
      <c r="H18857" s="90"/>
      <c r="M18857" s="42"/>
      <c r="S18857" s="42"/>
      <c r="T18857" s="42"/>
      <c r="U18857" s="42"/>
      <c r="V18857" s="42"/>
      <c r="W18857" s="42"/>
      <c r="X18857" s="42"/>
      <c r="Y18857" s="42"/>
      <c r="Z18857" s="42"/>
    </row>
    <row r="18858">
      <c r="B18858" s="42"/>
      <c r="D18858" s="90"/>
      <c r="F18858" s="90"/>
      <c r="G18858" s="42"/>
      <c r="H18858" s="90"/>
      <c r="M18858" s="42"/>
      <c r="S18858" s="42"/>
      <c r="T18858" s="42"/>
      <c r="U18858" s="42"/>
      <c r="V18858" s="42"/>
      <c r="W18858" s="42"/>
      <c r="X18858" s="42"/>
      <c r="Y18858" s="42"/>
      <c r="Z18858" s="42"/>
    </row>
    <row r="18859">
      <c r="B18859" s="42"/>
      <c r="D18859" s="90"/>
      <c r="F18859" s="90"/>
      <c r="G18859" s="42"/>
      <c r="H18859" s="90"/>
      <c r="M18859" s="42"/>
      <c r="S18859" s="42"/>
      <c r="T18859" s="42"/>
      <c r="U18859" s="42"/>
      <c r="V18859" s="42"/>
      <c r="W18859" s="42"/>
      <c r="X18859" s="42"/>
      <c r="Y18859" s="42"/>
      <c r="Z18859" s="42"/>
    </row>
    <row r="18860">
      <c r="B18860" s="42"/>
      <c r="D18860" s="90"/>
      <c r="F18860" s="90"/>
      <c r="G18860" s="42"/>
      <c r="H18860" s="90"/>
      <c r="M18860" s="42"/>
      <c r="S18860" s="42"/>
      <c r="T18860" s="42"/>
      <c r="U18860" s="42"/>
      <c r="V18860" s="42"/>
      <c r="W18860" s="42"/>
      <c r="X18860" s="42"/>
      <c r="Y18860" s="42"/>
      <c r="Z18860" s="42"/>
    </row>
    <row r="18861">
      <c r="B18861" s="42"/>
      <c r="D18861" s="90"/>
      <c r="F18861" s="90"/>
      <c r="G18861" s="42"/>
      <c r="H18861" s="90"/>
      <c r="M18861" s="42"/>
      <c r="S18861" s="42"/>
      <c r="T18861" s="42"/>
      <c r="U18861" s="42"/>
      <c r="V18861" s="42"/>
      <c r="W18861" s="42"/>
      <c r="X18861" s="42"/>
      <c r="Y18861" s="42"/>
      <c r="Z18861" s="42"/>
    </row>
    <row r="18862">
      <c r="B18862" s="42"/>
      <c r="D18862" s="90"/>
      <c r="F18862" s="90"/>
      <c r="G18862" s="42"/>
      <c r="H18862" s="90"/>
      <c r="M18862" s="42"/>
      <c r="S18862" s="42"/>
      <c r="T18862" s="42"/>
      <c r="U18862" s="42"/>
      <c r="V18862" s="42"/>
      <c r="W18862" s="42"/>
      <c r="X18862" s="42"/>
      <c r="Y18862" s="42"/>
      <c r="Z18862" s="42"/>
    </row>
    <row r="18863">
      <c r="B18863" s="42"/>
      <c r="D18863" s="90"/>
      <c r="F18863" s="90"/>
      <c r="G18863" s="42"/>
      <c r="H18863" s="90"/>
      <c r="M18863" s="42"/>
      <c r="S18863" s="42"/>
      <c r="T18863" s="42"/>
      <c r="U18863" s="42"/>
      <c r="V18863" s="42"/>
      <c r="W18863" s="42"/>
      <c r="X18863" s="42"/>
      <c r="Y18863" s="42"/>
      <c r="Z18863" s="42"/>
    </row>
    <row r="18864">
      <c r="B18864" s="42"/>
      <c r="D18864" s="90"/>
      <c r="F18864" s="90"/>
      <c r="G18864" s="42"/>
      <c r="H18864" s="90"/>
      <c r="M18864" s="42"/>
      <c r="S18864" s="42"/>
      <c r="T18864" s="42"/>
      <c r="U18864" s="42"/>
      <c r="V18864" s="42"/>
      <c r="W18864" s="42"/>
      <c r="X18864" s="42"/>
      <c r="Y18864" s="42"/>
      <c r="Z18864" s="42"/>
    </row>
    <row r="18865">
      <c r="B18865" s="42"/>
      <c r="D18865" s="90"/>
      <c r="F18865" s="90"/>
      <c r="G18865" s="42"/>
      <c r="H18865" s="90"/>
      <c r="M18865" s="42"/>
      <c r="S18865" s="42"/>
      <c r="T18865" s="42"/>
      <c r="U18865" s="42"/>
      <c r="V18865" s="42"/>
      <c r="W18865" s="42"/>
      <c r="X18865" s="42"/>
      <c r="Y18865" s="42"/>
      <c r="Z18865" s="42"/>
    </row>
    <row r="18866">
      <c r="B18866" s="42"/>
      <c r="D18866" s="90"/>
      <c r="F18866" s="90"/>
      <c r="G18866" s="42"/>
      <c r="H18866" s="90"/>
      <c r="M18866" s="42"/>
      <c r="S18866" s="42"/>
      <c r="T18866" s="42"/>
      <c r="U18866" s="42"/>
      <c r="V18866" s="42"/>
      <c r="W18866" s="42"/>
      <c r="X18866" s="42"/>
      <c r="Y18866" s="42"/>
      <c r="Z18866" s="42"/>
    </row>
    <row r="18867">
      <c r="B18867" s="42"/>
      <c r="D18867" s="90"/>
      <c r="F18867" s="90"/>
      <c r="G18867" s="42"/>
      <c r="H18867" s="90"/>
      <c r="M18867" s="42"/>
      <c r="S18867" s="42"/>
      <c r="T18867" s="42"/>
      <c r="U18867" s="42"/>
      <c r="V18867" s="42"/>
      <c r="W18867" s="42"/>
      <c r="X18867" s="42"/>
      <c r="Y18867" s="42"/>
      <c r="Z18867" s="42"/>
    </row>
    <row r="18868">
      <c r="B18868" s="42"/>
      <c r="D18868" s="90"/>
      <c r="F18868" s="90"/>
      <c r="G18868" s="42"/>
      <c r="H18868" s="90"/>
      <c r="M18868" s="42"/>
      <c r="S18868" s="42"/>
      <c r="T18868" s="42"/>
      <c r="U18868" s="42"/>
      <c r="V18868" s="42"/>
      <c r="W18868" s="42"/>
      <c r="X18868" s="42"/>
      <c r="Y18868" s="42"/>
      <c r="Z18868" s="42"/>
    </row>
    <row r="18869">
      <c r="B18869" s="42"/>
      <c r="D18869" s="90"/>
      <c r="F18869" s="90"/>
      <c r="G18869" s="42"/>
      <c r="H18869" s="90"/>
      <c r="M18869" s="42"/>
      <c r="S18869" s="42"/>
      <c r="T18869" s="42"/>
      <c r="U18869" s="42"/>
      <c r="V18869" s="42"/>
      <c r="W18869" s="42"/>
      <c r="X18869" s="42"/>
      <c r="Y18869" s="42"/>
      <c r="Z18869" s="42"/>
    </row>
    <row r="18870">
      <c r="B18870" s="42"/>
      <c r="D18870" s="90"/>
      <c r="F18870" s="90"/>
      <c r="G18870" s="42"/>
      <c r="H18870" s="90"/>
      <c r="M18870" s="42"/>
      <c r="S18870" s="42"/>
      <c r="T18870" s="42"/>
      <c r="U18870" s="42"/>
      <c r="V18870" s="42"/>
      <c r="W18870" s="42"/>
      <c r="X18870" s="42"/>
      <c r="Y18870" s="42"/>
      <c r="Z18870" s="42"/>
    </row>
    <row r="18871">
      <c r="B18871" s="42"/>
      <c r="D18871" s="90"/>
      <c r="F18871" s="90"/>
      <c r="G18871" s="42"/>
      <c r="H18871" s="90"/>
      <c r="M18871" s="42"/>
      <c r="S18871" s="42"/>
      <c r="T18871" s="42"/>
      <c r="U18871" s="42"/>
      <c r="V18871" s="42"/>
      <c r="W18871" s="42"/>
      <c r="X18871" s="42"/>
      <c r="Y18871" s="42"/>
      <c r="Z18871" s="42"/>
    </row>
    <row r="18872">
      <c r="B18872" s="42"/>
      <c r="D18872" s="90"/>
      <c r="F18872" s="90"/>
      <c r="G18872" s="42"/>
      <c r="H18872" s="90"/>
      <c r="M18872" s="42"/>
      <c r="S18872" s="42"/>
      <c r="T18872" s="42"/>
      <c r="U18872" s="42"/>
      <c r="V18872" s="42"/>
      <c r="W18872" s="42"/>
      <c r="X18872" s="42"/>
      <c r="Y18872" s="42"/>
      <c r="Z18872" s="42"/>
    </row>
    <row r="18873">
      <c r="B18873" s="42"/>
      <c r="D18873" s="90"/>
      <c r="F18873" s="90"/>
      <c r="G18873" s="42"/>
      <c r="H18873" s="90"/>
      <c r="M18873" s="42"/>
      <c r="S18873" s="42"/>
      <c r="T18873" s="42"/>
      <c r="U18873" s="42"/>
      <c r="V18873" s="42"/>
      <c r="W18873" s="42"/>
      <c r="X18873" s="42"/>
      <c r="Y18873" s="42"/>
      <c r="Z18873" s="42"/>
    </row>
    <row r="18874">
      <c r="B18874" s="42"/>
      <c r="D18874" s="90"/>
      <c r="F18874" s="90"/>
      <c r="G18874" s="42"/>
      <c r="H18874" s="90"/>
      <c r="M18874" s="42"/>
      <c r="S18874" s="42"/>
      <c r="T18874" s="42"/>
      <c r="U18874" s="42"/>
      <c r="V18874" s="42"/>
      <c r="W18874" s="42"/>
      <c r="X18874" s="42"/>
      <c r="Y18874" s="42"/>
      <c r="Z18874" s="42"/>
    </row>
    <row r="18875">
      <c r="B18875" s="42"/>
      <c r="D18875" s="90"/>
      <c r="F18875" s="90"/>
      <c r="G18875" s="42"/>
      <c r="H18875" s="90"/>
      <c r="M18875" s="42"/>
      <c r="S18875" s="42"/>
      <c r="T18875" s="42"/>
      <c r="U18875" s="42"/>
      <c r="V18875" s="42"/>
      <c r="W18875" s="42"/>
      <c r="X18875" s="42"/>
      <c r="Y18875" s="42"/>
      <c r="Z18875" s="42"/>
    </row>
    <row r="18876">
      <c r="B18876" s="42"/>
      <c r="D18876" s="90"/>
      <c r="F18876" s="90"/>
      <c r="G18876" s="42"/>
      <c r="H18876" s="90"/>
      <c r="M18876" s="42"/>
      <c r="S18876" s="42"/>
      <c r="T18876" s="42"/>
      <c r="U18876" s="42"/>
      <c r="V18876" s="42"/>
      <c r="W18876" s="42"/>
      <c r="X18876" s="42"/>
      <c r="Y18876" s="42"/>
      <c r="Z18876" s="42"/>
    </row>
    <row r="18877">
      <c r="B18877" s="42"/>
      <c r="D18877" s="90"/>
      <c r="F18877" s="90"/>
      <c r="G18877" s="42"/>
      <c r="H18877" s="90"/>
      <c r="M18877" s="42"/>
      <c r="S18877" s="42"/>
      <c r="T18877" s="42"/>
      <c r="U18877" s="42"/>
      <c r="V18877" s="42"/>
      <c r="W18877" s="42"/>
      <c r="X18877" s="42"/>
      <c r="Y18877" s="42"/>
      <c r="Z18877" s="42"/>
    </row>
    <row r="18878">
      <c r="B18878" s="42"/>
      <c r="D18878" s="90"/>
      <c r="F18878" s="90"/>
      <c r="G18878" s="42"/>
      <c r="H18878" s="90"/>
      <c r="M18878" s="42"/>
      <c r="S18878" s="42"/>
      <c r="T18878" s="42"/>
      <c r="U18878" s="42"/>
      <c r="V18878" s="42"/>
      <c r="W18878" s="42"/>
      <c r="X18878" s="42"/>
      <c r="Y18878" s="42"/>
      <c r="Z18878" s="42"/>
    </row>
    <row r="18879">
      <c r="B18879" s="42"/>
      <c r="D18879" s="90"/>
      <c r="F18879" s="90"/>
      <c r="G18879" s="42"/>
      <c r="H18879" s="90"/>
      <c r="M18879" s="42"/>
      <c r="S18879" s="42"/>
      <c r="T18879" s="42"/>
      <c r="U18879" s="42"/>
      <c r="V18879" s="42"/>
      <c r="W18879" s="42"/>
      <c r="X18879" s="42"/>
      <c r="Y18879" s="42"/>
      <c r="Z18879" s="42"/>
    </row>
    <row r="18880">
      <c r="B18880" s="42"/>
      <c r="D18880" s="90"/>
      <c r="F18880" s="90"/>
      <c r="G18880" s="42"/>
      <c r="H18880" s="90"/>
      <c r="M18880" s="42"/>
      <c r="S18880" s="42"/>
      <c r="T18880" s="42"/>
      <c r="U18880" s="42"/>
      <c r="V18880" s="42"/>
      <c r="W18880" s="42"/>
      <c r="X18880" s="42"/>
      <c r="Y18880" s="42"/>
      <c r="Z18880" s="42"/>
    </row>
    <row r="18881">
      <c r="B18881" s="42"/>
      <c r="D18881" s="90"/>
      <c r="F18881" s="90"/>
      <c r="G18881" s="42"/>
      <c r="H18881" s="90"/>
      <c r="M18881" s="42"/>
      <c r="S18881" s="42"/>
      <c r="T18881" s="42"/>
      <c r="U18881" s="42"/>
      <c r="V18881" s="42"/>
      <c r="W18881" s="42"/>
      <c r="X18881" s="42"/>
      <c r="Y18881" s="42"/>
      <c r="Z18881" s="42"/>
    </row>
    <row r="18882">
      <c r="B18882" s="42"/>
      <c r="D18882" s="90"/>
      <c r="F18882" s="90"/>
      <c r="G18882" s="42"/>
      <c r="H18882" s="90"/>
      <c r="M18882" s="42"/>
      <c r="S18882" s="42"/>
      <c r="T18882" s="42"/>
      <c r="U18882" s="42"/>
      <c r="V18882" s="42"/>
      <c r="W18882" s="42"/>
      <c r="X18882" s="42"/>
      <c r="Y18882" s="42"/>
      <c r="Z18882" s="42"/>
    </row>
    <row r="18883">
      <c r="B18883" s="42"/>
      <c r="D18883" s="90"/>
      <c r="F18883" s="90"/>
      <c r="G18883" s="42"/>
      <c r="H18883" s="90"/>
      <c r="M18883" s="42"/>
      <c r="S18883" s="42"/>
      <c r="T18883" s="42"/>
      <c r="U18883" s="42"/>
      <c r="V18883" s="42"/>
      <c r="W18883" s="42"/>
      <c r="X18883" s="42"/>
      <c r="Y18883" s="42"/>
      <c r="Z18883" s="42"/>
    </row>
    <row r="18884">
      <c r="B18884" s="42"/>
      <c r="D18884" s="90"/>
      <c r="F18884" s="90"/>
      <c r="G18884" s="42"/>
      <c r="H18884" s="90"/>
      <c r="M18884" s="42"/>
      <c r="S18884" s="42"/>
      <c r="T18884" s="42"/>
      <c r="U18884" s="42"/>
      <c r="V18884" s="42"/>
      <c r="W18884" s="42"/>
      <c r="X18884" s="42"/>
      <c r="Y18884" s="42"/>
      <c r="Z18884" s="42"/>
    </row>
    <row r="18885">
      <c r="B18885" s="42"/>
      <c r="D18885" s="90"/>
      <c r="F18885" s="90"/>
      <c r="G18885" s="42"/>
      <c r="H18885" s="90"/>
      <c r="M18885" s="42"/>
      <c r="S18885" s="42"/>
      <c r="T18885" s="42"/>
      <c r="U18885" s="42"/>
      <c r="V18885" s="42"/>
      <c r="W18885" s="42"/>
      <c r="X18885" s="42"/>
      <c r="Y18885" s="42"/>
      <c r="Z18885" s="42"/>
    </row>
    <row r="18886">
      <c r="B18886" s="42"/>
      <c r="D18886" s="90"/>
      <c r="F18886" s="90"/>
      <c r="G18886" s="42"/>
      <c r="H18886" s="90"/>
      <c r="M18886" s="42"/>
      <c r="S18886" s="42"/>
      <c r="T18886" s="42"/>
      <c r="U18886" s="42"/>
      <c r="V18886" s="42"/>
      <c r="W18886" s="42"/>
      <c r="X18886" s="42"/>
      <c r="Y18886" s="42"/>
      <c r="Z18886" s="42"/>
    </row>
    <row r="18887">
      <c r="B18887" s="42"/>
      <c r="D18887" s="90"/>
      <c r="F18887" s="90"/>
      <c r="G18887" s="42"/>
      <c r="H18887" s="90"/>
      <c r="M18887" s="42"/>
      <c r="S18887" s="42"/>
      <c r="T18887" s="42"/>
      <c r="U18887" s="42"/>
      <c r="V18887" s="42"/>
      <c r="W18887" s="42"/>
      <c r="X18887" s="42"/>
      <c r="Y18887" s="42"/>
      <c r="Z18887" s="42"/>
    </row>
    <row r="18888">
      <c r="B18888" s="42"/>
      <c r="D18888" s="90"/>
      <c r="F18888" s="90"/>
      <c r="G18888" s="42"/>
      <c r="H18888" s="90"/>
      <c r="M18888" s="42"/>
      <c r="S18888" s="42"/>
      <c r="T18888" s="42"/>
      <c r="U18888" s="42"/>
      <c r="V18888" s="42"/>
      <c r="W18888" s="42"/>
      <c r="X18888" s="42"/>
      <c r="Y18888" s="42"/>
      <c r="Z18888" s="42"/>
    </row>
    <row r="18889">
      <c r="B18889" s="42"/>
      <c r="D18889" s="90"/>
      <c r="F18889" s="90"/>
      <c r="G18889" s="42"/>
      <c r="H18889" s="90"/>
      <c r="M18889" s="42"/>
      <c r="S18889" s="42"/>
      <c r="T18889" s="42"/>
      <c r="U18889" s="42"/>
      <c r="V18889" s="42"/>
      <c r="W18889" s="42"/>
      <c r="X18889" s="42"/>
      <c r="Y18889" s="42"/>
      <c r="Z18889" s="42"/>
    </row>
    <row r="18890">
      <c r="B18890" s="42"/>
      <c r="D18890" s="90"/>
      <c r="F18890" s="90"/>
      <c r="G18890" s="42"/>
      <c r="H18890" s="90"/>
      <c r="M18890" s="42"/>
      <c r="S18890" s="42"/>
      <c r="T18890" s="42"/>
      <c r="U18890" s="42"/>
      <c r="V18890" s="42"/>
      <c r="W18890" s="42"/>
      <c r="X18890" s="42"/>
      <c r="Y18890" s="42"/>
      <c r="Z18890" s="42"/>
    </row>
    <row r="18891">
      <c r="B18891" s="42"/>
      <c r="D18891" s="90"/>
      <c r="F18891" s="90"/>
      <c r="G18891" s="42"/>
      <c r="H18891" s="90"/>
      <c r="M18891" s="42"/>
      <c r="S18891" s="42"/>
      <c r="T18891" s="42"/>
      <c r="U18891" s="42"/>
      <c r="V18891" s="42"/>
      <c r="W18891" s="42"/>
      <c r="X18891" s="42"/>
      <c r="Y18891" s="42"/>
      <c r="Z18891" s="42"/>
    </row>
    <row r="18892">
      <c r="B18892" s="42"/>
      <c r="D18892" s="90"/>
      <c r="F18892" s="90"/>
      <c r="G18892" s="42"/>
      <c r="H18892" s="90"/>
      <c r="M18892" s="42"/>
      <c r="S18892" s="42"/>
      <c r="T18892" s="42"/>
      <c r="U18892" s="42"/>
      <c r="V18892" s="42"/>
      <c r="W18892" s="42"/>
      <c r="X18892" s="42"/>
      <c r="Y18892" s="42"/>
      <c r="Z18892" s="42"/>
    </row>
    <row r="18893">
      <c r="B18893" s="42"/>
      <c r="D18893" s="90"/>
      <c r="F18893" s="90"/>
      <c r="G18893" s="42"/>
      <c r="H18893" s="90"/>
      <c r="M18893" s="42"/>
      <c r="S18893" s="42"/>
      <c r="T18893" s="42"/>
      <c r="U18893" s="42"/>
      <c r="V18893" s="42"/>
      <c r="W18893" s="42"/>
      <c r="X18893" s="42"/>
      <c r="Y18893" s="42"/>
      <c r="Z18893" s="42"/>
    </row>
    <row r="18894">
      <c r="B18894" s="42"/>
      <c r="D18894" s="90"/>
      <c r="F18894" s="90"/>
      <c r="G18894" s="42"/>
      <c r="H18894" s="90"/>
      <c r="M18894" s="42"/>
      <c r="S18894" s="42"/>
      <c r="T18894" s="42"/>
      <c r="U18894" s="42"/>
      <c r="V18894" s="42"/>
      <c r="W18894" s="42"/>
      <c r="X18894" s="42"/>
      <c r="Y18894" s="42"/>
      <c r="Z18894" s="42"/>
    </row>
    <row r="18895">
      <c r="B18895" s="42"/>
      <c r="D18895" s="90"/>
      <c r="F18895" s="90"/>
      <c r="G18895" s="42"/>
      <c r="H18895" s="90"/>
      <c r="M18895" s="42"/>
      <c r="S18895" s="42"/>
      <c r="T18895" s="42"/>
      <c r="U18895" s="42"/>
      <c r="V18895" s="42"/>
      <c r="W18895" s="42"/>
      <c r="X18895" s="42"/>
      <c r="Y18895" s="42"/>
      <c r="Z18895" s="42"/>
    </row>
    <row r="18896">
      <c r="B18896" s="42"/>
      <c r="D18896" s="90"/>
      <c r="F18896" s="90"/>
      <c r="G18896" s="42"/>
      <c r="H18896" s="90"/>
      <c r="M18896" s="42"/>
      <c r="S18896" s="42"/>
      <c r="T18896" s="42"/>
      <c r="U18896" s="42"/>
      <c r="V18896" s="42"/>
      <c r="W18896" s="42"/>
      <c r="X18896" s="42"/>
      <c r="Y18896" s="42"/>
      <c r="Z18896" s="42"/>
    </row>
    <row r="18897">
      <c r="B18897" s="42"/>
      <c r="D18897" s="90"/>
      <c r="F18897" s="90"/>
      <c r="G18897" s="42"/>
      <c r="H18897" s="90"/>
      <c r="M18897" s="42"/>
      <c r="S18897" s="42"/>
      <c r="T18897" s="42"/>
      <c r="U18897" s="42"/>
      <c r="V18897" s="42"/>
      <c r="W18897" s="42"/>
      <c r="X18897" s="42"/>
      <c r="Y18897" s="42"/>
      <c r="Z18897" s="42"/>
    </row>
    <row r="18898">
      <c r="B18898" s="42"/>
      <c r="D18898" s="90"/>
      <c r="F18898" s="90"/>
      <c r="G18898" s="42"/>
      <c r="H18898" s="90"/>
      <c r="M18898" s="42"/>
      <c r="S18898" s="42"/>
      <c r="T18898" s="42"/>
      <c r="U18898" s="42"/>
      <c r="V18898" s="42"/>
      <c r="W18898" s="42"/>
      <c r="X18898" s="42"/>
      <c r="Y18898" s="42"/>
      <c r="Z18898" s="42"/>
    </row>
    <row r="18899">
      <c r="B18899" s="42"/>
      <c r="D18899" s="90"/>
      <c r="F18899" s="90"/>
      <c r="G18899" s="42"/>
      <c r="H18899" s="90"/>
      <c r="M18899" s="42"/>
      <c r="S18899" s="42"/>
      <c r="T18899" s="42"/>
      <c r="U18899" s="42"/>
      <c r="V18899" s="42"/>
      <c r="W18899" s="42"/>
      <c r="X18899" s="42"/>
      <c r="Y18899" s="42"/>
      <c r="Z18899" s="42"/>
    </row>
    <row r="18900">
      <c r="B18900" s="42"/>
      <c r="D18900" s="90"/>
      <c r="F18900" s="90"/>
      <c r="G18900" s="42"/>
      <c r="H18900" s="90"/>
      <c r="M18900" s="42"/>
      <c r="S18900" s="42"/>
      <c r="T18900" s="42"/>
      <c r="U18900" s="42"/>
      <c r="V18900" s="42"/>
      <c r="W18900" s="42"/>
      <c r="X18900" s="42"/>
      <c r="Y18900" s="42"/>
      <c r="Z18900" s="42"/>
    </row>
    <row r="18901">
      <c r="B18901" s="42"/>
      <c r="D18901" s="90"/>
      <c r="F18901" s="90"/>
      <c r="G18901" s="42"/>
      <c r="H18901" s="90"/>
      <c r="M18901" s="42"/>
      <c r="S18901" s="42"/>
      <c r="T18901" s="42"/>
      <c r="U18901" s="42"/>
      <c r="V18901" s="42"/>
      <c r="W18901" s="42"/>
      <c r="X18901" s="42"/>
      <c r="Y18901" s="42"/>
      <c r="Z18901" s="42"/>
    </row>
    <row r="18902">
      <c r="B18902" s="42"/>
      <c r="D18902" s="90"/>
      <c r="F18902" s="90"/>
      <c r="G18902" s="42"/>
      <c r="H18902" s="90"/>
      <c r="M18902" s="42"/>
      <c r="S18902" s="42"/>
      <c r="T18902" s="42"/>
      <c r="U18902" s="42"/>
      <c r="V18902" s="42"/>
      <c r="W18902" s="42"/>
      <c r="X18902" s="42"/>
      <c r="Y18902" s="42"/>
      <c r="Z18902" s="42"/>
    </row>
    <row r="18903">
      <c r="B18903" s="42"/>
      <c r="D18903" s="90"/>
      <c r="F18903" s="90"/>
      <c r="G18903" s="42"/>
      <c r="H18903" s="90"/>
      <c r="M18903" s="42"/>
      <c r="S18903" s="42"/>
      <c r="T18903" s="42"/>
      <c r="U18903" s="42"/>
      <c r="V18903" s="42"/>
      <c r="W18903" s="42"/>
      <c r="X18903" s="42"/>
      <c r="Y18903" s="42"/>
      <c r="Z18903" s="42"/>
    </row>
    <row r="18904">
      <c r="B18904" s="42"/>
      <c r="D18904" s="90"/>
      <c r="F18904" s="90"/>
      <c r="G18904" s="42"/>
      <c r="H18904" s="90"/>
      <c r="M18904" s="42"/>
      <c r="S18904" s="42"/>
      <c r="T18904" s="42"/>
      <c r="U18904" s="42"/>
      <c r="V18904" s="42"/>
      <c r="W18904" s="42"/>
      <c r="X18904" s="42"/>
      <c r="Y18904" s="42"/>
      <c r="Z18904" s="42"/>
    </row>
    <row r="18905">
      <c r="B18905" s="42"/>
      <c r="D18905" s="90"/>
      <c r="F18905" s="90"/>
      <c r="G18905" s="42"/>
      <c r="H18905" s="90"/>
      <c r="M18905" s="42"/>
      <c r="S18905" s="42"/>
      <c r="T18905" s="42"/>
      <c r="U18905" s="42"/>
      <c r="V18905" s="42"/>
      <c r="W18905" s="42"/>
      <c r="X18905" s="42"/>
      <c r="Y18905" s="42"/>
      <c r="Z18905" s="42"/>
    </row>
    <row r="18906">
      <c r="B18906" s="42"/>
      <c r="D18906" s="90"/>
      <c r="F18906" s="90"/>
      <c r="G18906" s="42"/>
      <c r="H18906" s="90"/>
      <c r="M18906" s="42"/>
      <c r="S18906" s="42"/>
      <c r="T18906" s="42"/>
      <c r="U18906" s="42"/>
      <c r="V18906" s="42"/>
      <c r="W18906" s="42"/>
      <c r="X18906" s="42"/>
      <c r="Y18906" s="42"/>
      <c r="Z18906" s="42"/>
    </row>
    <row r="18907">
      <c r="B18907" s="42"/>
      <c r="D18907" s="90"/>
      <c r="F18907" s="90"/>
      <c r="G18907" s="42"/>
      <c r="H18907" s="90"/>
      <c r="M18907" s="42"/>
      <c r="S18907" s="42"/>
      <c r="T18907" s="42"/>
      <c r="U18907" s="42"/>
      <c r="V18907" s="42"/>
      <c r="W18907" s="42"/>
      <c r="X18907" s="42"/>
      <c r="Y18907" s="42"/>
      <c r="Z18907" s="42"/>
    </row>
    <row r="18908">
      <c r="B18908" s="42"/>
      <c r="D18908" s="90"/>
      <c r="F18908" s="90"/>
      <c r="G18908" s="42"/>
      <c r="H18908" s="90"/>
      <c r="M18908" s="42"/>
      <c r="S18908" s="42"/>
      <c r="T18908" s="42"/>
      <c r="U18908" s="42"/>
      <c r="V18908" s="42"/>
      <c r="W18908" s="42"/>
      <c r="X18908" s="42"/>
      <c r="Y18908" s="42"/>
      <c r="Z18908" s="42"/>
    </row>
    <row r="18909">
      <c r="B18909" s="42"/>
      <c r="D18909" s="90"/>
      <c r="F18909" s="90"/>
      <c r="G18909" s="42"/>
      <c r="H18909" s="90"/>
      <c r="M18909" s="42"/>
      <c r="S18909" s="42"/>
      <c r="T18909" s="42"/>
      <c r="U18909" s="42"/>
      <c r="V18909" s="42"/>
      <c r="W18909" s="42"/>
      <c r="X18909" s="42"/>
      <c r="Y18909" s="42"/>
      <c r="Z18909" s="42"/>
    </row>
    <row r="18910">
      <c r="B18910" s="42"/>
      <c r="D18910" s="90"/>
      <c r="F18910" s="90"/>
      <c r="G18910" s="42"/>
      <c r="H18910" s="90"/>
      <c r="M18910" s="42"/>
      <c r="S18910" s="42"/>
      <c r="T18910" s="42"/>
      <c r="U18910" s="42"/>
      <c r="V18910" s="42"/>
      <c r="W18910" s="42"/>
      <c r="X18910" s="42"/>
      <c r="Y18910" s="42"/>
      <c r="Z18910" s="42"/>
    </row>
    <row r="18911">
      <c r="B18911" s="42"/>
      <c r="D18911" s="90"/>
      <c r="F18911" s="90"/>
      <c r="G18911" s="42"/>
      <c r="H18911" s="90"/>
      <c r="M18911" s="42"/>
      <c r="S18911" s="42"/>
      <c r="T18911" s="42"/>
      <c r="U18911" s="42"/>
      <c r="V18911" s="42"/>
      <c r="W18911" s="42"/>
      <c r="X18911" s="42"/>
      <c r="Y18911" s="42"/>
      <c r="Z18911" s="42"/>
    </row>
    <row r="18912">
      <c r="B18912" s="42"/>
      <c r="D18912" s="90"/>
      <c r="F18912" s="90"/>
      <c r="G18912" s="42"/>
      <c r="H18912" s="90"/>
      <c r="M18912" s="42"/>
      <c r="S18912" s="42"/>
      <c r="T18912" s="42"/>
      <c r="U18912" s="42"/>
      <c r="V18912" s="42"/>
      <c r="W18912" s="42"/>
      <c r="X18912" s="42"/>
      <c r="Y18912" s="42"/>
      <c r="Z18912" s="42"/>
    </row>
    <row r="18913">
      <c r="B18913" s="42"/>
      <c r="D18913" s="90"/>
      <c r="F18913" s="90"/>
      <c r="G18913" s="42"/>
      <c r="H18913" s="90"/>
      <c r="M18913" s="42"/>
      <c r="S18913" s="42"/>
      <c r="T18913" s="42"/>
      <c r="U18913" s="42"/>
      <c r="V18913" s="42"/>
      <c r="W18913" s="42"/>
      <c r="X18913" s="42"/>
      <c r="Y18913" s="42"/>
      <c r="Z18913" s="42"/>
    </row>
    <row r="18914">
      <c r="B18914" s="42"/>
      <c r="D18914" s="90"/>
      <c r="F18914" s="90"/>
      <c r="G18914" s="42"/>
      <c r="H18914" s="90"/>
      <c r="M18914" s="42"/>
      <c r="S18914" s="42"/>
      <c r="T18914" s="42"/>
      <c r="U18914" s="42"/>
      <c r="V18914" s="42"/>
      <c r="W18914" s="42"/>
      <c r="X18914" s="42"/>
      <c r="Y18914" s="42"/>
      <c r="Z18914" s="42"/>
    </row>
    <row r="18915">
      <c r="B18915" s="42"/>
      <c r="D18915" s="90"/>
      <c r="F18915" s="90"/>
      <c r="G18915" s="42"/>
      <c r="H18915" s="90"/>
      <c r="M18915" s="42"/>
      <c r="S18915" s="42"/>
      <c r="T18915" s="42"/>
      <c r="U18915" s="42"/>
      <c r="V18915" s="42"/>
      <c r="W18915" s="42"/>
      <c r="X18915" s="42"/>
      <c r="Y18915" s="42"/>
      <c r="Z18915" s="42"/>
    </row>
    <row r="18916">
      <c r="B18916" s="42"/>
      <c r="D18916" s="90"/>
      <c r="F18916" s="90"/>
      <c r="G18916" s="42"/>
      <c r="H18916" s="90"/>
      <c r="M18916" s="42"/>
      <c r="S18916" s="42"/>
      <c r="T18916" s="42"/>
      <c r="U18916" s="42"/>
      <c r="V18916" s="42"/>
      <c r="W18916" s="42"/>
      <c r="X18916" s="42"/>
      <c r="Y18916" s="42"/>
      <c r="Z18916" s="42"/>
    </row>
    <row r="18917">
      <c r="B18917" s="42"/>
      <c r="D18917" s="90"/>
      <c r="F18917" s="90"/>
      <c r="G18917" s="42"/>
      <c r="H18917" s="90"/>
      <c r="M18917" s="42"/>
      <c r="S18917" s="42"/>
      <c r="T18917" s="42"/>
      <c r="U18917" s="42"/>
      <c r="V18917" s="42"/>
      <c r="W18917" s="42"/>
      <c r="X18917" s="42"/>
      <c r="Y18917" s="42"/>
      <c r="Z18917" s="42"/>
    </row>
    <row r="18918">
      <c r="B18918" s="42"/>
      <c r="D18918" s="90"/>
      <c r="F18918" s="90"/>
      <c r="G18918" s="42"/>
      <c r="H18918" s="90"/>
      <c r="M18918" s="42"/>
      <c r="S18918" s="42"/>
      <c r="T18918" s="42"/>
      <c r="U18918" s="42"/>
      <c r="V18918" s="42"/>
      <c r="W18918" s="42"/>
      <c r="X18918" s="42"/>
      <c r="Y18918" s="42"/>
      <c r="Z18918" s="42"/>
    </row>
    <row r="18919">
      <c r="B18919" s="42"/>
      <c r="D18919" s="90"/>
      <c r="F18919" s="90"/>
      <c r="G18919" s="42"/>
      <c r="H18919" s="90"/>
      <c r="M18919" s="42"/>
      <c r="S18919" s="42"/>
      <c r="T18919" s="42"/>
      <c r="U18919" s="42"/>
      <c r="V18919" s="42"/>
      <c r="W18919" s="42"/>
      <c r="X18919" s="42"/>
      <c r="Y18919" s="42"/>
      <c r="Z18919" s="42"/>
    </row>
    <row r="18920">
      <c r="B18920" s="42"/>
      <c r="D18920" s="90"/>
      <c r="F18920" s="90"/>
      <c r="G18920" s="42"/>
      <c r="H18920" s="90"/>
      <c r="M18920" s="42"/>
      <c r="S18920" s="42"/>
      <c r="T18920" s="42"/>
      <c r="U18920" s="42"/>
      <c r="V18920" s="42"/>
      <c r="W18920" s="42"/>
      <c r="X18920" s="42"/>
      <c r="Y18920" s="42"/>
      <c r="Z18920" s="42"/>
    </row>
    <row r="18921">
      <c r="B18921" s="42"/>
      <c r="D18921" s="90"/>
      <c r="F18921" s="90"/>
      <c r="G18921" s="42"/>
      <c r="H18921" s="90"/>
      <c r="M18921" s="42"/>
      <c r="S18921" s="42"/>
      <c r="T18921" s="42"/>
      <c r="U18921" s="42"/>
      <c r="V18921" s="42"/>
      <c r="W18921" s="42"/>
      <c r="X18921" s="42"/>
      <c r="Y18921" s="42"/>
      <c r="Z18921" s="42"/>
    </row>
    <row r="18922">
      <c r="B18922" s="42"/>
      <c r="D18922" s="90"/>
      <c r="F18922" s="90"/>
      <c r="G18922" s="42"/>
      <c r="H18922" s="90"/>
      <c r="M18922" s="42"/>
      <c r="S18922" s="42"/>
      <c r="T18922" s="42"/>
      <c r="U18922" s="42"/>
      <c r="V18922" s="42"/>
      <c r="W18922" s="42"/>
      <c r="X18922" s="42"/>
      <c r="Y18922" s="42"/>
      <c r="Z18922" s="42"/>
    </row>
    <row r="18923">
      <c r="B18923" s="42"/>
      <c r="D18923" s="90"/>
      <c r="F18923" s="90"/>
      <c r="G18923" s="42"/>
      <c r="H18923" s="90"/>
      <c r="M18923" s="42"/>
      <c r="S18923" s="42"/>
      <c r="T18923" s="42"/>
      <c r="U18923" s="42"/>
      <c r="V18923" s="42"/>
      <c r="W18923" s="42"/>
      <c r="X18923" s="42"/>
      <c r="Y18923" s="42"/>
      <c r="Z18923" s="42"/>
    </row>
    <row r="18924">
      <c r="B18924" s="42"/>
      <c r="D18924" s="90"/>
      <c r="F18924" s="90"/>
      <c r="G18924" s="42"/>
      <c r="H18924" s="90"/>
      <c r="M18924" s="42"/>
      <c r="S18924" s="42"/>
      <c r="T18924" s="42"/>
      <c r="U18924" s="42"/>
      <c r="V18924" s="42"/>
      <c r="W18924" s="42"/>
      <c r="X18924" s="42"/>
      <c r="Y18924" s="42"/>
      <c r="Z18924" s="42"/>
    </row>
    <row r="18925">
      <c r="B18925" s="42"/>
      <c r="D18925" s="90"/>
      <c r="F18925" s="90"/>
      <c r="G18925" s="42"/>
      <c r="H18925" s="90"/>
      <c r="M18925" s="42"/>
      <c r="S18925" s="42"/>
      <c r="T18925" s="42"/>
      <c r="U18925" s="42"/>
      <c r="V18925" s="42"/>
      <c r="W18925" s="42"/>
      <c r="X18925" s="42"/>
      <c r="Y18925" s="42"/>
      <c r="Z18925" s="42"/>
    </row>
    <row r="18926">
      <c r="B18926" s="42"/>
      <c r="D18926" s="90"/>
      <c r="F18926" s="90"/>
      <c r="G18926" s="42"/>
      <c r="H18926" s="90"/>
      <c r="M18926" s="42"/>
      <c r="S18926" s="42"/>
      <c r="T18926" s="42"/>
      <c r="U18926" s="42"/>
      <c r="V18926" s="42"/>
      <c r="W18926" s="42"/>
      <c r="X18926" s="42"/>
      <c r="Y18926" s="42"/>
      <c r="Z18926" s="42"/>
    </row>
    <row r="18927">
      <c r="B18927" s="42"/>
      <c r="D18927" s="90"/>
      <c r="F18927" s="90"/>
      <c r="G18927" s="42"/>
      <c r="H18927" s="90"/>
      <c r="M18927" s="42"/>
      <c r="S18927" s="42"/>
      <c r="T18927" s="42"/>
      <c r="U18927" s="42"/>
      <c r="V18927" s="42"/>
      <c r="W18927" s="42"/>
      <c r="X18927" s="42"/>
      <c r="Y18927" s="42"/>
      <c r="Z18927" s="42"/>
    </row>
    <row r="18928">
      <c r="B18928" s="42"/>
      <c r="D18928" s="90"/>
      <c r="F18928" s="90"/>
      <c r="G18928" s="42"/>
      <c r="H18928" s="90"/>
      <c r="M18928" s="42"/>
      <c r="S18928" s="42"/>
      <c r="T18928" s="42"/>
      <c r="U18928" s="42"/>
      <c r="V18928" s="42"/>
      <c r="W18928" s="42"/>
      <c r="X18928" s="42"/>
      <c r="Y18928" s="42"/>
      <c r="Z18928" s="42"/>
    </row>
    <row r="18929">
      <c r="B18929" s="42"/>
      <c r="D18929" s="90"/>
      <c r="F18929" s="90"/>
      <c r="G18929" s="42"/>
      <c r="H18929" s="90"/>
      <c r="M18929" s="42"/>
      <c r="S18929" s="42"/>
      <c r="T18929" s="42"/>
      <c r="U18929" s="42"/>
      <c r="V18929" s="42"/>
      <c r="W18929" s="42"/>
      <c r="X18929" s="42"/>
      <c r="Y18929" s="42"/>
      <c r="Z18929" s="42"/>
    </row>
    <row r="18930">
      <c r="B18930" s="42"/>
      <c r="D18930" s="90"/>
      <c r="F18930" s="90"/>
      <c r="G18930" s="42"/>
      <c r="H18930" s="90"/>
      <c r="M18930" s="42"/>
      <c r="S18930" s="42"/>
      <c r="T18930" s="42"/>
      <c r="U18930" s="42"/>
      <c r="V18930" s="42"/>
      <c r="W18930" s="42"/>
      <c r="X18930" s="42"/>
      <c r="Y18930" s="42"/>
      <c r="Z18930" s="42"/>
    </row>
    <row r="18931">
      <c r="B18931" s="42"/>
      <c r="D18931" s="90"/>
      <c r="F18931" s="90"/>
      <c r="G18931" s="42"/>
      <c r="H18931" s="90"/>
      <c r="M18931" s="42"/>
      <c r="S18931" s="42"/>
      <c r="T18931" s="42"/>
      <c r="U18931" s="42"/>
      <c r="V18931" s="42"/>
      <c r="W18931" s="42"/>
      <c r="X18931" s="42"/>
      <c r="Y18931" s="42"/>
      <c r="Z18931" s="42"/>
    </row>
    <row r="18932">
      <c r="B18932" s="42"/>
      <c r="D18932" s="90"/>
      <c r="F18932" s="90"/>
      <c r="G18932" s="42"/>
      <c r="H18932" s="90"/>
      <c r="M18932" s="42"/>
      <c r="S18932" s="42"/>
      <c r="T18932" s="42"/>
      <c r="U18932" s="42"/>
      <c r="V18932" s="42"/>
      <c r="W18932" s="42"/>
      <c r="X18932" s="42"/>
      <c r="Y18932" s="42"/>
      <c r="Z18932" s="42"/>
    </row>
    <row r="18933">
      <c r="B18933" s="42"/>
      <c r="D18933" s="90"/>
      <c r="F18933" s="90"/>
      <c r="G18933" s="42"/>
      <c r="H18933" s="90"/>
      <c r="M18933" s="42"/>
      <c r="S18933" s="42"/>
      <c r="T18933" s="42"/>
      <c r="U18933" s="42"/>
      <c r="V18933" s="42"/>
      <c r="W18933" s="42"/>
      <c r="X18933" s="42"/>
      <c r="Y18933" s="42"/>
      <c r="Z18933" s="42"/>
    </row>
    <row r="18934">
      <c r="B18934" s="42"/>
      <c r="D18934" s="90"/>
      <c r="F18934" s="90"/>
      <c r="G18934" s="42"/>
      <c r="H18934" s="90"/>
      <c r="M18934" s="42"/>
      <c r="S18934" s="42"/>
      <c r="T18934" s="42"/>
      <c r="U18934" s="42"/>
      <c r="V18934" s="42"/>
      <c r="W18934" s="42"/>
      <c r="X18934" s="42"/>
      <c r="Y18934" s="42"/>
      <c r="Z18934" s="42"/>
    </row>
    <row r="18935">
      <c r="B18935" s="42"/>
      <c r="D18935" s="90"/>
      <c r="F18935" s="90"/>
      <c r="G18935" s="42"/>
      <c r="H18935" s="90"/>
      <c r="M18935" s="42"/>
      <c r="S18935" s="42"/>
      <c r="T18935" s="42"/>
      <c r="U18935" s="42"/>
      <c r="V18935" s="42"/>
      <c r="W18935" s="42"/>
      <c r="X18935" s="42"/>
      <c r="Y18935" s="42"/>
      <c r="Z18935" s="42"/>
    </row>
    <row r="18936">
      <c r="B18936" s="42"/>
      <c r="D18936" s="90"/>
      <c r="F18936" s="90"/>
      <c r="G18936" s="42"/>
      <c r="H18936" s="90"/>
      <c r="M18936" s="42"/>
      <c r="S18936" s="42"/>
      <c r="T18936" s="42"/>
      <c r="U18936" s="42"/>
      <c r="V18936" s="42"/>
      <c r="W18936" s="42"/>
      <c r="X18936" s="42"/>
      <c r="Y18936" s="42"/>
      <c r="Z18936" s="42"/>
    </row>
    <row r="18937">
      <c r="B18937" s="42"/>
      <c r="D18937" s="90"/>
      <c r="F18937" s="90"/>
      <c r="G18937" s="42"/>
      <c r="H18937" s="90"/>
      <c r="M18937" s="42"/>
      <c r="S18937" s="42"/>
      <c r="T18937" s="42"/>
      <c r="U18937" s="42"/>
      <c r="V18937" s="42"/>
      <c r="W18937" s="42"/>
      <c r="X18937" s="42"/>
      <c r="Y18937" s="42"/>
      <c r="Z18937" s="42"/>
    </row>
    <row r="18938">
      <c r="B18938" s="42"/>
      <c r="D18938" s="90"/>
      <c r="F18938" s="90"/>
      <c r="G18938" s="42"/>
      <c r="H18938" s="90"/>
      <c r="M18938" s="42"/>
      <c r="S18938" s="42"/>
      <c r="T18938" s="42"/>
      <c r="U18938" s="42"/>
      <c r="V18938" s="42"/>
      <c r="W18938" s="42"/>
      <c r="X18938" s="42"/>
      <c r="Y18938" s="42"/>
      <c r="Z18938" s="42"/>
    </row>
    <row r="18939">
      <c r="B18939" s="42"/>
      <c r="D18939" s="90"/>
      <c r="F18939" s="90"/>
      <c r="G18939" s="42"/>
      <c r="H18939" s="90"/>
      <c r="M18939" s="42"/>
      <c r="S18939" s="42"/>
      <c r="T18939" s="42"/>
      <c r="U18939" s="42"/>
      <c r="V18939" s="42"/>
      <c r="W18939" s="42"/>
      <c r="X18939" s="42"/>
      <c r="Y18939" s="42"/>
      <c r="Z18939" s="42"/>
    </row>
    <row r="18940">
      <c r="B18940" s="42"/>
      <c r="D18940" s="90"/>
      <c r="F18940" s="90"/>
      <c r="G18940" s="42"/>
      <c r="H18940" s="90"/>
      <c r="M18940" s="42"/>
      <c r="S18940" s="42"/>
      <c r="T18940" s="42"/>
      <c r="U18940" s="42"/>
      <c r="V18940" s="42"/>
      <c r="W18940" s="42"/>
      <c r="X18940" s="42"/>
      <c r="Y18940" s="42"/>
      <c r="Z18940" s="42"/>
    </row>
    <row r="18941">
      <c r="B18941" s="42"/>
      <c r="D18941" s="90"/>
      <c r="F18941" s="90"/>
      <c r="G18941" s="42"/>
      <c r="H18941" s="90"/>
      <c r="M18941" s="42"/>
      <c r="S18941" s="42"/>
      <c r="T18941" s="42"/>
      <c r="U18941" s="42"/>
      <c r="V18941" s="42"/>
      <c r="W18941" s="42"/>
      <c r="X18941" s="42"/>
      <c r="Y18941" s="42"/>
      <c r="Z18941" s="42"/>
    </row>
    <row r="18942">
      <c r="B18942" s="42"/>
      <c r="D18942" s="90"/>
      <c r="F18942" s="90"/>
      <c r="G18942" s="42"/>
      <c r="H18942" s="90"/>
      <c r="M18942" s="42"/>
      <c r="S18942" s="42"/>
      <c r="T18942" s="42"/>
      <c r="U18942" s="42"/>
      <c r="V18942" s="42"/>
      <c r="W18942" s="42"/>
      <c r="X18942" s="42"/>
      <c r="Y18942" s="42"/>
      <c r="Z18942" s="42"/>
    </row>
    <row r="18943">
      <c r="B18943" s="42"/>
      <c r="D18943" s="90"/>
      <c r="F18943" s="90"/>
      <c r="G18943" s="42"/>
      <c r="H18943" s="90"/>
      <c r="M18943" s="42"/>
      <c r="S18943" s="42"/>
      <c r="T18943" s="42"/>
      <c r="U18943" s="42"/>
      <c r="V18943" s="42"/>
      <c r="W18943" s="42"/>
      <c r="X18943" s="42"/>
      <c r="Y18943" s="42"/>
      <c r="Z18943" s="42"/>
    </row>
    <row r="18944">
      <c r="B18944" s="42"/>
      <c r="D18944" s="90"/>
      <c r="F18944" s="90"/>
      <c r="G18944" s="42"/>
      <c r="H18944" s="90"/>
      <c r="M18944" s="42"/>
      <c r="S18944" s="42"/>
      <c r="T18944" s="42"/>
      <c r="U18944" s="42"/>
      <c r="V18944" s="42"/>
      <c r="W18944" s="42"/>
      <c r="X18944" s="42"/>
      <c r="Y18944" s="42"/>
      <c r="Z18944" s="42"/>
    </row>
    <row r="18945">
      <c r="B18945" s="42"/>
      <c r="D18945" s="90"/>
      <c r="F18945" s="90"/>
      <c r="G18945" s="42"/>
      <c r="H18945" s="90"/>
      <c r="M18945" s="42"/>
      <c r="S18945" s="42"/>
      <c r="T18945" s="42"/>
      <c r="U18945" s="42"/>
      <c r="V18945" s="42"/>
      <c r="W18945" s="42"/>
      <c r="X18945" s="42"/>
      <c r="Y18945" s="42"/>
      <c r="Z18945" s="42"/>
    </row>
    <row r="18946">
      <c r="B18946" s="42"/>
      <c r="D18946" s="90"/>
      <c r="F18946" s="90"/>
      <c r="G18946" s="42"/>
      <c r="H18946" s="90"/>
      <c r="M18946" s="42"/>
      <c r="S18946" s="42"/>
      <c r="T18946" s="42"/>
      <c r="U18946" s="42"/>
      <c r="V18946" s="42"/>
      <c r="W18946" s="42"/>
      <c r="X18946" s="42"/>
      <c r="Y18946" s="42"/>
      <c r="Z18946" s="42"/>
    </row>
    <row r="18947">
      <c r="B18947" s="42"/>
      <c r="D18947" s="90"/>
      <c r="F18947" s="90"/>
      <c r="G18947" s="42"/>
      <c r="H18947" s="90"/>
      <c r="M18947" s="42"/>
      <c r="S18947" s="42"/>
      <c r="T18947" s="42"/>
      <c r="U18947" s="42"/>
      <c r="V18947" s="42"/>
      <c r="W18947" s="42"/>
      <c r="X18947" s="42"/>
      <c r="Y18947" s="42"/>
      <c r="Z18947" s="42"/>
    </row>
    <row r="18948">
      <c r="B18948" s="42"/>
      <c r="D18948" s="90"/>
      <c r="F18948" s="90"/>
      <c r="G18948" s="42"/>
      <c r="H18948" s="90"/>
      <c r="M18948" s="42"/>
      <c r="S18948" s="42"/>
      <c r="T18948" s="42"/>
      <c r="U18948" s="42"/>
      <c r="V18948" s="42"/>
      <c r="W18948" s="42"/>
      <c r="X18948" s="42"/>
      <c r="Y18948" s="42"/>
      <c r="Z18948" s="42"/>
    </row>
    <row r="18949">
      <c r="B18949" s="42"/>
      <c r="D18949" s="90"/>
      <c r="F18949" s="90"/>
      <c r="G18949" s="42"/>
      <c r="H18949" s="90"/>
      <c r="M18949" s="42"/>
      <c r="S18949" s="42"/>
      <c r="T18949" s="42"/>
      <c r="U18949" s="42"/>
      <c r="V18949" s="42"/>
      <c r="W18949" s="42"/>
      <c r="X18949" s="42"/>
      <c r="Y18949" s="42"/>
      <c r="Z18949" s="42"/>
    </row>
    <row r="18950">
      <c r="B18950" s="42"/>
      <c r="D18950" s="90"/>
      <c r="F18950" s="90"/>
      <c r="G18950" s="42"/>
      <c r="H18950" s="90"/>
      <c r="M18950" s="42"/>
      <c r="S18950" s="42"/>
      <c r="T18950" s="42"/>
      <c r="U18950" s="42"/>
      <c r="V18950" s="42"/>
      <c r="W18950" s="42"/>
      <c r="X18950" s="42"/>
      <c r="Y18950" s="42"/>
      <c r="Z18950" s="42"/>
    </row>
    <row r="18951">
      <c r="B18951" s="42"/>
      <c r="D18951" s="90"/>
      <c r="F18951" s="90"/>
      <c r="G18951" s="42"/>
      <c r="H18951" s="90"/>
      <c r="M18951" s="42"/>
      <c r="S18951" s="42"/>
      <c r="T18951" s="42"/>
      <c r="U18951" s="42"/>
      <c r="V18951" s="42"/>
      <c r="W18951" s="42"/>
      <c r="X18951" s="42"/>
      <c r="Y18951" s="42"/>
      <c r="Z18951" s="42"/>
    </row>
    <row r="18952">
      <c r="B18952" s="42"/>
      <c r="D18952" s="90"/>
      <c r="F18952" s="90"/>
      <c r="G18952" s="42"/>
      <c r="H18952" s="90"/>
      <c r="M18952" s="42"/>
      <c r="S18952" s="42"/>
      <c r="T18952" s="42"/>
      <c r="U18952" s="42"/>
      <c r="V18952" s="42"/>
      <c r="W18952" s="42"/>
      <c r="X18952" s="42"/>
      <c r="Y18952" s="42"/>
      <c r="Z18952" s="42"/>
    </row>
    <row r="18953">
      <c r="B18953" s="42"/>
      <c r="D18953" s="90"/>
      <c r="F18953" s="90"/>
      <c r="G18953" s="42"/>
      <c r="H18953" s="90"/>
      <c r="M18953" s="42"/>
      <c r="S18953" s="42"/>
      <c r="T18953" s="42"/>
      <c r="U18953" s="42"/>
      <c r="V18953" s="42"/>
      <c r="W18953" s="42"/>
      <c r="X18953" s="42"/>
      <c r="Y18953" s="42"/>
      <c r="Z18953" s="42"/>
    </row>
    <row r="18954">
      <c r="B18954" s="42"/>
      <c r="D18954" s="90"/>
      <c r="F18954" s="90"/>
      <c r="G18954" s="42"/>
      <c r="H18954" s="90"/>
      <c r="M18954" s="42"/>
      <c r="S18954" s="42"/>
      <c r="T18954" s="42"/>
      <c r="U18954" s="42"/>
      <c r="V18954" s="42"/>
      <c r="W18954" s="42"/>
      <c r="X18954" s="42"/>
      <c r="Y18954" s="42"/>
      <c r="Z18954" s="42"/>
    </row>
    <row r="18955">
      <c r="B18955" s="42"/>
      <c r="D18955" s="90"/>
      <c r="F18955" s="90"/>
      <c r="G18955" s="42"/>
      <c r="H18955" s="90"/>
      <c r="M18955" s="42"/>
      <c r="S18955" s="42"/>
      <c r="T18955" s="42"/>
      <c r="U18955" s="42"/>
      <c r="V18955" s="42"/>
      <c r="W18955" s="42"/>
      <c r="X18955" s="42"/>
      <c r="Y18955" s="42"/>
      <c r="Z18955" s="42"/>
    </row>
    <row r="18956">
      <c r="B18956" s="42"/>
      <c r="D18956" s="90"/>
      <c r="F18956" s="90"/>
      <c r="G18956" s="42"/>
      <c r="H18956" s="90"/>
      <c r="M18956" s="42"/>
      <c r="S18956" s="42"/>
      <c r="T18956" s="42"/>
      <c r="U18956" s="42"/>
      <c r="V18956" s="42"/>
      <c r="W18956" s="42"/>
      <c r="X18956" s="42"/>
      <c r="Y18956" s="42"/>
      <c r="Z18956" s="42"/>
    </row>
    <row r="18957">
      <c r="B18957" s="42"/>
      <c r="D18957" s="90"/>
      <c r="F18957" s="90"/>
      <c r="G18957" s="42"/>
      <c r="H18957" s="90"/>
      <c r="M18957" s="42"/>
      <c r="S18957" s="42"/>
      <c r="T18957" s="42"/>
      <c r="U18957" s="42"/>
      <c r="V18957" s="42"/>
      <c r="W18957" s="42"/>
      <c r="X18957" s="42"/>
      <c r="Y18957" s="42"/>
      <c r="Z18957" s="42"/>
    </row>
    <row r="18958">
      <c r="B18958" s="42"/>
      <c r="D18958" s="90"/>
      <c r="F18958" s="90"/>
      <c r="G18958" s="42"/>
      <c r="H18958" s="90"/>
      <c r="M18958" s="42"/>
      <c r="S18958" s="42"/>
      <c r="T18958" s="42"/>
      <c r="U18958" s="42"/>
      <c r="V18958" s="42"/>
      <c r="W18958" s="42"/>
      <c r="X18958" s="42"/>
      <c r="Y18958" s="42"/>
      <c r="Z18958" s="42"/>
    </row>
    <row r="18959">
      <c r="B18959" s="42"/>
      <c r="D18959" s="90"/>
      <c r="F18959" s="90"/>
      <c r="G18959" s="42"/>
      <c r="H18959" s="90"/>
      <c r="M18959" s="42"/>
      <c r="S18959" s="42"/>
      <c r="T18959" s="42"/>
      <c r="U18959" s="42"/>
      <c r="V18959" s="42"/>
      <c r="W18959" s="42"/>
      <c r="X18959" s="42"/>
      <c r="Y18959" s="42"/>
      <c r="Z18959" s="42"/>
    </row>
    <row r="18960">
      <c r="B18960" s="42"/>
      <c r="D18960" s="90"/>
      <c r="F18960" s="90"/>
      <c r="G18960" s="42"/>
      <c r="H18960" s="90"/>
      <c r="M18960" s="42"/>
      <c r="S18960" s="42"/>
      <c r="T18960" s="42"/>
      <c r="U18960" s="42"/>
      <c r="V18960" s="42"/>
      <c r="W18960" s="42"/>
      <c r="X18960" s="42"/>
      <c r="Y18960" s="42"/>
      <c r="Z18960" s="42"/>
    </row>
    <row r="18961">
      <c r="B18961" s="42"/>
      <c r="D18961" s="90"/>
      <c r="F18961" s="90"/>
      <c r="G18961" s="42"/>
      <c r="H18961" s="90"/>
      <c r="M18961" s="42"/>
      <c r="S18961" s="42"/>
      <c r="T18961" s="42"/>
      <c r="U18961" s="42"/>
      <c r="V18961" s="42"/>
      <c r="W18961" s="42"/>
      <c r="X18961" s="42"/>
      <c r="Y18961" s="42"/>
      <c r="Z18961" s="42"/>
    </row>
    <row r="18962">
      <c r="B18962" s="42"/>
      <c r="D18962" s="90"/>
      <c r="F18962" s="90"/>
      <c r="G18962" s="42"/>
      <c r="H18962" s="90"/>
      <c r="M18962" s="42"/>
      <c r="S18962" s="42"/>
      <c r="T18962" s="42"/>
      <c r="U18962" s="42"/>
      <c r="V18962" s="42"/>
      <c r="W18962" s="42"/>
      <c r="X18962" s="42"/>
      <c r="Y18962" s="42"/>
      <c r="Z18962" s="42"/>
    </row>
    <row r="18963">
      <c r="B18963" s="42"/>
      <c r="D18963" s="90"/>
      <c r="F18963" s="90"/>
      <c r="G18963" s="42"/>
      <c r="H18963" s="90"/>
      <c r="M18963" s="42"/>
      <c r="S18963" s="42"/>
      <c r="T18963" s="42"/>
      <c r="U18963" s="42"/>
      <c r="V18963" s="42"/>
      <c r="W18963" s="42"/>
      <c r="X18963" s="42"/>
      <c r="Y18963" s="42"/>
      <c r="Z18963" s="42"/>
    </row>
    <row r="18964">
      <c r="B18964" s="42"/>
      <c r="D18964" s="90"/>
      <c r="F18964" s="90"/>
      <c r="G18964" s="42"/>
      <c r="H18964" s="90"/>
      <c r="M18964" s="42"/>
      <c r="S18964" s="42"/>
      <c r="T18964" s="42"/>
      <c r="U18964" s="42"/>
      <c r="V18964" s="42"/>
      <c r="W18964" s="42"/>
      <c r="X18964" s="42"/>
      <c r="Y18964" s="42"/>
      <c r="Z18964" s="42"/>
    </row>
    <row r="18965">
      <c r="B18965" s="42"/>
      <c r="D18965" s="90"/>
      <c r="F18965" s="90"/>
      <c r="G18965" s="42"/>
      <c r="H18965" s="90"/>
      <c r="M18965" s="42"/>
      <c r="S18965" s="42"/>
      <c r="T18965" s="42"/>
      <c r="U18965" s="42"/>
      <c r="V18965" s="42"/>
      <c r="W18965" s="42"/>
      <c r="X18965" s="42"/>
      <c r="Y18965" s="42"/>
      <c r="Z18965" s="42"/>
    </row>
    <row r="18966">
      <c r="B18966" s="42"/>
      <c r="D18966" s="90"/>
      <c r="F18966" s="90"/>
      <c r="G18966" s="42"/>
      <c r="H18966" s="90"/>
      <c r="M18966" s="42"/>
      <c r="S18966" s="42"/>
      <c r="T18966" s="42"/>
      <c r="U18966" s="42"/>
      <c r="V18966" s="42"/>
      <c r="W18966" s="42"/>
      <c r="X18966" s="42"/>
      <c r="Y18966" s="42"/>
      <c r="Z18966" s="42"/>
    </row>
    <row r="18967">
      <c r="B18967" s="42"/>
      <c r="D18967" s="90"/>
      <c r="F18967" s="90"/>
      <c r="G18967" s="42"/>
      <c r="H18967" s="90"/>
      <c r="M18967" s="42"/>
      <c r="S18967" s="42"/>
      <c r="T18967" s="42"/>
      <c r="U18967" s="42"/>
      <c r="V18967" s="42"/>
      <c r="W18967" s="42"/>
      <c r="X18967" s="42"/>
      <c r="Y18967" s="42"/>
      <c r="Z18967" s="42"/>
    </row>
    <row r="18968">
      <c r="B18968" s="42"/>
      <c r="D18968" s="90"/>
      <c r="F18968" s="90"/>
      <c r="G18968" s="42"/>
      <c r="H18968" s="90"/>
      <c r="M18968" s="42"/>
      <c r="S18968" s="42"/>
      <c r="T18968" s="42"/>
      <c r="U18968" s="42"/>
      <c r="V18968" s="42"/>
      <c r="W18968" s="42"/>
      <c r="X18968" s="42"/>
      <c r="Y18968" s="42"/>
      <c r="Z18968" s="42"/>
    </row>
    <row r="18969">
      <c r="B18969" s="42"/>
      <c r="D18969" s="90"/>
      <c r="F18969" s="90"/>
      <c r="G18969" s="42"/>
      <c r="H18969" s="90"/>
      <c r="M18969" s="42"/>
      <c r="S18969" s="42"/>
      <c r="T18969" s="42"/>
      <c r="U18969" s="42"/>
      <c r="V18969" s="42"/>
      <c r="W18969" s="42"/>
      <c r="X18969" s="42"/>
      <c r="Y18969" s="42"/>
      <c r="Z18969" s="42"/>
    </row>
    <row r="18970">
      <c r="B18970" s="42"/>
      <c r="D18970" s="90"/>
      <c r="F18970" s="90"/>
      <c r="G18970" s="42"/>
      <c r="H18970" s="90"/>
      <c r="M18970" s="42"/>
      <c r="S18970" s="42"/>
      <c r="T18970" s="42"/>
      <c r="U18970" s="42"/>
      <c r="V18970" s="42"/>
      <c r="W18970" s="42"/>
      <c r="X18970" s="42"/>
      <c r="Y18970" s="42"/>
      <c r="Z18970" s="42"/>
    </row>
    <row r="18971">
      <c r="B18971" s="42"/>
      <c r="D18971" s="90"/>
      <c r="F18971" s="90"/>
      <c r="G18971" s="42"/>
      <c r="H18971" s="90"/>
      <c r="M18971" s="42"/>
      <c r="S18971" s="42"/>
      <c r="T18971" s="42"/>
      <c r="U18971" s="42"/>
      <c r="V18971" s="42"/>
      <c r="W18971" s="42"/>
      <c r="X18971" s="42"/>
      <c r="Y18971" s="42"/>
      <c r="Z18971" s="42"/>
    </row>
    <row r="18972">
      <c r="B18972" s="42"/>
      <c r="D18972" s="90"/>
      <c r="F18972" s="90"/>
      <c r="G18972" s="42"/>
      <c r="H18972" s="90"/>
      <c r="M18972" s="42"/>
      <c r="S18972" s="42"/>
      <c r="T18972" s="42"/>
      <c r="U18972" s="42"/>
      <c r="V18972" s="42"/>
      <c r="W18972" s="42"/>
      <c r="X18972" s="42"/>
      <c r="Y18972" s="42"/>
      <c r="Z18972" s="42"/>
    </row>
    <row r="18973">
      <c r="B18973" s="42"/>
      <c r="D18973" s="90"/>
      <c r="F18973" s="90"/>
      <c r="G18973" s="42"/>
      <c r="H18973" s="90"/>
      <c r="M18973" s="42"/>
      <c r="S18973" s="42"/>
      <c r="T18973" s="42"/>
      <c r="U18973" s="42"/>
      <c r="V18973" s="42"/>
      <c r="W18973" s="42"/>
      <c r="X18973" s="42"/>
      <c r="Y18973" s="42"/>
      <c r="Z18973" s="42"/>
    </row>
    <row r="18974">
      <c r="B18974" s="42"/>
      <c r="D18974" s="90"/>
      <c r="F18974" s="90"/>
      <c r="G18974" s="42"/>
      <c r="H18974" s="90"/>
      <c r="M18974" s="42"/>
      <c r="S18974" s="42"/>
      <c r="T18974" s="42"/>
      <c r="U18974" s="42"/>
      <c r="V18974" s="42"/>
      <c r="W18974" s="42"/>
      <c r="X18974" s="42"/>
      <c r="Y18974" s="42"/>
      <c r="Z18974" s="42"/>
    </row>
    <row r="18975">
      <c r="B18975" s="42"/>
      <c r="D18975" s="90"/>
      <c r="F18975" s="90"/>
      <c r="G18975" s="42"/>
      <c r="H18975" s="90"/>
      <c r="M18975" s="42"/>
      <c r="S18975" s="42"/>
      <c r="T18975" s="42"/>
      <c r="U18975" s="42"/>
      <c r="V18975" s="42"/>
      <c r="W18975" s="42"/>
      <c r="X18975" s="42"/>
      <c r="Y18975" s="42"/>
      <c r="Z18975" s="42"/>
    </row>
    <row r="18976">
      <c r="B18976" s="42"/>
      <c r="D18976" s="90"/>
      <c r="F18976" s="90"/>
      <c r="G18976" s="42"/>
      <c r="H18976" s="90"/>
      <c r="M18976" s="42"/>
      <c r="S18976" s="42"/>
      <c r="T18976" s="42"/>
      <c r="U18976" s="42"/>
      <c r="V18976" s="42"/>
      <c r="W18976" s="42"/>
      <c r="X18976" s="42"/>
      <c r="Y18976" s="42"/>
      <c r="Z18976" s="42"/>
    </row>
    <row r="18977">
      <c r="B18977" s="42"/>
      <c r="D18977" s="90"/>
      <c r="F18977" s="90"/>
      <c r="G18977" s="42"/>
      <c r="H18977" s="90"/>
      <c r="M18977" s="42"/>
      <c r="S18977" s="42"/>
      <c r="T18977" s="42"/>
      <c r="U18977" s="42"/>
      <c r="V18977" s="42"/>
      <c r="W18977" s="42"/>
      <c r="X18977" s="42"/>
      <c r="Y18977" s="42"/>
      <c r="Z18977" s="42"/>
    </row>
    <row r="18978">
      <c r="B18978" s="42"/>
      <c r="D18978" s="90"/>
      <c r="F18978" s="90"/>
      <c r="G18978" s="42"/>
      <c r="H18978" s="90"/>
      <c r="M18978" s="42"/>
      <c r="S18978" s="42"/>
      <c r="T18978" s="42"/>
      <c r="U18978" s="42"/>
      <c r="V18978" s="42"/>
      <c r="W18978" s="42"/>
      <c r="X18978" s="42"/>
      <c r="Y18978" s="42"/>
      <c r="Z18978" s="42"/>
    </row>
    <row r="18979">
      <c r="B18979" s="42"/>
      <c r="D18979" s="90"/>
      <c r="F18979" s="90"/>
      <c r="G18979" s="42"/>
      <c r="H18979" s="90"/>
      <c r="M18979" s="42"/>
      <c r="S18979" s="42"/>
      <c r="T18979" s="42"/>
      <c r="U18979" s="42"/>
      <c r="V18979" s="42"/>
      <c r="W18979" s="42"/>
      <c r="X18979" s="42"/>
      <c r="Y18979" s="42"/>
      <c r="Z18979" s="42"/>
    </row>
    <row r="18980">
      <c r="B18980" s="42"/>
      <c r="D18980" s="90"/>
      <c r="F18980" s="90"/>
      <c r="G18980" s="42"/>
      <c r="H18980" s="90"/>
      <c r="M18980" s="42"/>
      <c r="S18980" s="42"/>
      <c r="T18980" s="42"/>
      <c r="U18980" s="42"/>
      <c r="V18980" s="42"/>
      <c r="W18980" s="42"/>
      <c r="X18980" s="42"/>
      <c r="Y18980" s="42"/>
      <c r="Z18980" s="42"/>
    </row>
    <row r="18981">
      <c r="B18981" s="42"/>
      <c r="D18981" s="90"/>
      <c r="F18981" s="90"/>
      <c r="G18981" s="42"/>
      <c r="H18981" s="90"/>
      <c r="M18981" s="42"/>
      <c r="S18981" s="42"/>
      <c r="T18981" s="42"/>
      <c r="U18981" s="42"/>
      <c r="V18981" s="42"/>
      <c r="W18981" s="42"/>
      <c r="X18981" s="42"/>
      <c r="Y18981" s="42"/>
      <c r="Z18981" s="42"/>
    </row>
    <row r="18982">
      <c r="B18982" s="42"/>
      <c r="D18982" s="90"/>
      <c r="F18982" s="90"/>
      <c r="G18982" s="42"/>
      <c r="H18982" s="90"/>
      <c r="M18982" s="42"/>
      <c r="S18982" s="42"/>
      <c r="T18982" s="42"/>
      <c r="U18982" s="42"/>
      <c r="V18982" s="42"/>
      <c r="W18982" s="42"/>
      <c r="X18982" s="42"/>
      <c r="Y18982" s="42"/>
      <c r="Z18982" s="42"/>
    </row>
    <row r="18983">
      <c r="B18983" s="42"/>
      <c r="D18983" s="90"/>
      <c r="F18983" s="90"/>
      <c r="G18983" s="42"/>
      <c r="H18983" s="90"/>
      <c r="M18983" s="42"/>
      <c r="S18983" s="42"/>
      <c r="T18983" s="42"/>
      <c r="U18983" s="42"/>
      <c r="V18983" s="42"/>
      <c r="W18983" s="42"/>
      <c r="X18983" s="42"/>
      <c r="Y18983" s="42"/>
      <c r="Z18983" s="42"/>
    </row>
    <row r="18984">
      <c r="B18984" s="42"/>
      <c r="D18984" s="90"/>
      <c r="F18984" s="90"/>
      <c r="G18984" s="42"/>
      <c r="H18984" s="90"/>
      <c r="M18984" s="42"/>
      <c r="S18984" s="42"/>
      <c r="T18984" s="42"/>
      <c r="U18984" s="42"/>
      <c r="V18984" s="42"/>
      <c r="W18984" s="42"/>
      <c r="X18984" s="42"/>
      <c r="Y18984" s="42"/>
      <c r="Z18984" s="42"/>
    </row>
    <row r="18985">
      <c r="B18985" s="42"/>
      <c r="D18985" s="90"/>
      <c r="F18985" s="90"/>
      <c r="G18985" s="42"/>
      <c r="H18985" s="90"/>
      <c r="M18985" s="42"/>
      <c r="S18985" s="42"/>
      <c r="T18985" s="42"/>
      <c r="U18985" s="42"/>
      <c r="V18985" s="42"/>
      <c r="W18985" s="42"/>
      <c r="X18985" s="42"/>
      <c r="Y18985" s="42"/>
      <c r="Z18985" s="42"/>
    </row>
    <row r="18986">
      <c r="B18986" s="42"/>
      <c r="D18986" s="90"/>
      <c r="F18986" s="90"/>
      <c r="G18986" s="42"/>
      <c r="H18986" s="90"/>
      <c r="M18986" s="42"/>
      <c r="S18986" s="42"/>
      <c r="T18986" s="42"/>
      <c r="U18986" s="42"/>
      <c r="V18986" s="42"/>
      <c r="W18986" s="42"/>
      <c r="X18986" s="42"/>
      <c r="Y18986" s="42"/>
      <c r="Z18986" s="42"/>
    </row>
    <row r="18987">
      <c r="B18987" s="42"/>
      <c r="D18987" s="90"/>
      <c r="F18987" s="90"/>
      <c r="G18987" s="42"/>
      <c r="H18987" s="90"/>
      <c r="M18987" s="42"/>
      <c r="S18987" s="42"/>
      <c r="T18987" s="42"/>
      <c r="U18987" s="42"/>
      <c r="V18987" s="42"/>
      <c r="W18987" s="42"/>
      <c r="X18987" s="42"/>
      <c r="Y18987" s="42"/>
      <c r="Z18987" s="42"/>
    </row>
    <row r="18988">
      <c r="B18988" s="42"/>
      <c r="D18988" s="90"/>
      <c r="F18988" s="90"/>
      <c r="G18988" s="42"/>
      <c r="H18988" s="90"/>
      <c r="M18988" s="42"/>
      <c r="S18988" s="42"/>
      <c r="T18988" s="42"/>
      <c r="U18988" s="42"/>
      <c r="V18988" s="42"/>
      <c r="W18988" s="42"/>
      <c r="X18988" s="42"/>
      <c r="Y18988" s="42"/>
      <c r="Z18988" s="42"/>
    </row>
    <row r="18989">
      <c r="B18989" s="42"/>
      <c r="D18989" s="90"/>
      <c r="F18989" s="90"/>
      <c r="G18989" s="42"/>
      <c r="H18989" s="90"/>
      <c r="M18989" s="42"/>
      <c r="S18989" s="42"/>
      <c r="T18989" s="42"/>
      <c r="U18989" s="42"/>
      <c r="V18989" s="42"/>
      <c r="W18989" s="42"/>
      <c r="X18989" s="42"/>
      <c r="Y18989" s="42"/>
      <c r="Z18989" s="42"/>
    </row>
    <row r="18990">
      <c r="B18990" s="42"/>
      <c r="D18990" s="90"/>
      <c r="F18990" s="90"/>
      <c r="G18990" s="42"/>
      <c r="H18990" s="90"/>
      <c r="M18990" s="42"/>
      <c r="S18990" s="42"/>
      <c r="T18990" s="42"/>
      <c r="U18990" s="42"/>
      <c r="V18990" s="42"/>
      <c r="W18990" s="42"/>
      <c r="X18990" s="42"/>
      <c r="Y18990" s="42"/>
      <c r="Z18990" s="42"/>
    </row>
    <row r="18991">
      <c r="B18991" s="42"/>
      <c r="D18991" s="90"/>
      <c r="F18991" s="90"/>
      <c r="G18991" s="42"/>
      <c r="H18991" s="90"/>
      <c r="M18991" s="42"/>
      <c r="S18991" s="42"/>
      <c r="T18991" s="42"/>
      <c r="U18991" s="42"/>
      <c r="V18991" s="42"/>
      <c r="W18991" s="42"/>
      <c r="X18991" s="42"/>
      <c r="Y18991" s="42"/>
      <c r="Z18991" s="42"/>
    </row>
    <row r="18992">
      <c r="B18992" s="42"/>
      <c r="D18992" s="90"/>
      <c r="F18992" s="90"/>
      <c r="G18992" s="42"/>
      <c r="H18992" s="90"/>
      <c r="M18992" s="42"/>
      <c r="S18992" s="42"/>
      <c r="T18992" s="42"/>
      <c r="U18992" s="42"/>
      <c r="V18992" s="42"/>
      <c r="W18992" s="42"/>
      <c r="X18992" s="42"/>
      <c r="Y18992" s="42"/>
      <c r="Z18992" s="42"/>
    </row>
    <row r="18993">
      <c r="B18993" s="42"/>
      <c r="D18993" s="90"/>
      <c r="F18993" s="90"/>
      <c r="G18993" s="42"/>
      <c r="H18993" s="90"/>
      <c r="M18993" s="42"/>
      <c r="S18993" s="42"/>
      <c r="T18993" s="42"/>
      <c r="U18993" s="42"/>
      <c r="V18993" s="42"/>
      <c r="W18993" s="42"/>
      <c r="X18993" s="42"/>
      <c r="Y18993" s="42"/>
      <c r="Z18993" s="42"/>
    </row>
    <row r="18994">
      <c r="B18994" s="42"/>
      <c r="D18994" s="90"/>
      <c r="F18994" s="90"/>
      <c r="G18994" s="42"/>
      <c r="H18994" s="90"/>
      <c r="M18994" s="42"/>
      <c r="S18994" s="42"/>
      <c r="T18994" s="42"/>
      <c r="U18994" s="42"/>
      <c r="V18994" s="42"/>
      <c r="W18994" s="42"/>
      <c r="X18994" s="42"/>
      <c r="Y18994" s="42"/>
      <c r="Z18994" s="42"/>
    </row>
    <row r="18995">
      <c r="B18995" s="42"/>
      <c r="D18995" s="90"/>
      <c r="F18995" s="90"/>
      <c r="G18995" s="42"/>
      <c r="H18995" s="90"/>
      <c r="M18995" s="42"/>
      <c r="S18995" s="42"/>
      <c r="T18995" s="42"/>
      <c r="U18995" s="42"/>
      <c r="V18995" s="42"/>
      <c r="W18995" s="42"/>
      <c r="X18995" s="42"/>
      <c r="Y18995" s="42"/>
      <c r="Z18995" s="42"/>
    </row>
    <row r="18996">
      <c r="B18996" s="42"/>
      <c r="D18996" s="90"/>
      <c r="F18996" s="90"/>
      <c r="G18996" s="42"/>
      <c r="H18996" s="90"/>
      <c r="M18996" s="42"/>
      <c r="S18996" s="42"/>
      <c r="T18996" s="42"/>
      <c r="U18996" s="42"/>
      <c r="V18996" s="42"/>
      <c r="W18996" s="42"/>
      <c r="X18996" s="42"/>
      <c r="Y18996" s="42"/>
      <c r="Z18996" s="42"/>
    </row>
    <row r="18997">
      <c r="B18997" s="42"/>
      <c r="D18997" s="90"/>
      <c r="F18997" s="90"/>
      <c r="G18997" s="42"/>
      <c r="H18997" s="90"/>
      <c r="M18997" s="42"/>
      <c r="S18997" s="42"/>
      <c r="T18997" s="42"/>
      <c r="U18997" s="42"/>
      <c r="V18997" s="42"/>
      <c r="W18997" s="42"/>
      <c r="X18997" s="42"/>
      <c r="Y18997" s="42"/>
      <c r="Z18997" s="42"/>
    </row>
    <row r="18998">
      <c r="B18998" s="42"/>
      <c r="D18998" s="90"/>
      <c r="F18998" s="90"/>
      <c r="G18998" s="42"/>
      <c r="H18998" s="90"/>
      <c r="M18998" s="42"/>
      <c r="S18998" s="42"/>
      <c r="T18998" s="42"/>
      <c r="U18998" s="42"/>
      <c r="V18998" s="42"/>
      <c r="W18998" s="42"/>
      <c r="X18998" s="42"/>
      <c r="Y18998" s="42"/>
      <c r="Z18998" s="42"/>
    </row>
    <row r="18999">
      <c r="B18999" s="42"/>
      <c r="D18999" s="90"/>
      <c r="F18999" s="90"/>
      <c r="G18999" s="42"/>
      <c r="H18999" s="90"/>
      <c r="M18999" s="42"/>
      <c r="S18999" s="42"/>
      <c r="T18999" s="42"/>
      <c r="U18999" s="42"/>
      <c r="V18999" s="42"/>
      <c r="W18999" s="42"/>
      <c r="X18999" s="42"/>
      <c r="Y18999" s="42"/>
      <c r="Z18999" s="42"/>
    </row>
    <row r="19000">
      <c r="B19000" s="42"/>
      <c r="D19000" s="90"/>
      <c r="F19000" s="90"/>
      <c r="G19000" s="42"/>
      <c r="H19000" s="90"/>
      <c r="M19000" s="42"/>
      <c r="S19000" s="42"/>
      <c r="T19000" s="42"/>
      <c r="U19000" s="42"/>
      <c r="V19000" s="42"/>
      <c r="W19000" s="42"/>
      <c r="X19000" s="42"/>
      <c r="Y19000" s="42"/>
      <c r="Z19000" s="42"/>
    </row>
    <row r="19001">
      <c r="B19001" s="42"/>
      <c r="D19001" s="90"/>
      <c r="F19001" s="90"/>
      <c r="G19001" s="42"/>
      <c r="H19001" s="90"/>
      <c r="M19001" s="42"/>
      <c r="S19001" s="42"/>
      <c r="T19001" s="42"/>
      <c r="U19001" s="42"/>
      <c r="V19001" s="42"/>
      <c r="W19001" s="42"/>
      <c r="X19001" s="42"/>
      <c r="Y19001" s="42"/>
      <c r="Z19001" s="42"/>
    </row>
    <row r="19002">
      <c r="B19002" s="42"/>
      <c r="D19002" s="90"/>
      <c r="F19002" s="90"/>
      <c r="G19002" s="42"/>
      <c r="H19002" s="90"/>
      <c r="M19002" s="42"/>
      <c r="S19002" s="42"/>
      <c r="T19002" s="42"/>
      <c r="U19002" s="42"/>
      <c r="V19002" s="42"/>
      <c r="W19002" s="42"/>
      <c r="X19002" s="42"/>
      <c r="Y19002" s="42"/>
      <c r="Z19002" s="42"/>
    </row>
    <row r="19003">
      <c r="B19003" s="42"/>
      <c r="D19003" s="90"/>
      <c r="F19003" s="90"/>
      <c r="G19003" s="42"/>
      <c r="H19003" s="90"/>
      <c r="M19003" s="42"/>
      <c r="S19003" s="42"/>
      <c r="T19003" s="42"/>
      <c r="U19003" s="42"/>
      <c r="V19003" s="42"/>
      <c r="W19003" s="42"/>
      <c r="X19003" s="42"/>
      <c r="Y19003" s="42"/>
      <c r="Z19003" s="42"/>
    </row>
    <row r="19004">
      <c r="B19004" s="42"/>
      <c r="D19004" s="90"/>
      <c r="F19004" s="90"/>
      <c r="G19004" s="42"/>
      <c r="H19004" s="90"/>
      <c r="M19004" s="42"/>
      <c r="S19004" s="42"/>
      <c r="T19004" s="42"/>
      <c r="U19004" s="42"/>
      <c r="V19004" s="42"/>
      <c r="W19004" s="42"/>
      <c r="X19004" s="42"/>
      <c r="Y19004" s="42"/>
      <c r="Z19004" s="42"/>
    </row>
    <row r="19005">
      <c r="B19005" s="42"/>
      <c r="D19005" s="90"/>
      <c r="F19005" s="90"/>
      <c r="G19005" s="42"/>
      <c r="H19005" s="90"/>
      <c r="M19005" s="42"/>
      <c r="S19005" s="42"/>
      <c r="T19005" s="42"/>
      <c r="U19005" s="42"/>
      <c r="V19005" s="42"/>
      <c r="W19005" s="42"/>
      <c r="X19005" s="42"/>
      <c r="Y19005" s="42"/>
      <c r="Z19005" s="42"/>
    </row>
    <row r="19006">
      <c r="B19006" s="42"/>
      <c r="D19006" s="90"/>
      <c r="F19006" s="90"/>
      <c r="G19006" s="42"/>
      <c r="H19006" s="90"/>
      <c r="M19006" s="42"/>
      <c r="S19006" s="42"/>
      <c r="T19006" s="42"/>
      <c r="U19006" s="42"/>
      <c r="V19006" s="42"/>
      <c r="W19006" s="42"/>
      <c r="X19006" s="42"/>
      <c r="Y19006" s="42"/>
      <c r="Z19006" s="42"/>
    </row>
    <row r="19007">
      <c r="B19007" s="42"/>
      <c r="D19007" s="90"/>
      <c r="F19007" s="90"/>
      <c r="G19007" s="42"/>
      <c r="H19007" s="90"/>
      <c r="M19007" s="42"/>
      <c r="S19007" s="42"/>
      <c r="T19007" s="42"/>
      <c r="U19007" s="42"/>
      <c r="V19007" s="42"/>
      <c r="W19007" s="42"/>
      <c r="X19007" s="42"/>
      <c r="Y19007" s="42"/>
      <c r="Z19007" s="42"/>
    </row>
    <row r="19008">
      <c r="B19008" s="42"/>
      <c r="D19008" s="90"/>
      <c r="F19008" s="90"/>
      <c r="G19008" s="42"/>
      <c r="H19008" s="90"/>
      <c r="M19008" s="42"/>
      <c r="S19008" s="42"/>
      <c r="T19008" s="42"/>
      <c r="U19008" s="42"/>
      <c r="V19008" s="42"/>
      <c r="W19008" s="42"/>
      <c r="X19008" s="42"/>
      <c r="Y19008" s="42"/>
      <c r="Z19008" s="42"/>
    </row>
    <row r="19009">
      <c r="B19009" s="42"/>
      <c r="D19009" s="90"/>
      <c r="F19009" s="90"/>
      <c r="G19009" s="42"/>
      <c r="H19009" s="90"/>
      <c r="M19009" s="42"/>
      <c r="S19009" s="42"/>
      <c r="T19009" s="42"/>
      <c r="U19009" s="42"/>
      <c r="V19009" s="42"/>
      <c r="W19009" s="42"/>
      <c r="X19009" s="42"/>
      <c r="Y19009" s="42"/>
      <c r="Z19009" s="42"/>
    </row>
    <row r="19010">
      <c r="B19010" s="42"/>
      <c r="D19010" s="90"/>
      <c r="F19010" s="90"/>
      <c r="G19010" s="42"/>
      <c r="H19010" s="90"/>
      <c r="M19010" s="42"/>
      <c r="S19010" s="42"/>
      <c r="T19010" s="42"/>
      <c r="U19010" s="42"/>
      <c r="V19010" s="42"/>
      <c r="W19010" s="42"/>
      <c r="X19010" s="42"/>
      <c r="Y19010" s="42"/>
      <c r="Z19010" s="42"/>
    </row>
    <row r="19011">
      <c r="B19011" s="42"/>
      <c r="D19011" s="90"/>
      <c r="F19011" s="90"/>
      <c r="G19011" s="42"/>
      <c r="H19011" s="90"/>
      <c r="M19011" s="42"/>
      <c r="S19011" s="42"/>
      <c r="T19011" s="42"/>
      <c r="U19011" s="42"/>
      <c r="V19011" s="42"/>
      <c r="W19011" s="42"/>
      <c r="X19011" s="42"/>
      <c r="Y19011" s="42"/>
      <c r="Z19011" s="42"/>
    </row>
    <row r="19012">
      <c r="B19012" s="42"/>
      <c r="D19012" s="90"/>
      <c r="F19012" s="90"/>
      <c r="G19012" s="42"/>
      <c r="H19012" s="90"/>
      <c r="M19012" s="42"/>
      <c r="S19012" s="42"/>
      <c r="T19012" s="42"/>
      <c r="U19012" s="42"/>
      <c r="V19012" s="42"/>
      <c r="W19012" s="42"/>
      <c r="X19012" s="42"/>
      <c r="Y19012" s="42"/>
      <c r="Z19012" s="42"/>
    </row>
    <row r="19013">
      <c r="B19013" s="42"/>
      <c r="D19013" s="90"/>
      <c r="F19013" s="90"/>
      <c r="G19013" s="42"/>
      <c r="H19013" s="90"/>
      <c r="M19013" s="42"/>
      <c r="S19013" s="42"/>
      <c r="T19013" s="42"/>
      <c r="U19013" s="42"/>
      <c r="V19013" s="42"/>
      <c r="W19013" s="42"/>
      <c r="X19013" s="42"/>
      <c r="Y19013" s="42"/>
      <c r="Z19013" s="42"/>
    </row>
    <row r="19014">
      <c r="B19014" s="42"/>
      <c r="D19014" s="90"/>
      <c r="F19014" s="90"/>
      <c r="G19014" s="42"/>
      <c r="H19014" s="90"/>
      <c r="M19014" s="42"/>
      <c r="S19014" s="42"/>
      <c r="T19014" s="42"/>
      <c r="U19014" s="42"/>
      <c r="V19014" s="42"/>
      <c r="W19014" s="42"/>
      <c r="X19014" s="42"/>
      <c r="Y19014" s="42"/>
      <c r="Z19014" s="42"/>
    </row>
    <row r="19015">
      <c r="B19015" s="42"/>
      <c r="D19015" s="90"/>
      <c r="F19015" s="90"/>
      <c r="G19015" s="42"/>
      <c r="H19015" s="90"/>
      <c r="M19015" s="42"/>
      <c r="S19015" s="42"/>
      <c r="T19015" s="42"/>
      <c r="U19015" s="42"/>
      <c r="V19015" s="42"/>
      <c r="W19015" s="42"/>
      <c r="X19015" s="42"/>
      <c r="Y19015" s="42"/>
      <c r="Z19015" s="42"/>
    </row>
    <row r="19016">
      <c r="B19016" s="42"/>
      <c r="D19016" s="90"/>
      <c r="F19016" s="90"/>
      <c r="G19016" s="42"/>
      <c r="H19016" s="90"/>
      <c r="M19016" s="42"/>
      <c r="S19016" s="42"/>
      <c r="T19016" s="42"/>
      <c r="U19016" s="42"/>
      <c r="V19016" s="42"/>
      <c r="W19016" s="42"/>
      <c r="X19016" s="42"/>
      <c r="Y19016" s="42"/>
      <c r="Z19016" s="42"/>
    </row>
    <row r="19017">
      <c r="B19017" s="42"/>
      <c r="D19017" s="90"/>
      <c r="F19017" s="90"/>
      <c r="G19017" s="42"/>
      <c r="H19017" s="90"/>
      <c r="M19017" s="42"/>
      <c r="S19017" s="42"/>
      <c r="T19017" s="42"/>
      <c r="U19017" s="42"/>
      <c r="V19017" s="42"/>
      <c r="W19017" s="42"/>
      <c r="X19017" s="42"/>
      <c r="Y19017" s="42"/>
      <c r="Z19017" s="42"/>
    </row>
    <row r="19018">
      <c r="B19018" s="42"/>
      <c r="D19018" s="90"/>
      <c r="F19018" s="90"/>
      <c r="G19018" s="42"/>
      <c r="H19018" s="90"/>
      <c r="M19018" s="42"/>
      <c r="S19018" s="42"/>
      <c r="T19018" s="42"/>
      <c r="U19018" s="42"/>
      <c r="V19018" s="42"/>
      <c r="W19018" s="42"/>
      <c r="X19018" s="42"/>
      <c r="Y19018" s="42"/>
      <c r="Z19018" s="42"/>
    </row>
    <row r="19019">
      <c r="B19019" s="42"/>
      <c r="D19019" s="90"/>
      <c r="F19019" s="90"/>
      <c r="G19019" s="42"/>
      <c r="H19019" s="90"/>
      <c r="M19019" s="42"/>
      <c r="S19019" s="42"/>
      <c r="T19019" s="42"/>
      <c r="U19019" s="42"/>
      <c r="V19019" s="42"/>
      <c r="W19019" s="42"/>
      <c r="X19019" s="42"/>
      <c r="Y19019" s="42"/>
      <c r="Z19019" s="42"/>
    </row>
    <row r="19020">
      <c r="B19020" s="42"/>
      <c r="D19020" s="90"/>
      <c r="F19020" s="90"/>
      <c r="G19020" s="42"/>
      <c r="H19020" s="90"/>
      <c r="M19020" s="42"/>
      <c r="S19020" s="42"/>
      <c r="T19020" s="42"/>
      <c r="U19020" s="42"/>
      <c r="V19020" s="42"/>
      <c r="W19020" s="42"/>
      <c r="X19020" s="42"/>
      <c r="Y19020" s="42"/>
      <c r="Z19020" s="42"/>
    </row>
    <row r="19021">
      <c r="B19021" s="42"/>
      <c r="D19021" s="90"/>
      <c r="F19021" s="90"/>
      <c r="G19021" s="42"/>
      <c r="H19021" s="90"/>
      <c r="M19021" s="42"/>
      <c r="S19021" s="42"/>
      <c r="T19021" s="42"/>
      <c r="U19021" s="42"/>
      <c r="V19021" s="42"/>
      <c r="W19021" s="42"/>
      <c r="X19021" s="42"/>
      <c r="Y19021" s="42"/>
      <c r="Z19021" s="42"/>
    </row>
    <row r="19022">
      <c r="B19022" s="42"/>
      <c r="D19022" s="90"/>
      <c r="F19022" s="90"/>
      <c r="G19022" s="42"/>
      <c r="H19022" s="90"/>
      <c r="M19022" s="42"/>
      <c r="S19022" s="42"/>
      <c r="T19022" s="42"/>
      <c r="U19022" s="42"/>
      <c r="V19022" s="42"/>
      <c r="W19022" s="42"/>
      <c r="X19022" s="42"/>
      <c r="Y19022" s="42"/>
      <c r="Z19022" s="42"/>
    </row>
    <row r="19023">
      <c r="B19023" s="42"/>
      <c r="D19023" s="90"/>
      <c r="F19023" s="90"/>
      <c r="G19023" s="42"/>
      <c r="H19023" s="90"/>
      <c r="M19023" s="42"/>
      <c r="S19023" s="42"/>
      <c r="T19023" s="42"/>
      <c r="U19023" s="42"/>
      <c r="V19023" s="42"/>
      <c r="W19023" s="42"/>
      <c r="X19023" s="42"/>
      <c r="Y19023" s="42"/>
      <c r="Z19023" s="42"/>
    </row>
    <row r="19024">
      <c r="B19024" s="42"/>
      <c r="D19024" s="90"/>
      <c r="F19024" s="90"/>
      <c r="G19024" s="42"/>
      <c r="H19024" s="90"/>
      <c r="M19024" s="42"/>
      <c r="S19024" s="42"/>
      <c r="T19024" s="42"/>
      <c r="U19024" s="42"/>
      <c r="V19024" s="42"/>
      <c r="W19024" s="42"/>
      <c r="X19024" s="42"/>
      <c r="Y19024" s="42"/>
      <c r="Z19024" s="42"/>
    </row>
    <row r="19025">
      <c r="B19025" s="42"/>
      <c r="D19025" s="90"/>
      <c r="F19025" s="90"/>
      <c r="G19025" s="42"/>
      <c r="H19025" s="90"/>
      <c r="M19025" s="42"/>
      <c r="S19025" s="42"/>
      <c r="T19025" s="42"/>
      <c r="U19025" s="42"/>
      <c r="V19025" s="42"/>
      <c r="W19025" s="42"/>
      <c r="X19025" s="42"/>
      <c r="Y19025" s="42"/>
      <c r="Z19025" s="42"/>
    </row>
    <row r="19026">
      <c r="B19026" s="42"/>
      <c r="D19026" s="90"/>
      <c r="F19026" s="90"/>
      <c r="G19026" s="42"/>
      <c r="H19026" s="90"/>
      <c r="M19026" s="42"/>
      <c r="S19026" s="42"/>
      <c r="T19026" s="42"/>
      <c r="U19026" s="42"/>
      <c r="V19026" s="42"/>
      <c r="W19026" s="42"/>
      <c r="X19026" s="42"/>
      <c r="Y19026" s="42"/>
      <c r="Z19026" s="42"/>
    </row>
    <row r="19027">
      <c r="B19027" s="42"/>
      <c r="D19027" s="90"/>
      <c r="F19027" s="90"/>
      <c r="G19027" s="42"/>
      <c r="H19027" s="90"/>
      <c r="M19027" s="42"/>
      <c r="S19027" s="42"/>
      <c r="T19027" s="42"/>
      <c r="U19027" s="42"/>
      <c r="V19027" s="42"/>
      <c r="W19027" s="42"/>
      <c r="X19027" s="42"/>
      <c r="Y19027" s="42"/>
      <c r="Z19027" s="42"/>
    </row>
    <row r="19028">
      <c r="B19028" s="42"/>
      <c r="D19028" s="90"/>
      <c r="F19028" s="90"/>
      <c r="G19028" s="42"/>
      <c r="H19028" s="90"/>
      <c r="M19028" s="42"/>
      <c r="S19028" s="42"/>
      <c r="T19028" s="42"/>
      <c r="U19028" s="42"/>
      <c r="V19028" s="42"/>
      <c r="W19028" s="42"/>
      <c r="X19028" s="42"/>
      <c r="Y19028" s="42"/>
      <c r="Z19028" s="42"/>
    </row>
    <row r="19029">
      <c r="B19029" s="42"/>
      <c r="D19029" s="90"/>
      <c r="F19029" s="90"/>
      <c r="G19029" s="42"/>
      <c r="H19029" s="90"/>
      <c r="M19029" s="42"/>
      <c r="S19029" s="42"/>
      <c r="T19029" s="42"/>
      <c r="U19029" s="42"/>
      <c r="V19029" s="42"/>
      <c r="W19029" s="42"/>
      <c r="X19029" s="42"/>
      <c r="Y19029" s="42"/>
      <c r="Z19029" s="42"/>
    </row>
    <row r="19030">
      <c r="B19030" s="42"/>
      <c r="D19030" s="90"/>
      <c r="F19030" s="90"/>
      <c r="G19030" s="42"/>
      <c r="H19030" s="90"/>
      <c r="M19030" s="42"/>
      <c r="S19030" s="42"/>
      <c r="T19030" s="42"/>
      <c r="U19030" s="42"/>
      <c r="V19030" s="42"/>
      <c r="W19030" s="42"/>
      <c r="X19030" s="42"/>
      <c r="Y19030" s="42"/>
      <c r="Z19030" s="42"/>
    </row>
    <row r="19031">
      <c r="B19031" s="42"/>
      <c r="D19031" s="90"/>
      <c r="F19031" s="90"/>
      <c r="G19031" s="42"/>
      <c r="H19031" s="90"/>
      <c r="M19031" s="42"/>
      <c r="S19031" s="42"/>
      <c r="T19031" s="42"/>
      <c r="U19031" s="42"/>
      <c r="V19031" s="42"/>
      <c r="W19031" s="42"/>
      <c r="X19031" s="42"/>
      <c r="Y19031" s="42"/>
      <c r="Z19031" s="42"/>
    </row>
    <row r="19032">
      <c r="B19032" s="42"/>
      <c r="D19032" s="90"/>
      <c r="F19032" s="90"/>
      <c r="G19032" s="42"/>
      <c r="H19032" s="90"/>
      <c r="M19032" s="42"/>
      <c r="S19032" s="42"/>
      <c r="T19032" s="42"/>
      <c r="U19032" s="42"/>
      <c r="V19032" s="42"/>
      <c r="W19032" s="42"/>
      <c r="X19032" s="42"/>
      <c r="Y19032" s="42"/>
      <c r="Z19032" s="42"/>
    </row>
    <row r="19033">
      <c r="B19033" s="42"/>
      <c r="D19033" s="90"/>
      <c r="F19033" s="90"/>
      <c r="G19033" s="42"/>
      <c r="H19033" s="90"/>
      <c r="M19033" s="42"/>
      <c r="S19033" s="42"/>
      <c r="T19033" s="42"/>
      <c r="U19033" s="42"/>
      <c r="V19033" s="42"/>
      <c r="W19033" s="42"/>
      <c r="X19033" s="42"/>
      <c r="Y19033" s="42"/>
      <c r="Z19033" s="42"/>
    </row>
    <row r="19034">
      <c r="B19034" s="42"/>
      <c r="D19034" s="90"/>
      <c r="F19034" s="90"/>
      <c r="G19034" s="42"/>
      <c r="H19034" s="90"/>
      <c r="M19034" s="42"/>
      <c r="S19034" s="42"/>
      <c r="T19034" s="42"/>
      <c r="U19034" s="42"/>
      <c r="V19034" s="42"/>
      <c r="W19034" s="42"/>
      <c r="X19034" s="42"/>
      <c r="Y19034" s="42"/>
      <c r="Z19034" s="42"/>
    </row>
    <row r="19035">
      <c r="B19035" s="42"/>
      <c r="D19035" s="90"/>
      <c r="F19035" s="90"/>
      <c r="G19035" s="42"/>
      <c r="H19035" s="90"/>
      <c r="M19035" s="42"/>
      <c r="S19035" s="42"/>
      <c r="T19035" s="42"/>
      <c r="U19035" s="42"/>
      <c r="V19035" s="42"/>
      <c r="W19035" s="42"/>
      <c r="X19035" s="42"/>
      <c r="Y19035" s="42"/>
      <c r="Z19035" s="42"/>
    </row>
    <row r="19036">
      <c r="B19036" s="42"/>
      <c r="D19036" s="90"/>
      <c r="F19036" s="90"/>
      <c r="G19036" s="42"/>
      <c r="H19036" s="90"/>
      <c r="M19036" s="42"/>
      <c r="S19036" s="42"/>
      <c r="T19036" s="42"/>
      <c r="U19036" s="42"/>
      <c r="V19036" s="42"/>
      <c r="W19036" s="42"/>
      <c r="X19036" s="42"/>
      <c r="Y19036" s="42"/>
      <c r="Z19036" s="42"/>
    </row>
    <row r="19037">
      <c r="B19037" s="42"/>
      <c r="D19037" s="90"/>
      <c r="F19037" s="90"/>
      <c r="G19037" s="42"/>
      <c r="H19037" s="90"/>
      <c r="M19037" s="42"/>
      <c r="S19037" s="42"/>
      <c r="T19037" s="42"/>
      <c r="U19037" s="42"/>
      <c r="V19037" s="42"/>
      <c r="W19037" s="42"/>
      <c r="X19037" s="42"/>
      <c r="Y19037" s="42"/>
      <c r="Z19037" s="42"/>
    </row>
    <row r="19038">
      <c r="B19038" s="42"/>
      <c r="D19038" s="90"/>
      <c r="F19038" s="90"/>
      <c r="G19038" s="42"/>
      <c r="H19038" s="90"/>
      <c r="M19038" s="42"/>
      <c r="S19038" s="42"/>
      <c r="T19038" s="42"/>
      <c r="U19038" s="42"/>
      <c r="V19038" s="42"/>
      <c r="W19038" s="42"/>
      <c r="X19038" s="42"/>
      <c r="Y19038" s="42"/>
      <c r="Z19038" s="42"/>
    </row>
    <row r="19039">
      <c r="B19039" s="42"/>
      <c r="D19039" s="90"/>
      <c r="F19039" s="90"/>
      <c r="G19039" s="42"/>
      <c r="H19039" s="90"/>
      <c r="M19039" s="42"/>
      <c r="S19039" s="42"/>
      <c r="T19039" s="42"/>
      <c r="U19039" s="42"/>
      <c r="V19039" s="42"/>
      <c r="W19039" s="42"/>
      <c r="X19039" s="42"/>
      <c r="Y19039" s="42"/>
      <c r="Z19039" s="42"/>
    </row>
    <row r="19040">
      <c r="B19040" s="42"/>
      <c r="D19040" s="90"/>
      <c r="F19040" s="90"/>
      <c r="G19040" s="42"/>
      <c r="H19040" s="90"/>
      <c r="M19040" s="42"/>
      <c r="S19040" s="42"/>
      <c r="T19040" s="42"/>
      <c r="U19040" s="42"/>
      <c r="V19040" s="42"/>
      <c r="W19040" s="42"/>
      <c r="X19040" s="42"/>
      <c r="Y19040" s="42"/>
      <c r="Z19040" s="42"/>
    </row>
    <row r="19041">
      <c r="B19041" s="42"/>
      <c r="D19041" s="90"/>
      <c r="F19041" s="90"/>
      <c r="G19041" s="42"/>
      <c r="H19041" s="90"/>
      <c r="M19041" s="42"/>
      <c r="S19041" s="42"/>
      <c r="T19041" s="42"/>
      <c r="U19041" s="42"/>
      <c r="V19041" s="42"/>
      <c r="W19041" s="42"/>
      <c r="X19041" s="42"/>
      <c r="Y19041" s="42"/>
      <c r="Z19041" s="42"/>
    </row>
    <row r="19042">
      <c r="B19042" s="42"/>
      <c r="D19042" s="90"/>
      <c r="F19042" s="90"/>
      <c r="G19042" s="42"/>
      <c r="H19042" s="90"/>
      <c r="M19042" s="42"/>
      <c r="S19042" s="42"/>
      <c r="T19042" s="42"/>
      <c r="U19042" s="42"/>
      <c r="V19042" s="42"/>
      <c r="W19042" s="42"/>
      <c r="X19042" s="42"/>
      <c r="Y19042" s="42"/>
      <c r="Z19042" s="42"/>
    </row>
    <row r="19043">
      <c r="B19043" s="42"/>
      <c r="D19043" s="90"/>
      <c r="F19043" s="90"/>
      <c r="G19043" s="42"/>
      <c r="H19043" s="90"/>
      <c r="M19043" s="42"/>
      <c r="S19043" s="42"/>
      <c r="T19043" s="42"/>
      <c r="U19043" s="42"/>
      <c r="V19043" s="42"/>
      <c r="W19043" s="42"/>
      <c r="X19043" s="42"/>
      <c r="Y19043" s="42"/>
      <c r="Z19043" s="42"/>
    </row>
    <row r="19044">
      <c r="B19044" s="42"/>
      <c r="D19044" s="90"/>
      <c r="F19044" s="90"/>
      <c r="G19044" s="42"/>
      <c r="H19044" s="90"/>
      <c r="M19044" s="42"/>
      <c r="S19044" s="42"/>
      <c r="T19044" s="42"/>
      <c r="U19044" s="42"/>
      <c r="V19044" s="42"/>
      <c r="W19044" s="42"/>
      <c r="X19044" s="42"/>
      <c r="Y19044" s="42"/>
      <c r="Z19044" s="42"/>
    </row>
    <row r="19045">
      <c r="B19045" s="42"/>
      <c r="D19045" s="90"/>
      <c r="F19045" s="90"/>
      <c r="G19045" s="42"/>
      <c r="H19045" s="90"/>
      <c r="M19045" s="42"/>
      <c r="S19045" s="42"/>
      <c r="T19045" s="42"/>
      <c r="U19045" s="42"/>
      <c r="V19045" s="42"/>
      <c r="W19045" s="42"/>
      <c r="X19045" s="42"/>
      <c r="Y19045" s="42"/>
      <c r="Z19045" s="42"/>
    </row>
    <row r="19046">
      <c r="B19046" s="42"/>
      <c r="D19046" s="90"/>
      <c r="F19046" s="90"/>
      <c r="G19046" s="42"/>
      <c r="H19046" s="90"/>
      <c r="M19046" s="42"/>
      <c r="S19046" s="42"/>
      <c r="T19046" s="42"/>
      <c r="U19046" s="42"/>
      <c r="V19046" s="42"/>
      <c r="W19046" s="42"/>
      <c r="X19046" s="42"/>
      <c r="Y19046" s="42"/>
      <c r="Z19046" s="42"/>
    </row>
    <row r="19047">
      <c r="B19047" s="42"/>
      <c r="D19047" s="90"/>
      <c r="F19047" s="90"/>
      <c r="G19047" s="42"/>
      <c r="H19047" s="90"/>
      <c r="M19047" s="42"/>
      <c r="S19047" s="42"/>
      <c r="T19047" s="42"/>
      <c r="U19047" s="42"/>
      <c r="V19047" s="42"/>
      <c r="W19047" s="42"/>
      <c r="X19047" s="42"/>
      <c r="Y19047" s="42"/>
      <c r="Z19047" s="42"/>
    </row>
    <row r="19048">
      <c r="B19048" s="42"/>
      <c r="D19048" s="90"/>
      <c r="F19048" s="90"/>
      <c r="G19048" s="42"/>
      <c r="H19048" s="90"/>
      <c r="M19048" s="42"/>
      <c r="S19048" s="42"/>
      <c r="T19048" s="42"/>
      <c r="U19048" s="42"/>
      <c r="V19048" s="42"/>
      <c r="W19048" s="42"/>
      <c r="X19048" s="42"/>
      <c r="Y19048" s="42"/>
      <c r="Z19048" s="42"/>
    </row>
    <row r="19049">
      <c r="B19049" s="42"/>
      <c r="D19049" s="90"/>
      <c r="F19049" s="90"/>
      <c r="G19049" s="42"/>
      <c r="H19049" s="90"/>
      <c r="M19049" s="42"/>
      <c r="S19049" s="42"/>
      <c r="T19049" s="42"/>
      <c r="U19049" s="42"/>
      <c r="V19049" s="42"/>
      <c r="W19049" s="42"/>
      <c r="X19049" s="42"/>
      <c r="Y19049" s="42"/>
      <c r="Z19049" s="42"/>
    </row>
    <row r="19050">
      <c r="B19050" s="42"/>
      <c r="D19050" s="90"/>
      <c r="F19050" s="90"/>
      <c r="G19050" s="42"/>
      <c r="H19050" s="90"/>
      <c r="M19050" s="42"/>
      <c r="S19050" s="42"/>
      <c r="T19050" s="42"/>
      <c r="U19050" s="42"/>
      <c r="V19050" s="42"/>
      <c r="W19050" s="42"/>
      <c r="X19050" s="42"/>
      <c r="Y19050" s="42"/>
      <c r="Z19050" s="42"/>
    </row>
    <row r="19051">
      <c r="B19051" s="42"/>
      <c r="D19051" s="90"/>
      <c r="F19051" s="90"/>
      <c r="G19051" s="42"/>
      <c r="H19051" s="90"/>
      <c r="M19051" s="42"/>
      <c r="S19051" s="42"/>
      <c r="T19051" s="42"/>
      <c r="U19051" s="42"/>
      <c r="V19051" s="42"/>
      <c r="W19051" s="42"/>
      <c r="X19051" s="42"/>
      <c r="Y19051" s="42"/>
      <c r="Z19051" s="42"/>
    </row>
    <row r="19052">
      <c r="B19052" s="42"/>
      <c r="D19052" s="90"/>
      <c r="F19052" s="90"/>
      <c r="G19052" s="42"/>
      <c r="H19052" s="90"/>
      <c r="M19052" s="42"/>
      <c r="S19052" s="42"/>
      <c r="T19052" s="42"/>
      <c r="U19052" s="42"/>
      <c r="V19052" s="42"/>
      <c r="W19052" s="42"/>
      <c r="X19052" s="42"/>
      <c r="Y19052" s="42"/>
      <c r="Z19052" s="42"/>
    </row>
    <row r="19053">
      <c r="B19053" s="42"/>
      <c r="D19053" s="90"/>
      <c r="F19053" s="90"/>
      <c r="G19053" s="42"/>
      <c r="H19053" s="90"/>
      <c r="M19053" s="42"/>
      <c r="S19053" s="42"/>
      <c r="T19053" s="42"/>
      <c r="U19053" s="42"/>
      <c r="V19053" s="42"/>
      <c r="W19053" s="42"/>
      <c r="X19053" s="42"/>
      <c r="Y19053" s="42"/>
      <c r="Z19053" s="42"/>
    </row>
    <row r="19054">
      <c r="B19054" s="42"/>
      <c r="D19054" s="90"/>
      <c r="F19054" s="90"/>
      <c r="G19054" s="42"/>
      <c r="H19054" s="90"/>
      <c r="M19054" s="42"/>
      <c r="S19054" s="42"/>
      <c r="T19054" s="42"/>
      <c r="U19054" s="42"/>
      <c r="V19054" s="42"/>
      <c r="W19054" s="42"/>
      <c r="X19054" s="42"/>
      <c r="Y19054" s="42"/>
      <c r="Z19054" s="42"/>
    </row>
    <row r="19055">
      <c r="B19055" s="42"/>
      <c r="D19055" s="90"/>
      <c r="F19055" s="90"/>
      <c r="G19055" s="42"/>
      <c r="H19055" s="90"/>
      <c r="M19055" s="42"/>
      <c r="S19055" s="42"/>
      <c r="T19055" s="42"/>
      <c r="U19055" s="42"/>
      <c r="V19055" s="42"/>
      <c r="W19055" s="42"/>
      <c r="X19055" s="42"/>
      <c r="Y19055" s="42"/>
      <c r="Z19055" s="42"/>
    </row>
    <row r="19056">
      <c r="B19056" s="42"/>
      <c r="D19056" s="90"/>
      <c r="F19056" s="90"/>
      <c r="G19056" s="42"/>
      <c r="H19056" s="90"/>
      <c r="M19056" s="42"/>
      <c r="S19056" s="42"/>
      <c r="T19056" s="42"/>
      <c r="U19056" s="42"/>
      <c r="V19056" s="42"/>
      <c r="W19056" s="42"/>
      <c r="X19056" s="42"/>
      <c r="Y19056" s="42"/>
      <c r="Z19056" s="42"/>
    </row>
    <row r="19057">
      <c r="B19057" s="42"/>
      <c r="D19057" s="90"/>
      <c r="F19057" s="90"/>
      <c r="G19057" s="42"/>
      <c r="H19057" s="90"/>
      <c r="M19057" s="42"/>
      <c r="S19057" s="42"/>
      <c r="T19057" s="42"/>
      <c r="U19057" s="42"/>
      <c r="V19057" s="42"/>
      <c r="W19057" s="42"/>
      <c r="X19057" s="42"/>
      <c r="Y19057" s="42"/>
      <c r="Z19057" s="42"/>
    </row>
    <row r="19058">
      <c r="B19058" s="42"/>
      <c r="D19058" s="90"/>
      <c r="F19058" s="90"/>
      <c r="G19058" s="42"/>
      <c r="H19058" s="90"/>
      <c r="M19058" s="42"/>
      <c r="S19058" s="42"/>
      <c r="T19058" s="42"/>
      <c r="U19058" s="42"/>
      <c r="V19058" s="42"/>
      <c r="W19058" s="42"/>
      <c r="X19058" s="42"/>
      <c r="Y19058" s="42"/>
      <c r="Z19058" s="42"/>
    </row>
    <row r="19059">
      <c r="B19059" s="42"/>
      <c r="D19059" s="90"/>
      <c r="F19059" s="90"/>
      <c r="G19059" s="42"/>
      <c r="H19059" s="90"/>
      <c r="M19059" s="42"/>
      <c r="S19059" s="42"/>
      <c r="T19059" s="42"/>
      <c r="U19059" s="42"/>
      <c r="V19059" s="42"/>
      <c r="W19059" s="42"/>
      <c r="X19059" s="42"/>
      <c r="Y19059" s="42"/>
      <c r="Z19059" s="42"/>
    </row>
    <row r="19060">
      <c r="B19060" s="42"/>
      <c r="D19060" s="90"/>
      <c r="F19060" s="90"/>
      <c r="G19060" s="42"/>
      <c r="H19060" s="90"/>
      <c r="M19060" s="42"/>
      <c r="S19060" s="42"/>
      <c r="T19060" s="42"/>
      <c r="U19060" s="42"/>
      <c r="V19060" s="42"/>
      <c r="W19060" s="42"/>
      <c r="X19060" s="42"/>
      <c r="Y19060" s="42"/>
      <c r="Z19060" s="42"/>
    </row>
    <row r="19061">
      <c r="B19061" s="42"/>
      <c r="D19061" s="90"/>
      <c r="F19061" s="90"/>
      <c r="G19061" s="42"/>
      <c r="H19061" s="90"/>
      <c r="M19061" s="42"/>
      <c r="S19061" s="42"/>
      <c r="T19061" s="42"/>
      <c r="U19061" s="42"/>
      <c r="V19061" s="42"/>
      <c r="W19061" s="42"/>
      <c r="X19061" s="42"/>
      <c r="Y19061" s="42"/>
      <c r="Z19061" s="42"/>
    </row>
    <row r="19062">
      <c r="B19062" s="42"/>
      <c r="D19062" s="90"/>
      <c r="F19062" s="90"/>
      <c r="G19062" s="42"/>
      <c r="H19062" s="90"/>
      <c r="M19062" s="42"/>
      <c r="S19062" s="42"/>
      <c r="T19062" s="42"/>
      <c r="U19062" s="42"/>
      <c r="V19062" s="42"/>
      <c r="W19062" s="42"/>
      <c r="X19062" s="42"/>
      <c r="Y19062" s="42"/>
      <c r="Z19062" s="42"/>
    </row>
    <row r="19063">
      <c r="B19063" s="42"/>
      <c r="D19063" s="90"/>
      <c r="F19063" s="90"/>
      <c r="G19063" s="42"/>
      <c r="H19063" s="90"/>
      <c r="M19063" s="42"/>
      <c r="S19063" s="42"/>
      <c r="T19063" s="42"/>
      <c r="U19063" s="42"/>
      <c r="V19063" s="42"/>
      <c r="W19063" s="42"/>
      <c r="X19063" s="42"/>
      <c r="Y19063" s="42"/>
      <c r="Z19063" s="42"/>
    </row>
    <row r="19064">
      <c r="B19064" s="42"/>
      <c r="D19064" s="90"/>
      <c r="F19064" s="90"/>
      <c r="G19064" s="42"/>
      <c r="H19064" s="90"/>
      <c r="M19064" s="42"/>
      <c r="S19064" s="42"/>
      <c r="T19064" s="42"/>
      <c r="U19064" s="42"/>
      <c r="V19064" s="42"/>
      <c r="W19064" s="42"/>
      <c r="X19064" s="42"/>
      <c r="Y19064" s="42"/>
      <c r="Z19064" s="42"/>
    </row>
    <row r="19065">
      <c r="B19065" s="42"/>
      <c r="D19065" s="90"/>
      <c r="F19065" s="90"/>
      <c r="G19065" s="42"/>
      <c r="H19065" s="90"/>
      <c r="M19065" s="42"/>
      <c r="S19065" s="42"/>
      <c r="T19065" s="42"/>
      <c r="U19065" s="42"/>
      <c r="V19065" s="42"/>
      <c r="W19065" s="42"/>
      <c r="X19065" s="42"/>
      <c r="Y19065" s="42"/>
      <c r="Z19065" s="42"/>
    </row>
    <row r="19066">
      <c r="B19066" s="42"/>
      <c r="D19066" s="90"/>
      <c r="F19066" s="90"/>
      <c r="G19066" s="42"/>
      <c r="H19066" s="90"/>
      <c r="M19066" s="42"/>
      <c r="S19066" s="42"/>
      <c r="T19066" s="42"/>
      <c r="U19066" s="42"/>
      <c r="V19066" s="42"/>
      <c r="W19066" s="42"/>
      <c r="X19066" s="42"/>
      <c r="Y19066" s="42"/>
      <c r="Z19066" s="42"/>
    </row>
    <row r="19067">
      <c r="B19067" s="42"/>
      <c r="D19067" s="90"/>
      <c r="F19067" s="90"/>
      <c r="G19067" s="42"/>
      <c r="H19067" s="90"/>
      <c r="M19067" s="42"/>
      <c r="S19067" s="42"/>
      <c r="T19067" s="42"/>
      <c r="U19067" s="42"/>
      <c r="V19067" s="42"/>
      <c r="W19067" s="42"/>
      <c r="X19067" s="42"/>
      <c r="Y19067" s="42"/>
      <c r="Z19067" s="42"/>
    </row>
    <row r="19068">
      <c r="B19068" s="42"/>
      <c r="D19068" s="90"/>
      <c r="F19068" s="90"/>
      <c r="G19068" s="42"/>
      <c r="H19068" s="90"/>
      <c r="M19068" s="42"/>
      <c r="S19068" s="42"/>
      <c r="T19068" s="42"/>
      <c r="U19068" s="42"/>
      <c r="V19068" s="42"/>
      <c r="W19068" s="42"/>
      <c r="X19068" s="42"/>
      <c r="Y19068" s="42"/>
      <c r="Z19068" s="42"/>
    </row>
    <row r="19069">
      <c r="B19069" s="42"/>
      <c r="D19069" s="90"/>
      <c r="F19069" s="90"/>
      <c r="G19069" s="42"/>
      <c r="H19069" s="90"/>
      <c r="M19069" s="42"/>
      <c r="S19069" s="42"/>
      <c r="T19069" s="42"/>
      <c r="U19069" s="42"/>
      <c r="V19069" s="42"/>
      <c r="W19069" s="42"/>
      <c r="X19069" s="42"/>
      <c r="Y19069" s="42"/>
      <c r="Z19069" s="42"/>
    </row>
    <row r="19070">
      <c r="B19070" s="42"/>
      <c r="D19070" s="90"/>
      <c r="F19070" s="90"/>
      <c r="G19070" s="42"/>
      <c r="H19070" s="90"/>
      <c r="M19070" s="42"/>
      <c r="S19070" s="42"/>
      <c r="T19070" s="42"/>
      <c r="U19070" s="42"/>
      <c r="V19070" s="42"/>
      <c r="W19070" s="42"/>
      <c r="X19070" s="42"/>
      <c r="Y19070" s="42"/>
      <c r="Z19070" s="42"/>
    </row>
    <row r="19071">
      <c r="B19071" s="42"/>
      <c r="D19071" s="90"/>
      <c r="F19071" s="90"/>
      <c r="G19071" s="42"/>
      <c r="H19071" s="90"/>
      <c r="M19071" s="42"/>
      <c r="S19071" s="42"/>
      <c r="T19071" s="42"/>
      <c r="U19071" s="42"/>
      <c r="V19071" s="42"/>
      <c r="W19071" s="42"/>
      <c r="X19071" s="42"/>
      <c r="Y19071" s="42"/>
      <c r="Z19071" s="42"/>
    </row>
    <row r="19072">
      <c r="B19072" s="42"/>
      <c r="D19072" s="90"/>
      <c r="F19072" s="90"/>
      <c r="G19072" s="42"/>
      <c r="H19072" s="90"/>
      <c r="M19072" s="42"/>
      <c r="S19072" s="42"/>
      <c r="T19072" s="42"/>
      <c r="U19072" s="42"/>
      <c r="V19072" s="42"/>
      <c r="W19072" s="42"/>
      <c r="X19072" s="42"/>
      <c r="Y19072" s="42"/>
      <c r="Z19072" s="42"/>
    </row>
    <row r="19073">
      <c r="B19073" s="42"/>
      <c r="D19073" s="90"/>
      <c r="F19073" s="90"/>
      <c r="G19073" s="42"/>
      <c r="H19073" s="90"/>
      <c r="M19073" s="42"/>
      <c r="S19073" s="42"/>
      <c r="T19073" s="42"/>
      <c r="U19073" s="42"/>
      <c r="V19073" s="42"/>
      <c r="W19073" s="42"/>
      <c r="X19073" s="42"/>
      <c r="Y19073" s="42"/>
      <c r="Z19073" s="42"/>
    </row>
    <row r="19074">
      <c r="B19074" s="42"/>
      <c r="D19074" s="90"/>
      <c r="F19074" s="90"/>
      <c r="G19074" s="42"/>
      <c r="H19074" s="90"/>
      <c r="M19074" s="42"/>
      <c r="S19074" s="42"/>
      <c r="T19074" s="42"/>
      <c r="U19074" s="42"/>
      <c r="V19074" s="42"/>
      <c r="W19074" s="42"/>
      <c r="X19074" s="42"/>
      <c r="Y19074" s="42"/>
      <c r="Z19074" s="42"/>
    </row>
    <row r="19075">
      <c r="B19075" s="42"/>
      <c r="D19075" s="90"/>
      <c r="F19075" s="90"/>
      <c r="G19075" s="42"/>
      <c r="H19075" s="90"/>
      <c r="M19075" s="42"/>
      <c r="S19075" s="42"/>
      <c r="T19075" s="42"/>
      <c r="U19075" s="42"/>
      <c r="V19075" s="42"/>
      <c r="W19075" s="42"/>
      <c r="X19075" s="42"/>
      <c r="Y19075" s="42"/>
      <c r="Z19075" s="42"/>
    </row>
    <row r="19076">
      <c r="B19076" s="42"/>
      <c r="D19076" s="90"/>
      <c r="F19076" s="90"/>
      <c r="G19076" s="42"/>
      <c r="H19076" s="90"/>
      <c r="M19076" s="42"/>
      <c r="S19076" s="42"/>
      <c r="T19076" s="42"/>
      <c r="U19076" s="42"/>
      <c r="V19076" s="42"/>
      <c r="W19076" s="42"/>
      <c r="X19076" s="42"/>
      <c r="Y19076" s="42"/>
      <c r="Z19076" s="42"/>
    </row>
    <row r="19077">
      <c r="B19077" s="42"/>
      <c r="D19077" s="90"/>
      <c r="F19077" s="90"/>
      <c r="G19077" s="42"/>
      <c r="H19077" s="90"/>
      <c r="M19077" s="42"/>
      <c r="S19077" s="42"/>
      <c r="T19077" s="42"/>
      <c r="U19077" s="42"/>
      <c r="V19077" s="42"/>
      <c r="W19077" s="42"/>
      <c r="X19077" s="42"/>
      <c r="Y19077" s="42"/>
      <c r="Z19077" s="42"/>
    </row>
    <row r="19078">
      <c r="B19078" s="42"/>
      <c r="D19078" s="90"/>
      <c r="F19078" s="90"/>
      <c r="G19078" s="42"/>
      <c r="H19078" s="90"/>
      <c r="M19078" s="42"/>
      <c r="S19078" s="42"/>
      <c r="T19078" s="42"/>
      <c r="U19078" s="42"/>
      <c r="V19078" s="42"/>
      <c r="W19078" s="42"/>
      <c r="X19078" s="42"/>
      <c r="Y19078" s="42"/>
      <c r="Z19078" s="42"/>
    </row>
    <row r="19079">
      <c r="B19079" s="42"/>
      <c r="D19079" s="90"/>
      <c r="F19079" s="90"/>
      <c r="G19079" s="42"/>
      <c r="H19079" s="90"/>
      <c r="M19079" s="42"/>
      <c r="S19079" s="42"/>
      <c r="T19079" s="42"/>
      <c r="U19079" s="42"/>
      <c r="V19079" s="42"/>
      <c r="W19079" s="42"/>
      <c r="X19079" s="42"/>
      <c r="Y19079" s="42"/>
      <c r="Z19079" s="42"/>
    </row>
    <row r="19080">
      <c r="B19080" s="42"/>
      <c r="D19080" s="90"/>
      <c r="F19080" s="90"/>
      <c r="G19080" s="42"/>
      <c r="H19080" s="90"/>
      <c r="M19080" s="42"/>
      <c r="S19080" s="42"/>
      <c r="T19080" s="42"/>
      <c r="U19080" s="42"/>
      <c r="V19080" s="42"/>
      <c r="W19080" s="42"/>
      <c r="X19080" s="42"/>
      <c r="Y19080" s="42"/>
      <c r="Z19080" s="42"/>
    </row>
    <row r="19081">
      <c r="B19081" s="42"/>
      <c r="D19081" s="90"/>
      <c r="F19081" s="90"/>
      <c r="G19081" s="42"/>
      <c r="H19081" s="90"/>
      <c r="M19081" s="42"/>
      <c r="S19081" s="42"/>
      <c r="T19081" s="42"/>
      <c r="U19081" s="42"/>
      <c r="V19081" s="42"/>
      <c r="W19081" s="42"/>
      <c r="X19081" s="42"/>
      <c r="Y19081" s="42"/>
      <c r="Z19081" s="42"/>
    </row>
    <row r="19082">
      <c r="B19082" s="42"/>
      <c r="D19082" s="90"/>
      <c r="F19082" s="90"/>
      <c r="G19082" s="42"/>
      <c r="H19082" s="90"/>
      <c r="M19082" s="42"/>
      <c r="S19082" s="42"/>
      <c r="T19082" s="42"/>
      <c r="U19082" s="42"/>
      <c r="V19082" s="42"/>
      <c r="W19082" s="42"/>
      <c r="X19082" s="42"/>
      <c r="Y19082" s="42"/>
      <c r="Z19082" s="42"/>
    </row>
    <row r="19083">
      <c r="B19083" s="42"/>
      <c r="D19083" s="90"/>
      <c r="F19083" s="90"/>
      <c r="G19083" s="42"/>
      <c r="H19083" s="90"/>
      <c r="M19083" s="42"/>
      <c r="S19083" s="42"/>
      <c r="T19083" s="42"/>
      <c r="U19083" s="42"/>
      <c r="V19083" s="42"/>
      <c r="W19083" s="42"/>
      <c r="X19083" s="42"/>
      <c r="Y19083" s="42"/>
      <c r="Z19083" s="42"/>
    </row>
    <row r="19084">
      <c r="B19084" s="42"/>
      <c r="D19084" s="90"/>
      <c r="F19084" s="90"/>
      <c r="G19084" s="42"/>
      <c r="H19084" s="90"/>
      <c r="M19084" s="42"/>
      <c r="S19084" s="42"/>
      <c r="T19084" s="42"/>
      <c r="U19084" s="42"/>
      <c r="V19084" s="42"/>
      <c r="W19084" s="42"/>
      <c r="X19084" s="42"/>
      <c r="Y19084" s="42"/>
      <c r="Z19084" s="42"/>
    </row>
    <row r="19085">
      <c r="B19085" s="42"/>
      <c r="D19085" s="90"/>
      <c r="F19085" s="90"/>
      <c r="G19085" s="42"/>
      <c r="H19085" s="90"/>
      <c r="M19085" s="42"/>
      <c r="S19085" s="42"/>
      <c r="T19085" s="42"/>
      <c r="U19085" s="42"/>
      <c r="V19085" s="42"/>
      <c r="W19085" s="42"/>
      <c r="X19085" s="42"/>
      <c r="Y19085" s="42"/>
      <c r="Z19085" s="42"/>
    </row>
    <row r="19086">
      <c r="B19086" s="42"/>
      <c r="D19086" s="90"/>
      <c r="F19086" s="90"/>
      <c r="G19086" s="42"/>
      <c r="H19086" s="90"/>
      <c r="M19086" s="42"/>
      <c r="S19086" s="42"/>
      <c r="T19086" s="42"/>
      <c r="U19086" s="42"/>
      <c r="V19086" s="42"/>
      <c r="W19086" s="42"/>
      <c r="X19086" s="42"/>
      <c r="Y19086" s="42"/>
      <c r="Z19086" s="42"/>
    </row>
    <row r="19087">
      <c r="B19087" s="42"/>
      <c r="D19087" s="90"/>
      <c r="F19087" s="90"/>
      <c r="G19087" s="42"/>
      <c r="H19087" s="90"/>
      <c r="M19087" s="42"/>
      <c r="S19087" s="42"/>
      <c r="T19087" s="42"/>
      <c r="U19087" s="42"/>
      <c r="V19087" s="42"/>
      <c r="W19087" s="42"/>
      <c r="X19087" s="42"/>
      <c r="Y19087" s="42"/>
      <c r="Z19087" s="42"/>
    </row>
    <row r="19088">
      <c r="B19088" s="42"/>
      <c r="D19088" s="90"/>
      <c r="F19088" s="90"/>
      <c r="G19088" s="42"/>
      <c r="H19088" s="90"/>
      <c r="M19088" s="42"/>
      <c r="S19088" s="42"/>
      <c r="T19088" s="42"/>
      <c r="U19088" s="42"/>
      <c r="V19088" s="42"/>
      <c r="W19088" s="42"/>
      <c r="X19088" s="42"/>
      <c r="Y19088" s="42"/>
      <c r="Z19088" s="42"/>
    </row>
    <row r="19089">
      <c r="B19089" s="42"/>
      <c r="D19089" s="90"/>
      <c r="F19089" s="90"/>
      <c r="G19089" s="42"/>
      <c r="H19089" s="90"/>
      <c r="M19089" s="42"/>
      <c r="S19089" s="42"/>
      <c r="T19089" s="42"/>
      <c r="U19089" s="42"/>
      <c r="V19089" s="42"/>
      <c r="W19089" s="42"/>
      <c r="X19089" s="42"/>
      <c r="Y19089" s="42"/>
      <c r="Z19089" s="42"/>
    </row>
    <row r="19090">
      <c r="B19090" s="42"/>
      <c r="D19090" s="90"/>
      <c r="F19090" s="90"/>
      <c r="G19090" s="42"/>
      <c r="H19090" s="90"/>
      <c r="M19090" s="42"/>
      <c r="S19090" s="42"/>
      <c r="T19090" s="42"/>
      <c r="U19090" s="42"/>
      <c r="V19090" s="42"/>
      <c r="W19090" s="42"/>
      <c r="X19090" s="42"/>
      <c r="Y19090" s="42"/>
      <c r="Z19090" s="42"/>
    </row>
    <row r="19091">
      <c r="B19091" s="42"/>
      <c r="D19091" s="90"/>
      <c r="F19091" s="90"/>
      <c r="G19091" s="42"/>
      <c r="H19091" s="90"/>
      <c r="M19091" s="42"/>
      <c r="S19091" s="42"/>
      <c r="T19091" s="42"/>
      <c r="U19091" s="42"/>
      <c r="V19091" s="42"/>
      <c r="W19091" s="42"/>
      <c r="X19091" s="42"/>
      <c r="Y19091" s="42"/>
      <c r="Z19091" s="42"/>
    </row>
    <row r="19092">
      <c r="B19092" s="42"/>
      <c r="D19092" s="90"/>
      <c r="F19092" s="90"/>
      <c r="G19092" s="42"/>
      <c r="H19092" s="90"/>
      <c r="M19092" s="42"/>
      <c r="S19092" s="42"/>
      <c r="T19092" s="42"/>
      <c r="U19092" s="42"/>
      <c r="V19092" s="42"/>
      <c r="W19092" s="42"/>
      <c r="X19092" s="42"/>
      <c r="Y19092" s="42"/>
      <c r="Z19092" s="42"/>
    </row>
    <row r="19093">
      <c r="B19093" s="42"/>
      <c r="D19093" s="90"/>
      <c r="F19093" s="90"/>
      <c r="G19093" s="42"/>
      <c r="H19093" s="90"/>
      <c r="M19093" s="42"/>
      <c r="S19093" s="42"/>
      <c r="T19093" s="42"/>
      <c r="U19093" s="42"/>
      <c r="V19093" s="42"/>
      <c r="W19093" s="42"/>
      <c r="X19093" s="42"/>
      <c r="Y19093" s="42"/>
      <c r="Z19093" s="42"/>
    </row>
    <row r="19094">
      <c r="B19094" s="42"/>
      <c r="D19094" s="90"/>
      <c r="F19094" s="90"/>
      <c r="G19094" s="42"/>
      <c r="H19094" s="90"/>
      <c r="M19094" s="42"/>
      <c r="S19094" s="42"/>
      <c r="T19094" s="42"/>
      <c r="U19094" s="42"/>
      <c r="V19094" s="42"/>
      <c r="W19094" s="42"/>
      <c r="X19094" s="42"/>
      <c r="Y19094" s="42"/>
      <c r="Z19094" s="42"/>
    </row>
    <row r="19095">
      <c r="B19095" s="42"/>
      <c r="D19095" s="90"/>
      <c r="F19095" s="90"/>
      <c r="G19095" s="42"/>
      <c r="H19095" s="90"/>
      <c r="M19095" s="42"/>
      <c r="S19095" s="42"/>
      <c r="T19095" s="42"/>
      <c r="U19095" s="42"/>
      <c r="V19095" s="42"/>
      <c r="W19095" s="42"/>
      <c r="X19095" s="42"/>
      <c r="Y19095" s="42"/>
      <c r="Z19095" s="42"/>
    </row>
    <row r="19096">
      <c r="B19096" s="42"/>
      <c r="D19096" s="90"/>
      <c r="F19096" s="90"/>
      <c r="G19096" s="42"/>
      <c r="H19096" s="90"/>
      <c r="M19096" s="42"/>
      <c r="S19096" s="42"/>
      <c r="T19096" s="42"/>
      <c r="U19096" s="42"/>
      <c r="V19096" s="42"/>
      <c r="W19096" s="42"/>
      <c r="X19096" s="42"/>
      <c r="Y19096" s="42"/>
      <c r="Z19096" s="42"/>
    </row>
    <row r="19097">
      <c r="B19097" s="42"/>
      <c r="D19097" s="90"/>
      <c r="F19097" s="90"/>
      <c r="G19097" s="42"/>
      <c r="H19097" s="90"/>
      <c r="M19097" s="42"/>
      <c r="S19097" s="42"/>
      <c r="T19097" s="42"/>
      <c r="U19097" s="42"/>
      <c r="V19097" s="42"/>
      <c r="W19097" s="42"/>
      <c r="X19097" s="42"/>
      <c r="Y19097" s="42"/>
      <c r="Z19097" s="42"/>
    </row>
    <row r="19098">
      <c r="B19098" s="42"/>
      <c r="D19098" s="90"/>
      <c r="F19098" s="90"/>
      <c r="G19098" s="42"/>
      <c r="H19098" s="90"/>
      <c r="M19098" s="42"/>
      <c r="S19098" s="42"/>
      <c r="T19098" s="42"/>
      <c r="U19098" s="42"/>
      <c r="V19098" s="42"/>
      <c r="W19098" s="42"/>
      <c r="X19098" s="42"/>
      <c r="Y19098" s="42"/>
      <c r="Z19098" s="42"/>
    </row>
    <row r="19099">
      <c r="B19099" s="42"/>
      <c r="D19099" s="90"/>
      <c r="F19099" s="90"/>
      <c r="G19099" s="42"/>
      <c r="H19099" s="90"/>
      <c r="M19099" s="42"/>
      <c r="S19099" s="42"/>
      <c r="T19099" s="42"/>
      <c r="U19099" s="42"/>
      <c r="V19099" s="42"/>
      <c r="W19099" s="42"/>
      <c r="X19099" s="42"/>
      <c r="Y19099" s="42"/>
      <c r="Z19099" s="42"/>
    </row>
    <row r="19100">
      <c r="B19100" s="42"/>
      <c r="D19100" s="90"/>
      <c r="F19100" s="90"/>
      <c r="G19100" s="42"/>
      <c r="H19100" s="90"/>
      <c r="M19100" s="42"/>
      <c r="S19100" s="42"/>
      <c r="T19100" s="42"/>
      <c r="U19100" s="42"/>
      <c r="V19100" s="42"/>
      <c r="W19100" s="42"/>
      <c r="X19100" s="42"/>
      <c r="Y19100" s="42"/>
      <c r="Z19100" s="42"/>
    </row>
    <row r="19101">
      <c r="B19101" s="42"/>
      <c r="D19101" s="90"/>
      <c r="F19101" s="90"/>
      <c r="G19101" s="42"/>
      <c r="H19101" s="90"/>
      <c r="M19101" s="42"/>
      <c r="S19101" s="42"/>
      <c r="T19101" s="42"/>
      <c r="U19101" s="42"/>
      <c r="V19101" s="42"/>
      <c r="W19101" s="42"/>
      <c r="X19101" s="42"/>
      <c r="Y19101" s="42"/>
      <c r="Z19101" s="42"/>
    </row>
    <row r="19102">
      <c r="B19102" s="42"/>
      <c r="D19102" s="90"/>
      <c r="F19102" s="90"/>
      <c r="G19102" s="42"/>
      <c r="H19102" s="90"/>
      <c r="M19102" s="42"/>
      <c r="S19102" s="42"/>
      <c r="T19102" s="42"/>
      <c r="U19102" s="42"/>
      <c r="V19102" s="42"/>
      <c r="W19102" s="42"/>
      <c r="X19102" s="42"/>
      <c r="Y19102" s="42"/>
      <c r="Z19102" s="42"/>
    </row>
    <row r="19103">
      <c r="B19103" s="42"/>
      <c r="D19103" s="90"/>
      <c r="F19103" s="90"/>
      <c r="G19103" s="42"/>
      <c r="H19103" s="90"/>
      <c r="M19103" s="42"/>
      <c r="S19103" s="42"/>
      <c r="T19103" s="42"/>
      <c r="U19103" s="42"/>
      <c r="V19103" s="42"/>
      <c r="W19103" s="42"/>
      <c r="X19103" s="42"/>
      <c r="Y19103" s="42"/>
      <c r="Z19103" s="42"/>
    </row>
    <row r="19104">
      <c r="B19104" s="42"/>
      <c r="D19104" s="90"/>
      <c r="F19104" s="90"/>
      <c r="G19104" s="42"/>
      <c r="H19104" s="90"/>
      <c r="M19104" s="42"/>
      <c r="S19104" s="42"/>
      <c r="T19104" s="42"/>
      <c r="U19104" s="42"/>
      <c r="V19104" s="42"/>
      <c r="W19104" s="42"/>
      <c r="X19104" s="42"/>
      <c r="Y19104" s="42"/>
      <c r="Z19104" s="42"/>
    </row>
    <row r="19105">
      <c r="B19105" s="42"/>
      <c r="D19105" s="90"/>
      <c r="F19105" s="90"/>
      <c r="G19105" s="42"/>
      <c r="H19105" s="90"/>
      <c r="M19105" s="42"/>
      <c r="S19105" s="42"/>
      <c r="T19105" s="42"/>
      <c r="U19105" s="42"/>
      <c r="V19105" s="42"/>
      <c r="W19105" s="42"/>
      <c r="X19105" s="42"/>
      <c r="Y19105" s="42"/>
      <c r="Z19105" s="42"/>
    </row>
    <row r="19106">
      <c r="B19106" s="42"/>
      <c r="D19106" s="90"/>
      <c r="F19106" s="90"/>
      <c r="G19106" s="42"/>
      <c r="H19106" s="90"/>
      <c r="M19106" s="42"/>
      <c r="S19106" s="42"/>
      <c r="T19106" s="42"/>
      <c r="U19106" s="42"/>
      <c r="V19106" s="42"/>
      <c r="W19106" s="42"/>
      <c r="X19106" s="42"/>
      <c r="Y19106" s="42"/>
      <c r="Z19106" s="42"/>
    </row>
    <row r="19107">
      <c r="B19107" s="42"/>
      <c r="D19107" s="90"/>
      <c r="F19107" s="90"/>
      <c r="G19107" s="42"/>
      <c r="H19107" s="90"/>
      <c r="M19107" s="42"/>
      <c r="S19107" s="42"/>
      <c r="T19107" s="42"/>
      <c r="U19107" s="42"/>
      <c r="V19107" s="42"/>
      <c r="W19107" s="42"/>
      <c r="X19107" s="42"/>
      <c r="Y19107" s="42"/>
      <c r="Z19107" s="42"/>
    </row>
    <row r="19108">
      <c r="B19108" s="42"/>
      <c r="D19108" s="90"/>
      <c r="F19108" s="90"/>
      <c r="G19108" s="42"/>
      <c r="H19108" s="90"/>
      <c r="M19108" s="42"/>
      <c r="S19108" s="42"/>
      <c r="T19108" s="42"/>
      <c r="U19108" s="42"/>
      <c r="V19108" s="42"/>
      <c r="W19108" s="42"/>
      <c r="X19108" s="42"/>
      <c r="Y19108" s="42"/>
      <c r="Z19108" s="42"/>
    </row>
    <row r="19109">
      <c r="B19109" s="42"/>
      <c r="D19109" s="90"/>
      <c r="F19109" s="90"/>
      <c r="G19109" s="42"/>
      <c r="H19109" s="90"/>
      <c r="M19109" s="42"/>
      <c r="S19109" s="42"/>
      <c r="T19109" s="42"/>
      <c r="U19109" s="42"/>
      <c r="V19109" s="42"/>
      <c r="W19109" s="42"/>
      <c r="X19109" s="42"/>
      <c r="Y19109" s="42"/>
      <c r="Z19109" s="42"/>
    </row>
    <row r="19110">
      <c r="B19110" s="42"/>
      <c r="D19110" s="90"/>
      <c r="F19110" s="90"/>
      <c r="G19110" s="42"/>
      <c r="H19110" s="90"/>
      <c r="M19110" s="42"/>
      <c r="S19110" s="42"/>
      <c r="T19110" s="42"/>
      <c r="U19110" s="42"/>
      <c r="V19110" s="42"/>
      <c r="W19110" s="42"/>
      <c r="X19110" s="42"/>
      <c r="Y19110" s="42"/>
      <c r="Z19110" s="42"/>
    </row>
    <row r="19111">
      <c r="B19111" s="42"/>
      <c r="D19111" s="90"/>
      <c r="F19111" s="90"/>
      <c r="G19111" s="42"/>
      <c r="H19111" s="90"/>
      <c r="M19111" s="42"/>
      <c r="S19111" s="42"/>
      <c r="T19111" s="42"/>
      <c r="U19111" s="42"/>
      <c r="V19111" s="42"/>
      <c r="W19111" s="42"/>
      <c r="X19111" s="42"/>
      <c r="Y19111" s="42"/>
      <c r="Z19111" s="42"/>
    </row>
    <row r="19112">
      <c r="B19112" s="42"/>
      <c r="D19112" s="90"/>
      <c r="F19112" s="90"/>
      <c r="G19112" s="42"/>
      <c r="H19112" s="90"/>
      <c r="M19112" s="42"/>
      <c r="S19112" s="42"/>
      <c r="T19112" s="42"/>
      <c r="U19112" s="42"/>
      <c r="V19112" s="42"/>
      <c r="W19112" s="42"/>
      <c r="X19112" s="42"/>
      <c r="Y19112" s="42"/>
      <c r="Z19112" s="42"/>
    </row>
    <row r="19113">
      <c r="B19113" s="42"/>
      <c r="D19113" s="90"/>
      <c r="F19113" s="90"/>
      <c r="G19113" s="42"/>
      <c r="H19113" s="90"/>
      <c r="M19113" s="42"/>
      <c r="S19113" s="42"/>
      <c r="T19113" s="42"/>
      <c r="U19113" s="42"/>
      <c r="V19113" s="42"/>
      <c r="W19113" s="42"/>
      <c r="X19113" s="42"/>
      <c r="Y19113" s="42"/>
      <c r="Z19113" s="42"/>
    </row>
    <row r="19114">
      <c r="B19114" s="42"/>
      <c r="D19114" s="90"/>
      <c r="F19114" s="90"/>
      <c r="G19114" s="42"/>
      <c r="H19114" s="90"/>
      <c r="M19114" s="42"/>
      <c r="S19114" s="42"/>
      <c r="T19114" s="42"/>
      <c r="U19114" s="42"/>
      <c r="V19114" s="42"/>
      <c r="W19114" s="42"/>
      <c r="X19114" s="42"/>
      <c r="Y19114" s="42"/>
      <c r="Z19114" s="42"/>
    </row>
    <row r="19115">
      <c r="B19115" s="42"/>
      <c r="D19115" s="90"/>
      <c r="F19115" s="90"/>
      <c r="G19115" s="42"/>
      <c r="H19115" s="90"/>
      <c r="M19115" s="42"/>
      <c r="S19115" s="42"/>
      <c r="T19115" s="42"/>
      <c r="U19115" s="42"/>
      <c r="V19115" s="42"/>
      <c r="W19115" s="42"/>
      <c r="X19115" s="42"/>
      <c r="Y19115" s="42"/>
      <c r="Z19115" s="42"/>
    </row>
    <row r="19116">
      <c r="B19116" s="42"/>
      <c r="D19116" s="90"/>
      <c r="F19116" s="90"/>
      <c r="G19116" s="42"/>
      <c r="H19116" s="90"/>
      <c r="M19116" s="42"/>
      <c r="S19116" s="42"/>
      <c r="T19116" s="42"/>
      <c r="U19116" s="42"/>
      <c r="V19116" s="42"/>
      <c r="W19116" s="42"/>
      <c r="X19116" s="42"/>
      <c r="Y19116" s="42"/>
      <c r="Z19116" s="42"/>
    </row>
    <row r="19117">
      <c r="B19117" s="42"/>
      <c r="D19117" s="90"/>
      <c r="F19117" s="90"/>
      <c r="G19117" s="42"/>
      <c r="H19117" s="90"/>
      <c r="M19117" s="42"/>
      <c r="S19117" s="42"/>
      <c r="T19117" s="42"/>
      <c r="U19117" s="42"/>
      <c r="V19117" s="42"/>
      <c r="W19117" s="42"/>
      <c r="X19117" s="42"/>
      <c r="Y19117" s="42"/>
      <c r="Z19117" s="42"/>
    </row>
    <row r="19118">
      <c r="B19118" s="42"/>
      <c r="D19118" s="90"/>
      <c r="F19118" s="90"/>
      <c r="G19118" s="42"/>
      <c r="H19118" s="90"/>
      <c r="M19118" s="42"/>
      <c r="S19118" s="42"/>
      <c r="T19118" s="42"/>
      <c r="U19118" s="42"/>
      <c r="V19118" s="42"/>
      <c r="W19118" s="42"/>
      <c r="X19118" s="42"/>
      <c r="Y19118" s="42"/>
      <c r="Z19118" s="42"/>
    </row>
    <row r="19119">
      <c r="B19119" s="42"/>
      <c r="D19119" s="90"/>
      <c r="F19119" s="90"/>
      <c r="G19119" s="42"/>
      <c r="H19119" s="90"/>
      <c r="M19119" s="42"/>
      <c r="S19119" s="42"/>
      <c r="T19119" s="42"/>
      <c r="U19119" s="42"/>
      <c r="V19119" s="42"/>
      <c r="W19119" s="42"/>
      <c r="X19119" s="42"/>
      <c r="Y19119" s="42"/>
      <c r="Z19119" s="42"/>
    </row>
    <row r="19120">
      <c r="B19120" s="42"/>
      <c r="D19120" s="90"/>
      <c r="F19120" s="90"/>
      <c r="G19120" s="42"/>
      <c r="H19120" s="90"/>
      <c r="M19120" s="42"/>
      <c r="S19120" s="42"/>
      <c r="T19120" s="42"/>
      <c r="U19120" s="42"/>
      <c r="V19120" s="42"/>
      <c r="W19120" s="42"/>
      <c r="X19120" s="42"/>
      <c r="Y19120" s="42"/>
      <c r="Z19120" s="42"/>
    </row>
    <row r="19121">
      <c r="B19121" s="42"/>
      <c r="D19121" s="90"/>
      <c r="F19121" s="90"/>
      <c r="G19121" s="42"/>
      <c r="H19121" s="90"/>
      <c r="M19121" s="42"/>
      <c r="S19121" s="42"/>
      <c r="T19121" s="42"/>
      <c r="U19121" s="42"/>
      <c r="V19121" s="42"/>
      <c r="W19121" s="42"/>
      <c r="X19121" s="42"/>
      <c r="Y19121" s="42"/>
      <c r="Z19121" s="42"/>
    </row>
    <row r="19122">
      <c r="B19122" s="42"/>
      <c r="D19122" s="90"/>
      <c r="F19122" s="90"/>
      <c r="G19122" s="42"/>
      <c r="H19122" s="90"/>
      <c r="M19122" s="42"/>
      <c r="S19122" s="42"/>
      <c r="T19122" s="42"/>
      <c r="U19122" s="42"/>
      <c r="V19122" s="42"/>
      <c r="W19122" s="42"/>
      <c r="X19122" s="42"/>
      <c r="Y19122" s="42"/>
      <c r="Z19122" s="42"/>
    </row>
    <row r="19123">
      <c r="B19123" s="42"/>
      <c r="D19123" s="90"/>
      <c r="F19123" s="90"/>
      <c r="G19123" s="42"/>
      <c r="H19123" s="90"/>
      <c r="M19123" s="42"/>
      <c r="S19123" s="42"/>
      <c r="T19123" s="42"/>
      <c r="U19123" s="42"/>
      <c r="V19123" s="42"/>
      <c r="W19123" s="42"/>
      <c r="X19123" s="42"/>
      <c r="Y19123" s="42"/>
      <c r="Z19123" s="42"/>
    </row>
    <row r="19124">
      <c r="B19124" s="42"/>
      <c r="D19124" s="90"/>
      <c r="F19124" s="90"/>
      <c r="G19124" s="42"/>
      <c r="H19124" s="90"/>
      <c r="M19124" s="42"/>
      <c r="S19124" s="42"/>
      <c r="T19124" s="42"/>
      <c r="U19124" s="42"/>
      <c r="V19124" s="42"/>
      <c r="W19124" s="42"/>
      <c r="X19124" s="42"/>
      <c r="Y19124" s="42"/>
      <c r="Z19124" s="42"/>
    </row>
    <row r="19125">
      <c r="B19125" s="42"/>
      <c r="D19125" s="90"/>
      <c r="F19125" s="90"/>
      <c r="G19125" s="42"/>
      <c r="H19125" s="90"/>
      <c r="M19125" s="42"/>
      <c r="S19125" s="42"/>
      <c r="T19125" s="42"/>
      <c r="U19125" s="42"/>
      <c r="V19125" s="42"/>
      <c r="W19125" s="42"/>
      <c r="X19125" s="42"/>
      <c r="Y19125" s="42"/>
      <c r="Z19125" s="42"/>
    </row>
    <row r="19126">
      <c r="B19126" s="42"/>
      <c r="D19126" s="90"/>
      <c r="F19126" s="90"/>
      <c r="G19126" s="42"/>
      <c r="H19126" s="90"/>
      <c r="M19126" s="42"/>
      <c r="S19126" s="42"/>
      <c r="T19126" s="42"/>
      <c r="U19126" s="42"/>
      <c r="V19126" s="42"/>
      <c r="W19126" s="42"/>
      <c r="X19126" s="42"/>
      <c r="Y19126" s="42"/>
      <c r="Z19126" s="42"/>
    </row>
    <row r="19127">
      <c r="B19127" s="42"/>
      <c r="D19127" s="90"/>
      <c r="F19127" s="90"/>
      <c r="G19127" s="42"/>
      <c r="H19127" s="90"/>
      <c r="M19127" s="42"/>
      <c r="S19127" s="42"/>
      <c r="T19127" s="42"/>
      <c r="U19127" s="42"/>
      <c r="V19127" s="42"/>
      <c r="W19127" s="42"/>
      <c r="X19127" s="42"/>
      <c r="Y19127" s="42"/>
      <c r="Z19127" s="42"/>
    </row>
    <row r="19128">
      <c r="B19128" s="42"/>
      <c r="D19128" s="90"/>
      <c r="F19128" s="90"/>
      <c r="G19128" s="42"/>
      <c r="H19128" s="90"/>
      <c r="M19128" s="42"/>
      <c r="S19128" s="42"/>
      <c r="T19128" s="42"/>
      <c r="U19128" s="42"/>
      <c r="V19128" s="42"/>
      <c r="W19128" s="42"/>
      <c r="X19128" s="42"/>
      <c r="Y19128" s="42"/>
      <c r="Z19128" s="42"/>
    </row>
    <row r="19129">
      <c r="B19129" s="42"/>
      <c r="D19129" s="90"/>
      <c r="F19129" s="90"/>
      <c r="G19129" s="42"/>
      <c r="H19129" s="90"/>
      <c r="M19129" s="42"/>
      <c r="S19129" s="42"/>
      <c r="T19129" s="42"/>
      <c r="U19129" s="42"/>
      <c r="V19129" s="42"/>
      <c r="W19129" s="42"/>
      <c r="X19129" s="42"/>
      <c r="Y19129" s="42"/>
      <c r="Z19129" s="42"/>
    </row>
    <row r="19130">
      <c r="B19130" s="42"/>
      <c r="D19130" s="90"/>
      <c r="F19130" s="90"/>
      <c r="G19130" s="42"/>
      <c r="H19130" s="90"/>
      <c r="M19130" s="42"/>
      <c r="S19130" s="42"/>
      <c r="T19130" s="42"/>
      <c r="U19130" s="42"/>
      <c r="V19130" s="42"/>
      <c r="W19130" s="42"/>
      <c r="X19130" s="42"/>
      <c r="Y19130" s="42"/>
      <c r="Z19130" s="42"/>
    </row>
    <row r="19131">
      <c r="B19131" s="42"/>
      <c r="D19131" s="90"/>
      <c r="F19131" s="90"/>
      <c r="G19131" s="42"/>
      <c r="H19131" s="90"/>
      <c r="M19131" s="42"/>
      <c r="S19131" s="42"/>
      <c r="T19131" s="42"/>
      <c r="U19131" s="42"/>
      <c r="V19131" s="42"/>
      <c r="W19131" s="42"/>
      <c r="X19131" s="42"/>
      <c r="Y19131" s="42"/>
      <c r="Z19131" s="42"/>
    </row>
    <row r="19132">
      <c r="B19132" s="42"/>
      <c r="D19132" s="90"/>
      <c r="F19132" s="90"/>
      <c r="G19132" s="42"/>
      <c r="H19132" s="90"/>
      <c r="M19132" s="42"/>
      <c r="S19132" s="42"/>
      <c r="T19132" s="42"/>
      <c r="U19132" s="42"/>
      <c r="V19132" s="42"/>
      <c r="W19132" s="42"/>
      <c r="X19132" s="42"/>
      <c r="Y19132" s="42"/>
      <c r="Z19132" s="42"/>
    </row>
    <row r="19133">
      <c r="B19133" s="42"/>
      <c r="D19133" s="90"/>
      <c r="F19133" s="90"/>
      <c r="G19133" s="42"/>
      <c r="H19133" s="90"/>
      <c r="M19133" s="42"/>
      <c r="S19133" s="42"/>
      <c r="T19133" s="42"/>
      <c r="U19133" s="42"/>
      <c r="V19133" s="42"/>
      <c r="W19133" s="42"/>
      <c r="X19133" s="42"/>
      <c r="Y19133" s="42"/>
      <c r="Z19133" s="42"/>
    </row>
    <row r="19134">
      <c r="B19134" s="42"/>
      <c r="D19134" s="90"/>
      <c r="F19134" s="90"/>
      <c r="G19134" s="42"/>
      <c r="H19134" s="90"/>
      <c r="M19134" s="42"/>
      <c r="S19134" s="42"/>
      <c r="T19134" s="42"/>
      <c r="U19134" s="42"/>
      <c r="V19134" s="42"/>
      <c r="W19134" s="42"/>
      <c r="X19134" s="42"/>
      <c r="Y19134" s="42"/>
      <c r="Z19134" s="42"/>
    </row>
    <row r="19135">
      <c r="B19135" s="42"/>
      <c r="D19135" s="90"/>
      <c r="F19135" s="90"/>
      <c r="G19135" s="42"/>
      <c r="H19135" s="90"/>
      <c r="M19135" s="42"/>
      <c r="S19135" s="42"/>
      <c r="T19135" s="42"/>
      <c r="U19135" s="42"/>
      <c r="V19135" s="42"/>
      <c r="W19135" s="42"/>
      <c r="X19135" s="42"/>
      <c r="Y19135" s="42"/>
      <c r="Z19135" s="42"/>
    </row>
    <row r="19136">
      <c r="B19136" s="42"/>
      <c r="D19136" s="90"/>
      <c r="F19136" s="90"/>
      <c r="G19136" s="42"/>
      <c r="H19136" s="90"/>
      <c r="M19136" s="42"/>
      <c r="S19136" s="42"/>
      <c r="T19136" s="42"/>
      <c r="U19136" s="42"/>
      <c r="V19136" s="42"/>
      <c r="W19136" s="42"/>
      <c r="X19136" s="42"/>
      <c r="Y19136" s="42"/>
      <c r="Z19136" s="42"/>
    </row>
    <row r="19137">
      <c r="B19137" s="42"/>
      <c r="D19137" s="90"/>
      <c r="F19137" s="90"/>
      <c r="G19137" s="42"/>
      <c r="H19137" s="90"/>
      <c r="M19137" s="42"/>
      <c r="S19137" s="42"/>
      <c r="T19137" s="42"/>
      <c r="U19137" s="42"/>
      <c r="V19137" s="42"/>
      <c r="W19137" s="42"/>
      <c r="X19137" s="42"/>
      <c r="Y19137" s="42"/>
      <c r="Z19137" s="42"/>
    </row>
    <row r="19138">
      <c r="B19138" s="42"/>
      <c r="D19138" s="90"/>
      <c r="F19138" s="90"/>
      <c r="G19138" s="42"/>
      <c r="H19138" s="90"/>
      <c r="M19138" s="42"/>
      <c r="S19138" s="42"/>
      <c r="T19138" s="42"/>
      <c r="U19138" s="42"/>
      <c r="V19138" s="42"/>
      <c r="W19138" s="42"/>
      <c r="X19138" s="42"/>
      <c r="Y19138" s="42"/>
      <c r="Z19138" s="42"/>
    </row>
    <row r="19139">
      <c r="B19139" s="42"/>
      <c r="D19139" s="90"/>
      <c r="F19139" s="90"/>
      <c r="G19139" s="42"/>
      <c r="H19139" s="90"/>
      <c r="M19139" s="42"/>
      <c r="S19139" s="42"/>
      <c r="T19139" s="42"/>
      <c r="U19139" s="42"/>
      <c r="V19139" s="42"/>
      <c r="W19139" s="42"/>
      <c r="X19139" s="42"/>
      <c r="Y19139" s="42"/>
      <c r="Z19139" s="42"/>
    </row>
    <row r="19140">
      <c r="B19140" s="42"/>
      <c r="D19140" s="90"/>
      <c r="F19140" s="90"/>
      <c r="G19140" s="42"/>
      <c r="H19140" s="90"/>
      <c r="M19140" s="42"/>
      <c r="S19140" s="42"/>
      <c r="T19140" s="42"/>
      <c r="U19140" s="42"/>
      <c r="V19140" s="42"/>
      <c r="W19140" s="42"/>
      <c r="X19140" s="42"/>
      <c r="Y19140" s="42"/>
      <c r="Z19140" s="42"/>
    </row>
    <row r="19141">
      <c r="B19141" s="42"/>
      <c r="D19141" s="90"/>
      <c r="F19141" s="90"/>
      <c r="G19141" s="42"/>
      <c r="H19141" s="90"/>
      <c r="M19141" s="42"/>
      <c r="S19141" s="42"/>
      <c r="T19141" s="42"/>
      <c r="U19141" s="42"/>
      <c r="V19141" s="42"/>
      <c r="W19141" s="42"/>
      <c r="X19141" s="42"/>
      <c r="Y19141" s="42"/>
      <c r="Z19141" s="42"/>
    </row>
    <row r="19142">
      <c r="B19142" s="42"/>
      <c r="D19142" s="90"/>
      <c r="F19142" s="90"/>
      <c r="G19142" s="42"/>
      <c r="H19142" s="90"/>
      <c r="M19142" s="42"/>
      <c r="S19142" s="42"/>
      <c r="T19142" s="42"/>
      <c r="U19142" s="42"/>
      <c r="V19142" s="42"/>
      <c r="W19142" s="42"/>
      <c r="X19142" s="42"/>
      <c r="Y19142" s="42"/>
      <c r="Z19142" s="42"/>
    </row>
    <row r="19143">
      <c r="B19143" s="42"/>
      <c r="D19143" s="90"/>
      <c r="F19143" s="90"/>
      <c r="G19143" s="42"/>
      <c r="H19143" s="90"/>
      <c r="M19143" s="42"/>
      <c r="S19143" s="42"/>
      <c r="T19143" s="42"/>
      <c r="U19143" s="42"/>
      <c r="V19143" s="42"/>
      <c r="W19143" s="42"/>
      <c r="X19143" s="42"/>
      <c r="Y19143" s="42"/>
      <c r="Z19143" s="42"/>
    </row>
    <row r="19144">
      <c r="B19144" s="42"/>
      <c r="D19144" s="90"/>
      <c r="F19144" s="90"/>
      <c r="G19144" s="42"/>
      <c r="H19144" s="90"/>
      <c r="M19144" s="42"/>
      <c r="S19144" s="42"/>
      <c r="T19144" s="42"/>
      <c r="U19144" s="42"/>
      <c r="V19144" s="42"/>
      <c r="W19144" s="42"/>
      <c r="X19144" s="42"/>
      <c r="Y19144" s="42"/>
      <c r="Z19144" s="42"/>
    </row>
    <row r="19145">
      <c r="B19145" s="42"/>
      <c r="D19145" s="90"/>
      <c r="F19145" s="90"/>
      <c r="G19145" s="42"/>
      <c r="H19145" s="90"/>
      <c r="M19145" s="42"/>
      <c r="S19145" s="42"/>
      <c r="T19145" s="42"/>
      <c r="U19145" s="42"/>
      <c r="V19145" s="42"/>
      <c r="W19145" s="42"/>
      <c r="X19145" s="42"/>
      <c r="Y19145" s="42"/>
      <c r="Z19145" s="42"/>
    </row>
    <row r="19146">
      <c r="B19146" s="42"/>
      <c r="D19146" s="90"/>
      <c r="F19146" s="90"/>
      <c r="G19146" s="42"/>
      <c r="H19146" s="90"/>
      <c r="M19146" s="42"/>
      <c r="S19146" s="42"/>
      <c r="T19146" s="42"/>
      <c r="U19146" s="42"/>
      <c r="V19146" s="42"/>
      <c r="W19146" s="42"/>
      <c r="X19146" s="42"/>
      <c r="Y19146" s="42"/>
      <c r="Z19146" s="42"/>
    </row>
    <row r="19147">
      <c r="B19147" s="42"/>
      <c r="D19147" s="90"/>
      <c r="F19147" s="90"/>
      <c r="G19147" s="42"/>
      <c r="H19147" s="90"/>
      <c r="M19147" s="42"/>
      <c r="S19147" s="42"/>
      <c r="T19147" s="42"/>
      <c r="U19147" s="42"/>
      <c r="V19147" s="42"/>
      <c r="W19147" s="42"/>
      <c r="X19147" s="42"/>
      <c r="Y19147" s="42"/>
      <c r="Z19147" s="42"/>
    </row>
    <row r="19148">
      <c r="B19148" s="42"/>
      <c r="D19148" s="90"/>
      <c r="F19148" s="90"/>
      <c r="G19148" s="42"/>
      <c r="H19148" s="90"/>
      <c r="M19148" s="42"/>
      <c r="S19148" s="42"/>
      <c r="T19148" s="42"/>
      <c r="U19148" s="42"/>
      <c r="V19148" s="42"/>
      <c r="W19148" s="42"/>
      <c r="X19148" s="42"/>
      <c r="Y19148" s="42"/>
      <c r="Z19148" s="42"/>
    </row>
    <row r="19149">
      <c r="B19149" s="42"/>
      <c r="D19149" s="90"/>
      <c r="F19149" s="90"/>
      <c r="G19149" s="42"/>
      <c r="H19149" s="90"/>
      <c r="M19149" s="42"/>
      <c r="S19149" s="42"/>
      <c r="T19149" s="42"/>
      <c r="U19149" s="42"/>
      <c r="V19149" s="42"/>
      <c r="W19149" s="42"/>
      <c r="X19149" s="42"/>
      <c r="Y19149" s="42"/>
      <c r="Z19149" s="42"/>
    </row>
    <row r="19150">
      <c r="B19150" s="42"/>
      <c r="D19150" s="90"/>
      <c r="F19150" s="90"/>
      <c r="G19150" s="42"/>
      <c r="H19150" s="90"/>
      <c r="M19150" s="42"/>
      <c r="S19150" s="42"/>
      <c r="T19150" s="42"/>
      <c r="U19150" s="42"/>
      <c r="V19150" s="42"/>
      <c r="W19150" s="42"/>
      <c r="X19150" s="42"/>
      <c r="Y19150" s="42"/>
      <c r="Z19150" s="42"/>
    </row>
    <row r="19151">
      <c r="B19151" s="42"/>
      <c r="D19151" s="90"/>
      <c r="F19151" s="90"/>
      <c r="G19151" s="42"/>
      <c r="H19151" s="90"/>
      <c r="M19151" s="42"/>
      <c r="S19151" s="42"/>
      <c r="T19151" s="42"/>
      <c r="U19151" s="42"/>
      <c r="V19151" s="42"/>
      <c r="W19151" s="42"/>
      <c r="X19151" s="42"/>
      <c r="Y19151" s="42"/>
      <c r="Z19151" s="42"/>
    </row>
    <row r="19152">
      <c r="B19152" s="42"/>
      <c r="D19152" s="90"/>
      <c r="F19152" s="90"/>
      <c r="G19152" s="42"/>
      <c r="H19152" s="90"/>
      <c r="M19152" s="42"/>
      <c r="S19152" s="42"/>
      <c r="T19152" s="42"/>
      <c r="U19152" s="42"/>
      <c r="V19152" s="42"/>
      <c r="W19152" s="42"/>
      <c r="X19152" s="42"/>
      <c r="Y19152" s="42"/>
      <c r="Z19152" s="42"/>
    </row>
    <row r="19153">
      <c r="B19153" s="42"/>
      <c r="D19153" s="90"/>
      <c r="F19153" s="90"/>
      <c r="G19153" s="42"/>
      <c r="H19153" s="90"/>
      <c r="M19153" s="42"/>
      <c r="S19153" s="42"/>
      <c r="T19153" s="42"/>
      <c r="U19153" s="42"/>
      <c r="V19153" s="42"/>
      <c r="W19153" s="42"/>
      <c r="X19153" s="42"/>
      <c r="Y19153" s="42"/>
      <c r="Z19153" s="42"/>
    </row>
    <row r="19154">
      <c r="B19154" s="42"/>
      <c r="D19154" s="90"/>
      <c r="F19154" s="90"/>
      <c r="G19154" s="42"/>
      <c r="H19154" s="90"/>
      <c r="M19154" s="42"/>
      <c r="S19154" s="42"/>
      <c r="T19154" s="42"/>
      <c r="U19154" s="42"/>
      <c r="V19154" s="42"/>
      <c r="W19154" s="42"/>
      <c r="X19154" s="42"/>
      <c r="Y19154" s="42"/>
      <c r="Z19154" s="42"/>
    </row>
    <row r="19155">
      <c r="B19155" s="42"/>
      <c r="D19155" s="90"/>
      <c r="F19155" s="90"/>
      <c r="G19155" s="42"/>
      <c r="H19155" s="90"/>
      <c r="M19155" s="42"/>
      <c r="S19155" s="42"/>
      <c r="T19155" s="42"/>
      <c r="U19155" s="42"/>
      <c r="V19155" s="42"/>
      <c r="W19155" s="42"/>
      <c r="X19155" s="42"/>
      <c r="Y19155" s="42"/>
      <c r="Z19155" s="42"/>
    </row>
    <row r="19156">
      <c r="B19156" s="42"/>
      <c r="D19156" s="90"/>
      <c r="F19156" s="90"/>
      <c r="G19156" s="42"/>
      <c r="H19156" s="90"/>
      <c r="M19156" s="42"/>
      <c r="S19156" s="42"/>
      <c r="T19156" s="42"/>
      <c r="U19156" s="42"/>
      <c r="V19156" s="42"/>
      <c r="W19156" s="42"/>
      <c r="X19156" s="42"/>
      <c r="Y19156" s="42"/>
      <c r="Z19156" s="42"/>
    </row>
    <row r="19157">
      <c r="B19157" s="42"/>
      <c r="D19157" s="90"/>
      <c r="F19157" s="90"/>
      <c r="G19157" s="42"/>
      <c r="H19157" s="90"/>
      <c r="M19157" s="42"/>
      <c r="S19157" s="42"/>
      <c r="T19157" s="42"/>
      <c r="U19157" s="42"/>
      <c r="V19157" s="42"/>
      <c r="W19157" s="42"/>
      <c r="X19157" s="42"/>
      <c r="Y19157" s="42"/>
      <c r="Z19157" s="42"/>
    </row>
    <row r="19158">
      <c r="B19158" s="42"/>
      <c r="D19158" s="90"/>
      <c r="F19158" s="90"/>
      <c r="G19158" s="42"/>
      <c r="H19158" s="90"/>
      <c r="M19158" s="42"/>
      <c r="S19158" s="42"/>
      <c r="T19158" s="42"/>
      <c r="U19158" s="42"/>
      <c r="V19158" s="42"/>
      <c r="W19158" s="42"/>
      <c r="X19158" s="42"/>
      <c r="Y19158" s="42"/>
      <c r="Z19158" s="42"/>
    </row>
    <row r="19159">
      <c r="B19159" s="42"/>
      <c r="D19159" s="90"/>
      <c r="F19159" s="90"/>
      <c r="G19159" s="42"/>
      <c r="H19159" s="90"/>
      <c r="M19159" s="42"/>
      <c r="S19159" s="42"/>
      <c r="T19159" s="42"/>
      <c r="U19159" s="42"/>
      <c r="V19159" s="42"/>
      <c r="W19159" s="42"/>
      <c r="X19159" s="42"/>
      <c r="Y19159" s="42"/>
      <c r="Z19159" s="42"/>
    </row>
    <row r="19160">
      <c r="B19160" s="42"/>
      <c r="D19160" s="90"/>
      <c r="F19160" s="90"/>
      <c r="G19160" s="42"/>
      <c r="H19160" s="90"/>
      <c r="M19160" s="42"/>
      <c r="S19160" s="42"/>
      <c r="T19160" s="42"/>
      <c r="U19160" s="42"/>
      <c r="V19160" s="42"/>
      <c r="W19160" s="42"/>
      <c r="X19160" s="42"/>
      <c r="Y19160" s="42"/>
      <c r="Z19160" s="42"/>
    </row>
    <row r="19161">
      <c r="B19161" s="42"/>
      <c r="D19161" s="90"/>
      <c r="F19161" s="90"/>
      <c r="G19161" s="42"/>
      <c r="H19161" s="90"/>
      <c r="M19161" s="42"/>
      <c r="S19161" s="42"/>
      <c r="T19161" s="42"/>
      <c r="U19161" s="42"/>
      <c r="V19161" s="42"/>
      <c r="W19161" s="42"/>
      <c r="X19161" s="42"/>
      <c r="Y19161" s="42"/>
      <c r="Z19161" s="42"/>
    </row>
    <row r="19162">
      <c r="B19162" s="42"/>
      <c r="D19162" s="90"/>
      <c r="F19162" s="90"/>
      <c r="G19162" s="42"/>
      <c r="H19162" s="90"/>
      <c r="M19162" s="42"/>
      <c r="S19162" s="42"/>
      <c r="T19162" s="42"/>
      <c r="U19162" s="42"/>
      <c r="V19162" s="42"/>
      <c r="W19162" s="42"/>
      <c r="X19162" s="42"/>
      <c r="Y19162" s="42"/>
      <c r="Z19162" s="42"/>
    </row>
    <row r="19163">
      <c r="B19163" s="42"/>
      <c r="D19163" s="90"/>
      <c r="F19163" s="90"/>
      <c r="G19163" s="42"/>
      <c r="H19163" s="90"/>
      <c r="M19163" s="42"/>
      <c r="S19163" s="42"/>
      <c r="T19163" s="42"/>
      <c r="U19163" s="42"/>
      <c r="V19163" s="42"/>
      <c r="W19163" s="42"/>
      <c r="X19163" s="42"/>
      <c r="Y19163" s="42"/>
      <c r="Z19163" s="42"/>
    </row>
    <row r="19164">
      <c r="B19164" s="42"/>
      <c r="D19164" s="90"/>
      <c r="F19164" s="90"/>
      <c r="G19164" s="42"/>
      <c r="H19164" s="90"/>
      <c r="M19164" s="42"/>
      <c r="S19164" s="42"/>
      <c r="T19164" s="42"/>
      <c r="U19164" s="42"/>
      <c r="V19164" s="42"/>
      <c r="W19164" s="42"/>
      <c r="X19164" s="42"/>
      <c r="Y19164" s="42"/>
      <c r="Z19164" s="42"/>
    </row>
    <row r="19165">
      <c r="B19165" s="42"/>
      <c r="D19165" s="90"/>
      <c r="F19165" s="90"/>
      <c r="G19165" s="42"/>
      <c r="H19165" s="90"/>
      <c r="M19165" s="42"/>
      <c r="S19165" s="42"/>
      <c r="T19165" s="42"/>
      <c r="U19165" s="42"/>
      <c r="V19165" s="42"/>
      <c r="W19165" s="42"/>
      <c r="X19165" s="42"/>
      <c r="Y19165" s="42"/>
      <c r="Z19165" s="42"/>
    </row>
    <row r="19166">
      <c r="B19166" s="42"/>
      <c r="D19166" s="90"/>
      <c r="F19166" s="90"/>
      <c r="G19166" s="42"/>
      <c r="H19166" s="90"/>
      <c r="M19166" s="42"/>
      <c r="S19166" s="42"/>
      <c r="T19166" s="42"/>
      <c r="U19166" s="42"/>
      <c r="V19166" s="42"/>
      <c r="W19166" s="42"/>
      <c r="X19166" s="42"/>
      <c r="Y19166" s="42"/>
      <c r="Z19166" s="42"/>
    </row>
    <row r="19167">
      <c r="B19167" s="42"/>
      <c r="D19167" s="90"/>
      <c r="F19167" s="90"/>
      <c r="G19167" s="42"/>
      <c r="H19167" s="90"/>
      <c r="M19167" s="42"/>
      <c r="S19167" s="42"/>
      <c r="T19167" s="42"/>
      <c r="U19167" s="42"/>
      <c r="V19167" s="42"/>
      <c r="W19167" s="42"/>
      <c r="X19167" s="42"/>
      <c r="Y19167" s="42"/>
      <c r="Z19167" s="42"/>
    </row>
    <row r="19168">
      <c r="B19168" s="42"/>
      <c r="D19168" s="90"/>
      <c r="F19168" s="90"/>
      <c r="G19168" s="42"/>
      <c r="H19168" s="90"/>
      <c r="M19168" s="42"/>
      <c r="S19168" s="42"/>
      <c r="T19168" s="42"/>
      <c r="U19168" s="42"/>
      <c r="V19168" s="42"/>
      <c r="W19168" s="42"/>
      <c r="X19168" s="42"/>
      <c r="Y19168" s="42"/>
      <c r="Z19168" s="42"/>
    </row>
    <row r="19169">
      <c r="B19169" s="42"/>
      <c r="D19169" s="90"/>
      <c r="F19169" s="90"/>
      <c r="G19169" s="42"/>
      <c r="H19169" s="90"/>
      <c r="M19169" s="42"/>
      <c r="S19169" s="42"/>
      <c r="T19169" s="42"/>
      <c r="U19169" s="42"/>
      <c r="V19169" s="42"/>
      <c r="W19169" s="42"/>
      <c r="X19169" s="42"/>
      <c r="Y19169" s="42"/>
      <c r="Z19169" s="42"/>
    </row>
    <row r="19170">
      <c r="B19170" s="42"/>
      <c r="D19170" s="90"/>
      <c r="F19170" s="90"/>
      <c r="G19170" s="42"/>
      <c r="H19170" s="90"/>
      <c r="M19170" s="42"/>
      <c r="S19170" s="42"/>
      <c r="T19170" s="42"/>
      <c r="U19170" s="42"/>
      <c r="V19170" s="42"/>
      <c r="W19170" s="42"/>
      <c r="X19170" s="42"/>
      <c r="Y19170" s="42"/>
      <c r="Z19170" s="42"/>
    </row>
    <row r="19171">
      <c r="B19171" s="42"/>
      <c r="D19171" s="90"/>
      <c r="F19171" s="90"/>
      <c r="G19171" s="42"/>
      <c r="H19171" s="90"/>
      <c r="M19171" s="42"/>
      <c r="S19171" s="42"/>
      <c r="T19171" s="42"/>
      <c r="U19171" s="42"/>
      <c r="V19171" s="42"/>
      <c r="W19171" s="42"/>
      <c r="X19171" s="42"/>
      <c r="Y19171" s="42"/>
      <c r="Z19171" s="42"/>
    </row>
    <row r="19172">
      <c r="B19172" s="42"/>
      <c r="D19172" s="90"/>
      <c r="F19172" s="90"/>
      <c r="G19172" s="42"/>
      <c r="H19172" s="90"/>
      <c r="M19172" s="42"/>
      <c r="S19172" s="42"/>
      <c r="T19172" s="42"/>
      <c r="U19172" s="42"/>
      <c r="V19172" s="42"/>
      <c r="W19172" s="42"/>
      <c r="X19172" s="42"/>
      <c r="Y19172" s="42"/>
      <c r="Z19172" s="42"/>
    </row>
    <row r="19173">
      <c r="B19173" s="42"/>
      <c r="D19173" s="90"/>
      <c r="F19173" s="90"/>
      <c r="G19173" s="42"/>
      <c r="H19173" s="90"/>
      <c r="M19173" s="42"/>
      <c r="S19173" s="42"/>
      <c r="T19173" s="42"/>
      <c r="U19173" s="42"/>
      <c r="V19173" s="42"/>
      <c r="W19173" s="42"/>
      <c r="X19173" s="42"/>
      <c r="Y19173" s="42"/>
      <c r="Z19173" s="42"/>
    </row>
    <row r="19174">
      <c r="B19174" s="42"/>
      <c r="D19174" s="90"/>
      <c r="F19174" s="90"/>
      <c r="G19174" s="42"/>
      <c r="H19174" s="90"/>
      <c r="M19174" s="42"/>
      <c r="S19174" s="42"/>
      <c r="T19174" s="42"/>
      <c r="U19174" s="42"/>
      <c r="V19174" s="42"/>
      <c r="W19174" s="42"/>
      <c r="X19174" s="42"/>
      <c r="Y19174" s="42"/>
      <c r="Z19174" s="42"/>
    </row>
    <row r="19175">
      <c r="B19175" s="42"/>
      <c r="D19175" s="90"/>
      <c r="F19175" s="90"/>
      <c r="G19175" s="42"/>
      <c r="H19175" s="90"/>
      <c r="M19175" s="42"/>
      <c r="S19175" s="42"/>
      <c r="T19175" s="42"/>
      <c r="U19175" s="42"/>
      <c r="V19175" s="42"/>
      <c r="W19175" s="42"/>
      <c r="X19175" s="42"/>
      <c r="Y19175" s="42"/>
      <c r="Z19175" s="42"/>
    </row>
    <row r="19176">
      <c r="B19176" s="42"/>
      <c r="D19176" s="90"/>
      <c r="F19176" s="90"/>
      <c r="G19176" s="42"/>
      <c r="H19176" s="90"/>
      <c r="M19176" s="42"/>
      <c r="S19176" s="42"/>
      <c r="T19176" s="42"/>
      <c r="U19176" s="42"/>
      <c r="V19176" s="42"/>
      <c r="W19176" s="42"/>
      <c r="X19176" s="42"/>
      <c r="Y19176" s="42"/>
      <c r="Z19176" s="42"/>
    </row>
    <row r="19177">
      <c r="B19177" s="42"/>
      <c r="D19177" s="90"/>
      <c r="F19177" s="90"/>
      <c r="G19177" s="42"/>
      <c r="H19177" s="90"/>
      <c r="M19177" s="42"/>
      <c r="S19177" s="42"/>
      <c r="T19177" s="42"/>
      <c r="U19177" s="42"/>
      <c r="V19177" s="42"/>
      <c r="W19177" s="42"/>
      <c r="X19177" s="42"/>
      <c r="Y19177" s="42"/>
      <c r="Z19177" s="42"/>
    </row>
    <row r="19178">
      <c r="B19178" s="42"/>
      <c r="D19178" s="90"/>
      <c r="F19178" s="90"/>
      <c r="G19178" s="42"/>
      <c r="H19178" s="90"/>
      <c r="M19178" s="42"/>
      <c r="S19178" s="42"/>
      <c r="T19178" s="42"/>
      <c r="U19178" s="42"/>
      <c r="V19178" s="42"/>
      <c r="W19178" s="42"/>
      <c r="X19178" s="42"/>
      <c r="Y19178" s="42"/>
      <c r="Z19178" s="42"/>
    </row>
    <row r="19179">
      <c r="B19179" s="42"/>
      <c r="D19179" s="90"/>
      <c r="F19179" s="90"/>
      <c r="G19179" s="42"/>
      <c r="H19179" s="90"/>
      <c r="M19179" s="42"/>
      <c r="S19179" s="42"/>
      <c r="T19179" s="42"/>
      <c r="U19179" s="42"/>
      <c r="V19179" s="42"/>
      <c r="W19179" s="42"/>
      <c r="X19179" s="42"/>
      <c r="Y19179" s="42"/>
      <c r="Z19179" s="42"/>
    </row>
    <row r="19180">
      <c r="B19180" s="42"/>
      <c r="D19180" s="90"/>
      <c r="F19180" s="90"/>
      <c r="G19180" s="42"/>
      <c r="H19180" s="90"/>
      <c r="M19180" s="42"/>
      <c r="S19180" s="42"/>
      <c r="T19180" s="42"/>
      <c r="U19180" s="42"/>
      <c r="V19180" s="42"/>
      <c r="W19180" s="42"/>
      <c r="X19180" s="42"/>
      <c r="Y19180" s="42"/>
      <c r="Z19180" s="42"/>
    </row>
    <row r="19181">
      <c r="B19181" s="42"/>
      <c r="D19181" s="90"/>
      <c r="F19181" s="90"/>
      <c r="G19181" s="42"/>
      <c r="H19181" s="90"/>
      <c r="M19181" s="42"/>
      <c r="S19181" s="42"/>
      <c r="T19181" s="42"/>
      <c r="U19181" s="42"/>
      <c r="V19181" s="42"/>
      <c r="W19181" s="42"/>
      <c r="X19181" s="42"/>
      <c r="Y19181" s="42"/>
      <c r="Z19181" s="42"/>
    </row>
    <row r="19182">
      <c r="B19182" s="42"/>
      <c r="D19182" s="90"/>
      <c r="F19182" s="90"/>
      <c r="G19182" s="42"/>
      <c r="H19182" s="90"/>
      <c r="M19182" s="42"/>
      <c r="S19182" s="42"/>
      <c r="T19182" s="42"/>
      <c r="U19182" s="42"/>
      <c r="V19182" s="42"/>
      <c r="W19182" s="42"/>
      <c r="X19182" s="42"/>
      <c r="Y19182" s="42"/>
      <c r="Z19182" s="42"/>
    </row>
    <row r="19183">
      <c r="B19183" s="42"/>
      <c r="D19183" s="90"/>
      <c r="F19183" s="90"/>
      <c r="G19183" s="42"/>
      <c r="H19183" s="90"/>
      <c r="M19183" s="42"/>
      <c r="S19183" s="42"/>
      <c r="T19183" s="42"/>
      <c r="U19183" s="42"/>
      <c r="V19183" s="42"/>
      <c r="W19183" s="42"/>
      <c r="X19183" s="42"/>
      <c r="Y19183" s="42"/>
      <c r="Z19183" s="42"/>
    </row>
    <row r="19184">
      <c r="B19184" s="42"/>
      <c r="D19184" s="90"/>
      <c r="F19184" s="90"/>
      <c r="G19184" s="42"/>
      <c r="H19184" s="90"/>
      <c r="M19184" s="42"/>
      <c r="S19184" s="42"/>
      <c r="T19184" s="42"/>
      <c r="U19184" s="42"/>
      <c r="V19184" s="42"/>
      <c r="W19184" s="42"/>
      <c r="X19184" s="42"/>
      <c r="Y19184" s="42"/>
      <c r="Z19184" s="42"/>
    </row>
    <row r="19185">
      <c r="B19185" s="42"/>
      <c r="D19185" s="90"/>
      <c r="F19185" s="90"/>
      <c r="G19185" s="42"/>
      <c r="H19185" s="90"/>
      <c r="M19185" s="42"/>
      <c r="S19185" s="42"/>
      <c r="T19185" s="42"/>
      <c r="U19185" s="42"/>
      <c r="V19185" s="42"/>
      <c r="W19185" s="42"/>
      <c r="X19185" s="42"/>
      <c r="Y19185" s="42"/>
      <c r="Z19185" s="42"/>
    </row>
    <row r="19186">
      <c r="B19186" s="42"/>
      <c r="D19186" s="90"/>
      <c r="F19186" s="90"/>
      <c r="G19186" s="42"/>
      <c r="H19186" s="90"/>
      <c r="M19186" s="42"/>
      <c r="S19186" s="42"/>
      <c r="T19186" s="42"/>
      <c r="U19186" s="42"/>
      <c r="V19186" s="42"/>
      <c r="W19186" s="42"/>
      <c r="X19186" s="42"/>
      <c r="Y19186" s="42"/>
      <c r="Z19186" s="42"/>
    </row>
    <row r="19187">
      <c r="B19187" s="42"/>
      <c r="D19187" s="90"/>
      <c r="F19187" s="90"/>
      <c r="G19187" s="42"/>
      <c r="H19187" s="90"/>
      <c r="M19187" s="42"/>
      <c r="S19187" s="42"/>
      <c r="T19187" s="42"/>
      <c r="U19187" s="42"/>
      <c r="V19187" s="42"/>
      <c r="W19187" s="42"/>
      <c r="X19187" s="42"/>
      <c r="Y19187" s="42"/>
      <c r="Z19187" s="42"/>
    </row>
    <row r="19188">
      <c r="B19188" s="42"/>
      <c r="D19188" s="90"/>
      <c r="F19188" s="90"/>
      <c r="G19188" s="42"/>
      <c r="H19188" s="90"/>
      <c r="M19188" s="42"/>
      <c r="S19188" s="42"/>
      <c r="T19188" s="42"/>
      <c r="U19188" s="42"/>
      <c r="V19188" s="42"/>
      <c r="W19188" s="42"/>
      <c r="X19188" s="42"/>
      <c r="Y19188" s="42"/>
      <c r="Z19188" s="42"/>
    </row>
    <row r="19189">
      <c r="B19189" s="42"/>
      <c r="D19189" s="90"/>
      <c r="F19189" s="90"/>
      <c r="G19189" s="42"/>
      <c r="H19189" s="90"/>
      <c r="M19189" s="42"/>
      <c r="S19189" s="42"/>
      <c r="T19189" s="42"/>
      <c r="U19189" s="42"/>
      <c r="V19189" s="42"/>
      <c r="W19189" s="42"/>
      <c r="X19189" s="42"/>
      <c r="Y19189" s="42"/>
      <c r="Z19189" s="42"/>
    </row>
    <row r="19190">
      <c r="B19190" s="42"/>
      <c r="D19190" s="90"/>
      <c r="F19190" s="90"/>
      <c r="G19190" s="42"/>
      <c r="H19190" s="90"/>
      <c r="M19190" s="42"/>
      <c r="S19190" s="42"/>
      <c r="T19190" s="42"/>
      <c r="U19190" s="42"/>
      <c r="V19190" s="42"/>
      <c r="W19190" s="42"/>
      <c r="X19190" s="42"/>
      <c r="Y19190" s="42"/>
      <c r="Z19190" s="42"/>
    </row>
    <row r="19191">
      <c r="B19191" s="42"/>
      <c r="D19191" s="90"/>
      <c r="F19191" s="90"/>
      <c r="G19191" s="42"/>
      <c r="H19191" s="90"/>
      <c r="M19191" s="42"/>
      <c r="S19191" s="42"/>
      <c r="T19191" s="42"/>
      <c r="U19191" s="42"/>
      <c r="V19191" s="42"/>
      <c r="W19191" s="42"/>
      <c r="X19191" s="42"/>
      <c r="Y19191" s="42"/>
      <c r="Z19191" s="42"/>
    </row>
    <row r="19192">
      <c r="B19192" s="42"/>
      <c r="D19192" s="90"/>
      <c r="F19192" s="90"/>
      <c r="G19192" s="42"/>
      <c r="H19192" s="90"/>
      <c r="M19192" s="42"/>
      <c r="S19192" s="42"/>
      <c r="T19192" s="42"/>
      <c r="U19192" s="42"/>
      <c r="V19192" s="42"/>
      <c r="W19192" s="42"/>
      <c r="X19192" s="42"/>
      <c r="Y19192" s="42"/>
      <c r="Z19192" s="42"/>
    </row>
    <row r="19193">
      <c r="B19193" s="42"/>
      <c r="D19193" s="90"/>
      <c r="F19193" s="90"/>
      <c r="G19193" s="42"/>
      <c r="H19193" s="90"/>
      <c r="M19193" s="42"/>
      <c r="S19193" s="42"/>
      <c r="T19193" s="42"/>
      <c r="U19193" s="42"/>
      <c r="V19193" s="42"/>
      <c r="W19193" s="42"/>
      <c r="X19193" s="42"/>
      <c r="Y19193" s="42"/>
      <c r="Z19193" s="42"/>
    </row>
    <row r="19194">
      <c r="B19194" s="42"/>
      <c r="D19194" s="90"/>
      <c r="F19194" s="90"/>
      <c r="G19194" s="42"/>
      <c r="H19194" s="90"/>
      <c r="M19194" s="42"/>
      <c r="S19194" s="42"/>
      <c r="T19194" s="42"/>
      <c r="U19194" s="42"/>
      <c r="V19194" s="42"/>
      <c r="W19194" s="42"/>
      <c r="X19194" s="42"/>
      <c r="Y19194" s="42"/>
      <c r="Z19194" s="42"/>
    </row>
    <row r="19195">
      <c r="B19195" s="42"/>
      <c r="D19195" s="90"/>
      <c r="F19195" s="90"/>
      <c r="G19195" s="42"/>
      <c r="H19195" s="90"/>
      <c r="M19195" s="42"/>
      <c r="S19195" s="42"/>
      <c r="T19195" s="42"/>
      <c r="U19195" s="42"/>
      <c r="V19195" s="42"/>
      <c r="W19195" s="42"/>
      <c r="X19195" s="42"/>
      <c r="Y19195" s="42"/>
      <c r="Z19195" s="42"/>
    </row>
    <row r="19196">
      <c r="B19196" s="42"/>
      <c r="D19196" s="90"/>
      <c r="F19196" s="90"/>
      <c r="G19196" s="42"/>
      <c r="H19196" s="90"/>
      <c r="M19196" s="42"/>
      <c r="S19196" s="42"/>
      <c r="T19196" s="42"/>
      <c r="U19196" s="42"/>
      <c r="V19196" s="42"/>
      <c r="W19196" s="42"/>
      <c r="X19196" s="42"/>
      <c r="Y19196" s="42"/>
      <c r="Z19196" s="42"/>
    </row>
    <row r="19197">
      <c r="B19197" s="42"/>
      <c r="D19197" s="90"/>
      <c r="F19197" s="90"/>
      <c r="G19197" s="42"/>
      <c r="H19197" s="90"/>
      <c r="M19197" s="42"/>
      <c r="S19197" s="42"/>
      <c r="T19197" s="42"/>
      <c r="U19197" s="42"/>
      <c r="V19197" s="42"/>
      <c r="W19197" s="42"/>
      <c r="X19197" s="42"/>
      <c r="Y19197" s="42"/>
      <c r="Z19197" s="42"/>
    </row>
    <row r="19198">
      <c r="B19198" s="42"/>
      <c r="D19198" s="90"/>
      <c r="F19198" s="90"/>
      <c r="G19198" s="42"/>
      <c r="H19198" s="90"/>
      <c r="M19198" s="42"/>
      <c r="S19198" s="42"/>
      <c r="T19198" s="42"/>
      <c r="U19198" s="42"/>
      <c r="V19198" s="42"/>
      <c r="W19198" s="42"/>
      <c r="X19198" s="42"/>
      <c r="Y19198" s="42"/>
      <c r="Z19198" s="42"/>
    </row>
    <row r="19199">
      <c r="B19199" s="42"/>
      <c r="D19199" s="90"/>
      <c r="F19199" s="90"/>
      <c r="G19199" s="42"/>
      <c r="H19199" s="90"/>
      <c r="M19199" s="42"/>
      <c r="S19199" s="42"/>
      <c r="T19199" s="42"/>
      <c r="U19199" s="42"/>
      <c r="V19199" s="42"/>
      <c r="W19199" s="42"/>
      <c r="X19199" s="42"/>
      <c r="Y19199" s="42"/>
      <c r="Z19199" s="42"/>
    </row>
    <row r="19200">
      <c r="B19200" s="42"/>
      <c r="D19200" s="90"/>
      <c r="F19200" s="90"/>
      <c r="G19200" s="42"/>
      <c r="H19200" s="90"/>
      <c r="M19200" s="42"/>
      <c r="S19200" s="42"/>
      <c r="T19200" s="42"/>
      <c r="U19200" s="42"/>
      <c r="V19200" s="42"/>
      <c r="W19200" s="42"/>
      <c r="X19200" s="42"/>
      <c r="Y19200" s="42"/>
      <c r="Z19200" s="42"/>
    </row>
    <row r="19201">
      <c r="B19201" s="42"/>
      <c r="D19201" s="90"/>
      <c r="F19201" s="90"/>
      <c r="G19201" s="42"/>
      <c r="H19201" s="90"/>
      <c r="M19201" s="42"/>
      <c r="S19201" s="42"/>
      <c r="T19201" s="42"/>
      <c r="U19201" s="42"/>
      <c r="V19201" s="42"/>
      <c r="W19201" s="42"/>
      <c r="X19201" s="42"/>
      <c r="Y19201" s="42"/>
      <c r="Z19201" s="42"/>
    </row>
    <row r="19202">
      <c r="B19202" s="42"/>
      <c r="D19202" s="90"/>
      <c r="F19202" s="90"/>
      <c r="G19202" s="42"/>
      <c r="H19202" s="90"/>
      <c r="M19202" s="42"/>
      <c r="S19202" s="42"/>
      <c r="T19202" s="42"/>
      <c r="U19202" s="42"/>
      <c r="V19202" s="42"/>
      <c r="W19202" s="42"/>
      <c r="X19202" s="42"/>
      <c r="Y19202" s="42"/>
      <c r="Z19202" s="42"/>
    </row>
    <row r="19203">
      <c r="B19203" s="42"/>
      <c r="D19203" s="90"/>
      <c r="F19203" s="90"/>
      <c r="G19203" s="42"/>
      <c r="H19203" s="90"/>
      <c r="M19203" s="42"/>
      <c r="S19203" s="42"/>
      <c r="T19203" s="42"/>
      <c r="U19203" s="42"/>
      <c r="V19203" s="42"/>
      <c r="W19203" s="42"/>
      <c r="X19203" s="42"/>
      <c r="Y19203" s="42"/>
      <c r="Z19203" s="42"/>
    </row>
    <row r="19204">
      <c r="B19204" s="42"/>
      <c r="D19204" s="90"/>
      <c r="F19204" s="90"/>
      <c r="G19204" s="42"/>
      <c r="H19204" s="90"/>
      <c r="M19204" s="42"/>
      <c r="S19204" s="42"/>
      <c r="T19204" s="42"/>
      <c r="U19204" s="42"/>
      <c r="V19204" s="42"/>
      <c r="W19204" s="42"/>
      <c r="X19204" s="42"/>
      <c r="Y19204" s="42"/>
      <c r="Z19204" s="42"/>
    </row>
    <row r="19205">
      <c r="B19205" s="42"/>
      <c r="D19205" s="90"/>
      <c r="F19205" s="90"/>
      <c r="G19205" s="42"/>
      <c r="H19205" s="90"/>
      <c r="M19205" s="42"/>
      <c r="S19205" s="42"/>
      <c r="T19205" s="42"/>
      <c r="U19205" s="42"/>
      <c r="V19205" s="42"/>
      <c r="W19205" s="42"/>
      <c r="X19205" s="42"/>
      <c r="Y19205" s="42"/>
      <c r="Z19205" s="42"/>
    </row>
    <row r="19206">
      <c r="B19206" s="42"/>
      <c r="D19206" s="90"/>
      <c r="F19206" s="90"/>
      <c r="G19206" s="42"/>
      <c r="H19206" s="90"/>
      <c r="M19206" s="42"/>
      <c r="S19206" s="42"/>
      <c r="T19206" s="42"/>
      <c r="U19206" s="42"/>
      <c r="V19206" s="42"/>
      <c r="W19206" s="42"/>
      <c r="X19206" s="42"/>
      <c r="Y19206" s="42"/>
      <c r="Z19206" s="42"/>
    </row>
    <row r="19207">
      <c r="B19207" s="42"/>
      <c r="D19207" s="90"/>
      <c r="F19207" s="90"/>
      <c r="G19207" s="42"/>
      <c r="H19207" s="90"/>
      <c r="M19207" s="42"/>
      <c r="S19207" s="42"/>
      <c r="T19207" s="42"/>
      <c r="U19207" s="42"/>
      <c r="V19207" s="42"/>
      <c r="W19207" s="42"/>
      <c r="X19207" s="42"/>
      <c r="Y19207" s="42"/>
      <c r="Z19207" s="42"/>
    </row>
    <row r="19208">
      <c r="B19208" s="42"/>
      <c r="D19208" s="90"/>
      <c r="F19208" s="90"/>
      <c r="G19208" s="42"/>
      <c r="H19208" s="90"/>
      <c r="M19208" s="42"/>
      <c r="S19208" s="42"/>
      <c r="T19208" s="42"/>
      <c r="U19208" s="42"/>
      <c r="V19208" s="42"/>
      <c r="W19208" s="42"/>
      <c r="X19208" s="42"/>
      <c r="Y19208" s="42"/>
      <c r="Z19208" s="42"/>
    </row>
    <row r="19209">
      <c r="B19209" s="42"/>
      <c r="D19209" s="90"/>
      <c r="F19209" s="90"/>
      <c r="G19209" s="42"/>
      <c r="H19209" s="90"/>
      <c r="M19209" s="42"/>
      <c r="S19209" s="42"/>
      <c r="T19209" s="42"/>
      <c r="U19209" s="42"/>
      <c r="V19209" s="42"/>
      <c r="W19209" s="42"/>
      <c r="X19209" s="42"/>
      <c r="Y19209" s="42"/>
      <c r="Z19209" s="42"/>
    </row>
    <row r="19210">
      <c r="B19210" s="42"/>
      <c r="D19210" s="90"/>
      <c r="F19210" s="90"/>
      <c r="G19210" s="42"/>
      <c r="H19210" s="90"/>
      <c r="M19210" s="42"/>
      <c r="S19210" s="42"/>
      <c r="T19210" s="42"/>
      <c r="U19210" s="42"/>
      <c r="V19210" s="42"/>
      <c r="W19210" s="42"/>
      <c r="X19210" s="42"/>
      <c r="Y19210" s="42"/>
      <c r="Z19210" s="42"/>
    </row>
    <row r="19211">
      <c r="B19211" s="42"/>
      <c r="D19211" s="90"/>
      <c r="F19211" s="90"/>
      <c r="G19211" s="42"/>
      <c r="H19211" s="90"/>
      <c r="M19211" s="42"/>
      <c r="S19211" s="42"/>
      <c r="T19211" s="42"/>
      <c r="U19211" s="42"/>
      <c r="V19211" s="42"/>
      <c r="W19211" s="42"/>
      <c r="X19211" s="42"/>
      <c r="Y19211" s="42"/>
      <c r="Z19211" s="42"/>
    </row>
    <row r="19212">
      <c r="B19212" s="42"/>
      <c r="D19212" s="90"/>
      <c r="F19212" s="90"/>
      <c r="G19212" s="42"/>
      <c r="H19212" s="90"/>
      <c r="M19212" s="42"/>
      <c r="S19212" s="42"/>
      <c r="T19212" s="42"/>
      <c r="U19212" s="42"/>
      <c r="V19212" s="42"/>
      <c r="W19212" s="42"/>
      <c r="X19212" s="42"/>
      <c r="Y19212" s="42"/>
      <c r="Z19212" s="42"/>
    </row>
    <row r="19213">
      <c r="B19213" s="42"/>
      <c r="D19213" s="90"/>
      <c r="F19213" s="90"/>
      <c r="G19213" s="42"/>
      <c r="H19213" s="90"/>
      <c r="M19213" s="42"/>
      <c r="S19213" s="42"/>
      <c r="T19213" s="42"/>
      <c r="U19213" s="42"/>
      <c r="V19213" s="42"/>
      <c r="W19213" s="42"/>
      <c r="X19213" s="42"/>
      <c r="Y19213" s="42"/>
      <c r="Z19213" s="42"/>
    </row>
    <row r="19214">
      <c r="B19214" s="42"/>
      <c r="D19214" s="90"/>
      <c r="F19214" s="90"/>
      <c r="G19214" s="42"/>
      <c r="H19214" s="90"/>
      <c r="M19214" s="42"/>
      <c r="S19214" s="42"/>
      <c r="T19214" s="42"/>
      <c r="U19214" s="42"/>
      <c r="V19214" s="42"/>
      <c r="W19214" s="42"/>
      <c r="X19214" s="42"/>
      <c r="Y19214" s="42"/>
      <c r="Z19214" s="42"/>
    </row>
    <row r="19215">
      <c r="B19215" s="42"/>
      <c r="D19215" s="90"/>
      <c r="F19215" s="90"/>
      <c r="G19215" s="42"/>
      <c r="H19215" s="90"/>
      <c r="M19215" s="42"/>
      <c r="S19215" s="42"/>
      <c r="T19215" s="42"/>
      <c r="U19215" s="42"/>
      <c r="V19215" s="42"/>
      <c r="W19215" s="42"/>
      <c r="X19215" s="42"/>
      <c r="Y19215" s="42"/>
      <c r="Z19215" s="42"/>
    </row>
    <row r="19216">
      <c r="B19216" s="42"/>
      <c r="D19216" s="90"/>
      <c r="F19216" s="90"/>
      <c r="G19216" s="42"/>
      <c r="H19216" s="90"/>
      <c r="M19216" s="42"/>
      <c r="S19216" s="42"/>
      <c r="T19216" s="42"/>
      <c r="U19216" s="42"/>
      <c r="V19216" s="42"/>
      <c r="W19216" s="42"/>
      <c r="X19216" s="42"/>
      <c r="Y19216" s="42"/>
      <c r="Z19216" s="42"/>
    </row>
    <row r="19217">
      <c r="B19217" s="42"/>
      <c r="D19217" s="90"/>
      <c r="F19217" s="90"/>
      <c r="G19217" s="42"/>
      <c r="H19217" s="90"/>
      <c r="M19217" s="42"/>
      <c r="S19217" s="42"/>
      <c r="T19217" s="42"/>
      <c r="U19217" s="42"/>
      <c r="V19217" s="42"/>
      <c r="W19217" s="42"/>
      <c r="X19217" s="42"/>
      <c r="Y19217" s="42"/>
      <c r="Z19217" s="42"/>
    </row>
    <row r="19218">
      <c r="B19218" s="42"/>
      <c r="D19218" s="90"/>
      <c r="F19218" s="90"/>
      <c r="G19218" s="42"/>
      <c r="H19218" s="90"/>
      <c r="M19218" s="42"/>
      <c r="S19218" s="42"/>
      <c r="T19218" s="42"/>
      <c r="U19218" s="42"/>
      <c r="V19218" s="42"/>
      <c r="W19218" s="42"/>
      <c r="X19218" s="42"/>
      <c r="Y19218" s="42"/>
      <c r="Z19218" s="42"/>
    </row>
    <row r="19219">
      <c r="B19219" s="42"/>
      <c r="D19219" s="90"/>
      <c r="F19219" s="90"/>
      <c r="G19219" s="42"/>
      <c r="H19219" s="90"/>
      <c r="M19219" s="42"/>
      <c r="S19219" s="42"/>
      <c r="T19219" s="42"/>
      <c r="U19219" s="42"/>
      <c r="V19219" s="42"/>
      <c r="W19219" s="42"/>
      <c r="X19219" s="42"/>
      <c r="Y19219" s="42"/>
      <c r="Z19219" s="42"/>
    </row>
    <row r="19220">
      <c r="B19220" s="42"/>
      <c r="D19220" s="90"/>
      <c r="F19220" s="90"/>
      <c r="G19220" s="42"/>
      <c r="H19220" s="90"/>
      <c r="M19220" s="42"/>
      <c r="S19220" s="42"/>
      <c r="T19220" s="42"/>
      <c r="U19220" s="42"/>
      <c r="V19220" s="42"/>
      <c r="W19220" s="42"/>
      <c r="X19220" s="42"/>
      <c r="Y19220" s="42"/>
      <c r="Z19220" s="42"/>
    </row>
    <row r="19221">
      <c r="B19221" s="42"/>
      <c r="D19221" s="90"/>
      <c r="F19221" s="90"/>
      <c r="G19221" s="42"/>
      <c r="H19221" s="90"/>
      <c r="M19221" s="42"/>
      <c r="S19221" s="42"/>
      <c r="T19221" s="42"/>
      <c r="U19221" s="42"/>
      <c r="V19221" s="42"/>
      <c r="W19221" s="42"/>
      <c r="X19221" s="42"/>
      <c r="Y19221" s="42"/>
      <c r="Z19221" s="42"/>
    </row>
    <row r="19222">
      <c r="B19222" s="42"/>
      <c r="D19222" s="90"/>
      <c r="F19222" s="90"/>
      <c r="G19222" s="42"/>
      <c r="H19222" s="90"/>
      <c r="M19222" s="42"/>
      <c r="S19222" s="42"/>
      <c r="T19222" s="42"/>
      <c r="U19222" s="42"/>
      <c r="V19222" s="42"/>
      <c r="W19222" s="42"/>
      <c r="X19222" s="42"/>
      <c r="Y19222" s="42"/>
      <c r="Z19222" s="42"/>
    </row>
    <row r="19223">
      <c r="B19223" s="42"/>
      <c r="D19223" s="90"/>
      <c r="F19223" s="90"/>
      <c r="G19223" s="42"/>
      <c r="H19223" s="90"/>
      <c r="M19223" s="42"/>
      <c r="S19223" s="42"/>
      <c r="T19223" s="42"/>
      <c r="U19223" s="42"/>
      <c r="V19223" s="42"/>
      <c r="W19223" s="42"/>
      <c r="X19223" s="42"/>
      <c r="Y19223" s="42"/>
      <c r="Z19223" s="42"/>
    </row>
    <row r="19224">
      <c r="B19224" s="42"/>
      <c r="D19224" s="90"/>
      <c r="F19224" s="90"/>
      <c r="G19224" s="42"/>
      <c r="H19224" s="90"/>
      <c r="M19224" s="42"/>
      <c r="S19224" s="42"/>
      <c r="T19224" s="42"/>
      <c r="U19224" s="42"/>
      <c r="V19224" s="42"/>
      <c r="W19224" s="42"/>
      <c r="X19224" s="42"/>
      <c r="Y19224" s="42"/>
      <c r="Z19224" s="42"/>
    </row>
    <row r="19225">
      <c r="B19225" s="42"/>
      <c r="D19225" s="90"/>
      <c r="F19225" s="90"/>
      <c r="G19225" s="42"/>
      <c r="H19225" s="90"/>
      <c r="M19225" s="42"/>
      <c r="S19225" s="42"/>
      <c r="T19225" s="42"/>
      <c r="U19225" s="42"/>
      <c r="V19225" s="42"/>
      <c r="W19225" s="42"/>
      <c r="X19225" s="42"/>
      <c r="Y19225" s="42"/>
      <c r="Z19225" s="42"/>
    </row>
    <row r="19226">
      <c r="B19226" s="42"/>
      <c r="D19226" s="90"/>
      <c r="F19226" s="90"/>
      <c r="G19226" s="42"/>
      <c r="H19226" s="90"/>
      <c r="M19226" s="42"/>
      <c r="S19226" s="42"/>
      <c r="T19226" s="42"/>
      <c r="U19226" s="42"/>
      <c r="V19226" s="42"/>
      <c r="W19226" s="42"/>
      <c r="X19226" s="42"/>
      <c r="Y19226" s="42"/>
      <c r="Z19226" s="42"/>
    </row>
    <row r="19227">
      <c r="B19227" s="42"/>
      <c r="D19227" s="90"/>
      <c r="F19227" s="90"/>
      <c r="G19227" s="42"/>
      <c r="H19227" s="90"/>
      <c r="M19227" s="42"/>
      <c r="S19227" s="42"/>
      <c r="T19227" s="42"/>
      <c r="U19227" s="42"/>
      <c r="V19227" s="42"/>
      <c r="W19227" s="42"/>
      <c r="X19227" s="42"/>
      <c r="Y19227" s="42"/>
      <c r="Z19227" s="42"/>
    </row>
    <row r="19228">
      <c r="B19228" s="42"/>
      <c r="D19228" s="90"/>
      <c r="F19228" s="90"/>
      <c r="G19228" s="42"/>
      <c r="H19228" s="90"/>
      <c r="M19228" s="42"/>
      <c r="S19228" s="42"/>
      <c r="T19228" s="42"/>
      <c r="U19228" s="42"/>
      <c r="V19228" s="42"/>
      <c r="W19228" s="42"/>
      <c r="X19228" s="42"/>
      <c r="Y19228" s="42"/>
      <c r="Z19228" s="42"/>
    </row>
    <row r="19229">
      <c r="B19229" s="42"/>
      <c r="D19229" s="90"/>
      <c r="F19229" s="90"/>
      <c r="G19229" s="42"/>
      <c r="H19229" s="90"/>
      <c r="M19229" s="42"/>
      <c r="S19229" s="42"/>
      <c r="T19229" s="42"/>
      <c r="U19229" s="42"/>
      <c r="V19229" s="42"/>
      <c r="W19229" s="42"/>
      <c r="X19229" s="42"/>
      <c r="Y19229" s="42"/>
      <c r="Z19229" s="42"/>
    </row>
    <row r="19230">
      <c r="B19230" s="42"/>
      <c r="D19230" s="90"/>
      <c r="F19230" s="90"/>
      <c r="G19230" s="42"/>
      <c r="H19230" s="90"/>
      <c r="M19230" s="42"/>
      <c r="S19230" s="42"/>
      <c r="T19230" s="42"/>
      <c r="U19230" s="42"/>
      <c r="V19230" s="42"/>
      <c r="W19230" s="42"/>
      <c r="X19230" s="42"/>
      <c r="Y19230" s="42"/>
      <c r="Z19230" s="42"/>
    </row>
    <row r="19231">
      <c r="B19231" s="42"/>
      <c r="D19231" s="90"/>
      <c r="F19231" s="90"/>
      <c r="G19231" s="42"/>
      <c r="H19231" s="90"/>
      <c r="M19231" s="42"/>
      <c r="S19231" s="42"/>
      <c r="T19231" s="42"/>
      <c r="U19231" s="42"/>
      <c r="V19231" s="42"/>
      <c r="W19231" s="42"/>
      <c r="X19231" s="42"/>
      <c r="Y19231" s="42"/>
      <c r="Z19231" s="42"/>
    </row>
    <row r="19232">
      <c r="B19232" s="42"/>
      <c r="D19232" s="90"/>
      <c r="F19232" s="90"/>
      <c r="G19232" s="42"/>
      <c r="H19232" s="90"/>
      <c r="M19232" s="42"/>
      <c r="S19232" s="42"/>
      <c r="T19232" s="42"/>
      <c r="U19232" s="42"/>
      <c r="V19232" s="42"/>
      <c r="W19232" s="42"/>
      <c r="X19232" s="42"/>
      <c r="Y19232" s="42"/>
      <c r="Z19232" s="42"/>
    </row>
    <row r="19233">
      <c r="B19233" s="42"/>
      <c r="D19233" s="90"/>
      <c r="F19233" s="90"/>
      <c r="G19233" s="42"/>
      <c r="H19233" s="90"/>
      <c r="M19233" s="42"/>
      <c r="S19233" s="42"/>
      <c r="T19233" s="42"/>
      <c r="U19233" s="42"/>
      <c r="V19233" s="42"/>
      <c r="W19233" s="42"/>
      <c r="X19233" s="42"/>
      <c r="Y19233" s="42"/>
      <c r="Z19233" s="42"/>
    </row>
    <row r="19234">
      <c r="B19234" s="42"/>
      <c r="D19234" s="90"/>
      <c r="F19234" s="90"/>
      <c r="G19234" s="42"/>
      <c r="H19234" s="90"/>
      <c r="M19234" s="42"/>
      <c r="S19234" s="42"/>
      <c r="T19234" s="42"/>
      <c r="U19234" s="42"/>
      <c r="V19234" s="42"/>
      <c r="W19234" s="42"/>
      <c r="X19234" s="42"/>
      <c r="Y19234" s="42"/>
      <c r="Z19234" s="42"/>
    </row>
    <row r="19235">
      <c r="B19235" s="42"/>
      <c r="D19235" s="90"/>
      <c r="F19235" s="90"/>
      <c r="G19235" s="42"/>
      <c r="H19235" s="90"/>
      <c r="M19235" s="42"/>
      <c r="S19235" s="42"/>
      <c r="T19235" s="42"/>
      <c r="U19235" s="42"/>
      <c r="V19235" s="42"/>
      <c r="W19235" s="42"/>
      <c r="X19235" s="42"/>
      <c r="Y19235" s="42"/>
      <c r="Z19235" s="42"/>
    </row>
    <row r="19236">
      <c r="B19236" s="42"/>
      <c r="D19236" s="90"/>
      <c r="F19236" s="90"/>
      <c r="G19236" s="42"/>
      <c r="H19236" s="90"/>
      <c r="M19236" s="42"/>
      <c r="S19236" s="42"/>
      <c r="T19236" s="42"/>
      <c r="U19236" s="42"/>
      <c r="V19236" s="42"/>
      <c r="W19236" s="42"/>
      <c r="X19236" s="42"/>
      <c r="Y19236" s="42"/>
      <c r="Z19236" s="42"/>
    </row>
    <row r="19237">
      <c r="B19237" s="42"/>
      <c r="D19237" s="90"/>
      <c r="F19237" s="90"/>
      <c r="G19237" s="42"/>
      <c r="H19237" s="90"/>
      <c r="M19237" s="42"/>
      <c r="S19237" s="42"/>
      <c r="T19237" s="42"/>
      <c r="U19237" s="42"/>
      <c r="V19237" s="42"/>
      <c r="W19237" s="42"/>
      <c r="X19237" s="42"/>
      <c r="Y19237" s="42"/>
      <c r="Z19237" s="42"/>
    </row>
    <row r="19238">
      <c r="B19238" s="42"/>
      <c r="D19238" s="90"/>
      <c r="F19238" s="90"/>
      <c r="G19238" s="42"/>
      <c r="H19238" s="90"/>
      <c r="M19238" s="42"/>
      <c r="S19238" s="42"/>
      <c r="T19238" s="42"/>
      <c r="U19238" s="42"/>
      <c r="V19238" s="42"/>
      <c r="W19238" s="42"/>
      <c r="X19238" s="42"/>
      <c r="Y19238" s="42"/>
      <c r="Z19238" s="42"/>
    </row>
    <row r="19239">
      <c r="B19239" s="42"/>
      <c r="D19239" s="90"/>
      <c r="F19239" s="90"/>
      <c r="G19239" s="42"/>
      <c r="H19239" s="90"/>
      <c r="M19239" s="42"/>
      <c r="S19239" s="42"/>
      <c r="T19239" s="42"/>
      <c r="U19239" s="42"/>
      <c r="V19239" s="42"/>
      <c r="W19239" s="42"/>
      <c r="X19239" s="42"/>
      <c r="Y19239" s="42"/>
      <c r="Z19239" s="42"/>
    </row>
    <row r="19240">
      <c r="B19240" s="42"/>
      <c r="D19240" s="90"/>
      <c r="F19240" s="90"/>
      <c r="G19240" s="42"/>
      <c r="H19240" s="90"/>
      <c r="M19240" s="42"/>
      <c r="S19240" s="42"/>
      <c r="T19240" s="42"/>
      <c r="U19240" s="42"/>
      <c r="V19240" s="42"/>
      <c r="W19240" s="42"/>
      <c r="X19240" s="42"/>
      <c r="Y19240" s="42"/>
      <c r="Z19240" s="42"/>
    </row>
    <row r="19241">
      <c r="B19241" s="42"/>
      <c r="D19241" s="90"/>
      <c r="F19241" s="90"/>
      <c r="G19241" s="42"/>
      <c r="H19241" s="90"/>
      <c r="M19241" s="42"/>
      <c r="S19241" s="42"/>
      <c r="T19241" s="42"/>
      <c r="U19241" s="42"/>
      <c r="V19241" s="42"/>
      <c r="W19241" s="42"/>
      <c r="X19241" s="42"/>
      <c r="Y19241" s="42"/>
      <c r="Z19241" s="42"/>
    </row>
    <row r="19242">
      <c r="B19242" s="42"/>
      <c r="D19242" s="90"/>
      <c r="F19242" s="90"/>
      <c r="G19242" s="42"/>
      <c r="H19242" s="90"/>
      <c r="M19242" s="42"/>
      <c r="S19242" s="42"/>
      <c r="T19242" s="42"/>
      <c r="U19242" s="42"/>
      <c r="V19242" s="42"/>
      <c r="W19242" s="42"/>
      <c r="X19242" s="42"/>
      <c r="Y19242" s="42"/>
      <c r="Z19242" s="42"/>
    </row>
    <row r="19243">
      <c r="B19243" s="42"/>
      <c r="D19243" s="90"/>
      <c r="F19243" s="90"/>
      <c r="G19243" s="42"/>
      <c r="H19243" s="90"/>
      <c r="M19243" s="42"/>
      <c r="S19243" s="42"/>
      <c r="T19243" s="42"/>
      <c r="U19243" s="42"/>
      <c r="V19243" s="42"/>
      <c r="W19243" s="42"/>
      <c r="X19243" s="42"/>
      <c r="Y19243" s="42"/>
      <c r="Z19243" s="42"/>
    </row>
    <row r="19244">
      <c r="B19244" s="42"/>
      <c r="D19244" s="90"/>
      <c r="F19244" s="90"/>
      <c r="G19244" s="42"/>
      <c r="H19244" s="90"/>
      <c r="M19244" s="42"/>
      <c r="S19244" s="42"/>
      <c r="T19244" s="42"/>
      <c r="U19244" s="42"/>
      <c r="V19244" s="42"/>
      <c r="W19244" s="42"/>
      <c r="X19244" s="42"/>
      <c r="Y19244" s="42"/>
      <c r="Z19244" s="42"/>
    </row>
    <row r="19245">
      <c r="B19245" s="42"/>
      <c r="D19245" s="90"/>
      <c r="F19245" s="90"/>
      <c r="G19245" s="42"/>
      <c r="H19245" s="90"/>
      <c r="M19245" s="42"/>
      <c r="S19245" s="42"/>
      <c r="T19245" s="42"/>
      <c r="U19245" s="42"/>
      <c r="V19245" s="42"/>
      <c r="W19245" s="42"/>
      <c r="X19245" s="42"/>
      <c r="Y19245" s="42"/>
      <c r="Z19245" s="42"/>
    </row>
    <row r="19246">
      <c r="B19246" s="42"/>
      <c r="D19246" s="90"/>
      <c r="F19246" s="90"/>
      <c r="G19246" s="42"/>
      <c r="H19246" s="90"/>
      <c r="M19246" s="42"/>
      <c r="S19246" s="42"/>
      <c r="T19246" s="42"/>
      <c r="U19246" s="42"/>
      <c r="V19246" s="42"/>
      <c r="W19246" s="42"/>
      <c r="X19246" s="42"/>
      <c r="Y19246" s="42"/>
      <c r="Z19246" s="42"/>
    </row>
    <row r="19247">
      <c r="B19247" s="42"/>
      <c r="D19247" s="90"/>
      <c r="F19247" s="90"/>
      <c r="G19247" s="42"/>
      <c r="H19247" s="90"/>
      <c r="M19247" s="42"/>
      <c r="S19247" s="42"/>
      <c r="T19247" s="42"/>
      <c r="U19247" s="42"/>
      <c r="V19247" s="42"/>
      <c r="W19247" s="42"/>
      <c r="X19247" s="42"/>
      <c r="Y19247" s="42"/>
      <c r="Z19247" s="42"/>
    </row>
    <row r="19248">
      <c r="B19248" s="42"/>
      <c r="D19248" s="90"/>
      <c r="F19248" s="90"/>
      <c r="G19248" s="42"/>
      <c r="H19248" s="90"/>
      <c r="M19248" s="42"/>
      <c r="S19248" s="42"/>
      <c r="T19248" s="42"/>
      <c r="U19248" s="42"/>
      <c r="V19248" s="42"/>
      <c r="W19248" s="42"/>
      <c r="X19248" s="42"/>
      <c r="Y19248" s="42"/>
      <c r="Z19248" s="42"/>
    </row>
    <row r="19249">
      <c r="B19249" s="42"/>
      <c r="D19249" s="90"/>
      <c r="F19249" s="90"/>
      <c r="G19249" s="42"/>
      <c r="H19249" s="90"/>
      <c r="M19249" s="42"/>
      <c r="S19249" s="42"/>
      <c r="T19249" s="42"/>
      <c r="U19249" s="42"/>
      <c r="V19249" s="42"/>
      <c r="W19249" s="42"/>
      <c r="X19249" s="42"/>
      <c r="Y19249" s="42"/>
      <c r="Z19249" s="42"/>
    </row>
    <row r="19250">
      <c r="B19250" s="42"/>
      <c r="D19250" s="90"/>
      <c r="F19250" s="90"/>
      <c r="G19250" s="42"/>
      <c r="H19250" s="90"/>
      <c r="M19250" s="42"/>
      <c r="S19250" s="42"/>
      <c r="T19250" s="42"/>
      <c r="U19250" s="42"/>
      <c r="V19250" s="42"/>
      <c r="W19250" s="42"/>
      <c r="X19250" s="42"/>
      <c r="Y19250" s="42"/>
      <c r="Z19250" s="42"/>
    </row>
    <row r="19251">
      <c r="B19251" s="42"/>
      <c r="D19251" s="90"/>
      <c r="F19251" s="90"/>
      <c r="G19251" s="42"/>
      <c r="H19251" s="90"/>
      <c r="M19251" s="42"/>
      <c r="S19251" s="42"/>
      <c r="T19251" s="42"/>
      <c r="U19251" s="42"/>
      <c r="V19251" s="42"/>
      <c r="W19251" s="42"/>
      <c r="X19251" s="42"/>
      <c r="Y19251" s="42"/>
      <c r="Z19251" s="42"/>
    </row>
    <row r="19252">
      <c r="B19252" s="42"/>
      <c r="D19252" s="90"/>
      <c r="F19252" s="90"/>
      <c r="G19252" s="42"/>
      <c r="H19252" s="90"/>
      <c r="M19252" s="42"/>
      <c r="S19252" s="42"/>
      <c r="T19252" s="42"/>
      <c r="U19252" s="42"/>
      <c r="V19252" s="42"/>
      <c r="W19252" s="42"/>
      <c r="X19252" s="42"/>
      <c r="Y19252" s="42"/>
      <c r="Z19252" s="42"/>
    </row>
    <row r="19253">
      <c r="B19253" s="42"/>
      <c r="D19253" s="90"/>
      <c r="F19253" s="90"/>
      <c r="G19253" s="42"/>
      <c r="H19253" s="90"/>
      <c r="M19253" s="42"/>
      <c r="S19253" s="42"/>
      <c r="T19253" s="42"/>
      <c r="U19253" s="42"/>
      <c r="V19253" s="42"/>
      <c r="W19253" s="42"/>
      <c r="X19253" s="42"/>
      <c r="Y19253" s="42"/>
      <c r="Z19253" s="42"/>
    </row>
    <row r="19254">
      <c r="B19254" s="42"/>
      <c r="D19254" s="90"/>
      <c r="F19254" s="90"/>
      <c r="G19254" s="42"/>
      <c r="H19254" s="90"/>
      <c r="M19254" s="42"/>
      <c r="S19254" s="42"/>
      <c r="T19254" s="42"/>
      <c r="U19254" s="42"/>
      <c r="V19254" s="42"/>
      <c r="W19254" s="42"/>
      <c r="X19254" s="42"/>
      <c r="Y19254" s="42"/>
      <c r="Z19254" s="42"/>
    </row>
    <row r="19255">
      <c r="B19255" s="42"/>
      <c r="D19255" s="90"/>
      <c r="F19255" s="90"/>
      <c r="G19255" s="42"/>
      <c r="H19255" s="90"/>
      <c r="M19255" s="42"/>
      <c r="S19255" s="42"/>
      <c r="T19255" s="42"/>
      <c r="U19255" s="42"/>
      <c r="V19255" s="42"/>
      <c r="W19255" s="42"/>
      <c r="X19255" s="42"/>
      <c r="Y19255" s="42"/>
      <c r="Z19255" s="42"/>
    </row>
    <row r="19256">
      <c r="B19256" s="42"/>
      <c r="D19256" s="90"/>
      <c r="F19256" s="90"/>
      <c r="G19256" s="42"/>
      <c r="H19256" s="90"/>
      <c r="M19256" s="42"/>
      <c r="S19256" s="42"/>
      <c r="T19256" s="42"/>
      <c r="U19256" s="42"/>
      <c r="V19256" s="42"/>
      <c r="W19256" s="42"/>
      <c r="X19256" s="42"/>
      <c r="Y19256" s="42"/>
      <c r="Z19256" s="42"/>
    </row>
    <row r="19257">
      <c r="B19257" s="42"/>
      <c r="D19257" s="90"/>
      <c r="F19257" s="90"/>
      <c r="G19257" s="42"/>
      <c r="H19257" s="90"/>
      <c r="M19257" s="42"/>
      <c r="S19257" s="42"/>
      <c r="T19257" s="42"/>
      <c r="U19257" s="42"/>
      <c r="V19257" s="42"/>
      <c r="W19257" s="42"/>
      <c r="X19257" s="42"/>
      <c r="Y19257" s="42"/>
      <c r="Z19257" s="42"/>
    </row>
    <row r="19258">
      <c r="B19258" s="42"/>
      <c r="D19258" s="90"/>
      <c r="F19258" s="90"/>
      <c r="G19258" s="42"/>
      <c r="H19258" s="90"/>
      <c r="M19258" s="42"/>
      <c r="S19258" s="42"/>
      <c r="T19258" s="42"/>
      <c r="U19258" s="42"/>
      <c r="V19258" s="42"/>
      <c r="W19258" s="42"/>
      <c r="X19258" s="42"/>
      <c r="Y19258" s="42"/>
      <c r="Z19258" s="42"/>
    </row>
    <row r="19259">
      <c r="B19259" s="42"/>
      <c r="D19259" s="90"/>
      <c r="F19259" s="90"/>
      <c r="G19259" s="42"/>
      <c r="H19259" s="90"/>
      <c r="M19259" s="42"/>
      <c r="S19259" s="42"/>
      <c r="T19259" s="42"/>
      <c r="U19259" s="42"/>
      <c r="V19259" s="42"/>
      <c r="W19259" s="42"/>
      <c r="X19259" s="42"/>
      <c r="Y19259" s="42"/>
      <c r="Z19259" s="42"/>
    </row>
    <row r="19260">
      <c r="B19260" s="42"/>
      <c r="D19260" s="90"/>
      <c r="F19260" s="90"/>
      <c r="G19260" s="42"/>
      <c r="H19260" s="90"/>
      <c r="M19260" s="42"/>
      <c r="S19260" s="42"/>
      <c r="T19260" s="42"/>
      <c r="U19260" s="42"/>
      <c r="V19260" s="42"/>
      <c r="W19260" s="42"/>
      <c r="X19260" s="42"/>
      <c r="Y19260" s="42"/>
      <c r="Z19260" s="42"/>
    </row>
    <row r="19261">
      <c r="B19261" s="42"/>
      <c r="D19261" s="90"/>
      <c r="F19261" s="90"/>
      <c r="G19261" s="42"/>
      <c r="H19261" s="90"/>
      <c r="M19261" s="42"/>
      <c r="S19261" s="42"/>
      <c r="T19261" s="42"/>
      <c r="U19261" s="42"/>
      <c r="V19261" s="42"/>
      <c r="W19261" s="42"/>
      <c r="X19261" s="42"/>
      <c r="Y19261" s="42"/>
      <c r="Z19261" s="42"/>
    </row>
    <row r="19262">
      <c r="B19262" s="42"/>
      <c r="D19262" s="90"/>
      <c r="F19262" s="90"/>
      <c r="G19262" s="42"/>
      <c r="H19262" s="90"/>
      <c r="M19262" s="42"/>
      <c r="S19262" s="42"/>
      <c r="T19262" s="42"/>
      <c r="U19262" s="42"/>
      <c r="V19262" s="42"/>
      <c r="W19262" s="42"/>
      <c r="X19262" s="42"/>
      <c r="Y19262" s="42"/>
      <c r="Z19262" s="42"/>
    </row>
    <row r="19263">
      <c r="B19263" s="42"/>
      <c r="D19263" s="90"/>
      <c r="F19263" s="90"/>
      <c r="G19263" s="42"/>
      <c r="H19263" s="90"/>
      <c r="M19263" s="42"/>
      <c r="S19263" s="42"/>
      <c r="T19263" s="42"/>
      <c r="U19263" s="42"/>
      <c r="V19263" s="42"/>
      <c r="W19263" s="42"/>
      <c r="X19263" s="42"/>
      <c r="Y19263" s="42"/>
      <c r="Z19263" s="42"/>
    </row>
    <row r="19264">
      <c r="B19264" s="42"/>
      <c r="D19264" s="90"/>
      <c r="F19264" s="90"/>
      <c r="G19264" s="42"/>
      <c r="H19264" s="90"/>
      <c r="M19264" s="42"/>
      <c r="S19264" s="42"/>
      <c r="T19264" s="42"/>
      <c r="U19264" s="42"/>
      <c r="V19264" s="42"/>
      <c r="W19264" s="42"/>
      <c r="X19264" s="42"/>
      <c r="Y19264" s="42"/>
      <c r="Z19264" s="42"/>
    </row>
    <row r="19265">
      <c r="B19265" s="42"/>
      <c r="D19265" s="90"/>
      <c r="F19265" s="90"/>
      <c r="G19265" s="42"/>
      <c r="H19265" s="90"/>
      <c r="M19265" s="42"/>
      <c r="S19265" s="42"/>
      <c r="T19265" s="42"/>
      <c r="U19265" s="42"/>
      <c r="V19265" s="42"/>
      <c r="W19265" s="42"/>
      <c r="X19265" s="42"/>
      <c r="Y19265" s="42"/>
      <c r="Z19265" s="42"/>
    </row>
    <row r="19266">
      <c r="B19266" s="42"/>
      <c r="D19266" s="90"/>
      <c r="F19266" s="90"/>
      <c r="G19266" s="42"/>
      <c r="H19266" s="90"/>
      <c r="M19266" s="42"/>
      <c r="S19266" s="42"/>
      <c r="T19266" s="42"/>
      <c r="U19266" s="42"/>
      <c r="V19266" s="42"/>
      <c r="W19266" s="42"/>
      <c r="X19266" s="42"/>
      <c r="Y19266" s="42"/>
      <c r="Z19266" s="42"/>
    </row>
    <row r="19267">
      <c r="B19267" s="42"/>
      <c r="D19267" s="90"/>
      <c r="F19267" s="90"/>
      <c r="G19267" s="42"/>
      <c r="H19267" s="90"/>
      <c r="M19267" s="42"/>
      <c r="S19267" s="42"/>
      <c r="T19267" s="42"/>
      <c r="U19267" s="42"/>
      <c r="V19267" s="42"/>
      <c r="W19267" s="42"/>
      <c r="X19267" s="42"/>
      <c r="Y19267" s="42"/>
      <c r="Z19267" s="42"/>
    </row>
    <row r="19268">
      <c r="B19268" s="42"/>
      <c r="D19268" s="90"/>
      <c r="F19268" s="90"/>
      <c r="G19268" s="42"/>
      <c r="H19268" s="90"/>
      <c r="M19268" s="42"/>
      <c r="S19268" s="42"/>
      <c r="T19268" s="42"/>
      <c r="U19268" s="42"/>
      <c r="V19268" s="42"/>
      <c r="W19268" s="42"/>
      <c r="X19268" s="42"/>
      <c r="Y19268" s="42"/>
      <c r="Z19268" s="42"/>
    </row>
    <row r="19269">
      <c r="B19269" s="42"/>
      <c r="D19269" s="90"/>
      <c r="F19269" s="90"/>
      <c r="G19269" s="42"/>
      <c r="H19269" s="90"/>
      <c r="M19269" s="42"/>
      <c r="S19269" s="42"/>
      <c r="T19269" s="42"/>
      <c r="U19269" s="42"/>
      <c r="V19269" s="42"/>
      <c r="W19269" s="42"/>
      <c r="X19269" s="42"/>
      <c r="Y19269" s="42"/>
      <c r="Z19269" s="42"/>
    </row>
    <row r="19270">
      <c r="B19270" s="42"/>
      <c r="D19270" s="90"/>
      <c r="F19270" s="90"/>
      <c r="G19270" s="42"/>
      <c r="H19270" s="90"/>
      <c r="M19270" s="42"/>
      <c r="S19270" s="42"/>
      <c r="T19270" s="42"/>
      <c r="U19270" s="42"/>
      <c r="V19270" s="42"/>
      <c r="W19270" s="42"/>
      <c r="X19270" s="42"/>
      <c r="Y19270" s="42"/>
      <c r="Z19270" s="42"/>
    </row>
    <row r="19271">
      <c r="B19271" s="42"/>
      <c r="D19271" s="90"/>
      <c r="F19271" s="90"/>
      <c r="G19271" s="42"/>
      <c r="H19271" s="90"/>
      <c r="M19271" s="42"/>
      <c r="S19271" s="42"/>
      <c r="T19271" s="42"/>
      <c r="U19271" s="42"/>
      <c r="V19271" s="42"/>
      <c r="W19271" s="42"/>
      <c r="X19271" s="42"/>
      <c r="Y19271" s="42"/>
      <c r="Z19271" s="42"/>
    </row>
    <row r="19272">
      <c r="B19272" s="42"/>
      <c r="D19272" s="90"/>
      <c r="F19272" s="90"/>
      <c r="G19272" s="42"/>
      <c r="H19272" s="90"/>
      <c r="M19272" s="42"/>
      <c r="S19272" s="42"/>
      <c r="T19272" s="42"/>
      <c r="U19272" s="42"/>
      <c r="V19272" s="42"/>
      <c r="W19272" s="42"/>
      <c r="X19272" s="42"/>
      <c r="Y19272" s="42"/>
      <c r="Z19272" s="42"/>
    </row>
    <row r="19273">
      <c r="B19273" s="42"/>
      <c r="D19273" s="90"/>
      <c r="F19273" s="90"/>
      <c r="G19273" s="42"/>
      <c r="H19273" s="90"/>
      <c r="M19273" s="42"/>
      <c r="S19273" s="42"/>
      <c r="T19273" s="42"/>
      <c r="U19273" s="42"/>
      <c r="V19273" s="42"/>
      <c r="W19273" s="42"/>
      <c r="X19273" s="42"/>
      <c r="Y19273" s="42"/>
      <c r="Z19273" s="42"/>
    </row>
    <row r="19274">
      <c r="B19274" s="42"/>
      <c r="D19274" s="90"/>
      <c r="F19274" s="90"/>
      <c r="G19274" s="42"/>
      <c r="H19274" s="90"/>
      <c r="M19274" s="42"/>
      <c r="S19274" s="42"/>
      <c r="T19274" s="42"/>
      <c r="U19274" s="42"/>
      <c r="V19274" s="42"/>
      <c r="W19274" s="42"/>
      <c r="X19274" s="42"/>
      <c r="Y19274" s="42"/>
      <c r="Z19274" s="42"/>
    </row>
    <row r="19275">
      <c r="B19275" s="42"/>
      <c r="D19275" s="90"/>
      <c r="F19275" s="90"/>
      <c r="G19275" s="42"/>
      <c r="H19275" s="90"/>
      <c r="M19275" s="42"/>
      <c r="S19275" s="42"/>
      <c r="T19275" s="42"/>
      <c r="U19275" s="42"/>
      <c r="V19275" s="42"/>
      <c r="W19275" s="42"/>
      <c r="X19275" s="42"/>
      <c r="Y19275" s="42"/>
      <c r="Z19275" s="42"/>
    </row>
    <row r="19276">
      <c r="B19276" s="42"/>
      <c r="D19276" s="90"/>
      <c r="F19276" s="90"/>
      <c r="G19276" s="42"/>
      <c r="H19276" s="90"/>
      <c r="M19276" s="42"/>
      <c r="S19276" s="42"/>
      <c r="T19276" s="42"/>
      <c r="U19276" s="42"/>
      <c r="V19276" s="42"/>
      <c r="W19276" s="42"/>
      <c r="X19276" s="42"/>
      <c r="Y19276" s="42"/>
      <c r="Z19276" s="42"/>
    </row>
    <row r="19277">
      <c r="B19277" s="42"/>
      <c r="D19277" s="90"/>
      <c r="F19277" s="90"/>
      <c r="G19277" s="42"/>
      <c r="H19277" s="90"/>
      <c r="M19277" s="42"/>
      <c r="S19277" s="42"/>
      <c r="T19277" s="42"/>
      <c r="U19277" s="42"/>
      <c r="V19277" s="42"/>
      <c r="W19277" s="42"/>
      <c r="X19277" s="42"/>
      <c r="Y19277" s="42"/>
      <c r="Z19277" s="42"/>
    </row>
    <row r="19278">
      <c r="B19278" s="42"/>
      <c r="D19278" s="90"/>
      <c r="F19278" s="90"/>
      <c r="G19278" s="42"/>
      <c r="H19278" s="90"/>
      <c r="M19278" s="42"/>
      <c r="S19278" s="42"/>
      <c r="T19278" s="42"/>
      <c r="U19278" s="42"/>
      <c r="V19278" s="42"/>
      <c r="W19278" s="42"/>
      <c r="X19278" s="42"/>
      <c r="Y19278" s="42"/>
      <c r="Z19278" s="42"/>
    </row>
    <row r="19279">
      <c r="B19279" s="42"/>
      <c r="D19279" s="90"/>
      <c r="F19279" s="90"/>
      <c r="G19279" s="42"/>
      <c r="H19279" s="90"/>
      <c r="M19279" s="42"/>
      <c r="S19279" s="42"/>
      <c r="T19279" s="42"/>
      <c r="U19279" s="42"/>
      <c r="V19279" s="42"/>
      <c r="W19279" s="42"/>
      <c r="X19279" s="42"/>
      <c r="Y19279" s="42"/>
      <c r="Z19279" s="42"/>
    </row>
    <row r="19280">
      <c r="B19280" s="42"/>
      <c r="D19280" s="90"/>
      <c r="F19280" s="90"/>
      <c r="G19280" s="42"/>
      <c r="H19280" s="90"/>
      <c r="M19280" s="42"/>
      <c r="S19280" s="42"/>
      <c r="T19280" s="42"/>
      <c r="U19280" s="42"/>
      <c r="V19280" s="42"/>
      <c r="W19280" s="42"/>
      <c r="X19280" s="42"/>
      <c r="Y19280" s="42"/>
      <c r="Z19280" s="42"/>
    </row>
    <row r="19281">
      <c r="B19281" s="42"/>
      <c r="D19281" s="90"/>
      <c r="F19281" s="90"/>
      <c r="G19281" s="42"/>
      <c r="H19281" s="90"/>
      <c r="M19281" s="42"/>
      <c r="S19281" s="42"/>
      <c r="T19281" s="42"/>
      <c r="U19281" s="42"/>
      <c r="V19281" s="42"/>
      <c r="W19281" s="42"/>
      <c r="X19281" s="42"/>
      <c r="Y19281" s="42"/>
      <c r="Z19281" s="42"/>
    </row>
    <row r="19282">
      <c r="B19282" s="42"/>
      <c r="D19282" s="90"/>
      <c r="F19282" s="90"/>
      <c r="G19282" s="42"/>
      <c r="H19282" s="90"/>
      <c r="M19282" s="42"/>
      <c r="S19282" s="42"/>
      <c r="T19282" s="42"/>
      <c r="U19282" s="42"/>
      <c r="V19282" s="42"/>
      <c r="W19282" s="42"/>
      <c r="X19282" s="42"/>
      <c r="Y19282" s="42"/>
      <c r="Z19282" s="42"/>
    </row>
    <row r="19283">
      <c r="B19283" s="42"/>
      <c r="D19283" s="90"/>
      <c r="F19283" s="90"/>
      <c r="G19283" s="42"/>
      <c r="H19283" s="90"/>
      <c r="M19283" s="42"/>
      <c r="S19283" s="42"/>
      <c r="T19283" s="42"/>
      <c r="U19283" s="42"/>
      <c r="V19283" s="42"/>
      <c r="W19283" s="42"/>
      <c r="X19283" s="42"/>
      <c r="Y19283" s="42"/>
      <c r="Z19283" s="42"/>
    </row>
    <row r="19284">
      <c r="B19284" s="42"/>
      <c r="D19284" s="90"/>
      <c r="F19284" s="90"/>
      <c r="G19284" s="42"/>
      <c r="H19284" s="90"/>
      <c r="M19284" s="42"/>
      <c r="S19284" s="42"/>
      <c r="T19284" s="42"/>
      <c r="U19284" s="42"/>
      <c r="V19284" s="42"/>
      <c r="W19284" s="42"/>
      <c r="X19284" s="42"/>
      <c r="Y19284" s="42"/>
      <c r="Z19284" s="42"/>
    </row>
    <row r="19285">
      <c r="B19285" s="42"/>
      <c r="D19285" s="90"/>
      <c r="F19285" s="90"/>
      <c r="G19285" s="42"/>
      <c r="H19285" s="90"/>
      <c r="M19285" s="42"/>
      <c r="S19285" s="42"/>
      <c r="T19285" s="42"/>
      <c r="U19285" s="42"/>
      <c r="V19285" s="42"/>
      <c r="W19285" s="42"/>
      <c r="X19285" s="42"/>
      <c r="Y19285" s="42"/>
      <c r="Z19285" s="42"/>
    </row>
    <row r="19286">
      <c r="B19286" s="42"/>
      <c r="D19286" s="90"/>
      <c r="F19286" s="90"/>
      <c r="G19286" s="42"/>
      <c r="H19286" s="90"/>
      <c r="M19286" s="42"/>
      <c r="S19286" s="42"/>
      <c r="T19286" s="42"/>
      <c r="U19286" s="42"/>
      <c r="V19286" s="42"/>
      <c r="W19286" s="42"/>
      <c r="X19286" s="42"/>
      <c r="Y19286" s="42"/>
      <c r="Z19286" s="42"/>
    </row>
    <row r="19287">
      <c r="B19287" s="42"/>
      <c r="D19287" s="90"/>
      <c r="F19287" s="90"/>
      <c r="G19287" s="42"/>
      <c r="H19287" s="90"/>
      <c r="M19287" s="42"/>
      <c r="S19287" s="42"/>
      <c r="T19287" s="42"/>
      <c r="U19287" s="42"/>
      <c r="V19287" s="42"/>
      <c r="W19287" s="42"/>
      <c r="X19287" s="42"/>
      <c r="Y19287" s="42"/>
      <c r="Z19287" s="42"/>
    </row>
    <row r="19288">
      <c r="B19288" s="42"/>
      <c r="D19288" s="90"/>
      <c r="F19288" s="90"/>
      <c r="G19288" s="42"/>
      <c r="H19288" s="90"/>
      <c r="M19288" s="42"/>
      <c r="S19288" s="42"/>
      <c r="T19288" s="42"/>
      <c r="U19288" s="42"/>
      <c r="V19288" s="42"/>
      <c r="W19288" s="42"/>
      <c r="X19288" s="42"/>
      <c r="Y19288" s="42"/>
      <c r="Z19288" s="42"/>
    </row>
    <row r="19289">
      <c r="B19289" s="42"/>
      <c r="D19289" s="90"/>
      <c r="F19289" s="90"/>
      <c r="G19289" s="42"/>
      <c r="H19289" s="90"/>
      <c r="M19289" s="42"/>
      <c r="S19289" s="42"/>
      <c r="T19289" s="42"/>
      <c r="U19289" s="42"/>
      <c r="V19289" s="42"/>
      <c r="W19289" s="42"/>
      <c r="X19289" s="42"/>
      <c r="Y19289" s="42"/>
      <c r="Z19289" s="42"/>
    </row>
    <row r="19290">
      <c r="B19290" s="42"/>
      <c r="D19290" s="90"/>
      <c r="F19290" s="90"/>
      <c r="G19290" s="42"/>
      <c r="H19290" s="90"/>
      <c r="M19290" s="42"/>
      <c r="S19290" s="42"/>
      <c r="T19290" s="42"/>
      <c r="U19290" s="42"/>
      <c r="V19290" s="42"/>
      <c r="W19290" s="42"/>
      <c r="X19290" s="42"/>
      <c r="Y19290" s="42"/>
      <c r="Z19290" s="42"/>
    </row>
    <row r="19291">
      <c r="B19291" s="42"/>
      <c r="D19291" s="90"/>
      <c r="F19291" s="90"/>
      <c r="G19291" s="42"/>
      <c r="H19291" s="90"/>
      <c r="M19291" s="42"/>
      <c r="S19291" s="42"/>
      <c r="T19291" s="42"/>
      <c r="U19291" s="42"/>
      <c r="V19291" s="42"/>
      <c r="W19291" s="42"/>
      <c r="X19291" s="42"/>
      <c r="Y19291" s="42"/>
      <c r="Z19291" s="42"/>
    </row>
    <row r="19292">
      <c r="B19292" s="42"/>
      <c r="D19292" s="90"/>
      <c r="F19292" s="90"/>
      <c r="G19292" s="42"/>
      <c r="H19292" s="90"/>
      <c r="M19292" s="42"/>
      <c r="S19292" s="42"/>
      <c r="T19292" s="42"/>
      <c r="U19292" s="42"/>
      <c r="V19292" s="42"/>
      <c r="W19292" s="42"/>
      <c r="X19292" s="42"/>
      <c r="Y19292" s="42"/>
      <c r="Z19292" s="42"/>
    </row>
    <row r="19293">
      <c r="B19293" s="42"/>
      <c r="D19293" s="90"/>
      <c r="F19293" s="90"/>
      <c r="G19293" s="42"/>
      <c r="H19293" s="90"/>
      <c r="M19293" s="42"/>
      <c r="S19293" s="42"/>
      <c r="T19293" s="42"/>
      <c r="U19293" s="42"/>
      <c r="V19293" s="42"/>
      <c r="W19293" s="42"/>
      <c r="X19293" s="42"/>
      <c r="Y19293" s="42"/>
      <c r="Z19293" s="42"/>
    </row>
    <row r="19294">
      <c r="B19294" s="42"/>
      <c r="D19294" s="90"/>
      <c r="F19294" s="90"/>
      <c r="G19294" s="42"/>
      <c r="H19294" s="90"/>
      <c r="M19294" s="42"/>
      <c r="S19294" s="42"/>
      <c r="T19294" s="42"/>
      <c r="U19294" s="42"/>
      <c r="V19294" s="42"/>
      <c r="W19294" s="42"/>
      <c r="X19294" s="42"/>
      <c r="Y19294" s="42"/>
      <c r="Z19294" s="42"/>
    </row>
    <row r="19295">
      <c r="B19295" s="42"/>
      <c r="D19295" s="90"/>
      <c r="F19295" s="90"/>
      <c r="G19295" s="42"/>
      <c r="H19295" s="90"/>
      <c r="M19295" s="42"/>
      <c r="S19295" s="42"/>
      <c r="T19295" s="42"/>
      <c r="U19295" s="42"/>
      <c r="V19295" s="42"/>
      <c r="W19295" s="42"/>
      <c r="X19295" s="42"/>
      <c r="Y19295" s="42"/>
      <c r="Z19295" s="42"/>
    </row>
    <row r="19296">
      <c r="B19296" s="42"/>
      <c r="D19296" s="90"/>
      <c r="F19296" s="90"/>
      <c r="G19296" s="42"/>
      <c r="H19296" s="90"/>
      <c r="M19296" s="42"/>
      <c r="S19296" s="42"/>
      <c r="T19296" s="42"/>
      <c r="U19296" s="42"/>
      <c r="V19296" s="42"/>
      <c r="W19296" s="42"/>
      <c r="X19296" s="42"/>
      <c r="Y19296" s="42"/>
      <c r="Z19296" s="42"/>
    </row>
    <row r="19297">
      <c r="B19297" s="42"/>
      <c r="D19297" s="90"/>
      <c r="F19297" s="90"/>
      <c r="G19297" s="42"/>
      <c r="H19297" s="90"/>
      <c r="M19297" s="42"/>
      <c r="S19297" s="42"/>
      <c r="T19297" s="42"/>
      <c r="U19297" s="42"/>
      <c r="V19297" s="42"/>
      <c r="W19297" s="42"/>
      <c r="X19297" s="42"/>
      <c r="Y19297" s="42"/>
      <c r="Z19297" s="42"/>
    </row>
    <row r="19298">
      <c r="B19298" s="42"/>
      <c r="D19298" s="90"/>
      <c r="F19298" s="90"/>
      <c r="G19298" s="42"/>
      <c r="H19298" s="90"/>
      <c r="M19298" s="42"/>
      <c r="S19298" s="42"/>
      <c r="T19298" s="42"/>
      <c r="U19298" s="42"/>
      <c r="V19298" s="42"/>
      <c r="W19298" s="42"/>
      <c r="X19298" s="42"/>
      <c r="Y19298" s="42"/>
      <c r="Z19298" s="42"/>
    </row>
    <row r="19299">
      <c r="B19299" s="42"/>
      <c r="D19299" s="90"/>
      <c r="F19299" s="90"/>
      <c r="G19299" s="42"/>
      <c r="H19299" s="90"/>
      <c r="M19299" s="42"/>
      <c r="S19299" s="42"/>
      <c r="T19299" s="42"/>
      <c r="U19299" s="42"/>
      <c r="V19299" s="42"/>
      <c r="W19299" s="42"/>
      <c r="X19299" s="42"/>
      <c r="Y19299" s="42"/>
      <c r="Z19299" s="42"/>
    </row>
    <row r="19300">
      <c r="B19300" s="42"/>
      <c r="D19300" s="90"/>
      <c r="F19300" s="90"/>
      <c r="G19300" s="42"/>
      <c r="H19300" s="90"/>
      <c r="M19300" s="42"/>
      <c r="S19300" s="42"/>
      <c r="T19300" s="42"/>
      <c r="U19300" s="42"/>
      <c r="V19300" s="42"/>
      <c r="W19300" s="42"/>
      <c r="X19300" s="42"/>
      <c r="Y19300" s="42"/>
      <c r="Z19300" s="42"/>
    </row>
    <row r="19301">
      <c r="B19301" s="42"/>
      <c r="D19301" s="90"/>
      <c r="F19301" s="90"/>
      <c r="G19301" s="42"/>
      <c r="H19301" s="90"/>
      <c r="M19301" s="42"/>
      <c r="S19301" s="42"/>
      <c r="T19301" s="42"/>
      <c r="U19301" s="42"/>
      <c r="V19301" s="42"/>
      <c r="W19301" s="42"/>
      <c r="X19301" s="42"/>
      <c r="Y19301" s="42"/>
      <c r="Z19301" s="42"/>
    </row>
    <row r="19302">
      <c r="B19302" s="42"/>
      <c r="D19302" s="90"/>
      <c r="F19302" s="90"/>
      <c r="G19302" s="42"/>
      <c r="H19302" s="90"/>
      <c r="M19302" s="42"/>
      <c r="S19302" s="42"/>
      <c r="T19302" s="42"/>
      <c r="U19302" s="42"/>
      <c r="V19302" s="42"/>
      <c r="W19302" s="42"/>
      <c r="X19302" s="42"/>
      <c r="Y19302" s="42"/>
      <c r="Z19302" s="42"/>
    </row>
    <row r="19303">
      <c r="B19303" s="42"/>
      <c r="D19303" s="90"/>
      <c r="F19303" s="90"/>
      <c r="G19303" s="42"/>
      <c r="H19303" s="90"/>
      <c r="M19303" s="42"/>
      <c r="S19303" s="42"/>
      <c r="T19303" s="42"/>
      <c r="U19303" s="42"/>
      <c r="V19303" s="42"/>
      <c r="W19303" s="42"/>
      <c r="X19303" s="42"/>
      <c r="Y19303" s="42"/>
      <c r="Z19303" s="42"/>
    </row>
    <row r="19304">
      <c r="B19304" s="42"/>
      <c r="D19304" s="90"/>
      <c r="F19304" s="90"/>
      <c r="G19304" s="42"/>
      <c r="H19304" s="90"/>
      <c r="M19304" s="42"/>
      <c r="S19304" s="42"/>
      <c r="T19304" s="42"/>
      <c r="U19304" s="42"/>
      <c r="V19304" s="42"/>
      <c r="W19304" s="42"/>
      <c r="X19304" s="42"/>
      <c r="Y19304" s="42"/>
      <c r="Z19304" s="42"/>
    </row>
    <row r="19305">
      <c r="B19305" s="42"/>
      <c r="D19305" s="90"/>
      <c r="F19305" s="90"/>
      <c r="G19305" s="42"/>
      <c r="H19305" s="90"/>
      <c r="M19305" s="42"/>
      <c r="S19305" s="42"/>
      <c r="T19305" s="42"/>
      <c r="U19305" s="42"/>
      <c r="V19305" s="42"/>
      <c r="W19305" s="42"/>
      <c r="X19305" s="42"/>
      <c r="Y19305" s="42"/>
      <c r="Z19305" s="42"/>
    </row>
    <row r="19306">
      <c r="B19306" s="42"/>
      <c r="D19306" s="90"/>
      <c r="F19306" s="90"/>
      <c r="G19306" s="42"/>
      <c r="H19306" s="90"/>
      <c r="M19306" s="42"/>
      <c r="S19306" s="42"/>
      <c r="T19306" s="42"/>
      <c r="U19306" s="42"/>
      <c r="V19306" s="42"/>
      <c r="W19306" s="42"/>
      <c r="X19306" s="42"/>
      <c r="Y19306" s="42"/>
      <c r="Z19306" s="42"/>
    </row>
    <row r="19307">
      <c r="B19307" s="42"/>
      <c r="D19307" s="90"/>
      <c r="F19307" s="90"/>
      <c r="G19307" s="42"/>
      <c r="H19307" s="90"/>
      <c r="M19307" s="42"/>
      <c r="S19307" s="42"/>
      <c r="T19307" s="42"/>
      <c r="U19307" s="42"/>
      <c r="V19307" s="42"/>
      <c r="W19307" s="42"/>
      <c r="X19307" s="42"/>
      <c r="Y19307" s="42"/>
      <c r="Z19307" s="42"/>
    </row>
    <row r="19308">
      <c r="B19308" s="42"/>
      <c r="D19308" s="90"/>
      <c r="F19308" s="90"/>
      <c r="G19308" s="42"/>
      <c r="H19308" s="90"/>
      <c r="M19308" s="42"/>
      <c r="S19308" s="42"/>
      <c r="T19308" s="42"/>
      <c r="U19308" s="42"/>
      <c r="V19308" s="42"/>
      <c r="W19308" s="42"/>
      <c r="X19308" s="42"/>
      <c r="Y19308" s="42"/>
      <c r="Z19308" s="42"/>
    </row>
    <row r="19309">
      <c r="B19309" s="42"/>
      <c r="D19309" s="90"/>
      <c r="F19309" s="90"/>
      <c r="G19309" s="42"/>
      <c r="H19309" s="90"/>
      <c r="M19309" s="42"/>
      <c r="S19309" s="42"/>
      <c r="T19309" s="42"/>
      <c r="U19309" s="42"/>
      <c r="V19309" s="42"/>
      <c r="W19309" s="42"/>
      <c r="X19309" s="42"/>
      <c r="Y19309" s="42"/>
      <c r="Z19309" s="42"/>
    </row>
    <row r="19310">
      <c r="B19310" s="42"/>
      <c r="D19310" s="90"/>
      <c r="F19310" s="90"/>
      <c r="G19310" s="42"/>
      <c r="H19310" s="90"/>
      <c r="M19310" s="42"/>
      <c r="S19310" s="42"/>
      <c r="T19310" s="42"/>
      <c r="U19310" s="42"/>
      <c r="V19310" s="42"/>
      <c r="W19310" s="42"/>
      <c r="X19310" s="42"/>
      <c r="Y19310" s="42"/>
      <c r="Z19310" s="42"/>
    </row>
    <row r="19311">
      <c r="B19311" s="42"/>
      <c r="D19311" s="90"/>
      <c r="F19311" s="90"/>
      <c r="G19311" s="42"/>
      <c r="H19311" s="90"/>
      <c r="M19311" s="42"/>
      <c r="S19311" s="42"/>
      <c r="T19311" s="42"/>
      <c r="U19311" s="42"/>
      <c r="V19311" s="42"/>
      <c r="W19311" s="42"/>
      <c r="X19311" s="42"/>
      <c r="Y19311" s="42"/>
      <c r="Z19311" s="42"/>
    </row>
    <row r="19312">
      <c r="B19312" s="42"/>
      <c r="D19312" s="90"/>
      <c r="F19312" s="90"/>
      <c r="G19312" s="42"/>
      <c r="H19312" s="90"/>
      <c r="M19312" s="42"/>
      <c r="S19312" s="42"/>
      <c r="T19312" s="42"/>
      <c r="U19312" s="42"/>
      <c r="V19312" s="42"/>
      <c r="W19312" s="42"/>
      <c r="X19312" s="42"/>
      <c r="Y19312" s="42"/>
      <c r="Z19312" s="42"/>
    </row>
    <row r="19313">
      <c r="B19313" s="42"/>
      <c r="D19313" s="90"/>
      <c r="F19313" s="90"/>
      <c r="G19313" s="42"/>
      <c r="H19313" s="90"/>
      <c r="M19313" s="42"/>
      <c r="S19313" s="42"/>
      <c r="T19313" s="42"/>
      <c r="U19313" s="42"/>
      <c r="V19313" s="42"/>
      <c r="W19313" s="42"/>
      <c r="X19313" s="42"/>
      <c r="Y19313" s="42"/>
      <c r="Z19313" s="42"/>
    </row>
    <row r="19314">
      <c r="B19314" s="42"/>
      <c r="D19314" s="90"/>
      <c r="F19314" s="90"/>
      <c r="G19314" s="42"/>
      <c r="H19314" s="90"/>
      <c r="M19314" s="42"/>
      <c r="S19314" s="42"/>
      <c r="T19314" s="42"/>
      <c r="U19314" s="42"/>
      <c r="V19314" s="42"/>
      <c r="W19314" s="42"/>
      <c r="X19314" s="42"/>
      <c r="Y19314" s="42"/>
      <c r="Z19314" s="42"/>
    </row>
    <row r="19315">
      <c r="B19315" s="42"/>
      <c r="D19315" s="90"/>
      <c r="F19315" s="90"/>
      <c r="G19315" s="42"/>
      <c r="H19315" s="90"/>
      <c r="M19315" s="42"/>
      <c r="S19315" s="42"/>
      <c r="T19315" s="42"/>
      <c r="U19315" s="42"/>
      <c r="V19315" s="42"/>
      <c r="W19315" s="42"/>
      <c r="X19315" s="42"/>
      <c r="Y19315" s="42"/>
      <c r="Z19315" s="42"/>
    </row>
    <row r="19316">
      <c r="B19316" s="42"/>
      <c r="D19316" s="90"/>
      <c r="F19316" s="90"/>
      <c r="G19316" s="42"/>
      <c r="H19316" s="90"/>
      <c r="M19316" s="42"/>
      <c r="S19316" s="42"/>
      <c r="T19316" s="42"/>
      <c r="U19316" s="42"/>
      <c r="V19316" s="42"/>
      <c r="W19316" s="42"/>
      <c r="X19316" s="42"/>
      <c r="Y19316" s="42"/>
      <c r="Z19316" s="42"/>
    </row>
    <row r="19317">
      <c r="B19317" s="42"/>
      <c r="D19317" s="90"/>
      <c r="F19317" s="90"/>
      <c r="G19317" s="42"/>
      <c r="H19317" s="90"/>
      <c r="M19317" s="42"/>
      <c r="S19317" s="42"/>
      <c r="T19317" s="42"/>
      <c r="U19317" s="42"/>
      <c r="V19317" s="42"/>
      <c r="W19317" s="42"/>
      <c r="X19317" s="42"/>
      <c r="Y19317" s="42"/>
      <c r="Z19317" s="42"/>
    </row>
    <row r="19318">
      <c r="B19318" s="42"/>
      <c r="D19318" s="90"/>
      <c r="F19318" s="90"/>
      <c r="G19318" s="42"/>
      <c r="H19318" s="90"/>
      <c r="M19318" s="42"/>
      <c r="S19318" s="42"/>
      <c r="T19318" s="42"/>
      <c r="U19318" s="42"/>
      <c r="V19318" s="42"/>
      <c r="W19318" s="42"/>
      <c r="X19318" s="42"/>
      <c r="Y19318" s="42"/>
      <c r="Z19318" s="42"/>
    </row>
    <row r="19319">
      <c r="B19319" s="42"/>
      <c r="D19319" s="90"/>
      <c r="F19319" s="90"/>
      <c r="G19319" s="42"/>
      <c r="H19319" s="90"/>
      <c r="M19319" s="42"/>
      <c r="S19319" s="42"/>
      <c r="T19319" s="42"/>
      <c r="U19319" s="42"/>
      <c r="V19319" s="42"/>
      <c r="W19319" s="42"/>
      <c r="X19319" s="42"/>
      <c r="Y19319" s="42"/>
      <c r="Z19319" s="42"/>
    </row>
    <row r="19320">
      <c r="B19320" s="42"/>
      <c r="D19320" s="90"/>
      <c r="F19320" s="90"/>
      <c r="G19320" s="42"/>
      <c r="H19320" s="90"/>
      <c r="M19320" s="42"/>
      <c r="S19320" s="42"/>
      <c r="T19320" s="42"/>
      <c r="U19320" s="42"/>
      <c r="V19320" s="42"/>
      <c r="W19320" s="42"/>
      <c r="X19320" s="42"/>
      <c r="Y19320" s="42"/>
      <c r="Z19320" s="42"/>
    </row>
    <row r="19321">
      <c r="B19321" s="42"/>
      <c r="D19321" s="90"/>
      <c r="F19321" s="90"/>
      <c r="G19321" s="42"/>
      <c r="H19321" s="90"/>
      <c r="M19321" s="42"/>
      <c r="S19321" s="42"/>
      <c r="T19321" s="42"/>
      <c r="U19321" s="42"/>
      <c r="V19321" s="42"/>
      <c r="W19321" s="42"/>
      <c r="X19321" s="42"/>
      <c r="Y19321" s="42"/>
      <c r="Z19321" s="42"/>
    </row>
    <row r="19322">
      <c r="B19322" s="42"/>
      <c r="D19322" s="90"/>
      <c r="F19322" s="90"/>
      <c r="G19322" s="42"/>
      <c r="H19322" s="90"/>
      <c r="M19322" s="42"/>
      <c r="S19322" s="42"/>
      <c r="T19322" s="42"/>
      <c r="U19322" s="42"/>
      <c r="V19322" s="42"/>
      <c r="W19322" s="42"/>
      <c r="X19322" s="42"/>
      <c r="Y19322" s="42"/>
      <c r="Z19322" s="42"/>
    </row>
    <row r="19323">
      <c r="B19323" s="42"/>
      <c r="D19323" s="90"/>
      <c r="F19323" s="90"/>
      <c r="G19323" s="42"/>
      <c r="H19323" s="90"/>
      <c r="M19323" s="42"/>
      <c r="S19323" s="42"/>
      <c r="T19323" s="42"/>
      <c r="U19323" s="42"/>
      <c r="V19323" s="42"/>
      <c r="W19323" s="42"/>
      <c r="X19323" s="42"/>
      <c r="Y19323" s="42"/>
      <c r="Z19323" s="42"/>
    </row>
    <row r="19324">
      <c r="B19324" s="42"/>
      <c r="D19324" s="90"/>
      <c r="F19324" s="90"/>
      <c r="G19324" s="42"/>
      <c r="H19324" s="90"/>
      <c r="M19324" s="42"/>
      <c r="S19324" s="42"/>
      <c r="T19324" s="42"/>
      <c r="U19324" s="42"/>
      <c r="V19324" s="42"/>
      <c r="W19324" s="42"/>
      <c r="X19324" s="42"/>
      <c r="Y19324" s="42"/>
      <c r="Z19324" s="42"/>
    </row>
    <row r="19325">
      <c r="B19325" s="42"/>
      <c r="D19325" s="90"/>
      <c r="F19325" s="90"/>
      <c r="G19325" s="42"/>
      <c r="H19325" s="90"/>
      <c r="M19325" s="42"/>
      <c r="S19325" s="42"/>
      <c r="T19325" s="42"/>
      <c r="U19325" s="42"/>
      <c r="V19325" s="42"/>
      <c r="W19325" s="42"/>
      <c r="X19325" s="42"/>
      <c r="Y19325" s="42"/>
      <c r="Z19325" s="42"/>
    </row>
    <row r="19326">
      <c r="B19326" s="42"/>
      <c r="D19326" s="90"/>
      <c r="F19326" s="90"/>
      <c r="G19326" s="42"/>
      <c r="H19326" s="90"/>
      <c r="M19326" s="42"/>
      <c r="S19326" s="42"/>
      <c r="T19326" s="42"/>
      <c r="U19326" s="42"/>
      <c r="V19326" s="42"/>
      <c r="W19326" s="42"/>
      <c r="X19326" s="42"/>
      <c r="Y19326" s="42"/>
      <c r="Z19326" s="42"/>
    </row>
    <row r="19327">
      <c r="B19327" s="42"/>
      <c r="D19327" s="90"/>
      <c r="F19327" s="90"/>
      <c r="G19327" s="42"/>
      <c r="H19327" s="90"/>
      <c r="M19327" s="42"/>
      <c r="S19327" s="42"/>
      <c r="T19327" s="42"/>
      <c r="U19327" s="42"/>
      <c r="V19327" s="42"/>
      <c r="W19327" s="42"/>
      <c r="X19327" s="42"/>
      <c r="Y19327" s="42"/>
      <c r="Z19327" s="42"/>
    </row>
    <row r="19328">
      <c r="B19328" s="42"/>
      <c r="D19328" s="90"/>
      <c r="F19328" s="90"/>
      <c r="G19328" s="42"/>
      <c r="H19328" s="90"/>
      <c r="M19328" s="42"/>
      <c r="S19328" s="42"/>
      <c r="T19328" s="42"/>
      <c r="U19328" s="42"/>
      <c r="V19328" s="42"/>
      <c r="W19328" s="42"/>
      <c r="X19328" s="42"/>
      <c r="Y19328" s="42"/>
      <c r="Z19328" s="42"/>
    </row>
    <row r="19329">
      <c r="B19329" s="42"/>
      <c r="D19329" s="90"/>
      <c r="F19329" s="90"/>
      <c r="G19329" s="42"/>
      <c r="H19329" s="90"/>
      <c r="M19329" s="42"/>
      <c r="S19329" s="42"/>
      <c r="T19329" s="42"/>
      <c r="U19329" s="42"/>
      <c r="V19329" s="42"/>
      <c r="W19329" s="42"/>
      <c r="X19329" s="42"/>
      <c r="Y19329" s="42"/>
      <c r="Z19329" s="42"/>
    </row>
    <row r="19330">
      <c r="B19330" s="42"/>
      <c r="D19330" s="90"/>
      <c r="F19330" s="90"/>
      <c r="G19330" s="42"/>
      <c r="H19330" s="90"/>
      <c r="M19330" s="42"/>
      <c r="S19330" s="42"/>
      <c r="T19330" s="42"/>
      <c r="U19330" s="42"/>
      <c r="V19330" s="42"/>
      <c r="W19330" s="42"/>
      <c r="X19330" s="42"/>
      <c r="Y19330" s="42"/>
      <c r="Z19330" s="42"/>
    </row>
    <row r="19331">
      <c r="B19331" s="42"/>
      <c r="D19331" s="90"/>
      <c r="F19331" s="90"/>
      <c r="G19331" s="42"/>
      <c r="H19331" s="90"/>
      <c r="M19331" s="42"/>
      <c r="S19331" s="42"/>
      <c r="T19331" s="42"/>
      <c r="U19331" s="42"/>
      <c r="V19331" s="42"/>
      <c r="W19331" s="42"/>
      <c r="X19331" s="42"/>
      <c r="Y19331" s="42"/>
      <c r="Z19331" s="42"/>
    </row>
    <row r="19332">
      <c r="B19332" s="42"/>
      <c r="D19332" s="90"/>
      <c r="F19332" s="90"/>
      <c r="G19332" s="42"/>
      <c r="H19332" s="90"/>
      <c r="M19332" s="42"/>
      <c r="S19332" s="42"/>
      <c r="T19332" s="42"/>
      <c r="U19332" s="42"/>
      <c r="V19332" s="42"/>
      <c r="W19332" s="42"/>
      <c r="X19332" s="42"/>
      <c r="Y19332" s="42"/>
      <c r="Z19332" s="42"/>
    </row>
    <row r="19333">
      <c r="B19333" s="42"/>
      <c r="D19333" s="90"/>
      <c r="F19333" s="90"/>
      <c r="G19333" s="42"/>
      <c r="H19333" s="90"/>
      <c r="M19333" s="42"/>
      <c r="S19333" s="42"/>
      <c r="T19333" s="42"/>
      <c r="U19333" s="42"/>
      <c r="V19333" s="42"/>
      <c r="W19333" s="42"/>
      <c r="X19333" s="42"/>
      <c r="Y19333" s="42"/>
      <c r="Z19333" s="42"/>
    </row>
    <row r="19334">
      <c r="B19334" s="42"/>
      <c r="D19334" s="90"/>
      <c r="F19334" s="90"/>
      <c r="G19334" s="42"/>
      <c r="H19334" s="90"/>
      <c r="M19334" s="42"/>
      <c r="S19334" s="42"/>
      <c r="T19334" s="42"/>
      <c r="U19334" s="42"/>
      <c r="V19334" s="42"/>
      <c r="W19334" s="42"/>
      <c r="X19334" s="42"/>
      <c r="Y19334" s="42"/>
      <c r="Z19334" s="42"/>
    </row>
    <row r="19335">
      <c r="B19335" s="42"/>
      <c r="D19335" s="90"/>
      <c r="F19335" s="90"/>
      <c r="G19335" s="42"/>
      <c r="H19335" s="90"/>
      <c r="M19335" s="42"/>
      <c r="S19335" s="42"/>
      <c r="T19335" s="42"/>
      <c r="U19335" s="42"/>
      <c r="V19335" s="42"/>
      <c r="W19335" s="42"/>
      <c r="X19335" s="42"/>
      <c r="Y19335" s="42"/>
      <c r="Z19335" s="42"/>
    </row>
    <row r="19336">
      <c r="B19336" s="42"/>
      <c r="D19336" s="90"/>
      <c r="F19336" s="90"/>
      <c r="G19336" s="42"/>
      <c r="H19336" s="90"/>
      <c r="M19336" s="42"/>
      <c r="S19336" s="42"/>
      <c r="T19336" s="42"/>
      <c r="U19336" s="42"/>
      <c r="V19336" s="42"/>
      <c r="W19336" s="42"/>
      <c r="X19336" s="42"/>
      <c r="Y19336" s="42"/>
      <c r="Z19336" s="42"/>
    </row>
    <row r="19337">
      <c r="B19337" s="42"/>
      <c r="D19337" s="90"/>
      <c r="F19337" s="90"/>
      <c r="G19337" s="42"/>
      <c r="H19337" s="90"/>
      <c r="M19337" s="42"/>
      <c r="S19337" s="42"/>
      <c r="T19337" s="42"/>
      <c r="U19337" s="42"/>
      <c r="V19337" s="42"/>
      <c r="W19337" s="42"/>
      <c r="X19337" s="42"/>
      <c r="Y19337" s="42"/>
      <c r="Z19337" s="42"/>
    </row>
    <row r="19338">
      <c r="B19338" s="42"/>
      <c r="D19338" s="90"/>
      <c r="F19338" s="90"/>
      <c r="G19338" s="42"/>
      <c r="H19338" s="90"/>
      <c r="M19338" s="42"/>
      <c r="S19338" s="42"/>
      <c r="T19338" s="42"/>
      <c r="U19338" s="42"/>
      <c r="V19338" s="42"/>
      <c r="W19338" s="42"/>
      <c r="X19338" s="42"/>
      <c r="Y19338" s="42"/>
      <c r="Z19338" s="42"/>
    </row>
    <row r="19339">
      <c r="B19339" s="42"/>
      <c r="D19339" s="90"/>
      <c r="F19339" s="90"/>
      <c r="G19339" s="42"/>
      <c r="H19339" s="90"/>
      <c r="M19339" s="42"/>
      <c r="S19339" s="42"/>
      <c r="T19339" s="42"/>
      <c r="U19339" s="42"/>
      <c r="V19339" s="42"/>
      <c r="W19339" s="42"/>
      <c r="X19339" s="42"/>
      <c r="Y19339" s="42"/>
      <c r="Z19339" s="42"/>
    </row>
    <row r="19340">
      <c r="B19340" s="42"/>
      <c r="D19340" s="90"/>
      <c r="F19340" s="90"/>
      <c r="G19340" s="42"/>
      <c r="H19340" s="90"/>
      <c r="M19340" s="42"/>
      <c r="S19340" s="42"/>
      <c r="T19340" s="42"/>
      <c r="U19340" s="42"/>
      <c r="V19340" s="42"/>
      <c r="W19340" s="42"/>
      <c r="X19340" s="42"/>
      <c r="Y19340" s="42"/>
      <c r="Z19340" s="42"/>
    </row>
    <row r="19341">
      <c r="B19341" s="42"/>
      <c r="D19341" s="90"/>
      <c r="F19341" s="90"/>
      <c r="G19341" s="42"/>
      <c r="H19341" s="90"/>
      <c r="M19341" s="42"/>
      <c r="S19341" s="42"/>
      <c r="T19341" s="42"/>
      <c r="U19341" s="42"/>
      <c r="V19341" s="42"/>
      <c r="W19341" s="42"/>
      <c r="X19341" s="42"/>
      <c r="Y19341" s="42"/>
      <c r="Z19341" s="42"/>
    </row>
    <row r="19342">
      <c r="B19342" s="42"/>
      <c r="D19342" s="90"/>
      <c r="F19342" s="90"/>
      <c r="G19342" s="42"/>
      <c r="H19342" s="90"/>
      <c r="M19342" s="42"/>
      <c r="S19342" s="42"/>
      <c r="T19342" s="42"/>
      <c r="U19342" s="42"/>
      <c r="V19342" s="42"/>
      <c r="W19342" s="42"/>
      <c r="X19342" s="42"/>
      <c r="Y19342" s="42"/>
      <c r="Z19342" s="42"/>
    </row>
    <row r="19343">
      <c r="B19343" s="42"/>
      <c r="D19343" s="90"/>
      <c r="F19343" s="90"/>
      <c r="G19343" s="42"/>
      <c r="H19343" s="90"/>
      <c r="M19343" s="42"/>
      <c r="S19343" s="42"/>
      <c r="T19343" s="42"/>
      <c r="U19343" s="42"/>
      <c r="V19343" s="42"/>
      <c r="W19343" s="42"/>
      <c r="X19343" s="42"/>
      <c r="Y19343" s="42"/>
      <c r="Z19343" s="42"/>
    </row>
    <row r="19344">
      <c r="B19344" s="42"/>
      <c r="D19344" s="90"/>
      <c r="F19344" s="90"/>
      <c r="G19344" s="42"/>
      <c r="H19344" s="90"/>
      <c r="M19344" s="42"/>
      <c r="S19344" s="42"/>
      <c r="T19344" s="42"/>
      <c r="U19344" s="42"/>
      <c r="V19344" s="42"/>
      <c r="W19344" s="42"/>
      <c r="X19344" s="42"/>
      <c r="Y19344" s="42"/>
      <c r="Z19344" s="42"/>
    </row>
    <row r="19345">
      <c r="B19345" s="42"/>
      <c r="D19345" s="90"/>
      <c r="F19345" s="90"/>
      <c r="G19345" s="42"/>
      <c r="H19345" s="90"/>
      <c r="M19345" s="42"/>
      <c r="S19345" s="42"/>
      <c r="T19345" s="42"/>
      <c r="U19345" s="42"/>
      <c r="V19345" s="42"/>
      <c r="W19345" s="42"/>
      <c r="X19345" s="42"/>
      <c r="Y19345" s="42"/>
      <c r="Z19345" s="42"/>
    </row>
    <row r="19346">
      <c r="B19346" s="42"/>
      <c r="D19346" s="90"/>
      <c r="F19346" s="90"/>
      <c r="G19346" s="42"/>
      <c r="H19346" s="90"/>
      <c r="M19346" s="42"/>
      <c r="S19346" s="42"/>
      <c r="T19346" s="42"/>
      <c r="U19346" s="42"/>
      <c r="V19346" s="42"/>
      <c r="W19346" s="42"/>
      <c r="X19346" s="42"/>
      <c r="Y19346" s="42"/>
      <c r="Z19346" s="42"/>
    </row>
    <row r="19347">
      <c r="B19347" s="42"/>
      <c r="D19347" s="90"/>
      <c r="F19347" s="90"/>
      <c r="G19347" s="42"/>
      <c r="H19347" s="90"/>
      <c r="M19347" s="42"/>
      <c r="S19347" s="42"/>
      <c r="T19347" s="42"/>
      <c r="U19347" s="42"/>
      <c r="V19347" s="42"/>
      <c r="W19347" s="42"/>
      <c r="X19347" s="42"/>
      <c r="Y19347" s="42"/>
      <c r="Z19347" s="42"/>
    </row>
    <row r="19348">
      <c r="B19348" s="42"/>
      <c r="D19348" s="90"/>
      <c r="F19348" s="90"/>
      <c r="G19348" s="42"/>
      <c r="H19348" s="90"/>
      <c r="M19348" s="42"/>
      <c r="S19348" s="42"/>
      <c r="T19348" s="42"/>
      <c r="U19348" s="42"/>
      <c r="V19348" s="42"/>
      <c r="W19348" s="42"/>
      <c r="X19348" s="42"/>
      <c r="Y19348" s="42"/>
      <c r="Z19348" s="42"/>
    </row>
    <row r="19349">
      <c r="B19349" s="42"/>
      <c r="D19349" s="90"/>
      <c r="F19349" s="90"/>
      <c r="G19349" s="42"/>
      <c r="H19349" s="90"/>
      <c r="M19349" s="42"/>
      <c r="S19349" s="42"/>
      <c r="T19349" s="42"/>
      <c r="U19349" s="42"/>
      <c r="V19349" s="42"/>
      <c r="W19349" s="42"/>
      <c r="X19349" s="42"/>
      <c r="Y19349" s="42"/>
      <c r="Z19349" s="42"/>
    </row>
    <row r="19350">
      <c r="B19350" s="42"/>
      <c r="D19350" s="90"/>
      <c r="F19350" s="90"/>
      <c r="G19350" s="42"/>
      <c r="H19350" s="90"/>
      <c r="M19350" s="42"/>
      <c r="S19350" s="42"/>
      <c r="T19350" s="42"/>
      <c r="U19350" s="42"/>
      <c r="V19350" s="42"/>
      <c r="W19350" s="42"/>
      <c r="X19350" s="42"/>
      <c r="Y19350" s="42"/>
      <c r="Z19350" s="42"/>
    </row>
    <row r="19351">
      <c r="B19351" s="42"/>
      <c r="D19351" s="90"/>
      <c r="F19351" s="90"/>
      <c r="G19351" s="42"/>
      <c r="H19351" s="90"/>
      <c r="M19351" s="42"/>
      <c r="S19351" s="42"/>
      <c r="T19351" s="42"/>
      <c r="U19351" s="42"/>
      <c r="V19351" s="42"/>
      <c r="W19351" s="42"/>
      <c r="X19351" s="42"/>
      <c r="Y19351" s="42"/>
      <c r="Z19351" s="42"/>
    </row>
    <row r="19352">
      <c r="B19352" s="42"/>
      <c r="D19352" s="90"/>
      <c r="F19352" s="90"/>
      <c r="G19352" s="42"/>
      <c r="H19352" s="90"/>
      <c r="M19352" s="42"/>
      <c r="S19352" s="42"/>
      <c r="T19352" s="42"/>
      <c r="U19352" s="42"/>
      <c r="V19352" s="42"/>
      <c r="W19352" s="42"/>
      <c r="X19352" s="42"/>
      <c r="Y19352" s="42"/>
      <c r="Z19352" s="42"/>
    </row>
    <row r="19353">
      <c r="B19353" s="42"/>
      <c r="D19353" s="90"/>
      <c r="F19353" s="90"/>
      <c r="G19353" s="42"/>
      <c r="H19353" s="90"/>
      <c r="M19353" s="42"/>
      <c r="S19353" s="42"/>
      <c r="T19353" s="42"/>
      <c r="U19353" s="42"/>
      <c r="V19353" s="42"/>
      <c r="W19353" s="42"/>
      <c r="X19353" s="42"/>
      <c r="Y19353" s="42"/>
      <c r="Z19353" s="42"/>
    </row>
    <row r="19354">
      <c r="B19354" s="42"/>
      <c r="D19354" s="90"/>
      <c r="F19354" s="90"/>
      <c r="G19354" s="42"/>
      <c r="H19354" s="90"/>
      <c r="M19354" s="42"/>
      <c r="S19354" s="42"/>
      <c r="T19354" s="42"/>
      <c r="U19354" s="42"/>
      <c r="V19354" s="42"/>
      <c r="W19354" s="42"/>
      <c r="X19354" s="42"/>
      <c r="Y19354" s="42"/>
      <c r="Z19354" s="42"/>
    </row>
    <row r="19355">
      <c r="B19355" s="42"/>
      <c r="D19355" s="90"/>
      <c r="F19355" s="90"/>
      <c r="G19355" s="42"/>
      <c r="H19355" s="90"/>
      <c r="M19355" s="42"/>
      <c r="S19355" s="42"/>
      <c r="T19355" s="42"/>
      <c r="U19355" s="42"/>
      <c r="V19355" s="42"/>
      <c r="W19355" s="42"/>
      <c r="X19355" s="42"/>
      <c r="Y19355" s="42"/>
      <c r="Z19355" s="42"/>
    </row>
    <row r="19356">
      <c r="B19356" s="42"/>
      <c r="D19356" s="90"/>
      <c r="F19356" s="90"/>
      <c r="G19356" s="42"/>
      <c r="H19356" s="90"/>
      <c r="M19356" s="42"/>
      <c r="S19356" s="42"/>
      <c r="T19356" s="42"/>
      <c r="U19356" s="42"/>
      <c r="V19356" s="42"/>
      <c r="W19356" s="42"/>
      <c r="X19356" s="42"/>
      <c r="Y19356" s="42"/>
      <c r="Z19356" s="42"/>
    </row>
    <row r="19357">
      <c r="B19357" s="42"/>
      <c r="D19357" s="90"/>
      <c r="F19357" s="90"/>
      <c r="G19357" s="42"/>
      <c r="H19357" s="90"/>
      <c r="M19357" s="42"/>
      <c r="S19357" s="42"/>
      <c r="T19357" s="42"/>
      <c r="U19357" s="42"/>
      <c r="V19357" s="42"/>
      <c r="W19357" s="42"/>
      <c r="X19357" s="42"/>
      <c r="Y19357" s="42"/>
      <c r="Z19357" s="42"/>
    </row>
    <row r="19358">
      <c r="B19358" s="42"/>
      <c r="D19358" s="90"/>
      <c r="F19358" s="90"/>
      <c r="G19358" s="42"/>
      <c r="H19358" s="90"/>
      <c r="M19358" s="42"/>
      <c r="S19358" s="42"/>
      <c r="T19358" s="42"/>
      <c r="U19358" s="42"/>
      <c r="V19358" s="42"/>
      <c r="W19358" s="42"/>
      <c r="X19358" s="42"/>
      <c r="Y19358" s="42"/>
      <c r="Z19358" s="42"/>
    </row>
    <row r="19359">
      <c r="B19359" s="42"/>
      <c r="D19359" s="90"/>
      <c r="F19359" s="90"/>
      <c r="G19359" s="42"/>
      <c r="H19359" s="90"/>
      <c r="M19359" s="42"/>
      <c r="S19359" s="42"/>
      <c r="T19359" s="42"/>
      <c r="U19359" s="42"/>
      <c r="V19359" s="42"/>
      <c r="W19359" s="42"/>
      <c r="X19359" s="42"/>
      <c r="Y19359" s="42"/>
      <c r="Z19359" s="42"/>
    </row>
    <row r="19360">
      <c r="B19360" s="42"/>
      <c r="D19360" s="90"/>
      <c r="F19360" s="90"/>
      <c r="G19360" s="42"/>
      <c r="H19360" s="90"/>
      <c r="M19360" s="42"/>
      <c r="S19360" s="42"/>
      <c r="T19360" s="42"/>
      <c r="U19360" s="42"/>
      <c r="V19360" s="42"/>
      <c r="W19360" s="42"/>
      <c r="X19360" s="42"/>
      <c r="Y19360" s="42"/>
      <c r="Z19360" s="42"/>
    </row>
    <row r="19361">
      <c r="B19361" s="42"/>
      <c r="D19361" s="90"/>
      <c r="F19361" s="90"/>
      <c r="G19361" s="42"/>
      <c r="H19361" s="90"/>
      <c r="M19361" s="42"/>
      <c r="S19361" s="42"/>
      <c r="T19361" s="42"/>
      <c r="U19361" s="42"/>
      <c r="V19361" s="42"/>
      <c r="W19361" s="42"/>
      <c r="X19361" s="42"/>
      <c r="Y19361" s="42"/>
      <c r="Z19361" s="42"/>
    </row>
    <row r="19362">
      <c r="B19362" s="42"/>
      <c r="D19362" s="90"/>
      <c r="F19362" s="90"/>
      <c r="G19362" s="42"/>
      <c r="H19362" s="90"/>
      <c r="M19362" s="42"/>
      <c r="S19362" s="42"/>
      <c r="T19362" s="42"/>
      <c r="U19362" s="42"/>
      <c r="V19362" s="42"/>
      <c r="W19362" s="42"/>
      <c r="X19362" s="42"/>
      <c r="Y19362" s="42"/>
      <c r="Z19362" s="42"/>
    </row>
    <row r="19363">
      <c r="B19363" s="42"/>
      <c r="D19363" s="90"/>
      <c r="F19363" s="90"/>
      <c r="G19363" s="42"/>
      <c r="H19363" s="90"/>
      <c r="M19363" s="42"/>
      <c r="S19363" s="42"/>
      <c r="T19363" s="42"/>
      <c r="U19363" s="42"/>
      <c r="V19363" s="42"/>
      <c r="W19363" s="42"/>
      <c r="X19363" s="42"/>
      <c r="Y19363" s="42"/>
      <c r="Z19363" s="42"/>
    </row>
    <row r="19364">
      <c r="B19364" s="42"/>
      <c r="D19364" s="90"/>
      <c r="F19364" s="90"/>
      <c r="G19364" s="42"/>
      <c r="H19364" s="90"/>
      <c r="M19364" s="42"/>
      <c r="S19364" s="42"/>
      <c r="T19364" s="42"/>
      <c r="U19364" s="42"/>
      <c r="V19364" s="42"/>
      <c r="W19364" s="42"/>
      <c r="X19364" s="42"/>
      <c r="Y19364" s="42"/>
      <c r="Z19364" s="42"/>
    </row>
    <row r="19365">
      <c r="B19365" s="42"/>
      <c r="D19365" s="90"/>
      <c r="F19365" s="90"/>
      <c r="G19365" s="42"/>
      <c r="H19365" s="90"/>
      <c r="M19365" s="42"/>
      <c r="S19365" s="42"/>
      <c r="T19365" s="42"/>
      <c r="U19365" s="42"/>
      <c r="V19365" s="42"/>
      <c r="W19365" s="42"/>
      <c r="X19365" s="42"/>
      <c r="Y19365" s="42"/>
      <c r="Z19365" s="42"/>
    </row>
    <row r="19366">
      <c r="B19366" s="42"/>
      <c r="D19366" s="90"/>
      <c r="F19366" s="90"/>
      <c r="G19366" s="42"/>
      <c r="H19366" s="90"/>
      <c r="M19366" s="42"/>
      <c r="S19366" s="42"/>
      <c r="T19366" s="42"/>
      <c r="U19366" s="42"/>
      <c r="V19366" s="42"/>
      <c r="W19366" s="42"/>
      <c r="X19366" s="42"/>
      <c r="Y19366" s="42"/>
      <c r="Z19366" s="42"/>
    </row>
    <row r="19367">
      <c r="B19367" s="42"/>
      <c r="D19367" s="90"/>
      <c r="F19367" s="90"/>
      <c r="G19367" s="42"/>
      <c r="H19367" s="90"/>
      <c r="M19367" s="42"/>
      <c r="S19367" s="42"/>
      <c r="T19367" s="42"/>
      <c r="U19367" s="42"/>
      <c r="V19367" s="42"/>
      <c r="W19367" s="42"/>
      <c r="X19367" s="42"/>
      <c r="Y19367" s="42"/>
      <c r="Z19367" s="42"/>
    </row>
    <row r="19368">
      <c r="B19368" s="42"/>
      <c r="D19368" s="90"/>
      <c r="F19368" s="90"/>
      <c r="G19368" s="42"/>
      <c r="H19368" s="90"/>
      <c r="M19368" s="42"/>
      <c r="S19368" s="42"/>
      <c r="T19368" s="42"/>
      <c r="U19368" s="42"/>
      <c r="V19368" s="42"/>
      <c r="W19368" s="42"/>
      <c r="X19368" s="42"/>
      <c r="Y19368" s="42"/>
      <c r="Z19368" s="42"/>
    </row>
    <row r="19369">
      <c r="B19369" s="42"/>
      <c r="D19369" s="90"/>
      <c r="F19369" s="90"/>
      <c r="G19369" s="42"/>
      <c r="H19369" s="90"/>
      <c r="M19369" s="42"/>
      <c r="S19369" s="42"/>
      <c r="T19369" s="42"/>
      <c r="U19369" s="42"/>
      <c r="V19369" s="42"/>
      <c r="W19369" s="42"/>
      <c r="X19369" s="42"/>
      <c r="Y19369" s="42"/>
      <c r="Z19369" s="42"/>
    </row>
    <row r="19370">
      <c r="B19370" s="42"/>
      <c r="D19370" s="90"/>
      <c r="F19370" s="90"/>
      <c r="G19370" s="42"/>
      <c r="H19370" s="90"/>
      <c r="M19370" s="42"/>
      <c r="S19370" s="42"/>
      <c r="T19370" s="42"/>
      <c r="U19370" s="42"/>
      <c r="V19370" s="42"/>
      <c r="W19370" s="42"/>
      <c r="X19370" s="42"/>
      <c r="Y19370" s="42"/>
      <c r="Z19370" s="42"/>
    </row>
    <row r="19371">
      <c r="B19371" s="42"/>
      <c r="D19371" s="90"/>
      <c r="F19371" s="90"/>
      <c r="G19371" s="42"/>
      <c r="H19371" s="90"/>
      <c r="M19371" s="42"/>
      <c r="S19371" s="42"/>
      <c r="T19371" s="42"/>
      <c r="U19371" s="42"/>
      <c r="V19371" s="42"/>
      <c r="W19371" s="42"/>
      <c r="X19371" s="42"/>
      <c r="Y19371" s="42"/>
      <c r="Z19371" s="42"/>
    </row>
    <row r="19372">
      <c r="B19372" s="42"/>
      <c r="D19372" s="90"/>
      <c r="F19372" s="90"/>
      <c r="G19372" s="42"/>
      <c r="H19372" s="90"/>
      <c r="M19372" s="42"/>
      <c r="S19372" s="42"/>
      <c r="T19372" s="42"/>
      <c r="U19372" s="42"/>
      <c r="V19372" s="42"/>
      <c r="W19372" s="42"/>
      <c r="X19372" s="42"/>
      <c r="Y19372" s="42"/>
      <c r="Z19372" s="42"/>
    </row>
    <row r="19373">
      <c r="B19373" s="42"/>
      <c r="D19373" s="90"/>
      <c r="F19373" s="90"/>
      <c r="G19373" s="42"/>
      <c r="H19373" s="90"/>
      <c r="M19373" s="42"/>
      <c r="S19373" s="42"/>
      <c r="T19373" s="42"/>
      <c r="U19373" s="42"/>
      <c r="V19373" s="42"/>
      <c r="W19373" s="42"/>
      <c r="X19373" s="42"/>
      <c r="Y19373" s="42"/>
      <c r="Z19373" s="42"/>
    </row>
    <row r="19374">
      <c r="B19374" s="42"/>
      <c r="D19374" s="90"/>
      <c r="F19374" s="90"/>
      <c r="G19374" s="42"/>
      <c r="H19374" s="90"/>
      <c r="M19374" s="42"/>
      <c r="S19374" s="42"/>
      <c r="T19374" s="42"/>
      <c r="U19374" s="42"/>
      <c r="V19374" s="42"/>
      <c r="W19374" s="42"/>
      <c r="X19374" s="42"/>
      <c r="Y19374" s="42"/>
      <c r="Z19374" s="42"/>
    </row>
    <row r="19375">
      <c r="B19375" s="42"/>
      <c r="D19375" s="90"/>
      <c r="F19375" s="90"/>
      <c r="G19375" s="42"/>
      <c r="H19375" s="90"/>
      <c r="M19375" s="42"/>
      <c r="S19375" s="42"/>
      <c r="T19375" s="42"/>
      <c r="U19375" s="42"/>
      <c r="V19375" s="42"/>
      <c r="W19375" s="42"/>
      <c r="X19375" s="42"/>
      <c r="Y19375" s="42"/>
      <c r="Z19375" s="42"/>
    </row>
    <row r="19376">
      <c r="B19376" s="42"/>
      <c r="D19376" s="90"/>
      <c r="F19376" s="90"/>
      <c r="G19376" s="42"/>
      <c r="H19376" s="90"/>
      <c r="M19376" s="42"/>
      <c r="S19376" s="42"/>
      <c r="T19376" s="42"/>
      <c r="U19376" s="42"/>
      <c r="V19376" s="42"/>
      <c r="W19376" s="42"/>
      <c r="X19376" s="42"/>
      <c r="Y19376" s="42"/>
      <c r="Z19376" s="42"/>
    </row>
    <row r="19377">
      <c r="B19377" s="42"/>
      <c r="D19377" s="90"/>
      <c r="F19377" s="90"/>
      <c r="G19377" s="42"/>
      <c r="H19377" s="90"/>
      <c r="M19377" s="42"/>
      <c r="S19377" s="42"/>
      <c r="T19377" s="42"/>
      <c r="U19377" s="42"/>
      <c r="V19377" s="42"/>
      <c r="W19377" s="42"/>
      <c r="X19377" s="42"/>
      <c r="Y19377" s="42"/>
      <c r="Z19377" s="42"/>
    </row>
    <row r="19378">
      <c r="B19378" s="42"/>
      <c r="D19378" s="90"/>
      <c r="F19378" s="90"/>
      <c r="G19378" s="42"/>
      <c r="H19378" s="90"/>
      <c r="M19378" s="42"/>
      <c r="S19378" s="42"/>
      <c r="T19378" s="42"/>
      <c r="U19378" s="42"/>
      <c r="V19378" s="42"/>
      <c r="W19378" s="42"/>
      <c r="X19378" s="42"/>
      <c r="Y19378" s="42"/>
      <c r="Z19378" s="42"/>
    </row>
    <row r="19379">
      <c r="B19379" s="42"/>
      <c r="D19379" s="90"/>
      <c r="F19379" s="90"/>
      <c r="G19379" s="42"/>
      <c r="H19379" s="90"/>
      <c r="M19379" s="42"/>
      <c r="S19379" s="42"/>
      <c r="T19379" s="42"/>
      <c r="U19379" s="42"/>
      <c r="V19379" s="42"/>
      <c r="W19379" s="42"/>
      <c r="X19379" s="42"/>
      <c r="Y19379" s="42"/>
      <c r="Z19379" s="42"/>
    </row>
    <row r="19380">
      <c r="B19380" s="42"/>
      <c r="D19380" s="90"/>
      <c r="F19380" s="90"/>
      <c r="G19380" s="42"/>
      <c r="H19380" s="90"/>
      <c r="M19380" s="42"/>
      <c r="S19380" s="42"/>
      <c r="T19380" s="42"/>
      <c r="U19380" s="42"/>
      <c r="V19380" s="42"/>
      <c r="W19380" s="42"/>
      <c r="X19380" s="42"/>
      <c r="Y19380" s="42"/>
      <c r="Z19380" s="42"/>
    </row>
    <row r="19381">
      <c r="B19381" s="42"/>
      <c r="D19381" s="90"/>
      <c r="F19381" s="90"/>
      <c r="G19381" s="42"/>
      <c r="H19381" s="90"/>
      <c r="M19381" s="42"/>
      <c r="S19381" s="42"/>
      <c r="T19381" s="42"/>
      <c r="U19381" s="42"/>
      <c r="V19381" s="42"/>
      <c r="W19381" s="42"/>
      <c r="X19381" s="42"/>
      <c r="Y19381" s="42"/>
      <c r="Z19381" s="42"/>
    </row>
    <row r="19382">
      <c r="B19382" s="42"/>
      <c r="D19382" s="90"/>
      <c r="F19382" s="90"/>
      <c r="G19382" s="42"/>
      <c r="H19382" s="90"/>
      <c r="M19382" s="42"/>
      <c r="S19382" s="42"/>
      <c r="T19382" s="42"/>
      <c r="U19382" s="42"/>
      <c r="V19382" s="42"/>
      <c r="W19382" s="42"/>
      <c r="X19382" s="42"/>
      <c r="Y19382" s="42"/>
      <c r="Z19382" s="42"/>
    </row>
    <row r="19383">
      <c r="B19383" s="42"/>
      <c r="D19383" s="90"/>
      <c r="F19383" s="90"/>
      <c r="G19383" s="42"/>
      <c r="H19383" s="90"/>
      <c r="M19383" s="42"/>
      <c r="S19383" s="42"/>
      <c r="T19383" s="42"/>
      <c r="U19383" s="42"/>
      <c r="V19383" s="42"/>
      <c r="W19383" s="42"/>
      <c r="X19383" s="42"/>
      <c r="Y19383" s="42"/>
      <c r="Z19383" s="42"/>
    </row>
    <row r="19384">
      <c r="B19384" s="42"/>
      <c r="D19384" s="90"/>
      <c r="F19384" s="90"/>
      <c r="G19384" s="42"/>
      <c r="H19384" s="90"/>
      <c r="M19384" s="42"/>
      <c r="S19384" s="42"/>
      <c r="T19384" s="42"/>
      <c r="U19384" s="42"/>
      <c r="V19384" s="42"/>
      <c r="W19384" s="42"/>
      <c r="X19384" s="42"/>
      <c r="Y19384" s="42"/>
      <c r="Z19384" s="42"/>
    </row>
    <row r="19385">
      <c r="B19385" s="42"/>
      <c r="D19385" s="90"/>
      <c r="F19385" s="90"/>
      <c r="G19385" s="42"/>
      <c r="H19385" s="90"/>
      <c r="M19385" s="42"/>
      <c r="S19385" s="42"/>
      <c r="T19385" s="42"/>
      <c r="U19385" s="42"/>
      <c r="V19385" s="42"/>
      <c r="W19385" s="42"/>
      <c r="X19385" s="42"/>
      <c r="Y19385" s="42"/>
      <c r="Z19385" s="42"/>
    </row>
    <row r="19386">
      <c r="B19386" s="42"/>
      <c r="D19386" s="90"/>
      <c r="F19386" s="90"/>
      <c r="G19386" s="42"/>
      <c r="H19386" s="90"/>
      <c r="M19386" s="42"/>
      <c r="S19386" s="42"/>
      <c r="T19386" s="42"/>
      <c r="U19386" s="42"/>
      <c r="V19386" s="42"/>
      <c r="W19386" s="42"/>
      <c r="X19386" s="42"/>
      <c r="Y19386" s="42"/>
      <c r="Z19386" s="42"/>
    </row>
    <row r="19387">
      <c r="B19387" s="42"/>
      <c r="D19387" s="90"/>
      <c r="F19387" s="90"/>
      <c r="G19387" s="42"/>
      <c r="H19387" s="90"/>
      <c r="M19387" s="42"/>
      <c r="S19387" s="42"/>
      <c r="T19387" s="42"/>
      <c r="U19387" s="42"/>
      <c r="V19387" s="42"/>
      <c r="W19387" s="42"/>
      <c r="X19387" s="42"/>
      <c r="Y19387" s="42"/>
      <c r="Z19387" s="42"/>
    </row>
    <row r="19388">
      <c r="B19388" s="42"/>
      <c r="D19388" s="90"/>
      <c r="F19388" s="90"/>
      <c r="G19388" s="42"/>
      <c r="H19388" s="90"/>
      <c r="M19388" s="42"/>
      <c r="S19388" s="42"/>
      <c r="T19388" s="42"/>
      <c r="U19388" s="42"/>
      <c r="V19388" s="42"/>
      <c r="W19388" s="42"/>
      <c r="X19388" s="42"/>
      <c r="Y19388" s="42"/>
      <c r="Z19388" s="42"/>
    </row>
    <row r="19389">
      <c r="B19389" s="42"/>
      <c r="D19389" s="90"/>
      <c r="F19389" s="90"/>
      <c r="G19389" s="42"/>
      <c r="H19389" s="90"/>
      <c r="M19389" s="42"/>
      <c r="S19389" s="42"/>
      <c r="T19389" s="42"/>
      <c r="U19389" s="42"/>
      <c r="V19389" s="42"/>
      <c r="W19389" s="42"/>
      <c r="X19389" s="42"/>
      <c r="Y19389" s="42"/>
      <c r="Z19389" s="42"/>
    </row>
    <row r="19390">
      <c r="B19390" s="42"/>
      <c r="D19390" s="90"/>
      <c r="F19390" s="90"/>
      <c r="G19390" s="42"/>
      <c r="H19390" s="90"/>
      <c r="M19390" s="42"/>
      <c r="S19390" s="42"/>
      <c r="T19390" s="42"/>
      <c r="U19390" s="42"/>
      <c r="V19390" s="42"/>
      <c r="W19390" s="42"/>
      <c r="X19390" s="42"/>
      <c r="Y19390" s="42"/>
      <c r="Z19390" s="42"/>
    </row>
    <row r="19391">
      <c r="B19391" s="42"/>
      <c r="D19391" s="90"/>
      <c r="F19391" s="90"/>
      <c r="G19391" s="42"/>
      <c r="H19391" s="90"/>
      <c r="M19391" s="42"/>
      <c r="S19391" s="42"/>
      <c r="T19391" s="42"/>
      <c r="U19391" s="42"/>
      <c r="V19391" s="42"/>
      <c r="W19391" s="42"/>
      <c r="X19391" s="42"/>
      <c r="Y19391" s="42"/>
      <c r="Z19391" s="42"/>
    </row>
    <row r="19392">
      <c r="B19392" s="42"/>
      <c r="D19392" s="90"/>
      <c r="F19392" s="90"/>
      <c r="G19392" s="42"/>
      <c r="H19392" s="90"/>
      <c r="M19392" s="42"/>
      <c r="S19392" s="42"/>
      <c r="T19392" s="42"/>
      <c r="U19392" s="42"/>
      <c r="V19392" s="42"/>
      <c r="W19392" s="42"/>
      <c r="X19392" s="42"/>
      <c r="Y19392" s="42"/>
      <c r="Z19392" s="42"/>
    </row>
    <row r="19393">
      <c r="B19393" s="42"/>
      <c r="D19393" s="90"/>
      <c r="F19393" s="90"/>
      <c r="G19393" s="42"/>
      <c r="H19393" s="90"/>
      <c r="M19393" s="42"/>
      <c r="S19393" s="42"/>
      <c r="T19393" s="42"/>
      <c r="U19393" s="42"/>
      <c r="V19393" s="42"/>
      <c r="W19393" s="42"/>
      <c r="X19393" s="42"/>
      <c r="Y19393" s="42"/>
      <c r="Z19393" s="42"/>
    </row>
    <row r="19394">
      <c r="B19394" s="42"/>
      <c r="D19394" s="90"/>
      <c r="F19394" s="90"/>
      <c r="G19394" s="42"/>
      <c r="H19394" s="90"/>
      <c r="M19394" s="42"/>
      <c r="S19394" s="42"/>
      <c r="T19394" s="42"/>
      <c r="U19394" s="42"/>
      <c r="V19394" s="42"/>
      <c r="W19394" s="42"/>
      <c r="X19394" s="42"/>
      <c r="Y19394" s="42"/>
      <c r="Z19394" s="42"/>
    </row>
    <row r="19395">
      <c r="B19395" s="42"/>
      <c r="D19395" s="90"/>
      <c r="F19395" s="90"/>
      <c r="G19395" s="42"/>
      <c r="H19395" s="90"/>
      <c r="M19395" s="42"/>
      <c r="S19395" s="42"/>
      <c r="T19395" s="42"/>
      <c r="U19395" s="42"/>
      <c r="V19395" s="42"/>
      <c r="W19395" s="42"/>
      <c r="X19395" s="42"/>
      <c r="Y19395" s="42"/>
      <c r="Z19395" s="42"/>
    </row>
    <row r="19396">
      <c r="B19396" s="42"/>
      <c r="D19396" s="90"/>
      <c r="F19396" s="90"/>
      <c r="G19396" s="42"/>
      <c r="H19396" s="90"/>
      <c r="M19396" s="42"/>
      <c r="S19396" s="42"/>
      <c r="T19396" s="42"/>
      <c r="U19396" s="42"/>
      <c r="V19396" s="42"/>
      <c r="W19396" s="42"/>
      <c r="X19396" s="42"/>
      <c r="Y19396" s="42"/>
      <c r="Z19396" s="42"/>
    </row>
    <row r="19397">
      <c r="B19397" s="42"/>
      <c r="D19397" s="90"/>
      <c r="F19397" s="90"/>
      <c r="G19397" s="42"/>
      <c r="H19397" s="90"/>
      <c r="M19397" s="42"/>
      <c r="S19397" s="42"/>
      <c r="T19397" s="42"/>
      <c r="U19397" s="42"/>
      <c r="V19397" s="42"/>
      <c r="W19397" s="42"/>
      <c r="X19397" s="42"/>
      <c r="Y19397" s="42"/>
      <c r="Z19397" s="42"/>
    </row>
    <row r="19398">
      <c r="B19398" s="42"/>
      <c r="D19398" s="90"/>
      <c r="F19398" s="90"/>
      <c r="G19398" s="42"/>
      <c r="H19398" s="90"/>
      <c r="M19398" s="42"/>
      <c r="S19398" s="42"/>
      <c r="T19398" s="42"/>
      <c r="U19398" s="42"/>
      <c r="V19398" s="42"/>
      <c r="W19398" s="42"/>
      <c r="X19398" s="42"/>
      <c r="Y19398" s="42"/>
      <c r="Z19398" s="42"/>
    </row>
    <row r="19399">
      <c r="B19399" s="42"/>
      <c r="D19399" s="90"/>
      <c r="F19399" s="90"/>
      <c r="G19399" s="42"/>
      <c r="H19399" s="90"/>
      <c r="M19399" s="42"/>
      <c r="S19399" s="42"/>
      <c r="T19399" s="42"/>
      <c r="U19399" s="42"/>
      <c r="V19399" s="42"/>
      <c r="W19399" s="42"/>
      <c r="X19399" s="42"/>
      <c r="Y19399" s="42"/>
      <c r="Z19399" s="42"/>
    </row>
    <row r="19400">
      <c r="B19400" s="42"/>
      <c r="D19400" s="90"/>
      <c r="F19400" s="90"/>
      <c r="G19400" s="42"/>
      <c r="H19400" s="90"/>
      <c r="M19400" s="42"/>
      <c r="S19400" s="42"/>
      <c r="T19400" s="42"/>
      <c r="U19400" s="42"/>
      <c r="V19400" s="42"/>
      <c r="W19400" s="42"/>
      <c r="X19400" s="42"/>
      <c r="Y19400" s="42"/>
      <c r="Z19400" s="42"/>
    </row>
    <row r="19401">
      <c r="B19401" s="42"/>
      <c r="D19401" s="90"/>
      <c r="F19401" s="90"/>
      <c r="G19401" s="42"/>
      <c r="H19401" s="90"/>
      <c r="M19401" s="42"/>
      <c r="S19401" s="42"/>
      <c r="T19401" s="42"/>
      <c r="U19401" s="42"/>
      <c r="V19401" s="42"/>
      <c r="W19401" s="42"/>
      <c r="X19401" s="42"/>
      <c r="Y19401" s="42"/>
      <c r="Z19401" s="42"/>
    </row>
    <row r="19402">
      <c r="B19402" s="42"/>
      <c r="D19402" s="90"/>
      <c r="F19402" s="90"/>
      <c r="G19402" s="42"/>
      <c r="H19402" s="90"/>
      <c r="M19402" s="42"/>
      <c r="S19402" s="42"/>
      <c r="T19402" s="42"/>
      <c r="U19402" s="42"/>
      <c r="V19402" s="42"/>
      <c r="W19402" s="42"/>
      <c r="X19402" s="42"/>
      <c r="Y19402" s="42"/>
      <c r="Z19402" s="42"/>
    </row>
    <row r="19403">
      <c r="B19403" s="42"/>
      <c r="D19403" s="90"/>
      <c r="F19403" s="90"/>
      <c r="G19403" s="42"/>
      <c r="H19403" s="90"/>
      <c r="M19403" s="42"/>
      <c r="S19403" s="42"/>
      <c r="T19403" s="42"/>
      <c r="U19403" s="42"/>
      <c r="V19403" s="42"/>
      <c r="W19403" s="42"/>
      <c r="X19403" s="42"/>
      <c r="Y19403" s="42"/>
      <c r="Z19403" s="42"/>
    </row>
    <row r="19404">
      <c r="B19404" s="42"/>
      <c r="D19404" s="90"/>
      <c r="F19404" s="90"/>
      <c r="G19404" s="42"/>
      <c r="H19404" s="90"/>
      <c r="M19404" s="42"/>
      <c r="S19404" s="42"/>
      <c r="T19404" s="42"/>
      <c r="U19404" s="42"/>
      <c r="V19404" s="42"/>
      <c r="W19404" s="42"/>
      <c r="X19404" s="42"/>
      <c r="Y19404" s="42"/>
      <c r="Z19404" s="42"/>
    </row>
    <row r="19405">
      <c r="B19405" s="42"/>
      <c r="D19405" s="90"/>
      <c r="F19405" s="90"/>
      <c r="G19405" s="42"/>
      <c r="H19405" s="90"/>
      <c r="M19405" s="42"/>
      <c r="S19405" s="42"/>
      <c r="T19405" s="42"/>
      <c r="U19405" s="42"/>
      <c r="V19405" s="42"/>
      <c r="W19405" s="42"/>
      <c r="X19405" s="42"/>
      <c r="Y19405" s="42"/>
      <c r="Z19405" s="42"/>
    </row>
    <row r="19406">
      <c r="B19406" s="42"/>
      <c r="D19406" s="90"/>
      <c r="F19406" s="90"/>
      <c r="G19406" s="42"/>
      <c r="H19406" s="90"/>
      <c r="M19406" s="42"/>
      <c r="S19406" s="42"/>
      <c r="T19406" s="42"/>
      <c r="U19406" s="42"/>
      <c r="V19406" s="42"/>
      <c r="W19406" s="42"/>
      <c r="X19406" s="42"/>
      <c r="Y19406" s="42"/>
      <c r="Z19406" s="42"/>
    </row>
    <row r="19407">
      <c r="B19407" s="42"/>
      <c r="D19407" s="90"/>
      <c r="F19407" s="90"/>
      <c r="G19407" s="42"/>
      <c r="H19407" s="90"/>
      <c r="M19407" s="42"/>
      <c r="S19407" s="42"/>
      <c r="T19407" s="42"/>
      <c r="U19407" s="42"/>
      <c r="V19407" s="42"/>
      <c r="W19407" s="42"/>
      <c r="X19407" s="42"/>
      <c r="Y19407" s="42"/>
      <c r="Z19407" s="42"/>
    </row>
    <row r="19408">
      <c r="B19408" s="42"/>
      <c r="D19408" s="90"/>
      <c r="F19408" s="90"/>
      <c r="G19408" s="42"/>
      <c r="H19408" s="90"/>
      <c r="M19408" s="42"/>
      <c r="S19408" s="42"/>
      <c r="T19408" s="42"/>
      <c r="U19408" s="42"/>
      <c r="V19408" s="42"/>
      <c r="W19408" s="42"/>
      <c r="X19408" s="42"/>
      <c r="Y19408" s="42"/>
      <c r="Z19408" s="42"/>
    </row>
    <row r="19409">
      <c r="B19409" s="42"/>
      <c r="D19409" s="90"/>
      <c r="F19409" s="90"/>
      <c r="G19409" s="42"/>
      <c r="H19409" s="90"/>
      <c r="M19409" s="42"/>
      <c r="S19409" s="42"/>
      <c r="T19409" s="42"/>
      <c r="U19409" s="42"/>
      <c r="V19409" s="42"/>
      <c r="W19409" s="42"/>
      <c r="X19409" s="42"/>
      <c r="Y19409" s="42"/>
      <c r="Z19409" s="42"/>
    </row>
    <row r="19410">
      <c r="B19410" s="42"/>
      <c r="D19410" s="90"/>
      <c r="F19410" s="90"/>
      <c r="G19410" s="42"/>
      <c r="H19410" s="90"/>
      <c r="M19410" s="42"/>
      <c r="S19410" s="42"/>
      <c r="T19410" s="42"/>
      <c r="U19410" s="42"/>
      <c r="V19410" s="42"/>
      <c r="W19410" s="42"/>
      <c r="X19410" s="42"/>
      <c r="Y19410" s="42"/>
      <c r="Z19410" s="42"/>
    </row>
    <row r="19411">
      <c r="B19411" s="42"/>
      <c r="D19411" s="90"/>
      <c r="F19411" s="90"/>
      <c r="G19411" s="42"/>
      <c r="H19411" s="90"/>
      <c r="M19411" s="42"/>
      <c r="S19411" s="42"/>
      <c r="T19411" s="42"/>
      <c r="U19411" s="42"/>
      <c r="V19411" s="42"/>
      <c r="W19411" s="42"/>
      <c r="X19411" s="42"/>
      <c r="Y19411" s="42"/>
      <c r="Z19411" s="42"/>
    </row>
    <row r="19412">
      <c r="B19412" s="42"/>
      <c r="D19412" s="90"/>
      <c r="F19412" s="90"/>
      <c r="G19412" s="42"/>
      <c r="H19412" s="90"/>
      <c r="M19412" s="42"/>
      <c r="S19412" s="42"/>
      <c r="T19412" s="42"/>
      <c r="U19412" s="42"/>
      <c r="V19412" s="42"/>
      <c r="W19412" s="42"/>
      <c r="X19412" s="42"/>
      <c r="Y19412" s="42"/>
      <c r="Z19412" s="42"/>
    </row>
    <row r="19413">
      <c r="B19413" s="42"/>
      <c r="D19413" s="90"/>
      <c r="F19413" s="90"/>
      <c r="G19413" s="42"/>
      <c r="H19413" s="90"/>
      <c r="M19413" s="42"/>
      <c r="S19413" s="42"/>
      <c r="T19413" s="42"/>
      <c r="U19413" s="42"/>
      <c r="V19413" s="42"/>
      <c r="W19413" s="42"/>
      <c r="X19413" s="42"/>
      <c r="Y19413" s="42"/>
      <c r="Z19413" s="42"/>
    </row>
    <row r="19414">
      <c r="B19414" s="42"/>
      <c r="D19414" s="90"/>
      <c r="F19414" s="90"/>
      <c r="G19414" s="42"/>
      <c r="H19414" s="90"/>
      <c r="M19414" s="42"/>
      <c r="S19414" s="42"/>
      <c r="T19414" s="42"/>
      <c r="U19414" s="42"/>
      <c r="V19414" s="42"/>
      <c r="W19414" s="42"/>
      <c r="X19414" s="42"/>
      <c r="Y19414" s="42"/>
      <c r="Z19414" s="42"/>
    </row>
    <row r="19415">
      <c r="B19415" s="42"/>
      <c r="D19415" s="90"/>
      <c r="F19415" s="90"/>
      <c r="G19415" s="42"/>
      <c r="H19415" s="90"/>
      <c r="M19415" s="42"/>
      <c r="S19415" s="42"/>
      <c r="T19415" s="42"/>
      <c r="U19415" s="42"/>
      <c r="V19415" s="42"/>
      <c r="W19415" s="42"/>
      <c r="X19415" s="42"/>
      <c r="Y19415" s="42"/>
      <c r="Z19415" s="42"/>
    </row>
    <row r="19416">
      <c r="B19416" s="42"/>
      <c r="D19416" s="90"/>
      <c r="F19416" s="90"/>
      <c r="G19416" s="42"/>
      <c r="H19416" s="90"/>
      <c r="M19416" s="42"/>
      <c r="S19416" s="42"/>
      <c r="T19416" s="42"/>
      <c r="U19416" s="42"/>
      <c r="V19416" s="42"/>
      <c r="W19416" s="42"/>
      <c r="X19416" s="42"/>
      <c r="Y19416" s="42"/>
      <c r="Z19416" s="42"/>
    </row>
    <row r="19417">
      <c r="B19417" s="42"/>
      <c r="D19417" s="90"/>
      <c r="F19417" s="90"/>
      <c r="G19417" s="42"/>
      <c r="H19417" s="90"/>
      <c r="M19417" s="42"/>
      <c r="S19417" s="42"/>
      <c r="T19417" s="42"/>
      <c r="U19417" s="42"/>
      <c r="V19417" s="42"/>
      <c r="W19417" s="42"/>
      <c r="X19417" s="42"/>
      <c r="Y19417" s="42"/>
      <c r="Z19417" s="42"/>
    </row>
    <row r="19418">
      <c r="B19418" s="42"/>
      <c r="D19418" s="90"/>
      <c r="F19418" s="90"/>
      <c r="G19418" s="42"/>
      <c r="H19418" s="90"/>
      <c r="M19418" s="42"/>
      <c r="S19418" s="42"/>
      <c r="T19418" s="42"/>
      <c r="U19418" s="42"/>
      <c r="V19418" s="42"/>
      <c r="W19418" s="42"/>
      <c r="X19418" s="42"/>
      <c r="Y19418" s="42"/>
      <c r="Z19418" s="42"/>
    </row>
    <row r="19419">
      <c r="B19419" s="42"/>
      <c r="D19419" s="90"/>
      <c r="F19419" s="90"/>
      <c r="G19419" s="42"/>
      <c r="H19419" s="90"/>
      <c r="M19419" s="42"/>
      <c r="S19419" s="42"/>
      <c r="T19419" s="42"/>
      <c r="U19419" s="42"/>
      <c r="V19419" s="42"/>
      <c r="W19419" s="42"/>
      <c r="X19419" s="42"/>
      <c r="Y19419" s="42"/>
      <c r="Z19419" s="42"/>
    </row>
    <row r="19420">
      <c r="B19420" s="42"/>
      <c r="D19420" s="90"/>
      <c r="F19420" s="90"/>
      <c r="G19420" s="42"/>
      <c r="H19420" s="90"/>
      <c r="M19420" s="42"/>
      <c r="S19420" s="42"/>
      <c r="T19420" s="42"/>
      <c r="U19420" s="42"/>
      <c r="V19420" s="42"/>
      <c r="W19420" s="42"/>
      <c r="X19420" s="42"/>
      <c r="Y19420" s="42"/>
      <c r="Z19420" s="42"/>
    </row>
    <row r="19421">
      <c r="B19421" s="42"/>
      <c r="D19421" s="90"/>
      <c r="F19421" s="90"/>
      <c r="G19421" s="42"/>
      <c r="H19421" s="90"/>
      <c r="M19421" s="42"/>
      <c r="S19421" s="42"/>
      <c r="T19421" s="42"/>
      <c r="U19421" s="42"/>
      <c r="V19421" s="42"/>
      <c r="W19421" s="42"/>
      <c r="X19421" s="42"/>
      <c r="Y19421" s="42"/>
      <c r="Z19421" s="42"/>
    </row>
    <row r="19422">
      <c r="B19422" s="42"/>
      <c r="D19422" s="90"/>
      <c r="F19422" s="90"/>
      <c r="G19422" s="42"/>
      <c r="H19422" s="90"/>
      <c r="M19422" s="42"/>
      <c r="S19422" s="42"/>
      <c r="T19422" s="42"/>
      <c r="U19422" s="42"/>
      <c r="V19422" s="42"/>
      <c r="W19422" s="42"/>
      <c r="X19422" s="42"/>
      <c r="Y19422" s="42"/>
      <c r="Z19422" s="42"/>
    </row>
    <row r="19423">
      <c r="B19423" s="42"/>
      <c r="D19423" s="90"/>
      <c r="F19423" s="90"/>
      <c r="G19423" s="42"/>
      <c r="H19423" s="90"/>
      <c r="M19423" s="42"/>
      <c r="S19423" s="42"/>
      <c r="T19423" s="42"/>
      <c r="U19423" s="42"/>
      <c r="V19423" s="42"/>
      <c r="W19423" s="42"/>
      <c r="X19423" s="42"/>
      <c r="Y19423" s="42"/>
      <c r="Z19423" s="42"/>
    </row>
    <row r="19424">
      <c r="B19424" s="42"/>
      <c r="D19424" s="90"/>
      <c r="F19424" s="90"/>
      <c r="G19424" s="42"/>
      <c r="H19424" s="90"/>
      <c r="M19424" s="42"/>
      <c r="S19424" s="42"/>
      <c r="T19424" s="42"/>
      <c r="U19424" s="42"/>
      <c r="V19424" s="42"/>
      <c r="W19424" s="42"/>
      <c r="X19424" s="42"/>
      <c r="Y19424" s="42"/>
      <c r="Z19424" s="42"/>
    </row>
    <row r="19425">
      <c r="B19425" s="42"/>
      <c r="D19425" s="90"/>
      <c r="F19425" s="90"/>
      <c r="G19425" s="42"/>
      <c r="H19425" s="90"/>
      <c r="M19425" s="42"/>
      <c r="S19425" s="42"/>
      <c r="T19425" s="42"/>
      <c r="U19425" s="42"/>
      <c r="V19425" s="42"/>
      <c r="W19425" s="42"/>
      <c r="X19425" s="42"/>
      <c r="Y19425" s="42"/>
      <c r="Z19425" s="42"/>
    </row>
    <row r="19426">
      <c r="B19426" s="42"/>
      <c r="D19426" s="90"/>
      <c r="F19426" s="90"/>
      <c r="G19426" s="42"/>
      <c r="H19426" s="90"/>
      <c r="M19426" s="42"/>
      <c r="S19426" s="42"/>
      <c r="T19426" s="42"/>
      <c r="U19426" s="42"/>
      <c r="V19426" s="42"/>
      <c r="W19426" s="42"/>
      <c r="X19426" s="42"/>
      <c r="Y19426" s="42"/>
      <c r="Z19426" s="42"/>
    </row>
    <row r="19427">
      <c r="B19427" s="42"/>
      <c r="D19427" s="90"/>
      <c r="F19427" s="90"/>
      <c r="G19427" s="42"/>
      <c r="H19427" s="90"/>
      <c r="M19427" s="42"/>
      <c r="S19427" s="42"/>
      <c r="T19427" s="42"/>
      <c r="U19427" s="42"/>
      <c r="V19427" s="42"/>
      <c r="W19427" s="42"/>
      <c r="X19427" s="42"/>
      <c r="Y19427" s="42"/>
      <c r="Z19427" s="42"/>
    </row>
    <row r="19428">
      <c r="B19428" s="42"/>
      <c r="D19428" s="90"/>
      <c r="F19428" s="90"/>
      <c r="G19428" s="42"/>
      <c r="H19428" s="90"/>
      <c r="M19428" s="42"/>
      <c r="S19428" s="42"/>
      <c r="T19428" s="42"/>
      <c r="U19428" s="42"/>
      <c r="V19428" s="42"/>
      <c r="W19428" s="42"/>
      <c r="X19428" s="42"/>
      <c r="Y19428" s="42"/>
      <c r="Z19428" s="42"/>
    </row>
    <row r="19429">
      <c r="B19429" s="42"/>
      <c r="D19429" s="90"/>
      <c r="F19429" s="90"/>
      <c r="G19429" s="42"/>
      <c r="H19429" s="90"/>
      <c r="M19429" s="42"/>
      <c r="S19429" s="42"/>
      <c r="T19429" s="42"/>
      <c r="U19429" s="42"/>
      <c r="V19429" s="42"/>
      <c r="W19429" s="42"/>
      <c r="X19429" s="42"/>
      <c r="Y19429" s="42"/>
      <c r="Z19429" s="42"/>
    </row>
    <row r="19430">
      <c r="B19430" s="42"/>
      <c r="D19430" s="90"/>
      <c r="F19430" s="90"/>
      <c r="G19430" s="42"/>
      <c r="H19430" s="90"/>
      <c r="M19430" s="42"/>
      <c r="S19430" s="42"/>
      <c r="T19430" s="42"/>
      <c r="U19430" s="42"/>
      <c r="V19430" s="42"/>
      <c r="W19430" s="42"/>
      <c r="X19430" s="42"/>
      <c r="Y19430" s="42"/>
      <c r="Z19430" s="42"/>
    </row>
    <row r="19431">
      <c r="B19431" s="42"/>
      <c r="D19431" s="90"/>
      <c r="F19431" s="90"/>
      <c r="G19431" s="42"/>
      <c r="H19431" s="90"/>
      <c r="M19431" s="42"/>
      <c r="S19431" s="42"/>
      <c r="T19431" s="42"/>
      <c r="U19431" s="42"/>
      <c r="V19431" s="42"/>
      <c r="W19431" s="42"/>
      <c r="X19431" s="42"/>
      <c r="Y19431" s="42"/>
      <c r="Z19431" s="42"/>
    </row>
    <row r="19432">
      <c r="B19432" s="42"/>
      <c r="D19432" s="90"/>
      <c r="F19432" s="90"/>
      <c r="G19432" s="42"/>
      <c r="H19432" s="90"/>
      <c r="M19432" s="42"/>
      <c r="S19432" s="42"/>
      <c r="T19432" s="42"/>
      <c r="U19432" s="42"/>
      <c r="V19432" s="42"/>
      <c r="W19432" s="42"/>
      <c r="X19432" s="42"/>
      <c r="Y19432" s="42"/>
      <c r="Z19432" s="42"/>
    </row>
    <row r="19433">
      <c r="B19433" s="42"/>
      <c r="D19433" s="90"/>
      <c r="F19433" s="90"/>
      <c r="G19433" s="42"/>
      <c r="H19433" s="90"/>
      <c r="M19433" s="42"/>
      <c r="S19433" s="42"/>
      <c r="T19433" s="42"/>
      <c r="U19433" s="42"/>
      <c r="V19433" s="42"/>
      <c r="W19433" s="42"/>
      <c r="X19433" s="42"/>
      <c r="Y19433" s="42"/>
      <c r="Z19433" s="42"/>
    </row>
    <row r="19434">
      <c r="B19434" s="42"/>
      <c r="D19434" s="90"/>
      <c r="F19434" s="90"/>
      <c r="G19434" s="42"/>
      <c r="H19434" s="90"/>
      <c r="M19434" s="42"/>
      <c r="S19434" s="42"/>
      <c r="T19434" s="42"/>
      <c r="U19434" s="42"/>
      <c r="V19434" s="42"/>
      <c r="W19434" s="42"/>
      <c r="X19434" s="42"/>
      <c r="Y19434" s="42"/>
      <c r="Z19434" s="42"/>
    </row>
    <row r="19435">
      <c r="B19435" s="42"/>
      <c r="D19435" s="90"/>
      <c r="F19435" s="90"/>
      <c r="G19435" s="42"/>
      <c r="H19435" s="90"/>
      <c r="M19435" s="42"/>
      <c r="S19435" s="42"/>
      <c r="T19435" s="42"/>
      <c r="U19435" s="42"/>
      <c r="V19435" s="42"/>
      <c r="W19435" s="42"/>
      <c r="X19435" s="42"/>
      <c r="Y19435" s="42"/>
      <c r="Z19435" s="42"/>
    </row>
    <row r="19436">
      <c r="B19436" s="42"/>
      <c r="D19436" s="90"/>
      <c r="F19436" s="90"/>
      <c r="G19436" s="42"/>
      <c r="H19436" s="90"/>
      <c r="M19436" s="42"/>
      <c r="S19436" s="42"/>
      <c r="T19436" s="42"/>
      <c r="U19436" s="42"/>
      <c r="V19436" s="42"/>
      <c r="W19436" s="42"/>
      <c r="X19436" s="42"/>
      <c r="Y19436" s="42"/>
      <c r="Z19436" s="42"/>
    </row>
    <row r="19437">
      <c r="B19437" s="42"/>
      <c r="D19437" s="90"/>
      <c r="F19437" s="90"/>
      <c r="G19437" s="42"/>
      <c r="H19437" s="90"/>
      <c r="M19437" s="42"/>
      <c r="S19437" s="42"/>
      <c r="T19437" s="42"/>
      <c r="U19437" s="42"/>
      <c r="V19437" s="42"/>
      <c r="W19437" s="42"/>
      <c r="X19437" s="42"/>
      <c r="Y19437" s="42"/>
      <c r="Z19437" s="42"/>
    </row>
    <row r="19438">
      <c r="B19438" s="42"/>
      <c r="D19438" s="90"/>
      <c r="F19438" s="90"/>
      <c r="G19438" s="42"/>
      <c r="H19438" s="90"/>
      <c r="M19438" s="42"/>
      <c r="S19438" s="42"/>
      <c r="T19438" s="42"/>
      <c r="U19438" s="42"/>
      <c r="V19438" s="42"/>
      <c r="W19438" s="42"/>
      <c r="X19438" s="42"/>
      <c r="Y19438" s="42"/>
      <c r="Z19438" s="42"/>
    </row>
    <row r="19439">
      <c r="B19439" s="42"/>
      <c r="D19439" s="90"/>
      <c r="F19439" s="90"/>
      <c r="G19439" s="42"/>
      <c r="H19439" s="90"/>
      <c r="M19439" s="42"/>
      <c r="S19439" s="42"/>
      <c r="T19439" s="42"/>
      <c r="U19439" s="42"/>
      <c r="V19439" s="42"/>
      <c r="W19439" s="42"/>
      <c r="X19439" s="42"/>
      <c r="Y19439" s="42"/>
      <c r="Z19439" s="42"/>
    </row>
    <row r="19440">
      <c r="B19440" s="42"/>
      <c r="D19440" s="90"/>
      <c r="F19440" s="90"/>
      <c r="G19440" s="42"/>
      <c r="H19440" s="90"/>
      <c r="M19440" s="42"/>
      <c r="S19440" s="42"/>
      <c r="T19440" s="42"/>
      <c r="U19440" s="42"/>
      <c r="V19440" s="42"/>
      <c r="W19440" s="42"/>
      <c r="X19440" s="42"/>
      <c r="Y19440" s="42"/>
      <c r="Z19440" s="42"/>
    </row>
    <row r="19441">
      <c r="B19441" s="42"/>
      <c r="D19441" s="90"/>
      <c r="F19441" s="90"/>
      <c r="G19441" s="42"/>
      <c r="H19441" s="90"/>
      <c r="M19441" s="42"/>
      <c r="S19441" s="42"/>
      <c r="T19441" s="42"/>
      <c r="U19441" s="42"/>
      <c r="V19441" s="42"/>
      <c r="W19441" s="42"/>
      <c r="X19441" s="42"/>
      <c r="Y19441" s="42"/>
      <c r="Z19441" s="42"/>
    </row>
    <row r="19442">
      <c r="B19442" s="42"/>
      <c r="D19442" s="90"/>
      <c r="F19442" s="90"/>
      <c r="G19442" s="42"/>
      <c r="H19442" s="90"/>
      <c r="M19442" s="42"/>
      <c r="S19442" s="42"/>
      <c r="T19442" s="42"/>
      <c r="U19442" s="42"/>
      <c r="V19442" s="42"/>
      <c r="W19442" s="42"/>
      <c r="X19442" s="42"/>
      <c r="Y19442" s="42"/>
      <c r="Z19442" s="42"/>
    </row>
    <row r="19443">
      <c r="B19443" s="42"/>
      <c r="D19443" s="90"/>
      <c r="F19443" s="90"/>
      <c r="G19443" s="42"/>
      <c r="H19443" s="90"/>
      <c r="M19443" s="42"/>
      <c r="S19443" s="42"/>
      <c r="T19443" s="42"/>
      <c r="U19443" s="42"/>
      <c r="V19443" s="42"/>
      <c r="W19443" s="42"/>
      <c r="X19443" s="42"/>
      <c r="Y19443" s="42"/>
      <c r="Z19443" s="42"/>
    </row>
    <row r="19444">
      <c r="B19444" s="42"/>
      <c r="D19444" s="90"/>
      <c r="F19444" s="90"/>
      <c r="G19444" s="42"/>
      <c r="H19444" s="90"/>
      <c r="M19444" s="42"/>
      <c r="S19444" s="42"/>
      <c r="T19444" s="42"/>
      <c r="U19444" s="42"/>
      <c r="V19444" s="42"/>
      <c r="W19444" s="42"/>
      <c r="X19444" s="42"/>
      <c r="Y19444" s="42"/>
      <c r="Z19444" s="42"/>
    </row>
    <row r="19445">
      <c r="B19445" s="42"/>
      <c r="D19445" s="90"/>
      <c r="F19445" s="90"/>
      <c r="G19445" s="42"/>
      <c r="H19445" s="90"/>
      <c r="M19445" s="42"/>
      <c r="S19445" s="42"/>
      <c r="T19445" s="42"/>
      <c r="U19445" s="42"/>
      <c r="V19445" s="42"/>
      <c r="W19445" s="42"/>
      <c r="X19445" s="42"/>
      <c r="Y19445" s="42"/>
      <c r="Z19445" s="42"/>
    </row>
    <row r="19446">
      <c r="B19446" s="42"/>
      <c r="D19446" s="90"/>
      <c r="F19446" s="90"/>
      <c r="G19446" s="42"/>
      <c r="H19446" s="90"/>
      <c r="M19446" s="42"/>
      <c r="S19446" s="42"/>
      <c r="T19446" s="42"/>
      <c r="U19446" s="42"/>
      <c r="V19446" s="42"/>
      <c r="W19446" s="42"/>
      <c r="X19446" s="42"/>
      <c r="Y19446" s="42"/>
      <c r="Z19446" s="42"/>
    </row>
    <row r="19447">
      <c r="B19447" s="42"/>
      <c r="D19447" s="90"/>
      <c r="F19447" s="90"/>
      <c r="G19447" s="42"/>
      <c r="H19447" s="90"/>
      <c r="M19447" s="42"/>
      <c r="S19447" s="42"/>
      <c r="T19447" s="42"/>
      <c r="U19447" s="42"/>
      <c r="V19447" s="42"/>
      <c r="W19447" s="42"/>
      <c r="X19447" s="42"/>
      <c r="Y19447" s="42"/>
      <c r="Z19447" s="42"/>
    </row>
    <row r="19448">
      <c r="B19448" s="42"/>
      <c r="D19448" s="90"/>
      <c r="F19448" s="90"/>
      <c r="G19448" s="42"/>
      <c r="H19448" s="90"/>
      <c r="M19448" s="42"/>
      <c r="S19448" s="42"/>
      <c r="T19448" s="42"/>
      <c r="U19448" s="42"/>
      <c r="V19448" s="42"/>
      <c r="W19448" s="42"/>
      <c r="X19448" s="42"/>
      <c r="Y19448" s="42"/>
      <c r="Z19448" s="42"/>
    </row>
    <row r="19449">
      <c r="B19449" s="42"/>
      <c r="D19449" s="90"/>
      <c r="F19449" s="90"/>
      <c r="G19449" s="42"/>
      <c r="H19449" s="90"/>
      <c r="M19449" s="42"/>
      <c r="S19449" s="42"/>
      <c r="T19449" s="42"/>
      <c r="U19449" s="42"/>
      <c r="V19449" s="42"/>
      <c r="W19449" s="42"/>
      <c r="X19449" s="42"/>
      <c r="Y19449" s="42"/>
      <c r="Z19449" s="42"/>
    </row>
    <row r="19450">
      <c r="B19450" s="42"/>
      <c r="D19450" s="90"/>
      <c r="F19450" s="90"/>
      <c r="G19450" s="42"/>
      <c r="H19450" s="90"/>
      <c r="M19450" s="42"/>
      <c r="S19450" s="42"/>
      <c r="T19450" s="42"/>
      <c r="U19450" s="42"/>
      <c r="V19450" s="42"/>
      <c r="W19450" s="42"/>
      <c r="X19450" s="42"/>
      <c r="Y19450" s="42"/>
      <c r="Z19450" s="42"/>
    </row>
    <row r="19451">
      <c r="B19451" s="42"/>
      <c r="D19451" s="90"/>
      <c r="F19451" s="90"/>
      <c r="G19451" s="42"/>
      <c r="H19451" s="90"/>
      <c r="M19451" s="42"/>
      <c r="S19451" s="42"/>
      <c r="T19451" s="42"/>
      <c r="U19451" s="42"/>
      <c r="V19451" s="42"/>
      <c r="W19451" s="42"/>
      <c r="X19451" s="42"/>
      <c r="Y19451" s="42"/>
      <c r="Z19451" s="42"/>
    </row>
    <row r="19452">
      <c r="B19452" s="42"/>
      <c r="D19452" s="90"/>
      <c r="F19452" s="90"/>
      <c r="G19452" s="42"/>
      <c r="H19452" s="90"/>
      <c r="M19452" s="42"/>
      <c r="S19452" s="42"/>
      <c r="T19452" s="42"/>
      <c r="U19452" s="42"/>
      <c r="V19452" s="42"/>
      <c r="W19452" s="42"/>
      <c r="X19452" s="42"/>
      <c r="Y19452" s="42"/>
      <c r="Z19452" s="42"/>
    </row>
    <row r="19453">
      <c r="B19453" s="42"/>
      <c r="D19453" s="90"/>
      <c r="F19453" s="90"/>
      <c r="G19453" s="42"/>
      <c r="H19453" s="90"/>
      <c r="M19453" s="42"/>
      <c r="S19453" s="42"/>
      <c r="T19453" s="42"/>
      <c r="U19453" s="42"/>
      <c r="V19453" s="42"/>
      <c r="W19453" s="42"/>
      <c r="X19453" s="42"/>
      <c r="Y19453" s="42"/>
      <c r="Z19453" s="42"/>
    </row>
    <row r="19454">
      <c r="B19454" s="42"/>
      <c r="D19454" s="90"/>
      <c r="F19454" s="90"/>
      <c r="G19454" s="42"/>
      <c r="H19454" s="90"/>
      <c r="M19454" s="42"/>
      <c r="S19454" s="42"/>
      <c r="T19454" s="42"/>
      <c r="U19454" s="42"/>
      <c r="V19454" s="42"/>
      <c r="W19454" s="42"/>
      <c r="X19454" s="42"/>
      <c r="Y19454" s="42"/>
      <c r="Z19454" s="42"/>
    </row>
    <row r="19455">
      <c r="B19455" s="42"/>
      <c r="D19455" s="90"/>
      <c r="F19455" s="90"/>
      <c r="G19455" s="42"/>
      <c r="H19455" s="90"/>
      <c r="M19455" s="42"/>
      <c r="S19455" s="42"/>
      <c r="T19455" s="42"/>
      <c r="U19455" s="42"/>
      <c r="V19455" s="42"/>
      <c r="W19455" s="42"/>
      <c r="X19455" s="42"/>
      <c r="Y19455" s="42"/>
      <c r="Z19455" s="42"/>
    </row>
    <row r="19456">
      <c r="B19456" s="42"/>
      <c r="D19456" s="90"/>
      <c r="F19456" s="90"/>
      <c r="G19456" s="42"/>
      <c r="H19456" s="90"/>
      <c r="M19456" s="42"/>
      <c r="S19456" s="42"/>
      <c r="T19456" s="42"/>
      <c r="U19456" s="42"/>
      <c r="V19456" s="42"/>
      <c r="W19456" s="42"/>
      <c r="X19456" s="42"/>
      <c r="Y19456" s="42"/>
      <c r="Z19456" s="42"/>
    </row>
    <row r="19457">
      <c r="B19457" s="42"/>
      <c r="D19457" s="90"/>
      <c r="F19457" s="90"/>
      <c r="G19457" s="42"/>
      <c r="H19457" s="90"/>
      <c r="M19457" s="42"/>
      <c r="S19457" s="42"/>
      <c r="T19457" s="42"/>
      <c r="U19457" s="42"/>
      <c r="V19457" s="42"/>
      <c r="W19457" s="42"/>
      <c r="X19457" s="42"/>
      <c r="Y19457" s="42"/>
      <c r="Z19457" s="42"/>
    </row>
    <row r="19458">
      <c r="B19458" s="42"/>
      <c r="D19458" s="90"/>
      <c r="F19458" s="90"/>
      <c r="G19458" s="42"/>
      <c r="H19458" s="90"/>
      <c r="M19458" s="42"/>
      <c r="S19458" s="42"/>
      <c r="T19458" s="42"/>
      <c r="U19458" s="42"/>
      <c r="V19458" s="42"/>
      <c r="W19458" s="42"/>
      <c r="X19458" s="42"/>
      <c r="Y19458" s="42"/>
      <c r="Z19458" s="42"/>
    </row>
    <row r="19459">
      <c r="B19459" s="42"/>
      <c r="D19459" s="90"/>
      <c r="F19459" s="90"/>
      <c r="G19459" s="42"/>
      <c r="H19459" s="90"/>
      <c r="M19459" s="42"/>
      <c r="S19459" s="42"/>
      <c r="T19459" s="42"/>
      <c r="U19459" s="42"/>
      <c r="V19459" s="42"/>
      <c r="W19459" s="42"/>
      <c r="X19459" s="42"/>
      <c r="Y19459" s="42"/>
      <c r="Z19459" s="42"/>
    </row>
    <row r="19460">
      <c r="B19460" s="42"/>
      <c r="D19460" s="90"/>
      <c r="F19460" s="90"/>
      <c r="G19460" s="42"/>
      <c r="H19460" s="90"/>
      <c r="M19460" s="42"/>
      <c r="S19460" s="42"/>
      <c r="T19460" s="42"/>
      <c r="U19460" s="42"/>
      <c r="V19460" s="42"/>
      <c r="W19460" s="42"/>
      <c r="X19460" s="42"/>
      <c r="Y19460" s="42"/>
      <c r="Z19460" s="42"/>
    </row>
    <row r="19461">
      <c r="B19461" s="42"/>
      <c r="D19461" s="90"/>
      <c r="F19461" s="90"/>
      <c r="G19461" s="42"/>
      <c r="H19461" s="90"/>
      <c r="M19461" s="42"/>
      <c r="S19461" s="42"/>
      <c r="T19461" s="42"/>
      <c r="U19461" s="42"/>
      <c r="V19461" s="42"/>
      <c r="W19461" s="42"/>
      <c r="X19461" s="42"/>
      <c r="Y19461" s="42"/>
      <c r="Z19461" s="42"/>
    </row>
    <row r="19462">
      <c r="B19462" s="42"/>
      <c r="D19462" s="90"/>
      <c r="F19462" s="90"/>
      <c r="G19462" s="42"/>
      <c r="H19462" s="90"/>
      <c r="M19462" s="42"/>
      <c r="S19462" s="42"/>
      <c r="T19462" s="42"/>
      <c r="U19462" s="42"/>
      <c r="V19462" s="42"/>
      <c r="W19462" s="42"/>
      <c r="X19462" s="42"/>
      <c r="Y19462" s="42"/>
      <c r="Z19462" s="42"/>
    </row>
    <row r="19463">
      <c r="B19463" s="42"/>
      <c r="D19463" s="90"/>
      <c r="F19463" s="90"/>
      <c r="G19463" s="42"/>
      <c r="H19463" s="90"/>
      <c r="M19463" s="42"/>
      <c r="S19463" s="42"/>
      <c r="T19463" s="42"/>
      <c r="U19463" s="42"/>
      <c r="V19463" s="42"/>
      <c r="W19463" s="42"/>
      <c r="X19463" s="42"/>
      <c r="Y19463" s="42"/>
      <c r="Z19463" s="42"/>
    </row>
    <row r="19464">
      <c r="B19464" s="42"/>
      <c r="D19464" s="90"/>
      <c r="F19464" s="90"/>
      <c r="G19464" s="42"/>
      <c r="H19464" s="90"/>
      <c r="M19464" s="42"/>
      <c r="S19464" s="42"/>
      <c r="T19464" s="42"/>
      <c r="U19464" s="42"/>
      <c r="V19464" s="42"/>
      <c r="W19464" s="42"/>
      <c r="X19464" s="42"/>
      <c r="Y19464" s="42"/>
      <c r="Z19464" s="42"/>
    </row>
    <row r="19465">
      <c r="B19465" s="42"/>
      <c r="D19465" s="90"/>
      <c r="F19465" s="90"/>
      <c r="G19465" s="42"/>
      <c r="H19465" s="90"/>
      <c r="M19465" s="42"/>
      <c r="S19465" s="42"/>
      <c r="T19465" s="42"/>
      <c r="U19465" s="42"/>
      <c r="V19465" s="42"/>
      <c r="W19465" s="42"/>
      <c r="X19465" s="42"/>
      <c r="Y19465" s="42"/>
      <c r="Z19465" s="42"/>
    </row>
    <row r="19466">
      <c r="B19466" s="42"/>
      <c r="D19466" s="90"/>
      <c r="F19466" s="90"/>
      <c r="G19466" s="42"/>
      <c r="H19466" s="90"/>
      <c r="M19466" s="42"/>
      <c r="S19466" s="42"/>
      <c r="T19466" s="42"/>
      <c r="U19466" s="42"/>
      <c r="V19466" s="42"/>
      <c r="W19466" s="42"/>
      <c r="X19466" s="42"/>
      <c r="Y19466" s="42"/>
      <c r="Z19466" s="42"/>
    </row>
    <row r="19467">
      <c r="B19467" s="42"/>
      <c r="D19467" s="90"/>
      <c r="F19467" s="90"/>
      <c r="G19467" s="42"/>
      <c r="H19467" s="90"/>
      <c r="M19467" s="42"/>
      <c r="S19467" s="42"/>
      <c r="T19467" s="42"/>
      <c r="U19467" s="42"/>
      <c r="V19467" s="42"/>
      <c r="W19467" s="42"/>
      <c r="X19467" s="42"/>
      <c r="Y19467" s="42"/>
      <c r="Z19467" s="42"/>
    </row>
    <row r="19468">
      <c r="B19468" s="42"/>
      <c r="D19468" s="90"/>
      <c r="F19468" s="90"/>
      <c r="G19468" s="42"/>
      <c r="H19468" s="90"/>
      <c r="M19468" s="42"/>
      <c r="S19468" s="42"/>
      <c r="T19468" s="42"/>
      <c r="U19468" s="42"/>
      <c r="V19468" s="42"/>
      <c r="W19468" s="42"/>
      <c r="X19468" s="42"/>
      <c r="Y19468" s="42"/>
      <c r="Z19468" s="42"/>
    </row>
    <row r="19469">
      <c r="B19469" s="42"/>
      <c r="D19469" s="90"/>
      <c r="F19469" s="90"/>
      <c r="G19469" s="42"/>
      <c r="H19469" s="90"/>
      <c r="M19469" s="42"/>
      <c r="S19469" s="42"/>
      <c r="T19469" s="42"/>
      <c r="U19469" s="42"/>
      <c r="V19469" s="42"/>
      <c r="W19469" s="42"/>
      <c r="X19469" s="42"/>
      <c r="Y19469" s="42"/>
      <c r="Z19469" s="42"/>
    </row>
    <row r="19470">
      <c r="B19470" s="42"/>
      <c r="D19470" s="90"/>
      <c r="F19470" s="90"/>
      <c r="G19470" s="42"/>
      <c r="H19470" s="90"/>
      <c r="M19470" s="42"/>
      <c r="S19470" s="42"/>
      <c r="T19470" s="42"/>
      <c r="U19470" s="42"/>
      <c r="V19470" s="42"/>
      <c r="W19470" s="42"/>
      <c r="X19470" s="42"/>
      <c r="Y19470" s="42"/>
      <c r="Z19470" s="42"/>
    </row>
    <row r="19471">
      <c r="B19471" s="42"/>
      <c r="D19471" s="90"/>
      <c r="F19471" s="90"/>
      <c r="G19471" s="42"/>
      <c r="H19471" s="90"/>
      <c r="M19471" s="42"/>
      <c r="S19471" s="42"/>
      <c r="T19471" s="42"/>
      <c r="U19471" s="42"/>
      <c r="V19471" s="42"/>
      <c r="W19471" s="42"/>
      <c r="X19471" s="42"/>
      <c r="Y19471" s="42"/>
      <c r="Z19471" s="42"/>
    </row>
    <row r="19472">
      <c r="B19472" s="42"/>
      <c r="D19472" s="90"/>
      <c r="F19472" s="90"/>
      <c r="G19472" s="42"/>
      <c r="H19472" s="90"/>
      <c r="M19472" s="42"/>
      <c r="S19472" s="42"/>
      <c r="T19472" s="42"/>
      <c r="U19472" s="42"/>
      <c r="V19472" s="42"/>
      <c r="W19472" s="42"/>
      <c r="X19472" s="42"/>
      <c r="Y19472" s="42"/>
      <c r="Z19472" s="42"/>
    </row>
    <row r="19473">
      <c r="B19473" s="42"/>
      <c r="D19473" s="90"/>
      <c r="F19473" s="90"/>
      <c r="G19473" s="42"/>
      <c r="H19473" s="90"/>
      <c r="M19473" s="42"/>
      <c r="S19473" s="42"/>
      <c r="T19473" s="42"/>
      <c r="U19473" s="42"/>
      <c r="V19473" s="42"/>
      <c r="W19473" s="42"/>
      <c r="X19473" s="42"/>
      <c r="Y19473" s="42"/>
      <c r="Z19473" s="42"/>
    </row>
    <row r="19474">
      <c r="B19474" s="42"/>
      <c r="D19474" s="90"/>
      <c r="F19474" s="90"/>
      <c r="G19474" s="42"/>
      <c r="H19474" s="90"/>
      <c r="M19474" s="42"/>
      <c r="S19474" s="42"/>
      <c r="T19474" s="42"/>
      <c r="U19474" s="42"/>
      <c r="V19474" s="42"/>
      <c r="W19474" s="42"/>
      <c r="X19474" s="42"/>
      <c r="Y19474" s="42"/>
      <c r="Z19474" s="42"/>
    </row>
    <row r="19475">
      <c r="B19475" s="42"/>
      <c r="D19475" s="90"/>
      <c r="F19475" s="90"/>
      <c r="G19475" s="42"/>
      <c r="H19475" s="90"/>
      <c r="M19475" s="42"/>
      <c r="S19475" s="42"/>
      <c r="T19475" s="42"/>
      <c r="U19475" s="42"/>
      <c r="V19475" s="42"/>
      <c r="W19475" s="42"/>
      <c r="X19475" s="42"/>
      <c r="Y19475" s="42"/>
      <c r="Z19475" s="42"/>
    </row>
    <row r="19476">
      <c r="B19476" s="42"/>
      <c r="D19476" s="90"/>
      <c r="F19476" s="90"/>
      <c r="G19476" s="42"/>
      <c r="H19476" s="90"/>
      <c r="M19476" s="42"/>
      <c r="S19476" s="42"/>
      <c r="T19476" s="42"/>
      <c r="U19476" s="42"/>
      <c r="V19476" s="42"/>
      <c r="W19476" s="42"/>
      <c r="X19476" s="42"/>
      <c r="Y19476" s="42"/>
      <c r="Z19476" s="42"/>
    </row>
    <row r="19477">
      <c r="B19477" s="42"/>
      <c r="D19477" s="90"/>
      <c r="F19477" s="90"/>
      <c r="G19477" s="42"/>
      <c r="H19477" s="90"/>
      <c r="M19477" s="42"/>
      <c r="S19477" s="42"/>
      <c r="T19477" s="42"/>
      <c r="U19477" s="42"/>
      <c r="V19477" s="42"/>
      <c r="W19477" s="42"/>
      <c r="X19477" s="42"/>
      <c r="Y19477" s="42"/>
      <c r="Z19477" s="42"/>
    </row>
    <row r="19478">
      <c r="B19478" s="42"/>
      <c r="D19478" s="90"/>
      <c r="F19478" s="90"/>
      <c r="G19478" s="42"/>
      <c r="H19478" s="90"/>
      <c r="M19478" s="42"/>
      <c r="S19478" s="42"/>
      <c r="T19478" s="42"/>
      <c r="U19478" s="42"/>
      <c r="V19478" s="42"/>
      <c r="W19478" s="42"/>
      <c r="X19478" s="42"/>
      <c r="Y19478" s="42"/>
      <c r="Z19478" s="42"/>
    </row>
    <row r="19479">
      <c r="B19479" s="42"/>
      <c r="D19479" s="90"/>
      <c r="F19479" s="90"/>
      <c r="G19479" s="42"/>
      <c r="H19479" s="90"/>
      <c r="M19479" s="42"/>
      <c r="S19479" s="42"/>
      <c r="T19479" s="42"/>
      <c r="U19479" s="42"/>
      <c r="V19479" s="42"/>
      <c r="W19479" s="42"/>
      <c r="X19479" s="42"/>
      <c r="Y19479" s="42"/>
      <c r="Z19479" s="42"/>
    </row>
    <row r="19480">
      <c r="B19480" s="42"/>
      <c r="D19480" s="90"/>
      <c r="F19480" s="90"/>
      <c r="G19480" s="42"/>
      <c r="H19480" s="90"/>
      <c r="M19480" s="42"/>
      <c r="S19480" s="42"/>
      <c r="T19480" s="42"/>
      <c r="U19480" s="42"/>
      <c r="V19480" s="42"/>
      <c r="W19480" s="42"/>
      <c r="X19480" s="42"/>
      <c r="Y19480" s="42"/>
      <c r="Z19480" s="42"/>
    </row>
    <row r="19481">
      <c r="B19481" s="42"/>
      <c r="D19481" s="90"/>
      <c r="F19481" s="90"/>
      <c r="G19481" s="42"/>
      <c r="H19481" s="90"/>
      <c r="M19481" s="42"/>
      <c r="S19481" s="42"/>
      <c r="T19481" s="42"/>
      <c r="U19481" s="42"/>
      <c r="V19481" s="42"/>
      <c r="W19481" s="42"/>
      <c r="X19481" s="42"/>
      <c r="Y19481" s="42"/>
      <c r="Z19481" s="42"/>
    </row>
    <row r="19482">
      <c r="B19482" s="42"/>
      <c r="D19482" s="90"/>
      <c r="F19482" s="90"/>
      <c r="G19482" s="42"/>
      <c r="H19482" s="90"/>
      <c r="M19482" s="42"/>
      <c r="S19482" s="42"/>
      <c r="T19482" s="42"/>
      <c r="U19482" s="42"/>
      <c r="V19482" s="42"/>
      <c r="W19482" s="42"/>
      <c r="X19482" s="42"/>
      <c r="Y19482" s="42"/>
      <c r="Z19482" s="42"/>
    </row>
    <row r="19483">
      <c r="B19483" s="42"/>
      <c r="D19483" s="90"/>
      <c r="F19483" s="90"/>
      <c r="G19483" s="42"/>
      <c r="H19483" s="90"/>
      <c r="M19483" s="42"/>
      <c r="S19483" s="42"/>
      <c r="T19483" s="42"/>
      <c r="U19483" s="42"/>
      <c r="V19483" s="42"/>
      <c r="W19483" s="42"/>
      <c r="X19483" s="42"/>
      <c r="Y19483" s="42"/>
      <c r="Z19483" s="42"/>
    </row>
    <row r="19484">
      <c r="B19484" s="42"/>
      <c r="D19484" s="90"/>
      <c r="F19484" s="90"/>
      <c r="G19484" s="42"/>
      <c r="H19484" s="90"/>
      <c r="M19484" s="42"/>
      <c r="S19484" s="42"/>
      <c r="T19484" s="42"/>
      <c r="U19484" s="42"/>
      <c r="V19484" s="42"/>
      <c r="W19484" s="42"/>
      <c r="X19484" s="42"/>
      <c r="Y19484" s="42"/>
      <c r="Z19484" s="42"/>
    </row>
    <row r="19485">
      <c r="B19485" s="42"/>
      <c r="D19485" s="90"/>
      <c r="F19485" s="90"/>
      <c r="G19485" s="42"/>
      <c r="H19485" s="90"/>
      <c r="M19485" s="42"/>
      <c r="S19485" s="42"/>
      <c r="T19485" s="42"/>
      <c r="U19485" s="42"/>
      <c r="V19485" s="42"/>
      <c r="W19485" s="42"/>
      <c r="X19485" s="42"/>
      <c r="Y19485" s="42"/>
      <c r="Z19485" s="42"/>
    </row>
    <row r="19486">
      <c r="B19486" s="42"/>
      <c r="D19486" s="90"/>
      <c r="F19486" s="90"/>
      <c r="G19486" s="42"/>
      <c r="H19486" s="90"/>
      <c r="M19486" s="42"/>
      <c r="S19486" s="42"/>
      <c r="T19486" s="42"/>
      <c r="U19486" s="42"/>
      <c r="V19486" s="42"/>
      <c r="W19486" s="42"/>
      <c r="X19486" s="42"/>
      <c r="Y19486" s="42"/>
      <c r="Z19486" s="42"/>
    </row>
    <row r="19487">
      <c r="B19487" s="42"/>
      <c r="D19487" s="90"/>
      <c r="F19487" s="90"/>
      <c r="G19487" s="42"/>
      <c r="H19487" s="90"/>
      <c r="M19487" s="42"/>
      <c r="S19487" s="42"/>
      <c r="T19487" s="42"/>
      <c r="U19487" s="42"/>
      <c r="V19487" s="42"/>
      <c r="W19487" s="42"/>
      <c r="X19487" s="42"/>
      <c r="Y19487" s="42"/>
      <c r="Z19487" s="42"/>
    </row>
    <row r="19488">
      <c r="B19488" s="42"/>
      <c r="D19488" s="90"/>
      <c r="F19488" s="90"/>
      <c r="G19488" s="42"/>
      <c r="H19488" s="90"/>
      <c r="M19488" s="42"/>
      <c r="S19488" s="42"/>
      <c r="T19488" s="42"/>
      <c r="U19488" s="42"/>
      <c r="V19488" s="42"/>
      <c r="W19488" s="42"/>
      <c r="X19488" s="42"/>
      <c r="Y19488" s="42"/>
      <c r="Z19488" s="42"/>
    </row>
    <row r="19489">
      <c r="B19489" s="42"/>
      <c r="D19489" s="90"/>
      <c r="F19489" s="90"/>
      <c r="G19489" s="42"/>
      <c r="H19489" s="90"/>
      <c r="M19489" s="42"/>
      <c r="S19489" s="42"/>
      <c r="T19489" s="42"/>
      <c r="U19489" s="42"/>
      <c r="V19489" s="42"/>
      <c r="W19489" s="42"/>
      <c r="X19489" s="42"/>
      <c r="Y19489" s="42"/>
      <c r="Z19489" s="42"/>
    </row>
    <row r="19490">
      <c r="B19490" s="42"/>
      <c r="D19490" s="90"/>
      <c r="F19490" s="90"/>
      <c r="G19490" s="42"/>
      <c r="H19490" s="90"/>
      <c r="M19490" s="42"/>
      <c r="S19490" s="42"/>
      <c r="T19490" s="42"/>
      <c r="U19490" s="42"/>
      <c r="V19490" s="42"/>
      <c r="W19490" s="42"/>
      <c r="X19490" s="42"/>
      <c r="Y19490" s="42"/>
      <c r="Z19490" s="42"/>
    </row>
    <row r="19491">
      <c r="B19491" s="42"/>
      <c r="D19491" s="90"/>
      <c r="F19491" s="90"/>
      <c r="G19491" s="42"/>
      <c r="H19491" s="90"/>
      <c r="M19491" s="42"/>
      <c r="S19491" s="42"/>
      <c r="T19491" s="42"/>
      <c r="U19491" s="42"/>
      <c r="V19491" s="42"/>
      <c r="W19491" s="42"/>
      <c r="X19491" s="42"/>
      <c r="Y19491" s="42"/>
      <c r="Z19491" s="42"/>
    </row>
    <row r="19492">
      <c r="B19492" s="42"/>
      <c r="D19492" s="90"/>
      <c r="F19492" s="90"/>
      <c r="G19492" s="42"/>
      <c r="H19492" s="90"/>
      <c r="M19492" s="42"/>
      <c r="S19492" s="42"/>
      <c r="T19492" s="42"/>
      <c r="U19492" s="42"/>
      <c r="V19492" s="42"/>
      <c r="W19492" s="42"/>
      <c r="X19492" s="42"/>
      <c r="Y19492" s="42"/>
      <c r="Z19492" s="42"/>
    </row>
    <row r="19493">
      <c r="B19493" s="42"/>
      <c r="D19493" s="90"/>
      <c r="F19493" s="90"/>
      <c r="G19493" s="42"/>
      <c r="H19493" s="90"/>
      <c r="M19493" s="42"/>
      <c r="S19493" s="42"/>
      <c r="T19493" s="42"/>
      <c r="U19493" s="42"/>
      <c r="V19493" s="42"/>
      <c r="W19493" s="42"/>
      <c r="X19493" s="42"/>
      <c r="Y19493" s="42"/>
      <c r="Z19493" s="42"/>
    </row>
    <row r="19494">
      <c r="B19494" s="42"/>
      <c r="D19494" s="90"/>
      <c r="F19494" s="90"/>
      <c r="G19494" s="42"/>
      <c r="H19494" s="90"/>
      <c r="M19494" s="42"/>
      <c r="S19494" s="42"/>
      <c r="T19494" s="42"/>
      <c r="U19494" s="42"/>
      <c r="V19494" s="42"/>
      <c r="W19494" s="42"/>
      <c r="X19494" s="42"/>
      <c r="Y19494" s="42"/>
      <c r="Z19494" s="42"/>
    </row>
    <row r="19495">
      <c r="B19495" s="42"/>
      <c r="D19495" s="90"/>
      <c r="F19495" s="90"/>
      <c r="G19495" s="42"/>
      <c r="H19495" s="90"/>
      <c r="M19495" s="42"/>
      <c r="S19495" s="42"/>
      <c r="T19495" s="42"/>
      <c r="U19495" s="42"/>
      <c r="V19495" s="42"/>
      <c r="W19495" s="42"/>
      <c r="X19495" s="42"/>
      <c r="Y19495" s="42"/>
      <c r="Z19495" s="42"/>
    </row>
    <row r="19496">
      <c r="B19496" s="42"/>
      <c r="D19496" s="90"/>
      <c r="F19496" s="90"/>
      <c r="G19496" s="42"/>
      <c r="H19496" s="90"/>
      <c r="M19496" s="42"/>
      <c r="S19496" s="42"/>
      <c r="T19496" s="42"/>
      <c r="U19496" s="42"/>
      <c r="V19496" s="42"/>
      <c r="W19496" s="42"/>
      <c r="X19496" s="42"/>
      <c r="Y19496" s="42"/>
      <c r="Z19496" s="42"/>
    </row>
    <row r="19497">
      <c r="B19497" s="42"/>
      <c r="D19497" s="90"/>
      <c r="F19497" s="90"/>
      <c r="G19497" s="42"/>
      <c r="H19497" s="90"/>
      <c r="M19497" s="42"/>
      <c r="S19497" s="42"/>
      <c r="T19497" s="42"/>
      <c r="U19497" s="42"/>
      <c r="V19497" s="42"/>
      <c r="W19497" s="42"/>
      <c r="X19497" s="42"/>
      <c r="Y19497" s="42"/>
      <c r="Z19497" s="42"/>
    </row>
    <row r="19498">
      <c r="B19498" s="42"/>
      <c r="D19498" s="90"/>
      <c r="F19498" s="90"/>
      <c r="G19498" s="42"/>
      <c r="H19498" s="90"/>
      <c r="M19498" s="42"/>
      <c r="S19498" s="42"/>
      <c r="T19498" s="42"/>
      <c r="U19498" s="42"/>
      <c r="V19498" s="42"/>
      <c r="W19498" s="42"/>
      <c r="X19498" s="42"/>
      <c r="Y19498" s="42"/>
      <c r="Z19498" s="42"/>
    </row>
    <row r="19499">
      <c r="B19499" s="42"/>
      <c r="D19499" s="90"/>
      <c r="F19499" s="90"/>
      <c r="G19499" s="42"/>
      <c r="H19499" s="90"/>
      <c r="M19499" s="42"/>
      <c r="S19499" s="42"/>
      <c r="T19499" s="42"/>
      <c r="U19499" s="42"/>
      <c r="V19499" s="42"/>
      <c r="W19499" s="42"/>
      <c r="X19499" s="42"/>
      <c r="Y19499" s="42"/>
      <c r="Z19499" s="42"/>
    </row>
    <row r="19500">
      <c r="B19500" s="42"/>
      <c r="D19500" s="90"/>
      <c r="F19500" s="90"/>
      <c r="G19500" s="42"/>
      <c r="H19500" s="90"/>
      <c r="M19500" s="42"/>
      <c r="S19500" s="42"/>
      <c r="T19500" s="42"/>
      <c r="U19500" s="42"/>
      <c r="V19500" s="42"/>
      <c r="W19500" s="42"/>
      <c r="X19500" s="42"/>
      <c r="Y19500" s="42"/>
      <c r="Z19500" s="42"/>
    </row>
    <row r="19501">
      <c r="B19501" s="42"/>
      <c r="D19501" s="90"/>
      <c r="F19501" s="90"/>
      <c r="G19501" s="42"/>
      <c r="H19501" s="90"/>
      <c r="M19501" s="42"/>
      <c r="S19501" s="42"/>
      <c r="T19501" s="42"/>
      <c r="U19501" s="42"/>
      <c r="V19501" s="42"/>
      <c r="W19501" s="42"/>
      <c r="X19501" s="42"/>
      <c r="Y19501" s="42"/>
      <c r="Z19501" s="42"/>
    </row>
    <row r="19502">
      <c r="B19502" s="42"/>
      <c r="D19502" s="90"/>
      <c r="F19502" s="90"/>
      <c r="G19502" s="42"/>
      <c r="H19502" s="90"/>
      <c r="M19502" s="42"/>
      <c r="S19502" s="42"/>
      <c r="T19502" s="42"/>
      <c r="U19502" s="42"/>
      <c r="V19502" s="42"/>
      <c r="W19502" s="42"/>
      <c r="X19502" s="42"/>
      <c r="Y19502" s="42"/>
      <c r="Z19502" s="42"/>
    </row>
    <row r="19503">
      <c r="B19503" s="42"/>
      <c r="D19503" s="90"/>
      <c r="F19503" s="90"/>
      <c r="G19503" s="42"/>
      <c r="H19503" s="90"/>
      <c r="M19503" s="42"/>
      <c r="S19503" s="42"/>
      <c r="T19503" s="42"/>
      <c r="U19503" s="42"/>
      <c r="V19503" s="42"/>
      <c r="W19503" s="42"/>
      <c r="X19503" s="42"/>
      <c r="Y19503" s="42"/>
      <c r="Z19503" s="42"/>
    </row>
    <row r="19504">
      <c r="B19504" s="42"/>
      <c r="D19504" s="90"/>
      <c r="F19504" s="90"/>
      <c r="G19504" s="42"/>
      <c r="H19504" s="90"/>
      <c r="M19504" s="42"/>
      <c r="S19504" s="42"/>
      <c r="T19504" s="42"/>
      <c r="U19504" s="42"/>
      <c r="V19504" s="42"/>
      <c r="W19504" s="42"/>
      <c r="X19504" s="42"/>
      <c r="Y19504" s="42"/>
      <c r="Z19504" s="42"/>
    </row>
    <row r="19505">
      <c r="B19505" s="42"/>
      <c r="D19505" s="90"/>
      <c r="F19505" s="90"/>
      <c r="G19505" s="42"/>
      <c r="H19505" s="90"/>
      <c r="M19505" s="42"/>
      <c r="S19505" s="42"/>
      <c r="T19505" s="42"/>
      <c r="U19505" s="42"/>
      <c r="V19505" s="42"/>
      <c r="W19505" s="42"/>
      <c r="X19505" s="42"/>
      <c r="Y19505" s="42"/>
      <c r="Z19505" s="42"/>
    </row>
    <row r="19506">
      <c r="B19506" s="42"/>
      <c r="D19506" s="90"/>
      <c r="F19506" s="90"/>
      <c r="G19506" s="42"/>
      <c r="H19506" s="90"/>
      <c r="M19506" s="42"/>
      <c r="S19506" s="42"/>
      <c r="T19506" s="42"/>
      <c r="U19506" s="42"/>
      <c r="V19506" s="42"/>
      <c r="W19506" s="42"/>
      <c r="X19506" s="42"/>
      <c r="Y19506" s="42"/>
      <c r="Z19506" s="42"/>
    </row>
    <row r="19507">
      <c r="B19507" s="42"/>
      <c r="D19507" s="90"/>
      <c r="F19507" s="90"/>
      <c r="G19507" s="42"/>
      <c r="H19507" s="90"/>
      <c r="M19507" s="42"/>
      <c r="S19507" s="42"/>
      <c r="T19507" s="42"/>
      <c r="U19507" s="42"/>
      <c r="V19507" s="42"/>
      <c r="W19507" s="42"/>
      <c r="X19507" s="42"/>
      <c r="Y19507" s="42"/>
      <c r="Z19507" s="42"/>
    </row>
    <row r="19508">
      <c r="B19508" s="42"/>
      <c r="D19508" s="90"/>
      <c r="F19508" s="90"/>
      <c r="G19508" s="42"/>
      <c r="H19508" s="90"/>
      <c r="M19508" s="42"/>
      <c r="S19508" s="42"/>
      <c r="T19508" s="42"/>
      <c r="U19508" s="42"/>
      <c r="V19508" s="42"/>
      <c r="W19508" s="42"/>
      <c r="X19508" s="42"/>
      <c r="Y19508" s="42"/>
      <c r="Z19508" s="42"/>
    </row>
    <row r="19509">
      <c r="B19509" s="42"/>
      <c r="D19509" s="90"/>
      <c r="F19509" s="90"/>
      <c r="G19509" s="42"/>
      <c r="H19509" s="90"/>
      <c r="M19509" s="42"/>
      <c r="S19509" s="42"/>
      <c r="T19509" s="42"/>
      <c r="U19509" s="42"/>
      <c r="V19509" s="42"/>
      <c r="W19509" s="42"/>
      <c r="X19509" s="42"/>
      <c r="Y19509" s="42"/>
      <c r="Z19509" s="42"/>
    </row>
    <row r="19510">
      <c r="B19510" s="42"/>
      <c r="D19510" s="90"/>
      <c r="F19510" s="90"/>
      <c r="G19510" s="42"/>
      <c r="H19510" s="90"/>
      <c r="M19510" s="42"/>
      <c r="S19510" s="42"/>
      <c r="T19510" s="42"/>
      <c r="U19510" s="42"/>
      <c r="V19510" s="42"/>
      <c r="W19510" s="42"/>
      <c r="X19510" s="42"/>
      <c r="Y19510" s="42"/>
      <c r="Z19510" s="42"/>
    </row>
    <row r="19511">
      <c r="B19511" s="42"/>
      <c r="D19511" s="90"/>
      <c r="F19511" s="90"/>
      <c r="G19511" s="42"/>
      <c r="H19511" s="90"/>
      <c r="M19511" s="42"/>
      <c r="S19511" s="42"/>
      <c r="T19511" s="42"/>
      <c r="U19511" s="42"/>
      <c r="V19511" s="42"/>
      <c r="W19511" s="42"/>
      <c r="X19511" s="42"/>
      <c r="Y19511" s="42"/>
      <c r="Z19511" s="42"/>
    </row>
    <row r="19512">
      <c r="B19512" s="42"/>
      <c r="D19512" s="90"/>
      <c r="F19512" s="90"/>
      <c r="G19512" s="42"/>
      <c r="H19512" s="90"/>
      <c r="M19512" s="42"/>
      <c r="S19512" s="42"/>
      <c r="T19512" s="42"/>
      <c r="U19512" s="42"/>
      <c r="V19512" s="42"/>
      <c r="W19512" s="42"/>
      <c r="X19512" s="42"/>
      <c r="Y19512" s="42"/>
      <c r="Z19512" s="42"/>
    </row>
    <row r="19513">
      <c r="B19513" s="42"/>
      <c r="D19513" s="90"/>
      <c r="F19513" s="90"/>
      <c r="G19513" s="42"/>
      <c r="H19513" s="90"/>
      <c r="M19513" s="42"/>
      <c r="S19513" s="42"/>
      <c r="T19513" s="42"/>
      <c r="U19513" s="42"/>
      <c r="V19513" s="42"/>
      <c r="W19513" s="42"/>
      <c r="X19513" s="42"/>
      <c r="Y19513" s="42"/>
      <c r="Z19513" s="42"/>
    </row>
    <row r="19514">
      <c r="B19514" s="42"/>
      <c r="D19514" s="90"/>
      <c r="F19514" s="90"/>
      <c r="G19514" s="42"/>
      <c r="H19514" s="90"/>
      <c r="M19514" s="42"/>
      <c r="S19514" s="42"/>
      <c r="T19514" s="42"/>
      <c r="U19514" s="42"/>
      <c r="V19514" s="42"/>
      <c r="W19514" s="42"/>
      <c r="X19514" s="42"/>
      <c r="Y19514" s="42"/>
      <c r="Z19514" s="42"/>
    </row>
    <row r="19515">
      <c r="B19515" s="42"/>
      <c r="D19515" s="90"/>
      <c r="F19515" s="90"/>
      <c r="G19515" s="42"/>
      <c r="H19515" s="90"/>
      <c r="M19515" s="42"/>
      <c r="S19515" s="42"/>
      <c r="T19515" s="42"/>
      <c r="U19515" s="42"/>
      <c r="V19515" s="42"/>
      <c r="W19515" s="42"/>
      <c r="X19515" s="42"/>
      <c r="Y19515" s="42"/>
      <c r="Z19515" s="42"/>
    </row>
    <row r="19516">
      <c r="B19516" s="42"/>
      <c r="D19516" s="90"/>
      <c r="F19516" s="90"/>
      <c r="G19516" s="42"/>
      <c r="H19516" s="90"/>
      <c r="M19516" s="42"/>
      <c r="S19516" s="42"/>
      <c r="T19516" s="42"/>
      <c r="U19516" s="42"/>
      <c r="V19516" s="42"/>
      <c r="W19516" s="42"/>
      <c r="X19516" s="42"/>
      <c r="Y19516" s="42"/>
      <c r="Z19516" s="42"/>
    </row>
    <row r="19517">
      <c r="B19517" s="42"/>
      <c r="D19517" s="90"/>
      <c r="F19517" s="90"/>
      <c r="G19517" s="42"/>
      <c r="H19517" s="90"/>
      <c r="M19517" s="42"/>
      <c r="S19517" s="42"/>
      <c r="T19517" s="42"/>
      <c r="U19517" s="42"/>
      <c r="V19517" s="42"/>
      <c r="W19517" s="42"/>
      <c r="X19517" s="42"/>
      <c r="Y19517" s="42"/>
      <c r="Z19517" s="42"/>
    </row>
    <row r="19518">
      <c r="B19518" s="42"/>
      <c r="D19518" s="90"/>
      <c r="F19518" s="90"/>
      <c r="G19518" s="42"/>
      <c r="H19518" s="90"/>
      <c r="M19518" s="42"/>
      <c r="S19518" s="42"/>
      <c r="T19518" s="42"/>
      <c r="U19518" s="42"/>
      <c r="V19518" s="42"/>
      <c r="W19518" s="42"/>
      <c r="X19518" s="42"/>
      <c r="Y19518" s="42"/>
      <c r="Z19518" s="42"/>
    </row>
    <row r="19519">
      <c r="B19519" s="42"/>
      <c r="D19519" s="90"/>
      <c r="F19519" s="90"/>
      <c r="G19519" s="42"/>
      <c r="H19519" s="90"/>
      <c r="M19519" s="42"/>
      <c r="S19519" s="42"/>
      <c r="T19519" s="42"/>
      <c r="U19519" s="42"/>
      <c r="V19519" s="42"/>
      <c r="W19519" s="42"/>
      <c r="X19519" s="42"/>
      <c r="Y19519" s="42"/>
      <c r="Z19519" s="42"/>
    </row>
    <row r="19520">
      <c r="B19520" s="42"/>
      <c r="D19520" s="90"/>
      <c r="F19520" s="90"/>
      <c r="G19520" s="42"/>
      <c r="H19520" s="90"/>
      <c r="M19520" s="42"/>
      <c r="S19520" s="42"/>
      <c r="T19520" s="42"/>
      <c r="U19520" s="42"/>
      <c r="V19520" s="42"/>
      <c r="W19520" s="42"/>
      <c r="X19520" s="42"/>
      <c r="Y19520" s="42"/>
      <c r="Z19520" s="42"/>
    </row>
    <row r="19521">
      <c r="B19521" s="42"/>
      <c r="D19521" s="90"/>
      <c r="F19521" s="90"/>
      <c r="G19521" s="42"/>
      <c r="H19521" s="90"/>
      <c r="M19521" s="42"/>
      <c r="S19521" s="42"/>
      <c r="T19521" s="42"/>
      <c r="U19521" s="42"/>
      <c r="V19521" s="42"/>
      <c r="W19521" s="42"/>
      <c r="X19521" s="42"/>
      <c r="Y19521" s="42"/>
      <c r="Z19521" s="42"/>
    </row>
    <row r="19522">
      <c r="B19522" s="42"/>
      <c r="D19522" s="90"/>
      <c r="F19522" s="90"/>
      <c r="G19522" s="42"/>
      <c r="H19522" s="90"/>
      <c r="M19522" s="42"/>
      <c r="S19522" s="42"/>
      <c r="T19522" s="42"/>
      <c r="U19522" s="42"/>
      <c r="V19522" s="42"/>
      <c r="W19522" s="42"/>
      <c r="X19522" s="42"/>
      <c r="Y19522" s="42"/>
      <c r="Z19522" s="42"/>
    </row>
    <row r="19523">
      <c r="B19523" s="42"/>
      <c r="D19523" s="90"/>
      <c r="F19523" s="90"/>
      <c r="G19523" s="42"/>
      <c r="H19523" s="90"/>
      <c r="M19523" s="42"/>
      <c r="S19523" s="42"/>
      <c r="T19523" s="42"/>
      <c r="U19523" s="42"/>
      <c r="V19523" s="42"/>
      <c r="W19523" s="42"/>
      <c r="X19523" s="42"/>
      <c r="Y19523" s="42"/>
      <c r="Z19523" s="42"/>
    </row>
    <row r="19524">
      <c r="B19524" s="42"/>
      <c r="D19524" s="90"/>
      <c r="F19524" s="90"/>
      <c r="G19524" s="42"/>
      <c r="H19524" s="90"/>
      <c r="M19524" s="42"/>
      <c r="S19524" s="42"/>
      <c r="T19524" s="42"/>
      <c r="U19524" s="42"/>
      <c r="V19524" s="42"/>
      <c r="W19524" s="42"/>
      <c r="X19524" s="42"/>
      <c r="Y19524" s="42"/>
      <c r="Z19524" s="42"/>
    </row>
    <row r="19525">
      <c r="B19525" s="42"/>
      <c r="D19525" s="90"/>
      <c r="F19525" s="90"/>
      <c r="G19525" s="42"/>
      <c r="H19525" s="90"/>
      <c r="M19525" s="42"/>
      <c r="S19525" s="42"/>
      <c r="T19525" s="42"/>
      <c r="U19525" s="42"/>
      <c r="V19525" s="42"/>
      <c r="W19525" s="42"/>
      <c r="X19525" s="42"/>
      <c r="Y19525" s="42"/>
      <c r="Z19525" s="42"/>
    </row>
    <row r="19526">
      <c r="B19526" s="42"/>
      <c r="D19526" s="90"/>
      <c r="F19526" s="90"/>
      <c r="G19526" s="42"/>
      <c r="H19526" s="90"/>
      <c r="M19526" s="42"/>
      <c r="S19526" s="42"/>
      <c r="T19526" s="42"/>
      <c r="U19526" s="42"/>
      <c r="V19526" s="42"/>
      <c r="W19526" s="42"/>
      <c r="X19526" s="42"/>
      <c r="Y19526" s="42"/>
      <c r="Z19526" s="42"/>
    </row>
    <row r="19527">
      <c r="B19527" s="42"/>
      <c r="D19527" s="90"/>
      <c r="F19527" s="90"/>
      <c r="G19527" s="42"/>
      <c r="H19527" s="90"/>
      <c r="M19527" s="42"/>
      <c r="S19527" s="42"/>
      <c r="T19527" s="42"/>
      <c r="U19527" s="42"/>
      <c r="V19527" s="42"/>
      <c r="W19527" s="42"/>
      <c r="X19527" s="42"/>
      <c r="Y19527" s="42"/>
      <c r="Z19527" s="42"/>
    </row>
    <row r="19528">
      <c r="B19528" s="42"/>
      <c r="D19528" s="90"/>
      <c r="F19528" s="90"/>
      <c r="G19528" s="42"/>
      <c r="H19528" s="90"/>
      <c r="M19528" s="42"/>
      <c r="S19528" s="42"/>
      <c r="T19528" s="42"/>
      <c r="U19528" s="42"/>
      <c r="V19528" s="42"/>
      <c r="W19528" s="42"/>
      <c r="X19528" s="42"/>
      <c r="Y19528" s="42"/>
      <c r="Z19528" s="42"/>
    </row>
    <row r="19529">
      <c r="B19529" s="42"/>
      <c r="D19529" s="90"/>
      <c r="F19529" s="90"/>
      <c r="G19529" s="42"/>
      <c r="H19529" s="90"/>
      <c r="M19529" s="42"/>
      <c r="S19529" s="42"/>
      <c r="T19529" s="42"/>
      <c r="U19529" s="42"/>
      <c r="V19529" s="42"/>
      <c r="W19529" s="42"/>
      <c r="X19529" s="42"/>
      <c r="Y19529" s="42"/>
      <c r="Z19529" s="42"/>
    </row>
    <row r="19530">
      <c r="B19530" s="42"/>
      <c r="D19530" s="90"/>
      <c r="F19530" s="90"/>
      <c r="G19530" s="42"/>
      <c r="H19530" s="90"/>
      <c r="M19530" s="42"/>
      <c r="S19530" s="42"/>
      <c r="T19530" s="42"/>
      <c r="U19530" s="42"/>
      <c r="V19530" s="42"/>
      <c r="W19530" s="42"/>
      <c r="X19530" s="42"/>
      <c r="Y19530" s="42"/>
      <c r="Z19530" s="42"/>
    </row>
    <row r="19531">
      <c r="B19531" s="42"/>
      <c r="D19531" s="90"/>
      <c r="F19531" s="90"/>
      <c r="G19531" s="42"/>
      <c r="H19531" s="90"/>
      <c r="M19531" s="42"/>
      <c r="S19531" s="42"/>
      <c r="T19531" s="42"/>
      <c r="U19531" s="42"/>
      <c r="V19531" s="42"/>
      <c r="W19531" s="42"/>
      <c r="X19531" s="42"/>
      <c r="Y19531" s="42"/>
      <c r="Z19531" s="42"/>
    </row>
    <row r="19532">
      <c r="B19532" s="42"/>
      <c r="D19532" s="90"/>
      <c r="F19532" s="90"/>
      <c r="G19532" s="42"/>
      <c r="H19532" s="90"/>
      <c r="M19532" s="42"/>
      <c r="S19532" s="42"/>
      <c r="T19532" s="42"/>
      <c r="U19532" s="42"/>
      <c r="V19532" s="42"/>
      <c r="W19532" s="42"/>
      <c r="X19532" s="42"/>
      <c r="Y19532" s="42"/>
      <c r="Z19532" s="42"/>
    </row>
    <row r="19533">
      <c r="B19533" s="42"/>
      <c r="D19533" s="90"/>
      <c r="F19533" s="90"/>
      <c r="G19533" s="42"/>
      <c r="H19533" s="90"/>
      <c r="M19533" s="42"/>
      <c r="S19533" s="42"/>
      <c r="T19533" s="42"/>
      <c r="U19533" s="42"/>
      <c r="V19533" s="42"/>
      <c r="W19533" s="42"/>
      <c r="X19533" s="42"/>
      <c r="Y19533" s="42"/>
      <c r="Z19533" s="42"/>
    </row>
    <row r="19534">
      <c r="B19534" s="42"/>
      <c r="D19534" s="90"/>
      <c r="F19534" s="90"/>
      <c r="G19534" s="42"/>
      <c r="H19534" s="90"/>
      <c r="M19534" s="42"/>
      <c r="S19534" s="42"/>
      <c r="T19534" s="42"/>
      <c r="U19534" s="42"/>
      <c r="V19534" s="42"/>
      <c r="W19534" s="42"/>
      <c r="X19534" s="42"/>
      <c r="Y19534" s="42"/>
      <c r="Z19534" s="42"/>
    </row>
    <row r="19535">
      <c r="B19535" s="42"/>
      <c r="D19535" s="90"/>
      <c r="F19535" s="90"/>
      <c r="G19535" s="42"/>
      <c r="H19535" s="90"/>
      <c r="M19535" s="42"/>
      <c r="S19535" s="42"/>
      <c r="T19535" s="42"/>
      <c r="U19535" s="42"/>
      <c r="V19535" s="42"/>
      <c r="W19535" s="42"/>
      <c r="X19535" s="42"/>
      <c r="Y19535" s="42"/>
      <c r="Z19535" s="42"/>
    </row>
    <row r="19536">
      <c r="B19536" s="42"/>
      <c r="D19536" s="90"/>
      <c r="F19536" s="90"/>
      <c r="G19536" s="42"/>
      <c r="H19536" s="90"/>
      <c r="M19536" s="42"/>
      <c r="S19536" s="42"/>
      <c r="T19536" s="42"/>
      <c r="U19536" s="42"/>
      <c r="V19536" s="42"/>
      <c r="W19536" s="42"/>
      <c r="X19536" s="42"/>
      <c r="Y19536" s="42"/>
      <c r="Z19536" s="42"/>
    </row>
    <row r="19537">
      <c r="B19537" s="42"/>
      <c r="D19537" s="90"/>
      <c r="F19537" s="90"/>
      <c r="G19537" s="42"/>
      <c r="H19537" s="90"/>
      <c r="M19537" s="42"/>
      <c r="S19537" s="42"/>
      <c r="T19537" s="42"/>
      <c r="U19537" s="42"/>
      <c r="V19537" s="42"/>
      <c r="W19537" s="42"/>
      <c r="X19537" s="42"/>
      <c r="Y19537" s="42"/>
      <c r="Z19537" s="42"/>
    </row>
    <row r="19538">
      <c r="B19538" s="42"/>
      <c r="D19538" s="90"/>
      <c r="F19538" s="90"/>
      <c r="G19538" s="42"/>
      <c r="H19538" s="90"/>
      <c r="M19538" s="42"/>
      <c r="S19538" s="42"/>
      <c r="T19538" s="42"/>
      <c r="U19538" s="42"/>
      <c r="V19538" s="42"/>
      <c r="W19538" s="42"/>
      <c r="X19538" s="42"/>
      <c r="Y19538" s="42"/>
      <c r="Z19538" s="42"/>
    </row>
    <row r="19539">
      <c r="B19539" s="42"/>
      <c r="D19539" s="90"/>
      <c r="F19539" s="90"/>
      <c r="G19539" s="42"/>
      <c r="H19539" s="90"/>
      <c r="M19539" s="42"/>
      <c r="S19539" s="42"/>
      <c r="T19539" s="42"/>
      <c r="U19539" s="42"/>
      <c r="V19539" s="42"/>
      <c r="W19539" s="42"/>
      <c r="X19539" s="42"/>
      <c r="Y19539" s="42"/>
      <c r="Z19539" s="42"/>
    </row>
    <row r="19540">
      <c r="B19540" s="42"/>
      <c r="D19540" s="90"/>
      <c r="F19540" s="90"/>
      <c r="G19540" s="42"/>
      <c r="H19540" s="90"/>
      <c r="M19540" s="42"/>
      <c r="S19540" s="42"/>
      <c r="T19540" s="42"/>
      <c r="U19540" s="42"/>
      <c r="V19540" s="42"/>
      <c r="W19540" s="42"/>
      <c r="X19540" s="42"/>
      <c r="Y19540" s="42"/>
      <c r="Z19540" s="42"/>
    </row>
    <row r="19541">
      <c r="B19541" s="42"/>
      <c r="D19541" s="90"/>
      <c r="F19541" s="90"/>
      <c r="G19541" s="42"/>
      <c r="H19541" s="90"/>
      <c r="M19541" s="42"/>
      <c r="S19541" s="42"/>
      <c r="T19541" s="42"/>
      <c r="U19541" s="42"/>
      <c r="V19541" s="42"/>
      <c r="W19541" s="42"/>
      <c r="X19541" s="42"/>
      <c r="Y19541" s="42"/>
      <c r="Z19541" s="42"/>
    </row>
    <row r="19542">
      <c r="B19542" s="42"/>
      <c r="D19542" s="90"/>
      <c r="F19542" s="90"/>
      <c r="G19542" s="42"/>
      <c r="H19542" s="90"/>
      <c r="M19542" s="42"/>
      <c r="S19542" s="42"/>
      <c r="T19542" s="42"/>
      <c r="U19542" s="42"/>
      <c r="V19542" s="42"/>
      <c r="W19542" s="42"/>
      <c r="X19542" s="42"/>
      <c r="Y19542" s="42"/>
      <c r="Z19542" s="42"/>
    </row>
    <row r="19543">
      <c r="B19543" s="42"/>
      <c r="D19543" s="90"/>
      <c r="F19543" s="90"/>
      <c r="G19543" s="42"/>
      <c r="H19543" s="90"/>
      <c r="M19543" s="42"/>
      <c r="S19543" s="42"/>
      <c r="T19543" s="42"/>
      <c r="U19543" s="42"/>
      <c r="V19543" s="42"/>
      <c r="W19543" s="42"/>
      <c r="X19543" s="42"/>
      <c r="Y19543" s="42"/>
      <c r="Z19543" s="42"/>
    </row>
    <row r="19544">
      <c r="B19544" s="42"/>
      <c r="D19544" s="90"/>
      <c r="F19544" s="90"/>
      <c r="G19544" s="42"/>
      <c r="H19544" s="90"/>
      <c r="M19544" s="42"/>
      <c r="S19544" s="42"/>
      <c r="T19544" s="42"/>
      <c r="U19544" s="42"/>
      <c r="V19544" s="42"/>
      <c r="W19544" s="42"/>
      <c r="X19544" s="42"/>
      <c r="Y19544" s="42"/>
      <c r="Z19544" s="42"/>
    </row>
    <row r="19545">
      <c r="B19545" s="42"/>
      <c r="D19545" s="90"/>
      <c r="F19545" s="90"/>
      <c r="G19545" s="42"/>
      <c r="H19545" s="90"/>
      <c r="M19545" s="42"/>
      <c r="S19545" s="42"/>
      <c r="T19545" s="42"/>
      <c r="U19545" s="42"/>
      <c r="V19545" s="42"/>
      <c r="W19545" s="42"/>
      <c r="X19545" s="42"/>
      <c r="Y19545" s="42"/>
      <c r="Z19545" s="42"/>
    </row>
    <row r="19546">
      <c r="B19546" s="42"/>
      <c r="D19546" s="90"/>
      <c r="F19546" s="90"/>
      <c r="G19546" s="42"/>
      <c r="H19546" s="90"/>
      <c r="M19546" s="42"/>
      <c r="S19546" s="42"/>
      <c r="T19546" s="42"/>
      <c r="U19546" s="42"/>
      <c r="V19546" s="42"/>
      <c r="W19546" s="42"/>
      <c r="X19546" s="42"/>
      <c r="Y19546" s="42"/>
      <c r="Z19546" s="42"/>
    </row>
    <row r="19547">
      <c r="B19547" s="42"/>
      <c r="D19547" s="90"/>
      <c r="F19547" s="90"/>
      <c r="G19547" s="42"/>
      <c r="H19547" s="90"/>
      <c r="M19547" s="42"/>
      <c r="S19547" s="42"/>
      <c r="T19547" s="42"/>
      <c r="U19547" s="42"/>
      <c r="V19547" s="42"/>
      <c r="W19547" s="42"/>
      <c r="X19547" s="42"/>
      <c r="Y19547" s="42"/>
      <c r="Z19547" s="42"/>
    </row>
    <row r="19548">
      <c r="B19548" s="42"/>
      <c r="D19548" s="90"/>
      <c r="F19548" s="90"/>
      <c r="G19548" s="42"/>
      <c r="H19548" s="90"/>
      <c r="M19548" s="42"/>
      <c r="S19548" s="42"/>
      <c r="T19548" s="42"/>
      <c r="U19548" s="42"/>
      <c r="V19548" s="42"/>
      <c r="W19548" s="42"/>
      <c r="X19548" s="42"/>
      <c r="Y19548" s="42"/>
      <c r="Z19548" s="42"/>
    </row>
    <row r="19549">
      <c r="B19549" s="42"/>
      <c r="D19549" s="90"/>
      <c r="F19549" s="90"/>
      <c r="G19549" s="42"/>
      <c r="H19549" s="90"/>
      <c r="M19549" s="42"/>
      <c r="S19549" s="42"/>
      <c r="T19549" s="42"/>
      <c r="U19549" s="42"/>
      <c r="V19549" s="42"/>
      <c r="W19549" s="42"/>
      <c r="X19549" s="42"/>
      <c r="Y19549" s="42"/>
      <c r="Z19549" s="42"/>
    </row>
    <row r="19550">
      <c r="B19550" s="42"/>
      <c r="D19550" s="90"/>
      <c r="F19550" s="90"/>
      <c r="G19550" s="42"/>
      <c r="H19550" s="90"/>
      <c r="M19550" s="42"/>
      <c r="S19550" s="42"/>
      <c r="T19550" s="42"/>
      <c r="U19550" s="42"/>
      <c r="V19550" s="42"/>
      <c r="W19550" s="42"/>
      <c r="X19550" s="42"/>
      <c r="Y19550" s="42"/>
      <c r="Z19550" s="42"/>
    </row>
    <row r="19551">
      <c r="B19551" s="42"/>
      <c r="D19551" s="90"/>
      <c r="F19551" s="90"/>
      <c r="G19551" s="42"/>
      <c r="H19551" s="90"/>
      <c r="M19551" s="42"/>
      <c r="S19551" s="42"/>
      <c r="T19551" s="42"/>
      <c r="U19551" s="42"/>
      <c r="V19551" s="42"/>
      <c r="W19551" s="42"/>
      <c r="X19551" s="42"/>
      <c r="Y19551" s="42"/>
      <c r="Z19551" s="42"/>
    </row>
    <row r="19552">
      <c r="B19552" s="42"/>
      <c r="D19552" s="90"/>
      <c r="F19552" s="90"/>
      <c r="G19552" s="42"/>
      <c r="H19552" s="90"/>
      <c r="M19552" s="42"/>
      <c r="S19552" s="42"/>
      <c r="T19552" s="42"/>
      <c r="U19552" s="42"/>
      <c r="V19552" s="42"/>
      <c r="W19552" s="42"/>
      <c r="X19552" s="42"/>
      <c r="Y19552" s="42"/>
      <c r="Z19552" s="42"/>
    </row>
    <row r="19553">
      <c r="B19553" s="42"/>
      <c r="D19553" s="90"/>
      <c r="F19553" s="90"/>
      <c r="G19553" s="42"/>
      <c r="H19553" s="90"/>
      <c r="M19553" s="42"/>
      <c r="S19553" s="42"/>
      <c r="T19553" s="42"/>
      <c r="U19553" s="42"/>
      <c r="V19553" s="42"/>
      <c r="W19553" s="42"/>
      <c r="X19553" s="42"/>
      <c r="Y19553" s="42"/>
      <c r="Z19553" s="42"/>
    </row>
    <row r="19554">
      <c r="B19554" s="42"/>
      <c r="D19554" s="90"/>
      <c r="F19554" s="90"/>
      <c r="G19554" s="42"/>
      <c r="H19554" s="90"/>
      <c r="M19554" s="42"/>
      <c r="S19554" s="42"/>
      <c r="T19554" s="42"/>
      <c r="U19554" s="42"/>
      <c r="V19554" s="42"/>
      <c r="W19554" s="42"/>
      <c r="X19554" s="42"/>
      <c r="Y19554" s="42"/>
      <c r="Z19554" s="42"/>
    </row>
    <row r="19555">
      <c r="B19555" s="42"/>
      <c r="D19555" s="90"/>
      <c r="F19555" s="90"/>
      <c r="G19555" s="42"/>
      <c r="H19555" s="90"/>
      <c r="M19555" s="42"/>
      <c r="S19555" s="42"/>
      <c r="T19555" s="42"/>
      <c r="U19555" s="42"/>
      <c r="V19555" s="42"/>
      <c r="W19555" s="42"/>
      <c r="X19555" s="42"/>
      <c r="Y19555" s="42"/>
      <c r="Z19555" s="42"/>
    </row>
    <row r="19556">
      <c r="B19556" s="42"/>
      <c r="D19556" s="90"/>
      <c r="F19556" s="90"/>
      <c r="G19556" s="42"/>
      <c r="H19556" s="90"/>
      <c r="M19556" s="42"/>
      <c r="S19556" s="42"/>
      <c r="T19556" s="42"/>
      <c r="U19556" s="42"/>
      <c r="V19556" s="42"/>
      <c r="W19556" s="42"/>
      <c r="X19556" s="42"/>
      <c r="Y19556" s="42"/>
      <c r="Z19556" s="42"/>
    </row>
    <row r="19557">
      <c r="B19557" s="42"/>
      <c r="D19557" s="90"/>
      <c r="F19557" s="90"/>
      <c r="G19557" s="42"/>
      <c r="H19557" s="90"/>
      <c r="M19557" s="42"/>
      <c r="S19557" s="42"/>
      <c r="T19557" s="42"/>
      <c r="U19557" s="42"/>
      <c r="V19557" s="42"/>
      <c r="W19557" s="42"/>
      <c r="X19557" s="42"/>
      <c r="Y19557" s="42"/>
      <c r="Z19557" s="42"/>
    </row>
    <row r="19558">
      <c r="B19558" s="42"/>
      <c r="D19558" s="90"/>
      <c r="F19558" s="90"/>
      <c r="G19558" s="42"/>
      <c r="H19558" s="90"/>
      <c r="M19558" s="42"/>
      <c r="S19558" s="42"/>
      <c r="T19558" s="42"/>
      <c r="U19558" s="42"/>
      <c r="V19558" s="42"/>
      <c r="W19558" s="42"/>
      <c r="X19558" s="42"/>
      <c r="Y19558" s="42"/>
      <c r="Z19558" s="42"/>
    </row>
    <row r="19559">
      <c r="B19559" s="42"/>
      <c r="D19559" s="90"/>
      <c r="F19559" s="90"/>
      <c r="G19559" s="42"/>
      <c r="H19559" s="90"/>
      <c r="M19559" s="42"/>
      <c r="S19559" s="42"/>
      <c r="T19559" s="42"/>
      <c r="U19559" s="42"/>
      <c r="V19559" s="42"/>
      <c r="W19559" s="42"/>
      <c r="X19559" s="42"/>
      <c r="Y19559" s="42"/>
      <c r="Z19559" s="42"/>
    </row>
    <row r="19560">
      <c r="B19560" s="42"/>
      <c r="D19560" s="90"/>
      <c r="F19560" s="90"/>
      <c r="G19560" s="42"/>
      <c r="H19560" s="90"/>
      <c r="M19560" s="42"/>
      <c r="S19560" s="42"/>
      <c r="T19560" s="42"/>
      <c r="U19560" s="42"/>
      <c r="V19560" s="42"/>
      <c r="W19560" s="42"/>
      <c r="X19560" s="42"/>
      <c r="Y19560" s="42"/>
      <c r="Z19560" s="42"/>
    </row>
    <row r="19561">
      <c r="B19561" s="42"/>
      <c r="D19561" s="90"/>
      <c r="F19561" s="90"/>
      <c r="G19561" s="42"/>
      <c r="H19561" s="90"/>
      <c r="M19561" s="42"/>
      <c r="S19561" s="42"/>
      <c r="T19561" s="42"/>
      <c r="U19561" s="42"/>
      <c r="V19561" s="42"/>
      <c r="W19561" s="42"/>
      <c r="X19561" s="42"/>
      <c r="Y19561" s="42"/>
      <c r="Z19561" s="42"/>
    </row>
    <row r="19562">
      <c r="B19562" s="42"/>
      <c r="D19562" s="90"/>
      <c r="F19562" s="90"/>
      <c r="G19562" s="42"/>
      <c r="H19562" s="90"/>
      <c r="M19562" s="42"/>
      <c r="S19562" s="42"/>
      <c r="T19562" s="42"/>
      <c r="U19562" s="42"/>
      <c r="V19562" s="42"/>
      <c r="W19562" s="42"/>
      <c r="X19562" s="42"/>
      <c r="Y19562" s="42"/>
      <c r="Z19562" s="42"/>
    </row>
    <row r="19563">
      <c r="B19563" s="42"/>
      <c r="D19563" s="90"/>
      <c r="F19563" s="90"/>
      <c r="G19563" s="42"/>
      <c r="H19563" s="90"/>
      <c r="M19563" s="42"/>
      <c r="S19563" s="42"/>
      <c r="T19563" s="42"/>
      <c r="U19563" s="42"/>
      <c r="V19563" s="42"/>
      <c r="W19563" s="42"/>
      <c r="X19563" s="42"/>
      <c r="Y19563" s="42"/>
      <c r="Z19563" s="42"/>
    </row>
    <row r="19564">
      <c r="B19564" s="42"/>
      <c r="D19564" s="90"/>
      <c r="F19564" s="90"/>
      <c r="G19564" s="42"/>
      <c r="H19564" s="90"/>
      <c r="M19564" s="42"/>
      <c r="S19564" s="42"/>
      <c r="T19564" s="42"/>
      <c r="U19564" s="42"/>
      <c r="V19564" s="42"/>
      <c r="W19564" s="42"/>
      <c r="X19564" s="42"/>
      <c r="Y19564" s="42"/>
      <c r="Z19564" s="42"/>
    </row>
    <row r="19565">
      <c r="B19565" s="42"/>
      <c r="D19565" s="90"/>
      <c r="F19565" s="90"/>
      <c r="G19565" s="42"/>
      <c r="H19565" s="90"/>
      <c r="M19565" s="42"/>
      <c r="S19565" s="42"/>
      <c r="T19565" s="42"/>
      <c r="U19565" s="42"/>
      <c r="V19565" s="42"/>
      <c r="W19565" s="42"/>
      <c r="X19565" s="42"/>
      <c r="Y19565" s="42"/>
      <c r="Z19565" s="42"/>
    </row>
    <row r="19566">
      <c r="B19566" s="42"/>
      <c r="D19566" s="90"/>
      <c r="F19566" s="90"/>
      <c r="G19566" s="42"/>
      <c r="H19566" s="90"/>
      <c r="M19566" s="42"/>
      <c r="S19566" s="42"/>
      <c r="T19566" s="42"/>
      <c r="U19566" s="42"/>
      <c r="V19566" s="42"/>
      <c r="W19566" s="42"/>
      <c r="X19566" s="42"/>
      <c r="Y19566" s="42"/>
      <c r="Z19566" s="42"/>
    </row>
    <row r="19567">
      <c r="B19567" s="42"/>
      <c r="D19567" s="90"/>
      <c r="F19567" s="90"/>
      <c r="G19567" s="42"/>
      <c r="H19567" s="90"/>
      <c r="M19567" s="42"/>
      <c r="S19567" s="42"/>
      <c r="T19567" s="42"/>
      <c r="U19567" s="42"/>
      <c r="V19567" s="42"/>
      <c r="W19567" s="42"/>
      <c r="X19567" s="42"/>
      <c r="Y19567" s="42"/>
      <c r="Z19567" s="42"/>
    </row>
    <row r="19568">
      <c r="B19568" s="42"/>
      <c r="D19568" s="90"/>
      <c r="F19568" s="90"/>
      <c r="G19568" s="42"/>
      <c r="H19568" s="90"/>
      <c r="M19568" s="42"/>
      <c r="S19568" s="42"/>
      <c r="T19568" s="42"/>
      <c r="U19568" s="42"/>
      <c r="V19568" s="42"/>
      <c r="W19568" s="42"/>
      <c r="X19568" s="42"/>
      <c r="Y19568" s="42"/>
      <c r="Z19568" s="42"/>
    </row>
    <row r="19569">
      <c r="B19569" s="42"/>
      <c r="D19569" s="90"/>
      <c r="F19569" s="90"/>
      <c r="G19569" s="42"/>
      <c r="H19569" s="90"/>
      <c r="M19569" s="42"/>
      <c r="S19569" s="42"/>
      <c r="T19569" s="42"/>
      <c r="U19569" s="42"/>
      <c r="V19569" s="42"/>
      <c r="W19569" s="42"/>
      <c r="X19569" s="42"/>
      <c r="Y19569" s="42"/>
      <c r="Z19569" s="42"/>
    </row>
    <row r="19570">
      <c r="B19570" s="42"/>
      <c r="D19570" s="90"/>
      <c r="F19570" s="90"/>
      <c r="G19570" s="42"/>
      <c r="H19570" s="90"/>
      <c r="M19570" s="42"/>
      <c r="S19570" s="42"/>
      <c r="T19570" s="42"/>
      <c r="U19570" s="42"/>
      <c r="V19570" s="42"/>
      <c r="W19570" s="42"/>
      <c r="X19570" s="42"/>
      <c r="Y19570" s="42"/>
      <c r="Z19570" s="42"/>
    </row>
    <row r="19571">
      <c r="B19571" s="42"/>
      <c r="D19571" s="90"/>
      <c r="F19571" s="90"/>
      <c r="G19571" s="42"/>
      <c r="H19571" s="90"/>
      <c r="M19571" s="42"/>
      <c r="S19571" s="42"/>
      <c r="T19571" s="42"/>
      <c r="U19571" s="42"/>
      <c r="V19571" s="42"/>
      <c r="W19571" s="42"/>
      <c r="X19571" s="42"/>
      <c r="Y19571" s="42"/>
      <c r="Z19571" s="42"/>
    </row>
    <row r="19572">
      <c r="B19572" s="42"/>
      <c r="D19572" s="90"/>
      <c r="F19572" s="90"/>
      <c r="G19572" s="42"/>
      <c r="H19572" s="90"/>
      <c r="M19572" s="42"/>
      <c r="S19572" s="42"/>
      <c r="T19572" s="42"/>
      <c r="U19572" s="42"/>
      <c r="V19572" s="42"/>
      <c r="W19572" s="42"/>
      <c r="X19572" s="42"/>
      <c r="Y19572" s="42"/>
      <c r="Z19572" s="42"/>
    </row>
    <row r="19573">
      <c r="B19573" s="42"/>
      <c r="D19573" s="90"/>
      <c r="F19573" s="90"/>
      <c r="G19573" s="42"/>
      <c r="H19573" s="90"/>
      <c r="M19573" s="42"/>
      <c r="S19573" s="42"/>
      <c r="T19573" s="42"/>
      <c r="U19573" s="42"/>
      <c r="V19573" s="42"/>
      <c r="W19573" s="42"/>
      <c r="X19573" s="42"/>
      <c r="Y19573" s="42"/>
      <c r="Z19573" s="42"/>
    </row>
    <row r="19574">
      <c r="B19574" s="42"/>
      <c r="D19574" s="90"/>
      <c r="F19574" s="90"/>
      <c r="G19574" s="42"/>
      <c r="H19574" s="90"/>
      <c r="M19574" s="42"/>
      <c r="S19574" s="42"/>
      <c r="T19574" s="42"/>
      <c r="U19574" s="42"/>
      <c r="V19574" s="42"/>
      <c r="W19574" s="42"/>
      <c r="X19574" s="42"/>
      <c r="Y19574" s="42"/>
      <c r="Z19574" s="42"/>
    </row>
    <row r="19575">
      <c r="B19575" s="42"/>
      <c r="D19575" s="90"/>
      <c r="F19575" s="90"/>
      <c r="G19575" s="42"/>
      <c r="H19575" s="90"/>
      <c r="M19575" s="42"/>
      <c r="S19575" s="42"/>
      <c r="T19575" s="42"/>
      <c r="U19575" s="42"/>
      <c r="V19575" s="42"/>
      <c r="W19575" s="42"/>
      <c r="X19575" s="42"/>
      <c r="Y19575" s="42"/>
      <c r="Z19575" s="42"/>
    </row>
    <row r="19576">
      <c r="B19576" s="42"/>
      <c r="D19576" s="90"/>
      <c r="F19576" s="90"/>
      <c r="G19576" s="42"/>
      <c r="H19576" s="90"/>
      <c r="M19576" s="42"/>
      <c r="S19576" s="42"/>
      <c r="T19576" s="42"/>
      <c r="U19576" s="42"/>
      <c r="V19576" s="42"/>
      <c r="W19576" s="42"/>
      <c r="X19576" s="42"/>
      <c r="Y19576" s="42"/>
      <c r="Z19576" s="42"/>
    </row>
    <row r="19577">
      <c r="B19577" s="42"/>
      <c r="D19577" s="90"/>
      <c r="F19577" s="90"/>
      <c r="G19577" s="42"/>
      <c r="H19577" s="90"/>
      <c r="M19577" s="42"/>
      <c r="S19577" s="42"/>
      <c r="T19577" s="42"/>
      <c r="U19577" s="42"/>
      <c r="V19577" s="42"/>
      <c r="W19577" s="42"/>
      <c r="X19577" s="42"/>
      <c r="Y19577" s="42"/>
      <c r="Z19577" s="42"/>
    </row>
    <row r="19578">
      <c r="B19578" s="42"/>
      <c r="D19578" s="90"/>
      <c r="F19578" s="90"/>
      <c r="G19578" s="42"/>
      <c r="H19578" s="90"/>
      <c r="M19578" s="42"/>
      <c r="S19578" s="42"/>
      <c r="T19578" s="42"/>
      <c r="U19578" s="42"/>
      <c r="V19578" s="42"/>
      <c r="W19578" s="42"/>
      <c r="X19578" s="42"/>
      <c r="Y19578" s="42"/>
      <c r="Z19578" s="42"/>
    </row>
    <row r="19579">
      <c r="B19579" s="42"/>
      <c r="D19579" s="90"/>
      <c r="F19579" s="90"/>
      <c r="G19579" s="42"/>
      <c r="H19579" s="90"/>
      <c r="M19579" s="42"/>
      <c r="S19579" s="42"/>
      <c r="T19579" s="42"/>
      <c r="U19579" s="42"/>
      <c r="V19579" s="42"/>
      <c r="W19579" s="42"/>
      <c r="X19579" s="42"/>
      <c r="Y19579" s="42"/>
      <c r="Z19579" s="42"/>
    </row>
    <row r="19580">
      <c r="B19580" s="42"/>
      <c r="D19580" s="90"/>
      <c r="F19580" s="90"/>
      <c r="G19580" s="42"/>
      <c r="H19580" s="90"/>
      <c r="M19580" s="42"/>
      <c r="S19580" s="42"/>
      <c r="T19580" s="42"/>
      <c r="U19580" s="42"/>
      <c r="V19580" s="42"/>
      <c r="W19580" s="42"/>
      <c r="X19580" s="42"/>
      <c r="Y19580" s="42"/>
      <c r="Z19580" s="42"/>
    </row>
    <row r="19581">
      <c r="B19581" s="42"/>
      <c r="D19581" s="90"/>
      <c r="F19581" s="90"/>
      <c r="G19581" s="42"/>
      <c r="H19581" s="90"/>
      <c r="M19581" s="42"/>
      <c r="S19581" s="42"/>
      <c r="T19581" s="42"/>
      <c r="U19581" s="42"/>
      <c r="V19581" s="42"/>
      <c r="W19581" s="42"/>
      <c r="X19581" s="42"/>
      <c r="Y19581" s="42"/>
      <c r="Z19581" s="42"/>
    </row>
    <row r="19582">
      <c r="B19582" s="42"/>
      <c r="D19582" s="90"/>
      <c r="F19582" s="90"/>
      <c r="G19582" s="42"/>
      <c r="H19582" s="90"/>
      <c r="M19582" s="42"/>
      <c r="S19582" s="42"/>
      <c r="T19582" s="42"/>
      <c r="U19582" s="42"/>
      <c r="V19582" s="42"/>
      <c r="W19582" s="42"/>
      <c r="X19582" s="42"/>
      <c r="Y19582" s="42"/>
      <c r="Z19582" s="42"/>
    </row>
    <row r="19583">
      <c r="B19583" s="42"/>
      <c r="D19583" s="90"/>
      <c r="F19583" s="90"/>
      <c r="G19583" s="42"/>
      <c r="H19583" s="90"/>
      <c r="M19583" s="42"/>
      <c r="S19583" s="42"/>
      <c r="T19583" s="42"/>
      <c r="U19583" s="42"/>
      <c r="V19583" s="42"/>
      <c r="W19583" s="42"/>
      <c r="X19583" s="42"/>
      <c r="Y19583" s="42"/>
      <c r="Z19583" s="42"/>
    </row>
    <row r="19584">
      <c r="B19584" s="42"/>
      <c r="D19584" s="90"/>
      <c r="F19584" s="90"/>
      <c r="G19584" s="42"/>
      <c r="H19584" s="90"/>
      <c r="M19584" s="42"/>
      <c r="S19584" s="42"/>
      <c r="T19584" s="42"/>
      <c r="U19584" s="42"/>
      <c r="V19584" s="42"/>
      <c r="W19584" s="42"/>
      <c r="X19584" s="42"/>
      <c r="Y19584" s="42"/>
      <c r="Z19584" s="42"/>
    </row>
    <row r="19585">
      <c r="B19585" s="42"/>
      <c r="D19585" s="90"/>
      <c r="F19585" s="90"/>
      <c r="G19585" s="42"/>
      <c r="H19585" s="90"/>
      <c r="M19585" s="42"/>
      <c r="S19585" s="42"/>
      <c r="T19585" s="42"/>
      <c r="U19585" s="42"/>
      <c r="V19585" s="42"/>
      <c r="W19585" s="42"/>
      <c r="X19585" s="42"/>
      <c r="Y19585" s="42"/>
      <c r="Z19585" s="42"/>
    </row>
    <row r="19586">
      <c r="B19586" s="42"/>
      <c r="D19586" s="90"/>
      <c r="F19586" s="90"/>
      <c r="G19586" s="42"/>
      <c r="H19586" s="90"/>
      <c r="M19586" s="42"/>
      <c r="S19586" s="42"/>
      <c r="T19586" s="42"/>
      <c r="U19586" s="42"/>
      <c r="V19586" s="42"/>
      <c r="W19586" s="42"/>
      <c r="X19586" s="42"/>
      <c r="Y19586" s="42"/>
      <c r="Z19586" s="42"/>
    </row>
    <row r="19587">
      <c r="B19587" s="42"/>
      <c r="D19587" s="90"/>
      <c r="F19587" s="90"/>
      <c r="G19587" s="42"/>
      <c r="H19587" s="90"/>
      <c r="M19587" s="42"/>
      <c r="S19587" s="42"/>
      <c r="T19587" s="42"/>
      <c r="U19587" s="42"/>
      <c r="V19587" s="42"/>
      <c r="W19587" s="42"/>
      <c r="X19587" s="42"/>
      <c r="Y19587" s="42"/>
      <c r="Z19587" s="42"/>
    </row>
    <row r="19588">
      <c r="B19588" s="42"/>
      <c r="D19588" s="90"/>
      <c r="F19588" s="90"/>
      <c r="G19588" s="42"/>
      <c r="H19588" s="90"/>
      <c r="M19588" s="42"/>
      <c r="S19588" s="42"/>
      <c r="T19588" s="42"/>
      <c r="U19588" s="42"/>
      <c r="V19588" s="42"/>
      <c r="W19588" s="42"/>
      <c r="X19588" s="42"/>
      <c r="Y19588" s="42"/>
      <c r="Z19588" s="42"/>
    </row>
    <row r="19589">
      <c r="B19589" s="42"/>
      <c r="D19589" s="90"/>
      <c r="F19589" s="90"/>
      <c r="G19589" s="42"/>
      <c r="H19589" s="90"/>
      <c r="M19589" s="42"/>
      <c r="S19589" s="42"/>
      <c r="T19589" s="42"/>
      <c r="U19589" s="42"/>
      <c r="V19589" s="42"/>
      <c r="W19589" s="42"/>
      <c r="X19589" s="42"/>
      <c r="Y19589" s="42"/>
      <c r="Z19589" s="42"/>
    </row>
    <row r="19590">
      <c r="B19590" s="42"/>
      <c r="D19590" s="90"/>
      <c r="F19590" s="90"/>
      <c r="G19590" s="42"/>
      <c r="H19590" s="90"/>
      <c r="M19590" s="42"/>
      <c r="S19590" s="42"/>
      <c r="T19590" s="42"/>
      <c r="U19590" s="42"/>
      <c r="V19590" s="42"/>
      <c r="W19590" s="42"/>
      <c r="X19590" s="42"/>
      <c r="Y19590" s="42"/>
      <c r="Z19590" s="42"/>
    </row>
    <row r="19591">
      <c r="B19591" s="42"/>
      <c r="D19591" s="90"/>
      <c r="F19591" s="90"/>
      <c r="G19591" s="42"/>
      <c r="H19591" s="90"/>
      <c r="M19591" s="42"/>
      <c r="S19591" s="42"/>
      <c r="T19591" s="42"/>
      <c r="U19591" s="42"/>
      <c r="V19591" s="42"/>
      <c r="W19591" s="42"/>
      <c r="X19591" s="42"/>
      <c r="Y19591" s="42"/>
      <c r="Z19591" s="42"/>
    </row>
    <row r="19592">
      <c r="B19592" s="42"/>
      <c r="D19592" s="90"/>
      <c r="F19592" s="90"/>
      <c r="G19592" s="42"/>
      <c r="H19592" s="90"/>
      <c r="M19592" s="42"/>
      <c r="S19592" s="42"/>
      <c r="T19592" s="42"/>
      <c r="U19592" s="42"/>
      <c r="V19592" s="42"/>
      <c r="W19592" s="42"/>
      <c r="X19592" s="42"/>
      <c r="Y19592" s="42"/>
      <c r="Z19592" s="42"/>
    </row>
    <row r="19593">
      <c r="B19593" s="42"/>
      <c r="D19593" s="90"/>
      <c r="F19593" s="90"/>
      <c r="G19593" s="42"/>
      <c r="H19593" s="90"/>
      <c r="M19593" s="42"/>
      <c r="S19593" s="42"/>
      <c r="T19593" s="42"/>
      <c r="U19593" s="42"/>
      <c r="V19593" s="42"/>
      <c r="W19593" s="42"/>
      <c r="X19593" s="42"/>
      <c r="Y19593" s="42"/>
      <c r="Z19593" s="42"/>
    </row>
    <row r="19594">
      <c r="B19594" s="42"/>
      <c r="D19594" s="90"/>
      <c r="F19594" s="90"/>
      <c r="G19594" s="42"/>
      <c r="H19594" s="90"/>
      <c r="M19594" s="42"/>
      <c r="S19594" s="42"/>
      <c r="T19594" s="42"/>
      <c r="U19594" s="42"/>
      <c r="V19594" s="42"/>
      <c r="W19594" s="42"/>
      <c r="X19594" s="42"/>
      <c r="Y19594" s="42"/>
      <c r="Z19594" s="42"/>
    </row>
    <row r="19595">
      <c r="B19595" s="42"/>
      <c r="D19595" s="90"/>
      <c r="F19595" s="90"/>
      <c r="G19595" s="42"/>
      <c r="H19595" s="90"/>
      <c r="M19595" s="42"/>
      <c r="S19595" s="42"/>
      <c r="T19595" s="42"/>
      <c r="U19595" s="42"/>
      <c r="V19595" s="42"/>
      <c r="W19595" s="42"/>
      <c r="X19595" s="42"/>
      <c r="Y19595" s="42"/>
      <c r="Z19595" s="42"/>
    </row>
    <row r="19596">
      <c r="B19596" s="42"/>
      <c r="D19596" s="90"/>
      <c r="F19596" s="90"/>
      <c r="G19596" s="42"/>
      <c r="H19596" s="90"/>
      <c r="M19596" s="42"/>
      <c r="S19596" s="42"/>
      <c r="T19596" s="42"/>
      <c r="U19596" s="42"/>
      <c r="V19596" s="42"/>
      <c r="W19596" s="42"/>
      <c r="X19596" s="42"/>
      <c r="Y19596" s="42"/>
      <c r="Z19596" s="42"/>
    </row>
    <row r="19597">
      <c r="B19597" s="42"/>
      <c r="D19597" s="90"/>
      <c r="F19597" s="90"/>
      <c r="G19597" s="42"/>
      <c r="H19597" s="90"/>
      <c r="M19597" s="42"/>
      <c r="S19597" s="42"/>
      <c r="T19597" s="42"/>
      <c r="U19597" s="42"/>
      <c r="V19597" s="42"/>
      <c r="W19597" s="42"/>
      <c r="X19597" s="42"/>
      <c r="Y19597" s="42"/>
      <c r="Z19597" s="42"/>
    </row>
    <row r="19598">
      <c r="B19598" s="42"/>
      <c r="D19598" s="90"/>
      <c r="F19598" s="90"/>
      <c r="G19598" s="42"/>
      <c r="H19598" s="90"/>
      <c r="M19598" s="42"/>
      <c r="S19598" s="42"/>
      <c r="T19598" s="42"/>
      <c r="U19598" s="42"/>
      <c r="V19598" s="42"/>
      <c r="W19598" s="42"/>
      <c r="X19598" s="42"/>
      <c r="Y19598" s="42"/>
      <c r="Z19598" s="42"/>
    </row>
    <row r="19599">
      <c r="B19599" s="42"/>
      <c r="D19599" s="90"/>
      <c r="F19599" s="90"/>
      <c r="G19599" s="42"/>
      <c r="H19599" s="90"/>
      <c r="M19599" s="42"/>
      <c r="S19599" s="42"/>
      <c r="T19599" s="42"/>
      <c r="U19599" s="42"/>
      <c r="V19599" s="42"/>
      <c r="W19599" s="42"/>
      <c r="X19599" s="42"/>
      <c r="Y19599" s="42"/>
      <c r="Z19599" s="42"/>
    </row>
    <row r="19600">
      <c r="B19600" s="42"/>
      <c r="D19600" s="90"/>
      <c r="F19600" s="90"/>
      <c r="G19600" s="42"/>
      <c r="H19600" s="90"/>
      <c r="M19600" s="42"/>
      <c r="S19600" s="42"/>
      <c r="T19600" s="42"/>
      <c r="U19600" s="42"/>
      <c r="V19600" s="42"/>
      <c r="W19600" s="42"/>
      <c r="X19600" s="42"/>
      <c r="Y19600" s="42"/>
      <c r="Z19600" s="42"/>
    </row>
    <row r="19601">
      <c r="B19601" s="42"/>
      <c r="D19601" s="90"/>
      <c r="F19601" s="90"/>
      <c r="G19601" s="42"/>
      <c r="H19601" s="90"/>
      <c r="M19601" s="42"/>
      <c r="S19601" s="42"/>
      <c r="T19601" s="42"/>
      <c r="U19601" s="42"/>
      <c r="V19601" s="42"/>
      <c r="W19601" s="42"/>
      <c r="X19601" s="42"/>
      <c r="Y19601" s="42"/>
      <c r="Z19601" s="42"/>
    </row>
    <row r="19602">
      <c r="B19602" s="42"/>
      <c r="D19602" s="90"/>
      <c r="F19602" s="90"/>
      <c r="G19602" s="42"/>
      <c r="H19602" s="90"/>
      <c r="M19602" s="42"/>
      <c r="S19602" s="42"/>
      <c r="T19602" s="42"/>
      <c r="U19602" s="42"/>
      <c r="V19602" s="42"/>
      <c r="W19602" s="42"/>
      <c r="X19602" s="42"/>
      <c r="Y19602" s="42"/>
      <c r="Z19602" s="42"/>
    </row>
    <row r="19603">
      <c r="B19603" s="42"/>
      <c r="D19603" s="90"/>
      <c r="F19603" s="90"/>
      <c r="G19603" s="42"/>
      <c r="H19603" s="90"/>
      <c r="M19603" s="42"/>
      <c r="S19603" s="42"/>
      <c r="T19603" s="42"/>
      <c r="U19603" s="42"/>
      <c r="V19603" s="42"/>
      <c r="W19603" s="42"/>
      <c r="X19603" s="42"/>
      <c r="Y19603" s="42"/>
      <c r="Z19603" s="42"/>
    </row>
    <row r="19604">
      <c r="B19604" s="42"/>
      <c r="D19604" s="90"/>
      <c r="F19604" s="90"/>
      <c r="G19604" s="42"/>
      <c r="H19604" s="90"/>
      <c r="M19604" s="42"/>
      <c r="S19604" s="42"/>
      <c r="T19604" s="42"/>
      <c r="U19604" s="42"/>
      <c r="V19604" s="42"/>
      <c r="W19604" s="42"/>
      <c r="X19604" s="42"/>
      <c r="Y19604" s="42"/>
      <c r="Z19604" s="42"/>
    </row>
    <row r="19605">
      <c r="B19605" s="42"/>
      <c r="D19605" s="90"/>
      <c r="F19605" s="90"/>
      <c r="G19605" s="42"/>
      <c r="H19605" s="90"/>
      <c r="M19605" s="42"/>
      <c r="S19605" s="42"/>
      <c r="T19605" s="42"/>
      <c r="U19605" s="42"/>
      <c r="V19605" s="42"/>
      <c r="W19605" s="42"/>
      <c r="X19605" s="42"/>
      <c r="Y19605" s="42"/>
      <c r="Z19605" s="42"/>
    </row>
    <row r="19606">
      <c r="B19606" s="42"/>
      <c r="D19606" s="90"/>
      <c r="F19606" s="90"/>
      <c r="G19606" s="42"/>
      <c r="H19606" s="90"/>
      <c r="M19606" s="42"/>
      <c r="S19606" s="42"/>
      <c r="T19606" s="42"/>
      <c r="U19606" s="42"/>
      <c r="V19606" s="42"/>
      <c r="W19606" s="42"/>
      <c r="X19606" s="42"/>
      <c r="Y19606" s="42"/>
      <c r="Z19606" s="42"/>
    </row>
    <row r="19607">
      <c r="B19607" s="42"/>
      <c r="D19607" s="90"/>
      <c r="F19607" s="90"/>
      <c r="G19607" s="42"/>
      <c r="H19607" s="90"/>
      <c r="M19607" s="42"/>
      <c r="S19607" s="42"/>
      <c r="T19607" s="42"/>
      <c r="U19607" s="42"/>
      <c r="V19607" s="42"/>
      <c r="W19607" s="42"/>
      <c r="X19607" s="42"/>
      <c r="Y19607" s="42"/>
      <c r="Z19607" s="42"/>
    </row>
    <row r="19608">
      <c r="B19608" s="42"/>
      <c r="D19608" s="90"/>
      <c r="F19608" s="90"/>
      <c r="G19608" s="42"/>
      <c r="H19608" s="90"/>
      <c r="M19608" s="42"/>
      <c r="S19608" s="42"/>
      <c r="T19608" s="42"/>
      <c r="U19608" s="42"/>
      <c r="V19608" s="42"/>
      <c r="W19608" s="42"/>
      <c r="X19608" s="42"/>
      <c r="Y19608" s="42"/>
      <c r="Z19608" s="42"/>
    </row>
    <row r="19609">
      <c r="B19609" s="42"/>
      <c r="D19609" s="90"/>
      <c r="F19609" s="90"/>
      <c r="G19609" s="42"/>
      <c r="H19609" s="90"/>
      <c r="M19609" s="42"/>
      <c r="S19609" s="42"/>
      <c r="T19609" s="42"/>
      <c r="U19609" s="42"/>
      <c r="V19609" s="42"/>
      <c r="W19609" s="42"/>
      <c r="X19609" s="42"/>
      <c r="Y19609" s="42"/>
      <c r="Z19609" s="42"/>
    </row>
    <row r="19610">
      <c r="B19610" s="42"/>
      <c r="D19610" s="90"/>
      <c r="F19610" s="90"/>
      <c r="G19610" s="42"/>
      <c r="H19610" s="90"/>
      <c r="M19610" s="42"/>
      <c r="S19610" s="42"/>
      <c r="T19610" s="42"/>
      <c r="U19610" s="42"/>
      <c r="V19610" s="42"/>
      <c r="W19610" s="42"/>
      <c r="X19610" s="42"/>
      <c r="Y19610" s="42"/>
      <c r="Z19610" s="42"/>
    </row>
    <row r="19611">
      <c r="B19611" s="42"/>
      <c r="D19611" s="90"/>
      <c r="F19611" s="90"/>
      <c r="G19611" s="42"/>
      <c r="H19611" s="90"/>
      <c r="M19611" s="42"/>
      <c r="S19611" s="42"/>
      <c r="T19611" s="42"/>
      <c r="U19611" s="42"/>
      <c r="V19611" s="42"/>
      <c r="W19611" s="42"/>
      <c r="X19611" s="42"/>
      <c r="Y19611" s="42"/>
      <c r="Z19611" s="42"/>
    </row>
    <row r="19612">
      <c r="B19612" s="42"/>
      <c r="D19612" s="90"/>
      <c r="F19612" s="90"/>
      <c r="G19612" s="42"/>
      <c r="H19612" s="90"/>
      <c r="M19612" s="42"/>
      <c r="S19612" s="42"/>
      <c r="T19612" s="42"/>
      <c r="U19612" s="42"/>
      <c r="V19612" s="42"/>
      <c r="W19612" s="42"/>
      <c r="X19612" s="42"/>
      <c r="Y19612" s="42"/>
      <c r="Z19612" s="42"/>
    </row>
    <row r="19613">
      <c r="B19613" s="42"/>
      <c r="D19613" s="90"/>
      <c r="F19613" s="90"/>
      <c r="G19613" s="42"/>
      <c r="H19613" s="90"/>
      <c r="M19613" s="42"/>
      <c r="S19613" s="42"/>
      <c r="T19613" s="42"/>
      <c r="U19613" s="42"/>
      <c r="V19613" s="42"/>
      <c r="W19613" s="42"/>
      <c r="X19613" s="42"/>
      <c r="Y19613" s="42"/>
      <c r="Z19613" s="42"/>
    </row>
    <row r="19614">
      <c r="B19614" s="42"/>
      <c r="D19614" s="90"/>
      <c r="F19614" s="90"/>
      <c r="G19614" s="42"/>
      <c r="H19614" s="90"/>
      <c r="M19614" s="42"/>
      <c r="S19614" s="42"/>
      <c r="T19614" s="42"/>
      <c r="U19614" s="42"/>
      <c r="V19614" s="42"/>
      <c r="W19614" s="42"/>
      <c r="X19614" s="42"/>
      <c r="Y19614" s="42"/>
      <c r="Z19614" s="42"/>
    </row>
    <row r="19615">
      <c r="B19615" s="42"/>
      <c r="D19615" s="90"/>
      <c r="F19615" s="90"/>
      <c r="G19615" s="42"/>
      <c r="H19615" s="90"/>
      <c r="M19615" s="42"/>
      <c r="S19615" s="42"/>
      <c r="T19615" s="42"/>
      <c r="U19615" s="42"/>
      <c r="V19615" s="42"/>
      <c r="W19615" s="42"/>
      <c r="X19615" s="42"/>
      <c r="Y19615" s="42"/>
      <c r="Z19615" s="42"/>
    </row>
    <row r="19616">
      <c r="B19616" s="42"/>
      <c r="D19616" s="90"/>
      <c r="F19616" s="90"/>
      <c r="G19616" s="42"/>
      <c r="H19616" s="90"/>
      <c r="M19616" s="42"/>
      <c r="S19616" s="42"/>
      <c r="T19616" s="42"/>
      <c r="U19616" s="42"/>
      <c r="V19616" s="42"/>
      <c r="W19616" s="42"/>
      <c r="X19616" s="42"/>
      <c r="Y19616" s="42"/>
      <c r="Z19616" s="42"/>
    </row>
    <row r="19617">
      <c r="B19617" s="42"/>
      <c r="D19617" s="90"/>
      <c r="F19617" s="90"/>
      <c r="G19617" s="42"/>
      <c r="H19617" s="90"/>
      <c r="M19617" s="42"/>
      <c r="S19617" s="42"/>
      <c r="T19617" s="42"/>
      <c r="U19617" s="42"/>
      <c r="V19617" s="42"/>
      <c r="W19617" s="42"/>
      <c r="X19617" s="42"/>
      <c r="Y19617" s="42"/>
      <c r="Z19617" s="42"/>
    </row>
    <row r="19618">
      <c r="B19618" s="42"/>
      <c r="D19618" s="90"/>
      <c r="F19618" s="90"/>
      <c r="G19618" s="42"/>
      <c r="H19618" s="90"/>
      <c r="M19618" s="42"/>
      <c r="S19618" s="42"/>
      <c r="T19618" s="42"/>
      <c r="U19618" s="42"/>
      <c r="V19618" s="42"/>
      <c r="W19618" s="42"/>
      <c r="X19618" s="42"/>
      <c r="Y19618" s="42"/>
      <c r="Z19618" s="42"/>
    </row>
    <row r="19619">
      <c r="B19619" s="42"/>
      <c r="D19619" s="90"/>
      <c r="F19619" s="90"/>
      <c r="G19619" s="42"/>
      <c r="H19619" s="90"/>
      <c r="M19619" s="42"/>
      <c r="S19619" s="42"/>
      <c r="T19619" s="42"/>
      <c r="U19619" s="42"/>
      <c r="V19619" s="42"/>
      <c r="W19619" s="42"/>
      <c r="X19619" s="42"/>
      <c r="Y19619" s="42"/>
      <c r="Z19619" s="42"/>
    </row>
    <row r="19620">
      <c r="B19620" s="42"/>
      <c r="D19620" s="90"/>
      <c r="F19620" s="90"/>
      <c r="G19620" s="42"/>
      <c r="H19620" s="90"/>
      <c r="M19620" s="42"/>
      <c r="S19620" s="42"/>
      <c r="T19620" s="42"/>
      <c r="U19620" s="42"/>
      <c r="V19620" s="42"/>
      <c r="W19620" s="42"/>
      <c r="X19620" s="42"/>
      <c r="Y19620" s="42"/>
      <c r="Z19620" s="42"/>
    </row>
    <row r="19621">
      <c r="B19621" s="42"/>
      <c r="D19621" s="90"/>
      <c r="F19621" s="90"/>
      <c r="G19621" s="42"/>
      <c r="H19621" s="90"/>
      <c r="M19621" s="42"/>
      <c r="S19621" s="42"/>
      <c r="T19621" s="42"/>
      <c r="U19621" s="42"/>
      <c r="V19621" s="42"/>
      <c r="W19621" s="42"/>
      <c r="X19621" s="42"/>
      <c r="Y19621" s="42"/>
      <c r="Z19621" s="42"/>
    </row>
    <row r="19622">
      <c r="B19622" s="42"/>
      <c r="D19622" s="90"/>
      <c r="F19622" s="90"/>
      <c r="G19622" s="42"/>
      <c r="H19622" s="90"/>
      <c r="M19622" s="42"/>
      <c r="S19622" s="42"/>
      <c r="T19622" s="42"/>
      <c r="U19622" s="42"/>
      <c r="V19622" s="42"/>
      <c r="W19622" s="42"/>
      <c r="X19622" s="42"/>
      <c r="Y19622" s="42"/>
      <c r="Z19622" s="42"/>
    </row>
    <row r="19623">
      <c r="B19623" s="42"/>
      <c r="D19623" s="90"/>
      <c r="F19623" s="90"/>
      <c r="G19623" s="42"/>
      <c r="H19623" s="90"/>
      <c r="M19623" s="42"/>
      <c r="S19623" s="42"/>
      <c r="T19623" s="42"/>
      <c r="U19623" s="42"/>
      <c r="V19623" s="42"/>
      <c r="W19623" s="42"/>
      <c r="X19623" s="42"/>
      <c r="Y19623" s="42"/>
      <c r="Z19623" s="42"/>
    </row>
    <row r="19624">
      <c r="B19624" s="42"/>
      <c r="D19624" s="90"/>
      <c r="F19624" s="90"/>
      <c r="G19624" s="42"/>
      <c r="H19624" s="90"/>
      <c r="M19624" s="42"/>
      <c r="S19624" s="42"/>
      <c r="T19624" s="42"/>
      <c r="U19624" s="42"/>
      <c r="V19624" s="42"/>
      <c r="W19624" s="42"/>
      <c r="X19624" s="42"/>
      <c r="Y19624" s="42"/>
      <c r="Z19624" s="42"/>
    </row>
    <row r="19625">
      <c r="B19625" s="42"/>
      <c r="D19625" s="90"/>
      <c r="F19625" s="90"/>
      <c r="G19625" s="42"/>
      <c r="H19625" s="90"/>
      <c r="M19625" s="42"/>
      <c r="S19625" s="42"/>
      <c r="T19625" s="42"/>
      <c r="U19625" s="42"/>
      <c r="V19625" s="42"/>
      <c r="W19625" s="42"/>
      <c r="X19625" s="42"/>
      <c r="Y19625" s="42"/>
      <c r="Z19625" s="42"/>
    </row>
    <row r="19626">
      <c r="B19626" s="42"/>
      <c r="D19626" s="90"/>
      <c r="F19626" s="90"/>
      <c r="G19626" s="42"/>
      <c r="H19626" s="90"/>
      <c r="M19626" s="42"/>
      <c r="S19626" s="42"/>
      <c r="T19626" s="42"/>
      <c r="U19626" s="42"/>
      <c r="V19626" s="42"/>
      <c r="W19626" s="42"/>
      <c r="X19626" s="42"/>
      <c r="Y19626" s="42"/>
      <c r="Z19626" s="42"/>
    </row>
    <row r="19627">
      <c r="B19627" s="42"/>
      <c r="D19627" s="90"/>
      <c r="F19627" s="90"/>
      <c r="G19627" s="42"/>
      <c r="H19627" s="90"/>
      <c r="M19627" s="42"/>
      <c r="S19627" s="42"/>
      <c r="T19627" s="42"/>
      <c r="U19627" s="42"/>
      <c r="V19627" s="42"/>
      <c r="W19627" s="42"/>
      <c r="X19627" s="42"/>
      <c r="Y19627" s="42"/>
      <c r="Z19627" s="42"/>
    </row>
    <row r="19628">
      <c r="B19628" s="42"/>
      <c r="D19628" s="90"/>
      <c r="F19628" s="90"/>
      <c r="G19628" s="42"/>
      <c r="H19628" s="90"/>
      <c r="M19628" s="42"/>
      <c r="S19628" s="42"/>
      <c r="T19628" s="42"/>
      <c r="U19628" s="42"/>
      <c r="V19628" s="42"/>
      <c r="W19628" s="42"/>
      <c r="X19628" s="42"/>
      <c r="Y19628" s="42"/>
      <c r="Z19628" s="42"/>
    </row>
    <row r="19629">
      <c r="B19629" s="42"/>
      <c r="D19629" s="90"/>
      <c r="F19629" s="90"/>
      <c r="G19629" s="42"/>
      <c r="H19629" s="90"/>
      <c r="M19629" s="42"/>
      <c r="S19629" s="42"/>
      <c r="T19629" s="42"/>
      <c r="U19629" s="42"/>
      <c r="V19629" s="42"/>
      <c r="W19629" s="42"/>
      <c r="X19629" s="42"/>
      <c r="Y19629" s="42"/>
      <c r="Z19629" s="42"/>
    </row>
    <row r="19630">
      <c r="B19630" s="42"/>
      <c r="D19630" s="90"/>
      <c r="F19630" s="90"/>
      <c r="G19630" s="42"/>
      <c r="H19630" s="90"/>
      <c r="M19630" s="42"/>
      <c r="S19630" s="42"/>
      <c r="T19630" s="42"/>
      <c r="U19630" s="42"/>
      <c r="V19630" s="42"/>
      <c r="W19630" s="42"/>
      <c r="X19630" s="42"/>
      <c r="Y19630" s="42"/>
      <c r="Z19630" s="42"/>
    </row>
    <row r="19631">
      <c r="B19631" s="42"/>
      <c r="D19631" s="90"/>
      <c r="F19631" s="90"/>
      <c r="G19631" s="42"/>
      <c r="H19631" s="90"/>
      <c r="M19631" s="42"/>
      <c r="S19631" s="42"/>
      <c r="T19631" s="42"/>
      <c r="U19631" s="42"/>
      <c r="V19631" s="42"/>
      <c r="W19631" s="42"/>
      <c r="X19631" s="42"/>
      <c r="Y19631" s="42"/>
      <c r="Z19631" s="42"/>
    </row>
    <row r="19632">
      <c r="B19632" s="42"/>
      <c r="D19632" s="90"/>
      <c r="F19632" s="90"/>
      <c r="G19632" s="42"/>
      <c r="H19632" s="90"/>
      <c r="M19632" s="42"/>
      <c r="S19632" s="42"/>
      <c r="T19632" s="42"/>
      <c r="U19632" s="42"/>
      <c r="V19632" s="42"/>
      <c r="W19632" s="42"/>
      <c r="X19632" s="42"/>
      <c r="Y19632" s="42"/>
      <c r="Z19632" s="42"/>
    </row>
    <row r="19633">
      <c r="B19633" s="42"/>
      <c r="D19633" s="90"/>
      <c r="F19633" s="90"/>
      <c r="G19633" s="42"/>
      <c r="H19633" s="90"/>
      <c r="M19633" s="42"/>
      <c r="S19633" s="42"/>
      <c r="T19633" s="42"/>
      <c r="U19633" s="42"/>
      <c r="V19633" s="42"/>
      <c r="W19633" s="42"/>
      <c r="X19633" s="42"/>
      <c r="Y19633" s="42"/>
      <c r="Z19633" s="42"/>
    </row>
    <row r="19634">
      <c r="B19634" s="42"/>
      <c r="D19634" s="90"/>
      <c r="F19634" s="90"/>
      <c r="G19634" s="42"/>
      <c r="H19634" s="90"/>
      <c r="M19634" s="42"/>
      <c r="S19634" s="42"/>
      <c r="T19634" s="42"/>
      <c r="U19634" s="42"/>
      <c r="V19634" s="42"/>
      <c r="W19634" s="42"/>
      <c r="X19634" s="42"/>
      <c r="Y19634" s="42"/>
      <c r="Z19634" s="42"/>
    </row>
    <row r="19635">
      <c r="B19635" s="42"/>
      <c r="D19635" s="90"/>
      <c r="F19635" s="90"/>
      <c r="G19635" s="42"/>
      <c r="H19635" s="90"/>
      <c r="M19635" s="42"/>
      <c r="S19635" s="42"/>
      <c r="T19635" s="42"/>
      <c r="U19635" s="42"/>
      <c r="V19635" s="42"/>
      <c r="W19635" s="42"/>
      <c r="X19635" s="42"/>
      <c r="Y19635" s="42"/>
      <c r="Z19635" s="42"/>
    </row>
    <row r="19636">
      <c r="B19636" s="42"/>
      <c r="D19636" s="90"/>
      <c r="F19636" s="90"/>
      <c r="G19636" s="42"/>
      <c r="H19636" s="90"/>
      <c r="M19636" s="42"/>
      <c r="S19636" s="42"/>
      <c r="T19636" s="42"/>
      <c r="U19636" s="42"/>
      <c r="V19636" s="42"/>
      <c r="W19636" s="42"/>
      <c r="X19636" s="42"/>
      <c r="Y19636" s="42"/>
      <c r="Z19636" s="42"/>
    </row>
    <row r="19637">
      <c r="B19637" s="42"/>
      <c r="D19637" s="90"/>
      <c r="F19637" s="90"/>
      <c r="G19637" s="42"/>
      <c r="H19637" s="90"/>
      <c r="M19637" s="42"/>
      <c r="S19637" s="42"/>
      <c r="T19637" s="42"/>
      <c r="U19637" s="42"/>
      <c r="V19637" s="42"/>
      <c r="W19637" s="42"/>
      <c r="X19637" s="42"/>
      <c r="Y19637" s="42"/>
      <c r="Z19637" s="42"/>
    </row>
    <row r="19638">
      <c r="B19638" s="42"/>
      <c r="D19638" s="90"/>
      <c r="F19638" s="90"/>
      <c r="G19638" s="42"/>
      <c r="H19638" s="90"/>
      <c r="M19638" s="42"/>
      <c r="S19638" s="42"/>
      <c r="T19638" s="42"/>
      <c r="U19638" s="42"/>
      <c r="V19638" s="42"/>
      <c r="W19638" s="42"/>
      <c r="X19638" s="42"/>
      <c r="Y19638" s="42"/>
      <c r="Z19638" s="42"/>
    </row>
    <row r="19639">
      <c r="B19639" s="42"/>
      <c r="D19639" s="90"/>
      <c r="F19639" s="90"/>
      <c r="G19639" s="42"/>
      <c r="H19639" s="90"/>
      <c r="M19639" s="42"/>
      <c r="S19639" s="42"/>
      <c r="T19639" s="42"/>
      <c r="U19639" s="42"/>
      <c r="V19639" s="42"/>
      <c r="W19639" s="42"/>
      <c r="X19639" s="42"/>
      <c r="Y19639" s="42"/>
      <c r="Z19639" s="42"/>
    </row>
    <row r="19640">
      <c r="B19640" s="42"/>
      <c r="D19640" s="90"/>
      <c r="F19640" s="90"/>
      <c r="G19640" s="42"/>
      <c r="H19640" s="90"/>
      <c r="M19640" s="42"/>
      <c r="S19640" s="42"/>
      <c r="T19640" s="42"/>
      <c r="U19640" s="42"/>
      <c r="V19640" s="42"/>
      <c r="W19640" s="42"/>
      <c r="X19640" s="42"/>
      <c r="Y19640" s="42"/>
      <c r="Z19640" s="42"/>
    </row>
    <row r="19641">
      <c r="B19641" s="42"/>
      <c r="D19641" s="90"/>
      <c r="F19641" s="90"/>
      <c r="G19641" s="42"/>
      <c r="H19641" s="90"/>
      <c r="M19641" s="42"/>
      <c r="S19641" s="42"/>
      <c r="T19641" s="42"/>
      <c r="U19641" s="42"/>
      <c r="V19641" s="42"/>
      <c r="W19641" s="42"/>
      <c r="X19641" s="42"/>
      <c r="Y19641" s="42"/>
      <c r="Z19641" s="42"/>
    </row>
    <row r="19642">
      <c r="B19642" s="42"/>
      <c r="D19642" s="90"/>
      <c r="F19642" s="90"/>
      <c r="G19642" s="42"/>
      <c r="H19642" s="90"/>
      <c r="M19642" s="42"/>
      <c r="S19642" s="42"/>
      <c r="T19642" s="42"/>
      <c r="U19642" s="42"/>
      <c r="V19642" s="42"/>
      <c r="W19642" s="42"/>
      <c r="X19642" s="42"/>
      <c r="Y19642" s="42"/>
      <c r="Z19642" s="42"/>
    </row>
    <row r="19643">
      <c r="B19643" s="42"/>
      <c r="D19643" s="90"/>
      <c r="F19643" s="90"/>
      <c r="G19643" s="42"/>
      <c r="H19643" s="90"/>
      <c r="M19643" s="42"/>
      <c r="S19643" s="42"/>
      <c r="T19643" s="42"/>
      <c r="U19643" s="42"/>
      <c r="V19643" s="42"/>
      <c r="W19643" s="42"/>
      <c r="X19643" s="42"/>
      <c r="Y19643" s="42"/>
      <c r="Z19643" s="42"/>
    </row>
    <row r="19644">
      <c r="B19644" s="42"/>
      <c r="D19644" s="90"/>
      <c r="F19644" s="90"/>
      <c r="G19644" s="42"/>
      <c r="H19644" s="90"/>
      <c r="M19644" s="42"/>
      <c r="S19644" s="42"/>
      <c r="T19644" s="42"/>
      <c r="U19644" s="42"/>
      <c r="V19644" s="42"/>
      <c r="W19644" s="42"/>
      <c r="X19644" s="42"/>
      <c r="Y19644" s="42"/>
      <c r="Z19644" s="42"/>
    </row>
    <row r="19645">
      <c r="B19645" s="42"/>
      <c r="D19645" s="90"/>
      <c r="F19645" s="90"/>
      <c r="G19645" s="42"/>
      <c r="H19645" s="90"/>
      <c r="M19645" s="42"/>
      <c r="S19645" s="42"/>
      <c r="T19645" s="42"/>
      <c r="U19645" s="42"/>
      <c r="V19645" s="42"/>
      <c r="W19645" s="42"/>
      <c r="X19645" s="42"/>
      <c r="Y19645" s="42"/>
      <c r="Z19645" s="42"/>
    </row>
    <row r="19646">
      <c r="B19646" s="42"/>
      <c r="D19646" s="90"/>
      <c r="F19646" s="90"/>
      <c r="G19646" s="42"/>
      <c r="H19646" s="90"/>
      <c r="M19646" s="42"/>
      <c r="S19646" s="42"/>
      <c r="T19646" s="42"/>
      <c r="U19646" s="42"/>
      <c r="V19646" s="42"/>
      <c r="W19646" s="42"/>
      <c r="X19646" s="42"/>
      <c r="Y19646" s="42"/>
      <c r="Z19646" s="42"/>
    </row>
    <row r="19647">
      <c r="B19647" s="42"/>
      <c r="D19647" s="90"/>
      <c r="F19647" s="90"/>
      <c r="G19647" s="42"/>
      <c r="H19647" s="90"/>
      <c r="M19647" s="42"/>
      <c r="S19647" s="42"/>
      <c r="T19647" s="42"/>
      <c r="U19647" s="42"/>
      <c r="V19647" s="42"/>
      <c r="W19647" s="42"/>
      <c r="X19647" s="42"/>
      <c r="Y19647" s="42"/>
      <c r="Z19647" s="42"/>
    </row>
    <row r="19648">
      <c r="B19648" s="42"/>
      <c r="D19648" s="90"/>
      <c r="F19648" s="90"/>
      <c r="G19648" s="42"/>
      <c r="H19648" s="90"/>
      <c r="M19648" s="42"/>
      <c r="S19648" s="42"/>
      <c r="T19648" s="42"/>
      <c r="U19648" s="42"/>
      <c r="V19648" s="42"/>
      <c r="W19648" s="42"/>
      <c r="X19648" s="42"/>
      <c r="Y19648" s="42"/>
      <c r="Z19648" s="42"/>
    </row>
    <row r="19649">
      <c r="B19649" s="42"/>
      <c r="D19649" s="90"/>
      <c r="F19649" s="90"/>
      <c r="G19649" s="42"/>
      <c r="H19649" s="90"/>
      <c r="M19649" s="42"/>
      <c r="S19649" s="42"/>
      <c r="T19649" s="42"/>
      <c r="U19649" s="42"/>
      <c r="V19649" s="42"/>
      <c r="W19649" s="42"/>
      <c r="X19649" s="42"/>
      <c r="Y19649" s="42"/>
      <c r="Z19649" s="42"/>
    </row>
    <row r="19650">
      <c r="B19650" s="42"/>
      <c r="D19650" s="90"/>
      <c r="F19650" s="90"/>
      <c r="G19650" s="42"/>
      <c r="H19650" s="90"/>
      <c r="M19650" s="42"/>
      <c r="S19650" s="42"/>
      <c r="T19650" s="42"/>
      <c r="U19650" s="42"/>
      <c r="V19650" s="42"/>
      <c r="W19650" s="42"/>
      <c r="X19650" s="42"/>
      <c r="Y19650" s="42"/>
      <c r="Z19650" s="42"/>
    </row>
    <row r="19651">
      <c r="B19651" s="42"/>
      <c r="D19651" s="90"/>
      <c r="F19651" s="90"/>
      <c r="G19651" s="42"/>
      <c r="H19651" s="90"/>
      <c r="M19651" s="42"/>
      <c r="S19651" s="42"/>
      <c r="T19651" s="42"/>
      <c r="U19651" s="42"/>
      <c r="V19651" s="42"/>
      <c r="W19651" s="42"/>
      <c r="X19651" s="42"/>
      <c r="Y19651" s="42"/>
      <c r="Z19651" s="42"/>
    </row>
    <row r="19652">
      <c r="B19652" s="42"/>
      <c r="D19652" s="90"/>
      <c r="F19652" s="90"/>
      <c r="G19652" s="42"/>
      <c r="H19652" s="90"/>
      <c r="M19652" s="42"/>
      <c r="S19652" s="42"/>
      <c r="T19652" s="42"/>
      <c r="U19652" s="42"/>
      <c r="V19652" s="42"/>
      <c r="W19652" s="42"/>
      <c r="X19652" s="42"/>
      <c r="Y19652" s="42"/>
      <c r="Z19652" s="42"/>
    </row>
    <row r="19653">
      <c r="B19653" s="42"/>
      <c r="D19653" s="90"/>
      <c r="F19653" s="90"/>
      <c r="G19653" s="42"/>
      <c r="H19653" s="90"/>
      <c r="M19653" s="42"/>
      <c r="S19653" s="42"/>
      <c r="T19653" s="42"/>
      <c r="U19653" s="42"/>
      <c r="V19653" s="42"/>
      <c r="W19653" s="42"/>
      <c r="X19653" s="42"/>
      <c r="Y19653" s="42"/>
      <c r="Z19653" s="42"/>
    </row>
    <row r="19654">
      <c r="B19654" s="42"/>
      <c r="D19654" s="90"/>
      <c r="F19654" s="90"/>
      <c r="G19654" s="42"/>
      <c r="H19654" s="90"/>
      <c r="M19654" s="42"/>
      <c r="S19654" s="42"/>
      <c r="T19654" s="42"/>
      <c r="U19654" s="42"/>
      <c r="V19654" s="42"/>
      <c r="W19654" s="42"/>
      <c r="X19654" s="42"/>
      <c r="Y19654" s="42"/>
      <c r="Z19654" s="42"/>
    </row>
    <row r="19655">
      <c r="B19655" s="42"/>
      <c r="D19655" s="90"/>
      <c r="F19655" s="90"/>
      <c r="G19655" s="42"/>
      <c r="H19655" s="90"/>
      <c r="M19655" s="42"/>
      <c r="S19655" s="42"/>
      <c r="T19655" s="42"/>
      <c r="U19655" s="42"/>
      <c r="V19655" s="42"/>
      <c r="W19655" s="42"/>
      <c r="X19655" s="42"/>
      <c r="Y19655" s="42"/>
      <c r="Z19655" s="42"/>
    </row>
    <row r="19656">
      <c r="B19656" s="42"/>
      <c r="D19656" s="90"/>
      <c r="F19656" s="90"/>
      <c r="G19656" s="42"/>
      <c r="H19656" s="90"/>
      <c r="M19656" s="42"/>
      <c r="S19656" s="42"/>
      <c r="T19656" s="42"/>
      <c r="U19656" s="42"/>
      <c r="V19656" s="42"/>
      <c r="W19656" s="42"/>
      <c r="X19656" s="42"/>
      <c r="Y19656" s="42"/>
      <c r="Z19656" s="42"/>
    </row>
    <row r="19657">
      <c r="B19657" s="42"/>
      <c r="D19657" s="90"/>
      <c r="F19657" s="90"/>
      <c r="G19657" s="42"/>
      <c r="H19657" s="90"/>
      <c r="M19657" s="42"/>
      <c r="S19657" s="42"/>
      <c r="T19657" s="42"/>
      <c r="U19657" s="42"/>
      <c r="V19657" s="42"/>
      <c r="W19657" s="42"/>
      <c r="X19657" s="42"/>
      <c r="Y19657" s="42"/>
      <c r="Z19657" s="42"/>
    </row>
    <row r="19658">
      <c r="B19658" s="42"/>
      <c r="D19658" s="90"/>
      <c r="F19658" s="90"/>
      <c r="G19658" s="42"/>
      <c r="H19658" s="90"/>
      <c r="M19658" s="42"/>
      <c r="S19658" s="42"/>
      <c r="T19658" s="42"/>
      <c r="U19658" s="42"/>
      <c r="V19658" s="42"/>
      <c r="W19658" s="42"/>
      <c r="X19658" s="42"/>
      <c r="Y19658" s="42"/>
      <c r="Z19658" s="42"/>
    </row>
    <row r="19659">
      <c r="B19659" s="42"/>
      <c r="D19659" s="90"/>
      <c r="F19659" s="90"/>
      <c r="G19659" s="42"/>
      <c r="H19659" s="90"/>
      <c r="M19659" s="42"/>
      <c r="S19659" s="42"/>
      <c r="T19659" s="42"/>
      <c r="U19659" s="42"/>
      <c r="V19659" s="42"/>
      <c r="W19659" s="42"/>
      <c r="X19659" s="42"/>
      <c r="Y19659" s="42"/>
      <c r="Z19659" s="42"/>
    </row>
    <row r="19660">
      <c r="B19660" s="42"/>
      <c r="D19660" s="90"/>
      <c r="F19660" s="90"/>
      <c r="G19660" s="42"/>
      <c r="H19660" s="90"/>
      <c r="M19660" s="42"/>
      <c r="S19660" s="42"/>
      <c r="T19660" s="42"/>
      <c r="U19660" s="42"/>
      <c r="V19660" s="42"/>
      <c r="W19660" s="42"/>
      <c r="X19660" s="42"/>
      <c r="Y19660" s="42"/>
      <c r="Z19660" s="42"/>
    </row>
    <row r="19661">
      <c r="B19661" s="42"/>
      <c r="D19661" s="90"/>
      <c r="F19661" s="90"/>
      <c r="G19661" s="42"/>
      <c r="H19661" s="90"/>
      <c r="M19661" s="42"/>
      <c r="S19661" s="42"/>
      <c r="T19661" s="42"/>
      <c r="U19661" s="42"/>
      <c r="V19661" s="42"/>
      <c r="W19661" s="42"/>
      <c r="X19661" s="42"/>
      <c r="Y19661" s="42"/>
      <c r="Z19661" s="42"/>
    </row>
    <row r="19662">
      <c r="B19662" s="42"/>
      <c r="D19662" s="90"/>
      <c r="F19662" s="90"/>
      <c r="G19662" s="42"/>
      <c r="H19662" s="90"/>
      <c r="M19662" s="42"/>
      <c r="S19662" s="42"/>
      <c r="T19662" s="42"/>
      <c r="U19662" s="42"/>
      <c r="V19662" s="42"/>
      <c r="W19662" s="42"/>
      <c r="X19662" s="42"/>
      <c r="Y19662" s="42"/>
      <c r="Z19662" s="42"/>
    </row>
    <row r="19663">
      <c r="B19663" s="42"/>
      <c r="D19663" s="90"/>
      <c r="F19663" s="90"/>
      <c r="G19663" s="42"/>
      <c r="H19663" s="90"/>
      <c r="M19663" s="42"/>
      <c r="S19663" s="42"/>
      <c r="T19663" s="42"/>
      <c r="U19663" s="42"/>
      <c r="V19663" s="42"/>
      <c r="W19663" s="42"/>
      <c r="X19663" s="42"/>
      <c r="Y19663" s="42"/>
      <c r="Z19663" s="42"/>
    </row>
    <row r="19664">
      <c r="B19664" s="42"/>
      <c r="D19664" s="90"/>
      <c r="F19664" s="90"/>
      <c r="G19664" s="42"/>
      <c r="H19664" s="90"/>
      <c r="M19664" s="42"/>
      <c r="S19664" s="42"/>
      <c r="T19664" s="42"/>
      <c r="U19664" s="42"/>
      <c r="V19664" s="42"/>
      <c r="W19664" s="42"/>
      <c r="X19664" s="42"/>
      <c r="Y19664" s="42"/>
      <c r="Z19664" s="42"/>
    </row>
    <row r="19665">
      <c r="B19665" s="42"/>
      <c r="D19665" s="90"/>
      <c r="F19665" s="90"/>
      <c r="G19665" s="42"/>
      <c r="H19665" s="90"/>
      <c r="M19665" s="42"/>
      <c r="S19665" s="42"/>
      <c r="T19665" s="42"/>
      <c r="U19665" s="42"/>
      <c r="V19665" s="42"/>
      <c r="W19665" s="42"/>
      <c r="X19665" s="42"/>
      <c r="Y19665" s="42"/>
      <c r="Z19665" s="42"/>
    </row>
    <row r="19666">
      <c r="B19666" s="42"/>
      <c r="D19666" s="90"/>
      <c r="F19666" s="90"/>
      <c r="G19666" s="42"/>
      <c r="H19666" s="90"/>
      <c r="M19666" s="42"/>
      <c r="S19666" s="42"/>
      <c r="T19666" s="42"/>
      <c r="U19666" s="42"/>
      <c r="V19666" s="42"/>
      <c r="W19666" s="42"/>
      <c r="X19666" s="42"/>
      <c r="Y19666" s="42"/>
      <c r="Z19666" s="42"/>
    </row>
    <row r="19667">
      <c r="B19667" s="42"/>
      <c r="D19667" s="90"/>
      <c r="F19667" s="90"/>
      <c r="G19667" s="42"/>
      <c r="H19667" s="90"/>
      <c r="M19667" s="42"/>
      <c r="S19667" s="42"/>
      <c r="T19667" s="42"/>
      <c r="U19667" s="42"/>
      <c r="V19667" s="42"/>
      <c r="W19667" s="42"/>
      <c r="X19667" s="42"/>
      <c r="Y19667" s="42"/>
      <c r="Z19667" s="42"/>
    </row>
    <row r="19668">
      <c r="B19668" s="42"/>
      <c r="D19668" s="90"/>
      <c r="F19668" s="90"/>
      <c r="G19668" s="42"/>
      <c r="H19668" s="90"/>
      <c r="M19668" s="42"/>
      <c r="S19668" s="42"/>
      <c r="T19668" s="42"/>
      <c r="U19668" s="42"/>
      <c r="V19668" s="42"/>
      <c r="W19668" s="42"/>
      <c r="X19668" s="42"/>
      <c r="Y19668" s="42"/>
      <c r="Z19668" s="42"/>
    </row>
    <row r="19669">
      <c r="B19669" s="42"/>
      <c r="D19669" s="90"/>
      <c r="F19669" s="90"/>
      <c r="G19669" s="42"/>
      <c r="H19669" s="90"/>
      <c r="M19669" s="42"/>
      <c r="S19669" s="42"/>
      <c r="T19669" s="42"/>
      <c r="U19669" s="42"/>
      <c r="V19669" s="42"/>
      <c r="W19669" s="42"/>
      <c r="X19669" s="42"/>
      <c r="Y19669" s="42"/>
      <c r="Z19669" s="42"/>
    </row>
    <row r="19670">
      <c r="B19670" s="42"/>
      <c r="D19670" s="90"/>
      <c r="F19670" s="90"/>
      <c r="G19670" s="42"/>
      <c r="H19670" s="90"/>
      <c r="M19670" s="42"/>
      <c r="S19670" s="42"/>
      <c r="T19670" s="42"/>
      <c r="U19670" s="42"/>
      <c r="V19670" s="42"/>
      <c r="W19670" s="42"/>
      <c r="X19670" s="42"/>
      <c r="Y19670" s="42"/>
      <c r="Z19670" s="42"/>
    </row>
    <row r="19671">
      <c r="B19671" s="42"/>
      <c r="D19671" s="90"/>
      <c r="F19671" s="90"/>
      <c r="G19671" s="42"/>
      <c r="H19671" s="90"/>
      <c r="M19671" s="42"/>
      <c r="S19671" s="42"/>
      <c r="T19671" s="42"/>
      <c r="U19671" s="42"/>
      <c r="V19671" s="42"/>
      <c r="W19671" s="42"/>
      <c r="X19671" s="42"/>
      <c r="Y19671" s="42"/>
      <c r="Z19671" s="42"/>
    </row>
    <row r="19672">
      <c r="B19672" s="42"/>
      <c r="D19672" s="90"/>
      <c r="F19672" s="90"/>
      <c r="G19672" s="42"/>
      <c r="H19672" s="90"/>
      <c r="M19672" s="42"/>
      <c r="S19672" s="42"/>
      <c r="T19672" s="42"/>
      <c r="U19672" s="42"/>
      <c r="V19672" s="42"/>
      <c r="W19672" s="42"/>
      <c r="X19672" s="42"/>
      <c r="Y19672" s="42"/>
      <c r="Z19672" s="42"/>
    </row>
    <row r="19673">
      <c r="B19673" s="42"/>
      <c r="D19673" s="90"/>
      <c r="F19673" s="90"/>
      <c r="G19673" s="42"/>
      <c r="H19673" s="90"/>
      <c r="M19673" s="42"/>
      <c r="S19673" s="42"/>
      <c r="T19673" s="42"/>
      <c r="U19673" s="42"/>
      <c r="V19673" s="42"/>
      <c r="W19673" s="42"/>
      <c r="X19673" s="42"/>
      <c r="Y19673" s="42"/>
      <c r="Z19673" s="42"/>
    </row>
    <row r="19674">
      <c r="B19674" s="42"/>
      <c r="D19674" s="90"/>
      <c r="F19674" s="90"/>
      <c r="G19674" s="42"/>
      <c r="H19674" s="90"/>
      <c r="M19674" s="42"/>
      <c r="S19674" s="42"/>
      <c r="T19674" s="42"/>
      <c r="U19674" s="42"/>
      <c r="V19674" s="42"/>
      <c r="W19674" s="42"/>
      <c r="X19674" s="42"/>
      <c r="Y19674" s="42"/>
      <c r="Z19674" s="42"/>
    </row>
    <row r="19675">
      <c r="B19675" s="42"/>
      <c r="D19675" s="90"/>
      <c r="F19675" s="90"/>
      <c r="G19675" s="42"/>
      <c r="H19675" s="90"/>
      <c r="M19675" s="42"/>
      <c r="S19675" s="42"/>
      <c r="T19675" s="42"/>
      <c r="U19675" s="42"/>
      <c r="V19675" s="42"/>
      <c r="W19675" s="42"/>
      <c r="X19675" s="42"/>
      <c r="Y19675" s="42"/>
      <c r="Z19675" s="42"/>
    </row>
    <row r="19676">
      <c r="B19676" s="42"/>
      <c r="D19676" s="90"/>
      <c r="F19676" s="90"/>
      <c r="G19676" s="42"/>
      <c r="H19676" s="90"/>
      <c r="M19676" s="42"/>
      <c r="S19676" s="42"/>
      <c r="T19676" s="42"/>
      <c r="U19676" s="42"/>
      <c r="V19676" s="42"/>
      <c r="W19676" s="42"/>
      <c r="X19676" s="42"/>
      <c r="Y19676" s="42"/>
      <c r="Z19676" s="42"/>
    </row>
    <row r="19677">
      <c r="B19677" s="42"/>
      <c r="D19677" s="90"/>
      <c r="F19677" s="90"/>
      <c r="G19677" s="42"/>
      <c r="H19677" s="90"/>
      <c r="M19677" s="42"/>
      <c r="S19677" s="42"/>
      <c r="T19677" s="42"/>
      <c r="U19677" s="42"/>
      <c r="V19677" s="42"/>
      <c r="W19677" s="42"/>
      <c r="X19677" s="42"/>
      <c r="Y19677" s="42"/>
      <c r="Z19677" s="42"/>
    </row>
    <row r="19678">
      <c r="B19678" s="42"/>
      <c r="D19678" s="90"/>
      <c r="F19678" s="90"/>
      <c r="G19678" s="42"/>
      <c r="H19678" s="90"/>
      <c r="M19678" s="42"/>
      <c r="S19678" s="42"/>
      <c r="T19678" s="42"/>
      <c r="U19678" s="42"/>
      <c r="V19678" s="42"/>
      <c r="W19678" s="42"/>
      <c r="X19678" s="42"/>
      <c r="Y19678" s="42"/>
      <c r="Z19678" s="42"/>
    </row>
    <row r="19679">
      <c r="B19679" s="42"/>
      <c r="D19679" s="90"/>
      <c r="F19679" s="90"/>
      <c r="G19679" s="42"/>
      <c r="H19679" s="90"/>
      <c r="M19679" s="42"/>
      <c r="S19679" s="42"/>
      <c r="T19679" s="42"/>
      <c r="U19679" s="42"/>
      <c r="V19679" s="42"/>
      <c r="W19679" s="42"/>
      <c r="X19679" s="42"/>
      <c r="Y19679" s="42"/>
      <c r="Z19679" s="42"/>
    </row>
    <row r="19680">
      <c r="B19680" s="42"/>
      <c r="D19680" s="90"/>
      <c r="F19680" s="90"/>
      <c r="G19680" s="42"/>
      <c r="H19680" s="90"/>
      <c r="M19680" s="42"/>
      <c r="S19680" s="42"/>
      <c r="T19680" s="42"/>
      <c r="U19680" s="42"/>
      <c r="V19680" s="42"/>
      <c r="W19680" s="42"/>
      <c r="X19680" s="42"/>
      <c r="Y19680" s="42"/>
      <c r="Z19680" s="42"/>
    </row>
    <row r="19681">
      <c r="B19681" s="42"/>
      <c r="D19681" s="90"/>
      <c r="F19681" s="90"/>
      <c r="G19681" s="42"/>
      <c r="H19681" s="90"/>
      <c r="M19681" s="42"/>
      <c r="S19681" s="42"/>
      <c r="T19681" s="42"/>
      <c r="U19681" s="42"/>
      <c r="V19681" s="42"/>
      <c r="W19681" s="42"/>
      <c r="X19681" s="42"/>
      <c r="Y19681" s="42"/>
      <c r="Z19681" s="42"/>
    </row>
    <row r="19682">
      <c r="B19682" s="42"/>
      <c r="D19682" s="90"/>
      <c r="F19682" s="90"/>
      <c r="G19682" s="42"/>
      <c r="H19682" s="90"/>
      <c r="M19682" s="42"/>
      <c r="S19682" s="42"/>
      <c r="T19682" s="42"/>
      <c r="U19682" s="42"/>
      <c r="V19682" s="42"/>
      <c r="W19682" s="42"/>
      <c r="X19682" s="42"/>
      <c r="Y19682" s="42"/>
      <c r="Z19682" s="42"/>
    </row>
    <row r="19683">
      <c r="B19683" s="42"/>
      <c r="D19683" s="90"/>
      <c r="F19683" s="90"/>
      <c r="G19683" s="42"/>
      <c r="H19683" s="90"/>
      <c r="M19683" s="42"/>
      <c r="S19683" s="42"/>
      <c r="T19683" s="42"/>
      <c r="U19683" s="42"/>
      <c r="V19683" s="42"/>
      <c r="W19683" s="42"/>
      <c r="X19683" s="42"/>
      <c r="Y19683" s="42"/>
      <c r="Z19683" s="42"/>
    </row>
    <row r="19684">
      <c r="B19684" s="42"/>
      <c r="D19684" s="90"/>
      <c r="F19684" s="90"/>
      <c r="G19684" s="42"/>
      <c r="H19684" s="90"/>
      <c r="M19684" s="42"/>
      <c r="S19684" s="42"/>
      <c r="T19684" s="42"/>
      <c r="U19684" s="42"/>
      <c r="V19684" s="42"/>
      <c r="W19684" s="42"/>
      <c r="X19684" s="42"/>
      <c r="Y19684" s="42"/>
      <c r="Z19684" s="42"/>
    </row>
    <row r="19685">
      <c r="B19685" s="42"/>
      <c r="D19685" s="90"/>
      <c r="F19685" s="90"/>
      <c r="G19685" s="42"/>
      <c r="H19685" s="90"/>
      <c r="M19685" s="42"/>
      <c r="S19685" s="42"/>
      <c r="T19685" s="42"/>
      <c r="U19685" s="42"/>
      <c r="V19685" s="42"/>
      <c r="W19685" s="42"/>
      <c r="X19685" s="42"/>
      <c r="Y19685" s="42"/>
      <c r="Z19685" s="42"/>
    </row>
    <row r="19686">
      <c r="B19686" s="42"/>
      <c r="D19686" s="90"/>
      <c r="F19686" s="90"/>
      <c r="G19686" s="42"/>
      <c r="H19686" s="90"/>
      <c r="M19686" s="42"/>
      <c r="S19686" s="42"/>
      <c r="T19686" s="42"/>
      <c r="U19686" s="42"/>
      <c r="V19686" s="42"/>
      <c r="W19686" s="42"/>
      <c r="X19686" s="42"/>
      <c r="Y19686" s="42"/>
      <c r="Z19686" s="42"/>
    </row>
    <row r="19687">
      <c r="B19687" s="42"/>
      <c r="D19687" s="90"/>
      <c r="F19687" s="90"/>
      <c r="G19687" s="42"/>
      <c r="H19687" s="90"/>
      <c r="M19687" s="42"/>
      <c r="S19687" s="42"/>
      <c r="T19687" s="42"/>
      <c r="U19687" s="42"/>
      <c r="V19687" s="42"/>
      <c r="W19687" s="42"/>
      <c r="X19687" s="42"/>
      <c r="Y19687" s="42"/>
      <c r="Z19687" s="42"/>
    </row>
    <row r="19688">
      <c r="B19688" s="42"/>
      <c r="D19688" s="90"/>
      <c r="F19688" s="90"/>
      <c r="G19688" s="42"/>
      <c r="H19688" s="90"/>
      <c r="M19688" s="42"/>
      <c r="S19688" s="42"/>
      <c r="T19688" s="42"/>
      <c r="U19688" s="42"/>
      <c r="V19688" s="42"/>
      <c r="W19688" s="42"/>
      <c r="X19688" s="42"/>
      <c r="Y19688" s="42"/>
      <c r="Z19688" s="42"/>
    </row>
    <row r="19689">
      <c r="B19689" s="42"/>
      <c r="D19689" s="90"/>
      <c r="F19689" s="90"/>
      <c r="G19689" s="42"/>
      <c r="H19689" s="90"/>
      <c r="M19689" s="42"/>
      <c r="S19689" s="42"/>
      <c r="T19689" s="42"/>
      <c r="U19689" s="42"/>
      <c r="V19689" s="42"/>
      <c r="W19689" s="42"/>
      <c r="X19689" s="42"/>
      <c r="Y19689" s="42"/>
      <c r="Z19689" s="42"/>
    </row>
    <row r="19690">
      <c r="B19690" s="42"/>
      <c r="D19690" s="90"/>
      <c r="F19690" s="90"/>
      <c r="G19690" s="42"/>
      <c r="H19690" s="90"/>
      <c r="M19690" s="42"/>
      <c r="S19690" s="42"/>
      <c r="T19690" s="42"/>
      <c r="U19690" s="42"/>
      <c r="V19690" s="42"/>
      <c r="W19690" s="42"/>
      <c r="X19690" s="42"/>
      <c r="Y19690" s="42"/>
      <c r="Z19690" s="42"/>
    </row>
    <row r="19691">
      <c r="B19691" s="42"/>
      <c r="D19691" s="90"/>
      <c r="F19691" s="90"/>
      <c r="G19691" s="42"/>
      <c r="H19691" s="90"/>
      <c r="M19691" s="42"/>
      <c r="S19691" s="42"/>
      <c r="T19691" s="42"/>
      <c r="U19691" s="42"/>
      <c r="V19691" s="42"/>
      <c r="W19691" s="42"/>
      <c r="X19691" s="42"/>
      <c r="Y19691" s="42"/>
      <c r="Z19691" s="42"/>
    </row>
    <row r="19692">
      <c r="B19692" s="42"/>
      <c r="D19692" s="90"/>
      <c r="F19692" s="90"/>
      <c r="G19692" s="42"/>
      <c r="H19692" s="90"/>
      <c r="M19692" s="42"/>
      <c r="S19692" s="42"/>
      <c r="T19692" s="42"/>
      <c r="U19692" s="42"/>
      <c r="V19692" s="42"/>
      <c r="W19692" s="42"/>
      <c r="X19692" s="42"/>
      <c r="Y19692" s="42"/>
      <c r="Z19692" s="42"/>
    </row>
    <row r="19693">
      <c r="B19693" s="42"/>
      <c r="D19693" s="90"/>
      <c r="F19693" s="90"/>
      <c r="G19693" s="42"/>
      <c r="H19693" s="90"/>
      <c r="M19693" s="42"/>
      <c r="S19693" s="42"/>
      <c r="T19693" s="42"/>
      <c r="U19693" s="42"/>
      <c r="V19693" s="42"/>
      <c r="W19693" s="42"/>
      <c r="X19693" s="42"/>
      <c r="Y19693" s="42"/>
      <c r="Z19693" s="42"/>
    </row>
    <row r="19694">
      <c r="B19694" s="42"/>
      <c r="D19694" s="90"/>
      <c r="F19694" s="90"/>
      <c r="G19694" s="42"/>
      <c r="H19694" s="90"/>
      <c r="M19694" s="42"/>
      <c r="S19694" s="42"/>
      <c r="T19694" s="42"/>
      <c r="U19694" s="42"/>
      <c r="V19694" s="42"/>
      <c r="W19694" s="42"/>
      <c r="X19694" s="42"/>
      <c r="Y19694" s="42"/>
      <c r="Z19694" s="42"/>
    </row>
    <row r="19695">
      <c r="B19695" s="42"/>
      <c r="D19695" s="90"/>
      <c r="F19695" s="90"/>
      <c r="G19695" s="42"/>
      <c r="H19695" s="90"/>
      <c r="M19695" s="42"/>
      <c r="S19695" s="42"/>
      <c r="T19695" s="42"/>
      <c r="U19695" s="42"/>
      <c r="V19695" s="42"/>
      <c r="W19695" s="42"/>
      <c r="X19695" s="42"/>
      <c r="Y19695" s="42"/>
      <c r="Z19695" s="42"/>
    </row>
    <row r="19696">
      <c r="B19696" s="42"/>
      <c r="D19696" s="90"/>
      <c r="F19696" s="90"/>
      <c r="G19696" s="42"/>
      <c r="H19696" s="90"/>
      <c r="M19696" s="42"/>
      <c r="S19696" s="42"/>
      <c r="T19696" s="42"/>
      <c r="U19696" s="42"/>
      <c r="V19696" s="42"/>
      <c r="W19696" s="42"/>
      <c r="X19696" s="42"/>
      <c r="Y19696" s="42"/>
      <c r="Z19696" s="42"/>
    </row>
    <row r="19697">
      <c r="B19697" s="42"/>
      <c r="D19697" s="90"/>
      <c r="F19697" s="90"/>
      <c r="G19697" s="42"/>
      <c r="H19697" s="90"/>
      <c r="M19697" s="42"/>
      <c r="S19697" s="42"/>
      <c r="T19697" s="42"/>
      <c r="U19697" s="42"/>
      <c r="V19697" s="42"/>
      <c r="W19697" s="42"/>
      <c r="X19697" s="42"/>
      <c r="Y19697" s="42"/>
      <c r="Z19697" s="42"/>
    </row>
    <row r="19698">
      <c r="B19698" s="42"/>
      <c r="D19698" s="90"/>
      <c r="F19698" s="90"/>
      <c r="G19698" s="42"/>
      <c r="H19698" s="90"/>
      <c r="M19698" s="42"/>
      <c r="S19698" s="42"/>
      <c r="T19698" s="42"/>
      <c r="U19698" s="42"/>
      <c r="V19698" s="42"/>
      <c r="W19698" s="42"/>
      <c r="X19698" s="42"/>
      <c r="Y19698" s="42"/>
      <c r="Z19698" s="42"/>
    </row>
    <row r="19699">
      <c r="B19699" s="42"/>
      <c r="D19699" s="90"/>
      <c r="F19699" s="90"/>
      <c r="G19699" s="42"/>
      <c r="H19699" s="90"/>
      <c r="M19699" s="42"/>
      <c r="S19699" s="42"/>
      <c r="T19699" s="42"/>
      <c r="U19699" s="42"/>
      <c r="V19699" s="42"/>
      <c r="W19699" s="42"/>
      <c r="X19699" s="42"/>
      <c r="Y19699" s="42"/>
      <c r="Z19699" s="42"/>
    </row>
    <row r="19700">
      <c r="B19700" s="42"/>
      <c r="D19700" s="90"/>
      <c r="F19700" s="90"/>
      <c r="G19700" s="42"/>
      <c r="H19700" s="90"/>
      <c r="M19700" s="42"/>
      <c r="S19700" s="42"/>
      <c r="T19700" s="42"/>
      <c r="U19700" s="42"/>
      <c r="V19700" s="42"/>
      <c r="W19700" s="42"/>
      <c r="X19700" s="42"/>
      <c r="Y19700" s="42"/>
      <c r="Z19700" s="42"/>
    </row>
    <row r="19701">
      <c r="B19701" s="42"/>
      <c r="D19701" s="90"/>
      <c r="F19701" s="90"/>
      <c r="G19701" s="42"/>
      <c r="H19701" s="90"/>
      <c r="M19701" s="42"/>
      <c r="S19701" s="42"/>
      <c r="T19701" s="42"/>
      <c r="U19701" s="42"/>
      <c r="V19701" s="42"/>
      <c r="W19701" s="42"/>
      <c r="X19701" s="42"/>
      <c r="Y19701" s="42"/>
      <c r="Z19701" s="42"/>
    </row>
    <row r="19702">
      <c r="B19702" s="42"/>
      <c r="D19702" s="90"/>
      <c r="F19702" s="90"/>
      <c r="G19702" s="42"/>
      <c r="H19702" s="90"/>
      <c r="M19702" s="42"/>
      <c r="S19702" s="42"/>
      <c r="T19702" s="42"/>
      <c r="U19702" s="42"/>
      <c r="V19702" s="42"/>
      <c r="W19702" s="42"/>
      <c r="X19702" s="42"/>
      <c r="Y19702" s="42"/>
      <c r="Z19702" s="42"/>
    </row>
    <row r="19703">
      <c r="B19703" s="42"/>
      <c r="D19703" s="90"/>
      <c r="F19703" s="90"/>
      <c r="G19703" s="42"/>
      <c r="H19703" s="90"/>
      <c r="M19703" s="42"/>
      <c r="S19703" s="42"/>
      <c r="T19703" s="42"/>
      <c r="U19703" s="42"/>
      <c r="V19703" s="42"/>
      <c r="W19703" s="42"/>
      <c r="X19703" s="42"/>
      <c r="Y19703" s="42"/>
      <c r="Z19703" s="42"/>
    </row>
    <row r="19704">
      <c r="B19704" s="42"/>
      <c r="D19704" s="90"/>
      <c r="F19704" s="90"/>
      <c r="G19704" s="42"/>
      <c r="H19704" s="90"/>
      <c r="M19704" s="42"/>
      <c r="S19704" s="42"/>
      <c r="T19704" s="42"/>
      <c r="U19704" s="42"/>
      <c r="V19704" s="42"/>
      <c r="W19704" s="42"/>
      <c r="X19704" s="42"/>
      <c r="Y19704" s="42"/>
      <c r="Z19704" s="42"/>
    </row>
    <row r="19705">
      <c r="B19705" s="42"/>
      <c r="D19705" s="90"/>
      <c r="F19705" s="90"/>
      <c r="G19705" s="42"/>
      <c r="H19705" s="90"/>
      <c r="M19705" s="42"/>
      <c r="S19705" s="42"/>
      <c r="T19705" s="42"/>
      <c r="U19705" s="42"/>
      <c r="V19705" s="42"/>
      <c r="W19705" s="42"/>
      <c r="X19705" s="42"/>
      <c r="Y19705" s="42"/>
      <c r="Z19705" s="42"/>
    </row>
    <row r="19706">
      <c r="B19706" s="42"/>
      <c r="D19706" s="90"/>
      <c r="F19706" s="90"/>
      <c r="G19706" s="42"/>
      <c r="H19706" s="90"/>
      <c r="M19706" s="42"/>
      <c r="S19706" s="42"/>
      <c r="T19706" s="42"/>
      <c r="U19706" s="42"/>
      <c r="V19706" s="42"/>
      <c r="W19706" s="42"/>
      <c r="X19706" s="42"/>
      <c r="Y19706" s="42"/>
      <c r="Z19706" s="42"/>
    </row>
    <row r="19707">
      <c r="B19707" s="42"/>
      <c r="D19707" s="90"/>
      <c r="F19707" s="90"/>
      <c r="G19707" s="42"/>
      <c r="H19707" s="90"/>
      <c r="M19707" s="42"/>
      <c r="S19707" s="42"/>
      <c r="T19707" s="42"/>
      <c r="U19707" s="42"/>
      <c r="V19707" s="42"/>
      <c r="W19707" s="42"/>
      <c r="X19707" s="42"/>
      <c r="Y19707" s="42"/>
      <c r="Z19707" s="42"/>
    </row>
    <row r="19708">
      <c r="B19708" s="42"/>
      <c r="D19708" s="90"/>
      <c r="F19708" s="90"/>
      <c r="G19708" s="42"/>
      <c r="H19708" s="90"/>
      <c r="M19708" s="42"/>
      <c r="S19708" s="42"/>
      <c r="T19708" s="42"/>
      <c r="U19708" s="42"/>
      <c r="V19708" s="42"/>
      <c r="W19708" s="42"/>
      <c r="X19708" s="42"/>
      <c r="Y19708" s="42"/>
      <c r="Z19708" s="42"/>
    </row>
    <row r="19709">
      <c r="B19709" s="42"/>
      <c r="D19709" s="90"/>
      <c r="F19709" s="90"/>
      <c r="G19709" s="42"/>
      <c r="H19709" s="90"/>
      <c r="M19709" s="42"/>
      <c r="S19709" s="42"/>
      <c r="T19709" s="42"/>
      <c r="U19709" s="42"/>
      <c r="V19709" s="42"/>
      <c r="W19709" s="42"/>
      <c r="X19709" s="42"/>
      <c r="Y19709" s="42"/>
      <c r="Z19709" s="42"/>
    </row>
    <row r="19710">
      <c r="B19710" s="42"/>
      <c r="D19710" s="90"/>
      <c r="F19710" s="90"/>
      <c r="G19710" s="42"/>
      <c r="H19710" s="90"/>
      <c r="M19710" s="42"/>
      <c r="S19710" s="42"/>
      <c r="T19710" s="42"/>
      <c r="U19710" s="42"/>
      <c r="V19710" s="42"/>
      <c r="W19710" s="42"/>
      <c r="X19710" s="42"/>
      <c r="Y19710" s="42"/>
      <c r="Z19710" s="42"/>
    </row>
    <row r="19711">
      <c r="B19711" s="42"/>
      <c r="D19711" s="90"/>
      <c r="F19711" s="90"/>
      <c r="G19711" s="42"/>
      <c r="H19711" s="90"/>
      <c r="M19711" s="42"/>
      <c r="S19711" s="42"/>
      <c r="T19711" s="42"/>
      <c r="U19711" s="42"/>
      <c r="V19711" s="42"/>
      <c r="W19711" s="42"/>
      <c r="X19711" s="42"/>
      <c r="Y19711" s="42"/>
      <c r="Z19711" s="42"/>
    </row>
    <row r="19712">
      <c r="B19712" s="42"/>
      <c r="D19712" s="90"/>
      <c r="F19712" s="90"/>
      <c r="G19712" s="42"/>
      <c r="H19712" s="90"/>
      <c r="M19712" s="42"/>
      <c r="S19712" s="42"/>
      <c r="T19712" s="42"/>
      <c r="U19712" s="42"/>
      <c r="V19712" s="42"/>
      <c r="W19712" s="42"/>
      <c r="X19712" s="42"/>
      <c r="Y19712" s="42"/>
      <c r="Z19712" s="42"/>
    </row>
    <row r="19713">
      <c r="B19713" s="42"/>
      <c r="D19713" s="90"/>
      <c r="F19713" s="90"/>
      <c r="G19713" s="42"/>
      <c r="H19713" s="90"/>
      <c r="M19713" s="42"/>
      <c r="S19713" s="42"/>
      <c r="T19713" s="42"/>
      <c r="U19713" s="42"/>
      <c r="V19713" s="42"/>
      <c r="W19713" s="42"/>
      <c r="X19713" s="42"/>
      <c r="Y19713" s="42"/>
      <c r="Z19713" s="42"/>
    </row>
    <row r="19714">
      <c r="B19714" s="42"/>
      <c r="D19714" s="90"/>
      <c r="F19714" s="90"/>
      <c r="G19714" s="42"/>
      <c r="H19714" s="90"/>
      <c r="M19714" s="42"/>
      <c r="S19714" s="42"/>
      <c r="T19714" s="42"/>
      <c r="U19714" s="42"/>
      <c r="V19714" s="42"/>
      <c r="W19714" s="42"/>
      <c r="X19714" s="42"/>
      <c r="Y19714" s="42"/>
      <c r="Z19714" s="42"/>
    </row>
    <row r="19715">
      <c r="B19715" s="42"/>
      <c r="D19715" s="90"/>
      <c r="F19715" s="90"/>
      <c r="G19715" s="42"/>
      <c r="H19715" s="90"/>
      <c r="M19715" s="42"/>
      <c r="S19715" s="42"/>
      <c r="T19715" s="42"/>
      <c r="U19715" s="42"/>
      <c r="V19715" s="42"/>
      <c r="W19715" s="42"/>
      <c r="X19715" s="42"/>
      <c r="Y19715" s="42"/>
      <c r="Z19715" s="42"/>
    </row>
    <row r="19716">
      <c r="B19716" s="42"/>
      <c r="D19716" s="90"/>
      <c r="F19716" s="90"/>
      <c r="G19716" s="42"/>
      <c r="H19716" s="90"/>
      <c r="M19716" s="42"/>
      <c r="S19716" s="42"/>
      <c r="T19716" s="42"/>
      <c r="U19716" s="42"/>
      <c r="V19716" s="42"/>
      <c r="W19716" s="42"/>
      <c r="X19716" s="42"/>
      <c r="Y19716" s="42"/>
      <c r="Z19716" s="42"/>
    </row>
    <row r="19717">
      <c r="B19717" s="42"/>
      <c r="D19717" s="90"/>
      <c r="F19717" s="90"/>
      <c r="G19717" s="42"/>
      <c r="H19717" s="90"/>
      <c r="M19717" s="42"/>
      <c r="S19717" s="42"/>
      <c r="T19717" s="42"/>
      <c r="U19717" s="42"/>
      <c r="V19717" s="42"/>
      <c r="W19717" s="42"/>
      <c r="X19717" s="42"/>
      <c r="Y19717" s="42"/>
      <c r="Z19717" s="42"/>
    </row>
    <row r="19718">
      <c r="B19718" s="42"/>
      <c r="D19718" s="90"/>
      <c r="F19718" s="90"/>
      <c r="G19718" s="42"/>
      <c r="H19718" s="90"/>
      <c r="M19718" s="42"/>
      <c r="S19718" s="42"/>
      <c r="T19718" s="42"/>
      <c r="U19718" s="42"/>
      <c r="V19718" s="42"/>
      <c r="W19718" s="42"/>
      <c r="X19718" s="42"/>
      <c r="Y19718" s="42"/>
      <c r="Z19718" s="42"/>
    </row>
    <row r="19719">
      <c r="B19719" s="42"/>
      <c r="D19719" s="90"/>
      <c r="F19719" s="90"/>
      <c r="G19719" s="42"/>
      <c r="H19719" s="90"/>
      <c r="M19719" s="42"/>
      <c r="S19719" s="42"/>
      <c r="T19719" s="42"/>
      <c r="U19719" s="42"/>
      <c r="V19719" s="42"/>
      <c r="W19719" s="42"/>
      <c r="X19719" s="42"/>
      <c r="Y19719" s="42"/>
      <c r="Z19719" s="42"/>
    </row>
    <row r="19720">
      <c r="B19720" s="42"/>
      <c r="D19720" s="90"/>
      <c r="F19720" s="90"/>
      <c r="G19720" s="42"/>
      <c r="H19720" s="90"/>
      <c r="M19720" s="42"/>
      <c r="S19720" s="42"/>
      <c r="T19720" s="42"/>
      <c r="U19720" s="42"/>
      <c r="V19720" s="42"/>
      <c r="W19720" s="42"/>
      <c r="X19720" s="42"/>
      <c r="Y19720" s="42"/>
      <c r="Z19720" s="42"/>
    </row>
    <row r="19721">
      <c r="B19721" s="42"/>
      <c r="D19721" s="90"/>
      <c r="F19721" s="90"/>
      <c r="G19721" s="42"/>
      <c r="H19721" s="90"/>
      <c r="M19721" s="42"/>
      <c r="S19721" s="42"/>
      <c r="T19721" s="42"/>
      <c r="U19721" s="42"/>
      <c r="V19721" s="42"/>
      <c r="W19721" s="42"/>
      <c r="X19721" s="42"/>
      <c r="Y19721" s="42"/>
      <c r="Z19721" s="42"/>
    </row>
    <row r="19722">
      <c r="B19722" s="42"/>
      <c r="D19722" s="90"/>
      <c r="F19722" s="90"/>
      <c r="G19722" s="42"/>
      <c r="H19722" s="90"/>
      <c r="M19722" s="42"/>
      <c r="S19722" s="42"/>
      <c r="T19722" s="42"/>
      <c r="U19722" s="42"/>
      <c r="V19722" s="42"/>
      <c r="W19722" s="42"/>
      <c r="X19722" s="42"/>
      <c r="Y19722" s="42"/>
      <c r="Z19722" s="42"/>
    </row>
    <row r="19723">
      <c r="B19723" s="42"/>
      <c r="D19723" s="90"/>
      <c r="F19723" s="90"/>
      <c r="G19723" s="42"/>
      <c r="H19723" s="90"/>
      <c r="M19723" s="42"/>
      <c r="S19723" s="42"/>
      <c r="T19723" s="42"/>
      <c r="U19723" s="42"/>
      <c r="V19723" s="42"/>
      <c r="W19723" s="42"/>
      <c r="X19723" s="42"/>
      <c r="Y19723" s="42"/>
      <c r="Z19723" s="42"/>
    </row>
    <row r="19724">
      <c r="B19724" s="42"/>
      <c r="D19724" s="90"/>
      <c r="F19724" s="90"/>
      <c r="G19724" s="42"/>
      <c r="H19724" s="90"/>
      <c r="M19724" s="42"/>
      <c r="S19724" s="42"/>
      <c r="T19724" s="42"/>
      <c r="U19724" s="42"/>
      <c r="V19724" s="42"/>
      <c r="W19724" s="42"/>
      <c r="X19724" s="42"/>
      <c r="Y19724" s="42"/>
      <c r="Z19724" s="42"/>
    </row>
    <row r="19725">
      <c r="B19725" s="42"/>
      <c r="D19725" s="90"/>
      <c r="F19725" s="90"/>
      <c r="G19725" s="42"/>
      <c r="H19725" s="90"/>
      <c r="M19725" s="42"/>
      <c r="S19725" s="42"/>
      <c r="T19725" s="42"/>
      <c r="U19725" s="42"/>
      <c r="V19725" s="42"/>
      <c r="W19725" s="42"/>
      <c r="X19725" s="42"/>
      <c r="Y19725" s="42"/>
      <c r="Z19725" s="42"/>
    </row>
    <row r="19726">
      <c r="B19726" s="42"/>
      <c r="D19726" s="90"/>
      <c r="F19726" s="90"/>
      <c r="G19726" s="42"/>
      <c r="H19726" s="90"/>
      <c r="M19726" s="42"/>
      <c r="S19726" s="42"/>
      <c r="T19726" s="42"/>
      <c r="U19726" s="42"/>
      <c r="V19726" s="42"/>
      <c r="W19726" s="42"/>
      <c r="X19726" s="42"/>
      <c r="Y19726" s="42"/>
      <c r="Z19726" s="42"/>
    </row>
    <row r="19727">
      <c r="B19727" s="42"/>
      <c r="D19727" s="90"/>
      <c r="F19727" s="90"/>
      <c r="G19727" s="42"/>
      <c r="H19727" s="90"/>
      <c r="M19727" s="42"/>
      <c r="S19727" s="42"/>
      <c r="T19727" s="42"/>
      <c r="U19727" s="42"/>
      <c r="V19727" s="42"/>
      <c r="W19727" s="42"/>
      <c r="X19727" s="42"/>
      <c r="Y19727" s="42"/>
      <c r="Z19727" s="42"/>
    </row>
    <row r="19728">
      <c r="B19728" s="42"/>
      <c r="D19728" s="90"/>
      <c r="F19728" s="90"/>
      <c r="G19728" s="42"/>
      <c r="H19728" s="90"/>
      <c r="M19728" s="42"/>
      <c r="S19728" s="42"/>
      <c r="T19728" s="42"/>
      <c r="U19728" s="42"/>
      <c r="V19728" s="42"/>
      <c r="W19728" s="42"/>
      <c r="X19728" s="42"/>
      <c r="Y19728" s="42"/>
      <c r="Z19728" s="42"/>
    </row>
    <row r="19729">
      <c r="B19729" s="42"/>
      <c r="D19729" s="90"/>
      <c r="F19729" s="90"/>
      <c r="G19729" s="42"/>
      <c r="H19729" s="90"/>
      <c r="M19729" s="42"/>
      <c r="S19729" s="42"/>
      <c r="T19729" s="42"/>
      <c r="U19729" s="42"/>
      <c r="V19729" s="42"/>
      <c r="W19729" s="42"/>
      <c r="X19729" s="42"/>
      <c r="Y19729" s="42"/>
      <c r="Z19729" s="42"/>
    </row>
    <row r="19730">
      <c r="B19730" s="42"/>
      <c r="D19730" s="90"/>
      <c r="F19730" s="90"/>
      <c r="G19730" s="42"/>
      <c r="H19730" s="90"/>
      <c r="M19730" s="42"/>
      <c r="S19730" s="42"/>
      <c r="T19730" s="42"/>
      <c r="U19730" s="42"/>
      <c r="V19730" s="42"/>
      <c r="W19730" s="42"/>
      <c r="X19730" s="42"/>
      <c r="Y19730" s="42"/>
      <c r="Z19730" s="42"/>
    </row>
    <row r="19731">
      <c r="B19731" s="42"/>
      <c r="D19731" s="90"/>
      <c r="F19731" s="90"/>
      <c r="G19731" s="42"/>
      <c r="H19731" s="90"/>
      <c r="M19731" s="42"/>
      <c r="S19731" s="42"/>
      <c r="T19731" s="42"/>
      <c r="U19731" s="42"/>
      <c r="V19731" s="42"/>
      <c r="W19731" s="42"/>
      <c r="X19731" s="42"/>
      <c r="Y19731" s="42"/>
      <c r="Z19731" s="42"/>
    </row>
    <row r="19732">
      <c r="B19732" s="42"/>
      <c r="D19732" s="90"/>
      <c r="F19732" s="90"/>
      <c r="G19732" s="42"/>
      <c r="H19732" s="90"/>
      <c r="M19732" s="42"/>
      <c r="S19732" s="42"/>
      <c r="T19732" s="42"/>
      <c r="U19732" s="42"/>
      <c r="V19732" s="42"/>
      <c r="W19732" s="42"/>
      <c r="X19732" s="42"/>
      <c r="Y19732" s="42"/>
      <c r="Z19732" s="42"/>
    </row>
    <row r="19733">
      <c r="B19733" s="42"/>
      <c r="D19733" s="90"/>
      <c r="F19733" s="90"/>
      <c r="G19733" s="42"/>
      <c r="H19733" s="90"/>
      <c r="M19733" s="42"/>
      <c r="S19733" s="42"/>
      <c r="T19733" s="42"/>
      <c r="U19733" s="42"/>
      <c r="V19733" s="42"/>
      <c r="W19733" s="42"/>
      <c r="X19733" s="42"/>
      <c r="Y19733" s="42"/>
      <c r="Z19733" s="42"/>
    </row>
    <row r="19734">
      <c r="B19734" s="42"/>
      <c r="D19734" s="90"/>
      <c r="F19734" s="90"/>
      <c r="G19734" s="42"/>
      <c r="H19734" s="90"/>
      <c r="M19734" s="42"/>
      <c r="S19734" s="42"/>
      <c r="T19734" s="42"/>
      <c r="U19734" s="42"/>
      <c r="V19734" s="42"/>
      <c r="W19734" s="42"/>
      <c r="X19734" s="42"/>
      <c r="Y19734" s="42"/>
      <c r="Z19734" s="42"/>
    </row>
    <row r="19735">
      <c r="B19735" s="42"/>
      <c r="D19735" s="90"/>
      <c r="F19735" s="90"/>
      <c r="G19735" s="42"/>
      <c r="H19735" s="90"/>
      <c r="M19735" s="42"/>
      <c r="S19735" s="42"/>
      <c r="T19735" s="42"/>
      <c r="U19735" s="42"/>
      <c r="V19735" s="42"/>
      <c r="W19735" s="42"/>
      <c r="X19735" s="42"/>
      <c r="Y19735" s="42"/>
      <c r="Z19735" s="42"/>
    </row>
    <row r="19736">
      <c r="B19736" s="42"/>
      <c r="D19736" s="90"/>
      <c r="F19736" s="90"/>
      <c r="G19736" s="42"/>
      <c r="H19736" s="90"/>
      <c r="M19736" s="42"/>
      <c r="S19736" s="42"/>
      <c r="T19736" s="42"/>
      <c r="U19736" s="42"/>
      <c r="V19736" s="42"/>
      <c r="W19736" s="42"/>
      <c r="X19736" s="42"/>
      <c r="Y19736" s="42"/>
      <c r="Z19736" s="42"/>
    </row>
    <row r="19737">
      <c r="B19737" s="42"/>
      <c r="D19737" s="90"/>
      <c r="F19737" s="90"/>
      <c r="G19737" s="42"/>
      <c r="H19737" s="90"/>
      <c r="M19737" s="42"/>
      <c r="S19737" s="42"/>
      <c r="T19737" s="42"/>
      <c r="U19737" s="42"/>
      <c r="V19737" s="42"/>
      <c r="W19737" s="42"/>
      <c r="X19737" s="42"/>
      <c r="Y19737" s="42"/>
      <c r="Z19737" s="42"/>
    </row>
    <row r="19738">
      <c r="B19738" s="42"/>
      <c r="D19738" s="90"/>
      <c r="F19738" s="90"/>
      <c r="G19738" s="42"/>
      <c r="H19738" s="90"/>
      <c r="M19738" s="42"/>
      <c r="S19738" s="42"/>
      <c r="T19738" s="42"/>
      <c r="U19738" s="42"/>
      <c r="V19738" s="42"/>
      <c r="W19738" s="42"/>
      <c r="X19738" s="42"/>
      <c r="Y19738" s="42"/>
      <c r="Z19738" s="42"/>
    </row>
    <row r="19739">
      <c r="B19739" s="42"/>
      <c r="D19739" s="90"/>
      <c r="F19739" s="90"/>
      <c r="G19739" s="42"/>
      <c r="H19739" s="90"/>
      <c r="M19739" s="42"/>
      <c r="S19739" s="42"/>
      <c r="T19739" s="42"/>
      <c r="U19739" s="42"/>
      <c r="V19739" s="42"/>
      <c r="W19739" s="42"/>
      <c r="X19739" s="42"/>
      <c r="Y19739" s="42"/>
      <c r="Z19739" s="42"/>
    </row>
    <row r="19740">
      <c r="B19740" s="42"/>
      <c r="D19740" s="90"/>
      <c r="F19740" s="90"/>
      <c r="G19740" s="42"/>
      <c r="H19740" s="90"/>
      <c r="M19740" s="42"/>
      <c r="S19740" s="42"/>
      <c r="T19740" s="42"/>
      <c r="U19740" s="42"/>
      <c r="V19740" s="42"/>
      <c r="W19740" s="42"/>
      <c r="X19740" s="42"/>
      <c r="Y19740" s="42"/>
      <c r="Z19740" s="42"/>
    </row>
    <row r="19741">
      <c r="B19741" s="42"/>
      <c r="D19741" s="90"/>
      <c r="F19741" s="90"/>
      <c r="G19741" s="42"/>
      <c r="H19741" s="90"/>
      <c r="M19741" s="42"/>
      <c r="S19741" s="42"/>
      <c r="T19741" s="42"/>
      <c r="U19741" s="42"/>
      <c r="V19741" s="42"/>
      <c r="W19741" s="42"/>
      <c r="X19741" s="42"/>
      <c r="Y19741" s="42"/>
      <c r="Z19741" s="42"/>
    </row>
    <row r="19742">
      <c r="B19742" s="42"/>
      <c r="D19742" s="90"/>
      <c r="F19742" s="90"/>
      <c r="G19742" s="42"/>
      <c r="H19742" s="90"/>
      <c r="M19742" s="42"/>
      <c r="S19742" s="42"/>
      <c r="T19742" s="42"/>
      <c r="U19742" s="42"/>
      <c r="V19742" s="42"/>
      <c r="W19742" s="42"/>
      <c r="X19742" s="42"/>
      <c r="Y19742" s="42"/>
      <c r="Z19742" s="42"/>
    </row>
    <row r="19743">
      <c r="B19743" s="42"/>
      <c r="D19743" s="90"/>
      <c r="F19743" s="90"/>
      <c r="G19743" s="42"/>
      <c r="H19743" s="90"/>
      <c r="M19743" s="42"/>
      <c r="S19743" s="42"/>
      <c r="T19743" s="42"/>
      <c r="U19743" s="42"/>
      <c r="V19743" s="42"/>
      <c r="W19743" s="42"/>
      <c r="X19743" s="42"/>
      <c r="Y19743" s="42"/>
      <c r="Z19743" s="42"/>
    </row>
    <row r="19744">
      <c r="B19744" s="42"/>
      <c r="D19744" s="90"/>
      <c r="F19744" s="90"/>
      <c r="G19744" s="42"/>
      <c r="H19744" s="90"/>
      <c r="M19744" s="42"/>
      <c r="S19744" s="42"/>
      <c r="T19744" s="42"/>
      <c r="U19744" s="42"/>
      <c r="V19744" s="42"/>
      <c r="W19744" s="42"/>
      <c r="X19744" s="42"/>
      <c r="Y19744" s="42"/>
      <c r="Z19744" s="42"/>
    </row>
    <row r="19745">
      <c r="B19745" s="42"/>
      <c r="D19745" s="90"/>
      <c r="F19745" s="90"/>
      <c r="G19745" s="42"/>
      <c r="H19745" s="90"/>
      <c r="M19745" s="42"/>
      <c r="S19745" s="42"/>
      <c r="T19745" s="42"/>
      <c r="U19745" s="42"/>
      <c r="V19745" s="42"/>
      <c r="W19745" s="42"/>
      <c r="X19745" s="42"/>
      <c r="Y19745" s="42"/>
      <c r="Z19745" s="42"/>
    </row>
    <row r="19746">
      <c r="B19746" s="42"/>
      <c r="D19746" s="90"/>
      <c r="F19746" s="90"/>
      <c r="G19746" s="42"/>
      <c r="H19746" s="90"/>
      <c r="M19746" s="42"/>
      <c r="S19746" s="42"/>
      <c r="T19746" s="42"/>
      <c r="U19746" s="42"/>
      <c r="V19746" s="42"/>
      <c r="W19746" s="42"/>
      <c r="X19746" s="42"/>
      <c r="Y19746" s="42"/>
      <c r="Z19746" s="42"/>
    </row>
    <row r="19747">
      <c r="B19747" s="42"/>
      <c r="D19747" s="90"/>
      <c r="F19747" s="90"/>
      <c r="G19747" s="42"/>
      <c r="H19747" s="90"/>
      <c r="M19747" s="42"/>
      <c r="S19747" s="42"/>
      <c r="T19747" s="42"/>
      <c r="U19747" s="42"/>
      <c r="V19747" s="42"/>
      <c r="W19747" s="42"/>
      <c r="X19747" s="42"/>
      <c r="Y19747" s="42"/>
      <c r="Z19747" s="42"/>
    </row>
    <row r="19748">
      <c r="B19748" s="42"/>
      <c r="D19748" s="90"/>
      <c r="F19748" s="90"/>
      <c r="G19748" s="42"/>
      <c r="H19748" s="90"/>
      <c r="M19748" s="42"/>
      <c r="S19748" s="42"/>
      <c r="T19748" s="42"/>
      <c r="U19748" s="42"/>
      <c r="V19748" s="42"/>
      <c r="W19748" s="42"/>
      <c r="X19748" s="42"/>
      <c r="Y19748" s="42"/>
      <c r="Z19748" s="42"/>
    </row>
    <row r="19749">
      <c r="B19749" s="42"/>
      <c r="D19749" s="90"/>
      <c r="F19749" s="90"/>
      <c r="G19749" s="42"/>
      <c r="H19749" s="90"/>
      <c r="M19749" s="42"/>
      <c r="S19749" s="42"/>
      <c r="T19749" s="42"/>
      <c r="U19749" s="42"/>
      <c r="V19749" s="42"/>
      <c r="W19749" s="42"/>
      <c r="X19749" s="42"/>
      <c r="Y19749" s="42"/>
      <c r="Z19749" s="42"/>
    </row>
    <row r="19750">
      <c r="B19750" s="42"/>
      <c r="D19750" s="90"/>
      <c r="F19750" s="90"/>
      <c r="G19750" s="42"/>
      <c r="H19750" s="90"/>
      <c r="M19750" s="42"/>
      <c r="S19750" s="42"/>
      <c r="T19750" s="42"/>
      <c r="U19750" s="42"/>
      <c r="V19750" s="42"/>
      <c r="W19750" s="42"/>
      <c r="X19750" s="42"/>
      <c r="Y19750" s="42"/>
      <c r="Z19750" s="42"/>
    </row>
    <row r="19751">
      <c r="B19751" s="42"/>
      <c r="D19751" s="90"/>
      <c r="F19751" s="90"/>
      <c r="G19751" s="42"/>
      <c r="H19751" s="90"/>
      <c r="M19751" s="42"/>
      <c r="S19751" s="42"/>
      <c r="T19751" s="42"/>
      <c r="U19751" s="42"/>
      <c r="V19751" s="42"/>
      <c r="W19751" s="42"/>
      <c r="X19751" s="42"/>
      <c r="Y19751" s="42"/>
      <c r="Z19751" s="42"/>
    </row>
    <row r="19752">
      <c r="B19752" s="42"/>
      <c r="D19752" s="90"/>
      <c r="F19752" s="90"/>
      <c r="G19752" s="42"/>
      <c r="H19752" s="90"/>
      <c r="M19752" s="42"/>
      <c r="S19752" s="42"/>
      <c r="T19752" s="42"/>
      <c r="U19752" s="42"/>
      <c r="V19752" s="42"/>
      <c r="W19752" s="42"/>
      <c r="X19752" s="42"/>
      <c r="Y19752" s="42"/>
      <c r="Z19752" s="42"/>
    </row>
    <row r="19753">
      <c r="B19753" s="42"/>
      <c r="D19753" s="90"/>
      <c r="F19753" s="90"/>
      <c r="G19753" s="42"/>
      <c r="H19753" s="90"/>
      <c r="M19753" s="42"/>
      <c r="S19753" s="42"/>
      <c r="T19753" s="42"/>
      <c r="U19753" s="42"/>
      <c r="V19753" s="42"/>
      <c r="W19753" s="42"/>
      <c r="X19753" s="42"/>
      <c r="Y19753" s="42"/>
      <c r="Z19753" s="42"/>
    </row>
    <row r="19754">
      <c r="B19754" s="42"/>
      <c r="D19754" s="90"/>
      <c r="F19754" s="90"/>
      <c r="G19754" s="42"/>
      <c r="H19754" s="90"/>
      <c r="M19754" s="42"/>
      <c r="S19754" s="42"/>
      <c r="T19754" s="42"/>
      <c r="U19754" s="42"/>
      <c r="V19754" s="42"/>
      <c r="W19754" s="42"/>
      <c r="X19754" s="42"/>
      <c r="Y19754" s="42"/>
      <c r="Z19754" s="42"/>
    </row>
    <row r="19755">
      <c r="B19755" s="42"/>
      <c r="D19755" s="90"/>
      <c r="F19755" s="90"/>
      <c r="G19755" s="42"/>
      <c r="H19755" s="90"/>
      <c r="M19755" s="42"/>
      <c r="S19755" s="42"/>
      <c r="T19755" s="42"/>
      <c r="U19755" s="42"/>
      <c r="V19755" s="42"/>
      <c r="W19755" s="42"/>
      <c r="X19755" s="42"/>
      <c r="Y19755" s="42"/>
      <c r="Z19755" s="42"/>
    </row>
    <row r="19756">
      <c r="B19756" s="42"/>
      <c r="D19756" s="90"/>
      <c r="F19756" s="90"/>
      <c r="G19756" s="42"/>
      <c r="H19756" s="90"/>
      <c r="M19756" s="42"/>
      <c r="S19756" s="42"/>
      <c r="T19756" s="42"/>
      <c r="U19756" s="42"/>
      <c r="V19756" s="42"/>
      <c r="W19756" s="42"/>
      <c r="X19756" s="42"/>
      <c r="Y19756" s="42"/>
      <c r="Z19756" s="42"/>
    </row>
    <row r="19757">
      <c r="B19757" s="42"/>
      <c r="D19757" s="90"/>
      <c r="F19757" s="90"/>
      <c r="G19757" s="42"/>
      <c r="H19757" s="90"/>
      <c r="M19757" s="42"/>
      <c r="S19757" s="42"/>
      <c r="T19757" s="42"/>
      <c r="U19757" s="42"/>
      <c r="V19757" s="42"/>
      <c r="W19757" s="42"/>
      <c r="X19757" s="42"/>
      <c r="Y19757" s="42"/>
      <c r="Z19757" s="42"/>
    </row>
    <row r="19758">
      <c r="B19758" s="42"/>
      <c r="D19758" s="90"/>
      <c r="F19758" s="90"/>
      <c r="G19758" s="42"/>
      <c r="H19758" s="90"/>
      <c r="M19758" s="42"/>
      <c r="S19758" s="42"/>
      <c r="T19758" s="42"/>
      <c r="U19758" s="42"/>
      <c r="V19758" s="42"/>
      <c r="W19758" s="42"/>
      <c r="X19758" s="42"/>
      <c r="Y19758" s="42"/>
      <c r="Z19758" s="42"/>
    </row>
    <row r="19759">
      <c r="B19759" s="42"/>
      <c r="D19759" s="90"/>
      <c r="F19759" s="90"/>
      <c r="G19759" s="42"/>
      <c r="H19759" s="90"/>
      <c r="M19759" s="42"/>
      <c r="S19759" s="42"/>
      <c r="T19759" s="42"/>
      <c r="U19759" s="42"/>
      <c r="V19759" s="42"/>
      <c r="W19759" s="42"/>
      <c r="X19759" s="42"/>
      <c r="Y19759" s="42"/>
      <c r="Z19759" s="42"/>
    </row>
    <row r="19760">
      <c r="B19760" s="42"/>
      <c r="D19760" s="90"/>
      <c r="F19760" s="90"/>
      <c r="G19760" s="42"/>
      <c r="H19760" s="90"/>
      <c r="M19760" s="42"/>
      <c r="S19760" s="42"/>
      <c r="T19760" s="42"/>
      <c r="U19760" s="42"/>
      <c r="V19760" s="42"/>
      <c r="W19760" s="42"/>
      <c r="X19760" s="42"/>
      <c r="Y19760" s="42"/>
      <c r="Z19760" s="42"/>
    </row>
    <row r="19761">
      <c r="B19761" s="42"/>
      <c r="D19761" s="90"/>
      <c r="F19761" s="90"/>
      <c r="G19761" s="42"/>
      <c r="H19761" s="90"/>
      <c r="M19761" s="42"/>
      <c r="S19761" s="42"/>
      <c r="T19761" s="42"/>
      <c r="U19761" s="42"/>
      <c r="V19761" s="42"/>
      <c r="W19761" s="42"/>
      <c r="X19761" s="42"/>
      <c r="Y19761" s="42"/>
      <c r="Z19761" s="42"/>
    </row>
    <row r="19762">
      <c r="B19762" s="42"/>
      <c r="D19762" s="90"/>
      <c r="F19762" s="90"/>
      <c r="G19762" s="42"/>
      <c r="H19762" s="90"/>
      <c r="M19762" s="42"/>
      <c r="S19762" s="42"/>
      <c r="T19762" s="42"/>
      <c r="U19762" s="42"/>
      <c r="V19762" s="42"/>
      <c r="W19762" s="42"/>
      <c r="X19762" s="42"/>
      <c r="Y19762" s="42"/>
      <c r="Z19762" s="42"/>
    </row>
    <row r="19763">
      <c r="B19763" s="42"/>
      <c r="D19763" s="90"/>
      <c r="F19763" s="90"/>
      <c r="G19763" s="42"/>
      <c r="H19763" s="90"/>
      <c r="M19763" s="42"/>
      <c r="S19763" s="42"/>
      <c r="T19763" s="42"/>
      <c r="U19763" s="42"/>
      <c r="V19763" s="42"/>
      <c r="W19763" s="42"/>
      <c r="X19763" s="42"/>
      <c r="Y19763" s="42"/>
      <c r="Z19763" s="42"/>
    </row>
    <row r="19764">
      <c r="B19764" s="42"/>
      <c r="D19764" s="90"/>
      <c r="F19764" s="90"/>
      <c r="G19764" s="42"/>
      <c r="H19764" s="90"/>
      <c r="M19764" s="42"/>
      <c r="S19764" s="42"/>
      <c r="T19764" s="42"/>
      <c r="U19764" s="42"/>
      <c r="V19764" s="42"/>
      <c r="W19764" s="42"/>
      <c r="X19764" s="42"/>
      <c r="Y19764" s="42"/>
      <c r="Z19764" s="42"/>
    </row>
    <row r="19765">
      <c r="B19765" s="42"/>
      <c r="D19765" s="90"/>
      <c r="F19765" s="90"/>
      <c r="G19765" s="42"/>
      <c r="H19765" s="90"/>
      <c r="M19765" s="42"/>
      <c r="S19765" s="42"/>
      <c r="T19765" s="42"/>
      <c r="U19765" s="42"/>
      <c r="V19765" s="42"/>
      <c r="W19765" s="42"/>
      <c r="X19765" s="42"/>
      <c r="Y19765" s="42"/>
      <c r="Z19765" s="42"/>
    </row>
    <row r="19766">
      <c r="B19766" s="42"/>
      <c r="D19766" s="90"/>
      <c r="F19766" s="90"/>
      <c r="G19766" s="42"/>
      <c r="H19766" s="90"/>
      <c r="M19766" s="42"/>
      <c r="S19766" s="42"/>
      <c r="T19766" s="42"/>
      <c r="U19766" s="42"/>
      <c r="V19766" s="42"/>
      <c r="W19766" s="42"/>
      <c r="X19766" s="42"/>
      <c r="Y19766" s="42"/>
      <c r="Z19766" s="42"/>
    </row>
    <row r="19767">
      <c r="B19767" s="42"/>
      <c r="D19767" s="90"/>
      <c r="F19767" s="90"/>
      <c r="G19767" s="42"/>
      <c r="H19767" s="90"/>
      <c r="M19767" s="42"/>
      <c r="S19767" s="42"/>
      <c r="T19767" s="42"/>
      <c r="U19767" s="42"/>
      <c r="V19767" s="42"/>
      <c r="W19767" s="42"/>
      <c r="X19767" s="42"/>
      <c r="Y19767" s="42"/>
      <c r="Z19767" s="42"/>
    </row>
    <row r="19768">
      <c r="B19768" s="42"/>
      <c r="D19768" s="90"/>
      <c r="F19768" s="90"/>
      <c r="G19768" s="42"/>
      <c r="H19768" s="90"/>
      <c r="M19768" s="42"/>
      <c r="S19768" s="42"/>
      <c r="T19768" s="42"/>
      <c r="U19768" s="42"/>
      <c r="V19768" s="42"/>
      <c r="W19768" s="42"/>
      <c r="X19768" s="42"/>
      <c r="Y19768" s="42"/>
      <c r="Z19768" s="42"/>
    </row>
    <row r="19769">
      <c r="B19769" s="42"/>
      <c r="D19769" s="90"/>
      <c r="F19769" s="90"/>
      <c r="G19769" s="42"/>
      <c r="H19769" s="90"/>
      <c r="M19769" s="42"/>
      <c r="S19769" s="42"/>
      <c r="T19769" s="42"/>
      <c r="U19769" s="42"/>
      <c r="V19769" s="42"/>
      <c r="W19769" s="42"/>
      <c r="X19769" s="42"/>
      <c r="Y19769" s="42"/>
      <c r="Z19769" s="42"/>
    </row>
    <row r="19770">
      <c r="B19770" s="42"/>
      <c r="D19770" s="90"/>
      <c r="F19770" s="90"/>
      <c r="G19770" s="42"/>
      <c r="H19770" s="90"/>
      <c r="M19770" s="42"/>
      <c r="S19770" s="42"/>
      <c r="T19770" s="42"/>
      <c r="U19770" s="42"/>
      <c r="V19770" s="42"/>
      <c r="W19770" s="42"/>
      <c r="X19770" s="42"/>
      <c r="Y19770" s="42"/>
      <c r="Z19770" s="42"/>
    </row>
    <row r="19771">
      <c r="B19771" s="42"/>
      <c r="D19771" s="90"/>
      <c r="F19771" s="90"/>
      <c r="G19771" s="42"/>
      <c r="H19771" s="90"/>
      <c r="M19771" s="42"/>
      <c r="S19771" s="42"/>
      <c r="T19771" s="42"/>
      <c r="U19771" s="42"/>
      <c r="V19771" s="42"/>
      <c r="W19771" s="42"/>
      <c r="X19771" s="42"/>
      <c r="Y19771" s="42"/>
      <c r="Z19771" s="42"/>
    </row>
    <row r="19772">
      <c r="B19772" s="42"/>
      <c r="D19772" s="90"/>
      <c r="F19772" s="90"/>
      <c r="G19772" s="42"/>
      <c r="H19772" s="90"/>
      <c r="M19772" s="42"/>
      <c r="S19772" s="42"/>
      <c r="T19772" s="42"/>
      <c r="U19772" s="42"/>
      <c r="V19772" s="42"/>
      <c r="W19772" s="42"/>
      <c r="X19772" s="42"/>
      <c r="Y19772" s="42"/>
      <c r="Z19772" s="42"/>
    </row>
    <row r="19773">
      <c r="B19773" s="42"/>
      <c r="D19773" s="90"/>
      <c r="F19773" s="90"/>
      <c r="G19773" s="42"/>
      <c r="H19773" s="90"/>
      <c r="M19773" s="42"/>
      <c r="S19773" s="42"/>
      <c r="T19773" s="42"/>
      <c r="U19773" s="42"/>
      <c r="V19773" s="42"/>
      <c r="W19773" s="42"/>
      <c r="X19773" s="42"/>
      <c r="Y19773" s="42"/>
      <c r="Z19773" s="42"/>
    </row>
    <row r="19774">
      <c r="B19774" s="42"/>
      <c r="D19774" s="90"/>
      <c r="F19774" s="90"/>
      <c r="G19774" s="42"/>
      <c r="H19774" s="90"/>
      <c r="M19774" s="42"/>
      <c r="S19774" s="42"/>
      <c r="T19774" s="42"/>
      <c r="U19774" s="42"/>
      <c r="V19774" s="42"/>
      <c r="W19774" s="42"/>
      <c r="X19774" s="42"/>
      <c r="Y19774" s="42"/>
      <c r="Z19774" s="42"/>
    </row>
    <row r="19775">
      <c r="B19775" s="42"/>
      <c r="D19775" s="90"/>
      <c r="F19775" s="90"/>
      <c r="G19775" s="42"/>
      <c r="H19775" s="90"/>
      <c r="M19775" s="42"/>
      <c r="S19775" s="42"/>
      <c r="T19775" s="42"/>
      <c r="U19775" s="42"/>
      <c r="V19775" s="42"/>
      <c r="W19775" s="42"/>
      <c r="X19775" s="42"/>
      <c r="Y19775" s="42"/>
      <c r="Z19775" s="42"/>
    </row>
    <row r="19776">
      <c r="B19776" s="42"/>
      <c r="D19776" s="90"/>
      <c r="F19776" s="90"/>
      <c r="G19776" s="42"/>
      <c r="H19776" s="90"/>
      <c r="M19776" s="42"/>
      <c r="S19776" s="42"/>
      <c r="T19776" s="42"/>
      <c r="U19776" s="42"/>
      <c r="V19776" s="42"/>
      <c r="W19776" s="42"/>
      <c r="X19776" s="42"/>
      <c r="Y19776" s="42"/>
      <c r="Z19776" s="42"/>
    </row>
    <row r="19777">
      <c r="B19777" s="42"/>
      <c r="D19777" s="90"/>
      <c r="F19777" s="90"/>
      <c r="G19777" s="42"/>
      <c r="H19777" s="90"/>
      <c r="M19777" s="42"/>
      <c r="S19777" s="42"/>
      <c r="T19777" s="42"/>
      <c r="U19777" s="42"/>
      <c r="V19777" s="42"/>
      <c r="W19777" s="42"/>
      <c r="X19777" s="42"/>
      <c r="Y19777" s="42"/>
      <c r="Z19777" s="42"/>
    </row>
    <row r="19778">
      <c r="B19778" s="42"/>
      <c r="D19778" s="90"/>
      <c r="F19778" s="90"/>
      <c r="G19778" s="42"/>
      <c r="H19778" s="90"/>
      <c r="M19778" s="42"/>
      <c r="S19778" s="42"/>
      <c r="T19778" s="42"/>
      <c r="U19778" s="42"/>
      <c r="V19778" s="42"/>
      <c r="W19778" s="42"/>
      <c r="X19778" s="42"/>
      <c r="Y19778" s="42"/>
      <c r="Z19778" s="42"/>
    </row>
    <row r="19779">
      <c r="B19779" s="42"/>
      <c r="D19779" s="90"/>
      <c r="F19779" s="90"/>
      <c r="G19779" s="42"/>
      <c r="H19779" s="90"/>
      <c r="M19779" s="42"/>
      <c r="S19779" s="42"/>
      <c r="T19779" s="42"/>
      <c r="U19779" s="42"/>
      <c r="V19779" s="42"/>
      <c r="W19779" s="42"/>
      <c r="X19779" s="42"/>
      <c r="Y19779" s="42"/>
      <c r="Z19779" s="42"/>
    </row>
    <row r="19780">
      <c r="B19780" s="42"/>
      <c r="D19780" s="90"/>
      <c r="F19780" s="90"/>
      <c r="G19780" s="42"/>
      <c r="H19780" s="90"/>
      <c r="M19780" s="42"/>
      <c r="S19780" s="42"/>
      <c r="T19780" s="42"/>
      <c r="U19780" s="42"/>
      <c r="V19780" s="42"/>
      <c r="W19780" s="42"/>
      <c r="X19780" s="42"/>
      <c r="Y19780" s="42"/>
      <c r="Z19780" s="42"/>
    </row>
    <row r="19781">
      <c r="B19781" s="42"/>
      <c r="D19781" s="90"/>
      <c r="F19781" s="90"/>
      <c r="G19781" s="42"/>
      <c r="H19781" s="90"/>
      <c r="M19781" s="42"/>
      <c r="S19781" s="42"/>
      <c r="T19781" s="42"/>
      <c r="U19781" s="42"/>
      <c r="V19781" s="42"/>
      <c r="W19781" s="42"/>
      <c r="X19781" s="42"/>
      <c r="Y19781" s="42"/>
      <c r="Z19781" s="42"/>
    </row>
    <row r="19782">
      <c r="B19782" s="42"/>
      <c r="D19782" s="90"/>
      <c r="F19782" s="90"/>
      <c r="G19782" s="42"/>
      <c r="H19782" s="90"/>
      <c r="M19782" s="42"/>
      <c r="S19782" s="42"/>
      <c r="T19782" s="42"/>
      <c r="U19782" s="42"/>
      <c r="V19782" s="42"/>
      <c r="W19782" s="42"/>
      <c r="X19782" s="42"/>
      <c r="Y19782" s="42"/>
      <c r="Z19782" s="42"/>
    </row>
    <row r="19783">
      <c r="B19783" s="42"/>
      <c r="D19783" s="90"/>
      <c r="F19783" s="90"/>
      <c r="G19783" s="42"/>
      <c r="H19783" s="90"/>
      <c r="M19783" s="42"/>
      <c r="S19783" s="42"/>
      <c r="T19783" s="42"/>
      <c r="U19783" s="42"/>
      <c r="V19783" s="42"/>
      <c r="W19783" s="42"/>
      <c r="X19783" s="42"/>
      <c r="Y19783" s="42"/>
      <c r="Z19783" s="42"/>
    </row>
    <row r="19784">
      <c r="B19784" s="42"/>
      <c r="D19784" s="90"/>
      <c r="F19784" s="90"/>
      <c r="G19784" s="42"/>
      <c r="H19784" s="90"/>
      <c r="M19784" s="42"/>
      <c r="S19784" s="42"/>
      <c r="T19784" s="42"/>
      <c r="U19784" s="42"/>
      <c r="V19784" s="42"/>
      <c r="W19784" s="42"/>
      <c r="X19784" s="42"/>
      <c r="Y19784" s="42"/>
      <c r="Z19784" s="42"/>
    </row>
    <row r="19785">
      <c r="B19785" s="42"/>
      <c r="D19785" s="90"/>
      <c r="F19785" s="90"/>
      <c r="G19785" s="42"/>
      <c r="H19785" s="90"/>
      <c r="M19785" s="42"/>
      <c r="S19785" s="42"/>
      <c r="T19785" s="42"/>
      <c r="U19785" s="42"/>
      <c r="V19785" s="42"/>
      <c r="W19785" s="42"/>
      <c r="X19785" s="42"/>
      <c r="Y19785" s="42"/>
      <c r="Z19785" s="42"/>
    </row>
    <row r="19786">
      <c r="B19786" s="42"/>
      <c r="D19786" s="90"/>
      <c r="F19786" s="90"/>
      <c r="G19786" s="42"/>
      <c r="H19786" s="90"/>
      <c r="M19786" s="42"/>
      <c r="S19786" s="42"/>
      <c r="T19786" s="42"/>
      <c r="U19786" s="42"/>
      <c r="V19786" s="42"/>
      <c r="W19786" s="42"/>
      <c r="X19786" s="42"/>
      <c r="Y19786" s="42"/>
      <c r="Z19786" s="42"/>
    </row>
    <row r="19787">
      <c r="B19787" s="42"/>
      <c r="D19787" s="90"/>
      <c r="F19787" s="90"/>
      <c r="G19787" s="42"/>
      <c r="H19787" s="90"/>
      <c r="M19787" s="42"/>
      <c r="S19787" s="42"/>
      <c r="T19787" s="42"/>
      <c r="U19787" s="42"/>
      <c r="V19787" s="42"/>
      <c r="W19787" s="42"/>
      <c r="X19787" s="42"/>
      <c r="Y19787" s="42"/>
      <c r="Z19787" s="42"/>
    </row>
    <row r="19788">
      <c r="B19788" s="42"/>
      <c r="D19788" s="90"/>
      <c r="F19788" s="90"/>
      <c r="G19788" s="42"/>
      <c r="H19788" s="90"/>
      <c r="M19788" s="42"/>
      <c r="S19788" s="42"/>
      <c r="T19788" s="42"/>
      <c r="U19788" s="42"/>
      <c r="V19788" s="42"/>
      <c r="W19788" s="42"/>
      <c r="X19788" s="42"/>
      <c r="Y19788" s="42"/>
      <c r="Z19788" s="42"/>
    </row>
    <row r="19789">
      <c r="B19789" s="42"/>
      <c r="D19789" s="90"/>
      <c r="F19789" s="90"/>
      <c r="G19789" s="42"/>
      <c r="H19789" s="90"/>
      <c r="M19789" s="42"/>
      <c r="S19789" s="42"/>
      <c r="T19789" s="42"/>
      <c r="U19789" s="42"/>
      <c r="V19789" s="42"/>
      <c r="W19789" s="42"/>
      <c r="X19789" s="42"/>
      <c r="Y19789" s="42"/>
      <c r="Z19789" s="42"/>
    </row>
    <row r="19790">
      <c r="B19790" s="42"/>
      <c r="D19790" s="90"/>
      <c r="F19790" s="90"/>
      <c r="G19790" s="42"/>
      <c r="H19790" s="90"/>
      <c r="M19790" s="42"/>
      <c r="S19790" s="42"/>
      <c r="T19790" s="42"/>
      <c r="U19790" s="42"/>
      <c r="V19790" s="42"/>
      <c r="W19790" s="42"/>
      <c r="X19790" s="42"/>
      <c r="Y19790" s="42"/>
      <c r="Z19790" s="42"/>
    </row>
    <row r="19791">
      <c r="B19791" s="42"/>
      <c r="D19791" s="90"/>
      <c r="F19791" s="90"/>
      <c r="G19791" s="42"/>
      <c r="H19791" s="90"/>
      <c r="M19791" s="42"/>
      <c r="S19791" s="42"/>
      <c r="T19791" s="42"/>
      <c r="U19791" s="42"/>
      <c r="V19791" s="42"/>
      <c r="W19791" s="42"/>
      <c r="X19791" s="42"/>
      <c r="Y19791" s="42"/>
      <c r="Z19791" s="42"/>
    </row>
    <row r="19792">
      <c r="B19792" s="42"/>
      <c r="D19792" s="90"/>
      <c r="F19792" s="90"/>
      <c r="G19792" s="42"/>
      <c r="H19792" s="90"/>
      <c r="M19792" s="42"/>
      <c r="S19792" s="42"/>
      <c r="T19792" s="42"/>
      <c r="U19792" s="42"/>
      <c r="V19792" s="42"/>
      <c r="W19792" s="42"/>
      <c r="X19792" s="42"/>
      <c r="Y19792" s="42"/>
      <c r="Z19792" s="42"/>
    </row>
    <row r="19793">
      <c r="B19793" s="42"/>
      <c r="D19793" s="90"/>
      <c r="F19793" s="90"/>
      <c r="G19793" s="42"/>
      <c r="H19793" s="90"/>
      <c r="M19793" s="42"/>
      <c r="S19793" s="42"/>
      <c r="T19793" s="42"/>
      <c r="U19793" s="42"/>
      <c r="V19793" s="42"/>
      <c r="W19793" s="42"/>
      <c r="X19793" s="42"/>
      <c r="Y19793" s="42"/>
      <c r="Z19793" s="42"/>
    </row>
    <row r="19794">
      <c r="B19794" s="42"/>
      <c r="D19794" s="90"/>
      <c r="F19794" s="90"/>
      <c r="G19794" s="42"/>
      <c r="H19794" s="90"/>
      <c r="M19794" s="42"/>
      <c r="S19794" s="42"/>
      <c r="T19794" s="42"/>
      <c r="U19794" s="42"/>
      <c r="V19794" s="42"/>
      <c r="W19794" s="42"/>
      <c r="X19794" s="42"/>
      <c r="Y19794" s="42"/>
      <c r="Z19794" s="42"/>
    </row>
    <row r="19795">
      <c r="B19795" s="42"/>
      <c r="D19795" s="90"/>
      <c r="F19795" s="90"/>
      <c r="G19795" s="42"/>
      <c r="H19795" s="90"/>
      <c r="M19795" s="42"/>
      <c r="S19795" s="42"/>
      <c r="T19795" s="42"/>
      <c r="U19795" s="42"/>
      <c r="V19795" s="42"/>
      <c r="W19795" s="42"/>
      <c r="X19795" s="42"/>
      <c r="Y19795" s="42"/>
      <c r="Z19795" s="42"/>
    </row>
    <row r="19796">
      <c r="B19796" s="42"/>
      <c r="D19796" s="90"/>
      <c r="F19796" s="90"/>
      <c r="G19796" s="42"/>
      <c r="H19796" s="90"/>
      <c r="M19796" s="42"/>
      <c r="S19796" s="42"/>
      <c r="T19796" s="42"/>
      <c r="U19796" s="42"/>
      <c r="V19796" s="42"/>
      <c r="W19796" s="42"/>
      <c r="X19796" s="42"/>
      <c r="Y19796" s="42"/>
      <c r="Z19796" s="42"/>
    </row>
    <row r="19797">
      <c r="B19797" s="42"/>
      <c r="D19797" s="90"/>
      <c r="F19797" s="90"/>
      <c r="G19797" s="42"/>
      <c r="H19797" s="90"/>
      <c r="M19797" s="42"/>
      <c r="S19797" s="42"/>
      <c r="T19797" s="42"/>
      <c r="U19797" s="42"/>
      <c r="V19797" s="42"/>
      <c r="W19797" s="42"/>
      <c r="X19797" s="42"/>
      <c r="Y19797" s="42"/>
      <c r="Z19797" s="42"/>
    </row>
    <row r="19798">
      <c r="B19798" s="42"/>
      <c r="D19798" s="90"/>
      <c r="F19798" s="90"/>
      <c r="G19798" s="42"/>
      <c r="H19798" s="90"/>
      <c r="M19798" s="42"/>
      <c r="S19798" s="42"/>
      <c r="T19798" s="42"/>
      <c r="U19798" s="42"/>
      <c r="V19798" s="42"/>
      <c r="W19798" s="42"/>
      <c r="X19798" s="42"/>
      <c r="Y19798" s="42"/>
      <c r="Z19798" s="42"/>
    </row>
    <row r="19799">
      <c r="B19799" s="42"/>
      <c r="D19799" s="90"/>
      <c r="F19799" s="90"/>
      <c r="G19799" s="42"/>
      <c r="H19799" s="90"/>
      <c r="M19799" s="42"/>
      <c r="S19799" s="42"/>
      <c r="T19799" s="42"/>
      <c r="U19799" s="42"/>
      <c r="V19799" s="42"/>
      <c r="W19799" s="42"/>
      <c r="X19799" s="42"/>
      <c r="Y19799" s="42"/>
      <c r="Z19799" s="42"/>
    </row>
    <row r="19800">
      <c r="B19800" s="42"/>
      <c r="D19800" s="90"/>
      <c r="F19800" s="90"/>
      <c r="G19800" s="42"/>
      <c r="H19800" s="90"/>
      <c r="M19800" s="42"/>
      <c r="S19800" s="42"/>
      <c r="T19800" s="42"/>
      <c r="U19800" s="42"/>
      <c r="V19800" s="42"/>
      <c r="W19800" s="42"/>
      <c r="X19800" s="42"/>
      <c r="Y19800" s="42"/>
      <c r="Z19800" s="42"/>
    </row>
    <row r="19801">
      <c r="B19801" s="42"/>
      <c r="D19801" s="90"/>
      <c r="F19801" s="90"/>
      <c r="G19801" s="42"/>
      <c r="H19801" s="90"/>
      <c r="M19801" s="42"/>
      <c r="S19801" s="42"/>
      <c r="T19801" s="42"/>
      <c r="U19801" s="42"/>
      <c r="V19801" s="42"/>
      <c r="W19801" s="42"/>
      <c r="X19801" s="42"/>
      <c r="Y19801" s="42"/>
      <c r="Z19801" s="42"/>
    </row>
    <row r="19802">
      <c r="B19802" s="42"/>
      <c r="D19802" s="90"/>
      <c r="F19802" s="90"/>
      <c r="G19802" s="42"/>
      <c r="H19802" s="90"/>
      <c r="M19802" s="42"/>
      <c r="S19802" s="42"/>
      <c r="T19802" s="42"/>
      <c r="U19802" s="42"/>
      <c r="V19802" s="42"/>
      <c r="W19802" s="42"/>
      <c r="X19802" s="42"/>
      <c r="Y19802" s="42"/>
      <c r="Z19802" s="42"/>
    </row>
    <row r="19803">
      <c r="B19803" s="42"/>
      <c r="D19803" s="90"/>
      <c r="F19803" s="90"/>
      <c r="G19803" s="42"/>
      <c r="H19803" s="90"/>
      <c r="M19803" s="42"/>
      <c r="S19803" s="42"/>
      <c r="T19803" s="42"/>
      <c r="U19803" s="42"/>
      <c r="V19803" s="42"/>
      <c r="W19803" s="42"/>
      <c r="X19803" s="42"/>
      <c r="Y19803" s="42"/>
      <c r="Z19803" s="42"/>
    </row>
    <row r="19804">
      <c r="B19804" s="42"/>
      <c r="D19804" s="90"/>
      <c r="F19804" s="90"/>
      <c r="G19804" s="42"/>
      <c r="H19804" s="90"/>
      <c r="M19804" s="42"/>
      <c r="S19804" s="42"/>
      <c r="T19804" s="42"/>
      <c r="U19804" s="42"/>
      <c r="V19804" s="42"/>
      <c r="W19804" s="42"/>
      <c r="X19804" s="42"/>
      <c r="Y19804" s="42"/>
      <c r="Z19804" s="42"/>
    </row>
    <row r="19805">
      <c r="B19805" s="42"/>
      <c r="D19805" s="90"/>
      <c r="F19805" s="90"/>
      <c r="G19805" s="42"/>
      <c r="H19805" s="90"/>
      <c r="M19805" s="42"/>
      <c r="S19805" s="42"/>
      <c r="T19805" s="42"/>
      <c r="U19805" s="42"/>
      <c r="V19805" s="42"/>
      <c r="W19805" s="42"/>
      <c r="X19805" s="42"/>
      <c r="Y19805" s="42"/>
      <c r="Z19805" s="42"/>
    </row>
    <row r="19806">
      <c r="B19806" s="42"/>
      <c r="D19806" s="90"/>
      <c r="F19806" s="90"/>
      <c r="G19806" s="42"/>
      <c r="H19806" s="90"/>
      <c r="M19806" s="42"/>
      <c r="S19806" s="42"/>
      <c r="T19806" s="42"/>
      <c r="U19806" s="42"/>
      <c r="V19806" s="42"/>
      <c r="W19806" s="42"/>
      <c r="X19806" s="42"/>
      <c r="Y19806" s="42"/>
      <c r="Z19806" s="42"/>
    </row>
    <row r="19807">
      <c r="B19807" s="42"/>
      <c r="D19807" s="90"/>
      <c r="F19807" s="90"/>
      <c r="G19807" s="42"/>
      <c r="H19807" s="90"/>
      <c r="M19807" s="42"/>
      <c r="S19807" s="42"/>
      <c r="T19807" s="42"/>
      <c r="U19807" s="42"/>
      <c r="V19807" s="42"/>
      <c r="W19807" s="42"/>
      <c r="X19807" s="42"/>
      <c r="Y19807" s="42"/>
      <c r="Z19807" s="42"/>
    </row>
    <row r="19808">
      <c r="B19808" s="42"/>
      <c r="D19808" s="90"/>
      <c r="F19808" s="90"/>
      <c r="G19808" s="42"/>
      <c r="H19808" s="90"/>
      <c r="M19808" s="42"/>
      <c r="S19808" s="42"/>
      <c r="T19808" s="42"/>
      <c r="U19808" s="42"/>
      <c r="V19808" s="42"/>
      <c r="W19808" s="42"/>
      <c r="X19808" s="42"/>
      <c r="Y19808" s="42"/>
      <c r="Z19808" s="42"/>
    </row>
    <row r="19809">
      <c r="B19809" s="42"/>
      <c r="D19809" s="90"/>
      <c r="F19809" s="90"/>
      <c r="G19809" s="42"/>
      <c r="H19809" s="90"/>
      <c r="M19809" s="42"/>
      <c r="S19809" s="42"/>
      <c r="T19809" s="42"/>
      <c r="U19809" s="42"/>
      <c r="V19809" s="42"/>
      <c r="W19809" s="42"/>
      <c r="X19809" s="42"/>
      <c r="Y19809" s="42"/>
      <c r="Z19809" s="42"/>
    </row>
    <row r="19810">
      <c r="B19810" s="42"/>
      <c r="D19810" s="90"/>
      <c r="F19810" s="90"/>
      <c r="G19810" s="42"/>
      <c r="H19810" s="90"/>
      <c r="M19810" s="42"/>
      <c r="S19810" s="42"/>
      <c r="T19810" s="42"/>
      <c r="U19810" s="42"/>
      <c r="V19810" s="42"/>
      <c r="W19810" s="42"/>
      <c r="X19810" s="42"/>
      <c r="Y19810" s="42"/>
      <c r="Z19810" s="42"/>
    </row>
    <row r="19811">
      <c r="B19811" s="42"/>
      <c r="D19811" s="90"/>
      <c r="F19811" s="90"/>
      <c r="G19811" s="42"/>
      <c r="H19811" s="90"/>
      <c r="M19811" s="42"/>
      <c r="S19811" s="42"/>
      <c r="T19811" s="42"/>
      <c r="U19811" s="42"/>
      <c r="V19811" s="42"/>
      <c r="W19811" s="42"/>
      <c r="X19811" s="42"/>
      <c r="Y19811" s="42"/>
      <c r="Z19811" s="42"/>
    </row>
    <row r="19812">
      <c r="B19812" s="42"/>
      <c r="D19812" s="90"/>
      <c r="F19812" s="90"/>
      <c r="G19812" s="42"/>
      <c r="H19812" s="90"/>
      <c r="M19812" s="42"/>
      <c r="S19812" s="42"/>
      <c r="T19812" s="42"/>
      <c r="U19812" s="42"/>
      <c r="V19812" s="42"/>
      <c r="W19812" s="42"/>
      <c r="X19812" s="42"/>
      <c r="Y19812" s="42"/>
      <c r="Z19812" s="42"/>
    </row>
    <row r="19813">
      <c r="B19813" s="42"/>
      <c r="D19813" s="90"/>
      <c r="F19813" s="90"/>
      <c r="G19813" s="42"/>
      <c r="H19813" s="90"/>
      <c r="M19813" s="42"/>
      <c r="S19813" s="42"/>
      <c r="T19813" s="42"/>
      <c r="U19813" s="42"/>
      <c r="V19813" s="42"/>
      <c r="W19813" s="42"/>
      <c r="X19813" s="42"/>
      <c r="Y19813" s="42"/>
      <c r="Z19813" s="42"/>
    </row>
    <row r="19814">
      <c r="B19814" s="42"/>
      <c r="D19814" s="90"/>
      <c r="F19814" s="90"/>
      <c r="G19814" s="42"/>
      <c r="H19814" s="90"/>
      <c r="M19814" s="42"/>
      <c r="S19814" s="42"/>
      <c r="T19814" s="42"/>
      <c r="U19814" s="42"/>
      <c r="V19814" s="42"/>
      <c r="W19814" s="42"/>
      <c r="X19814" s="42"/>
      <c r="Y19814" s="42"/>
      <c r="Z19814" s="42"/>
    </row>
    <row r="19815">
      <c r="B19815" s="42"/>
      <c r="D19815" s="90"/>
      <c r="F19815" s="90"/>
      <c r="G19815" s="42"/>
      <c r="H19815" s="90"/>
      <c r="M19815" s="42"/>
      <c r="S19815" s="42"/>
      <c r="T19815" s="42"/>
      <c r="U19815" s="42"/>
      <c r="V19815" s="42"/>
      <c r="W19815" s="42"/>
      <c r="X19815" s="42"/>
      <c r="Y19815" s="42"/>
      <c r="Z19815" s="42"/>
    </row>
    <row r="19816">
      <c r="B19816" s="42"/>
      <c r="D19816" s="90"/>
      <c r="F19816" s="90"/>
      <c r="G19816" s="42"/>
      <c r="H19816" s="90"/>
      <c r="M19816" s="42"/>
      <c r="S19816" s="42"/>
      <c r="T19816" s="42"/>
      <c r="U19816" s="42"/>
      <c r="V19816" s="42"/>
      <c r="W19816" s="42"/>
      <c r="X19816" s="42"/>
      <c r="Y19816" s="42"/>
      <c r="Z19816" s="42"/>
    </row>
    <row r="19817">
      <c r="B19817" s="42"/>
      <c r="D19817" s="90"/>
      <c r="F19817" s="90"/>
      <c r="G19817" s="42"/>
      <c r="H19817" s="90"/>
      <c r="M19817" s="42"/>
      <c r="S19817" s="42"/>
      <c r="T19817" s="42"/>
      <c r="U19817" s="42"/>
      <c r="V19817" s="42"/>
      <c r="W19817" s="42"/>
      <c r="X19817" s="42"/>
      <c r="Y19817" s="42"/>
      <c r="Z19817" s="42"/>
    </row>
    <row r="19818">
      <c r="B19818" s="42"/>
      <c r="D19818" s="90"/>
      <c r="F19818" s="90"/>
      <c r="G19818" s="42"/>
      <c r="H19818" s="90"/>
      <c r="M19818" s="42"/>
      <c r="S19818" s="42"/>
      <c r="T19818" s="42"/>
      <c r="U19818" s="42"/>
      <c r="V19818" s="42"/>
      <c r="W19818" s="42"/>
      <c r="X19818" s="42"/>
      <c r="Y19818" s="42"/>
      <c r="Z19818" s="42"/>
    </row>
    <row r="19819">
      <c r="B19819" s="42"/>
      <c r="D19819" s="90"/>
      <c r="F19819" s="90"/>
      <c r="G19819" s="42"/>
      <c r="H19819" s="90"/>
      <c r="M19819" s="42"/>
      <c r="S19819" s="42"/>
      <c r="T19819" s="42"/>
      <c r="U19819" s="42"/>
      <c r="V19819" s="42"/>
      <c r="W19819" s="42"/>
      <c r="X19819" s="42"/>
      <c r="Y19819" s="42"/>
      <c r="Z19819" s="42"/>
    </row>
    <row r="19820">
      <c r="B19820" s="42"/>
      <c r="D19820" s="90"/>
      <c r="F19820" s="90"/>
      <c r="G19820" s="42"/>
      <c r="H19820" s="90"/>
      <c r="M19820" s="42"/>
      <c r="S19820" s="42"/>
      <c r="T19820" s="42"/>
      <c r="U19820" s="42"/>
      <c r="V19820" s="42"/>
      <c r="W19820" s="42"/>
      <c r="X19820" s="42"/>
      <c r="Y19820" s="42"/>
      <c r="Z19820" s="42"/>
    </row>
    <row r="19821">
      <c r="B19821" s="42"/>
      <c r="D19821" s="90"/>
      <c r="F19821" s="90"/>
      <c r="G19821" s="42"/>
      <c r="H19821" s="90"/>
      <c r="M19821" s="42"/>
      <c r="S19821" s="42"/>
      <c r="T19821" s="42"/>
      <c r="U19821" s="42"/>
      <c r="V19821" s="42"/>
      <c r="W19821" s="42"/>
      <c r="X19821" s="42"/>
      <c r="Y19821" s="42"/>
      <c r="Z19821" s="42"/>
    </row>
    <row r="19822">
      <c r="B19822" s="42"/>
      <c r="D19822" s="90"/>
      <c r="F19822" s="90"/>
      <c r="G19822" s="42"/>
      <c r="H19822" s="90"/>
      <c r="M19822" s="42"/>
      <c r="S19822" s="42"/>
      <c r="T19822" s="42"/>
      <c r="U19822" s="42"/>
      <c r="V19822" s="42"/>
      <c r="W19822" s="42"/>
      <c r="X19822" s="42"/>
      <c r="Y19822" s="42"/>
      <c r="Z19822" s="42"/>
    </row>
    <row r="19823">
      <c r="B19823" s="42"/>
      <c r="D19823" s="90"/>
      <c r="F19823" s="90"/>
      <c r="G19823" s="42"/>
      <c r="H19823" s="90"/>
      <c r="M19823" s="42"/>
      <c r="S19823" s="42"/>
      <c r="T19823" s="42"/>
      <c r="U19823" s="42"/>
      <c r="V19823" s="42"/>
      <c r="W19823" s="42"/>
      <c r="X19823" s="42"/>
      <c r="Y19823" s="42"/>
      <c r="Z19823" s="42"/>
    </row>
    <row r="19824">
      <c r="B19824" s="42"/>
      <c r="D19824" s="90"/>
      <c r="F19824" s="90"/>
      <c r="G19824" s="42"/>
      <c r="H19824" s="90"/>
      <c r="M19824" s="42"/>
      <c r="S19824" s="42"/>
      <c r="T19824" s="42"/>
      <c r="U19824" s="42"/>
      <c r="V19824" s="42"/>
      <c r="W19824" s="42"/>
      <c r="X19824" s="42"/>
      <c r="Y19824" s="42"/>
      <c r="Z19824" s="42"/>
    </row>
    <row r="19825">
      <c r="B19825" s="42"/>
      <c r="D19825" s="90"/>
      <c r="F19825" s="90"/>
      <c r="G19825" s="42"/>
      <c r="H19825" s="90"/>
      <c r="M19825" s="42"/>
      <c r="S19825" s="42"/>
      <c r="T19825" s="42"/>
      <c r="U19825" s="42"/>
      <c r="V19825" s="42"/>
      <c r="W19825" s="42"/>
      <c r="X19825" s="42"/>
      <c r="Y19825" s="42"/>
      <c r="Z19825" s="42"/>
    </row>
    <row r="19826">
      <c r="B19826" s="42"/>
      <c r="D19826" s="90"/>
      <c r="F19826" s="90"/>
      <c r="G19826" s="42"/>
      <c r="H19826" s="90"/>
      <c r="M19826" s="42"/>
      <c r="S19826" s="42"/>
      <c r="T19826" s="42"/>
      <c r="U19826" s="42"/>
      <c r="V19826" s="42"/>
      <c r="W19826" s="42"/>
      <c r="X19826" s="42"/>
      <c r="Y19826" s="42"/>
      <c r="Z19826" s="42"/>
    </row>
    <row r="19827">
      <c r="B19827" s="42"/>
      <c r="D19827" s="90"/>
      <c r="F19827" s="90"/>
      <c r="G19827" s="42"/>
      <c r="H19827" s="90"/>
      <c r="M19827" s="42"/>
      <c r="S19827" s="42"/>
      <c r="T19827" s="42"/>
      <c r="U19827" s="42"/>
      <c r="V19827" s="42"/>
      <c r="W19827" s="42"/>
      <c r="X19827" s="42"/>
      <c r="Y19827" s="42"/>
      <c r="Z19827" s="42"/>
    </row>
    <row r="19828">
      <c r="B19828" s="42"/>
      <c r="D19828" s="90"/>
      <c r="F19828" s="90"/>
      <c r="G19828" s="42"/>
      <c r="H19828" s="90"/>
      <c r="M19828" s="42"/>
      <c r="S19828" s="42"/>
      <c r="T19828" s="42"/>
      <c r="U19828" s="42"/>
      <c r="V19828" s="42"/>
      <c r="W19828" s="42"/>
      <c r="X19828" s="42"/>
      <c r="Y19828" s="42"/>
      <c r="Z19828" s="42"/>
    </row>
    <row r="19829">
      <c r="B19829" s="42"/>
      <c r="D19829" s="90"/>
      <c r="F19829" s="90"/>
      <c r="G19829" s="42"/>
      <c r="H19829" s="90"/>
      <c r="M19829" s="42"/>
      <c r="S19829" s="42"/>
      <c r="T19829" s="42"/>
      <c r="U19829" s="42"/>
      <c r="V19829" s="42"/>
      <c r="W19829" s="42"/>
      <c r="X19829" s="42"/>
      <c r="Y19829" s="42"/>
      <c r="Z19829" s="42"/>
    </row>
    <row r="19830">
      <c r="B19830" s="42"/>
      <c r="D19830" s="90"/>
      <c r="F19830" s="90"/>
      <c r="G19830" s="42"/>
      <c r="H19830" s="90"/>
      <c r="M19830" s="42"/>
      <c r="S19830" s="42"/>
      <c r="T19830" s="42"/>
      <c r="U19830" s="42"/>
      <c r="V19830" s="42"/>
      <c r="W19830" s="42"/>
      <c r="X19830" s="42"/>
      <c r="Y19830" s="42"/>
      <c r="Z19830" s="42"/>
    </row>
    <row r="19831">
      <c r="B19831" s="42"/>
      <c r="D19831" s="90"/>
      <c r="F19831" s="90"/>
      <c r="G19831" s="42"/>
      <c r="H19831" s="90"/>
      <c r="M19831" s="42"/>
      <c r="S19831" s="42"/>
      <c r="T19831" s="42"/>
      <c r="U19831" s="42"/>
      <c r="V19831" s="42"/>
      <c r="W19831" s="42"/>
      <c r="X19831" s="42"/>
      <c r="Y19831" s="42"/>
      <c r="Z19831" s="42"/>
    </row>
    <row r="19832">
      <c r="B19832" s="42"/>
      <c r="D19832" s="90"/>
      <c r="F19832" s="90"/>
      <c r="G19832" s="42"/>
      <c r="H19832" s="90"/>
      <c r="M19832" s="42"/>
      <c r="S19832" s="42"/>
      <c r="T19832" s="42"/>
      <c r="U19832" s="42"/>
      <c r="V19832" s="42"/>
      <c r="W19832" s="42"/>
      <c r="X19832" s="42"/>
      <c r="Y19832" s="42"/>
      <c r="Z19832" s="42"/>
    </row>
    <row r="19833">
      <c r="B19833" s="42"/>
      <c r="D19833" s="90"/>
      <c r="F19833" s="90"/>
      <c r="G19833" s="42"/>
      <c r="H19833" s="90"/>
      <c r="M19833" s="42"/>
      <c r="S19833" s="42"/>
      <c r="T19833" s="42"/>
      <c r="U19833" s="42"/>
      <c r="V19833" s="42"/>
      <c r="W19833" s="42"/>
      <c r="X19833" s="42"/>
      <c r="Y19833" s="42"/>
      <c r="Z19833" s="42"/>
    </row>
    <row r="19834">
      <c r="B19834" s="42"/>
      <c r="D19834" s="90"/>
      <c r="F19834" s="90"/>
      <c r="G19834" s="42"/>
      <c r="H19834" s="90"/>
      <c r="M19834" s="42"/>
      <c r="S19834" s="42"/>
      <c r="T19834" s="42"/>
      <c r="U19834" s="42"/>
      <c r="V19834" s="42"/>
      <c r="W19834" s="42"/>
      <c r="X19834" s="42"/>
      <c r="Y19834" s="42"/>
      <c r="Z19834" s="42"/>
    </row>
    <row r="19835">
      <c r="B19835" s="42"/>
      <c r="D19835" s="90"/>
      <c r="F19835" s="90"/>
      <c r="G19835" s="42"/>
      <c r="H19835" s="90"/>
      <c r="M19835" s="42"/>
      <c r="S19835" s="42"/>
      <c r="T19835" s="42"/>
      <c r="U19835" s="42"/>
      <c r="V19835" s="42"/>
      <c r="W19835" s="42"/>
      <c r="X19835" s="42"/>
      <c r="Y19835" s="42"/>
      <c r="Z19835" s="42"/>
    </row>
    <row r="19836">
      <c r="B19836" s="42"/>
      <c r="D19836" s="90"/>
      <c r="F19836" s="90"/>
      <c r="G19836" s="42"/>
      <c r="H19836" s="90"/>
      <c r="M19836" s="42"/>
      <c r="S19836" s="42"/>
      <c r="T19836" s="42"/>
      <c r="U19836" s="42"/>
      <c r="V19836" s="42"/>
      <c r="W19836" s="42"/>
      <c r="X19836" s="42"/>
      <c r="Y19836" s="42"/>
      <c r="Z19836" s="42"/>
    </row>
    <row r="19837">
      <c r="B19837" s="42"/>
      <c r="D19837" s="90"/>
      <c r="F19837" s="90"/>
      <c r="G19837" s="42"/>
      <c r="H19837" s="90"/>
      <c r="M19837" s="42"/>
      <c r="S19837" s="42"/>
      <c r="T19837" s="42"/>
      <c r="U19837" s="42"/>
      <c r="V19837" s="42"/>
      <c r="W19837" s="42"/>
      <c r="X19837" s="42"/>
      <c r="Y19837" s="42"/>
      <c r="Z19837" s="42"/>
    </row>
    <row r="19838">
      <c r="B19838" s="42"/>
      <c r="D19838" s="90"/>
      <c r="F19838" s="90"/>
      <c r="G19838" s="42"/>
      <c r="H19838" s="90"/>
      <c r="M19838" s="42"/>
      <c r="S19838" s="42"/>
      <c r="T19838" s="42"/>
      <c r="U19838" s="42"/>
      <c r="V19838" s="42"/>
      <c r="W19838" s="42"/>
      <c r="X19838" s="42"/>
      <c r="Y19838" s="42"/>
      <c r="Z19838" s="42"/>
    </row>
    <row r="19839">
      <c r="B19839" s="42"/>
      <c r="D19839" s="90"/>
      <c r="F19839" s="90"/>
      <c r="G19839" s="42"/>
      <c r="H19839" s="90"/>
      <c r="M19839" s="42"/>
      <c r="S19839" s="42"/>
      <c r="T19839" s="42"/>
      <c r="U19839" s="42"/>
      <c r="V19839" s="42"/>
      <c r="W19839" s="42"/>
      <c r="X19839" s="42"/>
      <c r="Y19839" s="42"/>
      <c r="Z19839" s="42"/>
    </row>
    <row r="19840">
      <c r="B19840" s="42"/>
      <c r="D19840" s="90"/>
      <c r="F19840" s="90"/>
      <c r="G19840" s="42"/>
      <c r="H19840" s="90"/>
      <c r="M19840" s="42"/>
      <c r="S19840" s="42"/>
      <c r="T19840" s="42"/>
      <c r="U19840" s="42"/>
      <c r="V19840" s="42"/>
      <c r="W19840" s="42"/>
      <c r="X19840" s="42"/>
      <c r="Y19840" s="42"/>
      <c r="Z19840" s="42"/>
    </row>
    <row r="19841">
      <c r="B19841" s="42"/>
      <c r="D19841" s="90"/>
      <c r="F19841" s="90"/>
      <c r="G19841" s="42"/>
      <c r="H19841" s="90"/>
      <c r="M19841" s="42"/>
      <c r="S19841" s="42"/>
      <c r="T19841" s="42"/>
      <c r="U19841" s="42"/>
      <c r="V19841" s="42"/>
      <c r="W19841" s="42"/>
      <c r="X19841" s="42"/>
      <c r="Y19841" s="42"/>
      <c r="Z19841" s="42"/>
    </row>
    <row r="19842">
      <c r="B19842" s="42"/>
      <c r="D19842" s="90"/>
      <c r="F19842" s="90"/>
      <c r="G19842" s="42"/>
      <c r="H19842" s="90"/>
      <c r="M19842" s="42"/>
      <c r="S19842" s="42"/>
      <c r="T19842" s="42"/>
      <c r="U19842" s="42"/>
      <c r="V19842" s="42"/>
      <c r="W19842" s="42"/>
      <c r="X19842" s="42"/>
      <c r="Y19842" s="42"/>
      <c r="Z19842" s="42"/>
    </row>
    <row r="19843">
      <c r="B19843" s="42"/>
      <c r="D19843" s="90"/>
      <c r="F19843" s="90"/>
      <c r="G19843" s="42"/>
      <c r="H19843" s="90"/>
      <c r="M19843" s="42"/>
      <c r="S19843" s="42"/>
      <c r="T19843" s="42"/>
      <c r="U19843" s="42"/>
      <c r="V19843" s="42"/>
      <c r="W19843" s="42"/>
      <c r="X19843" s="42"/>
      <c r="Y19843" s="42"/>
      <c r="Z19843" s="42"/>
    </row>
    <row r="19844">
      <c r="B19844" s="42"/>
      <c r="D19844" s="90"/>
      <c r="F19844" s="90"/>
      <c r="G19844" s="42"/>
      <c r="H19844" s="90"/>
      <c r="M19844" s="42"/>
      <c r="S19844" s="42"/>
      <c r="T19844" s="42"/>
      <c r="U19844" s="42"/>
      <c r="V19844" s="42"/>
      <c r="W19844" s="42"/>
      <c r="X19844" s="42"/>
      <c r="Y19844" s="42"/>
      <c r="Z19844" s="42"/>
    </row>
    <row r="19845">
      <c r="B19845" s="42"/>
      <c r="D19845" s="90"/>
      <c r="F19845" s="90"/>
      <c r="G19845" s="42"/>
      <c r="H19845" s="90"/>
      <c r="M19845" s="42"/>
      <c r="S19845" s="42"/>
      <c r="T19845" s="42"/>
      <c r="U19845" s="42"/>
      <c r="V19845" s="42"/>
      <c r="W19845" s="42"/>
      <c r="X19845" s="42"/>
      <c r="Y19845" s="42"/>
      <c r="Z19845" s="42"/>
    </row>
    <row r="19846">
      <c r="B19846" s="42"/>
      <c r="D19846" s="90"/>
      <c r="F19846" s="90"/>
      <c r="G19846" s="42"/>
      <c r="H19846" s="90"/>
      <c r="M19846" s="42"/>
      <c r="S19846" s="42"/>
      <c r="T19846" s="42"/>
      <c r="U19846" s="42"/>
      <c r="V19846" s="42"/>
      <c r="W19846" s="42"/>
      <c r="X19846" s="42"/>
      <c r="Y19846" s="42"/>
      <c r="Z19846" s="42"/>
    </row>
    <row r="19847">
      <c r="B19847" s="42"/>
      <c r="D19847" s="90"/>
      <c r="F19847" s="90"/>
      <c r="G19847" s="42"/>
      <c r="H19847" s="90"/>
      <c r="M19847" s="42"/>
      <c r="S19847" s="42"/>
      <c r="T19847" s="42"/>
      <c r="U19847" s="42"/>
      <c r="V19847" s="42"/>
      <c r="W19847" s="42"/>
      <c r="X19847" s="42"/>
      <c r="Y19847" s="42"/>
      <c r="Z19847" s="42"/>
    </row>
    <row r="19848">
      <c r="B19848" s="42"/>
      <c r="D19848" s="90"/>
      <c r="F19848" s="90"/>
      <c r="G19848" s="42"/>
      <c r="H19848" s="90"/>
      <c r="M19848" s="42"/>
      <c r="S19848" s="42"/>
      <c r="T19848" s="42"/>
      <c r="U19848" s="42"/>
      <c r="V19848" s="42"/>
      <c r="W19848" s="42"/>
      <c r="X19848" s="42"/>
      <c r="Y19848" s="42"/>
      <c r="Z19848" s="42"/>
    </row>
    <row r="19849">
      <c r="B19849" s="42"/>
      <c r="D19849" s="90"/>
      <c r="F19849" s="90"/>
      <c r="G19849" s="42"/>
      <c r="H19849" s="90"/>
      <c r="M19849" s="42"/>
      <c r="S19849" s="42"/>
      <c r="T19849" s="42"/>
      <c r="U19849" s="42"/>
      <c r="V19849" s="42"/>
      <c r="W19849" s="42"/>
      <c r="X19849" s="42"/>
      <c r="Y19849" s="42"/>
      <c r="Z19849" s="42"/>
    </row>
    <row r="19850">
      <c r="B19850" s="42"/>
      <c r="D19850" s="90"/>
      <c r="F19850" s="90"/>
      <c r="G19850" s="42"/>
      <c r="H19850" s="90"/>
      <c r="M19850" s="42"/>
      <c r="S19850" s="42"/>
      <c r="T19850" s="42"/>
      <c r="U19850" s="42"/>
      <c r="V19850" s="42"/>
      <c r="W19850" s="42"/>
      <c r="X19850" s="42"/>
      <c r="Y19850" s="42"/>
      <c r="Z19850" s="42"/>
    </row>
    <row r="19851">
      <c r="B19851" s="42"/>
      <c r="D19851" s="90"/>
      <c r="F19851" s="90"/>
      <c r="G19851" s="42"/>
      <c r="H19851" s="90"/>
      <c r="M19851" s="42"/>
      <c r="S19851" s="42"/>
      <c r="T19851" s="42"/>
      <c r="U19851" s="42"/>
      <c r="V19851" s="42"/>
      <c r="W19851" s="42"/>
      <c r="X19851" s="42"/>
      <c r="Y19851" s="42"/>
      <c r="Z19851" s="42"/>
    </row>
    <row r="19852">
      <c r="B19852" s="42"/>
      <c r="D19852" s="90"/>
      <c r="F19852" s="90"/>
      <c r="G19852" s="42"/>
      <c r="H19852" s="90"/>
      <c r="M19852" s="42"/>
      <c r="S19852" s="42"/>
      <c r="T19852" s="42"/>
      <c r="U19852" s="42"/>
      <c r="V19852" s="42"/>
      <c r="W19852" s="42"/>
      <c r="X19852" s="42"/>
      <c r="Y19852" s="42"/>
      <c r="Z19852" s="42"/>
    </row>
    <row r="19853">
      <c r="B19853" s="42"/>
      <c r="D19853" s="90"/>
      <c r="F19853" s="90"/>
      <c r="G19853" s="42"/>
      <c r="H19853" s="90"/>
      <c r="M19853" s="42"/>
      <c r="S19853" s="42"/>
      <c r="T19853" s="42"/>
      <c r="U19853" s="42"/>
      <c r="V19853" s="42"/>
      <c r="W19853" s="42"/>
      <c r="X19853" s="42"/>
      <c r="Y19853" s="42"/>
      <c r="Z19853" s="42"/>
    </row>
    <row r="19854">
      <c r="B19854" s="42"/>
      <c r="D19854" s="90"/>
      <c r="F19854" s="90"/>
      <c r="G19854" s="42"/>
      <c r="H19854" s="90"/>
      <c r="M19854" s="42"/>
      <c r="S19854" s="42"/>
      <c r="T19854" s="42"/>
      <c r="U19854" s="42"/>
      <c r="V19854" s="42"/>
      <c r="W19854" s="42"/>
      <c r="X19854" s="42"/>
      <c r="Y19854" s="42"/>
      <c r="Z19854" s="42"/>
    </row>
    <row r="19855">
      <c r="B19855" s="42"/>
      <c r="D19855" s="90"/>
      <c r="F19855" s="90"/>
      <c r="G19855" s="42"/>
      <c r="H19855" s="90"/>
      <c r="M19855" s="42"/>
      <c r="S19855" s="42"/>
      <c r="T19855" s="42"/>
      <c r="U19855" s="42"/>
      <c r="V19855" s="42"/>
      <c r="W19855" s="42"/>
      <c r="X19855" s="42"/>
      <c r="Y19855" s="42"/>
      <c r="Z19855" s="42"/>
    </row>
    <row r="19856">
      <c r="B19856" s="42"/>
      <c r="D19856" s="90"/>
      <c r="F19856" s="90"/>
      <c r="G19856" s="42"/>
      <c r="H19856" s="90"/>
      <c r="M19856" s="42"/>
      <c r="S19856" s="42"/>
      <c r="T19856" s="42"/>
      <c r="U19856" s="42"/>
      <c r="V19856" s="42"/>
      <c r="W19856" s="42"/>
      <c r="X19856" s="42"/>
      <c r="Y19856" s="42"/>
      <c r="Z19856" s="42"/>
    </row>
    <row r="19857">
      <c r="B19857" s="42"/>
      <c r="D19857" s="90"/>
      <c r="F19857" s="90"/>
      <c r="G19857" s="42"/>
      <c r="H19857" s="90"/>
      <c r="M19857" s="42"/>
      <c r="S19857" s="42"/>
      <c r="T19857" s="42"/>
      <c r="U19857" s="42"/>
      <c r="V19857" s="42"/>
      <c r="W19857" s="42"/>
      <c r="X19857" s="42"/>
      <c r="Y19857" s="42"/>
      <c r="Z19857" s="42"/>
    </row>
    <row r="19858">
      <c r="B19858" s="42"/>
      <c r="D19858" s="90"/>
      <c r="F19858" s="90"/>
      <c r="G19858" s="42"/>
      <c r="H19858" s="90"/>
      <c r="M19858" s="42"/>
      <c r="S19858" s="42"/>
      <c r="T19858" s="42"/>
      <c r="U19858" s="42"/>
      <c r="V19858" s="42"/>
      <c r="W19858" s="42"/>
      <c r="X19858" s="42"/>
      <c r="Y19858" s="42"/>
      <c r="Z19858" s="42"/>
    </row>
    <row r="19859">
      <c r="B19859" s="42"/>
      <c r="D19859" s="90"/>
      <c r="F19859" s="90"/>
      <c r="G19859" s="42"/>
      <c r="H19859" s="90"/>
      <c r="M19859" s="42"/>
      <c r="S19859" s="42"/>
      <c r="T19859" s="42"/>
      <c r="U19859" s="42"/>
      <c r="V19859" s="42"/>
      <c r="W19859" s="42"/>
      <c r="X19859" s="42"/>
      <c r="Y19859" s="42"/>
      <c r="Z19859" s="42"/>
    </row>
    <row r="19860">
      <c r="B19860" s="42"/>
      <c r="D19860" s="90"/>
      <c r="F19860" s="90"/>
      <c r="G19860" s="42"/>
      <c r="H19860" s="90"/>
      <c r="M19860" s="42"/>
      <c r="S19860" s="42"/>
      <c r="T19860" s="42"/>
      <c r="U19860" s="42"/>
      <c r="V19860" s="42"/>
      <c r="W19860" s="42"/>
      <c r="X19860" s="42"/>
      <c r="Y19860" s="42"/>
      <c r="Z19860" s="42"/>
    </row>
    <row r="19861">
      <c r="B19861" s="42"/>
      <c r="D19861" s="90"/>
      <c r="F19861" s="90"/>
      <c r="G19861" s="42"/>
      <c r="H19861" s="90"/>
      <c r="M19861" s="42"/>
      <c r="S19861" s="42"/>
      <c r="T19861" s="42"/>
      <c r="U19861" s="42"/>
      <c r="V19861" s="42"/>
      <c r="W19861" s="42"/>
      <c r="X19861" s="42"/>
      <c r="Y19861" s="42"/>
      <c r="Z19861" s="42"/>
    </row>
    <row r="19862">
      <c r="B19862" s="42"/>
      <c r="D19862" s="90"/>
      <c r="F19862" s="90"/>
      <c r="G19862" s="42"/>
      <c r="H19862" s="90"/>
      <c r="M19862" s="42"/>
      <c r="S19862" s="42"/>
      <c r="T19862" s="42"/>
      <c r="U19862" s="42"/>
      <c r="V19862" s="42"/>
      <c r="W19862" s="42"/>
      <c r="X19862" s="42"/>
      <c r="Y19862" s="42"/>
      <c r="Z19862" s="42"/>
    </row>
    <row r="19863">
      <c r="B19863" s="42"/>
      <c r="D19863" s="90"/>
      <c r="F19863" s="90"/>
      <c r="G19863" s="42"/>
      <c r="H19863" s="90"/>
      <c r="M19863" s="42"/>
      <c r="S19863" s="42"/>
      <c r="T19863" s="42"/>
      <c r="U19863" s="42"/>
      <c r="V19863" s="42"/>
      <c r="W19863" s="42"/>
      <c r="X19863" s="42"/>
      <c r="Y19863" s="42"/>
      <c r="Z19863" s="42"/>
    </row>
    <row r="19864">
      <c r="B19864" s="42"/>
      <c r="D19864" s="90"/>
      <c r="F19864" s="90"/>
      <c r="G19864" s="42"/>
      <c r="H19864" s="90"/>
      <c r="M19864" s="42"/>
      <c r="S19864" s="42"/>
      <c r="T19864" s="42"/>
      <c r="U19864" s="42"/>
      <c r="V19864" s="42"/>
      <c r="W19864" s="42"/>
      <c r="X19864" s="42"/>
      <c r="Y19864" s="42"/>
      <c r="Z19864" s="42"/>
    </row>
    <row r="19865">
      <c r="B19865" s="42"/>
      <c r="D19865" s="90"/>
      <c r="F19865" s="90"/>
      <c r="G19865" s="42"/>
      <c r="H19865" s="90"/>
      <c r="M19865" s="42"/>
      <c r="S19865" s="42"/>
      <c r="T19865" s="42"/>
      <c r="U19865" s="42"/>
      <c r="V19865" s="42"/>
      <c r="W19865" s="42"/>
      <c r="X19865" s="42"/>
      <c r="Y19865" s="42"/>
      <c r="Z19865" s="42"/>
    </row>
    <row r="19866">
      <c r="B19866" s="42"/>
      <c r="D19866" s="90"/>
      <c r="F19866" s="90"/>
      <c r="G19866" s="42"/>
      <c r="H19866" s="90"/>
      <c r="M19866" s="42"/>
      <c r="S19866" s="42"/>
      <c r="T19866" s="42"/>
      <c r="U19866" s="42"/>
      <c r="V19866" s="42"/>
      <c r="W19866" s="42"/>
      <c r="X19866" s="42"/>
      <c r="Y19866" s="42"/>
      <c r="Z19866" s="42"/>
    </row>
    <row r="19867">
      <c r="B19867" s="42"/>
      <c r="D19867" s="90"/>
      <c r="F19867" s="90"/>
      <c r="G19867" s="42"/>
      <c r="H19867" s="90"/>
      <c r="M19867" s="42"/>
      <c r="S19867" s="42"/>
      <c r="T19867" s="42"/>
      <c r="U19867" s="42"/>
      <c r="V19867" s="42"/>
      <c r="W19867" s="42"/>
      <c r="X19867" s="42"/>
      <c r="Y19867" s="42"/>
      <c r="Z19867" s="42"/>
    </row>
    <row r="19868">
      <c r="B19868" s="42"/>
      <c r="D19868" s="90"/>
      <c r="F19868" s="90"/>
      <c r="G19868" s="42"/>
      <c r="H19868" s="90"/>
      <c r="M19868" s="42"/>
      <c r="S19868" s="42"/>
      <c r="T19868" s="42"/>
      <c r="U19868" s="42"/>
      <c r="V19868" s="42"/>
      <c r="W19868" s="42"/>
      <c r="X19868" s="42"/>
      <c r="Y19868" s="42"/>
      <c r="Z19868" s="42"/>
    </row>
    <row r="19869">
      <c r="B19869" s="42"/>
      <c r="D19869" s="90"/>
      <c r="F19869" s="90"/>
      <c r="G19869" s="42"/>
      <c r="H19869" s="90"/>
      <c r="M19869" s="42"/>
      <c r="S19869" s="42"/>
      <c r="T19869" s="42"/>
      <c r="U19869" s="42"/>
      <c r="V19869" s="42"/>
      <c r="W19869" s="42"/>
      <c r="X19869" s="42"/>
      <c r="Y19869" s="42"/>
      <c r="Z19869" s="42"/>
    </row>
    <row r="19870">
      <c r="B19870" s="42"/>
      <c r="D19870" s="90"/>
      <c r="F19870" s="90"/>
      <c r="G19870" s="42"/>
      <c r="H19870" s="90"/>
      <c r="M19870" s="42"/>
      <c r="S19870" s="42"/>
      <c r="T19870" s="42"/>
      <c r="U19870" s="42"/>
      <c r="V19870" s="42"/>
      <c r="W19870" s="42"/>
      <c r="X19870" s="42"/>
      <c r="Y19870" s="42"/>
      <c r="Z19870" s="42"/>
    </row>
    <row r="19871">
      <c r="B19871" s="42"/>
      <c r="D19871" s="90"/>
      <c r="F19871" s="90"/>
      <c r="G19871" s="42"/>
      <c r="H19871" s="90"/>
      <c r="M19871" s="42"/>
      <c r="S19871" s="42"/>
      <c r="T19871" s="42"/>
      <c r="U19871" s="42"/>
      <c r="V19871" s="42"/>
      <c r="W19871" s="42"/>
      <c r="X19871" s="42"/>
      <c r="Y19871" s="42"/>
      <c r="Z19871" s="42"/>
    </row>
    <row r="19872">
      <c r="B19872" s="42"/>
      <c r="D19872" s="90"/>
      <c r="F19872" s="90"/>
      <c r="G19872" s="42"/>
      <c r="H19872" s="90"/>
      <c r="M19872" s="42"/>
      <c r="S19872" s="42"/>
      <c r="T19872" s="42"/>
      <c r="U19872" s="42"/>
      <c r="V19872" s="42"/>
      <c r="W19872" s="42"/>
      <c r="X19872" s="42"/>
      <c r="Y19872" s="42"/>
      <c r="Z19872" s="42"/>
    </row>
    <row r="19873">
      <c r="B19873" s="42"/>
      <c r="D19873" s="90"/>
      <c r="F19873" s="90"/>
      <c r="G19873" s="42"/>
      <c r="H19873" s="90"/>
      <c r="M19873" s="42"/>
      <c r="S19873" s="42"/>
      <c r="T19873" s="42"/>
      <c r="U19873" s="42"/>
      <c r="V19873" s="42"/>
      <c r="W19873" s="42"/>
      <c r="X19873" s="42"/>
      <c r="Y19873" s="42"/>
      <c r="Z19873" s="42"/>
    </row>
    <row r="19874">
      <c r="B19874" s="42"/>
      <c r="D19874" s="90"/>
      <c r="F19874" s="90"/>
      <c r="G19874" s="42"/>
      <c r="H19874" s="90"/>
      <c r="M19874" s="42"/>
      <c r="S19874" s="42"/>
      <c r="T19874" s="42"/>
      <c r="U19874" s="42"/>
      <c r="V19874" s="42"/>
      <c r="W19874" s="42"/>
      <c r="X19874" s="42"/>
      <c r="Y19874" s="42"/>
      <c r="Z19874" s="42"/>
    </row>
    <row r="19875">
      <c r="B19875" s="42"/>
      <c r="D19875" s="90"/>
      <c r="F19875" s="90"/>
      <c r="G19875" s="42"/>
      <c r="H19875" s="90"/>
      <c r="M19875" s="42"/>
      <c r="S19875" s="42"/>
      <c r="T19875" s="42"/>
      <c r="U19875" s="42"/>
      <c r="V19875" s="42"/>
      <c r="W19875" s="42"/>
      <c r="X19875" s="42"/>
      <c r="Y19875" s="42"/>
      <c r="Z19875" s="42"/>
    </row>
    <row r="19876">
      <c r="B19876" s="42"/>
      <c r="D19876" s="90"/>
      <c r="F19876" s="90"/>
      <c r="G19876" s="42"/>
      <c r="H19876" s="90"/>
      <c r="M19876" s="42"/>
      <c r="S19876" s="42"/>
      <c r="T19876" s="42"/>
      <c r="U19876" s="42"/>
      <c r="V19876" s="42"/>
      <c r="W19876" s="42"/>
      <c r="X19876" s="42"/>
      <c r="Y19876" s="42"/>
      <c r="Z19876" s="42"/>
    </row>
    <row r="19877">
      <c r="B19877" s="42"/>
      <c r="D19877" s="90"/>
      <c r="F19877" s="90"/>
      <c r="G19877" s="42"/>
      <c r="H19877" s="90"/>
      <c r="M19877" s="42"/>
      <c r="S19877" s="42"/>
      <c r="T19877" s="42"/>
      <c r="U19877" s="42"/>
      <c r="V19877" s="42"/>
      <c r="W19877" s="42"/>
      <c r="X19877" s="42"/>
      <c r="Y19877" s="42"/>
      <c r="Z19877" s="42"/>
    </row>
    <row r="19878">
      <c r="B19878" s="42"/>
      <c r="D19878" s="90"/>
      <c r="F19878" s="90"/>
      <c r="G19878" s="42"/>
      <c r="H19878" s="90"/>
      <c r="M19878" s="42"/>
      <c r="S19878" s="42"/>
      <c r="T19878" s="42"/>
      <c r="U19878" s="42"/>
      <c r="V19878" s="42"/>
      <c r="W19878" s="42"/>
      <c r="X19878" s="42"/>
      <c r="Y19878" s="42"/>
      <c r="Z19878" s="42"/>
    </row>
    <row r="19879">
      <c r="B19879" s="42"/>
      <c r="D19879" s="90"/>
      <c r="F19879" s="90"/>
      <c r="G19879" s="42"/>
      <c r="H19879" s="90"/>
      <c r="M19879" s="42"/>
      <c r="S19879" s="42"/>
      <c r="T19879" s="42"/>
      <c r="U19879" s="42"/>
      <c r="V19879" s="42"/>
      <c r="W19879" s="42"/>
      <c r="X19879" s="42"/>
      <c r="Y19879" s="42"/>
      <c r="Z19879" s="42"/>
    </row>
    <row r="19880">
      <c r="B19880" s="42"/>
      <c r="D19880" s="90"/>
      <c r="F19880" s="90"/>
      <c r="G19880" s="42"/>
      <c r="H19880" s="90"/>
      <c r="M19880" s="42"/>
      <c r="S19880" s="42"/>
      <c r="T19880" s="42"/>
      <c r="U19880" s="42"/>
      <c r="V19880" s="42"/>
      <c r="W19880" s="42"/>
      <c r="X19880" s="42"/>
      <c r="Y19880" s="42"/>
      <c r="Z19880" s="42"/>
    </row>
    <row r="19881">
      <c r="B19881" s="42"/>
      <c r="D19881" s="90"/>
      <c r="F19881" s="90"/>
      <c r="G19881" s="42"/>
      <c r="H19881" s="90"/>
      <c r="M19881" s="42"/>
      <c r="S19881" s="42"/>
      <c r="T19881" s="42"/>
      <c r="U19881" s="42"/>
      <c r="V19881" s="42"/>
      <c r="W19881" s="42"/>
      <c r="X19881" s="42"/>
      <c r="Y19881" s="42"/>
      <c r="Z19881" s="42"/>
    </row>
    <row r="19882">
      <c r="B19882" s="42"/>
      <c r="D19882" s="90"/>
      <c r="F19882" s="90"/>
      <c r="G19882" s="42"/>
      <c r="H19882" s="90"/>
      <c r="M19882" s="42"/>
      <c r="S19882" s="42"/>
      <c r="T19882" s="42"/>
      <c r="U19882" s="42"/>
      <c r="V19882" s="42"/>
      <c r="W19882" s="42"/>
      <c r="X19882" s="42"/>
      <c r="Y19882" s="42"/>
      <c r="Z19882" s="42"/>
    </row>
    <row r="19883">
      <c r="B19883" s="42"/>
      <c r="D19883" s="90"/>
      <c r="F19883" s="90"/>
      <c r="G19883" s="42"/>
      <c r="H19883" s="90"/>
      <c r="M19883" s="42"/>
      <c r="S19883" s="42"/>
      <c r="T19883" s="42"/>
      <c r="U19883" s="42"/>
      <c r="V19883" s="42"/>
      <c r="W19883" s="42"/>
      <c r="X19883" s="42"/>
      <c r="Y19883" s="42"/>
      <c r="Z19883" s="42"/>
    </row>
    <row r="19884">
      <c r="B19884" s="42"/>
      <c r="D19884" s="90"/>
      <c r="F19884" s="90"/>
      <c r="G19884" s="42"/>
      <c r="H19884" s="90"/>
      <c r="M19884" s="42"/>
      <c r="S19884" s="42"/>
      <c r="T19884" s="42"/>
      <c r="U19884" s="42"/>
      <c r="V19884" s="42"/>
      <c r="W19884" s="42"/>
      <c r="X19884" s="42"/>
      <c r="Y19884" s="42"/>
      <c r="Z19884" s="42"/>
    </row>
    <row r="19885">
      <c r="B19885" s="42"/>
      <c r="D19885" s="90"/>
      <c r="F19885" s="90"/>
      <c r="G19885" s="42"/>
      <c r="H19885" s="90"/>
      <c r="M19885" s="42"/>
      <c r="S19885" s="42"/>
      <c r="T19885" s="42"/>
      <c r="U19885" s="42"/>
      <c r="V19885" s="42"/>
      <c r="W19885" s="42"/>
      <c r="X19885" s="42"/>
      <c r="Y19885" s="42"/>
      <c r="Z19885" s="42"/>
    </row>
    <row r="19886">
      <c r="B19886" s="42"/>
      <c r="D19886" s="90"/>
      <c r="F19886" s="90"/>
      <c r="G19886" s="42"/>
      <c r="H19886" s="90"/>
      <c r="M19886" s="42"/>
      <c r="S19886" s="42"/>
      <c r="T19886" s="42"/>
      <c r="U19886" s="42"/>
      <c r="V19886" s="42"/>
      <c r="W19886" s="42"/>
      <c r="X19886" s="42"/>
      <c r="Y19886" s="42"/>
      <c r="Z19886" s="42"/>
    </row>
    <row r="19887">
      <c r="B19887" s="42"/>
      <c r="D19887" s="90"/>
      <c r="F19887" s="90"/>
      <c r="G19887" s="42"/>
      <c r="H19887" s="90"/>
      <c r="M19887" s="42"/>
      <c r="S19887" s="42"/>
      <c r="T19887" s="42"/>
      <c r="U19887" s="42"/>
      <c r="V19887" s="42"/>
      <c r="W19887" s="42"/>
      <c r="X19887" s="42"/>
      <c r="Y19887" s="42"/>
      <c r="Z19887" s="42"/>
    </row>
    <row r="19888">
      <c r="B19888" s="42"/>
      <c r="D19888" s="90"/>
      <c r="F19888" s="90"/>
      <c r="G19888" s="42"/>
      <c r="H19888" s="90"/>
      <c r="M19888" s="42"/>
      <c r="S19888" s="42"/>
      <c r="T19888" s="42"/>
      <c r="U19888" s="42"/>
      <c r="V19888" s="42"/>
      <c r="W19888" s="42"/>
      <c r="X19888" s="42"/>
      <c r="Y19888" s="42"/>
      <c r="Z19888" s="42"/>
    </row>
    <row r="19889">
      <c r="B19889" s="42"/>
      <c r="D19889" s="90"/>
      <c r="F19889" s="90"/>
      <c r="G19889" s="42"/>
      <c r="H19889" s="90"/>
      <c r="M19889" s="42"/>
      <c r="S19889" s="42"/>
      <c r="T19889" s="42"/>
      <c r="U19889" s="42"/>
      <c r="V19889" s="42"/>
      <c r="W19889" s="42"/>
      <c r="X19889" s="42"/>
      <c r="Y19889" s="42"/>
      <c r="Z19889" s="42"/>
    </row>
    <row r="19890">
      <c r="B19890" s="42"/>
      <c r="D19890" s="90"/>
      <c r="F19890" s="90"/>
      <c r="G19890" s="42"/>
      <c r="H19890" s="90"/>
      <c r="M19890" s="42"/>
      <c r="S19890" s="42"/>
      <c r="T19890" s="42"/>
      <c r="U19890" s="42"/>
      <c r="V19890" s="42"/>
      <c r="W19890" s="42"/>
      <c r="X19890" s="42"/>
      <c r="Y19890" s="42"/>
      <c r="Z19890" s="42"/>
    </row>
    <row r="19891">
      <c r="B19891" s="42"/>
      <c r="D19891" s="90"/>
      <c r="F19891" s="90"/>
      <c r="G19891" s="42"/>
      <c r="H19891" s="90"/>
      <c r="M19891" s="42"/>
      <c r="S19891" s="42"/>
      <c r="T19891" s="42"/>
      <c r="U19891" s="42"/>
      <c r="V19891" s="42"/>
      <c r="W19891" s="42"/>
      <c r="X19891" s="42"/>
      <c r="Y19891" s="42"/>
      <c r="Z19891" s="42"/>
    </row>
    <row r="19892">
      <c r="B19892" s="42"/>
      <c r="D19892" s="90"/>
      <c r="F19892" s="90"/>
      <c r="G19892" s="42"/>
      <c r="H19892" s="90"/>
      <c r="M19892" s="42"/>
      <c r="S19892" s="42"/>
      <c r="T19892" s="42"/>
      <c r="U19892" s="42"/>
      <c r="V19892" s="42"/>
      <c r="W19892" s="42"/>
      <c r="X19892" s="42"/>
      <c r="Y19892" s="42"/>
      <c r="Z19892" s="42"/>
    </row>
    <row r="19893">
      <c r="B19893" s="42"/>
      <c r="D19893" s="90"/>
      <c r="F19893" s="90"/>
      <c r="G19893" s="42"/>
      <c r="H19893" s="90"/>
      <c r="M19893" s="42"/>
      <c r="S19893" s="42"/>
      <c r="T19893" s="42"/>
      <c r="U19893" s="42"/>
      <c r="V19893" s="42"/>
      <c r="W19893" s="42"/>
      <c r="X19893" s="42"/>
      <c r="Y19893" s="42"/>
      <c r="Z19893" s="42"/>
    </row>
    <row r="19894">
      <c r="B19894" s="42"/>
      <c r="D19894" s="90"/>
      <c r="F19894" s="90"/>
      <c r="G19894" s="42"/>
      <c r="H19894" s="90"/>
      <c r="M19894" s="42"/>
      <c r="S19894" s="42"/>
      <c r="T19894" s="42"/>
      <c r="U19894" s="42"/>
      <c r="V19894" s="42"/>
      <c r="W19894" s="42"/>
      <c r="X19894" s="42"/>
      <c r="Y19894" s="42"/>
      <c r="Z19894" s="42"/>
    </row>
    <row r="19895">
      <c r="B19895" s="42"/>
      <c r="D19895" s="90"/>
      <c r="F19895" s="90"/>
      <c r="G19895" s="42"/>
      <c r="H19895" s="90"/>
      <c r="M19895" s="42"/>
      <c r="S19895" s="42"/>
      <c r="T19895" s="42"/>
      <c r="U19895" s="42"/>
      <c r="V19895" s="42"/>
      <c r="W19895" s="42"/>
      <c r="X19895" s="42"/>
      <c r="Y19895" s="42"/>
      <c r="Z19895" s="42"/>
    </row>
    <row r="19896">
      <c r="B19896" s="42"/>
      <c r="D19896" s="90"/>
      <c r="F19896" s="90"/>
      <c r="G19896" s="42"/>
      <c r="H19896" s="90"/>
      <c r="M19896" s="42"/>
      <c r="S19896" s="42"/>
      <c r="T19896" s="42"/>
      <c r="U19896" s="42"/>
      <c r="V19896" s="42"/>
      <c r="W19896" s="42"/>
      <c r="X19896" s="42"/>
      <c r="Y19896" s="42"/>
      <c r="Z19896" s="42"/>
    </row>
    <row r="19897">
      <c r="B19897" s="42"/>
      <c r="D19897" s="90"/>
      <c r="F19897" s="90"/>
      <c r="G19897" s="42"/>
      <c r="H19897" s="90"/>
      <c r="M19897" s="42"/>
      <c r="S19897" s="42"/>
      <c r="T19897" s="42"/>
      <c r="U19897" s="42"/>
      <c r="V19897" s="42"/>
      <c r="W19897" s="42"/>
      <c r="X19897" s="42"/>
      <c r="Y19897" s="42"/>
      <c r="Z19897" s="42"/>
    </row>
    <row r="19898">
      <c r="B19898" s="42"/>
      <c r="D19898" s="90"/>
      <c r="F19898" s="90"/>
      <c r="G19898" s="42"/>
      <c r="H19898" s="90"/>
      <c r="M19898" s="42"/>
      <c r="S19898" s="42"/>
      <c r="T19898" s="42"/>
      <c r="U19898" s="42"/>
      <c r="V19898" s="42"/>
      <c r="W19898" s="42"/>
      <c r="X19898" s="42"/>
      <c r="Y19898" s="42"/>
      <c r="Z19898" s="42"/>
    </row>
    <row r="19899">
      <c r="B19899" s="42"/>
      <c r="D19899" s="90"/>
      <c r="F19899" s="90"/>
      <c r="G19899" s="42"/>
      <c r="H19899" s="90"/>
      <c r="M19899" s="42"/>
      <c r="S19899" s="42"/>
      <c r="T19899" s="42"/>
      <c r="U19899" s="42"/>
      <c r="V19899" s="42"/>
      <c r="W19899" s="42"/>
      <c r="X19899" s="42"/>
      <c r="Y19899" s="42"/>
      <c r="Z19899" s="42"/>
    </row>
    <row r="19900">
      <c r="B19900" s="42"/>
      <c r="D19900" s="90"/>
      <c r="F19900" s="90"/>
      <c r="G19900" s="42"/>
      <c r="H19900" s="90"/>
      <c r="M19900" s="42"/>
      <c r="S19900" s="42"/>
      <c r="T19900" s="42"/>
      <c r="U19900" s="42"/>
      <c r="V19900" s="42"/>
      <c r="W19900" s="42"/>
      <c r="X19900" s="42"/>
      <c r="Y19900" s="42"/>
      <c r="Z19900" s="42"/>
    </row>
    <row r="19901">
      <c r="B19901" s="42"/>
      <c r="D19901" s="90"/>
      <c r="F19901" s="90"/>
      <c r="G19901" s="42"/>
      <c r="H19901" s="90"/>
      <c r="M19901" s="42"/>
      <c r="S19901" s="42"/>
      <c r="T19901" s="42"/>
      <c r="U19901" s="42"/>
      <c r="V19901" s="42"/>
      <c r="W19901" s="42"/>
      <c r="X19901" s="42"/>
      <c r="Y19901" s="42"/>
      <c r="Z19901" s="42"/>
    </row>
    <row r="19902">
      <c r="B19902" s="42"/>
      <c r="D19902" s="90"/>
      <c r="F19902" s="90"/>
      <c r="G19902" s="42"/>
      <c r="H19902" s="90"/>
      <c r="M19902" s="42"/>
      <c r="S19902" s="42"/>
      <c r="T19902" s="42"/>
      <c r="U19902" s="42"/>
      <c r="V19902" s="42"/>
      <c r="W19902" s="42"/>
      <c r="X19902" s="42"/>
      <c r="Y19902" s="42"/>
      <c r="Z19902" s="42"/>
    </row>
    <row r="19903">
      <c r="B19903" s="42"/>
      <c r="D19903" s="90"/>
      <c r="F19903" s="90"/>
      <c r="G19903" s="42"/>
      <c r="H19903" s="90"/>
      <c r="M19903" s="42"/>
      <c r="S19903" s="42"/>
      <c r="T19903" s="42"/>
      <c r="U19903" s="42"/>
      <c r="V19903" s="42"/>
      <c r="W19903" s="42"/>
      <c r="X19903" s="42"/>
      <c r="Y19903" s="42"/>
      <c r="Z19903" s="42"/>
    </row>
    <row r="19904">
      <c r="B19904" s="42"/>
      <c r="D19904" s="90"/>
      <c r="F19904" s="90"/>
      <c r="G19904" s="42"/>
      <c r="H19904" s="90"/>
      <c r="M19904" s="42"/>
      <c r="S19904" s="42"/>
      <c r="T19904" s="42"/>
      <c r="U19904" s="42"/>
      <c r="V19904" s="42"/>
      <c r="W19904" s="42"/>
      <c r="X19904" s="42"/>
      <c r="Y19904" s="42"/>
      <c r="Z19904" s="42"/>
    </row>
    <row r="19905">
      <c r="B19905" s="42"/>
      <c r="D19905" s="90"/>
      <c r="F19905" s="90"/>
      <c r="G19905" s="42"/>
      <c r="H19905" s="90"/>
      <c r="M19905" s="42"/>
      <c r="S19905" s="42"/>
      <c r="T19905" s="42"/>
      <c r="U19905" s="42"/>
      <c r="V19905" s="42"/>
      <c r="W19905" s="42"/>
      <c r="X19905" s="42"/>
      <c r="Y19905" s="42"/>
      <c r="Z19905" s="42"/>
    </row>
    <row r="19906">
      <c r="B19906" s="42"/>
      <c r="D19906" s="90"/>
      <c r="F19906" s="90"/>
      <c r="G19906" s="42"/>
      <c r="H19906" s="90"/>
      <c r="M19906" s="42"/>
      <c r="S19906" s="42"/>
      <c r="T19906" s="42"/>
      <c r="U19906" s="42"/>
      <c r="V19906" s="42"/>
      <c r="W19906" s="42"/>
      <c r="X19906" s="42"/>
      <c r="Y19906" s="42"/>
      <c r="Z19906" s="42"/>
    </row>
    <row r="19907">
      <c r="B19907" s="42"/>
      <c r="D19907" s="90"/>
      <c r="F19907" s="90"/>
      <c r="G19907" s="42"/>
      <c r="H19907" s="90"/>
      <c r="M19907" s="42"/>
      <c r="S19907" s="42"/>
      <c r="T19907" s="42"/>
      <c r="U19907" s="42"/>
      <c r="V19907" s="42"/>
      <c r="W19907" s="42"/>
      <c r="X19907" s="42"/>
      <c r="Y19907" s="42"/>
      <c r="Z19907" s="42"/>
    </row>
    <row r="19908">
      <c r="B19908" s="42"/>
      <c r="D19908" s="90"/>
      <c r="F19908" s="90"/>
      <c r="G19908" s="42"/>
      <c r="H19908" s="90"/>
      <c r="M19908" s="42"/>
      <c r="S19908" s="42"/>
      <c r="T19908" s="42"/>
      <c r="U19908" s="42"/>
      <c r="V19908" s="42"/>
      <c r="W19908" s="42"/>
      <c r="X19908" s="42"/>
      <c r="Y19908" s="42"/>
      <c r="Z19908" s="42"/>
    </row>
    <row r="19909">
      <c r="B19909" s="42"/>
      <c r="D19909" s="90"/>
      <c r="F19909" s="90"/>
      <c r="G19909" s="42"/>
      <c r="H19909" s="90"/>
      <c r="M19909" s="42"/>
      <c r="S19909" s="42"/>
      <c r="T19909" s="42"/>
      <c r="U19909" s="42"/>
      <c r="V19909" s="42"/>
      <c r="W19909" s="42"/>
      <c r="X19909" s="42"/>
      <c r="Y19909" s="42"/>
      <c r="Z19909" s="42"/>
    </row>
    <row r="19910">
      <c r="B19910" s="42"/>
      <c r="D19910" s="90"/>
      <c r="F19910" s="90"/>
      <c r="G19910" s="42"/>
      <c r="H19910" s="90"/>
      <c r="M19910" s="42"/>
      <c r="S19910" s="42"/>
      <c r="T19910" s="42"/>
      <c r="U19910" s="42"/>
      <c r="V19910" s="42"/>
      <c r="W19910" s="42"/>
      <c r="X19910" s="42"/>
      <c r="Y19910" s="42"/>
      <c r="Z19910" s="42"/>
    </row>
    <row r="19911">
      <c r="B19911" s="42"/>
      <c r="D19911" s="90"/>
      <c r="F19911" s="90"/>
      <c r="G19911" s="42"/>
      <c r="H19911" s="90"/>
      <c r="M19911" s="42"/>
      <c r="S19911" s="42"/>
      <c r="T19911" s="42"/>
      <c r="U19911" s="42"/>
      <c r="V19911" s="42"/>
      <c r="W19911" s="42"/>
      <c r="X19911" s="42"/>
      <c r="Y19911" s="42"/>
      <c r="Z19911" s="42"/>
    </row>
    <row r="19912">
      <c r="B19912" s="42"/>
      <c r="D19912" s="90"/>
      <c r="F19912" s="90"/>
      <c r="G19912" s="42"/>
      <c r="H19912" s="90"/>
      <c r="M19912" s="42"/>
      <c r="S19912" s="42"/>
      <c r="T19912" s="42"/>
      <c r="U19912" s="42"/>
      <c r="V19912" s="42"/>
      <c r="W19912" s="42"/>
      <c r="X19912" s="42"/>
      <c r="Y19912" s="42"/>
      <c r="Z19912" s="42"/>
    </row>
    <row r="19913">
      <c r="B19913" s="42"/>
      <c r="D19913" s="90"/>
      <c r="F19913" s="90"/>
      <c r="G19913" s="42"/>
      <c r="H19913" s="90"/>
      <c r="M19913" s="42"/>
      <c r="S19913" s="42"/>
      <c r="T19913" s="42"/>
      <c r="U19913" s="42"/>
      <c r="V19913" s="42"/>
      <c r="W19913" s="42"/>
      <c r="X19913" s="42"/>
      <c r="Y19913" s="42"/>
      <c r="Z19913" s="42"/>
    </row>
    <row r="19914">
      <c r="B19914" s="42"/>
      <c r="D19914" s="90"/>
      <c r="F19914" s="90"/>
      <c r="G19914" s="42"/>
      <c r="H19914" s="90"/>
      <c r="M19914" s="42"/>
      <c r="S19914" s="42"/>
      <c r="T19914" s="42"/>
      <c r="U19914" s="42"/>
      <c r="V19914" s="42"/>
      <c r="W19914" s="42"/>
      <c r="X19914" s="42"/>
      <c r="Y19914" s="42"/>
      <c r="Z19914" s="42"/>
    </row>
    <row r="19915">
      <c r="B19915" s="42"/>
      <c r="D19915" s="90"/>
      <c r="F19915" s="90"/>
      <c r="G19915" s="42"/>
      <c r="H19915" s="90"/>
      <c r="M19915" s="42"/>
      <c r="S19915" s="42"/>
      <c r="T19915" s="42"/>
      <c r="U19915" s="42"/>
      <c r="V19915" s="42"/>
      <c r="W19915" s="42"/>
      <c r="X19915" s="42"/>
      <c r="Y19915" s="42"/>
      <c r="Z19915" s="42"/>
    </row>
    <row r="19916">
      <c r="B19916" s="42"/>
      <c r="D19916" s="90"/>
      <c r="F19916" s="90"/>
      <c r="G19916" s="42"/>
      <c r="H19916" s="90"/>
      <c r="M19916" s="42"/>
      <c r="S19916" s="42"/>
      <c r="T19916" s="42"/>
      <c r="U19916" s="42"/>
      <c r="V19916" s="42"/>
      <c r="W19916" s="42"/>
      <c r="X19916" s="42"/>
      <c r="Y19916" s="42"/>
      <c r="Z19916" s="42"/>
    </row>
    <row r="19917">
      <c r="B19917" s="42"/>
      <c r="D19917" s="90"/>
      <c r="F19917" s="90"/>
      <c r="G19917" s="42"/>
      <c r="H19917" s="90"/>
      <c r="M19917" s="42"/>
      <c r="S19917" s="42"/>
      <c r="T19917" s="42"/>
      <c r="U19917" s="42"/>
      <c r="V19917" s="42"/>
      <c r="W19917" s="42"/>
      <c r="X19917" s="42"/>
      <c r="Y19917" s="42"/>
      <c r="Z19917" s="42"/>
    </row>
    <row r="19918">
      <c r="B19918" s="42"/>
      <c r="D19918" s="90"/>
      <c r="F19918" s="90"/>
      <c r="G19918" s="42"/>
      <c r="H19918" s="90"/>
      <c r="M19918" s="42"/>
      <c r="S19918" s="42"/>
      <c r="T19918" s="42"/>
      <c r="U19918" s="42"/>
      <c r="V19918" s="42"/>
      <c r="W19918" s="42"/>
      <c r="X19918" s="42"/>
      <c r="Y19918" s="42"/>
      <c r="Z19918" s="42"/>
    </row>
    <row r="19919">
      <c r="B19919" s="42"/>
      <c r="D19919" s="90"/>
      <c r="F19919" s="90"/>
      <c r="G19919" s="42"/>
      <c r="H19919" s="90"/>
      <c r="M19919" s="42"/>
      <c r="S19919" s="42"/>
      <c r="T19919" s="42"/>
      <c r="U19919" s="42"/>
      <c r="V19919" s="42"/>
      <c r="W19919" s="42"/>
      <c r="X19919" s="42"/>
      <c r="Y19919" s="42"/>
      <c r="Z19919" s="42"/>
    </row>
    <row r="19920">
      <c r="B19920" s="42"/>
      <c r="D19920" s="90"/>
      <c r="F19920" s="90"/>
      <c r="G19920" s="42"/>
      <c r="H19920" s="90"/>
      <c r="M19920" s="42"/>
      <c r="S19920" s="42"/>
      <c r="T19920" s="42"/>
      <c r="U19920" s="42"/>
      <c r="V19920" s="42"/>
      <c r="W19920" s="42"/>
      <c r="X19920" s="42"/>
      <c r="Y19920" s="42"/>
      <c r="Z19920" s="42"/>
    </row>
    <row r="19921">
      <c r="B19921" s="42"/>
      <c r="D19921" s="90"/>
      <c r="F19921" s="90"/>
      <c r="G19921" s="42"/>
      <c r="H19921" s="90"/>
      <c r="M19921" s="42"/>
      <c r="S19921" s="42"/>
      <c r="T19921" s="42"/>
      <c r="U19921" s="42"/>
      <c r="V19921" s="42"/>
      <c r="W19921" s="42"/>
      <c r="X19921" s="42"/>
      <c r="Y19921" s="42"/>
      <c r="Z19921" s="42"/>
    </row>
    <row r="19922">
      <c r="B19922" s="42"/>
      <c r="D19922" s="90"/>
      <c r="F19922" s="90"/>
      <c r="G19922" s="42"/>
      <c r="H19922" s="90"/>
      <c r="M19922" s="42"/>
      <c r="S19922" s="42"/>
      <c r="T19922" s="42"/>
      <c r="U19922" s="42"/>
      <c r="V19922" s="42"/>
      <c r="W19922" s="42"/>
      <c r="X19922" s="42"/>
      <c r="Y19922" s="42"/>
      <c r="Z19922" s="42"/>
    </row>
    <row r="19923">
      <c r="B19923" s="42"/>
      <c r="D19923" s="90"/>
      <c r="F19923" s="90"/>
      <c r="G19923" s="42"/>
      <c r="H19923" s="90"/>
      <c r="M19923" s="42"/>
      <c r="S19923" s="42"/>
      <c r="T19923" s="42"/>
      <c r="U19923" s="42"/>
      <c r="V19923" s="42"/>
      <c r="W19923" s="42"/>
      <c r="X19923" s="42"/>
      <c r="Y19923" s="42"/>
      <c r="Z19923" s="42"/>
    </row>
    <row r="19924">
      <c r="B19924" s="42"/>
      <c r="D19924" s="90"/>
      <c r="F19924" s="90"/>
      <c r="G19924" s="42"/>
      <c r="H19924" s="90"/>
      <c r="M19924" s="42"/>
      <c r="S19924" s="42"/>
      <c r="T19924" s="42"/>
      <c r="U19924" s="42"/>
      <c r="V19924" s="42"/>
      <c r="W19924" s="42"/>
      <c r="X19924" s="42"/>
      <c r="Y19924" s="42"/>
      <c r="Z19924" s="42"/>
    </row>
    <row r="19925">
      <c r="B19925" s="42"/>
      <c r="D19925" s="90"/>
      <c r="F19925" s="90"/>
      <c r="G19925" s="42"/>
      <c r="H19925" s="90"/>
      <c r="M19925" s="42"/>
      <c r="S19925" s="42"/>
      <c r="T19925" s="42"/>
      <c r="U19925" s="42"/>
      <c r="V19925" s="42"/>
      <c r="W19925" s="42"/>
      <c r="X19925" s="42"/>
      <c r="Y19925" s="42"/>
      <c r="Z19925" s="42"/>
    </row>
    <row r="19926">
      <c r="B19926" s="42"/>
      <c r="D19926" s="90"/>
      <c r="F19926" s="90"/>
      <c r="G19926" s="42"/>
      <c r="H19926" s="90"/>
      <c r="M19926" s="42"/>
      <c r="S19926" s="42"/>
      <c r="T19926" s="42"/>
      <c r="U19926" s="42"/>
      <c r="V19926" s="42"/>
      <c r="W19926" s="42"/>
      <c r="X19926" s="42"/>
      <c r="Y19926" s="42"/>
      <c r="Z19926" s="42"/>
    </row>
    <row r="19927">
      <c r="B19927" s="42"/>
      <c r="D19927" s="90"/>
      <c r="F19927" s="90"/>
      <c r="G19927" s="42"/>
      <c r="H19927" s="90"/>
      <c r="M19927" s="42"/>
      <c r="S19927" s="42"/>
      <c r="T19927" s="42"/>
      <c r="U19927" s="42"/>
      <c r="V19927" s="42"/>
      <c r="W19927" s="42"/>
      <c r="X19927" s="42"/>
      <c r="Y19927" s="42"/>
      <c r="Z19927" s="42"/>
    </row>
    <row r="19928">
      <c r="B19928" s="42"/>
      <c r="D19928" s="90"/>
      <c r="F19928" s="90"/>
      <c r="G19928" s="42"/>
      <c r="H19928" s="90"/>
      <c r="M19928" s="42"/>
      <c r="S19928" s="42"/>
      <c r="T19928" s="42"/>
      <c r="U19928" s="42"/>
      <c r="V19928" s="42"/>
      <c r="W19928" s="42"/>
      <c r="X19928" s="42"/>
      <c r="Y19928" s="42"/>
      <c r="Z19928" s="42"/>
    </row>
    <row r="19929">
      <c r="B19929" s="42"/>
      <c r="D19929" s="90"/>
      <c r="F19929" s="90"/>
      <c r="G19929" s="42"/>
      <c r="H19929" s="90"/>
      <c r="M19929" s="42"/>
      <c r="S19929" s="42"/>
      <c r="T19929" s="42"/>
      <c r="U19929" s="42"/>
      <c r="V19929" s="42"/>
      <c r="W19929" s="42"/>
      <c r="X19929" s="42"/>
      <c r="Y19929" s="42"/>
      <c r="Z19929" s="42"/>
    </row>
    <row r="19930">
      <c r="B19930" s="42"/>
      <c r="D19930" s="90"/>
      <c r="F19930" s="90"/>
      <c r="G19930" s="42"/>
      <c r="H19930" s="90"/>
      <c r="M19930" s="42"/>
      <c r="S19930" s="42"/>
      <c r="T19930" s="42"/>
      <c r="U19930" s="42"/>
      <c r="V19930" s="42"/>
      <c r="W19930" s="42"/>
      <c r="X19930" s="42"/>
      <c r="Y19930" s="42"/>
      <c r="Z19930" s="42"/>
    </row>
    <row r="19931">
      <c r="B19931" s="42"/>
      <c r="D19931" s="90"/>
      <c r="F19931" s="90"/>
      <c r="G19931" s="42"/>
      <c r="H19931" s="90"/>
      <c r="M19931" s="42"/>
      <c r="S19931" s="42"/>
      <c r="T19931" s="42"/>
      <c r="U19931" s="42"/>
      <c r="V19931" s="42"/>
      <c r="W19931" s="42"/>
      <c r="X19931" s="42"/>
      <c r="Y19931" s="42"/>
      <c r="Z19931" s="42"/>
    </row>
    <row r="19932">
      <c r="B19932" s="42"/>
      <c r="D19932" s="90"/>
      <c r="F19932" s="90"/>
      <c r="G19932" s="42"/>
      <c r="H19932" s="90"/>
      <c r="M19932" s="42"/>
      <c r="S19932" s="42"/>
      <c r="T19932" s="42"/>
      <c r="U19932" s="42"/>
      <c r="V19932" s="42"/>
      <c r="W19932" s="42"/>
      <c r="X19932" s="42"/>
      <c r="Y19932" s="42"/>
      <c r="Z19932" s="42"/>
    </row>
    <row r="19933">
      <c r="B19933" s="42"/>
      <c r="D19933" s="90"/>
      <c r="F19933" s="90"/>
      <c r="G19933" s="42"/>
      <c r="H19933" s="90"/>
      <c r="M19933" s="42"/>
      <c r="S19933" s="42"/>
      <c r="T19933" s="42"/>
      <c r="U19933" s="42"/>
      <c r="V19933" s="42"/>
      <c r="W19933" s="42"/>
      <c r="X19933" s="42"/>
      <c r="Y19933" s="42"/>
      <c r="Z19933" s="42"/>
    </row>
    <row r="19934">
      <c r="B19934" s="42"/>
      <c r="D19934" s="90"/>
      <c r="F19934" s="90"/>
      <c r="G19934" s="42"/>
      <c r="H19934" s="90"/>
      <c r="M19934" s="42"/>
      <c r="S19934" s="42"/>
      <c r="T19934" s="42"/>
      <c r="U19934" s="42"/>
      <c r="V19934" s="42"/>
      <c r="W19934" s="42"/>
      <c r="X19934" s="42"/>
      <c r="Y19934" s="42"/>
      <c r="Z19934" s="42"/>
    </row>
    <row r="19935">
      <c r="B19935" s="42"/>
      <c r="D19935" s="90"/>
      <c r="F19935" s="90"/>
      <c r="G19935" s="42"/>
      <c r="H19935" s="90"/>
      <c r="M19935" s="42"/>
      <c r="S19935" s="42"/>
      <c r="T19935" s="42"/>
      <c r="U19935" s="42"/>
      <c r="V19935" s="42"/>
      <c r="W19935" s="42"/>
      <c r="X19935" s="42"/>
      <c r="Y19935" s="42"/>
      <c r="Z19935" s="42"/>
    </row>
    <row r="19936">
      <c r="B19936" s="42"/>
      <c r="D19936" s="90"/>
      <c r="F19936" s="90"/>
      <c r="G19936" s="42"/>
      <c r="H19936" s="90"/>
      <c r="M19936" s="42"/>
      <c r="S19936" s="42"/>
      <c r="T19936" s="42"/>
      <c r="U19936" s="42"/>
      <c r="V19936" s="42"/>
      <c r="W19936" s="42"/>
      <c r="X19936" s="42"/>
      <c r="Y19936" s="42"/>
      <c r="Z19936" s="42"/>
    </row>
    <row r="19937">
      <c r="B19937" s="42"/>
      <c r="D19937" s="90"/>
      <c r="F19937" s="90"/>
      <c r="G19937" s="42"/>
      <c r="H19937" s="90"/>
      <c r="M19937" s="42"/>
      <c r="S19937" s="42"/>
      <c r="T19937" s="42"/>
      <c r="U19937" s="42"/>
      <c r="V19937" s="42"/>
      <c r="W19937" s="42"/>
      <c r="X19937" s="42"/>
      <c r="Y19937" s="42"/>
      <c r="Z19937" s="42"/>
    </row>
    <row r="19938">
      <c r="B19938" s="42"/>
      <c r="D19938" s="90"/>
      <c r="F19938" s="90"/>
      <c r="G19938" s="42"/>
      <c r="H19938" s="90"/>
      <c r="M19938" s="42"/>
      <c r="S19938" s="42"/>
      <c r="T19938" s="42"/>
      <c r="U19938" s="42"/>
      <c r="V19938" s="42"/>
      <c r="W19938" s="42"/>
      <c r="X19938" s="42"/>
      <c r="Y19938" s="42"/>
      <c r="Z19938" s="42"/>
    </row>
    <row r="19939">
      <c r="B19939" s="42"/>
      <c r="D19939" s="90"/>
      <c r="F19939" s="90"/>
      <c r="G19939" s="42"/>
      <c r="H19939" s="90"/>
      <c r="M19939" s="42"/>
      <c r="S19939" s="42"/>
      <c r="T19939" s="42"/>
      <c r="U19939" s="42"/>
      <c r="V19939" s="42"/>
      <c r="W19939" s="42"/>
      <c r="X19939" s="42"/>
      <c r="Y19939" s="42"/>
      <c r="Z19939" s="42"/>
    </row>
    <row r="19940">
      <c r="B19940" s="42"/>
      <c r="D19940" s="90"/>
      <c r="F19940" s="90"/>
      <c r="G19940" s="42"/>
      <c r="H19940" s="90"/>
      <c r="M19940" s="42"/>
      <c r="S19940" s="42"/>
      <c r="T19940" s="42"/>
      <c r="U19940" s="42"/>
      <c r="V19940" s="42"/>
      <c r="W19940" s="42"/>
      <c r="X19940" s="42"/>
      <c r="Y19940" s="42"/>
      <c r="Z19940" s="42"/>
    </row>
    <row r="19941">
      <c r="B19941" s="42"/>
      <c r="D19941" s="90"/>
      <c r="F19941" s="90"/>
      <c r="G19941" s="42"/>
      <c r="H19941" s="90"/>
      <c r="M19941" s="42"/>
      <c r="S19941" s="42"/>
      <c r="T19941" s="42"/>
      <c r="U19941" s="42"/>
      <c r="V19941" s="42"/>
      <c r="W19941" s="42"/>
      <c r="X19941" s="42"/>
      <c r="Y19941" s="42"/>
      <c r="Z19941" s="42"/>
    </row>
    <row r="19942">
      <c r="B19942" s="42"/>
      <c r="D19942" s="90"/>
      <c r="F19942" s="90"/>
      <c r="G19942" s="42"/>
      <c r="H19942" s="90"/>
      <c r="M19942" s="42"/>
      <c r="S19942" s="42"/>
      <c r="T19942" s="42"/>
      <c r="U19942" s="42"/>
      <c r="V19942" s="42"/>
      <c r="W19942" s="42"/>
      <c r="X19942" s="42"/>
      <c r="Y19942" s="42"/>
      <c r="Z19942" s="42"/>
    </row>
    <row r="19943">
      <c r="B19943" s="42"/>
      <c r="D19943" s="90"/>
      <c r="F19943" s="90"/>
      <c r="G19943" s="42"/>
      <c r="H19943" s="90"/>
      <c r="M19943" s="42"/>
      <c r="S19943" s="42"/>
      <c r="T19943" s="42"/>
      <c r="U19943" s="42"/>
      <c r="V19943" s="42"/>
      <c r="W19943" s="42"/>
      <c r="X19943" s="42"/>
      <c r="Y19943" s="42"/>
      <c r="Z19943" s="42"/>
    </row>
    <row r="19944">
      <c r="B19944" s="42"/>
      <c r="D19944" s="90"/>
      <c r="F19944" s="90"/>
      <c r="G19944" s="42"/>
      <c r="H19944" s="90"/>
      <c r="M19944" s="42"/>
      <c r="S19944" s="42"/>
      <c r="T19944" s="42"/>
      <c r="U19944" s="42"/>
      <c r="V19944" s="42"/>
      <c r="W19944" s="42"/>
      <c r="X19944" s="42"/>
      <c r="Y19944" s="42"/>
      <c r="Z19944" s="42"/>
    </row>
    <row r="19945">
      <c r="B19945" s="42"/>
      <c r="D19945" s="90"/>
      <c r="F19945" s="90"/>
      <c r="G19945" s="42"/>
      <c r="H19945" s="90"/>
      <c r="M19945" s="42"/>
      <c r="S19945" s="42"/>
      <c r="T19945" s="42"/>
      <c r="U19945" s="42"/>
      <c r="V19945" s="42"/>
      <c r="W19945" s="42"/>
      <c r="X19945" s="42"/>
      <c r="Y19945" s="42"/>
      <c r="Z19945" s="42"/>
    </row>
    <row r="19946">
      <c r="B19946" s="42"/>
      <c r="D19946" s="90"/>
      <c r="F19946" s="90"/>
      <c r="G19946" s="42"/>
      <c r="H19946" s="90"/>
      <c r="M19946" s="42"/>
      <c r="S19946" s="42"/>
      <c r="T19946" s="42"/>
      <c r="U19946" s="42"/>
      <c r="V19946" s="42"/>
      <c r="W19946" s="42"/>
      <c r="X19946" s="42"/>
      <c r="Y19946" s="42"/>
      <c r="Z19946" s="42"/>
    </row>
    <row r="19947">
      <c r="B19947" s="42"/>
      <c r="D19947" s="90"/>
      <c r="F19947" s="90"/>
      <c r="G19947" s="42"/>
      <c r="H19947" s="90"/>
      <c r="M19947" s="42"/>
      <c r="S19947" s="42"/>
      <c r="T19947" s="42"/>
      <c r="U19947" s="42"/>
      <c r="V19947" s="42"/>
      <c r="W19947" s="42"/>
      <c r="X19947" s="42"/>
      <c r="Y19947" s="42"/>
      <c r="Z19947" s="42"/>
    </row>
    <row r="19948">
      <c r="B19948" s="42"/>
      <c r="D19948" s="90"/>
      <c r="F19948" s="90"/>
      <c r="G19948" s="42"/>
      <c r="H19948" s="90"/>
      <c r="M19948" s="42"/>
      <c r="S19948" s="42"/>
      <c r="T19948" s="42"/>
      <c r="U19948" s="42"/>
      <c r="V19948" s="42"/>
      <c r="W19948" s="42"/>
      <c r="X19948" s="42"/>
      <c r="Y19948" s="42"/>
      <c r="Z19948" s="42"/>
    </row>
    <row r="19949">
      <c r="B19949" s="42"/>
      <c r="D19949" s="90"/>
      <c r="F19949" s="90"/>
      <c r="G19949" s="42"/>
      <c r="H19949" s="90"/>
      <c r="M19949" s="42"/>
      <c r="S19949" s="42"/>
      <c r="T19949" s="42"/>
      <c r="U19949" s="42"/>
      <c r="V19949" s="42"/>
      <c r="W19949" s="42"/>
      <c r="X19949" s="42"/>
      <c r="Y19949" s="42"/>
      <c r="Z19949" s="42"/>
    </row>
    <row r="19950">
      <c r="B19950" s="42"/>
      <c r="D19950" s="90"/>
      <c r="F19950" s="90"/>
      <c r="G19950" s="42"/>
      <c r="H19950" s="90"/>
      <c r="M19950" s="42"/>
      <c r="S19950" s="42"/>
      <c r="T19950" s="42"/>
      <c r="U19950" s="42"/>
      <c r="V19950" s="42"/>
      <c r="W19950" s="42"/>
      <c r="X19950" s="42"/>
      <c r="Y19950" s="42"/>
      <c r="Z19950" s="42"/>
    </row>
    <row r="19951">
      <c r="B19951" s="42"/>
      <c r="D19951" s="90"/>
      <c r="F19951" s="90"/>
      <c r="G19951" s="42"/>
      <c r="H19951" s="90"/>
      <c r="M19951" s="42"/>
      <c r="S19951" s="42"/>
      <c r="T19951" s="42"/>
      <c r="U19951" s="42"/>
      <c r="V19951" s="42"/>
      <c r="W19951" s="42"/>
      <c r="X19951" s="42"/>
      <c r="Y19951" s="42"/>
      <c r="Z19951" s="42"/>
    </row>
    <row r="19952">
      <c r="B19952" s="42"/>
      <c r="D19952" s="90"/>
      <c r="F19952" s="90"/>
      <c r="G19952" s="42"/>
      <c r="H19952" s="90"/>
      <c r="M19952" s="42"/>
      <c r="S19952" s="42"/>
      <c r="T19952" s="42"/>
      <c r="U19952" s="42"/>
      <c r="V19952" s="42"/>
      <c r="W19952" s="42"/>
      <c r="X19952" s="42"/>
      <c r="Y19952" s="42"/>
      <c r="Z19952" s="42"/>
    </row>
    <row r="19953">
      <c r="B19953" s="42"/>
      <c r="D19953" s="90"/>
      <c r="F19953" s="90"/>
      <c r="G19953" s="42"/>
      <c r="H19953" s="90"/>
      <c r="M19953" s="42"/>
      <c r="S19953" s="42"/>
      <c r="T19953" s="42"/>
      <c r="U19953" s="42"/>
      <c r="V19953" s="42"/>
      <c r="W19953" s="42"/>
      <c r="X19953" s="42"/>
      <c r="Y19953" s="42"/>
      <c r="Z19953" s="42"/>
    </row>
    <row r="19954">
      <c r="B19954" s="42"/>
      <c r="D19954" s="90"/>
      <c r="F19954" s="90"/>
      <c r="G19954" s="42"/>
      <c r="H19954" s="90"/>
      <c r="M19954" s="42"/>
      <c r="S19954" s="42"/>
      <c r="T19954" s="42"/>
      <c r="U19954" s="42"/>
      <c r="V19954" s="42"/>
      <c r="W19954" s="42"/>
      <c r="X19954" s="42"/>
      <c r="Y19954" s="42"/>
      <c r="Z19954" s="42"/>
    </row>
    <row r="19955">
      <c r="B19955" s="42"/>
      <c r="D19955" s="90"/>
      <c r="F19955" s="90"/>
      <c r="G19955" s="42"/>
      <c r="H19955" s="90"/>
      <c r="M19955" s="42"/>
      <c r="S19955" s="42"/>
      <c r="T19955" s="42"/>
      <c r="U19955" s="42"/>
      <c r="V19955" s="42"/>
      <c r="W19955" s="42"/>
      <c r="X19955" s="42"/>
      <c r="Y19955" s="42"/>
      <c r="Z19955" s="42"/>
    </row>
    <row r="19956">
      <c r="B19956" s="42"/>
      <c r="D19956" s="90"/>
      <c r="F19956" s="90"/>
      <c r="G19956" s="42"/>
      <c r="H19956" s="90"/>
      <c r="M19956" s="42"/>
      <c r="S19956" s="42"/>
      <c r="T19956" s="42"/>
      <c r="U19956" s="42"/>
      <c r="V19956" s="42"/>
      <c r="W19956" s="42"/>
      <c r="X19956" s="42"/>
      <c r="Y19956" s="42"/>
      <c r="Z19956" s="42"/>
    </row>
    <row r="19957">
      <c r="B19957" s="42"/>
      <c r="D19957" s="90"/>
      <c r="F19957" s="90"/>
      <c r="G19957" s="42"/>
      <c r="H19957" s="90"/>
      <c r="M19957" s="42"/>
      <c r="S19957" s="42"/>
      <c r="T19957" s="42"/>
      <c r="U19957" s="42"/>
      <c r="V19957" s="42"/>
      <c r="W19957" s="42"/>
      <c r="X19957" s="42"/>
      <c r="Y19957" s="42"/>
      <c r="Z19957" s="42"/>
    </row>
    <row r="19958">
      <c r="B19958" s="42"/>
      <c r="D19958" s="90"/>
      <c r="F19958" s="90"/>
      <c r="G19958" s="42"/>
      <c r="H19958" s="90"/>
      <c r="M19958" s="42"/>
      <c r="S19958" s="42"/>
      <c r="T19958" s="42"/>
      <c r="U19958" s="42"/>
      <c r="V19958" s="42"/>
      <c r="W19958" s="42"/>
      <c r="X19958" s="42"/>
      <c r="Y19958" s="42"/>
      <c r="Z19958" s="42"/>
    </row>
    <row r="19959">
      <c r="B19959" s="42"/>
      <c r="D19959" s="90"/>
      <c r="F19959" s="90"/>
      <c r="G19959" s="42"/>
      <c r="H19959" s="90"/>
      <c r="M19959" s="42"/>
      <c r="S19959" s="42"/>
      <c r="T19959" s="42"/>
      <c r="U19959" s="42"/>
      <c r="V19959" s="42"/>
      <c r="W19959" s="42"/>
      <c r="X19959" s="42"/>
      <c r="Y19959" s="42"/>
      <c r="Z19959" s="42"/>
    </row>
    <row r="19960">
      <c r="B19960" s="42"/>
      <c r="D19960" s="90"/>
      <c r="F19960" s="90"/>
      <c r="G19960" s="42"/>
      <c r="H19960" s="90"/>
      <c r="M19960" s="42"/>
      <c r="S19960" s="42"/>
      <c r="T19960" s="42"/>
      <c r="U19960" s="42"/>
      <c r="V19960" s="42"/>
      <c r="W19960" s="42"/>
      <c r="X19960" s="42"/>
      <c r="Y19960" s="42"/>
      <c r="Z19960" s="42"/>
    </row>
    <row r="19961">
      <c r="B19961" s="42"/>
      <c r="D19961" s="90"/>
      <c r="F19961" s="90"/>
      <c r="G19961" s="42"/>
      <c r="H19961" s="90"/>
      <c r="M19961" s="42"/>
      <c r="S19961" s="42"/>
      <c r="T19961" s="42"/>
      <c r="U19961" s="42"/>
      <c r="V19961" s="42"/>
      <c r="W19961" s="42"/>
      <c r="X19961" s="42"/>
      <c r="Y19961" s="42"/>
      <c r="Z19961" s="42"/>
    </row>
    <row r="19962">
      <c r="B19962" s="42"/>
      <c r="D19962" s="90"/>
      <c r="F19962" s="90"/>
      <c r="G19962" s="42"/>
      <c r="H19962" s="90"/>
      <c r="M19962" s="42"/>
      <c r="S19962" s="42"/>
      <c r="T19962" s="42"/>
      <c r="U19962" s="42"/>
      <c r="V19962" s="42"/>
      <c r="W19962" s="42"/>
      <c r="X19962" s="42"/>
      <c r="Y19962" s="42"/>
      <c r="Z19962" s="42"/>
    </row>
    <row r="19963">
      <c r="B19963" s="42"/>
      <c r="D19963" s="90"/>
      <c r="F19963" s="90"/>
      <c r="G19963" s="42"/>
      <c r="H19963" s="90"/>
      <c r="M19963" s="42"/>
      <c r="S19963" s="42"/>
      <c r="T19963" s="42"/>
      <c r="U19963" s="42"/>
      <c r="V19963" s="42"/>
      <c r="W19963" s="42"/>
      <c r="X19963" s="42"/>
      <c r="Y19963" s="42"/>
      <c r="Z19963" s="42"/>
    </row>
    <row r="19964">
      <c r="B19964" s="42"/>
      <c r="D19964" s="90"/>
      <c r="F19964" s="90"/>
      <c r="G19964" s="42"/>
      <c r="H19964" s="90"/>
      <c r="M19964" s="42"/>
      <c r="S19964" s="42"/>
      <c r="T19964" s="42"/>
      <c r="U19964" s="42"/>
      <c r="V19964" s="42"/>
      <c r="W19964" s="42"/>
      <c r="X19964" s="42"/>
      <c r="Y19964" s="42"/>
      <c r="Z19964" s="42"/>
    </row>
    <row r="19965">
      <c r="B19965" s="42"/>
      <c r="D19965" s="90"/>
      <c r="F19965" s="90"/>
      <c r="G19965" s="42"/>
      <c r="H19965" s="90"/>
      <c r="M19965" s="42"/>
      <c r="S19965" s="42"/>
      <c r="T19965" s="42"/>
      <c r="U19965" s="42"/>
      <c r="V19965" s="42"/>
      <c r="W19965" s="42"/>
      <c r="X19965" s="42"/>
      <c r="Y19965" s="42"/>
      <c r="Z19965" s="42"/>
    </row>
    <row r="19966">
      <c r="B19966" s="42"/>
      <c r="D19966" s="90"/>
      <c r="F19966" s="90"/>
      <c r="G19966" s="42"/>
      <c r="H19966" s="90"/>
      <c r="M19966" s="42"/>
      <c r="S19966" s="42"/>
      <c r="T19966" s="42"/>
      <c r="U19966" s="42"/>
      <c r="V19966" s="42"/>
      <c r="W19966" s="42"/>
      <c r="X19966" s="42"/>
      <c r="Y19966" s="42"/>
      <c r="Z19966" s="42"/>
    </row>
    <row r="19967">
      <c r="B19967" s="42"/>
      <c r="D19967" s="90"/>
      <c r="F19967" s="90"/>
      <c r="G19967" s="42"/>
      <c r="H19967" s="90"/>
      <c r="M19967" s="42"/>
      <c r="S19967" s="42"/>
      <c r="T19967" s="42"/>
      <c r="U19967" s="42"/>
      <c r="V19967" s="42"/>
      <c r="W19967" s="42"/>
      <c r="X19967" s="42"/>
      <c r="Y19967" s="42"/>
      <c r="Z19967" s="42"/>
    </row>
    <row r="19968">
      <c r="B19968" s="42"/>
      <c r="D19968" s="90"/>
      <c r="F19968" s="90"/>
      <c r="G19968" s="42"/>
      <c r="H19968" s="90"/>
      <c r="M19968" s="42"/>
      <c r="S19968" s="42"/>
      <c r="T19968" s="42"/>
      <c r="U19968" s="42"/>
      <c r="V19968" s="42"/>
      <c r="W19968" s="42"/>
      <c r="X19968" s="42"/>
      <c r="Y19968" s="42"/>
      <c r="Z19968" s="42"/>
    </row>
    <row r="19969">
      <c r="B19969" s="42"/>
      <c r="D19969" s="90"/>
      <c r="F19969" s="90"/>
      <c r="G19969" s="42"/>
      <c r="H19969" s="90"/>
      <c r="M19969" s="42"/>
      <c r="S19969" s="42"/>
      <c r="T19969" s="42"/>
      <c r="U19969" s="42"/>
      <c r="V19969" s="42"/>
      <c r="W19969" s="42"/>
      <c r="X19969" s="42"/>
      <c r="Y19969" s="42"/>
      <c r="Z19969" s="42"/>
    </row>
    <row r="19970">
      <c r="B19970" s="42"/>
      <c r="D19970" s="90"/>
      <c r="F19970" s="90"/>
      <c r="G19970" s="42"/>
      <c r="H19970" s="90"/>
      <c r="M19970" s="42"/>
      <c r="S19970" s="42"/>
      <c r="T19970" s="42"/>
      <c r="U19970" s="42"/>
      <c r="V19970" s="42"/>
      <c r="W19970" s="42"/>
      <c r="X19970" s="42"/>
      <c r="Y19970" s="42"/>
      <c r="Z19970" s="42"/>
    </row>
    <row r="19971">
      <c r="B19971" s="42"/>
      <c r="D19971" s="90"/>
      <c r="F19971" s="90"/>
      <c r="G19971" s="42"/>
      <c r="H19971" s="90"/>
      <c r="M19971" s="42"/>
      <c r="S19971" s="42"/>
      <c r="T19971" s="42"/>
      <c r="U19971" s="42"/>
      <c r="V19971" s="42"/>
      <c r="W19971" s="42"/>
      <c r="X19971" s="42"/>
      <c r="Y19971" s="42"/>
      <c r="Z19971" s="42"/>
    </row>
    <row r="19972">
      <c r="B19972" s="42"/>
      <c r="D19972" s="90"/>
      <c r="F19972" s="90"/>
      <c r="G19972" s="42"/>
      <c r="H19972" s="90"/>
      <c r="M19972" s="42"/>
      <c r="S19972" s="42"/>
      <c r="T19972" s="42"/>
      <c r="U19972" s="42"/>
      <c r="V19972" s="42"/>
      <c r="W19972" s="42"/>
      <c r="X19972" s="42"/>
      <c r="Y19972" s="42"/>
      <c r="Z19972" s="42"/>
    </row>
    <row r="19973">
      <c r="B19973" s="42"/>
      <c r="D19973" s="90"/>
      <c r="F19973" s="90"/>
      <c r="G19973" s="42"/>
      <c r="H19973" s="90"/>
      <c r="M19973" s="42"/>
      <c r="S19973" s="42"/>
      <c r="T19973" s="42"/>
      <c r="U19973" s="42"/>
      <c r="V19973" s="42"/>
      <c r="W19973" s="42"/>
      <c r="X19973" s="42"/>
      <c r="Y19973" s="42"/>
      <c r="Z19973" s="42"/>
    </row>
    <row r="19974">
      <c r="B19974" s="42"/>
      <c r="D19974" s="90"/>
      <c r="F19974" s="90"/>
      <c r="G19974" s="42"/>
      <c r="H19974" s="90"/>
      <c r="M19974" s="42"/>
      <c r="S19974" s="42"/>
      <c r="T19974" s="42"/>
      <c r="U19974" s="42"/>
      <c r="V19974" s="42"/>
      <c r="W19974" s="42"/>
      <c r="X19974" s="42"/>
      <c r="Y19974" s="42"/>
      <c r="Z19974" s="42"/>
    </row>
    <row r="19975">
      <c r="B19975" s="42"/>
      <c r="D19975" s="90"/>
      <c r="F19975" s="90"/>
      <c r="G19975" s="42"/>
      <c r="H19975" s="90"/>
      <c r="M19975" s="42"/>
      <c r="S19975" s="42"/>
      <c r="T19975" s="42"/>
      <c r="U19975" s="42"/>
      <c r="V19975" s="42"/>
      <c r="W19975" s="42"/>
      <c r="X19975" s="42"/>
      <c r="Y19975" s="42"/>
      <c r="Z19975" s="42"/>
    </row>
    <row r="19976">
      <c r="B19976" s="42"/>
      <c r="D19976" s="90"/>
      <c r="F19976" s="90"/>
      <c r="G19976" s="42"/>
      <c r="H19976" s="90"/>
      <c r="M19976" s="42"/>
      <c r="S19976" s="42"/>
      <c r="T19976" s="42"/>
      <c r="U19976" s="42"/>
      <c r="V19976" s="42"/>
      <c r="W19976" s="42"/>
      <c r="X19976" s="42"/>
      <c r="Y19976" s="42"/>
      <c r="Z19976" s="42"/>
    </row>
    <row r="19977">
      <c r="B19977" s="42"/>
      <c r="D19977" s="90"/>
      <c r="F19977" s="90"/>
      <c r="G19977" s="42"/>
      <c r="H19977" s="90"/>
      <c r="M19977" s="42"/>
      <c r="S19977" s="42"/>
      <c r="T19977" s="42"/>
      <c r="U19977" s="42"/>
      <c r="V19977" s="42"/>
      <c r="W19977" s="42"/>
      <c r="X19977" s="42"/>
      <c r="Y19977" s="42"/>
      <c r="Z19977" s="42"/>
    </row>
    <row r="19978">
      <c r="B19978" s="42"/>
      <c r="D19978" s="90"/>
      <c r="F19978" s="90"/>
      <c r="G19978" s="42"/>
      <c r="H19978" s="90"/>
      <c r="M19978" s="42"/>
      <c r="S19978" s="42"/>
      <c r="T19978" s="42"/>
      <c r="U19978" s="42"/>
      <c r="V19978" s="42"/>
      <c r="W19978" s="42"/>
      <c r="X19978" s="42"/>
      <c r="Y19978" s="42"/>
      <c r="Z19978" s="42"/>
    </row>
    <row r="19979">
      <c r="B19979" s="42"/>
      <c r="D19979" s="90"/>
      <c r="F19979" s="90"/>
      <c r="G19979" s="42"/>
      <c r="H19979" s="90"/>
      <c r="M19979" s="42"/>
      <c r="S19979" s="42"/>
      <c r="T19979" s="42"/>
      <c r="U19979" s="42"/>
      <c r="V19979" s="42"/>
      <c r="W19979" s="42"/>
      <c r="X19979" s="42"/>
      <c r="Y19979" s="42"/>
      <c r="Z19979" s="42"/>
    </row>
    <row r="19980">
      <c r="B19980" s="42"/>
      <c r="D19980" s="90"/>
      <c r="F19980" s="90"/>
      <c r="G19980" s="42"/>
      <c r="H19980" s="90"/>
      <c r="M19980" s="42"/>
      <c r="S19980" s="42"/>
      <c r="T19980" s="42"/>
      <c r="U19980" s="42"/>
      <c r="V19980" s="42"/>
      <c r="W19980" s="42"/>
      <c r="X19980" s="42"/>
      <c r="Y19980" s="42"/>
      <c r="Z19980" s="42"/>
    </row>
    <row r="19981">
      <c r="B19981" s="42"/>
      <c r="D19981" s="90"/>
      <c r="F19981" s="90"/>
      <c r="G19981" s="42"/>
      <c r="H19981" s="90"/>
      <c r="M19981" s="42"/>
      <c r="S19981" s="42"/>
      <c r="T19981" s="42"/>
      <c r="U19981" s="42"/>
      <c r="V19981" s="42"/>
      <c r="W19981" s="42"/>
      <c r="X19981" s="42"/>
      <c r="Y19981" s="42"/>
      <c r="Z19981" s="42"/>
    </row>
    <row r="19982">
      <c r="B19982" s="42"/>
      <c r="D19982" s="90"/>
      <c r="F19982" s="90"/>
      <c r="G19982" s="42"/>
      <c r="H19982" s="90"/>
      <c r="M19982" s="42"/>
      <c r="S19982" s="42"/>
      <c r="T19982" s="42"/>
      <c r="U19982" s="42"/>
      <c r="V19982" s="42"/>
      <c r="W19982" s="42"/>
      <c r="X19982" s="42"/>
      <c r="Y19982" s="42"/>
      <c r="Z19982" s="42"/>
    </row>
    <row r="19983">
      <c r="B19983" s="42"/>
      <c r="D19983" s="90"/>
      <c r="F19983" s="90"/>
      <c r="G19983" s="42"/>
      <c r="H19983" s="90"/>
      <c r="M19983" s="42"/>
      <c r="S19983" s="42"/>
      <c r="T19983" s="42"/>
      <c r="U19983" s="42"/>
      <c r="V19983" s="42"/>
      <c r="W19983" s="42"/>
      <c r="X19983" s="42"/>
      <c r="Y19983" s="42"/>
      <c r="Z19983" s="42"/>
    </row>
    <row r="19984">
      <c r="B19984" s="42"/>
      <c r="D19984" s="90"/>
      <c r="F19984" s="90"/>
      <c r="G19984" s="42"/>
      <c r="H19984" s="90"/>
      <c r="M19984" s="42"/>
      <c r="S19984" s="42"/>
      <c r="T19984" s="42"/>
      <c r="U19984" s="42"/>
      <c r="V19984" s="42"/>
      <c r="W19984" s="42"/>
      <c r="X19984" s="42"/>
      <c r="Y19984" s="42"/>
      <c r="Z19984" s="42"/>
    </row>
    <row r="19985">
      <c r="B19985" s="42"/>
      <c r="D19985" s="90"/>
      <c r="F19985" s="90"/>
      <c r="G19985" s="42"/>
      <c r="H19985" s="90"/>
      <c r="M19985" s="42"/>
      <c r="S19985" s="42"/>
      <c r="T19985" s="42"/>
      <c r="U19985" s="42"/>
      <c r="V19985" s="42"/>
      <c r="W19985" s="42"/>
      <c r="X19985" s="42"/>
      <c r="Y19985" s="42"/>
      <c r="Z19985" s="42"/>
    </row>
    <row r="19986">
      <c r="B19986" s="42"/>
      <c r="D19986" s="90"/>
      <c r="F19986" s="90"/>
      <c r="G19986" s="42"/>
      <c r="H19986" s="90"/>
      <c r="M19986" s="42"/>
      <c r="S19986" s="42"/>
      <c r="T19986" s="42"/>
      <c r="U19986" s="42"/>
      <c r="V19986" s="42"/>
      <c r="W19986" s="42"/>
      <c r="X19986" s="42"/>
      <c r="Y19986" s="42"/>
      <c r="Z19986" s="42"/>
    </row>
    <row r="19987">
      <c r="B19987" s="42"/>
      <c r="D19987" s="90"/>
      <c r="F19987" s="90"/>
      <c r="G19987" s="42"/>
      <c r="H19987" s="90"/>
      <c r="M19987" s="42"/>
      <c r="S19987" s="42"/>
      <c r="T19987" s="42"/>
      <c r="U19987" s="42"/>
      <c r="V19987" s="42"/>
      <c r="W19987" s="42"/>
      <c r="X19987" s="42"/>
      <c r="Y19987" s="42"/>
      <c r="Z19987" s="42"/>
    </row>
    <row r="19988">
      <c r="B19988" s="42"/>
      <c r="D19988" s="90"/>
      <c r="F19988" s="90"/>
      <c r="G19988" s="42"/>
      <c r="H19988" s="90"/>
      <c r="M19988" s="42"/>
      <c r="S19988" s="42"/>
      <c r="T19988" s="42"/>
      <c r="U19988" s="42"/>
      <c r="V19988" s="42"/>
      <c r="W19988" s="42"/>
      <c r="X19988" s="42"/>
      <c r="Y19988" s="42"/>
      <c r="Z19988" s="42"/>
    </row>
    <row r="19989">
      <c r="B19989" s="42"/>
      <c r="D19989" s="90"/>
      <c r="F19989" s="90"/>
      <c r="G19989" s="42"/>
      <c r="H19989" s="90"/>
      <c r="M19989" s="42"/>
      <c r="S19989" s="42"/>
      <c r="T19989" s="42"/>
      <c r="U19989" s="42"/>
      <c r="V19989" s="42"/>
      <c r="W19989" s="42"/>
      <c r="X19989" s="42"/>
      <c r="Y19989" s="42"/>
      <c r="Z19989" s="42"/>
    </row>
    <row r="19990">
      <c r="B19990" s="42"/>
      <c r="D19990" s="90"/>
      <c r="F19990" s="90"/>
      <c r="G19990" s="42"/>
      <c r="H19990" s="90"/>
      <c r="M19990" s="42"/>
      <c r="S19990" s="42"/>
      <c r="T19990" s="42"/>
      <c r="U19990" s="42"/>
      <c r="V19990" s="42"/>
      <c r="W19990" s="42"/>
      <c r="X19990" s="42"/>
      <c r="Y19990" s="42"/>
      <c r="Z19990" s="42"/>
    </row>
    <row r="19991">
      <c r="B19991" s="42"/>
      <c r="D19991" s="90"/>
      <c r="F19991" s="90"/>
      <c r="G19991" s="42"/>
      <c r="H19991" s="90"/>
      <c r="M19991" s="42"/>
      <c r="S19991" s="42"/>
      <c r="T19991" s="42"/>
      <c r="U19991" s="42"/>
      <c r="V19991" s="42"/>
      <c r="W19991" s="42"/>
      <c r="X19991" s="42"/>
      <c r="Y19991" s="42"/>
      <c r="Z19991" s="42"/>
    </row>
    <row r="19992">
      <c r="B19992" s="42"/>
      <c r="D19992" s="90"/>
      <c r="F19992" s="90"/>
      <c r="G19992" s="42"/>
      <c r="H19992" s="90"/>
      <c r="M19992" s="42"/>
      <c r="S19992" s="42"/>
      <c r="T19992" s="42"/>
      <c r="U19992" s="42"/>
      <c r="V19992" s="42"/>
      <c r="W19992" s="42"/>
      <c r="X19992" s="42"/>
      <c r="Y19992" s="42"/>
      <c r="Z19992" s="42"/>
    </row>
    <row r="19993">
      <c r="B19993" s="42"/>
      <c r="D19993" s="90"/>
      <c r="F19993" s="90"/>
      <c r="G19993" s="42"/>
      <c r="H19993" s="90"/>
      <c r="M19993" s="42"/>
      <c r="S19993" s="42"/>
      <c r="T19993" s="42"/>
      <c r="U19993" s="42"/>
      <c r="V19993" s="42"/>
      <c r="W19993" s="42"/>
      <c r="X19993" s="42"/>
      <c r="Y19993" s="42"/>
      <c r="Z19993" s="42"/>
    </row>
    <row r="19994">
      <c r="B19994" s="42"/>
      <c r="D19994" s="90"/>
      <c r="F19994" s="90"/>
      <c r="G19994" s="42"/>
      <c r="H19994" s="90"/>
      <c r="M19994" s="42"/>
      <c r="S19994" s="42"/>
      <c r="T19994" s="42"/>
      <c r="U19994" s="42"/>
      <c r="V19994" s="42"/>
      <c r="W19994" s="42"/>
      <c r="X19994" s="42"/>
      <c r="Y19994" s="42"/>
      <c r="Z19994" s="42"/>
    </row>
    <row r="19995">
      <c r="B19995" s="42"/>
      <c r="D19995" s="90"/>
      <c r="F19995" s="90"/>
      <c r="G19995" s="42"/>
      <c r="H19995" s="90"/>
      <c r="M19995" s="42"/>
      <c r="S19995" s="42"/>
      <c r="T19995" s="42"/>
      <c r="U19995" s="42"/>
      <c r="V19995" s="42"/>
      <c r="W19995" s="42"/>
      <c r="X19995" s="42"/>
      <c r="Y19995" s="42"/>
      <c r="Z19995" s="42"/>
    </row>
    <row r="19996">
      <c r="B19996" s="42"/>
      <c r="D19996" s="90"/>
      <c r="F19996" s="90"/>
      <c r="G19996" s="42"/>
      <c r="H19996" s="90"/>
      <c r="M19996" s="42"/>
      <c r="S19996" s="42"/>
      <c r="T19996" s="42"/>
      <c r="U19996" s="42"/>
      <c r="V19996" s="42"/>
      <c r="W19996" s="42"/>
      <c r="X19996" s="42"/>
      <c r="Y19996" s="42"/>
      <c r="Z19996" s="42"/>
    </row>
    <row r="19997">
      <c r="B19997" s="42"/>
      <c r="D19997" s="90"/>
      <c r="F19997" s="90"/>
      <c r="G19997" s="42"/>
      <c r="H19997" s="90"/>
      <c r="M19997" s="42"/>
      <c r="S19997" s="42"/>
      <c r="T19997" s="42"/>
      <c r="U19997" s="42"/>
      <c r="V19997" s="42"/>
      <c r="W19997" s="42"/>
      <c r="X19997" s="42"/>
      <c r="Y19997" s="42"/>
      <c r="Z19997" s="42"/>
    </row>
    <row r="19998">
      <c r="B19998" s="42"/>
      <c r="D19998" s="90"/>
      <c r="F19998" s="90"/>
      <c r="G19998" s="42"/>
      <c r="H19998" s="90"/>
      <c r="M19998" s="42"/>
      <c r="S19998" s="42"/>
      <c r="T19998" s="42"/>
      <c r="U19998" s="42"/>
      <c r="V19998" s="42"/>
      <c r="W19998" s="42"/>
      <c r="X19998" s="42"/>
      <c r="Y19998" s="42"/>
      <c r="Z19998" s="42"/>
    </row>
    <row r="19999">
      <c r="B19999" s="42"/>
      <c r="D19999" s="90"/>
      <c r="F19999" s="90"/>
      <c r="G19999" s="42"/>
      <c r="H19999" s="90"/>
      <c r="M19999" s="42"/>
      <c r="S19999" s="42"/>
      <c r="T19999" s="42"/>
      <c r="U19999" s="42"/>
      <c r="V19999" s="42"/>
      <c r="W19999" s="42"/>
      <c r="X19999" s="42"/>
      <c r="Y19999" s="42"/>
      <c r="Z19999" s="42"/>
    </row>
    <row r="20000">
      <c r="B20000" s="42"/>
      <c r="D20000" s="90"/>
      <c r="F20000" s="90"/>
      <c r="G20000" s="42"/>
      <c r="H20000" s="90"/>
      <c r="M20000" s="42"/>
      <c r="S20000" s="42"/>
      <c r="T20000" s="42"/>
      <c r="U20000" s="42"/>
      <c r="V20000" s="42"/>
      <c r="W20000" s="42"/>
      <c r="X20000" s="42"/>
      <c r="Y20000" s="42"/>
      <c r="Z20000" s="42"/>
    </row>
    <row r="20001">
      <c r="B20001" s="42"/>
      <c r="D20001" s="90"/>
      <c r="F20001" s="90"/>
      <c r="G20001" s="42"/>
      <c r="H20001" s="90"/>
      <c r="M20001" s="42"/>
      <c r="S20001" s="42"/>
      <c r="T20001" s="42"/>
      <c r="U20001" s="42"/>
      <c r="V20001" s="42"/>
      <c r="W20001" s="42"/>
      <c r="X20001" s="42"/>
      <c r="Y20001" s="42"/>
      <c r="Z20001" s="42"/>
    </row>
    <row r="20002">
      <c r="B20002" s="42"/>
      <c r="D20002" s="90"/>
      <c r="F20002" s="90"/>
      <c r="G20002" s="42"/>
      <c r="H20002" s="90"/>
      <c r="M20002" s="42"/>
      <c r="S20002" s="42"/>
      <c r="T20002" s="42"/>
      <c r="U20002" s="42"/>
      <c r="V20002" s="42"/>
      <c r="W20002" s="42"/>
      <c r="X20002" s="42"/>
      <c r="Y20002" s="42"/>
      <c r="Z20002" s="42"/>
    </row>
    <row r="20003">
      <c r="B20003" s="42"/>
      <c r="D20003" s="90"/>
      <c r="F20003" s="90"/>
      <c r="G20003" s="42"/>
      <c r="H20003" s="90"/>
      <c r="M20003" s="42"/>
      <c r="S20003" s="42"/>
      <c r="T20003" s="42"/>
      <c r="U20003" s="42"/>
      <c r="V20003" s="42"/>
      <c r="W20003" s="42"/>
      <c r="X20003" s="42"/>
      <c r="Y20003" s="42"/>
      <c r="Z20003" s="42"/>
    </row>
    <row r="20004">
      <c r="B20004" s="42"/>
      <c r="D20004" s="90"/>
      <c r="F20004" s="90"/>
      <c r="G20004" s="42"/>
      <c r="H20004" s="90"/>
      <c r="M20004" s="42"/>
      <c r="S20004" s="42"/>
      <c r="T20004" s="42"/>
      <c r="U20004" s="42"/>
      <c r="V20004" s="42"/>
      <c r="W20004" s="42"/>
      <c r="X20004" s="42"/>
      <c r="Y20004" s="42"/>
      <c r="Z20004" s="42"/>
    </row>
    <row r="20005">
      <c r="B20005" s="42"/>
      <c r="D20005" s="90"/>
      <c r="F20005" s="90"/>
      <c r="G20005" s="42"/>
      <c r="H20005" s="90"/>
      <c r="M20005" s="42"/>
      <c r="S20005" s="42"/>
      <c r="T20005" s="42"/>
      <c r="U20005" s="42"/>
      <c r="V20005" s="42"/>
      <c r="W20005" s="42"/>
      <c r="X20005" s="42"/>
      <c r="Y20005" s="42"/>
      <c r="Z20005" s="42"/>
    </row>
    <row r="20006">
      <c r="B20006" s="42"/>
      <c r="D20006" s="90"/>
      <c r="F20006" s="90"/>
      <c r="G20006" s="42"/>
      <c r="H20006" s="90"/>
      <c r="M20006" s="42"/>
      <c r="S20006" s="42"/>
      <c r="T20006" s="42"/>
      <c r="U20006" s="42"/>
      <c r="V20006" s="42"/>
      <c r="W20006" s="42"/>
      <c r="X20006" s="42"/>
      <c r="Y20006" s="42"/>
      <c r="Z20006" s="42"/>
    </row>
    <row r="20007">
      <c r="B20007" s="42"/>
      <c r="D20007" s="90"/>
      <c r="F20007" s="90"/>
      <c r="G20007" s="42"/>
      <c r="H20007" s="90"/>
      <c r="M20007" s="42"/>
      <c r="S20007" s="42"/>
      <c r="T20007" s="42"/>
      <c r="U20007" s="42"/>
      <c r="V20007" s="42"/>
      <c r="W20007" s="42"/>
      <c r="X20007" s="42"/>
      <c r="Y20007" s="42"/>
      <c r="Z20007" s="42"/>
    </row>
    <row r="20008">
      <c r="B20008" s="42"/>
      <c r="D20008" s="90"/>
      <c r="F20008" s="90"/>
      <c r="G20008" s="42"/>
      <c r="H20008" s="90"/>
      <c r="M20008" s="42"/>
      <c r="S20008" s="42"/>
      <c r="T20008" s="42"/>
      <c r="U20008" s="42"/>
      <c r="V20008" s="42"/>
      <c r="W20008" s="42"/>
      <c r="X20008" s="42"/>
      <c r="Y20008" s="42"/>
      <c r="Z20008" s="42"/>
    </row>
    <row r="20009">
      <c r="B20009" s="42"/>
      <c r="D20009" s="90"/>
      <c r="F20009" s="90"/>
      <c r="G20009" s="42"/>
      <c r="H20009" s="90"/>
      <c r="M20009" s="42"/>
      <c r="S20009" s="42"/>
      <c r="T20009" s="42"/>
      <c r="U20009" s="42"/>
      <c r="V20009" s="42"/>
      <c r="W20009" s="42"/>
      <c r="X20009" s="42"/>
      <c r="Y20009" s="42"/>
      <c r="Z20009" s="42"/>
    </row>
    <row r="20010">
      <c r="B20010" s="42"/>
      <c r="D20010" s="90"/>
      <c r="F20010" s="90"/>
      <c r="G20010" s="42"/>
      <c r="H20010" s="90"/>
      <c r="M20010" s="42"/>
      <c r="S20010" s="42"/>
      <c r="T20010" s="42"/>
      <c r="U20010" s="42"/>
      <c r="V20010" s="42"/>
      <c r="W20010" s="42"/>
      <c r="X20010" s="42"/>
      <c r="Y20010" s="42"/>
      <c r="Z20010" s="42"/>
    </row>
    <row r="20011">
      <c r="B20011" s="42"/>
      <c r="D20011" s="90"/>
      <c r="F20011" s="90"/>
      <c r="G20011" s="42"/>
      <c r="H20011" s="90"/>
      <c r="M20011" s="42"/>
      <c r="S20011" s="42"/>
      <c r="T20011" s="42"/>
      <c r="U20011" s="42"/>
      <c r="V20011" s="42"/>
      <c r="W20011" s="42"/>
      <c r="X20011" s="42"/>
      <c r="Y20011" s="42"/>
      <c r="Z20011" s="42"/>
    </row>
    <row r="20012">
      <c r="B20012" s="42"/>
      <c r="D20012" s="90"/>
      <c r="F20012" s="90"/>
      <c r="G20012" s="42"/>
      <c r="H20012" s="90"/>
      <c r="M20012" s="42"/>
      <c r="S20012" s="42"/>
      <c r="T20012" s="42"/>
      <c r="U20012" s="42"/>
      <c r="V20012" s="42"/>
      <c r="W20012" s="42"/>
      <c r="X20012" s="42"/>
      <c r="Y20012" s="42"/>
      <c r="Z20012" s="42"/>
    </row>
    <row r="20013">
      <c r="B20013" s="42"/>
      <c r="D20013" s="90"/>
      <c r="F20013" s="90"/>
      <c r="G20013" s="42"/>
      <c r="H20013" s="90"/>
      <c r="M20013" s="42"/>
      <c r="S20013" s="42"/>
      <c r="T20013" s="42"/>
      <c r="U20013" s="42"/>
      <c r="V20013" s="42"/>
      <c r="W20013" s="42"/>
      <c r="X20013" s="42"/>
      <c r="Y20013" s="42"/>
      <c r="Z20013" s="42"/>
    </row>
    <row r="20014">
      <c r="B20014" s="42"/>
      <c r="D20014" s="90"/>
      <c r="F20014" s="90"/>
      <c r="G20014" s="42"/>
      <c r="H20014" s="90"/>
      <c r="M20014" s="42"/>
      <c r="S20014" s="42"/>
      <c r="T20014" s="42"/>
      <c r="U20014" s="42"/>
      <c r="V20014" s="42"/>
      <c r="W20014" s="42"/>
      <c r="X20014" s="42"/>
      <c r="Y20014" s="42"/>
      <c r="Z20014" s="42"/>
    </row>
    <row r="20015">
      <c r="B20015" s="42"/>
      <c r="D20015" s="90"/>
      <c r="F20015" s="90"/>
      <c r="G20015" s="42"/>
      <c r="H20015" s="90"/>
      <c r="M20015" s="42"/>
      <c r="S20015" s="42"/>
      <c r="T20015" s="42"/>
      <c r="U20015" s="42"/>
      <c r="V20015" s="42"/>
      <c r="W20015" s="42"/>
      <c r="X20015" s="42"/>
      <c r="Y20015" s="42"/>
      <c r="Z20015" s="42"/>
    </row>
    <row r="20016">
      <c r="B20016" s="42"/>
      <c r="D20016" s="90"/>
      <c r="F20016" s="90"/>
      <c r="G20016" s="42"/>
      <c r="H20016" s="90"/>
      <c r="M20016" s="42"/>
      <c r="S20016" s="42"/>
      <c r="T20016" s="42"/>
      <c r="U20016" s="42"/>
      <c r="V20016" s="42"/>
      <c r="W20016" s="42"/>
      <c r="X20016" s="42"/>
      <c r="Y20016" s="42"/>
      <c r="Z20016" s="42"/>
    </row>
    <row r="20017">
      <c r="B20017" s="42"/>
      <c r="D20017" s="90"/>
      <c r="F20017" s="90"/>
      <c r="G20017" s="42"/>
      <c r="H20017" s="90"/>
      <c r="M20017" s="42"/>
      <c r="S20017" s="42"/>
      <c r="T20017" s="42"/>
      <c r="U20017" s="42"/>
      <c r="V20017" s="42"/>
      <c r="W20017" s="42"/>
      <c r="X20017" s="42"/>
      <c r="Y20017" s="42"/>
      <c r="Z20017" s="42"/>
    </row>
    <row r="20018">
      <c r="B20018" s="42"/>
      <c r="D20018" s="90"/>
      <c r="F20018" s="90"/>
      <c r="G20018" s="42"/>
      <c r="H20018" s="90"/>
      <c r="M20018" s="42"/>
      <c r="S20018" s="42"/>
      <c r="T20018" s="42"/>
      <c r="U20018" s="42"/>
      <c r="V20018" s="42"/>
      <c r="W20018" s="42"/>
      <c r="X20018" s="42"/>
      <c r="Y20018" s="42"/>
      <c r="Z20018" s="42"/>
    </row>
    <row r="20019">
      <c r="B20019" s="42"/>
      <c r="D20019" s="90"/>
      <c r="F20019" s="90"/>
      <c r="G20019" s="42"/>
      <c r="H20019" s="90"/>
      <c r="M20019" s="42"/>
      <c r="S20019" s="42"/>
      <c r="T20019" s="42"/>
      <c r="U20019" s="42"/>
      <c r="V20019" s="42"/>
      <c r="W20019" s="42"/>
      <c r="X20019" s="42"/>
      <c r="Y20019" s="42"/>
      <c r="Z20019" s="42"/>
    </row>
    <row r="20020">
      <c r="B20020" s="42"/>
      <c r="D20020" s="90"/>
      <c r="F20020" s="90"/>
      <c r="G20020" s="42"/>
      <c r="H20020" s="90"/>
      <c r="M20020" s="42"/>
      <c r="S20020" s="42"/>
      <c r="T20020" s="42"/>
      <c r="U20020" s="42"/>
      <c r="V20020" s="42"/>
      <c r="W20020" s="42"/>
      <c r="X20020" s="42"/>
      <c r="Y20020" s="42"/>
      <c r="Z20020" s="42"/>
    </row>
    <row r="20021">
      <c r="B20021" s="42"/>
      <c r="D20021" s="90"/>
      <c r="F20021" s="90"/>
      <c r="G20021" s="42"/>
      <c r="H20021" s="90"/>
      <c r="M20021" s="42"/>
      <c r="S20021" s="42"/>
      <c r="T20021" s="42"/>
      <c r="U20021" s="42"/>
      <c r="V20021" s="42"/>
      <c r="W20021" s="42"/>
      <c r="X20021" s="42"/>
      <c r="Y20021" s="42"/>
      <c r="Z20021" s="42"/>
    </row>
    <row r="20022">
      <c r="B20022" s="42"/>
      <c r="D20022" s="90"/>
      <c r="F20022" s="90"/>
      <c r="G20022" s="42"/>
      <c r="H20022" s="90"/>
      <c r="M20022" s="42"/>
      <c r="S20022" s="42"/>
      <c r="T20022" s="42"/>
      <c r="U20022" s="42"/>
      <c r="V20022" s="42"/>
      <c r="W20022" s="42"/>
      <c r="X20022" s="42"/>
      <c r="Y20022" s="42"/>
      <c r="Z20022" s="42"/>
    </row>
    <row r="20023">
      <c r="B20023" s="42"/>
      <c r="D20023" s="90"/>
      <c r="F20023" s="90"/>
      <c r="G20023" s="42"/>
      <c r="H20023" s="90"/>
      <c r="M20023" s="42"/>
      <c r="S20023" s="42"/>
      <c r="T20023" s="42"/>
      <c r="U20023" s="42"/>
      <c r="V20023" s="42"/>
      <c r="W20023" s="42"/>
      <c r="X20023" s="42"/>
      <c r="Y20023" s="42"/>
      <c r="Z20023" s="42"/>
    </row>
    <row r="20024">
      <c r="B20024" s="42"/>
      <c r="D20024" s="90"/>
      <c r="F20024" s="90"/>
      <c r="G20024" s="42"/>
      <c r="H20024" s="90"/>
      <c r="M20024" s="42"/>
      <c r="S20024" s="42"/>
      <c r="T20024" s="42"/>
      <c r="U20024" s="42"/>
      <c r="V20024" s="42"/>
      <c r="W20024" s="42"/>
      <c r="X20024" s="42"/>
      <c r="Y20024" s="42"/>
      <c r="Z20024" s="42"/>
    </row>
    <row r="20025">
      <c r="B20025" s="42"/>
      <c r="D20025" s="90"/>
      <c r="F20025" s="90"/>
      <c r="G20025" s="42"/>
      <c r="H20025" s="90"/>
      <c r="M20025" s="42"/>
      <c r="S20025" s="42"/>
      <c r="T20025" s="42"/>
      <c r="U20025" s="42"/>
      <c r="V20025" s="42"/>
      <c r="W20025" s="42"/>
      <c r="X20025" s="42"/>
      <c r="Y20025" s="42"/>
      <c r="Z20025" s="42"/>
    </row>
    <row r="20026">
      <c r="B20026" s="42"/>
      <c r="D20026" s="90"/>
      <c r="F20026" s="90"/>
      <c r="G20026" s="42"/>
      <c r="H20026" s="90"/>
      <c r="M20026" s="42"/>
      <c r="S20026" s="42"/>
      <c r="T20026" s="42"/>
      <c r="U20026" s="42"/>
      <c r="V20026" s="42"/>
      <c r="W20026" s="42"/>
      <c r="X20026" s="42"/>
      <c r="Y20026" s="42"/>
      <c r="Z20026" s="42"/>
    </row>
    <row r="20027">
      <c r="B20027" s="42"/>
      <c r="D20027" s="90"/>
      <c r="F20027" s="90"/>
      <c r="G20027" s="42"/>
      <c r="H20027" s="90"/>
      <c r="M20027" s="42"/>
      <c r="S20027" s="42"/>
      <c r="T20027" s="42"/>
      <c r="U20027" s="42"/>
      <c r="V20027" s="42"/>
      <c r="W20027" s="42"/>
      <c r="X20027" s="42"/>
      <c r="Y20027" s="42"/>
      <c r="Z20027" s="42"/>
    </row>
    <row r="20028">
      <c r="B20028" s="42"/>
      <c r="D20028" s="90"/>
      <c r="F20028" s="90"/>
      <c r="G20028" s="42"/>
      <c r="H20028" s="90"/>
      <c r="M20028" s="42"/>
      <c r="S20028" s="42"/>
      <c r="T20028" s="42"/>
      <c r="U20028" s="42"/>
      <c r="V20028" s="42"/>
      <c r="W20028" s="42"/>
      <c r="X20028" s="42"/>
      <c r="Y20028" s="42"/>
      <c r="Z20028" s="42"/>
    </row>
    <row r="20029">
      <c r="B20029" s="42"/>
      <c r="D20029" s="90"/>
      <c r="F20029" s="90"/>
      <c r="G20029" s="42"/>
      <c r="H20029" s="90"/>
      <c r="M20029" s="42"/>
      <c r="S20029" s="42"/>
      <c r="T20029" s="42"/>
      <c r="U20029" s="42"/>
      <c r="V20029" s="42"/>
      <c r="W20029" s="42"/>
      <c r="X20029" s="42"/>
      <c r="Y20029" s="42"/>
      <c r="Z20029" s="42"/>
    </row>
    <row r="20030">
      <c r="B20030" s="42"/>
      <c r="D20030" s="90"/>
      <c r="F20030" s="90"/>
      <c r="G20030" s="42"/>
      <c r="H20030" s="90"/>
      <c r="M20030" s="42"/>
      <c r="S20030" s="42"/>
      <c r="T20030" s="42"/>
      <c r="U20030" s="42"/>
      <c r="V20030" s="42"/>
      <c r="W20030" s="42"/>
      <c r="X20030" s="42"/>
      <c r="Y20030" s="42"/>
      <c r="Z20030" s="42"/>
    </row>
    <row r="20031">
      <c r="B20031" s="42"/>
      <c r="D20031" s="90"/>
      <c r="F20031" s="90"/>
      <c r="G20031" s="42"/>
      <c r="H20031" s="90"/>
      <c r="M20031" s="42"/>
      <c r="S20031" s="42"/>
      <c r="T20031" s="42"/>
      <c r="U20031" s="42"/>
      <c r="V20031" s="42"/>
      <c r="W20031" s="42"/>
      <c r="X20031" s="42"/>
      <c r="Y20031" s="42"/>
      <c r="Z20031" s="42"/>
    </row>
    <row r="20032">
      <c r="B20032" s="42"/>
      <c r="D20032" s="90"/>
      <c r="F20032" s="90"/>
      <c r="G20032" s="42"/>
      <c r="H20032" s="90"/>
      <c r="M20032" s="42"/>
      <c r="S20032" s="42"/>
      <c r="T20032" s="42"/>
      <c r="U20032" s="42"/>
      <c r="V20032" s="42"/>
      <c r="W20032" s="42"/>
      <c r="X20032" s="42"/>
      <c r="Y20032" s="42"/>
      <c r="Z20032" s="42"/>
    </row>
    <row r="20033">
      <c r="B20033" s="42"/>
      <c r="D20033" s="90"/>
      <c r="F20033" s="90"/>
      <c r="G20033" s="42"/>
      <c r="H20033" s="90"/>
      <c r="M20033" s="42"/>
      <c r="S20033" s="42"/>
      <c r="T20033" s="42"/>
      <c r="U20033" s="42"/>
      <c r="V20033" s="42"/>
      <c r="W20033" s="42"/>
      <c r="X20033" s="42"/>
      <c r="Y20033" s="42"/>
      <c r="Z20033" s="42"/>
    </row>
    <row r="20034">
      <c r="B20034" s="42"/>
      <c r="D20034" s="90"/>
      <c r="F20034" s="90"/>
      <c r="G20034" s="42"/>
      <c r="H20034" s="90"/>
      <c r="M20034" s="42"/>
      <c r="S20034" s="42"/>
      <c r="T20034" s="42"/>
      <c r="U20034" s="42"/>
      <c r="V20034" s="42"/>
      <c r="W20034" s="42"/>
      <c r="X20034" s="42"/>
      <c r="Y20034" s="42"/>
      <c r="Z20034" s="42"/>
    </row>
    <row r="20035">
      <c r="B20035" s="42"/>
      <c r="D20035" s="90"/>
      <c r="F20035" s="90"/>
      <c r="G20035" s="42"/>
      <c r="H20035" s="90"/>
      <c r="M20035" s="42"/>
      <c r="S20035" s="42"/>
      <c r="T20035" s="42"/>
      <c r="U20035" s="42"/>
      <c r="V20035" s="42"/>
      <c r="W20035" s="42"/>
      <c r="X20035" s="42"/>
      <c r="Y20035" s="42"/>
      <c r="Z20035" s="42"/>
    </row>
    <row r="20036">
      <c r="B20036" s="42"/>
      <c r="D20036" s="90"/>
      <c r="F20036" s="90"/>
      <c r="G20036" s="42"/>
      <c r="H20036" s="90"/>
      <c r="M20036" s="42"/>
      <c r="S20036" s="42"/>
      <c r="T20036" s="42"/>
      <c r="U20036" s="42"/>
      <c r="V20036" s="42"/>
      <c r="W20036" s="42"/>
      <c r="X20036" s="42"/>
      <c r="Y20036" s="42"/>
      <c r="Z20036" s="42"/>
    </row>
    <row r="20037">
      <c r="B20037" s="42"/>
      <c r="D20037" s="90"/>
      <c r="F20037" s="90"/>
      <c r="G20037" s="42"/>
      <c r="H20037" s="90"/>
      <c r="M20037" s="42"/>
      <c r="S20037" s="42"/>
      <c r="T20037" s="42"/>
      <c r="U20037" s="42"/>
      <c r="V20037" s="42"/>
      <c r="W20037" s="42"/>
      <c r="X20037" s="42"/>
      <c r="Y20037" s="42"/>
      <c r="Z20037" s="42"/>
    </row>
    <row r="20038">
      <c r="B20038" s="42"/>
      <c r="D20038" s="90"/>
      <c r="F20038" s="90"/>
      <c r="G20038" s="42"/>
      <c r="H20038" s="90"/>
      <c r="M20038" s="42"/>
      <c r="S20038" s="42"/>
      <c r="T20038" s="42"/>
      <c r="U20038" s="42"/>
      <c r="V20038" s="42"/>
      <c r="W20038" s="42"/>
      <c r="X20038" s="42"/>
      <c r="Y20038" s="42"/>
      <c r="Z20038" s="42"/>
    </row>
    <row r="20039">
      <c r="B20039" s="42"/>
      <c r="D20039" s="90"/>
      <c r="F20039" s="90"/>
      <c r="G20039" s="42"/>
      <c r="H20039" s="90"/>
      <c r="M20039" s="42"/>
      <c r="S20039" s="42"/>
      <c r="T20039" s="42"/>
      <c r="U20039" s="42"/>
      <c r="V20039" s="42"/>
      <c r="W20039" s="42"/>
      <c r="X20039" s="42"/>
      <c r="Y20039" s="42"/>
      <c r="Z20039" s="42"/>
    </row>
    <row r="20040">
      <c r="B20040" s="42"/>
      <c r="D20040" s="90"/>
      <c r="F20040" s="90"/>
      <c r="G20040" s="42"/>
      <c r="H20040" s="90"/>
      <c r="M20040" s="42"/>
      <c r="S20040" s="42"/>
      <c r="T20040" s="42"/>
      <c r="U20040" s="42"/>
      <c r="V20040" s="42"/>
      <c r="W20040" s="42"/>
      <c r="X20040" s="42"/>
      <c r="Y20040" s="42"/>
      <c r="Z20040" s="42"/>
    </row>
    <row r="20041">
      <c r="B20041" s="42"/>
      <c r="D20041" s="90"/>
      <c r="F20041" s="90"/>
      <c r="G20041" s="42"/>
      <c r="H20041" s="90"/>
      <c r="M20041" s="42"/>
      <c r="S20041" s="42"/>
      <c r="T20041" s="42"/>
      <c r="U20041" s="42"/>
      <c r="V20041" s="42"/>
      <c r="W20041" s="42"/>
      <c r="X20041" s="42"/>
      <c r="Y20041" s="42"/>
      <c r="Z20041" s="42"/>
    </row>
    <row r="20042">
      <c r="B20042" s="42"/>
      <c r="D20042" s="90"/>
      <c r="F20042" s="90"/>
      <c r="G20042" s="42"/>
      <c r="H20042" s="90"/>
      <c r="M20042" s="42"/>
      <c r="S20042" s="42"/>
      <c r="T20042" s="42"/>
      <c r="U20042" s="42"/>
      <c r="V20042" s="42"/>
      <c r="W20042" s="42"/>
      <c r="X20042" s="42"/>
      <c r="Y20042" s="42"/>
      <c r="Z20042" s="42"/>
    </row>
    <row r="20043">
      <c r="B20043" s="42"/>
      <c r="D20043" s="90"/>
      <c r="F20043" s="90"/>
      <c r="G20043" s="42"/>
      <c r="H20043" s="90"/>
      <c r="M20043" s="42"/>
      <c r="S20043" s="42"/>
      <c r="T20043" s="42"/>
      <c r="U20043" s="42"/>
      <c r="V20043" s="42"/>
      <c r="W20043" s="42"/>
      <c r="X20043" s="42"/>
      <c r="Y20043" s="42"/>
      <c r="Z20043" s="42"/>
    </row>
    <row r="20044">
      <c r="B20044" s="42"/>
      <c r="D20044" s="90"/>
      <c r="F20044" s="90"/>
      <c r="G20044" s="42"/>
      <c r="H20044" s="90"/>
      <c r="M20044" s="42"/>
      <c r="S20044" s="42"/>
      <c r="T20044" s="42"/>
      <c r="U20044" s="42"/>
      <c r="V20044" s="42"/>
      <c r="W20044" s="42"/>
      <c r="X20044" s="42"/>
      <c r="Y20044" s="42"/>
      <c r="Z20044" s="42"/>
    </row>
    <row r="20045">
      <c r="B20045" s="42"/>
      <c r="D20045" s="90"/>
      <c r="F20045" s="90"/>
      <c r="G20045" s="42"/>
      <c r="H20045" s="90"/>
      <c r="M20045" s="42"/>
      <c r="S20045" s="42"/>
      <c r="T20045" s="42"/>
      <c r="U20045" s="42"/>
      <c r="V20045" s="42"/>
      <c r="W20045" s="42"/>
      <c r="X20045" s="42"/>
      <c r="Y20045" s="42"/>
      <c r="Z20045" s="42"/>
    </row>
    <row r="20046">
      <c r="B20046" s="42"/>
      <c r="D20046" s="90"/>
      <c r="F20046" s="90"/>
      <c r="G20046" s="42"/>
      <c r="H20046" s="90"/>
      <c r="M20046" s="42"/>
      <c r="S20046" s="42"/>
      <c r="T20046" s="42"/>
      <c r="U20046" s="42"/>
      <c r="V20046" s="42"/>
      <c r="W20046" s="42"/>
      <c r="X20046" s="42"/>
      <c r="Y20046" s="42"/>
      <c r="Z20046" s="42"/>
    </row>
    <row r="20047">
      <c r="B20047" s="42"/>
      <c r="D20047" s="90"/>
      <c r="F20047" s="90"/>
      <c r="G20047" s="42"/>
      <c r="H20047" s="90"/>
      <c r="M20047" s="42"/>
      <c r="S20047" s="42"/>
      <c r="T20047" s="42"/>
      <c r="U20047" s="42"/>
      <c r="V20047" s="42"/>
      <c r="W20047" s="42"/>
      <c r="X20047" s="42"/>
      <c r="Y20047" s="42"/>
      <c r="Z20047" s="42"/>
    </row>
    <row r="20048">
      <c r="B20048" s="42"/>
      <c r="D20048" s="90"/>
      <c r="F20048" s="90"/>
      <c r="G20048" s="42"/>
      <c r="H20048" s="90"/>
      <c r="M20048" s="42"/>
      <c r="S20048" s="42"/>
      <c r="T20048" s="42"/>
      <c r="U20048" s="42"/>
      <c r="V20048" s="42"/>
      <c r="W20048" s="42"/>
      <c r="X20048" s="42"/>
      <c r="Y20048" s="42"/>
      <c r="Z20048" s="42"/>
    </row>
    <row r="20049">
      <c r="B20049" s="42"/>
      <c r="D20049" s="90"/>
      <c r="F20049" s="90"/>
      <c r="G20049" s="42"/>
      <c r="H20049" s="90"/>
      <c r="M20049" s="42"/>
      <c r="S20049" s="42"/>
      <c r="T20049" s="42"/>
      <c r="U20049" s="42"/>
      <c r="V20049" s="42"/>
      <c r="W20049" s="42"/>
      <c r="X20049" s="42"/>
      <c r="Y20049" s="42"/>
      <c r="Z20049" s="42"/>
    </row>
    <row r="20050">
      <c r="B20050" s="42"/>
      <c r="D20050" s="90"/>
      <c r="F20050" s="90"/>
      <c r="G20050" s="42"/>
      <c r="H20050" s="90"/>
      <c r="M20050" s="42"/>
      <c r="S20050" s="42"/>
      <c r="T20050" s="42"/>
      <c r="U20050" s="42"/>
      <c r="V20050" s="42"/>
      <c r="W20050" s="42"/>
      <c r="X20050" s="42"/>
      <c r="Y20050" s="42"/>
      <c r="Z20050" s="42"/>
    </row>
    <row r="20051">
      <c r="B20051" s="42"/>
      <c r="D20051" s="90"/>
      <c r="F20051" s="90"/>
      <c r="G20051" s="42"/>
      <c r="H20051" s="90"/>
      <c r="M20051" s="42"/>
      <c r="S20051" s="42"/>
      <c r="T20051" s="42"/>
      <c r="U20051" s="42"/>
      <c r="V20051" s="42"/>
      <c r="W20051" s="42"/>
      <c r="X20051" s="42"/>
      <c r="Y20051" s="42"/>
      <c r="Z20051" s="42"/>
    </row>
    <row r="20052">
      <c r="B20052" s="42"/>
      <c r="D20052" s="90"/>
      <c r="F20052" s="90"/>
      <c r="G20052" s="42"/>
      <c r="H20052" s="90"/>
      <c r="M20052" s="42"/>
      <c r="S20052" s="42"/>
      <c r="T20052" s="42"/>
      <c r="U20052" s="42"/>
      <c r="V20052" s="42"/>
      <c r="W20052" s="42"/>
      <c r="X20052" s="42"/>
      <c r="Y20052" s="42"/>
      <c r="Z20052" s="42"/>
    </row>
    <row r="20053">
      <c r="B20053" s="42"/>
      <c r="D20053" s="90"/>
      <c r="F20053" s="90"/>
      <c r="G20053" s="42"/>
      <c r="H20053" s="90"/>
      <c r="M20053" s="42"/>
      <c r="S20053" s="42"/>
      <c r="T20053" s="42"/>
      <c r="U20053" s="42"/>
      <c r="V20053" s="42"/>
      <c r="W20053" s="42"/>
      <c r="X20053" s="42"/>
      <c r="Y20053" s="42"/>
      <c r="Z20053" s="42"/>
    </row>
    <row r="20054">
      <c r="B20054" s="42"/>
      <c r="D20054" s="90"/>
      <c r="F20054" s="90"/>
      <c r="G20054" s="42"/>
      <c r="H20054" s="90"/>
      <c r="M20054" s="42"/>
      <c r="S20054" s="42"/>
      <c r="T20054" s="42"/>
      <c r="U20054" s="42"/>
      <c r="V20054" s="42"/>
      <c r="W20054" s="42"/>
      <c r="X20054" s="42"/>
      <c r="Y20054" s="42"/>
      <c r="Z20054" s="42"/>
    </row>
    <row r="20055">
      <c r="B20055" s="42"/>
      <c r="D20055" s="90"/>
      <c r="F20055" s="90"/>
      <c r="G20055" s="42"/>
      <c r="H20055" s="90"/>
      <c r="M20055" s="42"/>
      <c r="S20055" s="42"/>
      <c r="T20055" s="42"/>
      <c r="U20055" s="42"/>
      <c r="V20055" s="42"/>
      <c r="W20055" s="42"/>
      <c r="X20055" s="42"/>
      <c r="Y20055" s="42"/>
      <c r="Z20055" s="42"/>
    </row>
    <row r="20056">
      <c r="B20056" s="42"/>
      <c r="D20056" s="90"/>
      <c r="F20056" s="90"/>
      <c r="G20056" s="42"/>
      <c r="H20056" s="90"/>
      <c r="M20056" s="42"/>
      <c r="S20056" s="42"/>
      <c r="T20056" s="42"/>
      <c r="U20056" s="42"/>
      <c r="V20056" s="42"/>
      <c r="W20056" s="42"/>
      <c r="X20056" s="42"/>
      <c r="Y20056" s="42"/>
      <c r="Z20056" s="42"/>
    </row>
    <row r="20057">
      <c r="B20057" s="42"/>
      <c r="D20057" s="90"/>
      <c r="F20057" s="90"/>
      <c r="G20057" s="42"/>
      <c r="H20057" s="90"/>
      <c r="M20057" s="42"/>
      <c r="S20057" s="42"/>
      <c r="T20057" s="42"/>
      <c r="U20057" s="42"/>
      <c r="V20057" s="42"/>
      <c r="W20057" s="42"/>
      <c r="X20057" s="42"/>
      <c r="Y20057" s="42"/>
      <c r="Z20057" s="42"/>
    </row>
    <row r="20058">
      <c r="B20058" s="42"/>
      <c r="D20058" s="90"/>
      <c r="F20058" s="90"/>
      <c r="G20058" s="42"/>
      <c r="H20058" s="90"/>
      <c r="M20058" s="42"/>
      <c r="S20058" s="42"/>
      <c r="T20058" s="42"/>
      <c r="U20058" s="42"/>
      <c r="V20058" s="42"/>
      <c r="W20058" s="42"/>
      <c r="X20058" s="42"/>
      <c r="Y20058" s="42"/>
      <c r="Z20058" s="42"/>
    </row>
    <row r="20059">
      <c r="B20059" s="42"/>
      <c r="D20059" s="90"/>
      <c r="F20059" s="90"/>
      <c r="G20059" s="42"/>
      <c r="H20059" s="90"/>
      <c r="M20059" s="42"/>
      <c r="S20059" s="42"/>
      <c r="T20059" s="42"/>
      <c r="U20059" s="42"/>
      <c r="V20059" s="42"/>
      <c r="W20059" s="42"/>
      <c r="X20059" s="42"/>
      <c r="Y20059" s="42"/>
      <c r="Z20059" s="42"/>
    </row>
    <row r="20060">
      <c r="B20060" s="42"/>
      <c r="D20060" s="90"/>
      <c r="F20060" s="90"/>
      <c r="G20060" s="42"/>
      <c r="H20060" s="90"/>
      <c r="M20060" s="42"/>
      <c r="S20060" s="42"/>
      <c r="T20060" s="42"/>
      <c r="U20060" s="42"/>
      <c r="V20060" s="42"/>
      <c r="W20060" s="42"/>
      <c r="X20060" s="42"/>
      <c r="Y20060" s="42"/>
      <c r="Z20060" s="42"/>
    </row>
    <row r="20061">
      <c r="B20061" s="42"/>
      <c r="D20061" s="90"/>
      <c r="F20061" s="90"/>
      <c r="G20061" s="42"/>
      <c r="H20061" s="90"/>
      <c r="M20061" s="42"/>
      <c r="S20061" s="42"/>
      <c r="T20061" s="42"/>
      <c r="U20061" s="42"/>
      <c r="V20061" s="42"/>
      <c r="W20061" s="42"/>
      <c r="X20061" s="42"/>
      <c r="Y20061" s="42"/>
      <c r="Z20061" s="42"/>
    </row>
    <row r="20062">
      <c r="B20062" s="42"/>
      <c r="D20062" s="90"/>
      <c r="F20062" s="90"/>
      <c r="G20062" s="42"/>
      <c r="H20062" s="90"/>
      <c r="M20062" s="42"/>
      <c r="S20062" s="42"/>
      <c r="T20062" s="42"/>
      <c r="U20062" s="42"/>
      <c r="V20062" s="42"/>
      <c r="W20062" s="42"/>
      <c r="X20062" s="42"/>
      <c r="Y20062" s="42"/>
      <c r="Z20062" s="42"/>
    </row>
    <row r="20063">
      <c r="B20063" s="42"/>
      <c r="D20063" s="90"/>
      <c r="F20063" s="90"/>
      <c r="G20063" s="42"/>
      <c r="H20063" s="90"/>
      <c r="M20063" s="42"/>
      <c r="S20063" s="42"/>
      <c r="T20063" s="42"/>
      <c r="U20063" s="42"/>
      <c r="V20063" s="42"/>
      <c r="W20063" s="42"/>
      <c r="X20063" s="42"/>
      <c r="Y20063" s="42"/>
      <c r="Z20063" s="42"/>
    </row>
    <row r="20064">
      <c r="B20064" s="42"/>
      <c r="D20064" s="90"/>
      <c r="F20064" s="90"/>
      <c r="G20064" s="42"/>
      <c r="H20064" s="90"/>
      <c r="M20064" s="42"/>
      <c r="S20064" s="42"/>
      <c r="T20064" s="42"/>
      <c r="U20064" s="42"/>
      <c r="V20064" s="42"/>
      <c r="W20064" s="42"/>
      <c r="X20064" s="42"/>
      <c r="Y20064" s="42"/>
      <c r="Z20064" s="42"/>
    </row>
    <row r="20065">
      <c r="B20065" s="42"/>
      <c r="D20065" s="90"/>
      <c r="F20065" s="90"/>
      <c r="G20065" s="42"/>
      <c r="H20065" s="90"/>
      <c r="M20065" s="42"/>
      <c r="S20065" s="42"/>
      <c r="T20065" s="42"/>
      <c r="U20065" s="42"/>
      <c r="V20065" s="42"/>
      <c r="W20065" s="42"/>
      <c r="X20065" s="42"/>
      <c r="Y20065" s="42"/>
      <c r="Z20065" s="42"/>
    </row>
    <row r="20066">
      <c r="B20066" s="42"/>
      <c r="D20066" s="90"/>
      <c r="F20066" s="90"/>
      <c r="G20066" s="42"/>
      <c r="H20066" s="90"/>
      <c r="M20066" s="42"/>
      <c r="S20066" s="42"/>
      <c r="T20066" s="42"/>
      <c r="U20066" s="42"/>
      <c r="V20066" s="42"/>
      <c r="W20066" s="42"/>
      <c r="X20066" s="42"/>
      <c r="Y20066" s="42"/>
      <c r="Z20066" s="42"/>
    </row>
    <row r="20067">
      <c r="B20067" s="42"/>
      <c r="D20067" s="90"/>
      <c r="F20067" s="90"/>
      <c r="G20067" s="42"/>
      <c r="H20067" s="90"/>
      <c r="M20067" s="42"/>
      <c r="S20067" s="42"/>
      <c r="T20067" s="42"/>
      <c r="U20067" s="42"/>
      <c r="V20067" s="42"/>
      <c r="W20067" s="42"/>
      <c r="X20067" s="42"/>
      <c r="Y20067" s="42"/>
      <c r="Z20067" s="42"/>
    </row>
    <row r="20068">
      <c r="B20068" s="42"/>
      <c r="D20068" s="90"/>
      <c r="F20068" s="90"/>
      <c r="G20068" s="42"/>
      <c r="H20068" s="90"/>
      <c r="M20068" s="42"/>
      <c r="S20068" s="42"/>
      <c r="T20068" s="42"/>
      <c r="U20068" s="42"/>
      <c r="V20068" s="42"/>
      <c r="W20068" s="42"/>
      <c r="X20068" s="42"/>
      <c r="Y20068" s="42"/>
      <c r="Z20068" s="42"/>
    </row>
    <row r="20069">
      <c r="B20069" s="42"/>
      <c r="D20069" s="90"/>
      <c r="F20069" s="90"/>
      <c r="G20069" s="42"/>
      <c r="H20069" s="90"/>
      <c r="M20069" s="42"/>
      <c r="S20069" s="42"/>
      <c r="T20069" s="42"/>
      <c r="U20069" s="42"/>
      <c r="V20069" s="42"/>
      <c r="W20069" s="42"/>
      <c r="X20069" s="42"/>
      <c r="Y20069" s="42"/>
      <c r="Z20069" s="42"/>
    </row>
    <row r="20070">
      <c r="B20070" s="42"/>
      <c r="D20070" s="90"/>
      <c r="F20070" s="90"/>
      <c r="G20070" s="42"/>
      <c r="H20070" s="90"/>
      <c r="M20070" s="42"/>
      <c r="S20070" s="42"/>
      <c r="T20070" s="42"/>
      <c r="U20070" s="42"/>
      <c r="V20070" s="42"/>
      <c r="W20070" s="42"/>
      <c r="X20070" s="42"/>
      <c r="Y20070" s="42"/>
      <c r="Z20070" s="42"/>
    </row>
    <row r="20071">
      <c r="B20071" s="42"/>
      <c r="D20071" s="90"/>
      <c r="F20071" s="90"/>
      <c r="G20071" s="42"/>
      <c r="H20071" s="90"/>
      <c r="M20071" s="42"/>
      <c r="S20071" s="42"/>
      <c r="T20071" s="42"/>
      <c r="U20071" s="42"/>
      <c r="V20071" s="42"/>
      <c r="W20071" s="42"/>
      <c r="X20071" s="42"/>
      <c r="Y20071" s="42"/>
      <c r="Z20071" s="42"/>
    </row>
    <row r="20072">
      <c r="B20072" s="42"/>
      <c r="D20072" s="90"/>
      <c r="F20072" s="90"/>
      <c r="G20072" s="42"/>
      <c r="H20072" s="90"/>
      <c r="M20072" s="42"/>
      <c r="S20072" s="42"/>
      <c r="T20072" s="42"/>
      <c r="U20072" s="42"/>
      <c r="V20072" s="42"/>
      <c r="W20072" s="42"/>
      <c r="X20072" s="42"/>
      <c r="Y20072" s="42"/>
      <c r="Z20072" s="42"/>
    </row>
    <row r="20073">
      <c r="B20073" s="42"/>
      <c r="D20073" s="90"/>
      <c r="F20073" s="90"/>
      <c r="G20073" s="42"/>
      <c r="H20073" s="90"/>
      <c r="M20073" s="42"/>
      <c r="S20073" s="42"/>
      <c r="T20073" s="42"/>
      <c r="U20073" s="42"/>
      <c r="V20073" s="42"/>
      <c r="W20073" s="42"/>
      <c r="X20073" s="42"/>
      <c r="Y20073" s="42"/>
      <c r="Z20073" s="42"/>
    </row>
    <row r="20074">
      <c r="B20074" s="42"/>
      <c r="D20074" s="90"/>
      <c r="F20074" s="90"/>
      <c r="G20074" s="42"/>
      <c r="H20074" s="90"/>
      <c r="M20074" s="42"/>
      <c r="S20074" s="42"/>
      <c r="T20074" s="42"/>
      <c r="U20074" s="42"/>
      <c r="V20074" s="42"/>
      <c r="W20074" s="42"/>
      <c r="X20074" s="42"/>
      <c r="Y20074" s="42"/>
      <c r="Z20074" s="42"/>
    </row>
    <row r="20075">
      <c r="B20075" s="42"/>
      <c r="D20075" s="90"/>
      <c r="F20075" s="90"/>
      <c r="G20075" s="42"/>
      <c r="H20075" s="90"/>
      <c r="M20075" s="42"/>
      <c r="S20075" s="42"/>
      <c r="T20075" s="42"/>
      <c r="U20075" s="42"/>
      <c r="V20075" s="42"/>
      <c r="W20075" s="42"/>
      <c r="X20075" s="42"/>
      <c r="Y20075" s="42"/>
      <c r="Z20075" s="42"/>
    </row>
    <row r="20076">
      <c r="B20076" s="42"/>
      <c r="D20076" s="90"/>
      <c r="F20076" s="90"/>
      <c r="G20076" s="42"/>
      <c r="H20076" s="90"/>
      <c r="M20076" s="42"/>
      <c r="S20076" s="42"/>
      <c r="T20076" s="42"/>
      <c r="U20076" s="42"/>
      <c r="V20076" s="42"/>
      <c r="W20076" s="42"/>
      <c r="X20076" s="42"/>
      <c r="Y20076" s="42"/>
      <c r="Z20076" s="42"/>
    </row>
    <row r="20077">
      <c r="B20077" s="42"/>
      <c r="D20077" s="90"/>
      <c r="F20077" s="90"/>
      <c r="G20077" s="42"/>
      <c r="H20077" s="90"/>
      <c r="M20077" s="42"/>
      <c r="S20077" s="42"/>
      <c r="T20077" s="42"/>
      <c r="U20077" s="42"/>
      <c r="V20077" s="42"/>
      <c r="W20077" s="42"/>
      <c r="X20077" s="42"/>
      <c r="Y20077" s="42"/>
      <c r="Z20077" s="42"/>
    </row>
    <row r="20078">
      <c r="B20078" s="42"/>
      <c r="D20078" s="90"/>
      <c r="F20078" s="90"/>
      <c r="G20078" s="42"/>
      <c r="H20078" s="90"/>
      <c r="M20078" s="42"/>
      <c r="S20078" s="42"/>
      <c r="T20078" s="42"/>
      <c r="U20078" s="42"/>
      <c r="V20078" s="42"/>
      <c r="W20078" s="42"/>
      <c r="X20078" s="42"/>
      <c r="Y20078" s="42"/>
      <c r="Z20078" s="42"/>
    </row>
    <row r="20079">
      <c r="B20079" s="42"/>
      <c r="D20079" s="90"/>
      <c r="F20079" s="90"/>
      <c r="G20079" s="42"/>
      <c r="H20079" s="90"/>
      <c r="M20079" s="42"/>
      <c r="S20079" s="42"/>
      <c r="T20079" s="42"/>
      <c r="U20079" s="42"/>
      <c r="V20079" s="42"/>
      <c r="W20079" s="42"/>
      <c r="X20079" s="42"/>
      <c r="Y20079" s="42"/>
      <c r="Z20079" s="42"/>
    </row>
    <row r="20080">
      <c r="B20080" s="42"/>
      <c r="D20080" s="90"/>
      <c r="F20080" s="90"/>
      <c r="G20080" s="42"/>
      <c r="H20080" s="90"/>
      <c r="M20080" s="42"/>
      <c r="S20080" s="42"/>
      <c r="T20080" s="42"/>
      <c r="U20080" s="42"/>
      <c r="V20080" s="42"/>
      <c r="W20080" s="42"/>
      <c r="X20080" s="42"/>
      <c r="Y20080" s="42"/>
      <c r="Z20080" s="42"/>
    </row>
    <row r="20081">
      <c r="B20081" s="42"/>
      <c r="D20081" s="90"/>
      <c r="F20081" s="90"/>
      <c r="G20081" s="42"/>
      <c r="H20081" s="90"/>
      <c r="M20081" s="42"/>
      <c r="S20081" s="42"/>
      <c r="T20081" s="42"/>
      <c r="U20081" s="42"/>
      <c r="V20081" s="42"/>
      <c r="W20081" s="42"/>
      <c r="X20081" s="42"/>
      <c r="Y20081" s="42"/>
      <c r="Z20081" s="42"/>
    </row>
    <row r="20082">
      <c r="B20082" s="42"/>
      <c r="D20082" s="90"/>
      <c r="F20082" s="90"/>
      <c r="G20082" s="42"/>
      <c r="H20082" s="90"/>
      <c r="M20082" s="42"/>
      <c r="S20082" s="42"/>
      <c r="T20082" s="42"/>
      <c r="U20082" s="42"/>
      <c r="V20082" s="42"/>
      <c r="W20082" s="42"/>
      <c r="X20082" s="42"/>
      <c r="Y20082" s="42"/>
      <c r="Z20082" s="42"/>
    </row>
    <row r="20083">
      <c r="B20083" s="42"/>
      <c r="D20083" s="90"/>
      <c r="F20083" s="90"/>
      <c r="G20083" s="42"/>
      <c r="H20083" s="90"/>
      <c r="M20083" s="42"/>
      <c r="S20083" s="42"/>
      <c r="T20083" s="42"/>
      <c r="U20083" s="42"/>
      <c r="V20083" s="42"/>
      <c r="W20083" s="42"/>
      <c r="X20083" s="42"/>
      <c r="Y20083" s="42"/>
      <c r="Z20083" s="42"/>
    </row>
    <row r="20084">
      <c r="B20084" s="42"/>
      <c r="D20084" s="90"/>
      <c r="F20084" s="90"/>
      <c r="G20084" s="42"/>
      <c r="H20084" s="90"/>
      <c r="M20084" s="42"/>
      <c r="S20084" s="42"/>
      <c r="T20084" s="42"/>
      <c r="U20084" s="42"/>
      <c r="V20084" s="42"/>
      <c r="W20084" s="42"/>
      <c r="X20084" s="42"/>
      <c r="Y20084" s="42"/>
      <c r="Z20084" s="42"/>
    </row>
    <row r="20085">
      <c r="B20085" s="42"/>
      <c r="D20085" s="90"/>
      <c r="F20085" s="90"/>
      <c r="G20085" s="42"/>
      <c r="H20085" s="90"/>
      <c r="M20085" s="42"/>
      <c r="S20085" s="42"/>
      <c r="T20085" s="42"/>
      <c r="U20085" s="42"/>
      <c r="V20085" s="42"/>
      <c r="W20085" s="42"/>
      <c r="X20085" s="42"/>
      <c r="Y20085" s="42"/>
      <c r="Z20085" s="42"/>
    </row>
    <row r="20086">
      <c r="B20086" s="42"/>
      <c r="D20086" s="90"/>
      <c r="F20086" s="90"/>
      <c r="G20086" s="42"/>
      <c r="H20086" s="90"/>
      <c r="M20086" s="42"/>
      <c r="S20086" s="42"/>
      <c r="T20086" s="42"/>
      <c r="U20086" s="42"/>
      <c r="V20086" s="42"/>
      <c r="W20086" s="42"/>
      <c r="X20086" s="42"/>
      <c r="Y20086" s="42"/>
      <c r="Z20086" s="42"/>
    </row>
    <row r="20087">
      <c r="B20087" s="42"/>
      <c r="D20087" s="90"/>
      <c r="F20087" s="90"/>
      <c r="G20087" s="42"/>
      <c r="H20087" s="90"/>
      <c r="M20087" s="42"/>
      <c r="S20087" s="42"/>
      <c r="T20087" s="42"/>
      <c r="U20087" s="42"/>
      <c r="V20087" s="42"/>
      <c r="W20087" s="42"/>
      <c r="X20087" s="42"/>
      <c r="Y20087" s="42"/>
      <c r="Z20087" s="42"/>
    </row>
    <row r="20088">
      <c r="B20088" s="42"/>
      <c r="D20088" s="90"/>
      <c r="F20088" s="90"/>
      <c r="G20088" s="42"/>
      <c r="H20088" s="90"/>
      <c r="M20088" s="42"/>
      <c r="S20088" s="42"/>
      <c r="T20088" s="42"/>
      <c r="U20088" s="42"/>
      <c r="V20088" s="42"/>
      <c r="W20088" s="42"/>
      <c r="X20088" s="42"/>
      <c r="Y20088" s="42"/>
      <c r="Z20088" s="42"/>
    </row>
    <row r="20089">
      <c r="B20089" s="42"/>
      <c r="D20089" s="90"/>
      <c r="F20089" s="90"/>
      <c r="G20089" s="42"/>
      <c r="H20089" s="90"/>
      <c r="M20089" s="42"/>
      <c r="S20089" s="42"/>
      <c r="T20089" s="42"/>
      <c r="U20089" s="42"/>
      <c r="V20089" s="42"/>
      <c r="W20089" s="42"/>
      <c r="X20089" s="42"/>
      <c r="Y20089" s="42"/>
      <c r="Z20089" s="42"/>
    </row>
    <row r="20090">
      <c r="B20090" s="42"/>
      <c r="D20090" s="90"/>
      <c r="F20090" s="90"/>
      <c r="G20090" s="42"/>
      <c r="H20090" s="90"/>
      <c r="M20090" s="42"/>
      <c r="S20090" s="42"/>
      <c r="T20090" s="42"/>
      <c r="U20090" s="42"/>
      <c r="V20090" s="42"/>
      <c r="W20090" s="42"/>
      <c r="X20090" s="42"/>
      <c r="Y20090" s="42"/>
      <c r="Z20090" s="42"/>
    </row>
    <row r="20091">
      <c r="B20091" s="42"/>
      <c r="D20091" s="90"/>
      <c r="F20091" s="90"/>
      <c r="G20091" s="42"/>
      <c r="H20091" s="90"/>
      <c r="M20091" s="42"/>
      <c r="S20091" s="42"/>
      <c r="T20091" s="42"/>
      <c r="U20091" s="42"/>
      <c r="V20091" s="42"/>
      <c r="W20091" s="42"/>
      <c r="X20091" s="42"/>
      <c r="Y20091" s="42"/>
      <c r="Z20091" s="42"/>
    </row>
    <row r="20092">
      <c r="B20092" s="42"/>
      <c r="D20092" s="90"/>
      <c r="F20092" s="90"/>
      <c r="G20092" s="42"/>
      <c r="H20092" s="90"/>
      <c r="M20092" s="42"/>
      <c r="S20092" s="42"/>
      <c r="T20092" s="42"/>
      <c r="U20092" s="42"/>
      <c r="V20092" s="42"/>
      <c r="W20092" s="42"/>
      <c r="X20092" s="42"/>
      <c r="Y20092" s="42"/>
      <c r="Z20092" s="42"/>
    </row>
    <row r="20093">
      <c r="B20093" s="42"/>
      <c r="D20093" s="90"/>
      <c r="F20093" s="90"/>
      <c r="G20093" s="42"/>
      <c r="H20093" s="90"/>
      <c r="M20093" s="42"/>
      <c r="S20093" s="42"/>
      <c r="T20093" s="42"/>
      <c r="U20093" s="42"/>
      <c r="V20093" s="42"/>
      <c r="W20093" s="42"/>
      <c r="X20093" s="42"/>
      <c r="Y20093" s="42"/>
      <c r="Z20093" s="42"/>
    </row>
    <row r="20094">
      <c r="B20094" s="42"/>
      <c r="D20094" s="90"/>
      <c r="F20094" s="90"/>
      <c r="G20094" s="42"/>
      <c r="H20094" s="90"/>
      <c r="M20094" s="42"/>
      <c r="S20094" s="42"/>
      <c r="T20094" s="42"/>
      <c r="U20094" s="42"/>
      <c r="V20094" s="42"/>
      <c r="W20094" s="42"/>
      <c r="X20094" s="42"/>
      <c r="Y20094" s="42"/>
      <c r="Z20094" s="42"/>
    </row>
    <row r="20095">
      <c r="B20095" s="42"/>
      <c r="D20095" s="90"/>
      <c r="F20095" s="90"/>
      <c r="G20095" s="42"/>
      <c r="H20095" s="90"/>
      <c r="M20095" s="42"/>
      <c r="S20095" s="42"/>
      <c r="T20095" s="42"/>
      <c r="U20095" s="42"/>
      <c r="V20095" s="42"/>
      <c r="W20095" s="42"/>
      <c r="X20095" s="42"/>
      <c r="Y20095" s="42"/>
      <c r="Z20095" s="42"/>
    </row>
    <row r="20096">
      <c r="B20096" s="42"/>
      <c r="D20096" s="90"/>
      <c r="F20096" s="90"/>
      <c r="G20096" s="42"/>
      <c r="H20096" s="90"/>
      <c r="M20096" s="42"/>
      <c r="S20096" s="42"/>
      <c r="T20096" s="42"/>
      <c r="U20096" s="42"/>
      <c r="V20096" s="42"/>
      <c r="W20096" s="42"/>
      <c r="X20096" s="42"/>
      <c r="Y20096" s="42"/>
      <c r="Z20096" s="42"/>
    </row>
    <row r="20097">
      <c r="B20097" s="42"/>
      <c r="D20097" s="90"/>
      <c r="F20097" s="90"/>
      <c r="G20097" s="42"/>
      <c r="H20097" s="90"/>
      <c r="M20097" s="42"/>
      <c r="S20097" s="42"/>
      <c r="T20097" s="42"/>
      <c r="U20097" s="42"/>
      <c r="V20097" s="42"/>
      <c r="W20097" s="42"/>
      <c r="X20097" s="42"/>
      <c r="Y20097" s="42"/>
      <c r="Z20097" s="42"/>
    </row>
    <row r="20098">
      <c r="B20098" s="42"/>
      <c r="D20098" s="90"/>
      <c r="F20098" s="90"/>
      <c r="G20098" s="42"/>
      <c r="H20098" s="90"/>
      <c r="M20098" s="42"/>
      <c r="S20098" s="42"/>
      <c r="T20098" s="42"/>
      <c r="U20098" s="42"/>
      <c r="V20098" s="42"/>
      <c r="W20098" s="42"/>
      <c r="X20098" s="42"/>
      <c r="Y20098" s="42"/>
      <c r="Z20098" s="42"/>
    </row>
    <row r="20099">
      <c r="B20099" s="42"/>
      <c r="D20099" s="90"/>
      <c r="F20099" s="90"/>
      <c r="G20099" s="42"/>
      <c r="H20099" s="90"/>
      <c r="M20099" s="42"/>
      <c r="S20099" s="42"/>
      <c r="T20099" s="42"/>
      <c r="U20099" s="42"/>
      <c r="V20099" s="42"/>
      <c r="W20099" s="42"/>
      <c r="X20099" s="42"/>
      <c r="Y20099" s="42"/>
      <c r="Z20099" s="42"/>
    </row>
    <row r="20100">
      <c r="B20100" s="42"/>
      <c r="D20100" s="90"/>
      <c r="F20100" s="90"/>
      <c r="G20100" s="42"/>
      <c r="H20100" s="90"/>
      <c r="M20100" s="42"/>
      <c r="S20100" s="42"/>
      <c r="T20100" s="42"/>
      <c r="U20100" s="42"/>
      <c r="V20100" s="42"/>
      <c r="W20100" s="42"/>
      <c r="X20100" s="42"/>
      <c r="Y20100" s="42"/>
      <c r="Z20100" s="42"/>
    </row>
    <row r="20101">
      <c r="B20101" s="42"/>
      <c r="D20101" s="90"/>
      <c r="F20101" s="90"/>
      <c r="G20101" s="42"/>
      <c r="H20101" s="90"/>
      <c r="M20101" s="42"/>
      <c r="S20101" s="42"/>
      <c r="T20101" s="42"/>
      <c r="U20101" s="42"/>
      <c r="V20101" s="42"/>
      <c r="W20101" s="42"/>
      <c r="X20101" s="42"/>
      <c r="Y20101" s="42"/>
      <c r="Z20101" s="42"/>
    </row>
    <row r="20102">
      <c r="B20102" s="42"/>
      <c r="D20102" s="90"/>
      <c r="F20102" s="90"/>
      <c r="G20102" s="42"/>
      <c r="H20102" s="90"/>
      <c r="M20102" s="42"/>
      <c r="S20102" s="42"/>
      <c r="T20102" s="42"/>
      <c r="U20102" s="42"/>
      <c r="V20102" s="42"/>
      <c r="W20102" s="42"/>
      <c r="X20102" s="42"/>
      <c r="Y20102" s="42"/>
      <c r="Z20102" s="42"/>
    </row>
    <row r="20103">
      <c r="B20103" s="42"/>
      <c r="D20103" s="90"/>
      <c r="F20103" s="90"/>
      <c r="G20103" s="42"/>
      <c r="H20103" s="90"/>
      <c r="M20103" s="42"/>
      <c r="S20103" s="42"/>
      <c r="T20103" s="42"/>
      <c r="U20103" s="42"/>
      <c r="V20103" s="42"/>
      <c r="W20103" s="42"/>
      <c r="X20103" s="42"/>
      <c r="Y20103" s="42"/>
      <c r="Z20103" s="42"/>
    </row>
    <row r="20104">
      <c r="B20104" s="42"/>
      <c r="D20104" s="90"/>
      <c r="F20104" s="90"/>
      <c r="G20104" s="42"/>
      <c r="H20104" s="90"/>
      <c r="M20104" s="42"/>
      <c r="S20104" s="42"/>
      <c r="T20104" s="42"/>
      <c r="U20104" s="42"/>
      <c r="V20104" s="42"/>
      <c r="W20104" s="42"/>
      <c r="X20104" s="42"/>
      <c r="Y20104" s="42"/>
      <c r="Z20104" s="42"/>
    </row>
    <row r="20105">
      <c r="B20105" s="42"/>
      <c r="D20105" s="90"/>
      <c r="F20105" s="90"/>
      <c r="G20105" s="42"/>
      <c r="H20105" s="90"/>
      <c r="M20105" s="42"/>
      <c r="S20105" s="42"/>
      <c r="T20105" s="42"/>
      <c r="U20105" s="42"/>
      <c r="V20105" s="42"/>
      <c r="W20105" s="42"/>
      <c r="X20105" s="42"/>
      <c r="Y20105" s="42"/>
      <c r="Z20105" s="42"/>
    </row>
    <row r="20106">
      <c r="B20106" s="42"/>
      <c r="D20106" s="90"/>
      <c r="F20106" s="90"/>
      <c r="G20106" s="42"/>
      <c r="H20106" s="90"/>
      <c r="M20106" s="42"/>
      <c r="S20106" s="42"/>
      <c r="T20106" s="42"/>
      <c r="U20106" s="42"/>
      <c r="V20106" s="42"/>
      <c r="W20106" s="42"/>
      <c r="X20106" s="42"/>
      <c r="Y20106" s="42"/>
      <c r="Z20106" s="42"/>
    </row>
    <row r="20107">
      <c r="B20107" s="42"/>
      <c r="D20107" s="90"/>
      <c r="F20107" s="90"/>
      <c r="G20107" s="42"/>
      <c r="H20107" s="90"/>
      <c r="M20107" s="42"/>
      <c r="S20107" s="42"/>
      <c r="T20107" s="42"/>
      <c r="U20107" s="42"/>
      <c r="V20107" s="42"/>
      <c r="W20107" s="42"/>
      <c r="X20107" s="42"/>
      <c r="Y20107" s="42"/>
      <c r="Z20107" s="42"/>
    </row>
    <row r="20108">
      <c r="B20108" s="42"/>
      <c r="D20108" s="90"/>
      <c r="F20108" s="90"/>
      <c r="G20108" s="42"/>
      <c r="H20108" s="90"/>
      <c r="M20108" s="42"/>
      <c r="S20108" s="42"/>
      <c r="T20108" s="42"/>
      <c r="U20108" s="42"/>
      <c r="V20108" s="42"/>
      <c r="W20108" s="42"/>
      <c r="X20108" s="42"/>
      <c r="Y20108" s="42"/>
      <c r="Z20108" s="42"/>
    </row>
    <row r="20109">
      <c r="B20109" s="42"/>
      <c r="D20109" s="90"/>
      <c r="F20109" s="90"/>
      <c r="G20109" s="42"/>
      <c r="H20109" s="90"/>
      <c r="M20109" s="42"/>
      <c r="S20109" s="42"/>
      <c r="T20109" s="42"/>
      <c r="U20109" s="42"/>
      <c r="V20109" s="42"/>
      <c r="W20109" s="42"/>
      <c r="X20109" s="42"/>
      <c r="Y20109" s="42"/>
      <c r="Z20109" s="42"/>
    </row>
    <row r="20110">
      <c r="B20110" s="42"/>
      <c r="D20110" s="90"/>
      <c r="F20110" s="90"/>
      <c r="G20110" s="42"/>
      <c r="H20110" s="90"/>
      <c r="M20110" s="42"/>
      <c r="S20110" s="42"/>
      <c r="T20110" s="42"/>
      <c r="U20110" s="42"/>
      <c r="V20110" s="42"/>
      <c r="W20110" s="42"/>
      <c r="X20110" s="42"/>
      <c r="Y20110" s="42"/>
      <c r="Z20110" s="42"/>
    </row>
    <row r="20111">
      <c r="B20111" s="42"/>
      <c r="D20111" s="90"/>
      <c r="F20111" s="90"/>
      <c r="G20111" s="42"/>
      <c r="H20111" s="90"/>
      <c r="M20111" s="42"/>
      <c r="S20111" s="42"/>
      <c r="T20111" s="42"/>
      <c r="U20111" s="42"/>
      <c r="V20111" s="42"/>
      <c r="W20111" s="42"/>
      <c r="X20111" s="42"/>
      <c r="Y20111" s="42"/>
      <c r="Z20111" s="42"/>
    </row>
    <row r="20112">
      <c r="B20112" s="42"/>
      <c r="D20112" s="90"/>
      <c r="F20112" s="90"/>
      <c r="G20112" s="42"/>
      <c r="H20112" s="90"/>
      <c r="M20112" s="42"/>
      <c r="S20112" s="42"/>
      <c r="T20112" s="42"/>
      <c r="U20112" s="42"/>
      <c r="V20112" s="42"/>
      <c r="W20112" s="42"/>
      <c r="X20112" s="42"/>
      <c r="Y20112" s="42"/>
      <c r="Z20112" s="42"/>
    </row>
    <row r="20113">
      <c r="B20113" s="42"/>
      <c r="D20113" s="90"/>
      <c r="F20113" s="90"/>
      <c r="G20113" s="42"/>
      <c r="H20113" s="90"/>
      <c r="M20113" s="42"/>
      <c r="S20113" s="42"/>
      <c r="T20113" s="42"/>
      <c r="U20113" s="42"/>
      <c r="V20113" s="42"/>
      <c r="W20113" s="42"/>
      <c r="X20113" s="42"/>
      <c r="Y20113" s="42"/>
      <c r="Z20113" s="42"/>
    </row>
    <row r="20114">
      <c r="B20114" s="42"/>
      <c r="D20114" s="90"/>
      <c r="F20114" s="90"/>
      <c r="G20114" s="42"/>
      <c r="H20114" s="90"/>
      <c r="M20114" s="42"/>
      <c r="S20114" s="42"/>
      <c r="T20114" s="42"/>
      <c r="U20114" s="42"/>
      <c r="V20114" s="42"/>
      <c r="W20114" s="42"/>
      <c r="X20114" s="42"/>
      <c r="Y20114" s="42"/>
      <c r="Z20114" s="42"/>
    </row>
    <row r="20115">
      <c r="B20115" s="42"/>
      <c r="D20115" s="90"/>
      <c r="F20115" s="90"/>
      <c r="G20115" s="42"/>
      <c r="H20115" s="90"/>
      <c r="M20115" s="42"/>
      <c r="S20115" s="42"/>
      <c r="T20115" s="42"/>
      <c r="U20115" s="42"/>
      <c r="V20115" s="42"/>
      <c r="W20115" s="42"/>
      <c r="X20115" s="42"/>
      <c r="Y20115" s="42"/>
      <c r="Z20115" s="42"/>
    </row>
    <row r="20116">
      <c r="B20116" s="42"/>
      <c r="D20116" s="90"/>
      <c r="F20116" s="90"/>
      <c r="G20116" s="42"/>
      <c r="H20116" s="90"/>
      <c r="M20116" s="42"/>
      <c r="S20116" s="42"/>
      <c r="T20116" s="42"/>
      <c r="U20116" s="42"/>
      <c r="V20116" s="42"/>
      <c r="W20116" s="42"/>
      <c r="X20116" s="42"/>
      <c r="Y20116" s="42"/>
      <c r="Z20116" s="42"/>
    </row>
    <row r="20117">
      <c r="B20117" s="42"/>
      <c r="D20117" s="90"/>
      <c r="F20117" s="90"/>
      <c r="G20117" s="42"/>
      <c r="H20117" s="90"/>
      <c r="M20117" s="42"/>
      <c r="S20117" s="42"/>
      <c r="T20117" s="42"/>
      <c r="U20117" s="42"/>
      <c r="V20117" s="42"/>
      <c r="W20117" s="42"/>
      <c r="X20117" s="42"/>
      <c r="Y20117" s="42"/>
      <c r="Z20117" s="42"/>
    </row>
    <row r="20118">
      <c r="B20118" s="42"/>
      <c r="D20118" s="90"/>
      <c r="F20118" s="90"/>
      <c r="G20118" s="42"/>
      <c r="H20118" s="90"/>
      <c r="M20118" s="42"/>
      <c r="S20118" s="42"/>
      <c r="T20118" s="42"/>
      <c r="U20118" s="42"/>
      <c r="V20118" s="42"/>
      <c r="W20118" s="42"/>
      <c r="X20118" s="42"/>
      <c r="Y20118" s="42"/>
      <c r="Z20118" s="42"/>
    </row>
    <row r="20119">
      <c r="B20119" s="42"/>
      <c r="D20119" s="90"/>
      <c r="F20119" s="90"/>
      <c r="G20119" s="42"/>
      <c r="H20119" s="90"/>
      <c r="M20119" s="42"/>
      <c r="S20119" s="42"/>
      <c r="T20119" s="42"/>
      <c r="U20119" s="42"/>
      <c r="V20119" s="42"/>
      <c r="W20119" s="42"/>
      <c r="X20119" s="42"/>
      <c r="Y20119" s="42"/>
      <c r="Z20119" s="42"/>
    </row>
    <row r="20120">
      <c r="B20120" s="42"/>
      <c r="D20120" s="90"/>
      <c r="F20120" s="90"/>
      <c r="G20120" s="42"/>
      <c r="H20120" s="90"/>
      <c r="M20120" s="42"/>
      <c r="S20120" s="42"/>
      <c r="T20120" s="42"/>
      <c r="U20120" s="42"/>
      <c r="V20120" s="42"/>
      <c r="W20120" s="42"/>
      <c r="X20120" s="42"/>
      <c r="Y20120" s="42"/>
      <c r="Z20120" s="42"/>
    </row>
    <row r="20121">
      <c r="B20121" s="42"/>
      <c r="D20121" s="90"/>
      <c r="F20121" s="90"/>
      <c r="G20121" s="42"/>
      <c r="H20121" s="90"/>
      <c r="M20121" s="42"/>
      <c r="S20121" s="42"/>
      <c r="T20121" s="42"/>
      <c r="U20121" s="42"/>
      <c r="V20121" s="42"/>
      <c r="W20121" s="42"/>
      <c r="X20121" s="42"/>
      <c r="Y20121" s="42"/>
      <c r="Z20121" s="42"/>
    </row>
    <row r="20122">
      <c r="B20122" s="42"/>
      <c r="D20122" s="90"/>
      <c r="F20122" s="90"/>
      <c r="G20122" s="42"/>
      <c r="H20122" s="90"/>
      <c r="M20122" s="42"/>
      <c r="S20122" s="42"/>
      <c r="T20122" s="42"/>
      <c r="U20122" s="42"/>
      <c r="V20122" s="42"/>
      <c r="W20122" s="42"/>
      <c r="X20122" s="42"/>
      <c r="Y20122" s="42"/>
      <c r="Z20122" s="42"/>
    </row>
    <row r="20123">
      <c r="B20123" s="42"/>
      <c r="D20123" s="90"/>
      <c r="F20123" s="90"/>
      <c r="G20123" s="42"/>
      <c r="H20123" s="90"/>
      <c r="M20123" s="42"/>
      <c r="S20123" s="42"/>
      <c r="T20123" s="42"/>
      <c r="U20123" s="42"/>
      <c r="V20123" s="42"/>
      <c r="W20123" s="42"/>
      <c r="X20123" s="42"/>
      <c r="Y20123" s="42"/>
      <c r="Z20123" s="42"/>
    </row>
    <row r="20124">
      <c r="B20124" s="42"/>
      <c r="D20124" s="90"/>
      <c r="F20124" s="90"/>
      <c r="G20124" s="42"/>
      <c r="H20124" s="90"/>
      <c r="M20124" s="42"/>
      <c r="S20124" s="42"/>
      <c r="T20124" s="42"/>
      <c r="U20124" s="42"/>
      <c r="V20124" s="42"/>
      <c r="W20124" s="42"/>
      <c r="X20124" s="42"/>
      <c r="Y20124" s="42"/>
      <c r="Z20124" s="42"/>
    </row>
    <row r="20125">
      <c r="B20125" s="42"/>
      <c r="D20125" s="90"/>
      <c r="F20125" s="90"/>
      <c r="G20125" s="42"/>
      <c r="H20125" s="90"/>
      <c r="M20125" s="42"/>
      <c r="S20125" s="42"/>
      <c r="T20125" s="42"/>
      <c r="U20125" s="42"/>
      <c r="V20125" s="42"/>
      <c r="W20125" s="42"/>
      <c r="X20125" s="42"/>
      <c r="Y20125" s="42"/>
      <c r="Z20125" s="42"/>
    </row>
    <row r="20126">
      <c r="B20126" s="42"/>
      <c r="D20126" s="90"/>
      <c r="F20126" s="90"/>
      <c r="G20126" s="42"/>
      <c r="H20126" s="90"/>
      <c r="M20126" s="42"/>
      <c r="S20126" s="42"/>
      <c r="T20126" s="42"/>
      <c r="U20126" s="42"/>
      <c r="V20126" s="42"/>
      <c r="W20126" s="42"/>
      <c r="X20126" s="42"/>
      <c r="Y20126" s="42"/>
      <c r="Z20126" s="42"/>
    </row>
    <row r="20127">
      <c r="B20127" s="42"/>
      <c r="D20127" s="90"/>
      <c r="F20127" s="90"/>
      <c r="G20127" s="42"/>
      <c r="H20127" s="90"/>
      <c r="M20127" s="42"/>
      <c r="S20127" s="42"/>
      <c r="T20127" s="42"/>
      <c r="U20127" s="42"/>
      <c r="V20127" s="42"/>
      <c r="W20127" s="42"/>
      <c r="X20127" s="42"/>
      <c r="Y20127" s="42"/>
      <c r="Z20127" s="42"/>
    </row>
    <row r="20128">
      <c r="B20128" s="42"/>
      <c r="D20128" s="90"/>
      <c r="F20128" s="90"/>
      <c r="G20128" s="42"/>
      <c r="H20128" s="90"/>
      <c r="M20128" s="42"/>
      <c r="S20128" s="42"/>
      <c r="T20128" s="42"/>
      <c r="U20128" s="42"/>
      <c r="V20128" s="42"/>
      <c r="W20128" s="42"/>
      <c r="X20128" s="42"/>
      <c r="Y20128" s="42"/>
      <c r="Z20128" s="42"/>
    </row>
    <row r="20129">
      <c r="B20129" s="42"/>
      <c r="D20129" s="90"/>
      <c r="F20129" s="90"/>
      <c r="G20129" s="42"/>
      <c r="H20129" s="90"/>
      <c r="M20129" s="42"/>
      <c r="S20129" s="42"/>
      <c r="T20129" s="42"/>
      <c r="U20129" s="42"/>
      <c r="V20129" s="42"/>
      <c r="W20129" s="42"/>
      <c r="X20129" s="42"/>
      <c r="Y20129" s="42"/>
      <c r="Z20129" s="42"/>
    </row>
    <row r="20130">
      <c r="B20130" s="42"/>
      <c r="D20130" s="90"/>
      <c r="F20130" s="90"/>
      <c r="G20130" s="42"/>
      <c r="H20130" s="90"/>
      <c r="M20130" s="42"/>
      <c r="S20130" s="42"/>
      <c r="T20130" s="42"/>
      <c r="U20130" s="42"/>
      <c r="V20130" s="42"/>
      <c r="W20130" s="42"/>
      <c r="X20130" s="42"/>
      <c r="Y20130" s="42"/>
      <c r="Z20130" s="42"/>
    </row>
    <row r="20131">
      <c r="B20131" s="42"/>
      <c r="D20131" s="90"/>
      <c r="F20131" s="90"/>
      <c r="G20131" s="42"/>
      <c r="H20131" s="90"/>
      <c r="M20131" s="42"/>
      <c r="S20131" s="42"/>
      <c r="T20131" s="42"/>
      <c r="U20131" s="42"/>
      <c r="V20131" s="42"/>
      <c r="W20131" s="42"/>
      <c r="X20131" s="42"/>
      <c r="Y20131" s="42"/>
      <c r="Z20131" s="42"/>
    </row>
    <row r="20132">
      <c r="B20132" s="42"/>
      <c r="D20132" s="90"/>
      <c r="F20132" s="90"/>
      <c r="G20132" s="42"/>
      <c r="H20132" s="90"/>
      <c r="M20132" s="42"/>
      <c r="S20132" s="42"/>
      <c r="T20132" s="42"/>
      <c r="U20132" s="42"/>
      <c r="V20132" s="42"/>
      <c r="W20132" s="42"/>
      <c r="X20132" s="42"/>
      <c r="Y20132" s="42"/>
      <c r="Z20132" s="42"/>
    </row>
    <row r="20133">
      <c r="B20133" s="42"/>
      <c r="D20133" s="90"/>
      <c r="F20133" s="90"/>
      <c r="G20133" s="42"/>
      <c r="H20133" s="90"/>
      <c r="M20133" s="42"/>
      <c r="S20133" s="42"/>
      <c r="T20133" s="42"/>
      <c r="U20133" s="42"/>
      <c r="V20133" s="42"/>
      <c r="W20133" s="42"/>
      <c r="X20133" s="42"/>
      <c r="Y20133" s="42"/>
      <c r="Z20133" s="42"/>
    </row>
    <row r="20134">
      <c r="B20134" s="42"/>
      <c r="D20134" s="90"/>
      <c r="F20134" s="90"/>
      <c r="G20134" s="42"/>
      <c r="H20134" s="90"/>
      <c r="M20134" s="42"/>
      <c r="S20134" s="42"/>
      <c r="T20134" s="42"/>
      <c r="U20134" s="42"/>
      <c r="V20134" s="42"/>
      <c r="W20134" s="42"/>
      <c r="X20134" s="42"/>
      <c r="Y20134" s="42"/>
      <c r="Z20134" s="42"/>
    </row>
    <row r="20135">
      <c r="B20135" s="42"/>
      <c r="D20135" s="90"/>
      <c r="F20135" s="90"/>
      <c r="G20135" s="42"/>
      <c r="H20135" s="90"/>
      <c r="M20135" s="42"/>
      <c r="S20135" s="42"/>
      <c r="T20135" s="42"/>
      <c r="U20135" s="42"/>
      <c r="V20135" s="42"/>
      <c r="W20135" s="42"/>
      <c r="X20135" s="42"/>
      <c r="Y20135" s="42"/>
      <c r="Z20135" s="42"/>
    </row>
    <row r="20136">
      <c r="B20136" s="42"/>
      <c r="D20136" s="90"/>
      <c r="F20136" s="90"/>
      <c r="G20136" s="42"/>
      <c r="H20136" s="90"/>
      <c r="M20136" s="42"/>
      <c r="S20136" s="42"/>
      <c r="T20136" s="42"/>
      <c r="U20136" s="42"/>
      <c r="V20136" s="42"/>
      <c r="W20136" s="42"/>
      <c r="X20136" s="42"/>
      <c r="Y20136" s="42"/>
      <c r="Z20136" s="42"/>
    </row>
    <row r="20137">
      <c r="B20137" s="42"/>
      <c r="D20137" s="90"/>
      <c r="F20137" s="90"/>
      <c r="G20137" s="42"/>
      <c r="H20137" s="90"/>
      <c r="M20137" s="42"/>
      <c r="S20137" s="42"/>
      <c r="T20137" s="42"/>
      <c r="U20137" s="42"/>
      <c r="V20137" s="42"/>
      <c r="W20137" s="42"/>
      <c r="X20137" s="42"/>
      <c r="Y20137" s="42"/>
      <c r="Z20137" s="42"/>
    </row>
    <row r="20138">
      <c r="B20138" s="42"/>
      <c r="D20138" s="90"/>
      <c r="F20138" s="90"/>
      <c r="G20138" s="42"/>
      <c r="H20138" s="90"/>
      <c r="M20138" s="42"/>
      <c r="S20138" s="42"/>
      <c r="T20138" s="42"/>
      <c r="U20138" s="42"/>
      <c r="V20138" s="42"/>
      <c r="W20138" s="42"/>
      <c r="X20138" s="42"/>
      <c r="Y20138" s="42"/>
      <c r="Z20138" s="42"/>
    </row>
    <row r="20139">
      <c r="B20139" s="42"/>
      <c r="D20139" s="90"/>
      <c r="F20139" s="90"/>
      <c r="G20139" s="42"/>
      <c r="H20139" s="90"/>
      <c r="M20139" s="42"/>
      <c r="S20139" s="42"/>
      <c r="T20139" s="42"/>
      <c r="U20139" s="42"/>
      <c r="V20139" s="42"/>
      <c r="W20139" s="42"/>
      <c r="X20139" s="42"/>
      <c r="Y20139" s="42"/>
      <c r="Z20139" s="42"/>
    </row>
    <row r="20140">
      <c r="B20140" s="42"/>
      <c r="D20140" s="90"/>
      <c r="F20140" s="90"/>
      <c r="G20140" s="42"/>
      <c r="H20140" s="90"/>
      <c r="M20140" s="42"/>
      <c r="S20140" s="42"/>
      <c r="T20140" s="42"/>
      <c r="U20140" s="42"/>
      <c r="V20140" s="42"/>
      <c r="W20140" s="42"/>
      <c r="X20140" s="42"/>
      <c r="Y20140" s="42"/>
      <c r="Z20140" s="42"/>
    </row>
    <row r="20141">
      <c r="B20141" s="42"/>
      <c r="D20141" s="90"/>
      <c r="F20141" s="90"/>
      <c r="G20141" s="42"/>
      <c r="H20141" s="90"/>
      <c r="M20141" s="42"/>
      <c r="S20141" s="42"/>
      <c r="T20141" s="42"/>
      <c r="U20141" s="42"/>
      <c r="V20141" s="42"/>
      <c r="W20141" s="42"/>
      <c r="X20141" s="42"/>
      <c r="Y20141" s="42"/>
      <c r="Z20141" s="42"/>
    </row>
    <row r="20142">
      <c r="B20142" s="42"/>
      <c r="D20142" s="90"/>
      <c r="F20142" s="90"/>
      <c r="G20142" s="42"/>
      <c r="H20142" s="90"/>
      <c r="M20142" s="42"/>
      <c r="S20142" s="42"/>
      <c r="T20142" s="42"/>
      <c r="U20142" s="42"/>
      <c r="V20142" s="42"/>
      <c r="W20142" s="42"/>
      <c r="X20142" s="42"/>
      <c r="Y20142" s="42"/>
      <c r="Z20142" s="42"/>
    </row>
    <row r="20143">
      <c r="B20143" s="42"/>
      <c r="D20143" s="90"/>
      <c r="F20143" s="90"/>
      <c r="G20143" s="42"/>
      <c r="H20143" s="90"/>
      <c r="M20143" s="42"/>
      <c r="S20143" s="42"/>
      <c r="T20143" s="42"/>
      <c r="U20143" s="42"/>
      <c r="V20143" s="42"/>
      <c r="W20143" s="42"/>
      <c r="X20143" s="42"/>
      <c r="Y20143" s="42"/>
      <c r="Z20143" s="42"/>
    </row>
    <row r="20144">
      <c r="B20144" s="42"/>
      <c r="D20144" s="90"/>
      <c r="F20144" s="90"/>
      <c r="G20144" s="42"/>
      <c r="H20144" s="90"/>
      <c r="M20144" s="42"/>
      <c r="S20144" s="42"/>
      <c r="T20144" s="42"/>
      <c r="U20144" s="42"/>
      <c r="V20144" s="42"/>
      <c r="W20144" s="42"/>
      <c r="X20144" s="42"/>
      <c r="Y20144" s="42"/>
      <c r="Z20144" s="42"/>
    </row>
    <row r="20145">
      <c r="B20145" s="42"/>
      <c r="D20145" s="90"/>
      <c r="F20145" s="90"/>
      <c r="G20145" s="42"/>
      <c r="H20145" s="90"/>
      <c r="M20145" s="42"/>
      <c r="S20145" s="42"/>
      <c r="T20145" s="42"/>
      <c r="U20145" s="42"/>
      <c r="V20145" s="42"/>
      <c r="W20145" s="42"/>
      <c r="X20145" s="42"/>
      <c r="Y20145" s="42"/>
      <c r="Z20145" s="42"/>
    </row>
    <row r="20146">
      <c r="B20146" s="42"/>
      <c r="D20146" s="90"/>
      <c r="F20146" s="90"/>
      <c r="G20146" s="42"/>
      <c r="H20146" s="90"/>
      <c r="M20146" s="42"/>
      <c r="S20146" s="42"/>
      <c r="T20146" s="42"/>
      <c r="U20146" s="42"/>
      <c r="V20146" s="42"/>
      <c r="W20146" s="42"/>
      <c r="X20146" s="42"/>
      <c r="Y20146" s="42"/>
      <c r="Z20146" s="42"/>
    </row>
    <row r="20147">
      <c r="B20147" s="42"/>
      <c r="D20147" s="90"/>
      <c r="F20147" s="90"/>
      <c r="G20147" s="42"/>
      <c r="H20147" s="90"/>
      <c r="M20147" s="42"/>
      <c r="S20147" s="42"/>
      <c r="T20147" s="42"/>
      <c r="U20147" s="42"/>
      <c r="V20147" s="42"/>
      <c r="W20147" s="42"/>
      <c r="X20147" s="42"/>
      <c r="Y20147" s="42"/>
      <c r="Z20147" s="42"/>
    </row>
    <row r="20148">
      <c r="B20148" s="42"/>
      <c r="D20148" s="90"/>
      <c r="F20148" s="90"/>
      <c r="G20148" s="42"/>
      <c r="H20148" s="90"/>
      <c r="M20148" s="42"/>
      <c r="S20148" s="42"/>
      <c r="T20148" s="42"/>
      <c r="U20148" s="42"/>
      <c r="V20148" s="42"/>
      <c r="W20148" s="42"/>
      <c r="X20148" s="42"/>
      <c r="Y20148" s="42"/>
      <c r="Z20148" s="42"/>
    </row>
    <row r="20149">
      <c r="B20149" s="42"/>
      <c r="D20149" s="90"/>
      <c r="F20149" s="90"/>
      <c r="G20149" s="42"/>
      <c r="H20149" s="90"/>
      <c r="M20149" s="42"/>
      <c r="S20149" s="42"/>
      <c r="T20149" s="42"/>
      <c r="U20149" s="42"/>
      <c r="V20149" s="42"/>
      <c r="W20149" s="42"/>
      <c r="X20149" s="42"/>
      <c r="Y20149" s="42"/>
      <c r="Z20149" s="42"/>
    </row>
    <row r="20150">
      <c r="B20150" s="42"/>
      <c r="D20150" s="90"/>
      <c r="F20150" s="90"/>
      <c r="G20150" s="42"/>
      <c r="H20150" s="90"/>
      <c r="M20150" s="42"/>
      <c r="S20150" s="42"/>
      <c r="T20150" s="42"/>
      <c r="U20150" s="42"/>
      <c r="V20150" s="42"/>
      <c r="W20150" s="42"/>
      <c r="X20150" s="42"/>
      <c r="Y20150" s="42"/>
      <c r="Z20150" s="42"/>
    </row>
    <row r="20151">
      <c r="B20151" s="42"/>
      <c r="D20151" s="90"/>
      <c r="F20151" s="90"/>
      <c r="G20151" s="42"/>
      <c r="H20151" s="90"/>
      <c r="M20151" s="42"/>
      <c r="S20151" s="42"/>
      <c r="T20151" s="42"/>
      <c r="U20151" s="42"/>
      <c r="V20151" s="42"/>
      <c r="W20151" s="42"/>
      <c r="X20151" s="42"/>
      <c r="Y20151" s="42"/>
      <c r="Z20151" s="42"/>
    </row>
    <row r="20152">
      <c r="B20152" s="42"/>
      <c r="D20152" s="90"/>
      <c r="F20152" s="90"/>
      <c r="G20152" s="42"/>
      <c r="H20152" s="90"/>
      <c r="M20152" s="42"/>
      <c r="S20152" s="42"/>
      <c r="T20152" s="42"/>
      <c r="U20152" s="42"/>
      <c r="V20152" s="42"/>
      <c r="W20152" s="42"/>
      <c r="X20152" s="42"/>
      <c r="Y20152" s="42"/>
      <c r="Z20152" s="42"/>
    </row>
    <row r="20153">
      <c r="B20153" s="42"/>
      <c r="D20153" s="90"/>
      <c r="F20153" s="90"/>
      <c r="G20153" s="42"/>
      <c r="H20153" s="90"/>
      <c r="M20153" s="42"/>
      <c r="S20153" s="42"/>
      <c r="T20153" s="42"/>
      <c r="U20153" s="42"/>
      <c r="V20153" s="42"/>
      <c r="W20153" s="42"/>
      <c r="X20153" s="42"/>
      <c r="Y20153" s="42"/>
      <c r="Z20153" s="42"/>
    </row>
    <row r="20154">
      <c r="B20154" s="42"/>
      <c r="D20154" s="90"/>
      <c r="F20154" s="90"/>
      <c r="G20154" s="42"/>
      <c r="H20154" s="90"/>
      <c r="M20154" s="42"/>
      <c r="S20154" s="42"/>
      <c r="T20154" s="42"/>
      <c r="U20154" s="42"/>
      <c r="V20154" s="42"/>
      <c r="W20154" s="42"/>
      <c r="X20154" s="42"/>
      <c r="Y20154" s="42"/>
      <c r="Z20154" s="42"/>
    </row>
    <row r="20155">
      <c r="B20155" s="42"/>
      <c r="D20155" s="90"/>
      <c r="F20155" s="90"/>
      <c r="G20155" s="42"/>
      <c r="H20155" s="90"/>
      <c r="M20155" s="42"/>
      <c r="S20155" s="42"/>
      <c r="T20155" s="42"/>
      <c r="U20155" s="42"/>
      <c r="V20155" s="42"/>
      <c r="W20155" s="42"/>
      <c r="X20155" s="42"/>
      <c r="Y20155" s="42"/>
      <c r="Z20155" s="42"/>
    </row>
    <row r="20156">
      <c r="B20156" s="42"/>
      <c r="D20156" s="90"/>
      <c r="F20156" s="90"/>
      <c r="G20156" s="42"/>
      <c r="H20156" s="90"/>
      <c r="M20156" s="42"/>
      <c r="S20156" s="42"/>
      <c r="T20156" s="42"/>
      <c r="U20156" s="42"/>
      <c r="V20156" s="42"/>
      <c r="W20156" s="42"/>
      <c r="X20156" s="42"/>
      <c r="Y20156" s="42"/>
      <c r="Z20156" s="42"/>
    </row>
    <row r="20157">
      <c r="B20157" s="42"/>
      <c r="D20157" s="90"/>
      <c r="F20157" s="90"/>
      <c r="G20157" s="42"/>
      <c r="H20157" s="90"/>
      <c r="M20157" s="42"/>
      <c r="S20157" s="42"/>
      <c r="T20157" s="42"/>
      <c r="U20157" s="42"/>
      <c r="V20157" s="42"/>
      <c r="W20157" s="42"/>
      <c r="X20157" s="42"/>
      <c r="Y20157" s="42"/>
      <c r="Z20157" s="42"/>
    </row>
    <row r="20158">
      <c r="B20158" s="42"/>
      <c r="D20158" s="90"/>
      <c r="F20158" s="90"/>
      <c r="G20158" s="42"/>
      <c r="H20158" s="90"/>
      <c r="M20158" s="42"/>
      <c r="S20158" s="42"/>
      <c r="T20158" s="42"/>
      <c r="U20158" s="42"/>
      <c r="V20158" s="42"/>
      <c r="W20158" s="42"/>
      <c r="X20158" s="42"/>
      <c r="Y20158" s="42"/>
      <c r="Z20158" s="42"/>
    </row>
    <row r="20159">
      <c r="B20159" s="42"/>
      <c r="D20159" s="90"/>
      <c r="F20159" s="90"/>
      <c r="G20159" s="42"/>
      <c r="H20159" s="90"/>
      <c r="M20159" s="42"/>
      <c r="S20159" s="42"/>
      <c r="T20159" s="42"/>
      <c r="U20159" s="42"/>
      <c r="V20159" s="42"/>
      <c r="W20159" s="42"/>
      <c r="X20159" s="42"/>
      <c r="Y20159" s="42"/>
      <c r="Z20159" s="42"/>
    </row>
    <row r="20160">
      <c r="B20160" s="42"/>
      <c r="D20160" s="90"/>
      <c r="F20160" s="90"/>
      <c r="G20160" s="42"/>
      <c r="H20160" s="90"/>
      <c r="M20160" s="42"/>
      <c r="S20160" s="42"/>
      <c r="T20160" s="42"/>
      <c r="U20160" s="42"/>
      <c r="V20160" s="42"/>
      <c r="W20160" s="42"/>
      <c r="X20160" s="42"/>
      <c r="Y20160" s="42"/>
      <c r="Z20160" s="42"/>
    </row>
    <row r="20161">
      <c r="B20161" s="42"/>
      <c r="D20161" s="90"/>
      <c r="F20161" s="90"/>
      <c r="G20161" s="42"/>
      <c r="H20161" s="90"/>
      <c r="M20161" s="42"/>
      <c r="S20161" s="42"/>
      <c r="T20161" s="42"/>
      <c r="U20161" s="42"/>
      <c r="V20161" s="42"/>
      <c r="W20161" s="42"/>
      <c r="X20161" s="42"/>
      <c r="Y20161" s="42"/>
      <c r="Z20161" s="42"/>
    </row>
    <row r="20162">
      <c r="B20162" s="42"/>
      <c r="D20162" s="90"/>
      <c r="F20162" s="90"/>
      <c r="G20162" s="42"/>
      <c r="H20162" s="90"/>
      <c r="M20162" s="42"/>
      <c r="S20162" s="42"/>
      <c r="T20162" s="42"/>
      <c r="U20162" s="42"/>
      <c r="V20162" s="42"/>
      <c r="W20162" s="42"/>
      <c r="X20162" s="42"/>
      <c r="Y20162" s="42"/>
      <c r="Z20162" s="42"/>
    </row>
    <row r="20163">
      <c r="B20163" s="42"/>
      <c r="D20163" s="90"/>
      <c r="F20163" s="90"/>
      <c r="G20163" s="42"/>
      <c r="H20163" s="90"/>
      <c r="M20163" s="42"/>
      <c r="S20163" s="42"/>
      <c r="T20163" s="42"/>
      <c r="U20163" s="42"/>
      <c r="V20163" s="42"/>
      <c r="W20163" s="42"/>
      <c r="X20163" s="42"/>
      <c r="Y20163" s="42"/>
      <c r="Z20163" s="42"/>
    </row>
    <row r="20164">
      <c r="B20164" s="42"/>
      <c r="D20164" s="90"/>
      <c r="F20164" s="90"/>
      <c r="G20164" s="42"/>
      <c r="H20164" s="90"/>
      <c r="M20164" s="42"/>
      <c r="S20164" s="42"/>
      <c r="T20164" s="42"/>
      <c r="U20164" s="42"/>
      <c r="V20164" s="42"/>
      <c r="W20164" s="42"/>
      <c r="X20164" s="42"/>
      <c r="Y20164" s="42"/>
      <c r="Z20164" s="42"/>
    </row>
    <row r="20165">
      <c r="B20165" s="42"/>
      <c r="D20165" s="90"/>
      <c r="F20165" s="90"/>
      <c r="G20165" s="42"/>
      <c r="H20165" s="90"/>
      <c r="M20165" s="42"/>
      <c r="S20165" s="42"/>
      <c r="T20165" s="42"/>
      <c r="U20165" s="42"/>
      <c r="V20165" s="42"/>
      <c r="W20165" s="42"/>
      <c r="X20165" s="42"/>
      <c r="Y20165" s="42"/>
      <c r="Z20165" s="42"/>
    </row>
    <row r="20166">
      <c r="B20166" s="42"/>
      <c r="D20166" s="90"/>
      <c r="F20166" s="90"/>
      <c r="G20166" s="42"/>
      <c r="H20166" s="90"/>
      <c r="M20166" s="42"/>
      <c r="S20166" s="42"/>
      <c r="T20166" s="42"/>
      <c r="U20166" s="42"/>
      <c r="V20166" s="42"/>
      <c r="W20166" s="42"/>
      <c r="X20166" s="42"/>
      <c r="Y20166" s="42"/>
      <c r="Z20166" s="42"/>
    </row>
    <row r="20167">
      <c r="B20167" s="42"/>
      <c r="D20167" s="90"/>
      <c r="F20167" s="90"/>
      <c r="G20167" s="42"/>
      <c r="H20167" s="90"/>
      <c r="M20167" s="42"/>
      <c r="S20167" s="42"/>
      <c r="T20167" s="42"/>
      <c r="U20167" s="42"/>
      <c r="V20167" s="42"/>
      <c r="W20167" s="42"/>
      <c r="X20167" s="42"/>
      <c r="Y20167" s="42"/>
      <c r="Z20167" s="42"/>
    </row>
    <row r="20168">
      <c r="B20168" s="42"/>
      <c r="D20168" s="90"/>
      <c r="F20168" s="90"/>
      <c r="G20168" s="42"/>
      <c r="H20168" s="90"/>
      <c r="M20168" s="42"/>
      <c r="S20168" s="42"/>
      <c r="T20168" s="42"/>
      <c r="U20168" s="42"/>
      <c r="V20168" s="42"/>
      <c r="W20168" s="42"/>
      <c r="X20168" s="42"/>
      <c r="Y20168" s="42"/>
      <c r="Z20168" s="42"/>
    </row>
    <row r="20169">
      <c r="B20169" s="42"/>
      <c r="D20169" s="90"/>
      <c r="F20169" s="90"/>
      <c r="G20169" s="42"/>
      <c r="H20169" s="90"/>
      <c r="M20169" s="42"/>
      <c r="S20169" s="42"/>
      <c r="T20169" s="42"/>
      <c r="U20169" s="42"/>
      <c r="V20169" s="42"/>
      <c r="W20169" s="42"/>
      <c r="X20169" s="42"/>
      <c r="Y20169" s="42"/>
      <c r="Z20169" s="42"/>
    </row>
    <row r="20170">
      <c r="B20170" s="42"/>
      <c r="D20170" s="90"/>
      <c r="F20170" s="90"/>
      <c r="G20170" s="42"/>
      <c r="H20170" s="90"/>
      <c r="M20170" s="42"/>
      <c r="S20170" s="42"/>
      <c r="T20170" s="42"/>
      <c r="U20170" s="42"/>
      <c r="V20170" s="42"/>
      <c r="W20170" s="42"/>
      <c r="X20170" s="42"/>
      <c r="Y20170" s="42"/>
      <c r="Z20170" s="42"/>
    </row>
    <row r="20171">
      <c r="B20171" s="42"/>
      <c r="D20171" s="90"/>
      <c r="F20171" s="90"/>
      <c r="G20171" s="42"/>
      <c r="H20171" s="90"/>
      <c r="M20171" s="42"/>
      <c r="S20171" s="42"/>
      <c r="T20171" s="42"/>
      <c r="U20171" s="42"/>
      <c r="V20171" s="42"/>
      <c r="W20171" s="42"/>
      <c r="X20171" s="42"/>
      <c r="Y20171" s="42"/>
      <c r="Z20171" s="42"/>
    </row>
    <row r="20172">
      <c r="B20172" s="42"/>
      <c r="D20172" s="90"/>
      <c r="F20172" s="90"/>
      <c r="G20172" s="42"/>
      <c r="H20172" s="90"/>
      <c r="M20172" s="42"/>
      <c r="S20172" s="42"/>
      <c r="T20172" s="42"/>
      <c r="U20172" s="42"/>
      <c r="V20172" s="42"/>
      <c r="W20172" s="42"/>
      <c r="X20172" s="42"/>
      <c r="Y20172" s="42"/>
      <c r="Z20172" s="42"/>
    </row>
    <row r="20173">
      <c r="B20173" s="42"/>
      <c r="D20173" s="90"/>
      <c r="F20173" s="90"/>
      <c r="G20173" s="42"/>
      <c r="H20173" s="90"/>
      <c r="M20173" s="42"/>
      <c r="S20173" s="42"/>
      <c r="T20173" s="42"/>
      <c r="U20173" s="42"/>
      <c r="V20173" s="42"/>
      <c r="W20173" s="42"/>
      <c r="X20173" s="42"/>
      <c r="Y20173" s="42"/>
      <c r="Z20173" s="42"/>
    </row>
    <row r="20174">
      <c r="B20174" s="42"/>
      <c r="D20174" s="90"/>
      <c r="F20174" s="90"/>
      <c r="G20174" s="42"/>
      <c r="H20174" s="90"/>
      <c r="M20174" s="42"/>
      <c r="S20174" s="42"/>
      <c r="T20174" s="42"/>
      <c r="U20174" s="42"/>
      <c r="V20174" s="42"/>
      <c r="W20174" s="42"/>
      <c r="X20174" s="42"/>
      <c r="Y20174" s="42"/>
      <c r="Z20174" s="42"/>
    </row>
    <row r="20175">
      <c r="B20175" s="42"/>
      <c r="D20175" s="90"/>
      <c r="F20175" s="90"/>
      <c r="G20175" s="42"/>
      <c r="H20175" s="90"/>
      <c r="M20175" s="42"/>
      <c r="S20175" s="42"/>
      <c r="T20175" s="42"/>
      <c r="U20175" s="42"/>
      <c r="V20175" s="42"/>
      <c r="W20175" s="42"/>
      <c r="X20175" s="42"/>
      <c r="Y20175" s="42"/>
      <c r="Z20175" s="42"/>
    </row>
    <row r="20176">
      <c r="B20176" s="42"/>
      <c r="D20176" s="90"/>
      <c r="F20176" s="90"/>
      <c r="G20176" s="42"/>
      <c r="H20176" s="90"/>
      <c r="M20176" s="42"/>
      <c r="S20176" s="42"/>
      <c r="T20176" s="42"/>
      <c r="U20176" s="42"/>
      <c r="V20176" s="42"/>
      <c r="W20176" s="42"/>
      <c r="X20176" s="42"/>
      <c r="Y20176" s="42"/>
      <c r="Z20176" s="42"/>
    </row>
    <row r="20177">
      <c r="B20177" s="42"/>
      <c r="D20177" s="90"/>
      <c r="F20177" s="90"/>
      <c r="G20177" s="42"/>
      <c r="H20177" s="90"/>
      <c r="M20177" s="42"/>
      <c r="S20177" s="42"/>
      <c r="T20177" s="42"/>
      <c r="U20177" s="42"/>
      <c r="V20177" s="42"/>
      <c r="W20177" s="42"/>
      <c r="X20177" s="42"/>
      <c r="Y20177" s="42"/>
      <c r="Z20177" s="42"/>
    </row>
    <row r="20178">
      <c r="B20178" s="42"/>
      <c r="D20178" s="90"/>
      <c r="F20178" s="90"/>
      <c r="G20178" s="42"/>
      <c r="H20178" s="90"/>
      <c r="M20178" s="42"/>
      <c r="S20178" s="42"/>
      <c r="T20178" s="42"/>
      <c r="U20178" s="42"/>
      <c r="V20178" s="42"/>
      <c r="W20178" s="42"/>
      <c r="X20178" s="42"/>
      <c r="Y20178" s="42"/>
      <c r="Z20178" s="42"/>
    </row>
    <row r="20179">
      <c r="B20179" s="42"/>
      <c r="D20179" s="90"/>
      <c r="F20179" s="90"/>
      <c r="G20179" s="42"/>
      <c r="H20179" s="90"/>
      <c r="M20179" s="42"/>
      <c r="S20179" s="42"/>
      <c r="T20179" s="42"/>
      <c r="U20179" s="42"/>
      <c r="V20179" s="42"/>
      <c r="W20179" s="42"/>
      <c r="X20179" s="42"/>
      <c r="Y20179" s="42"/>
      <c r="Z20179" s="42"/>
    </row>
    <row r="20180">
      <c r="B20180" s="42"/>
      <c r="D20180" s="90"/>
      <c r="F20180" s="90"/>
      <c r="G20180" s="42"/>
      <c r="H20180" s="90"/>
      <c r="M20180" s="42"/>
      <c r="S20180" s="42"/>
      <c r="T20180" s="42"/>
      <c r="U20180" s="42"/>
      <c r="V20180" s="42"/>
      <c r="W20180" s="42"/>
      <c r="X20180" s="42"/>
      <c r="Y20180" s="42"/>
      <c r="Z20180" s="42"/>
    </row>
    <row r="20181">
      <c r="B20181" s="42"/>
      <c r="D20181" s="90"/>
      <c r="F20181" s="90"/>
      <c r="G20181" s="42"/>
      <c r="H20181" s="90"/>
      <c r="M20181" s="42"/>
      <c r="S20181" s="42"/>
      <c r="T20181" s="42"/>
      <c r="U20181" s="42"/>
      <c r="V20181" s="42"/>
      <c r="W20181" s="42"/>
      <c r="X20181" s="42"/>
      <c r="Y20181" s="42"/>
      <c r="Z20181" s="42"/>
    </row>
    <row r="20182">
      <c r="B20182" s="42"/>
      <c r="D20182" s="90"/>
      <c r="F20182" s="90"/>
      <c r="G20182" s="42"/>
      <c r="H20182" s="90"/>
      <c r="M20182" s="42"/>
      <c r="S20182" s="42"/>
      <c r="T20182" s="42"/>
      <c r="U20182" s="42"/>
      <c r="V20182" s="42"/>
      <c r="W20182" s="42"/>
      <c r="X20182" s="42"/>
      <c r="Y20182" s="42"/>
      <c r="Z20182" s="42"/>
    </row>
    <row r="20183">
      <c r="B20183" s="42"/>
      <c r="D20183" s="90"/>
      <c r="F20183" s="90"/>
      <c r="G20183" s="42"/>
      <c r="H20183" s="90"/>
      <c r="M20183" s="42"/>
      <c r="S20183" s="42"/>
      <c r="T20183" s="42"/>
      <c r="U20183" s="42"/>
      <c r="V20183" s="42"/>
      <c r="W20183" s="42"/>
      <c r="X20183" s="42"/>
      <c r="Y20183" s="42"/>
      <c r="Z20183" s="42"/>
    </row>
    <row r="20184">
      <c r="B20184" s="42"/>
      <c r="D20184" s="90"/>
      <c r="F20184" s="90"/>
      <c r="G20184" s="42"/>
      <c r="H20184" s="90"/>
      <c r="M20184" s="42"/>
      <c r="S20184" s="42"/>
      <c r="T20184" s="42"/>
      <c r="U20184" s="42"/>
      <c r="V20184" s="42"/>
      <c r="W20184" s="42"/>
      <c r="X20184" s="42"/>
      <c r="Y20184" s="42"/>
      <c r="Z20184" s="42"/>
    </row>
    <row r="20185">
      <c r="B20185" s="42"/>
      <c r="D20185" s="90"/>
      <c r="F20185" s="90"/>
      <c r="G20185" s="42"/>
      <c r="H20185" s="90"/>
      <c r="M20185" s="42"/>
      <c r="S20185" s="42"/>
      <c r="T20185" s="42"/>
      <c r="U20185" s="42"/>
      <c r="V20185" s="42"/>
      <c r="W20185" s="42"/>
      <c r="X20185" s="42"/>
      <c r="Y20185" s="42"/>
      <c r="Z20185" s="42"/>
    </row>
    <row r="20186">
      <c r="B20186" s="42"/>
      <c r="D20186" s="90"/>
      <c r="F20186" s="90"/>
      <c r="G20186" s="42"/>
      <c r="H20186" s="90"/>
      <c r="M20186" s="42"/>
      <c r="S20186" s="42"/>
      <c r="T20186" s="42"/>
      <c r="U20186" s="42"/>
      <c r="V20186" s="42"/>
      <c r="W20186" s="42"/>
      <c r="X20186" s="42"/>
      <c r="Y20186" s="42"/>
      <c r="Z20186" s="42"/>
    </row>
    <row r="20187">
      <c r="B20187" s="42"/>
      <c r="D20187" s="90"/>
      <c r="F20187" s="90"/>
      <c r="G20187" s="42"/>
      <c r="H20187" s="90"/>
      <c r="M20187" s="42"/>
      <c r="S20187" s="42"/>
      <c r="T20187" s="42"/>
      <c r="U20187" s="42"/>
      <c r="V20187" s="42"/>
      <c r="W20187" s="42"/>
      <c r="X20187" s="42"/>
      <c r="Y20187" s="42"/>
      <c r="Z20187" s="42"/>
    </row>
    <row r="20188">
      <c r="B20188" s="42"/>
      <c r="D20188" s="90"/>
      <c r="F20188" s="90"/>
      <c r="G20188" s="42"/>
      <c r="H20188" s="90"/>
      <c r="M20188" s="42"/>
      <c r="S20188" s="42"/>
      <c r="T20188" s="42"/>
      <c r="U20188" s="42"/>
      <c r="V20188" s="42"/>
      <c r="W20188" s="42"/>
      <c r="X20188" s="42"/>
      <c r="Y20188" s="42"/>
      <c r="Z20188" s="42"/>
    </row>
    <row r="20189">
      <c r="B20189" s="42"/>
      <c r="D20189" s="90"/>
      <c r="F20189" s="90"/>
      <c r="G20189" s="42"/>
      <c r="H20189" s="90"/>
      <c r="M20189" s="42"/>
      <c r="S20189" s="42"/>
      <c r="T20189" s="42"/>
      <c r="U20189" s="42"/>
      <c r="V20189" s="42"/>
      <c r="W20189" s="42"/>
      <c r="X20189" s="42"/>
      <c r="Y20189" s="42"/>
      <c r="Z20189" s="42"/>
    </row>
    <row r="20190">
      <c r="B20190" s="42"/>
      <c r="D20190" s="90"/>
      <c r="F20190" s="90"/>
      <c r="G20190" s="42"/>
      <c r="H20190" s="90"/>
      <c r="M20190" s="42"/>
      <c r="S20190" s="42"/>
      <c r="T20190" s="42"/>
      <c r="U20190" s="42"/>
      <c r="V20190" s="42"/>
      <c r="W20190" s="42"/>
      <c r="X20190" s="42"/>
      <c r="Y20190" s="42"/>
      <c r="Z20190" s="42"/>
    </row>
    <row r="20191">
      <c r="B20191" s="42"/>
      <c r="D20191" s="90"/>
      <c r="F20191" s="90"/>
      <c r="G20191" s="42"/>
      <c r="H20191" s="90"/>
      <c r="M20191" s="42"/>
      <c r="S20191" s="42"/>
      <c r="T20191" s="42"/>
      <c r="U20191" s="42"/>
      <c r="V20191" s="42"/>
      <c r="W20191" s="42"/>
      <c r="X20191" s="42"/>
      <c r="Y20191" s="42"/>
      <c r="Z20191" s="42"/>
    </row>
    <row r="20192">
      <c r="B20192" s="42"/>
      <c r="D20192" s="90"/>
      <c r="F20192" s="90"/>
      <c r="G20192" s="42"/>
      <c r="H20192" s="90"/>
      <c r="M20192" s="42"/>
      <c r="S20192" s="42"/>
      <c r="T20192" s="42"/>
      <c r="U20192" s="42"/>
      <c r="V20192" s="42"/>
      <c r="W20192" s="42"/>
      <c r="X20192" s="42"/>
      <c r="Y20192" s="42"/>
      <c r="Z20192" s="42"/>
    </row>
    <row r="20193">
      <c r="B20193" s="42"/>
      <c r="D20193" s="90"/>
      <c r="F20193" s="90"/>
      <c r="G20193" s="42"/>
      <c r="H20193" s="90"/>
      <c r="M20193" s="42"/>
      <c r="S20193" s="42"/>
      <c r="T20193" s="42"/>
      <c r="U20193" s="42"/>
      <c r="V20193" s="42"/>
      <c r="W20193" s="42"/>
      <c r="X20193" s="42"/>
      <c r="Y20193" s="42"/>
      <c r="Z20193" s="42"/>
    </row>
    <row r="20194">
      <c r="B20194" s="42"/>
      <c r="D20194" s="90"/>
      <c r="F20194" s="90"/>
      <c r="G20194" s="42"/>
      <c r="H20194" s="90"/>
      <c r="M20194" s="42"/>
      <c r="S20194" s="42"/>
      <c r="T20194" s="42"/>
      <c r="U20194" s="42"/>
      <c r="V20194" s="42"/>
      <c r="W20194" s="42"/>
      <c r="X20194" s="42"/>
      <c r="Y20194" s="42"/>
      <c r="Z20194" s="42"/>
    </row>
    <row r="20195">
      <c r="B20195" s="42"/>
      <c r="D20195" s="90"/>
      <c r="F20195" s="90"/>
      <c r="G20195" s="42"/>
      <c r="H20195" s="90"/>
      <c r="M20195" s="42"/>
      <c r="S20195" s="42"/>
      <c r="T20195" s="42"/>
      <c r="U20195" s="42"/>
      <c r="V20195" s="42"/>
      <c r="W20195" s="42"/>
      <c r="X20195" s="42"/>
      <c r="Y20195" s="42"/>
      <c r="Z20195" s="42"/>
    </row>
    <row r="20196">
      <c r="B20196" s="42"/>
      <c r="D20196" s="90"/>
      <c r="F20196" s="90"/>
      <c r="G20196" s="42"/>
      <c r="H20196" s="90"/>
      <c r="M20196" s="42"/>
      <c r="S20196" s="42"/>
      <c r="T20196" s="42"/>
      <c r="U20196" s="42"/>
      <c r="V20196" s="42"/>
      <c r="W20196" s="42"/>
      <c r="X20196" s="42"/>
      <c r="Y20196" s="42"/>
      <c r="Z20196" s="42"/>
    </row>
    <row r="20197">
      <c r="B20197" s="42"/>
      <c r="D20197" s="90"/>
      <c r="F20197" s="90"/>
      <c r="G20197" s="42"/>
      <c r="H20197" s="90"/>
      <c r="M20197" s="42"/>
      <c r="S20197" s="42"/>
      <c r="T20197" s="42"/>
      <c r="U20197" s="42"/>
      <c r="V20197" s="42"/>
      <c r="W20197" s="42"/>
      <c r="X20197" s="42"/>
      <c r="Y20197" s="42"/>
      <c r="Z20197" s="42"/>
    </row>
    <row r="20198">
      <c r="B20198" s="42"/>
      <c r="D20198" s="90"/>
      <c r="F20198" s="90"/>
      <c r="G20198" s="42"/>
      <c r="H20198" s="90"/>
      <c r="M20198" s="42"/>
      <c r="S20198" s="42"/>
      <c r="T20198" s="42"/>
      <c r="U20198" s="42"/>
      <c r="V20198" s="42"/>
      <c r="W20198" s="42"/>
      <c r="X20198" s="42"/>
      <c r="Y20198" s="42"/>
      <c r="Z20198" s="42"/>
    </row>
    <row r="20199">
      <c r="B20199" s="42"/>
      <c r="D20199" s="90"/>
      <c r="F20199" s="90"/>
      <c r="G20199" s="42"/>
      <c r="H20199" s="90"/>
      <c r="M20199" s="42"/>
      <c r="S20199" s="42"/>
      <c r="T20199" s="42"/>
      <c r="U20199" s="42"/>
      <c r="V20199" s="42"/>
      <c r="W20199" s="42"/>
      <c r="X20199" s="42"/>
      <c r="Y20199" s="42"/>
      <c r="Z20199" s="42"/>
    </row>
    <row r="20200">
      <c r="B20200" s="42"/>
      <c r="D20200" s="90"/>
      <c r="F20200" s="90"/>
      <c r="G20200" s="42"/>
      <c r="H20200" s="90"/>
      <c r="M20200" s="42"/>
      <c r="S20200" s="42"/>
      <c r="T20200" s="42"/>
      <c r="U20200" s="42"/>
      <c r="V20200" s="42"/>
      <c r="W20200" s="42"/>
      <c r="X20200" s="42"/>
      <c r="Y20200" s="42"/>
      <c r="Z20200" s="42"/>
    </row>
    <row r="20201">
      <c r="B20201" s="42"/>
      <c r="D20201" s="90"/>
      <c r="F20201" s="90"/>
      <c r="G20201" s="42"/>
      <c r="H20201" s="90"/>
      <c r="M20201" s="42"/>
      <c r="S20201" s="42"/>
      <c r="T20201" s="42"/>
      <c r="U20201" s="42"/>
      <c r="V20201" s="42"/>
      <c r="W20201" s="42"/>
      <c r="X20201" s="42"/>
      <c r="Y20201" s="42"/>
      <c r="Z20201" s="42"/>
    </row>
    <row r="20202">
      <c r="B20202" s="42"/>
      <c r="D20202" s="90"/>
      <c r="F20202" s="90"/>
      <c r="G20202" s="42"/>
      <c r="H20202" s="90"/>
      <c r="M20202" s="42"/>
      <c r="S20202" s="42"/>
      <c r="T20202" s="42"/>
      <c r="U20202" s="42"/>
      <c r="V20202" s="42"/>
      <c r="W20202" s="42"/>
      <c r="X20202" s="42"/>
      <c r="Y20202" s="42"/>
      <c r="Z20202" s="42"/>
    </row>
    <row r="20203">
      <c r="B20203" s="42"/>
      <c r="D20203" s="90"/>
      <c r="F20203" s="90"/>
      <c r="G20203" s="42"/>
      <c r="H20203" s="90"/>
      <c r="M20203" s="42"/>
      <c r="S20203" s="42"/>
      <c r="T20203" s="42"/>
      <c r="U20203" s="42"/>
      <c r="V20203" s="42"/>
      <c r="W20203" s="42"/>
      <c r="X20203" s="42"/>
      <c r="Y20203" s="42"/>
      <c r="Z20203" s="42"/>
    </row>
    <row r="20204">
      <c r="B20204" s="42"/>
      <c r="D20204" s="90"/>
      <c r="F20204" s="90"/>
      <c r="G20204" s="42"/>
      <c r="H20204" s="90"/>
      <c r="M20204" s="42"/>
      <c r="S20204" s="42"/>
      <c r="T20204" s="42"/>
      <c r="U20204" s="42"/>
      <c r="V20204" s="42"/>
      <c r="W20204" s="42"/>
      <c r="X20204" s="42"/>
      <c r="Y20204" s="42"/>
      <c r="Z20204" s="42"/>
    </row>
    <row r="20205">
      <c r="B20205" s="42"/>
      <c r="D20205" s="90"/>
      <c r="F20205" s="90"/>
      <c r="G20205" s="42"/>
      <c r="H20205" s="90"/>
      <c r="M20205" s="42"/>
      <c r="S20205" s="42"/>
      <c r="T20205" s="42"/>
      <c r="U20205" s="42"/>
      <c r="V20205" s="42"/>
      <c r="W20205" s="42"/>
      <c r="X20205" s="42"/>
      <c r="Y20205" s="42"/>
      <c r="Z20205" s="42"/>
    </row>
    <row r="20206">
      <c r="B20206" s="42"/>
      <c r="D20206" s="90"/>
      <c r="F20206" s="90"/>
      <c r="G20206" s="42"/>
      <c r="H20206" s="90"/>
      <c r="M20206" s="42"/>
      <c r="S20206" s="42"/>
      <c r="T20206" s="42"/>
      <c r="U20206" s="42"/>
      <c r="V20206" s="42"/>
      <c r="W20206" s="42"/>
      <c r="X20206" s="42"/>
      <c r="Y20206" s="42"/>
      <c r="Z20206" s="42"/>
    </row>
    <row r="20207">
      <c r="B20207" s="42"/>
      <c r="D20207" s="90"/>
      <c r="F20207" s="90"/>
      <c r="G20207" s="42"/>
      <c r="H20207" s="90"/>
      <c r="M20207" s="42"/>
      <c r="S20207" s="42"/>
      <c r="T20207" s="42"/>
      <c r="U20207" s="42"/>
      <c r="V20207" s="42"/>
      <c r="W20207" s="42"/>
      <c r="X20207" s="42"/>
      <c r="Y20207" s="42"/>
      <c r="Z20207" s="42"/>
    </row>
    <row r="20208">
      <c r="B20208" s="42"/>
      <c r="D20208" s="90"/>
      <c r="F20208" s="90"/>
      <c r="G20208" s="42"/>
      <c r="H20208" s="90"/>
      <c r="M20208" s="42"/>
      <c r="S20208" s="42"/>
      <c r="T20208" s="42"/>
      <c r="U20208" s="42"/>
      <c r="V20208" s="42"/>
      <c r="W20208" s="42"/>
      <c r="X20208" s="42"/>
      <c r="Y20208" s="42"/>
      <c r="Z20208" s="42"/>
    </row>
    <row r="20209">
      <c r="B20209" s="42"/>
      <c r="D20209" s="90"/>
      <c r="F20209" s="90"/>
      <c r="G20209" s="42"/>
      <c r="H20209" s="90"/>
      <c r="M20209" s="42"/>
      <c r="S20209" s="42"/>
      <c r="T20209" s="42"/>
      <c r="U20209" s="42"/>
      <c r="V20209" s="42"/>
      <c r="W20209" s="42"/>
      <c r="X20209" s="42"/>
      <c r="Y20209" s="42"/>
      <c r="Z20209" s="42"/>
    </row>
    <row r="20210">
      <c r="B20210" s="42"/>
      <c r="D20210" s="90"/>
      <c r="F20210" s="90"/>
      <c r="G20210" s="42"/>
      <c r="H20210" s="90"/>
      <c r="M20210" s="42"/>
      <c r="S20210" s="42"/>
      <c r="T20210" s="42"/>
      <c r="U20210" s="42"/>
      <c r="V20210" s="42"/>
      <c r="W20210" s="42"/>
      <c r="X20210" s="42"/>
      <c r="Y20210" s="42"/>
      <c r="Z20210" s="42"/>
    </row>
    <row r="20211">
      <c r="B20211" s="42"/>
      <c r="D20211" s="90"/>
      <c r="F20211" s="90"/>
      <c r="G20211" s="42"/>
      <c r="H20211" s="90"/>
      <c r="M20211" s="42"/>
      <c r="S20211" s="42"/>
      <c r="T20211" s="42"/>
      <c r="U20211" s="42"/>
      <c r="V20211" s="42"/>
      <c r="W20211" s="42"/>
      <c r="X20211" s="42"/>
      <c r="Y20211" s="42"/>
      <c r="Z20211" s="42"/>
    </row>
    <row r="20212">
      <c r="B20212" s="42"/>
      <c r="D20212" s="90"/>
      <c r="F20212" s="90"/>
      <c r="G20212" s="42"/>
      <c r="H20212" s="90"/>
      <c r="M20212" s="42"/>
      <c r="S20212" s="42"/>
      <c r="T20212" s="42"/>
      <c r="U20212" s="42"/>
      <c r="V20212" s="42"/>
      <c r="W20212" s="42"/>
      <c r="X20212" s="42"/>
      <c r="Y20212" s="42"/>
      <c r="Z20212" s="42"/>
    </row>
    <row r="20213">
      <c r="B20213" s="42"/>
      <c r="D20213" s="90"/>
      <c r="F20213" s="90"/>
      <c r="G20213" s="42"/>
      <c r="H20213" s="90"/>
      <c r="M20213" s="42"/>
      <c r="S20213" s="42"/>
      <c r="T20213" s="42"/>
      <c r="U20213" s="42"/>
      <c r="V20213" s="42"/>
      <c r="W20213" s="42"/>
      <c r="X20213" s="42"/>
      <c r="Y20213" s="42"/>
      <c r="Z20213" s="42"/>
    </row>
    <row r="20214">
      <c r="B20214" s="42"/>
      <c r="D20214" s="90"/>
      <c r="F20214" s="90"/>
      <c r="G20214" s="42"/>
      <c r="H20214" s="90"/>
      <c r="M20214" s="42"/>
      <c r="S20214" s="42"/>
      <c r="T20214" s="42"/>
      <c r="U20214" s="42"/>
      <c r="V20214" s="42"/>
      <c r="W20214" s="42"/>
      <c r="X20214" s="42"/>
      <c r="Y20214" s="42"/>
      <c r="Z20214" s="42"/>
    </row>
    <row r="20215">
      <c r="B20215" s="42"/>
      <c r="D20215" s="90"/>
      <c r="F20215" s="90"/>
      <c r="G20215" s="42"/>
      <c r="H20215" s="90"/>
      <c r="M20215" s="42"/>
      <c r="S20215" s="42"/>
      <c r="T20215" s="42"/>
      <c r="U20215" s="42"/>
      <c r="V20215" s="42"/>
      <c r="W20215" s="42"/>
      <c r="X20215" s="42"/>
      <c r="Y20215" s="42"/>
      <c r="Z20215" s="42"/>
    </row>
    <row r="20216">
      <c r="B20216" s="42"/>
      <c r="D20216" s="90"/>
      <c r="F20216" s="90"/>
      <c r="G20216" s="42"/>
      <c r="H20216" s="90"/>
      <c r="M20216" s="42"/>
      <c r="S20216" s="42"/>
      <c r="T20216" s="42"/>
      <c r="U20216" s="42"/>
      <c r="V20216" s="42"/>
      <c r="W20216" s="42"/>
      <c r="X20216" s="42"/>
      <c r="Y20216" s="42"/>
      <c r="Z20216" s="42"/>
    </row>
    <row r="20217">
      <c r="B20217" s="42"/>
      <c r="D20217" s="90"/>
      <c r="F20217" s="90"/>
      <c r="G20217" s="42"/>
      <c r="H20217" s="90"/>
      <c r="M20217" s="42"/>
      <c r="S20217" s="42"/>
      <c r="T20217" s="42"/>
      <c r="U20217" s="42"/>
      <c r="V20217" s="42"/>
      <c r="W20217" s="42"/>
      <c r="X20217" s="42"/>
      <c r="Y20217" s="42"/>
      <c r="Z20217" s="42"/>
    </row>
    <row r="20218">
      <c r="B20218" s="42"/>
      <c r="D20218" s="90"/>
      <c r="F20218" s="90"/>
      <c r="G20218" s="42"/>
      <c r="H20218" s="90"/>
      <c r="M20218" s="42"/>
      <c r="S20218" s="42"/>
      <c r="T20218" s="42"/>
      <c r="U20218" s="42"/>
      <c r="V20218" s="42"/>
      <c r="W20218" s="42"/>
      <c r="X20218" s="42"/>
      <c r="Y20218" s="42"/>
      <c r="Z20218" s="42"/>
    </row>
    <row r="20219">
      <c r="B20219" s="42"/>
      <c r="D20219" s="90"/>
      <c r="F20219" s="90"/>
      <c r="G20219" s="42"/>
      <c r="H20219" s="90"/>
      <c r="M20219" s="42"/>
      <c r="S20219" s="42"/>
      <c r="T20219" s="42"/>
      <c r="U20219" s="42"/>
      <c r="V20219" s="42"/>
      <c r="W20219" s="42"/>
      <c r="X20219" s="42"/>
      <c r="Y20219" s="42"/>
      <c r="Z20219" s="42"/>
    </row>
    <row r="20220">
      <c r="B20220" s="42"/>
      <c r="D20220" s="90"/>
      <c r="F20220" s="90"/>
      <c r="G20220" s="42"/>
      <c r="H20220" s="90"/>
      <c r="M20220" s="42"/>
      <c r="S20220" s="42"/>
      <c r="T20220" s="42"/>
      <c r="U20220" s="42"/>
      <c r="V20220" s="42"/>
      <c r="W20220" s="42"/>
      <c r="X20220" s="42"/>
      <c r="Y20220" s="42"/>
      <c r="Z20220" s="42"/>
    </row>
    <row r="20221">
      <c r="B20221" s="42"/>
      <c r="D20221" s="90"/>
      <c r="F20221" s="90"/>
      <c r="G20221" s="42"/>
      <c r="H20221" s="90"/>
      <c r="M20221" s="42"/>
      <c r="S20221" s="42"/>
      <c r="T20221" s="42"/>
      <c r="U20221" s="42"/>
      <c r="V20221" s="42"/>
      <c r="W20221" s="42"/>
      <c r="X20221" s="42"/>
      <c r="Y20221" s="42"/>
      <c r="Z20221" s="42"/>
    </row>
    <row r="20222">
      <c r="B20222" s="42"/>
      <c r="D20222" s="90"/>
      <c r="F20222" s="90"/>
      <c r="G20222" s="42"/>
      <c r="H20222" s="90"/>
      <c r="M20222" s="42"/>
      <c r="S20222" s="42"/>
      <c r="T20222" s="42"/>
      <c r="U20222" s="42"/>
      <c r="V20222" s="42"/>
      <c r="W20222" s="42"/>
      <c r="X20222" s="42"/>
      <c r="Y20222" s="42"/>
      <c r="Z20222" s="42"/>
    </row>
    <row r="20223">
      <c r="B20223" s="42"/>
      <c r="D20223" s="90"/>
      <c r="F20223" s="90"/>
      <c r="G20223" s="42"/>
      <c r="H20223" s="90"/>
      <c r="M20223" s="42"/>
      <c r="S20223" s="42"/>
      <c r="T20223" s="42"/>
      <c r="U20223" s="42"/>
      <c r="V20223" s="42"/>
      <c r="W20223" s="42"/>
      <c r="X20223" s="42"/>
      <c r="Y20223" s="42"/>
      <c r="Z20223" s="42"/>
    </row>
    <row r="20224">
      <c r="B20224" s="42"/>
      <c r="D20224" s="90"/>
      <c r="F20224" s="90"/>
      <c r="G20224" s="42"/>
      <c r="H20224" s="90"/>
      <c r="M20224" s="42"/>
      <c r="S20224" s="42"/>
      <c r="T20224" s="42"/>
      <c r="U20224" s="42"/>
      <c r="V20224" s="42"/>
      <c r="W20224" s="42"/>
      <c r="X20224" s="42"/>
      <c r="Y20224" s="42"/>
      <c r="Z20224" s="42"/>
    </row>
    <row r="20225">
      <c r="B20225" s="42"/>
      <c r="D20225" s="90"/>
      <c r="F20225" s="90"/>
      <c r="G20225" s="42"/>
      <c r="H20225" s="90"/>
      <c r="M20225" s="42"/>
      <c r="S20225" s="42"/>
      <c r="T20225" s="42"/>
      <c r="U20225" s="42"/>
      <c r="V20225" s="42"/>
      <c r="W20225" s="42"/>
      <c r="X20225" s="42"/>
      <c r="Y20225" s="42"/>
      <c r="Z20225" s="42"/>
    </row>
    <row r="20226">
      <c r="B20226" s="42"/>
      <c r="D20226" s="90"/>
      <c r="F20226" s="90"/>
      <c r="G20226" s="42"/>
      <c r="H20226" s="90"/>
      <c r="M20226" s="42"/>
      <c r="S20226" s="42"/>
      <c r="T20226" s="42"/>
      <c r="U20226" s="42"/>
      <c r="V20226" s="42"/>
      <c r="W20226" s="42"/>
      <c r="X20226" s="42"/>
      <c r="Y20226" s="42"/>
      <c r="Z20226" s="42"/>
    </row>
    <row r="20227">
      <c r="B20227" s="42"/>
      <c r="D20227" s="90"/>
      <c r="F20227" s="90"/>
      <c r="G20227" s="42"/>
      <c r="H20227" s="90"/>
      <c r="M20227" s="42"/>
      <c r="S20227" s="42"/>
      <c r="T20227" s="42"/>
      <c r="U20227" s="42"/>
      <c r="V20227" s="42"/>
      <c r="W20227" s="42"/>
      <c r="X20227" s="42"/>
      <c r="Y20227" s="42"/>
      <c r="Z20227" s="42"/>
    </row>
    <row r="20228">
      <c r="B20228" s="42"/>
      <c r="D20228" s="90"/>
      <c r="F20228" s="90"/>
      <c r="G20228" s="42"/>
      <c r="H20228" s="90"/>
      <c r="M20228" s="42"/>
      <c r="S20228" s="42"/>
      <c r="T20228" s="42"/>
      <c r="U20228" s="42"/>
      <c r="V20228" s="42"/>
      <c r="W20228" s="42"/>
      <c r="X20228" s="42"/>
      <c r="Y20228" s="42"/>
      <c r="Z20228" s="42"/>
    </row>
    <row r="20229">
      <c r="B20229" s="42"/>
      <c r="D20229" s="90"/>
      <c r="F20229" s="90"/>
      <c r="G20229" s="42"/>
      <c r="H20229" s="90"/>
      <c r="M20229" s="42"/>
      <c r="S20229" s="42"/>
      <c r="T20229" s="42"/>
      <c r="U20229" s="42"/>
      <c r="V20229" s="42"/>
      <c r="W20229" s="42"/>
      <c r="X20229" s="42"/>
      <c r="Y20229" s="42"/>
      <c r="Z20229" s="42"/>
    </row>
    <row r="20230">
      <c r="B20230" s="42"/>
      <c r="D20230" s="90"/>
      <c r="F20230" s="90"/>
      <c r="G20230" s="42"/>
      <c r="H20230" s="90"/>
      <c r="M20230" s="42"/>
      <c r="S20230" s="42"/>
      <c r="T20230" s="42"/>
      <c r="U20230" s="42"/>
      <c r="V20230" s="42"/>
      <c r="W20230" s="42"/>
      <c r="X20230" s="42"/>
      <c r="Y20230" s="42"/>
      <c r="Z20230" s="42"/>
    </row>
    <row r="20231">
      <c r="B20231" s="42"/>
      <c r="D20231" s="90"/>
      <c r="F20231" s="90"/>
      <c r="G20231" s="42"/>
      <c r="H20231" s="90"/>
      <c r="M20231" s="42"/>
      <c r="S20231" s="42"/>
      <c r="T20231" s="42"/>
      <c r="U20231" s="42"/>
      <c r="V20231" s="42"/>
      <c r="W20231" s="42"/>
      <c r="X20231" s="42"/>
      <c r="Y20231" s="42"/>
      <c r="Z20231" s="42"/>
    </row>
    <row r="20232">
      <c r="B20232" s="42"/>
      <c r="D20232" s="90"/>
      <c r="F20232" s="90"/>
      <c r="G20232" s="42"/>
      <c r="H20232" s="90"/>
      <c r="M20232" s="42"/>
      <c r="S20232" s="42"/>
      <c r="T20232" s="42"/>
      <c r="U20232" s="42"/>
      <c r="V20232" s="42"/>
      <c r="W20232" s="42"/>
      <c r="X20232" s="42"/>
      <c r="Y20232" s="42"/>
      <c r="Z20232" s="42"/>
    </row>
    <row r="20233">
      <c r="B20233" s="42"/>
      <c r="D20233" s="90"/>
      <c r="F20233" s="90"/>
      <c r="G20233" s="42"/>
      <c r="H20233" s="90"/>
      <c r="M20233" s="42"/>
      <c r="S20233" s="42"/>
      <c r="T20233" s="42"/>
      <c r="U20233" s="42"/>
      <c r="V20233" s="42"/>
      <c r="W20233" s="42"/>
      <c r="X20233" s="42"/>
      <c r="Y20233" s="42"/>
      <c r="Z20233" s="42"/>
    </row>
    <row r="20234">
      <c r="B20234" s="42"/>
      <c r="D20234" s="90"/>
      <c r="F20234" s="90"/>
      <c r="G20234" s="42"/>
      <c r="H20234" s="90"/>
      <c r="M20234" s="42"/>
      <c r="S20234" s="42"/>
      <c r="T20234" s="42"/>
      <c r="U20234" s="42"/>
      <c r="V20234" s="42"/>
      <c r="W20234" s="42"/>
      <c r="X20234" s="42"/>
      <c r="Y20234" s="42"/>
      <c r="Z20234" s="42"/>
    </row>
    <row r="20235">
      <c r="B20235" s="42"/>
      <c r="D20235" s="90"/>
      <c r="F20235" s="90"/>
      <c r="G20235" s="42"/>
      <c r="H20235" s="90"/>
      <c r="M20235" s="42"/>
      <c r="S20235" s="42"/>
      <c r="T20235" s="42"/>
      <c r="U20235" s="42"/>
      <c r="V20235" s="42"/>
      <c r="W20235" s="42"/>
      <c r="X20235" s="42"/>
      <c r="Y20235" s="42"/>
      <c r="Z20235" s="42"/>
    </row>
    <row r="20236">
      <c r="B20236" s="42"/>
      <c r="D20236" s="90"/>
      <c r="F20236" s="90"/>
      <c r="G20236" s="42"/>
      <c r="H20236" s="90"/>
      <c r="M20236" s="42"/>
      <c r="S20236" s="42"/>
      <c r="T20236" s="42"/>
      <c r="U20236" s="42"/>
      <c r="V20236" s="42"/>
      <c r="W20236" s="42"/>
      <c r="X20236" s="42"/>
      <c r="Y20236" s="42"/>
      <c r="Z20236" s="42"/>
    </row>
    <row r="20237">
      <c r="B20237" s="42"/>
      <c r="D20237" s="90"/>
      <c r="F20237" s="90"/>
      <c r="G20237" s="42"/>
      <c r="H20237" s="90"/>
      <c r="M20237" s="42"/>
      <c r="S20237" s="42"/>
      <c r="T20237" s="42"/>
      <c r="U20237" s="42"/>
      <c r="V20237" s="42"/>
      <c r="W20237" s="42"/>
      <c r="X20237" s="42"/>
      <c r="Y20237" s="42"/>
      <c r="Z20237" s="42"/>
    </row>
    <row r="20238">
      <c r="B20238" s="42"/>
      <c r="D20238" s="90"/>
      <c r="F20238" s="90"/>
      <c r="G20238" s="42"/>
      <c r="H20238" s="90"/>
      <c r="M20238" s="42"/>
      <c r="S20238" s="42"/>
      <c r="T20238" s="42"/>
      <c r="U20238" s="42"/>
      <c r="V20238" s="42"/>
      <c r="W20238" s="42"/>
      <c r="X20238" s="42"/>
      <c r="Y20238" s="42"/>
      <c r="Z20238" s="42"/>
    </row>
    <row r="20239">
      <c r="B20239" s="42"/>
      <c r="D20239" s="90"/>
      <c r="F20239" s="90"/>
      <c r="G20239" s="42"/>
      <c r="H20239" s="90"/>
      <c r="M20239" s="42"/>
      <c r="S20239" s="42"/>
      <c r="T20239" s="42"/>
      <c r="U20239" s="42"/>
      <c r="V20239" s="42"/>
      <c r="W20239" s="42"/>
      <c r="X20239" s="42"/>
      <c r="Y20239" s="42"/>
      <c r="Z20239" s="42"/>
    </row>
    <row r="20240">
      <c r="B20240" s="42"/>
      <c r="D20240" s="90"/>
      <c r="F20240" s="90"/>
      <c r="G20240" s="42"/>
      <c r="H20240" s="90"/>
      <c r="M20240" s="42"/>
      <c r="S20240" s="42"/>
      <c r="T20240" s="42"/>
      <c r="U20240" s="42"/>
      <c r="V20240" s="42"/>
      <c r="W20240" s="42"/>
      <c r="X20240" s="42"/>
      <c r="Y20240" s="42"/>
      <c r="Z20240" s="42"/>
    </row>
    <row r="20241">
      <c r="B20241" s="42"/>
      <c r="D20241" s="90"/>
      <c r="F20241" s="90"/>
      <c r="G20241" s="42"/>
      <c r="H20241" s="90"/>
      <c r="M20241" s="42"/>
      <c r="S20241" s="42"/>
      <c r="T20241" s="42"/>
      <c r="U20241" s="42"/>
      <c r="V20241" s="42"/>
      <c r="W20241" s="42"/>
      <c r="X20241" s="42"/>
      <c r="Y20241" s="42"/>
      <c r="Z20241" s="42"/>
    </row>
    <row r="20242">
      <c r="B20242" s="42"/>
      <c r="D20242" s="90"/>
      <c r="F20242" s="90"/>
      <c r="G20242" s="42"/>
      <c r="H20242" s="90"/>
      <c r="M20242" s="42"/>
      <c r="S20242" s="42"/>
      <c r="T20242" s="42"/>
      <c r="U20242" s="42"/>
      <c r="V20242" s="42"/>
      <c r="W20242" s="42"/>
      <c r="X20242" s="42"/>
      <c r="Y20242" s="42"/>
      <c r="Z20242" s="42"/>
    </row>
    <row r="20243">
      <c r="B20243" s="42"/>
      <c r="D20243" s="90"/>
      <c r="F20243" s="90"/>
      <c r="G20243" s="42"/>
      <c r="H20243" s="90"/>
      <c r="M20243" s="42"/>
      <c r="S20243" s="42"/>
      <c r="T20243" s="42"/>
      <c r="U20243" s="42"/>
      <c r="V20243" s="42"/>
      <c r="W20243" s="42"/>
      <c r="X20243" s="42"/>
      <c r="Y20243" s="42"/>
      <c r="Z20243" s="42"/>
    </row>
    <row r="20244">
      <c r="B20244" s="42"/>
      <c r="D20244" s="90"/>
      <c r="F20244" s="90"/>
      <c r="G20244" s="42"/>
      <c r="H20244" s="90"/>
      <c r="M20244" s="42"/>
      <c r="S20244" s="42"/>
      <c r="T20244" s="42"/>
      <c r="U20244" s="42"/>
      <c r="V20244" s="42"/>
      <c r="W20244" s="42"/>
      <c r="X20244" s="42"/>
      <c r="Y20244" s="42"/>
      <c r="Z20244" s="42"/>
    </row>
    <row r="20245">
      <c r="B20245" s="42"/>
      <c r="D20245" s="90"/>
      <c r="F20245" s="90"/>
      <c r="G20245" s="42"/>
      <c r="H20245" s="90"/>
      <c r="M20245" s="42"/>
      <c r="S20245" s="42"/>
      <c r="T20245" s="42"/>
      <c r="U20245" s="42"/>
      <c r="V20245" s="42"/>
      <c r="W20245" s="42"/>
      <c r="X20245" s="42"/>
      <c r="Y20245" s="42"/>
      <c r="Z20245" s="42"/>
    </row>
    <row r="20246">
      <c r="B20246" s="42"/>
      <c r="D20246" s="90"/>
      <c r="F20246" s="90"/>
      <c r="G20246" s="42"/>
      <c r="H20246" s="90"/>
      <c r="M20246" s="42"/>
      <c r="S20246" s="42"/>
      <c r="T20246" s="42"/>
      <c r="U20246" s="42"/>
      <c r="V20246" s="42"/>
      <c r="W20246" s="42"/>
      <c r="X20246" s="42"/>
      <c r="Y20246" s="42"/>
      <c r="Z20246" s="42"/>
    </row>
    <row r="20247">
      <c r="B20247" s="42"/>
      <c r="D20247" s="90"/>
      <c r="F20247" s="90"/>
      <c r="G20247" s="42"/>
      <c r="H20247" s="90"/>
      <c r="M20247" s="42"/>
      <c r="S20247" s="42"/>
      <c r="T20247" s="42"/>
      <c r="U20247" s="42"/>
      <c r="V20247" s="42"/>
      <c r="W20247" s="42"/>
      <c r="X20247" s="42"/>
      <c r="Y20247" s="42"/>
      <c r="Z20247" s="42"/>
    </row>
    <row r="20248">
      <c r="B20248" s="42"/>
      <c r="D20248" s="90"/>
      <c r="F20248" s="90"/>
      <c r="G20248" s="42"/>
      <c r="H20248" s="90"/>
      <c r="M20248" s="42"/>
      <c r="S20248" s="42"/>
      <c r="T20248" s="42"/>
      <c r="U20248" s="42"/>
      <c r="V20248" s="42"/>
      <c r="W20248" s="42"/>
      <c r="X20248" s="42"/>
      <c r="Y20248" s="42"/>
      <c r="Z20248" s="42"/>
    </row>
    <row r="20249">
      <c r="B20249" s="42"/>
      <c r="D20249" s="90"/>
      <c r="F20249" s="90"/>
      <c r="G20249" s="42"/>
      <c r="H20249" s="90"/>
      <c r="M20249" s="42"/>
      <c r="S20249" s="42"/>
      <c r="T20249" s="42"/>
      <c r="U20249" s="42"/>
      <c r="V20249" s="42"/>
      <c r="W20249" s="42"/>
      <c r="X20249" s="42"/>
      <c r="Y20249" s="42"/>
      <c r="Z20249" s="42"/>
    </row>
    <row r="20250">
      <c r="B20250" s="42"/>
      <c r="D20250" s="90"/>
      <c r="F20250" s="90"/>
      <c r="G20250" s="42"/>
      <c r="H20250" s="90"/>
      <c r="M20250" s="42"/>
      <c r="S20250" s="42"/>
      <c r="T20250" s="42"/>
      <c r="U20250" s="42"/>
      <c r="V20250" s="42"/>
      <c r="W20250" s="42"/>
      <c r="X20250" s="42"/>
      <c r="Y20250" s="42"/>
      <c r="Z20250" s="42"/>
    </row>
    <row r="20251">
      <c r="B20251" s="42"/>
      <c r="D20251" s="90"/>
      <c r="F20251" s="90"/>
      <c r="G20251" s="42"/>
      <c r="H20251" s="90"/>
      <c r="M20251" s="42"/>
      <c r="S20251" s="42"/>
      <c r="T20251" s="42"/>
      <c r="U20251" s="42"/>
      <c r="V20251" s="42"/>
      <c r="W20251" s="42"/>
      <c r="X20251" s="42"/>
      <c r="Y20251" s="42"/>
      <c r="Z20251" s="42"/>
    </row>
    <row r="20252">
      <c r="B20252" s="42"/>
      <c r="D20252" s="90"/>
      <c r="F20252" s="90"/>
      <c r="G20252" s="42"/>
      <c r="H20252" s="90"/>
      <c r="M20252" s="42"/>
      <c r="S20252" s="42"/>
      <c r="T20252" s="42"/>
      <c r="U20252" s="42"/>
      <c r="V20252" s="42"/>
      <c r="W20252" s="42"/>
      <c r="X20252" s="42"/>
      <c r="Y20252" s="42"/>
      <c r="Z20252" s="42"/>
    </row>
    <row r="20253">
      <c r="B20253" s="42"/>
      <c r="D20253" s="90"/>
      <c r="F20253" s="90"/>
      <c r="G20253" s="42"/>
      <c r="H20253" s="90"/>
      <c r="M20253" s="42"/>
      <c r="S20253" s="42"/>
      <c r="T20253" s="42"/>
      <c r="U20253" s="42"/>
      <c r="V20253" s="42"/>
      <c r="W20253" s="42"/>
      <c r="X20253" s="42"/>
      <c r="Y20253" s="42"/>
      <c r="Z20253" s="42"/>
    </row>
    <row r="20254">
      <c r="B20254" s="42"/>
      <c r="D20254" s="90"/>
      <c r="F20254" s="90"/>
      <c r="G20254" s="42"/>
      <c r="H20254" s="90"/>
      <c r="M20254" s="42"/>
      <c r="S20254" s="42"/>
      <c r="T20254" s="42"/>
      <c r="U20254" s="42"/>
      <c r="V20254" s="42"/>
      <c r="W20254" s="42"/>
      <c r="X20254" s="42"/>
      <c r="Y20254" s="42"/>
      <c r="Z20254" s="42"/>
    </row>
    <row r="20255">
      <c r="B20255" s="42"/>
      <c r="D20255" s="90"/>
      <c r="F20255" s="90"/>
      <c r="G20255" s="42"/>
      <c r="H20255" s="90"/>
      <c r="M20255" s="42"/>
      <c r="S20255" s="42"/>
      <c r="T20255" s="42"/>
      <c r="U20255" s="42"/>
      <c r="V20255" s="42"/>
      <c r="W20255" s="42"/>
      <c r="X20255" s="42"/>
      <c r="Y20255" s="42"/>
      <c r="Z20255" s="42"/>
    </row>
    <row r="20256">
      <c r="B20256" s="42"/>
      <c r="D20256" s="90"/>
      <c r="F20256" s="90"/>
      <c r="G20256" s="42"/>
      <c r="H20256" s="90"/>
      <c r="M20256" s="42"/>
      <c r="S20256" s="42"/>
      <c r="T20256" s="42"/>
      <c r="U20256" s="42"/>
      <c r="V20256" s="42"/>
      <c r="W20256" s="42"/>
      <c r="X20256" s="42"/>
      <c r="Y20256" s="42"/>
      <c r="Z20256" s="42"/>
    </row>
    <row r="20257">
      <c r="B20257" s="42"/>
      <c r="D20257" s="90"/>
      <c r="F20257" s="90"/>
      <c r="G20257" s="42"/>
      <c r="H20257" s="90"/>
      <c r="M20257" s="42"/>
      <c r="S20257" s="42"/>
      <c r="T20257" s="42"/>
      <c r="U20257" s="42"/>
      <c r="V20257" s="42"/>
      <c r="W20257" s="42"/>
      <c r="X20257" s="42"/>
      <c r="Y20257" s="42"/>
      <c r="Z20257" s="42"/>
    </row>
    <row r="20258">
      <c r="B20258" s="42"/>
      <c r="D20258" s="90"/>
      <c r="F20258" s="90"/>
      <c r="G20258" s="42"/>
      <c r="H20258" s="90"/>
      <c r="M20258" s="42"/>
      <c r="S20258" s="42"/>
      <c r="T20258" s="42"/>
      <c r="U20258" s="42"/>
      <c r="V20258" s="42"/>
      <c r="W20258" s="42"/>
      <c r="X20258" s="42"/>
      <c r="Y20258" s="42"/>
      <c r="Z20258" s="42"/>
    </row>
    <row r="20259">
      <c r="B20259" s="42"/>
      <c r="D20259" s="90"/>
      <c r="F20259" s="90"/>
      <c r="G20259" s="42"/>
      <c r="H20259" s="90"/>
      <c r="M20259" s="42"/>
      <c r="S20259" s="42"/>
      <c r="T20259" s="42"/>
      <c r="U20259" s="42"/>
      <c r="V20259" s="42"/>
      <c r="W20259" s="42"/>
      <c r="X20259" s="42"/>
      <c r="Y20259" s="42"/>
      <c r="Z20259" s="42"/>
    </row>
    <row r="20260">
      <c r="B20260" s="42"/>
      <c r="D20260" s="90"/>
      <c r="F20260" s="90"/>
      <c r="G20260" s="42"/>
      <c r="H20260" s="90"/>
      <c r="M20260" s="42"/>
      <c r="S20260" s="42"/>
      <c r="T20260" s="42"/>
      <c r="U20260" s="42"/>
      <c r="V20260" s="42"/>
      <c r="W20260" s="42"/>
      <c r="X20260" s="42"/>
      <c r="Y20260" s="42"/>
      <c r="Z20260" s="42"/>
    </row>
    <row r="20261">
      <c r="B20261" s="42"/>
      <c r="D20261" s="90"/>
      <c r="F20261" s="90"/>
      <c r="G20261" s="42"/>
      <c r="H20261" s="90"/>
      <c r="M20261" s="42"/>
      <c r="S20261" s="42"/>
      <c r="T20261" s="42"/>
      <c r="U20261" s="42"/>
      <c r="V20261" s="42"/>
      <c r="W20261" s="42"/>
      <c r="X20261" s="42"/>
      <c r="Y20261" s="42"/>
      <c r="Z20261" s="42"/>
    </row>
    <row r="20262">
      <c r="B20262" s="42"/>
      <c r="D20262" s="90"/>
      <c r="F20262" s="90"/>
      <c r="G20262" s="42"/>
      <c r="H20262" s="90"/>
      <c r="M20262" s="42"/>
      <c r="S20262" s="42"/>
      <c r="T20262" s="42"/>
      <c r="U20262" s="42"/>
      <c r="V20262" s="42"/>
      <c r="W20262" s="42"/>
      <c r="X20262" s="42"/>
      <c r="Y20262" s="42"/>
      <c r="Z20262" s="42"/>
    </row>
    <row r="20263">
      <c r="B20263" s="42"/>
      <c r="D20263" s="90"/>
      <c r="F20263" s="90"/>
      <c r="G20263" s="42"/>
      <c r="H20263" s="90"/>
      <c r="M20263" s="42"/>
      <c r="S20263" s="42"/>
      <c r="T20263" s="42"/>
      <c r="U20263" s="42"/>
      <c r="V20263" s="42"/>
      <c r="W20263" s="42"/>
      <c r="X20263" s="42"/>
      <c r="Y20263" s="42"/>
      <c r="Z20263" s="42"/>
    </row>
    <row r="20264">
      <c r="B20264" s="42"/>
      <c r="D20264" s="90"/>
      <c r="F20264" s="90"/>
      <c r="G20264" s="42"/>
      <c r="H20264" s="90"/>
      <c r="M20264" s="42"/>
      <c r="S20264" s="42"/>
      <c r="T20264" s="42"/>
      <c r="U20264" s="42"/>
      <c r="V20264" s="42"/>
      <c r="W20264" s="42"/>
      <c r="X20264" s="42"/>
      <c r="Y20264" s="42"/>
      <c r="Z20264" s="42"/>
    </row>
    <row r="20265">
      <c r="B20265" s="42"/>
      <c r="D20265" s="90"/>
      <c r="F20265" s="90"/>
      <c r="G20265" s="42"/>
      <c r="H20265" s="90"/>
      <c r="M20265" s="42"/>
      <c r="S20265" s="42"/>
      <c r="T20265" s="42"/>
      <c r="U20265" s="42"/>
      <c r="V20265" s="42"/>
      <c r="W20265" s="42"/>
      <c r="X20265" s="42"/>
      <c r="Y20265" s="42"/>
      <c r="Z20265" s="42"/>
    </row>
    <row r="20266">
      <c r="B20266" s="42"/>
      <c r="D20266" s="90"/>
      <c r="F20266" s="90"/>
      <c r="G20266" s="42"/>
      <c r="H20266" s="90"/>
      <c r="M20266" s="42"/>
      <c r="S20266" s="42"/>
      <c r="T20266" s="42"/>
      <c r="U20266" s="42"/>
      <c r="V20266" s="42"/>
      <c r="W20266" s="42"/>
      <c r="X20266" s="42"/>
      <c r="Y20266" s="42"/>
      <c r="Z20266" s="42"/>
    </row>
    <row r="20267">
      <c r="B20267" s="42"/>
      <c r="D20267" s="90"/>
      <c r="F20267" s="90"/>
      <c r="G20267" s="42"/>
      <c r="H20267" s="90"/>
      <c r="M20267" s="42"/>
      <c r="S20267" s="42"/>
      <c r="T20267" s="42"/>
      <c r="U20267" s="42"/>
      <c r="V20267" s="42"/>
      <c r="W20267" s="42"/>
      <c r="X20267" s="42"/>
      <c r="Y20267" s="42"/>
      <c r="Z20267" s="42"/>
    </row>
    <row r="20268">
      <c r="B20268" s="42"/>
      <c r="D20268" s="90"/>
      <c r="F20268" s="90"/>
      <c r="G20268" s="42"/>
      <c r="H20268" s="90"/>
      <c r="M20268" s="42"/>
      <c r="S20268" s="42"/>
      <c r="T20268" s="42"/>
      <c r="U20268" s="42"/>
      <c r="V20268" s="42"/>
      <c r="W20268" s="42"/>
      <c r="X20268" s="42"/>
      <c r="Y20268" s="42"/>
      <c r="Z20268" s="42"/>
    </row>
    <row r="20269">
      <c r="B20269" s="42"/>
      <c r="D20269" s="90"/>
      <c r="F20269" s="90"/>
      <c r="G20269" s="42"/>
      <c r="H20269" s="90"/>
      <c r="M20269" s="42"/>
      <c r="S20269" s="42"/>
      <c r="T20269" s="42"/>
      <c r="U20269" s="42"/>
      <c r="V20269" s="42"/>
      <c r="W20269" s="42"/>
      <c r="X20269" s="42"/>
      <c r="Y20269" s="42"/>
      <c r="Z20269" s="42"/>
    </row>
    <row r="20270">
      <c r="B20270" s="42"/>
      <c r="D20270" s="90"/>
      <c r="F20270" s="90"/>
      <c r="G20270" s="42"/>
      <c r="H20270" s="90"/>
      <c r="M20270" s="42"/>
      <c r="S20270" s="42"/>
      <c r="T20270" s="42"/>
      <c r="U20270" s="42"/>
      <c r="V20270" s="42"/>
      <c r="W20270" s="42"/>
      <c r="X20270" s="42"/>
      <c r="Y20270" s="42"/>
      <c r="Z20270" s="42"/>
    </row>
    <row r="20271">
      <c r="B20271" s="42"/>
      <c r="D20271" s="90"/>
      <c r="F20271" s="90"/>
      <c r="G20271" s="42"/>
      <c r="H20271" s="90"/>
      <c r="M20271" s="42"/>
      <c r="S20271" s="42"/>
      <c r="T20271" s="42"/>
      <c r="U20271" s="42"/>
      <c r="V20271" s="42"/>
      <c r="W20271" s="42"/>
      <c r="X20271" s="42"/>
      <c r="Y20271" s="42"/>
      <c r="Z20271" s="42"/>
    </row>
    <row r="20272">
      <c r="B20272" s="42"/>
      <c r="D20272" s="90"/>
      <c r="F20272" s="90"/>
      <c r="G20272" s="42"/>
      <c r="H20272" s="90"/>
      <c r="M20272" s="42"/>
      <c r="S20272" s="42"/>
      <c r="T20272" s="42"/>
      <c r="U20272" s="42"/>
      <c r="V20272" s="42"/>
      <c r="W20272" s="42"/>
      <c r="X20272" s="42"/>
      <c r="Y20272" s="42"/>
      <c r="Z20272" s="42"/>
    </row>
    <row r="20273">
      <c r="B20273" s="42"/>
      <c r="D20273" s="90"/>
      <c r="F20273" s="90"/>
      <c r="G20273" s="42"/>
      <c r="H20273" s="90"/>
      <c r="M20273" s="42"/>
      <c r="S20273" s="42"/>
      <c r="T20273" s="42"/>
      <c r="U20273" s="42"/>
      <c r="V20273" s="42"/>
      <c r="W20273" s="42"/>
      <c r="X20273" s="42"/>
      <c r="Y20273" s="42"/>
      <c r="Z20273" s="42"/>
    </row>
    <row r="20274">
      <c r="B20274" s="42"/>
      <c r="D20274" s="90"/>
      <c r="F20274" s="90"/>
      <c r="G20274" s="42"/>
      <c r="H20274" s="90"/>
      <c r="M20274" s="42"/>
      <c r="S20274" s="42"/>
      <c r="T20274" s="42"/>
      <c r="U20274" s="42"/>
      <c r="V20274" s="42"/>
      <c r="W20274" s="42"/>
      <c r="X20274" s="42"/>
      <c r="Y20274" s="42"/>
      <c r="Z20274" s="42"/>
    </row>
    <row r="20275">
      <c r="B20275" s="42"/>
      <c r="D20275" s="90"/>
      <c r="F20275" s="90"/>
      <c r="G20275" s="42"/>
      <c r="H20275" s="90"/>
      <c r="M20275" s="42"/>
      <c r="S20275" s="42"/>
      <c r="T20275" s="42"/>
      <c r="U20275" s="42"/>
      <c r="V20275" s="42"/>
      <c r="W20275" s="42"/>
      <c r="X20275" s="42"/>
      <c r="Y20275" s="42"/>
      <c r="Z20275" s="42"/>
    </row>
    <row r="20276">
      <c r="B20276" s="42"/>
      <c r="D20276" s="90"/>
      <c r="F20276" s="90"/>
      <c r="G20276" s="42"/>
      <c r="H20276" s="90"/>
      <c r="M20276" s="42"/>
      <c r="S20276" s="42"/>
      <c r="T20276" s="42"/>
      <c r="U20276" s="42"/>
      <c r="V20276" s="42"/>
      <c r="W20276" s="42"/>
      <c r="X20276" s="42"/>
      <c r="Y20276" s="42"/>
      <c r="Z20276" s="42"/>
    </row>
    <row r="20277">
      <c r="B20277" s="42"/>
      <c r="D20277" s="90"/>
      <c r="F20277" s="90"/>
      <c r="G20277" s="42"/>
      <c r="H20277" s="90"/>
      <c r="M20277" s="42"/>
      <c r="S20277" s="42"/>
      <c r="T20277" s="42"/>
      <c r="U20277" s="42"/>
      <c r="V20277" s="42"/>
      <c r="W20277" s="42"/>
      <c r="X20277" s="42"/>
      <c r="Y20277" s="42"/>
      <c r="Z20277" s="42"/>
    </row>
    <row r="20278">
      <c r="B20278" s="42"/>
      <c r="D20278" s="90"/>
      <c r="F20278" s="90"/>
      <c r="G20278" s="42"/>
      <c r="H20278" s="90"/>
      <c r="M20278" s="42"/>
      <c r="S20278" s="42"/>
      <c r="T20278" s="42"/>
      <c r="U20278" s="42"/>
      <c r="V20278" s="42"/>
      <c r="W20278" s="42"/>
      <c r="X20278" s="42"/>
      <c r="Y20278" s="42"/>
      <c r="Z20278" s="42"/>
    </row>
    <row r="20279">
      <c r="B20279" s="42"/>
      <c r="D20279" s="90"/>
      <c r="F20279" s="90"/>
      <c r="G20279" s="42"/>
      <c r="H20279" s="90"/>
      <c r="M20279" s="42"/>
      <c r="S20279" s="42"/>
      <c r="T20279" s="42"/>
      <c r="U20279" s="42"/>
      <c r="V20279" s="42"/>
      <c r="W20279" s="42"/>
      <c r="X20279" s="42"/>
      <c r="Y20279" s="42"/>
      <c r="Z20279" s="42"/>
    </row>
    <row r="20280">
      <c r="B20280" s="42"/>
      <c r="D20280" s="90"/>
      <c r="F20280" s="90"/>
      <c r="G20280" s="42"/>
      <c r="H20280" s="90"/>
      <c r="M20280" s="42"/>
      <c r="S20280" s="42"/>
      <c r="T20280" s="42"/>
      <c r="U20280" s="42"/>
      <c r="V20280" s="42"/>
      <c r="W20280" s="42"/>
      <c r="X20280" s="42"/>
      <c r="Y20280" s="42"/>
      <c r="Z20280" s="42"/>
    </row>
    <row r="20281">
      <c r="B20281" s="42"/>
      <c r="D20281" s="90"/>
      <c r="F20281" s="90"/>
      <c r="G20281" s="42"/>
      <c r="H20281" s="90"/>
      <c r="M20281" s="42"/>
      <c r="S20281" s="42"/>
      <c r="T20281" s="42"/>
      <c r="U20281" s="42"/>
      <c r="V20281" s="42"/>
      <c r="W20281" s="42"/>
      <c r="X20281" s="42"/>
      <c r="Y20281" s="42"/>
      <c r="Z20281" s="42"/>
    </row>
    <row r="20282">
      <c r="B20282" s="42"/>
      <c r="D20282" s="90"/>
      <c r="F20282" s="90"/>
      <c r="G20282" s="42"/>
      <c r="H20282" s="90"/>
      <c r="M20282" s="42"/>
      <c r="S20282" s="42"/>
      <c r="T20282" s="42"/>
      <c r="U20282" s="42"/>
      <c r="V20282" s="42"/>
      <c r="W20282" s="42"/>
      <c r="X20282" s="42"/>
      <c r="Y20282" s="42"/>
      <c r="Z20282" s="42"/>
    </row>
    <row r="20283">
      <c r="B20283" s="42"/>
      <c r="D20283" s="90"/>
      <c r="F20283" s="90"/>
      <c r="G20283" s="42"/>
      <c r="H20283" s="90"/>
      <c r="M20283" s="42"/>
      <c r="S20283" s="42"/>
      <c r="T20283" s="42"/>
      <c r="U20283" s="42"/>
      <c r="V20283" s="42"/>
      <c r="W20283" s="42"/>
      <c r="X20283" s="42"/>
      <c r="Y20283" s="42"/>
      <c r="Z20283" s="42"/>
    </row>
    <row r="20284">
      <c r="B20284" s="42"/>
      <c r="D20284" s="90"/>
      <c r="F20284" s="90"/>
      <c r="G20284" s="42"/>
      <c r="H20284" s="90"/>
      <c r="M20284" s="42"/>
      <c r="S20284" s="42"/>
      <c r="T20284" s="42"/>
      <c r="U20284" s="42"/>
      <c r="V20284" s="42"/>
      <c r="W20284" s="42"/>
      <c r="X20284" s="42"/>
      <c r="Y20284" s="42"/>
      <c r="Z20284" s="42"/>
    </row>
    <row r="20285">
      <c r="B20285" s="42"/>
      <c r="D20285" s="90"/>
      <c r="F20285" s="90"/>
      <c r="G20285" s="42"/>
      <c r="H20285" s="90"/>
      <c r="M20285" s="42"/>
      <c r="S20285" s="42"/>
      <c r="T20285" s="42"/>
      <c r="U20285" s="42"/>
      <c r="V20285" s="42"/>
      <c r="W20285" s="42"/>
      <c r="X20285" s="42"/>
      <c r="Y20285" s="42"/>
      <c r="Z20285" s="42"/>
    </row>
    <row r="20286">
      <c r="B20286" s="42"/>
      <c r="D20286" s="90"/>
      <c r="F20286" s="90"/>
      <c r="G20286" s="42"/>
      <c r="H20286" s="90"/>
      <c r="M20286" s="42"/>
      <c r="S20286" s="42"/>
      <c r="T20286" s="42"/>
      <c r="U20286" s="42"/>
      <c r="V20286" s="42"/>
      <c r="W20286" s="42"/>
      <c r="X20286" s="42"/>
      <c r="Y20286" s="42"/>
      <c r="Z20286" s="42"/>
    </row>
    <row r="20287">
      <c r="B20287" s="42"/>
      <c r="D20287" s="90"/>
      <c r="F20287" s="90"/>
      <c r="G20287" s="42"/>
      <c r="H20287" s="90"/>
      <c r="M20287" s="42"/>
      <c r="S20287" s="42"/>
      <c r="T20287" s="42"/>
      <c r="U20287" s="42"/>
      <c r="V20287" s="42"/>
      <c r="W20287" s="42"/>
      <c r="X20287" s="42"/>
      <c r="Y20287" s="42"/>
      <c r="Z20287" s="42"/>
    </row>
    <row r="20288">
      <c r="B20288" s="42"/>
      <c r="D20288" s="90"/>
      <c r="F20288" s="90"/>
      <c r="G20288" s="42"/>
      <c r="H20288" s="90"/>
      <c r="M20288" s="42"/>
      <c r="S20288" s="42"/>
      <c r="T20288" s="42"/>
      <c r="U20288" s="42"/>
      <c r="V20288" s="42"/>
      <c r="W20288" s="42"/>
      <c r="X20288" s="42"/>
      <c r="Y20288" s="42"/>
      <c r="Z20288" s="42"/>
    </row>
    <row r="20289">
      <c r="B20289" s="42"/>
      <c r="D20289" s="90"/>
      <c r="F20289" s="90"/>
      <c r="G20289" s="42"/>
      <c r="H20289" s="90"/>
      <c r="M20289" s="42"/>
      <c r="S20289" s="42"/>
      <c r="T20289" s="42"/>
      <c r="U20289" s="42"/>
      <c r="V20289" s="42"/>
      <c r="W20289" s="42"/>
      <c r="X20289" s="42"/>
      <c r="Y20289" s="42"/>
      <c r="Z20289" s="42"/>
    </row>
    <row r="20290">
      <c r="B20290" s="42"/>
      <c r="D20290" s="90"/>
      <c r="F20290" s="90"/>
      <c r="G20290" s="42"/>
      <c r="H20290" s="90"/>
      <c r="M20290" s="42"/>
      <c r="S20290" s="42"/>
      <c r="T20290" s="42"/>
      <c r="U20290" s="42"/>
      <c r="V20290" s="42"/>
      <c r="W20290" s="42"/>
      <c r="X20290" s="42"/>
      <c r="Y20290" s="42"/>
      <c r="Z20290" s="42"/>
    </row>
    <row r="20291">
      <c r="B20291" s="42"/>
      <c r="D20291" s="90"/>
      <c r="F20291" s="90"/>
      <c r="G20291" s="42"/>
      <c r="H20291" s="90"/>
      <c r="M20291" s="42"/>
      <c r="S20291" s="42"/>
      <c r="T20291" s="42"/>
      <c r="U20291" s="42"/>
      <c r="V20291" s="42"/>
      <c r="W20291" s="42"/>
      <c r="X20291" s="42"/>
      <c r="Y20291" s="42"/>
      <c r="Z20291" s="42"/>
    </row>
    <row r="20292">
      <c r="B20292" s="42"/>
      <c r="D20292" s="90"/>
      <c r="F20292" s="90"/>
      <c r="G20292" s="42"/>
      <c r="H20292" s="90"/>
      <c r="M20292" s="42"/>
      <c r="S20292" s="42"/>
      <c r="T20292" s="42"/>
      <c r="U20292" s="42"/>
      <c r="V20292" s="42"/>
      <c r="W20292" s="42"/>
      <c r="X20292" s="42"/>
      <c r="Y20292" s="42"/>
      <c r="Z20292" s="42"/>
    </row>
    <row r="20293">
      <c r="B20293" s="42"/>
      <c r="D20293" s="90"/>
      <c r="F20293" s="90"/>
      <c r="G20293" s="42"/>
      <c r="H20293" s="90"/>
      <c r="M20293" s="42"/>
      <c r="S20293" s="42"/>
      <c r="T20293" s="42"/>
      <c r="U20293" s="42"/>
      <c r="V20293" s="42"/>
      <c r="W20293" s="42"/>
      <c r="X20293" s="42"/>
      <c r="Y20293" s="42"/>
      <c r="Z20293" s="42"/>
    </row>
    <row r="20294">
      <c r="B20294" s="42"/>
      <c r="D20294" s="90"/>
      <c r="F20294" s="90"/>
      <c r="G20294" s="42"/>
      <c r="H20294" s="90"/>
      <c r="M20294" s="42"/>
      <c r="S20294" s="42"/>
      <c r="T20294" s="42"/>
      <c r="U20294" s="42"/>
      <c r="V20294" s="42"/>
      <c r="W20294" s="42"/>
      <c r="X20294" s="42"/>
      <c r="Y20294" s="42"/>
      <c r="Z20294" s="42"/>
    </row>
    <row r="20295">
      <c r="B20295" s="42"/>
      <c r="D20295" s="90"/>
      <c r="F20295" s="90"/>
      <c r="G20295" s="42"/>
      <c r="H20295" s="90"/>
      <c r="M20295" s="42"/>
      <c r="S20295" s="42"/>
      <c r="T20295" s="42"/>
      <c r="U20295" s="42"/>
      <c r="V20295" s="42"/>
      <c r="W20295" s="42"/>
      <c r="X20295" s="42"/>
      <c r="Y20295" s="42"/>
      <c r="Z20295" s="42"/>
    </row>
    <row r="20296">
      <c r="B20296" s="42"/>
      <c r="D20296" s="90"/>
      <c r="F20296" s="90"/>
      <c r="G20296" s="42"/>
      <c r="H20296" s="90"/>
      <c r="M20296" s="42"/>
      <c r="S20296" s="42"/>
      <c r="T20296" s="42"/>
      <c r="U20296" s="42"/>
      <c r="V20296" s="42"/>
      <c r="W20296" s="42"/>
      <c r="X20296" s="42"/>
      <c r="Y20296" s="42"/>
      <c r="Z20296" s="42"/>
    </row>
    <row r="20297">
      <c r="B20297" s="42"/>
      <c r="D20297" s="90"/>
      <c r="F20297" s="90"/>
      <c r="G20297" s="42"/>
      <c r="H20297" s="90"/>
      <c r="M20297" s="42"/>
      <c r="S20297" s="42"/>
      <c r="T20297" s="42"/>
      <c r="U20297" s="42"/>
      <c r="V20297" s="42"/>
      <c r="W20297" s="42"/>
      <c r="X20297" s="42"/>
      <c r="Y20297" s="42"/>
      <c r="Z20297" s="42"/>
    </row>
    <row r="20298">
      <c r="B20298" s="42"/>
      <c r="D20298" s="90"/>
      <c r="F20298" s="90"/>
      <c r="G20298" s="42"/>
      <c r="H20298" s="90"/>
      <c r="M20298" s="42"/>
      <c r="S20298" s="42"/>
      <c r="T20298" s="42"/>
      <c r="U20298" s="42"/>
      <c r="V20298" s="42"/>
      <c r="W20298" s="42"/>
      <c r="X20298" s="42"/>
      <c r="Y20298" s="42"/>
      <c r="Z20298" s="42"/>
    </row>
    <row r="20299">
      <c r="B20299" s="42"/>
      <c r="D20299" s="90"/>
      <c r="F20299" s="90"/>
      <c r="G20299" s="42"/>
      <c r="H20299" s="90"/>
      <c r="M20299" s="42"/>
      <c r="S20299" s="42"/>
      <c r="T20299" s="42"/>
      <c r="U20299" s="42"/>
      <c r="V20299" s="42"/>
      <c r="W20299" s="42"/>
      <c r="X20299" s="42"/>
      <c r="Y20299" s="42"/>
      <c r="Z20299" s="42"/>
    </row>
    <row r="20300">
      <c r="B20300" s="42"/>
      <c r="D20300" s="90"/>
      <c r="F20300" s="90"/>
      <c r="G20300" s="42"/>
      <c r="H20300" s="90"/>
      <c r="M20300" s="42"/>
      <c r="S20300" s="42"/>
      <c r="T20300" s="42"/>
      <c r="U20300" s="42"/>
      <c r="V20300" s="42"/>
      <c r="W20300" s="42"/>
      <c r="X20300" s="42"/>
      <c r="Y20300" s="42"/>
      <c r="Z20300" s="42"/>
    </row>
    <row r="20301">
      <c r="B20301" s="42"/>
      <c r="D20301" s="90"/>
      <c r="F20301" s="90"/>
      <c r="G20301" s="42"/>
      <c r="H20301" s="90"/>
      <c r="M20301" s="42"/>
      <c r="S20301" s="42"/>
      <c r="T20301" s="42"/>
      <c r="U20301" s="42"/>
      <c r="V20301" s="42"/>
      <c r="W20301" s="42"/>
      <c r="X20301" s="42"/>
      <c r="Y20301" s="42"/>
      <c r="Z20301" s="42"/>
    </row>
    <row r="20302">
      <c r="B20302" s="42"/>
      <c r="D20302" s="90"/>
      <c r="F20302" s="90"/>
      <c r="G20302" s="42"/>
      <c r="H20302" s="90"/>
      <c r="M20302" s="42"/>
      <c r="S20302" s="42"/>
      <c r="T20302" s="42"/>
      <c r="U20302" s="42"/>
      <c r="V20302" s="42"/>
      <c r="W20302" s="42"/>
      <c r="X20302" s="42"/>
      <c r="Y20302" s="42"/>
      <c r="Z20302" s="42"/>
    </row>
    <row r="20303">
      <c r="B20303" s="42"/>
      <c r="D20303" s="90"/>
      <c r="F20303" s="90"/>
      <c r="G20303" s="42"/>
      <c r="H20303" s="90"/>
      <c r="M20303" s="42"/>
      <c r="S20303" s="42"/>
      <c r="T20303" s="42"/>
      <c r="U20303" s="42"/>
      <c r="V20303" s="42"/>
      <c r="W20303" s="42"/>
      <c r="X20303" s="42"/>
      <c r="Y20303" s="42"/>
      <c r="Z20303" s="42"/>
    </row>
    <row r="20304">
      <c r="B20304" s="42"/>
      <c r="D20304" s="90"/>
      <c r="F20304" s="90"/>
      <c r="G20304" s="42"/>
      <c r="H20304" s="90"/>
      <c r="M20304" s="42"/>
      <c r="S20304" s="42"/>
      <c r="T20304" s="42"/>
      <c r="U20304" s="42"/>
      <c r="V20304" s="42"/>
      <c r="W20304" s="42"/>
      <c r="X20304" s="42"/>
      <c r="Y20304" s="42"/>
      <c r="Z20304" s="42"/>
    </row>
    <row r="20305">
      <c r="B20305" s="42"/>
      <c r="D20305" s="90"/>
      <c r="F20305" s="90"/>
      <c r="G20305" s="42"/>
      <c r="H20305" s="90"/>
      <c r="M20305" s="42"/>
      <c r="S20305" s="42"/>
      <c r="T20305" s="42"/>
      <c r="U20305" s="42"/>
      <c r="V20305" s="42"/>
      <c r="W20305" s="42"/>
      <c r="X20305" s="42"/>
      <c r="Y20305" s="42"/>
      <c r="Z20305" s="42"/>
    </row>
    <row r="20306">
      <c r="B20306" s="42"/>
      <c r="D20306" s="90"/>
      <c r="F20306" s="90"/>
      <c r="G20306" s="42"/>
      <c r="H20306" s="90"/>
      <c r="M20306" s="42"/>
      <c r="S20306" s="42"/>
      <c r="T20306" s="42"/>
      <c r="U20306" s="42"/>
      <c r="V20306" s="42"/>
      <c r="W20306" s="42"/>
      <c r="X20306" s="42"/>
      <c r="Y20306" s="42"/>
      <c r="Z20306" s="42"/>
    </row>
    <row r="20307">
      <c r="B20307" s="42"/>
      <c r="D20307" s="90"/>
      <c r="F20307" s="90"/>
      <c r="G20307" s="42"/>
      <c r="H20307" s="90"/>
      <c r="M20307" s="42"/>
      <c r="S20307" s="42"/>
      <c r="T20307" s="42"/>
      <c r="U20307" s="42"/>
      <c r="V20307" s="42"/>
      <c r="W20307" s="42"/>
      <c r="X20307" s="42"/>
      <c r="Y20307" s="42"/>
      <c r="Z20307" s="42"/>
    </row>
    <row r="20308">
      <c r="B20308" s="42"/>
      <c r="D20308" s="90"/>
      <c r="F20308" s="90"/>
      <c r="G20308" s="42"/>
      <c r="H20308" s="90"/>
      <c r="M20308" s="42"/>
      <c r="S20308" s="42"/>
      <c r="T20308" s="42"/>
      <c r="U20308" s="42"/>
      <c r="V20308" s="42"/>
      <c r="W20308" s="42"/>
      <c r="X20308" s="42"/>
      <c r="Y20308" s="42"/>
      <c r="Z20308" s="42"/>
    </row>
    <row r="20309">
      <c r="B20309" s="42"/>
      <c r="D20309" s="90"/>
      <c r="F20309" s="90"/>
      <c r="G20309" s="42"/>
      <c r="H20309" s="90"/>
      <c r="M20309" s="42"/>
      <c r="S20309" s="42"/>
      <c r="T20309" s="42"/>
      <c r="U20309" s="42"/>
      <c r="V20309" s="42"/>
      <c r="W20309" s="42"/>
      <c r="X20309" s="42"/>
      <c r="Y20309" s="42"/>
      <c r="Z20309" s="42"/>
    </row>
    <row r="20310">
      <c r="B20310" s="42"/>
      <c r="D20310" s="90"/>
      <c r="F20310" s="90"/>
      <c r="G20310" s="42"/>
      <c r="H20310" s="90"/>
      <c r="M20310" s="42"/>
      <c r="S20310" s="42"/>
      <c r="T20310" s="42"/>
      <c r="U20310" s="42"/>
      <c r="V20310" s="42"/>
      <c r="W20310" s="42"/>
      <c r="X20310" s="42"/>
      <c r="Y20310" s="42"/>
      <c r="Z20310" s="42"/>
    </row>
    <row r="20311">
      <c r="B20311" s="42"/>
      <c r="D20311" s="90"/>
      <c r="F20311" s="90"/>
      <c r="G20311" s="42"/>
      <c r="H20311" s="90"/>
      <c r="M20311" s="42"/>
      <c r="S20311" s="42"/>
      <c r="T20311" s="42"/>
      <c r="U20311" s="42"/>
      <c r="V20311" s="42"/>
      <c r="W20311" s="42"/>
      <c r="X20311" s="42"/>
      <c r="Y20311" s="42"/>
      <c r="Z20311" s="42"/>
    </row>
    <row r="20312">
      <c r="B20312" s="42"/>
      <c r="D20312" s="90"/>
      <c r="F20312" s="90"/>
      <c r="G20312" s="42"/>
      <c r="H20312" s="90"/>
      <c r="M20312" s="42"/>
      <c r="S20312" s="42"/>
      <c r="T20312" s="42"/>
      <c r="U20312" s="42"/>
      <c r="V20312" s="42"/>
      <c r="W20312" s="42"/>
      <c r="X20312" s="42"/>
      <c r="Y20312" s="42"/>
      <c r="Z20312" s="42"/>
    </row>
    <row r="20313">
      <c r="B20313" s="42"/>
      <c r="D20313" s="90"/>
      <c r="F20313" s="90"/>
      <c r="G20313" s="42"/>
      <c r="H20313" s="90"/>
      <c r="M20313" s="42"/>
      <c r="S20313" s="42"/>
      <c r="T20313" s="42"/>
      <c r="U20313" s="42"/>
      <c r="V20313" s="42"/>
      <c r="W20313" s="42"/>
      <c r="X20313" s="42"/>
      <c r="Y20313" s="42"/>
      <c r="Z20313" s="42"/>
    </row>
    <row r="20314">
      <c r="B20314" s="42"/>
      <c r="D20314" s="90"/>
      <c r="F20314" s="90"/>
      <c r="G20314" s="42"/>
      <c r="H20314" s="90"/>
      <c r="M20314" s="42"/>
      <c r="S20314" s="42"/>
      <c r="T20314" s="42"/>
      <c r="U20314" s="42"/>
      <c r="V20314" s="42"/>
      <c r="W20314" s="42"/>
      <c r="X20314" s="42"/>
      <c r="Y20314" s="42"/>
      <c r="Z20314" s="42"/>
    </row>
    <row r="20315">
      <c r="B20315" s="42"/>
      <c r="D20315" s="90"/>
      <c r="F20315" s="90"/>
      <c r="G20315" s="42"/>
      <c r="H20315" s="90"/>
      <c r="M20315" s="42"/>
      <c r="S20315" s="42"/>
      <c r="T20315" s="42"/>
      <c r="U20315" s="42"/>
      <c r="V20315" s="42"/>
      <c r="W20315" s="42"/>
      <c r="X20315" s="42"/>
      <c r="Y20315" s="42"/>
      <c r="Z20315" s="42"/>
    </row>
    <row r="20316">
      <c r="B20316" s="42"/>
      <c r="D20316" s="90"/>
      <c r="F20316" s="90"/>
      <c r="G20316" s="42"/>
      <c r="H20316" s="90"/>
      <c r="M20316" s="42"/>
      <c r="S20316" s="42"/>
      <c r="T20316" s="42"/>
      <c r="U20316" s="42"/>
      <c r="V20316" s="42"/>
      <c r="W20316" s="42"/>
      <c r="X20316" s="42"/>
      <c r="Y20316" s="42"/>
      <c r="Z20316" s="42"/>
    </row>
    <row r="20317">
      <c r="B20317" s="42"/>
      <c r="D20317" s="90"/>
      <c r="F20317" s="90"/>
      <c r="G20317" s="42"/>
      <c r="H20317" s="90"/>
      <c r="M20317" s="42"/>
      <c r="S20317" s="42"/>
      <c r="T20317" s="42"/>
      <c r="U20317" s="42"/>
      <c r="V20317" s="42"/>
      <c r="W20317" s="42"/>
      <c r="X20317" s="42"/>
      <c r="Y20317" s="42"/>
      <c r="Z20317" s="42"/>
    </row>
    <row r="20318">
      <c r="B20318" s="42"/>
      <c r="D20318" s="90"/>
      <c r="F20318" s="90"/>
      <c r="G20318" s="42"/>
      <c r="H20318" s="90"/>
      <c r="M20318" s="42"/>
      <c r="S20318" s="42"/>
      <c r="T20318" s="42"/>
      <c r="U20318" s="42"/>
      <c r="V20318" s="42"/>
      <c r="W20318" s="42"/>
      <c r="X20318" s="42"/>
      <c r="Y20318" s="42"/>
      <c r="Z20318" s="42"/>
    </row>
    <row r="20319">
      <c r="B20319" s="42"/>
      <c r="D20319" s="90"/>
      <c r="F20319" s="90"/>
      <c r="G20319" s="42"/>
      <c r="H20319" s="90"/>
      <c r="M20319" s="42"/>
      <c r="S20319" s="42"/>
      <c r="T20319" s="42"/>
      <c r="U20319" s="42"/>
      <c r="V20319" s="42"/>
      <c r="W20319" s="42"/>
      <c r="X20319" s="42"/>
      <c r="Y20319" s="42"/>
      <c r="Z20319" s="42"/>
    </row>
    <row r="20320">
      <c r="B20320" s="42"/>
      <c r="D20320" s="90"/>
      <c r="F20320" s="90"/>
      <c r="G20320" s="42"/>
      <c r="H20320" s="90"/>
      <c r="M20320" s="42"/>
      <c r="S20320" s="42"/>
      <c r="T20320" s="42"/>
      <c r="U20320" s="42"/>
      <c r="V20320" s="42"/>
      <c r="W20320" s="42"/>
      <c r="X20320" s="42"/>
      <c r="Y20320" s="42"/>
      <c r="Z20320" s="42"/>
    </row>
    <row r="20321">
      <c r="B20321" s="42"/>
      <c r="D20321" s="90"/>
      <c r="F20321" s="90"/>
      <c r="G20321" s="42"/>
      <c r="H20321" s="90"/>
      <c r="M20321" s="42"/>
      <c r="S20321" s="42"/>
      <c r="T20321" s="42"/>
      <c r="U20321" s="42"/>
      <c r="V20321" s="42"/>
      <c r="W20321" s="42"/>
      <c r="X20321" s="42"/>
      <c r="Y20321" s="42"/>
      <c r="Z20321" s="42"/>
    </row>
    <row r="20322">
      <c r="B20322" s="42"/>
      <c r="D20322" s="90"/>
      <c r="F20322" s="90"/>
      <c r="G20322" s="42"/>
      <c r="H20322" s="90"/>
      <c r="M20322" s="42"/>
      <c r="S20322" s="42"/>
      <c r="T20322" s="42"/>
      <c r="U20322" s="42"/>
      <c r="V20322" s="42"/>
      <c r="W20322" s="42"/>
      <c r="X20322" s="42"/>
      <c r="Y20322" s="42"/>
      <c r="Z20322" s="42"/>
    </row>
    <row r="20323">
      <c r="B20323" s="42"/>
      <c r="D20323" s="90"/>
      <c r="F20323" s="90"/>
      <c r="G20323" s="42"/>
      <c r="H20323" s="90"/>
      <c r="M20323" s="42"/>
      <c r="S20323" s="42"/>
      <c r="T20323" s="42"/>
      <c r="U20323" s="42"/>
      <c r="V20323" s="42"/>
      <c r="W20323" s="42"/>
      <c r="X20323" s="42"/>
      <c r="Y20323" s="42"/>
      <c r="Z20323" s="42"/>
    </row>
    <row r="20324">
      <c r="B20324" s="42"/>
      <c r="D20324" s="90"/>
      <c r="F20324" s="90"/>
      <c r="G20324" s="42"/>
      <c r="H20324" s="90"/>
      <c r="M20324" s="42"/>
      <c r="S20324" s="42"/>
      <c r="T20324" s="42"/>
      <c r="U20324" s="42"/>
      <c r="V20324" s="42"/>
      <c r="W20324" s="42"/>
      <c r="X20324" s="42"/>
      <c r="Y20324" s="42"/>
      <c r="Z20324" s="42"/>
    </row>
    <row r="20325">
      <c r="B20325" s="42"/>
      <c r="D20325" s="90"/>
      <c r="F20325" s="90"/>
      <c r="G20325" s="42"/>
      <c r="H20325" s="90"/>
      <c r="M20325" s="42"/>
      <c r="S20325" s="42"/>
      <c r="T20325" s="42"/>
      <c r="U20325" s="42"/>
      <c r="V20325" s="42"/>
      <c r="W20325" s="42"/>
      <c r="X20325" s="42"/>
      <c r="Y20325" s="42"/>
      <c r="Z20325" s="42"/>
    </row>
    <row r="20326">
      <c r="B20326" s="42"/>
      <c r="D20326" s="90"/>
      <c r="F20326" s="90"/>
      <c r="G20326" s="42"/>
      <c r="H20326" s="90"/>
      <c r="M20326" s="42"/>
      <c r="S20326" s="42"/>
      <c r="T20326" s="42"/>
      <c r="U20326" s="42"/>
      <c r="V20326" s="42"/>
      <c r="W20326" s="42"/>
      <c r="X20326" s="42"/>
      <c r="Y20326" s="42"/>
      <c r="Z20326" s="42"/>
    </row>
    <row r="20327">
      <c r="B20327" s="42"/>
      <c r="D20327" s="90"/>
      <c r="F20327" s="90"/>
      <c r="G20327" s="42"/>
      <c r="H20327" s="90"/>
      <c r="M20327" s="42"/>
      <c r="S20327" s="42"/>
      <c r="T20327" s="42"/>
      <c r="U20327" s="42"/>
      <c r="V20327" s="42"/>
      <c r="W20327" s="42"/>
      <c r="X20327" s="42"/>
      <c r="Y20327" s="42"/>
      <c r="Z20327" s="42"/>
    </row>
    <row r="20328">
      <c r="B20328" s="42"/>
      <c r="D20328" s="90"/>
      <c r="F20328" s="90"/>
      <c r="G20328" s="42"/>
      <c r="H20328" s="90"/>
      <c r="M20328" s="42"/>
      <c r="S20328" s="42"/>
      <c r="T20328" s="42"/>
      <c r="U20328" s="42"/>
      <c r="V20328" s="42"/>
      <c r="W20328" s="42"/>
      <c r="X20328" s="42"/>
      <c r="Y20328" s="42"/>
      <c r="Z20328" s="42"/>
    </row>
    <row r="20329">
      <c r="B20329" s="42"/>
      <c r="D20329" s="90"/>
      <c r="F20329" s="90"/>
      <c r="G20329" s="42"/>
      <c r="H20329" s="90"/>
      <c r="M20329" s="42"/>
      <c r="S20329" s="42"/>
      <c r="T20329" s="42"/>
      <c r="U20329" s="42"/>
      <c r="V20329" s="42"/>
      <c r="W20329" s="42"/>
      <c r="X20329" s="42"/>
      <c r="Y20329" s="42"/>
      <c r="Z20329" s="42"/>
    </row>
    <row r="20330">
      <c r="B20330" s="42"/>
      <c r="D20330" s="90"/>
      <c r="F20330" s="90"/>
      <c r="G20330" s="42"/>
      <c r="H20330" s="90"/>
      <c r="M20330" s="42"/>
      <c r="S20330" s="42"/>
      <c r="T20330" s="42"/>
      <c r="U20330" s="42"/>
      <c r="V20330" s="42"/>
      <c r="W20330" s="42"/>
      <c r="X20330" s="42"/>
      <c r="Y20330" s="42"/>
      <c r="Z20330" s="42"/>
    </row>
    <row r="20331">
      <c r="B20331" s="42"/>
      <c r="D20331" s="90"/>
      <c r="F20331" s="90"/>
      <c r="G20331" s="42"/>
      <c r="H20331" s="90"/>
      <c r="M20331" s="42"/>
      <c r="S20331" s="42"/>
      <c r="T20331" s="42"/>
      <c r="U20331" s="42"/>
      <c r="V20331" s="42"/>
      <c r="W20331" s="42"/>
      <c r="X20331" s="42"/>
      <c r="Y20331" s="42"/>
      <c r="Z20331" s="42"/>
    </row>
    <row r="20332">
      <c r="B20332" s="42"/>
      <c r="D20332" s="90"/>
      <c r="F20332" s="90"/>
      <c r="G20332" s="42"/>
      <c r="H20332" s="90"/>
      <c r="M20332" s="42"/>
      <c r="S20332" s="42"/>
      <c r="T20332" s="42"/>
      <c r="U20332" s="42"/>
      <c r="V20332" s="42"/>
      <c r="W20332" s="42"/>
      <c r="X20332" s="42"/>
      <c r="Y20332" s="42"/>
      <c r="Z20332" s="42"/>
    </row>
    <row r="20333">
      <c r="B20333" s="42"/>
      <c r="D20333" s="90"/>
      <c r="F20333" s="90"/>
      <c r="G20333" s="42"/>
      <c r="H20333" s="90"/>
      <c r="M20333" s="42"/>
      <c r="S20333" s="42"/>
      <c r="T20333" s="42"/>
      <c r="U20333" s="42"/>
      <c r="V20333" s="42"/>
      <c r="W20333" s="42"/>
      <c r="X20333" s="42"/>
      <c r="Y20333" s="42"/>
      <c r="Z20333" s="42"/>
    </row>
    <row r="20334">
      <c r="B20334" s="42"/>
      <c r="D20334" s="90"/>
      <c r="F20334" s="90"/>
      <c r="G20334" s="42"/>
      <c r="H20334" s="90"/>
      <c r="M20334" s="42"/>
      <c r="S20334" s="42"/>
      <c r="T20334" s="42"/>
      <c r="U20334" s="42"/>
      <c r="V20334" s="42"/>
      <c r="W20334" s="42"/>
      <c r="X20334" s="42"/>
      <c r="Y20334" s="42"/>
      <c r="Z20334" s="42"/>
    </row>
    <row r="20335">
      <c r="B20335" s="42"/>
      <c r="D20335" s="90"/>
      <c r="F20335" s="90"/>
      <c r="G20335" s="42"/>
      <c r="H20335" s="90"/>
      <c r="M20335" s="42"/>
      <c r="S20335" s="42"/>
      <c r="T20335" s="42"/>
      <c r="U20335" s="42"/>
      <c r="V20335" s="42"/>
      <c r="W20335" s="42"/>
      <c r="X20335" s="42"/>
      <c r="Y20335" s="42"/>
      <c r="Z20335" s="42"/>
    </row>
    <row r="20336">
      <c r="B20336" s="42"/>
      <c r="D20336" s="90"/>
      <c r="F20336" s="90"/>
      <c r="G20336" s="42"/>
      <c r="H20336" s="90"/>
      <c r="M20336" s="42"/>
      <c r="S20336" s="42"/>
      <c r="T20336" s="42"/>
      <c r="U20336" s="42"/>
      <c r="V20336" s="42"/>
      <c r="W20336" s="42"/>
      <c r="X20336" s="42"/>
      <c r="Y20336" s="42"/>
      <c r="Z20336" s="42"/>
    </row>
    <row r="20337">
      <c r="B20337" s="42"/>
      <c r="D20337" s="90"/>
      <c r="F20337" s="90"/>
      <c r="G20337" s="42"/>
      <c r="H20337" s="90"/>
      <c r="M20337" s="42"/>
      <c r="S20337" s="42"/>
      <c r="T20337" s="42"/>
      <c r="U20337" s="42"/>
      <c r="V20337" s="42"/>
      <c r="W20337" s="42"/>
      <c r="X20337" s="42"/>
      <c r="Y20337" s="42"/>
      <c r="Z20337" s="42"/>
    </row>
    <row r="20338">
      <c r="B20338" s="42"/>
      <c r="D20338" s="90"/>
      <c r="F20338" s="90"/>
      <c r="G20338" s="42"/>
      <c r="H20338" s="90"/>
      <c r="M20338" s="42"/>
      <c r="S20338" s="42"/>
      <c r="T20338" s="42"/>
      <c r="U20338" s="42"/>
      <c r="V20338" s="42"/>
      <c r="W20338" s="42"/>
      <c r="X20338" s="42"/>
      <c r="Y20338" s="42"/>
      <c r="Z20338" s="42"/>
    </row>
    <row r="20339">
      <c r="B20339" s="42"/>
      <c r="D20339" s="90"/>
      <c r="F20339" s="90"/>
      <c r="G20339" s="42"/>
      <c r="H20339" s="90"/>
      <c r="M20339" s="42"/>
      <c r="S20339" s="42"/>
      <c r="T20339" s="42"/>
      <c r="U20339" s="42"/>
      <c r="V20339" s="42"/>
      <c r="W20339" s="42"/>
      <c r="X20339" s="42"/>
      <c r="Y20339" s="42"/>
      <c r="Z20339" s="42"/>
    </row>
    <row r="20340">
      <c r="B20340" s="42"/>
      <c r="D20340" s="90"/>
      <c r="F20340" s="90"/>
      <c r="G20340" s="42"/>
      <c r="H20340" s="90"/>
      <c r="M20340" s="42"/>
      <c r="S20340" s="42"/>
      <c r="T20340" s="42"/>
      <c r="U20340" s="42"/>
      <c r="V20340" s="42"/>
      <c r="W20340" s="42"/>
      <c r="X20340" s="42"/>
      <c r="Y20340" s="42"/>
      <c r="Z20340" s="42"/>
    </row>
    <row r="20341">
      <c r="B20341" s="42"/>
      <c r="D20341" s="90"/>
      <c r="F20341" s="90"/>
      <c r="G20341" s="42"/>
      <c r="H20341" s="90"/>
      <c r="M20341" s="42"/>
      <c r="S20341" s="42"/>
      <c r="T20341" s="42"/>
      <c r="U20341" s="42"/>
      <c r="V20341" s="42"/>
      <c r="W20341" s="42"/>
      <c r="X20341" s="42"/>
      <c r="Y20341" s="42"/>
      <c r="Z20341" s="42"/>
    </row>
    <row r="20342">
      <c r="B20342" s="42"/>
      <c r="D20342" s="90"/>
      <c r="F20342" s="90"/>
      <c r="G20342" s="42"/>
      <c r="H20342" s="90"/>
      <c r="M20342" s="42"/>
      <c r="S20342" s="42"/>
      <c r="T20342" s="42"/>
      <c r="U20342" s="42"/>
      <c r="V20342" s="42"/>
      <c r="W20342" s="42"/>
      <c r="X20342" s="42"/>
      <c r="Y20342" s="42"/>
      <c r="Z20342" s="42"/>
    </row>
    <row r="20343">
      <c r="B20343" s="42"/>
      <c r="D20343" s="90"/>
      <c r="F20343" s="90"/>
      <c r="G20343" s="42"/>
      <c r="H20343" s="90"/>
      <c r="M20343" s="42"/>
      <c r="S20343" s="42"/>
      <c r="T20343" s="42"/>
      <c r="U20343" s="42"/>
      <c r="V20343" s="42"/>
      <c r="W20343" s="42"/>
      <c r="X20343" s="42"/>
      <c r="Y20343" s="42"/>
      <c r="Z20343" s="42"/>
    </row>
    <row r="20344">
      <c r="B20344" s="42"/>
      <c r="D20344" s="90"/>
      <c r="F20344" s="90"/>
      <c r="G20344" s="42"/>
      <c r="H20344" s="90"/>
      <c r="M20344" s="42"/>
      <c r="S20344" s="42"/>
      <c r="T20344" s="42"/>
      <c r="U20344" s="42"/>
      <c r="V20344" s="42"/>
      <c r="W20344" s="42"/>
      <c r="X20344" s="42"/>
      <c r="Y20344" s="42"/>
      <c r="Z20344" s="42"/>
    </row>
    <row r="20345">
      <c r="B20345" s="42"/>
      <c r="D20345" s="90"/>
      <c r="F20345" s="90"/>
      <c r="G20345" s="42"/>
      <c r="H20345" s="90"/>
      <c r="M20345" s="42"/>
      <c r="S20345" s="42"/>
      <c r="T20345" s="42"/>
      <c r="U20345" s="42"/>
      <c r="V20345" s="42"/>
      <c r="W20345" s="42"/>
      <c r="X20345" s="42"/>
      <c r="Y20345" s="42"/>
      <c r="Z20345" s="42"/>
    </row>
    <row r="20346">
      <c r="B20346" s="42"/>
      <c r="D20346" s="90"/>
      <c r="F20346" s="90"/>
      <c r="G20346" s="42"/>
      <c r="H20346" s="90"/>
      <c r="M20346" s="42"/>
      <c r="S20346" s="42"/>
      <c r="T20346" s="42"/>
      <c r="U20346" s="42"/>
      <c r="V20346" s="42"/>
      <c r="W20346" s="42"/>
      <c r="X20346" s="42"/>
      <c r="Y20346" s="42"/>
      <c r="Z20346" s="42"/>
    </row>
    <row r="20347">
      <c r="B20347" s="42"/>
      <c r="D20347" s="90"/>
      <c r="F20347" s="90"/>
      <c r="G20347" s="42"/>
      <c r="H20347" s="90"/>
      <c r="M20347" s="42"/>
      <c r="S20347" s="42"/>
      <c r="T20347" s="42"/>
      <c r="U20347" s="42"/>
      <c r="V20347" s="42"/>
      <c r="W20347" s="42"/>
      <c r="X20347" s="42"/>
      <c r="Y20347" s="42"/>
      <c r="Z20347" s="42"/>
    </row>
    <row r="20348">
      <c r="B20348" s="42"/>
      <c r="D20348" s="90"/>
      <c r="F20348" s="90"/>
      <c r="G20348" s="42"/>
      <c r="H20348" s="90"/>
      <c r="M20348" s="42"/>
      <c r="S20348" s="42"/>
      <c r="T20348" s="42"/>
      <c r="U20348" s="42"/>
      <c r="V20348" s="42"/>
      <c r="W20348" s="42"/>
      <c r="X20348" s="42"/>
      <c r="Y20348" s="42"/>
      <c r="Z20348" s="42"/>
    </row>
    <row r="20349">
      <c r="B20349" s="42"/>
      <c r="D20349" s="90"/>
      <c r="F20349" s="90"/>
      <c r="G20349" s="42"/>
      <c r="H20349" s="90"/>
      <c r="M20349" s="42"/>
      <c r="S20349" s="42"/>
      <c r="T20349" s="42"/>
      <c r="U20349" s="42"/>
      <c r="V20349" s="42"/>
      <c r="W20349" s="42"/>
      <c r="X20349" s="42"/>
      <c r="Y20349" s="42"/>
      <c r="Z20349" s="42"/>
    </row>
    <row r="20350">
      <c r="B20350" s="42"/>
      <c r="D20350" s="90"/>
      <c r="F20350" s="90"/>
      <c r="G20350" s="42"/>
      <c r="H20350" s="90"/>
      <c r="M20350" s="42"/>
      <c r="S20350" s="42"/>
      <c r="T20350" s="42"/>
      <c r="U20350" s="42"/>
      <c r="V20350" s="42"/>
      <c r="W20350" s="42"/>
      <c r="X20350" s="42"/>
      <c r="Y20350" s="42"/>
      <c r="Z20350" s="42"/>
    </row>
    <row r="20351">
      <c r="B20351" s="42"/>
      <c r="D20351" s="90"/>
      <c r="F20351" s="90"/>
      <c r="G20351" s="42"/>
      <c r="H20351" s="90"/>
      <c r="M20351" s="42"/>
      <c r="S20351" s="42"/>
      <c r="T20351" s="42"/>
      <c r="U20351" s="42"/>
      <c r="V20351" s="42"/>
      <c r="W20351" s="42"/>
      <c r="X20351" s="42"/>
      <c r="Y20351" s="42"/>
      <c r="Z20351" s="42"/>
    </row>
    <row r="20352">
      <c r="B20352" s="42"/>
      <c r="D20352" s="90"/>
      <c r="F20352" s="90"/>
      <c r="G20352" s="42"/>
      <c r="H20352" s="90"/>
      <c r="M20352" s="42"/>
      <c r="S20352" s="42"/>
      <c r="T20352" s="42"/>
      <c r="U20352" s="42"/>
      <c r="V20352" s="42"/>
      <c r="W20352" s="42"/>
      <c r="X20352" s="42"/>
      <c r="Y20352" s="42"/>
      <c r="Z20352" s="42"/>
    </row>
    <row r="20353">
      <c r="B20353" s="42"/>
      <c r="D20353" s="90"/>
      <c r="F20353" s="90"/>
      <c r="G20353" s="42"/>
      <c r="H20353" s="90"/>
      <c r="M20353" s="42"/>
      <c r="S20353" s="42"/>
      <c r="T20353" s="42"/>
      <c r="U20353" s="42"/>
      <c r="V20353" s="42"/>
      <c r="W20353" s="42"/>
      <c r="X20353" s="42"/>
      <c r="Y20353" s="42"/>
      <c r="Z20353" s="42"/>
    </row>
    <row r="20354">
      <c r="B20354" s="42"/>
      <c r="D20354" s="90"/>
      <c r="F20354" s="90"/>
      <c r="G20354" s="42"/>
      <c r="H20354" s="90"/>
      <c r="M20354" s="42"/>
      <c r="S20354" s="42"/>
      <c r="T20354" s="42"/>
      <c r="U20354" s="42"/>
      <c r="V20354" s="42"/>
      <c r="W20354" s="42"/>
      <c r="X20354" s="42"/>
      <c r="Y20354" s="42"/>
      <c r="Z20354" s="42"/>
    </row>
    <row r="20355">
      <c r="B20355" s="42"/>
      <c r="D20355" s="90"/>
      <c r="F20355" s="90"/>
      <c r="G20355" s="42"/>
      <c r="H20355" s="90"/>
      <c r="M20355" s="42"/>
      <c r="S20355" s="42"/>
      <c r="T20355" s="42"/>
      <c r="U20355" s="42"/>
      <c r="V20355" s="42"/>
      <c r="W20355" s="42"/>
      <c r="X20355" s="42"/>
      <c r="Y20355" s="42"/>
      <c r="Z20355" s="42"/>
    </row>
    <row r="20356">
      <c r="B20356" s="42"/>
      <c r="D20356" s="90"/>
      <c r="F20356" s="90"/>
      <c r="G20356" s="42"/>
      <c r="H20356" s="90"/>
      <c r="M20356" s="42"/>
      <c r="S20356" s="42"/>
      <c r="T20356" s="42"/>
      <c r="U20356" s="42"/>
      <c r="V20356" s="42"/>
      <c r="W20356" s="42"/>
      <c r="X20356" s="42"/>
      <c r="Y20356" s="42"/>
      <c r="Z20356" s="42"/>
    </row>
    <row r="20357">
      <c r="B20357" s="42"/>
      <c r="D20357" s="90"/>
      <c r="F20357" s="90"/>
      <c r="G20357" s="42"/>
      <c r="H20357" s="90"/>
      <c r="M20357" s="42"/>
      <c r="S20357" s="42"/>
      <c r="T20357" s="42"/>
      <c r="U20357" s="42"/>
      <c r="V20357" s="42"/>
      <c r="W20357" s="42"/>
      <c r="X20357" s="42"/>
      <c r="Y20357" s="42"/>
      <c r="Z20357" s="42"/>
    </row>
    <row r="20358">
      <c r="B20358" s="42"/>
      <c r="D20358" s="90"/>
      <c r="F20358" s="90"/>
      <c r="G20358" s="42"/>
      <c r="H20358" s="90"/>
      <c r="M20358" s="42"/>
      <c r="S20358" s="42"/>
      <c r="T20358" s="42"/>
      <c r="U20358" s="42"/>
      <c r="V20358" s="42"/>
      <c r="W20358" s="42"/>
      <c r="X20358" s="42"/>
      <c r="Y20358" s="42"/>
      <c r="Z20358" s="42"/>
    </row>
    <row r="20359">
      <c r="B20359" s="42"/>
      <c r="D20359" s="90"/>
      <c r="F20359" s="90"/>
      <c r="G20359" s="42"/>
      <c r="H20359" s="90"/>
      <c r="M20359" s="42"/>
      <c r="S20359" s="42"/>
      <c r="T20359" s="42"/>
      <c r="U20359" s="42"/>
      <c r="V20359" s="42"/>
      <c r="W20359" s="42"/>
      <c r="X20359" s="42"/>
      <c r="Y20359" s="42"/>
      <c r="Z20359" s="42"/>
    </row>
    <row r="20360">
      <c r="B20360" s="42"/>
      <c r="D20360" s="90"/>
      <c r="F20360" s="90"/>
      <c r="G20360" s="42"/>
      <c r="H20360" s="90"/>
      <c r="M20360" s="42"/>
      <c r="S20360" s="42"/>
      <c r="T20360" s="42"/>
      <c r="U20360" s="42"/>
      <c r="V20360" s="42"/>
      <c r="W20360" s="42"/>
      <c r="X20360" s="42"/>
      <c r="Y20360" s="42"/>
      <c r="Z20360" s="42"/>
    </row>
    <row r="20361">
      <c r="B20361" s="42"/>
      <c r="D20361" s="90"/>
      <c r="F20361" s="90"/>
      <c r="G20361" s="42"/>
      <c r="H20361" s="90"/>
      <c r="M20361" s="42"/>
      <c r="S20361" s="42"/>
      <c r="T20361" s="42"/>
      <c r="U20361" s="42"/>
      <c r="V20361" s="42"/>
      <c r="W20361" s="42"/>
      <c r="X20361" s="42"/>
      <c r="Y20361" s="42"/>
      <c r="Z20361" s="42"/>
    </row>
    <row r="20362">
      <c r="B20362" s="42"/>
      <c r="D20362" s="90"/>
      <c r="F20362" s="90"/>
      <c r="G20362" s="42"/>
      <c r="H20362" s="90"/>
      <c r="M20362" s="42"/>
      <c r="S20362" s="42"/>
      <c r="T20362" s="42"/>
      <c r="U20362" s="42"/>
      <c r="V20362" s="42"/>
      <c r="W20362" s="42"/>
      <c r="X20362" s="42"/>
      <c r="Y20362" s="42"/>
      <c r="Z20362" s="42"/>
    </row>
    <row r="20363">
      <c r="B20363" s="42"/>
      <c r="D20363" s="90"/>
      <c r="F20363" s="90"/>
      <c r="G20363" s="42"/>
      <c r="H20363" s="90"/>
      <c r="M20363" s="42"/>
      <c r="S20363" s="42"/>
      <c r="T20363" s="42"/>
      <c r="U20363" s="42"/>
      <c r="V20363" s="42"/>
      <c r="W20363" s="42"/>
      <c r="X20363" s="42"/>
      <c r="Y20363" s="42"/>
      <c r="Z20363" s="42"/>
    </row>
    <row r="20364">
      <c r="B20364" s="42"/>
      <c r="D20364" s="90"/>
      <c r="F20364" s="90"/>
      <c r="G20364" s="42"/>
      <c r="H20364" s="90"/>
      <c r="M20364" s="42"/>
      <c r="S20364" s="42"/>
      <c r="T20364" s="42"/>
      <c r="U20364" s="42"/>
      <c r="V20364" s="42"/>
      <c r="W20364" s="42"/>
      <c r="X20364" s="42"/>
      <c r="Y20364" s="42"/>
      <c r="Z20364" s="42"/>
    </row>
    <row r="20365">
      <c r="B20365" s="42"/>
      <c r="D20365" s="90"/>
      <c r="F20365" s="90"/>
      <c r="G20365" s="42"/>
      <c r="H20365" s="90"/>
      <c r="M20365" s="42"/>
      <c r="S20365" s="42"/>
      <c r="T20365" s="42"/>
      <c r="U20365" s="42"/>
      <c r="V20365" s="42"/>
      <c r="W20365" s="42"/>
      <c r="X20365" s="42"/>
      <c r="Y20365" s="42"/>
      <c r="Z20365" s="42"/>
    </row>
    <row r="20366">
      <c r="B20366" s="42"/>
      <c r="D20366" s="90"/>
      <c r="F20366" s="90"/>
      <c r="G20366" s="42"/>
      <c r="H20366" s="90"/>
      <c r="M20366" s="42"/>
      <c r="S20366" s="42"/>
      <c r="T20366" s="42"/>
      <c r="U20366" s="42"/>
      <c r="V20366" s="42"/>
      <c r="W20366" s="42"/>
      <c r="X20366" s="42"/>
      <c r="Y20366" s="42"/>
      <c r="Z20366" s="42"/>
    </row>
    <row r="20367">
      <c r="B20367" s="42"/>
      <c r="D20367" s="90"/>
      <c r="F20367" s="90"/>
      <c r="G20367" s="42"/>
      <c r="H20367" s="90"/>
      <c r="M20367" s="42"/>
      <c r="S20367" s="42"/>
      <c r="T20367" s="42"/>
      <c r="U20367" s="42"/>
      <c r="V20367" s="42"/>
      <c r="W20367" s="42"/>
      <c r="X20367" s="42"/>
      <c r="Y20367" s="42"/>
      <c r="Z20367" s="42"/>
    </row>
    <row r="20368">
      <c r="B20368" s="42"/>
      <c r="D20368" s="90"/>
      <c r="F20368" s="90"/>
      <c r="G20368" s="42"/>
      <c r="H20368" s="90"/>
      <c r="M20368" s="42"/>
      <c r="S20368" s="42"/>
      <c r="T20368" s="42"/>
      <c r="U20368" s="42"/>
      <c r="V20368" s="42"/>
      <c r="W20368" s="42"/>
      <c r="X20368" s="42"/>
      <c r="Y20368" s="42"/>
      <c r="Z20368" s="42"/>
    </row>
    <row r="20369">
      <c r="B20369" s="42"/>
      <c r="D20369" s="90"/>
      <c r="F20369" s="90"/>
      <c r="G20369" s="42"/>
      <c r="H20369" s="90"/>
      <c r="M20369" s="42"/>
      <c r="S20369" s="42"/>
      <c r="T20369" s="42"/>
      <c r="U20369" s="42"/>
      <c r="V20369" s="42"/>
      <c r="W20369" s="42"/>
      <c r="X20369" s="42"/>
      <c r="Y20369" s="42"/>
      <c r="Z20369" s="42"/>
    </row>
    <row r="20370">
      <c r="B20370" s="42"/>
      <c r="D20370" s="90"/>
      <c r="F20370" s="90"/>
      <c r="G20370" s="42"/>
      <c r="H20370" s="90"/>
      <c r="M20370" s="42"/>
      <c r="S20370" s="42"/>
      <c r="T20370" s="42"/>
      <c r="U20370" s="42"/>
      <c r="V20370" s="42"/>
      <c r="W20370" s="42"/>
      <c r="X20370" s="42"/>
      <c r="Y20370" s="42"/>
      <c r="Z20370" s="42"/>
    </row>
    <row r="20371">
      <c r="B20371" s="42"/>
      <c r="D20371" s="90"/>
      <c r="F20371" s="90"/>
      <c r="G20371" s="42"/>
      <c r="H20371" s="90"/>
      <c r="M20371" s="42"/>
      <c r="S20371" s="42"/>
      <c r="T20371" s="42"/>
      <c r="U20371" s="42"/>
      <c r="V20371" s="42"/>
      <c r="W20371" s="42"/>
      <c r="X20371" s="42"/>
      <c r="Y20371" s="42"/>
      <c r="Z20371" s="42"/>
    </row>
    <row r="20372">
      <c r="B20372" s="42"/>
      <c r="D20372" s="90"/>
      <c r="F20372" s="90"/>
      <c r="G20372" s="42"/>
      <c r="H20372" s="90"/>
      <c r="M20372" s="42"/>
      <c r="S20372" s="42"/>
      <c r="T20372" s="42"/>
      <c r="U20372" s="42"/>
      <c r="V20372" s="42"/>
      <c r="W20372" s="42"/>
      <c r="X20372" s="42"/>
      <c r="Y20372" s="42"/>
      <c r="Z20372" s="42"/>
    </row>
    <row r="20373">
      <c r="B20373" s="42"/>
      <c r="D20373" s="90"/>
      <c r="F20373" s="90"/>
      <c r="G20373" s="42"/>
      <c r="H20373" s="90"/>
      <c r="M20373" s="42"/>
      <c r="S20373" s="42"/>
      <c r="T20373" s="42"/>
      <c r="U20373" s="42"/>
      <c r="V20373" s="42"/>
      <c r="W20373" s="42"/>
      <c r="X20373" s="42"/>
      <c r="Y20373" s="42"/>
      <c r="Z20373" s="42"/>
    </row>
    <row r="20374">
      <c r="B20374" s="42"/>
      <c r="D20374" s="90"/>
      <c r="F20374" s="90"/>
      <c r="G20374" s="42"/>
      <c r="H20374" s="90"/>
      <c r="M20374" s="42"/>
      <c r="S20374" s="42"/>
      <c r="T20374" s="42"/>
      <c r="U20374" s="42"/>
      <c r="V20374" s="42"/>
      <c r="W20374" s="42"/>
      <c r="X20374" s="42"/>
      <c r="Y20374" s="42"/>
      <c r="Z20374" s="42"/>
    </row>
    <row r="20375">
      <c r="B20375" s="42"/>
      <c r="D20375" s="90"/>
      <c r="F20375" s="90"/>
      <c r="G20375" s="42"/>
      <c r="H20375" s="90"/>
      <c r="M20375" s="42"/>
      <c r="S20375" s="42"/>
      <c r="T20375" s="42"/>
      <c r="U20375" s="42"/>
      <c r="V20375" s="42"/>
      <c r="W20375" s="42"/>
      <c r="X20375" s="42"/>
      <c r="Y20375" s="42"/>
      <c r="Z20375" s="42"/>
    </row>
    <row r="20376">
      <c r="B20376" s="42"/>
      <c r="D20376" s="90"/>
      <c r="F20376" s="90"/>
      <c r="G20376" s="42"/>
      <c r="H20376" s="90"/>
      <c r="M20376" s="42"/>
      <c r="S20376" s="42"/>
      <c r="T20376" s="42"/>
      <c r="U20376" s="42"/>
      <c r="V20376" s="42"/>
      <c r="W20376" s="42"/>
      <c r="X20376" s="42"/>
      <c r="Y20376" s="42"/>
      <c r="Z20376" s="42"/>
    </row>
    <row r="20377">
      <c r="B20377" s="42"/>
      <c r="D20377" s="90"/>
      <c r="F20377" s="90"/>
      <c r="G20377" s="42"/>
      <c r="H20377" s="90"/>
      <c r="M20377" s="42"/>
      <c r="S20377" s="42"/>
      <c r="T20377" s="42"/>
      <c r="U20377" s="42"/>
      <c r="V20377" s="42"/>
      <c r="W20377" s="42"/>
      <c r="X20377" s="42"/>
      <c r="Y20377" s="42"/>
      <c r="Z20377" s="42"/>
    </row>
    <row r="20378">
      <c r="B20378" s="42"/>
      <c r="D20378" s="90"/>
      <c r="F20378" s="90"/>
      <c r="G20378" s="42"/>
      <c r="H20378" s="90"/>
      <c r="M20378" s="42"/>
      <c r="S20378" s="42"/>
      <c r="T20378" s="42"/>
      <c r="U20378" s="42"/>
      <c r="V20378" s="42"/>
      <c r="W20378" s="42"/>
      <c r="X20378" s="42"/>
      <c r="Y20378" s="42"/>
      <c r="Z20378" s="42"/>
    </row>
    <row r="20379">
      <c r="B20379" s="42"/>
      <c r="D20379" s="90"/>
      <c r="F20379" s="90"/>
      <c r="G20379" s="42"/>
      <c r="H20379" s="90"/>
      <c r="M20379" s="42"/>
      <c r="S20379" s="42"/>
      <c r="T20379" s="42"/>
      <c r="U20379" s="42"/>
      <c r="V20379" s="42"/>
      <c r="W20379" s="42"/>
      <c r="X20379" s="42"/>
      <c r="Y20379" s="42"/>
      <c r="Z20379" s="42"/>
    </row>
    <row r="20380">
      <c r="B20380" s="42"/>
      <c r="D20380" s="90"/>
      <c r="F20380" s="90"/>
      <c r="G20380" s="42"/>
      <c r="H20380" s="90"/>
      <c r="M20380" s="42"/>
      <c r="S20380" s="42"/>
      <c r="T20380" s="42"/>
      <c r="U20380" s="42"/>
      <c r="V20380" s="42"/>
      <c r="W20380" s="42"/>
      <c r="X20380" s="42"/>
      <c r="Y20380" s="42"/>
      <c r="Z20380" s="42"/>
    </row>
    <row r="20381">
      <c r="B20381" s="42"/>
      <c r="D20381" s="90"/>
      <c r="F20381" s="90"/>
      <c r="G20381" s="42"/>
      <c r="H20381" s="90"/>
      <c r="M20381" s="42"/>
      <c r="S20381" s="42"/>
      <c r="T20381" s="42"/>
      <c r="U20381" s="42"/>
      <c r="V20381" s="42"/>
      <c r="W20381" s="42"/>
      <c r="X20381" s="42"/>
      <c r="Y20381" s="42"/>
      <c r="Z20381" s="42"/>
    </row>
    <row r="20382">
      <c r="B20382" s="42"/>
      <c r="D20382" s="90"/>
      <c r="F20382" s="90"/>
      <c r="G20382" s="42"/>
      <c r="H20382" s="90"/>
      <c r="M20382" s="42"/>
      <c r="S20382" s="42"/>
      <c r="T20382" s="42"/>
      <c r="U20382" s="42"/>
      <c r="V20382" s="42"/>
      <c r="W20382" s="42"/>
      <c r="X20382" s="42"/>
      <c r="Y20382" s="42"/>
      <c r="Z20382" s="42"/>
    </row>
    <row r="20383">
      <c r="B20383" s="42"/>
      <c r="D20383" s="90"/>
      <c r="F20383" s="90"/>
      <c r="G20383" s="42"/>
      <c r="H20383" s="90"/>
      <c r="M20383" s="42"/>
      <c r="S20383" s="42"/>
      <c r="T20383" s="42"/>
      <c r="U20383" s="42"/>
      <c r="V20383" s="42"/>
      <c r="W20383" s="42"/>
      <c r="X20383" s="42"/>
      <c r="Y20383" s="42"/>
      <c r="Z20383" s="42"/>
    </row>
    <row r="20384">
      <c r="B20384" s="42"/>
      <c r="D20384" s="90"/>
      <c r="F20384" s="90"/>
      <c r="G20384" s="42"/>
      <c r="H20384" s="90"/>
      <c r="M20384" s="42"/>
      <c r="S20384" s="42"/>
      <c r="T20384" s="42"/>
      <c r="U20384" s="42"/>
      <c r="V20384" s="42"/>
      <c r="W20384" s="42"/>
      <c r="X20384" s="42"/>
      <c r="Y20384" s="42"/>
      <c r="Z20384" s="42"/>
    </row>
    <row r="20385">
      <c r="B20385" s="42"/>
      <c r="D20385" s="90"/>
      <c r="F20385" s="90"/>
      <c r="G20385" s="42"/>
      <c r="H20385" s="90"/>
      <c r="M20385" s="42"/>
      <c r="S20385" s="42"/>
      <c r="T20385" s="42"/>
      <c r="U20385" s="42"/>
      <c r="V20385" s="42"/>
      <c r="W20385" s="42"/>
      <c r="X20385" s="42"/>
      <c r="Y20385" s="42"/>
      <c r="Z20385" s="42"/>
    </row>
    <row r="20386">
      <c r="B20386" s="42"/>
      <c r="D20386" s="90"/>
      <c r="F20386" s="90"/>
      <c r="G20386" s="42"/>
      <c r="H20386" s="90"/>
      <c r="M20386" s="42"/>
      <c r="S20386" s="42"/>
      <c r="T20386" s="42"/>
      <c r="U20386" s="42"/>
      <c r="V20386" s="42"/>
      <c r="W20386" s="42"/>
      <c r="X20386" s="42"/>
      <c r="Y20386" s="42"/>
      <c r="Z20386" s="42"/>
    </row>
    <row r="20387">
      <c r="B20387" s="42"/>
      <c r="D20387" s="90"/>
      <c r="F20387" s="90"/>
      <c r="G20387" s="42"/>
      <c r="H20387" s="90"/>
      <c r="M20387" s="42"/>
      <c r="S20387" s="42"/>
      <c r="T20387" s="42"/>
      <c r="U20387" s="42"/>
      <c r="V20387" s="42"/>
      <c r="W20387" s="42"/>
      <c r="X20387" s="42"/>
      <c r="Y20387" s="42"/>
      <c r="Z20387" s="42"/>
    </row>
    <row r="20388">
      <c r="B20388" s="42"/>
      <c r="D20388" s="90"/>
      <c r="F20388" s="90"/>
      <c r="G20388" s="42"/>
      <c r="H20388" s="90"/>
      <c r="M20388" s="42"/>
      <c r="S20388" s="42"/>
      <c r="T20388" s="42"/>
      <c r="U20388" s="42"/>
      <c r="V20388" s="42"/>
      <c r="W20388" s="42"/>
      <c r="X20388" s="42"/>
      <c r="Y20388" s="42"/>
      <c r="Z20388" s="42"/>
    </row>
    <row r="20389">
      <c r="B20389" s="42"/>
      <c r="D20389" s="90"/>
      <c r="F20389" s="90"/>
      <c r="G20389" s="42"/>
      <c r="H20389" s="90"/>
      <c r="M20389" s="42"/>
      <c r="S20389" s="42"/>
      <c r="T20389" s="42"/>
      <c r="U20389" s="42"/>
      <c r="V20389" s="42"/>
      <c r="W20389" s="42"/>
      <c r="X20389" s="42"/>
      <c r="Y20389" s="42"/>
      <c r="Z20389" s="42"/>
    </row>
    <row r="20390">
      <c r="B20390" s="42"/>
      <c r="D20390" s="90"/>
      <c r="F20390" s="90"/>
      <c r="G20390" s="42"/>
      <c r="H20390" s="90"/>
      <c r="M20390" s="42"/>
      <c r="S20390" s="42"/>
      <c r="T20390" s="42"/>
      <c r="U20390" s="42"/>
      <c r="V20390" s="42"/>
      <c r="W20390" s="42"/>
      <c r="X20390" s="42"/>
      <c r="Y20390" s="42"/>
      <c r="Z20390" s="42"/>
    </row>
    <row r="20391">
      <c r="B20391" s="42"/>
      <c r="D20391" s="90"/>
      <c r="F20391" s="90"/>
      <c r="G20391" s="42"/>
      <c r="H20391" s="90"/>
      <c r="M20391" s="42"/>
      <c r="S20391" s="42"/>
      <c r="T20391" s="42"/>
      <c r="U20391" s="42"/>
      <c r="V20391" s="42"/>
      <c r="W20391" s="42"/>
      <c r="X20391" s="42"/>
      <c r="Y20391" s="42"/>
      <c r="Z20391" s="42"/>
    </row>
    <row r="20392">
      <c r="B20392" s="42"/>
      <c r="D20392" s="90"/>
      <c r="F20392" s="90"/>
      <c r="G20392" s="42"/>
      <c r="H20392" s="90"/>
      <c r="M20392" s="42"/>
      <c r="S20392" s="42"/>
      <c r="T20392" s="42"/>
      <c r="U20392" s="42"/>
      <c r="V20392" s="42"/>
      <c r="W20392" s="42"/>
      <c r="X20392" s="42"/>
      <c r="Y20392" s="42"/>
      <c r="Z20392" s="42"/>
    </row>
    <row r="20393">
      <c r="B20393" s="42"/>
      <c r="D20393" s="90"/>
      <c r="F20393" s="90"/>
      <c r="G20393" s="42"/>
      <c r="H20393" s="90"/>
      <c r="M20393" s="42"/>
      <c r="S20393" s="42"/>
      <c r="T20393" s="42"/>
      <c r="U20393" s="42"/>
      <c r="V20393" s="42"/>
      <c r="W20393" s="42"/>
      <c r="X20393" s="42"/>
      <c r="Y20393" s="42"/>
      <c r="Z20393" s="42"/>
    </row>
    <row r="20394">
      <c r="B20394" s="42"/>
      <c r="D20394" s="90"/>
      <c r="F20394" s="90"/>
      <c r="G20394" s="42"/>
      <c r="H20394" s="90"/>
      <c r="M20394" s="42"/>
      <c r="S20394" s="42"/>
      <c r="T20394" s="42"/>
      <c r="U20394" s="42"/>
      <c r="V20394" s="42"/>
      <c r="W20394" s="42"/>
      <c r="X20394" s="42"/>
      <c r="Y20394" s="42"/>
      <c r="Z20394" s="42"/>
    </row>
    <row r="20395">
      <c r="B20395" s="42"/>
      <c r="D20395" s="90"/>
      <c r="F20395" s="90"/>
      <c r="G20395" s="42"/>
      <c r="H20395" s="90"/>
      <c r="M20395" s="42"/>
      <c r="S20395" s="42"/>
      <c r="T20395" s="42"/>
      <c r="U20395" s="42"/>
      <c r="V20395" s="42"/>
      <c r="W20395" s="42"/>
      <c r="X20395" s="42"/>
      <c r="Y20395" s="42"/>
      <c r="Z20395" s="42"/>
    </row>
    <row r="20396">
      <c r="B20396" s="42"/>
      <c r="D20396" s="90"/>
      <c r="F20396" s="90"/>
      <c r="G20396" s="42"/>
      <c r="H20396" s="90"/>
      <c r="M20396" s="42"/>
      <c r="S20396" s="42"/>
      <c r="T20396" s="42"/>
      <c r="U20396" s="42"/>
      <c r="V20396" s="42"/>
      <c r="W20396" s="42"/>
      <c r="X20396" s="42"/>
      <c r="Y20396" s="42"/>
      <c r="Z20396" s="42"/>
    </row>
    <row r="20397">
      <c r="B20397" s="42"/>
      <c r="D20397" s="90"/>
      <c r="F20397" s="90"/>
      <c r="G20397" s="42"/>
      <c r="H20397" s="90"/>
      <c r="M20397" s="42"/>
      <c r="S20397" s="42"/>
      <c r="T20397" s="42"/>
      <c r="U20397" s="42"/>
      <c r="V20397" s="42"/>
      <c r="W20397" s="42"/>
      <c r="X20397" s="42"/>
      <c r="Y20397" s="42"/>
      <c r="Z20397" s="42"/>
    </row>
    <row r="20398">
      <c r="B20398" s="42"/>
      <c r="D20398" s="90"/>
      <c r="F20398" s="90"/>
      <c r="G20398" s="42"/>
      <c r="H20398" s="90"/>
      <c r="M20398" s="42"/>
      <c r="S20398" s="42"/>
      <c r="T20398" s="42"/>
      <c r="U20398" s="42"/>
      <c r="V20398" s="42"/>
      <c r="W20398" s="42"/>
      <c r="X20398" s="42"/>
      <c r="Y20398" s="42"/>
      <c r="Z20398" s="42"/>
    </row>
    <row r="20399">
      <c r="B20399" s="42"/>
      <c r="D20399" s="90"/>
      <c r="F20399" s="90"/>
      <c r="G20399" s="42"/>
      <c r="H20399" s="90"/>
      <c r="M20399" s="42"/>
      <c r="S20399" s="42"/>
      <c r="T20399" s="42"/>
      <c r="U20399" s="42"/>
      <c r="V20399" s="42"/>
      <c r="W20399" s="42"/>
      <c r="X20399" s="42"/>
      <c r="Y20399" s="42"/>
      <c r="Z20399" s="42"/>
    </row>
    <row r="20400">
      <c r="B20400" s="42"/>
      <c r="D20400" s="90"/>
      <c r="F20400" s="90"/>
      <c r="G20400" s="42"/>
      <c r="H20400" s="90"/>
      <c r="M20400" s="42"/>
      <c r="S20400" s="42"/>
      <c r="T20400" s="42"/>
      <c r="U20400" s="42"/>
      <c r="V20400" s="42"/>
      <c r="W20400" s="42"/>
      <c r="X20400" s="42"/>
      <c r="Y20400" s="42"/>
      <c r="Z20400" s="42"/>
    </row>
    <row r="20401">
      <c r="B20401" s="42"/>
      <c r="D20401" s="90"/>
      <c r="F20401" s="90"/>
      <c r="G20401" s="42"/>
      <c r="H20401" s="90"/>
      <c r="M20401" s="42"/>
      <c r="S20401" s="42"/>
      <c r="T20401" s="42"/>
      <c r="U20401" s="42"/>
      <c r="V20401" s="42"/>
      <c r="W20401" s="42"/>
      <c r="X20401" s="42"/>
      <c r="Y20401" s="42"/>
      <c r="Z20401" s="42"/>
    </row>
    <row r="20402">
      <c r="B20402" s="42"/>
      <c r="D20402" s="90"/>
      <c r="F20402" s="90"/>
      <c r="G20402" s="42"/>
      <c r="H20402" s="90"/>
      <c r="M20402" s="42"/>
      <c r="S20402" s="42"/>
      <c r="T20402" s="42"/>
      <c r="U20402" s="42"/>
      <c r="V20402" s="42"/>
      <c r="W20402" s="42"/>
      <c r="X20402" s="42"/>
      <c r="Y20402" s="42"/>
      <c r="Z20402" s="42"/>
    </row>
    <row r="20403">
      <c r="B20403" s="42"/>
      <c r="D20403" s="90"/>
      <c r="F20403" s="90"/>
      <c r="G20403" s="42"/>
      <c r="H20403" s="90"/>
      <c r="M20403" s="42"/>
      <c r="S20403" s="42"/>
      <c r="T20403" s="42"/>
      <c r="U20403" s="42"/>
      <c r="V20403" s="42"/>
      <c r="W20403" s="42"/>
      <c r="X20403" s="42"/>
      <c r="Y20403" s="42"/>
      <c r="Z20403" s="42"/>
    </row>
    <row r="20404">
      <c r="B20404" s="42"/>
      <c r="D20404" s="90"/>
      <c r="F20404" s="90"/>
      <c r="G20404" s="42"/>
      <c r="H20404" s="90"/>
      <c r="M20404" s="42"/>
      <c r="S20404" s="42"/>
      <c r="T20404" s="42"/>
      <c r="U20404" s="42"/>
      <c r="V20404" s="42"/>
      <c r="W20404" s="42"/>
      <c r="X20404" s="42"/>
      <c r="Y20404" s="42"/>
      <c r="Z20404" s="42"/>
    </row>
    <row r="20405">
      <c r="B20405" s="42"/>
      <c r="D20405" s="90"/>
      <c r="F20405" s="90"/>
      <c r="G20405" s="42"/>
      <c r="H20405" s="90"/>
      <c r="M20405" s="42"/>
      <c r="S20405" s="42"/>
      <c r="T20405" s="42"/>
      <c r="U20405" s="42"/>
      <c r="V20405" s="42"/>
      <c r="W20405" s="42"/>
      <c r="X20405" s="42"/>
      <c r="Y20405" s="42"/>
      <c r="Z20405" s="42"/>
    </row>
    <row r="20406">
      <c r="B20406" s="42"/>
      <c r="D20406" s="90"/>
      <c r="F20406" s="90"/>
      <c r="G20406" s="42"/>
      <c r="H20406" s="90"/>
      <c r="M20406" s="42"/>
      <c r="S20406" s="42"/>
      <c r="T20406" s="42"/>
      <c r="U20406" s="42"/>
      <c r="V20406" s="42"/>
      <c r="W20406" s="42"/>
      <c r="X20406" s="42"/>
      <c r="Y20406" s="42"/>
      <c r="Z20406" s="42"/>
    </row>
    <row r="20407">
      <c r="B20407" s="42"/>
      <c r="D20407" s="90"/>
      <c r="F20407" s="90"/>
      <c r="G20407" s="42"/>
      <c r="H20407" s="90"/>
      <c r="M20407" s="42"/>
      <c r="S20407" s="42"/>
      <c r="T20407" s="42"/>
      <c r="U20407" s="42"/>
      <c r="V20407" s="42"/>
      <c r="W20407" s="42"/>
      <c r="X20407" s="42"/>
      <c r="Y20407" s="42"/>
      <c r="Z20407" s="42"/>
    </row>
    <row r="20408">
      <c r="B20408" s="42"/>
      <c r="D20408" s="90"/>
      <c r="F20408" s="90"/>
      <c r="G20408" s="42"/>
      <c r="H20408" s="90"/>
      <c r="M20408" s="42"/>
      <c r="S20408" s="42"/>
      <c r="T20408" s="42"/>
      <c r="U20408" s="42"/>
      <c r="V20408" s="42"/>
      <c r="W20408" s="42"/>
      <c r="X20408" s="42"/>
      <c r="Y20408" s="42"/>
      <c r="Z20408" s="42"/>
    </row>
    <row r="20409">
      <c r="B20409" s="42"/>
      <c r="D20409" s="90"/>
      <c r="F20409" s="90"/>
      <c r="G20409" s="42"/>
      <c r="H20409" s="90"/>
      <c r="M20409" s="42"/>
      <c r="S20409" s="42"/>
      <c r="T20409" s="42"/>
      <c r="U20409" s="42"/>
      <c r="V20409" s="42"/>
      <c r="W20409" s="42"/>
      <c r="X20409" s="42"/>
      <c r="Y20409" s="42"/>
      <c r="Z20409" s="42"/>
    </row>
    <row r="20410">
      <c r="B20410" s="42"/>
      <c r="D20410" s="90"/>
      <c r="F20410" s="90"/>
      <c r="G20410" s="42"/>
      <c r="H20410" s="90"/>
      <c r="M20410" s="42"/>
      <c r="S20410" s="42"/>
      <c r="T20410" s="42"/>
      <c r="U20410" s="42"/>
      <c r="V20410" s="42"/>
      <c r="W20410" s="42"/>
      <c r="X20410" s="42"/>
      <c r="Y20410" s="42"/>
      <c r="Z20410" s="42"/>
    </row>
    <row r="20411">
      <c r="B20411" s="42"/>
      <c r="D20411" s="90"/>
      <c r="F20411" s="90"/>
      <c r="G20411" s="42"/>
      <c r="H20411" s="90"/>
      <c r="M20411" s="42"/>
      <c r="S20411" s="42"/>
      <c r="T20411" s="42"/>
      <c r="U20411" s="42"/>
      <c r="V20411" s="42"/>
      <c r="W20411" s="42"/>
      <c r="X20411" s="42"/>
      <c r="Y20411" s="42"/>
      <c r="Z20411" s="42"/>
    </row>
    <row r="20412">
      <c r="B20412" s="42"/>
      <c r="D20412" s="90"/>
      <c r="F20412" s="90"/>
      <c r="G20412" s="42"/>
      <c r="H20412" s="90"/>
      <c r="M20412" s="42"/>
      <c r="S20412" s="42"/>
      <c r="T20412" s="42"/>
      <c r="U20412" s="42"/>
      <c r="V20412" s="42"/>
      <c r="W20412" s="42"/>
      <c r="X20412" s="42"/>
      <c r="Y20412" s="42"/>
      <c r="Z20412" s="42"/>
    </row>
    <row r="20413">
      <c r="B20413" s="42"/>
      <c r="D20413" s="90"/>
      <c r="F20413" s="90"/>
      <c r="G20413" s="42"/>
      <c r="H20413" s="90"/>
      <c r="M20413" s="42"/>
      <c r="S20413" s="42"/>
      <c r="T20413" s="42"/>
      <c r="U20413" s="42"/>
      <c r="V20413" s="42"/>
      <c r="W20413" s="42"/>
      <c r="X20413" s="42"/>
      <c r="Y20413" s="42"/>
      <c r="Z20413" s="42"/>
    </row>
    <row r="20414">
      <c r="B20414" s="42"/>
      <c r="D20414" s="90"/>
      <c r="F20414" s="90"/>
      <c r="G20414" s="42"/>
      <c r="H20414" s="90"/>
      <c r="M20414" s="42"/>
      <c r="S20414" s="42"/>
      <c r="T20414" s="42"/>
      <c r="U20414" s="42"/>
      <c r="V20414" s="42"/>
      <c r="W20414" s="42"/>
      <c r="X20414" s="42"/>
      <c r="Y20414" s="42"/>
      <c r="Z20414" s="42"/>
    </row>
    <row r="20415">
      <c r="B20415" s="42"/>
      <c r="D20415" s="90"/>
      <c r="F20415" s="90"/>
      <c r="G20415" s="42"/>
      <c r="H20415" s="90"/>
      <c r="M20415" s="42"/>
      <c r="S20415" s="42"/>
      <c r="T20415" s="42"/>
      <c r="U20415" s="42"/>
      <c r="V20415" s="42"/>
      <c r="W20415" s="42"/>
      <c r="X20415" s="42"/>
      <c r="Y20415" s="42"/>
      <c r="Z20415" s="42"/>
    </row>
    <row r="20416">
      <c r="B20416" s="42"/>
      <c r="D20416" s="90"/>
      <c r="F20416" s="90"/>
      <c r="G20416" s="42"/>
      <c r="H20416" s="90"/>
      <c r="M20416" s="42"/>
      <c r="S20416" s="42"/>
      <c r="T20416" s="42"/>
      <c r="U20416" s="42"/>
      <c r="V20416" s="42"/>
      <c r="W20416" s="42"/>
      <c r="X20416" s="42"/>
      <c r="Y20416" s="42"/>
      <c r="Z20416" s="42"/>
    </row>
    <row r="20417">
      <c r="B20417" s="42"/>
      <c r="D20417" s="90"/>
      <c r="F20417" s="90"/>
      <c r="G20417" s="42"/>
      <c r="H20417" s="90"/>
      <c r="M20417" s="42"/>
      <c r="S20417" s="42"/>
      <c r="T20417" s="42"/>
      <c r="U20417" s="42"/>
      <c r="V20417" s="42"/>
      <c r="W20417" s="42"/>
      <c r="X20417" s="42"/>
      <c r="Y20417" s="42"/>
      <c r="Z20417" s="42"/>
    </row>
    <row r="20418">
      <c r="B20418" s="42"/>
      <c r="D20418" s="90"/>
      <c r="F20418" s="90"/>
      <c r="G20418" s="42"/>
      <c r="H20418" s="90"/>
      <c r="M20418" s="42"/>
      <c r="S20418" s="42"/>
      <c r="T20418" s="42"/>
      <c r="U20418" s="42"/>
      <c r="V20418" s="42"/>
      <c r="W20418" s="42"/>
      <c r="X20418" s="42"/>
      <c r="Y20418" s="42"/>
      <c r="Z20418" s="42"/>
    </row>
    <row r="20419">
      <c r="B20419" s="42"/>
      <c r="D20419" s="90"/>
      <c r="F20419" s="90"/>
      <c r="G20419" s="42"/>
      <c r="H20419" s="90"/>
      <c r="M20419" s="42"/>
      <c r="S20419" s="42"/>
      <c r="T20419" s="42"/>
      <c r="U20419" s="42"/>
      <c r="V20419" s="42"/>
      <c r="W20419" s="42"/>
      <c r="X20419" s="42"/>
      <c r="Y20419" s="42"/>
      <c r="Z20419" s="42"/>
    </row>
    <row r="20420">
      <c r="B20420" s="42"/>
      <c r="D20420" s="90"/>
      <c r="F20420" s="90"/>
      <c r="G20420" s="42"/>
      <c r="H20420" s="90"/>
      <c r="M20420" s="42"/>
      <c r="S20420" s="42"/>
      <c r="T20420" s="42"/>
      <c r="U20420" s="42"/>
      <c r="V20420" s="42"/>
      <c r="W20420" s="42"/>
      <c r="X20420" s="42"/>
      <c r="Y20420" s="42"/>
      <c r="Z20420" s="42"/>
    </row>
    <row r="20421">
      <c r="B20421" s="42"/>
      <c r="D20421" s="90"/>
      <c r="F20421" s="90"/>
      <c r="G20421" s="42"/>
      <c r="H20421" s="90"/>
      <c r="M20421" s="42"/>
      <c r="S20421" s="42"/>
      <c r="T20421" s="42"/>
      <c r="U20421" s="42"/>
      <c r="V20421" s="42"/>
      <c r="W20421" s="42"/>
      <c r="X20421" s="42"/>
      <c r="Y20421" s="42"/>
      <c r="Z20421" s="42"/>
    </row>
    <row r="20422">
      <c r="B20422" s="42"/>
      <c r="D20422" s="90"/>
      <c r="F20422" s="90"/>
      <c r="G20422" s="42"/>
      <c r="H20422" s="90"/>
      <c r="M20422" s="42"/>
      <c r="S20422" s="42"/>
      <c r="T20422" s="42"/>
      <c r="U20422" s="42"/>
      <c r="V20422" s="42"/>
      <c r="W20422" s="42"/>
      <c r="X20422" s="42"/>
      <c r="Y20422" s="42"/>
      <c r="Z20422" s="42"/>
    </row>
    <row r="20423">
      <c r="B20423" s="42"/>
      <c r="D20423" s="90"/>
      <c r="F20423" s="90"/>
      <c r="G20423" s="42"/>
      <c r="H20423" s="90"/>
      <c r="M20423" s="42"/>
      <c r="S20423" s="42"/>
      <c r="T20423" s="42"/>
      <c r="U20423" s="42"/>
      <c r="V20423" s="42"/>
      <c r="W20423" s="42"/>
      <c r="X20423" s="42"/>
      <c r="Y20423" s="42"/>
      <c r="Z20423" s="42"/>
    </row>
    <row r="20424">
      <c r="B20424" s="42"/>
      <c r="D20424" s="90"/>
      <c r="F20424" s="90"/>
      <c r="G20424" s="42"/>
      <c r="H20424" s="90"/>
      <c r="M20424" s="42"/>
      <c r="S20424" s="42"/>
      <c r="T20424" s="42"/>
      <c r="U20424" s="42"/>
      <c r="V20424" s="42"/>
      <c r="W20424" s="42"/>
      <c r="X20424" s="42"/>
      <c r="Y20424" s="42"/>
      <c r="Z20424" s="42"/>
    </row>
    <row r="20425">
      <c r="B20425" s="42"/>
      <c r="D20425" s="90"/>
      <c r="F20425" s="90"/>
      <c r="G20425" s="42"/>
      <c r="H20425" s="90"/>
      <c r="M20425" s="42"/>
      <c r="S20425" s="42"/>
      <c r="T20425" s="42"/>
      <c r="U20425" s="42"/>
      <c r="V20425" s="42"/>
      <c r="W20425" s="42"/>
      <c r="X20425" s="42"/>
      <c r="Y20425" s="42"/>
      <c r="Z20425" s="42"/>
    </row>
    <row r="20426">
      <c r="B20426" s="42"/>
      <c r="D20426" s="90"/>
      <c r="F20426" s="90"/>
      <c r="G20426" s="42"/>
      <c r="H20426" s="90"/>
      <c r="M20426" s="42"/>
      <c r="S20426" s="42"/>
      <c r="T20426" s="42"/>
      <c r="U20426" s="42"/>
      <c r="V20426" s="42"/>
      <c r="W20426" s="42"/>
      <c r="X20426" s="42"/>
      <c r="Y20426" s="42"/>
      <c r="Z20426" s="42"/>
    </row>
    <row r="20427">
      <c r="B20427" s="42"/>
      <c r="D20427" s="90"/>
      <c r="F20427" s="90"/>
      <c r="G20427" s="42"/>
      <c r="H20427" s="90"/>
      <c r="M20427" s="42"/>
      <c r="S20427" s="42"/>
      <c r="T20427" s="42"/>
      <c r="U20427" s="42"/>
      <c r="V20427" s="42"/>
      <c r="W20427" s="42"/>
      <c r="X20427" s="42"/>
      <c r="Y20427" s="42"/>
      <c r="Z20427" s="42"/>
    </row>
    <row r="20428">
      <c r="B20428" s="42"/>
      <c r="D20428" s="90"/>
      <c r="F20428" s="90"/>
      <c r="G20428" s="42"/>
      <c r="H20428" s="90"/>
      <c r="M20428" s="42"/>
      <c r="S20428" s="42"/>
      <c r="T20428" s="42"/>
      <c r="U20428" s="42"/>
      <c r="V20428" s="42"/>
      <c r="W20428" s="42"/>
      <c r="X20428" s="42"/>
      <c r="Y20428" s="42"/>
      <c r="Z20428" s="42"/>
    </row>
    <row r="20429">
      <c r="B20429" s="42"/>
      <c r="D20429" s="90"/>
      <c r="F20429" s="90"/>
      <c r="G20429" s="42"/>
      <c r="H20429" s="90"/>
      <c r="M20429" s="42"/>
      <c r="S20429" s="42"/>
      <c r="T20429" s="42"/>
      <c r="U20429" s="42"/>
      <c r="V20429" s="42"/>
      <c r="W20429" s="42"/>
      <c r="X20429" s="42"/>
      <c r="Y20429" s="42"/>
      <c r="Z20429" s="42"/>
    </row>
    <row r="20430">
      <c r="B20430" s="42"/>
      <c r="D20430" s="90"/>
      <c r="F20430" s="90"/>
      <c r="G20430" s="42"/>
      <c r="H20430" s="90"/>
      <c r="M20430" s="42"/>
      <c r="S20430" s="42"/>
      <c r="T20430" s="42"/>
      <c r="U20430" s="42"/>
      <c r="V20430" s="42"/>
      <c r="W20430" s="42"/>
      <c r="X20430" s="42"/>
      <c r="Y20430" s="42"/>
      <c r="Z20430" s="42"/>
    </row>
    <row r="20431">
      <c r="B20431" s="42"/>
      <c r="D20431" s="90"/>
      <c r="F20431" s="90"/>
      <c r="G20431" s="42"/>
      <c r="H20431" s="90"/>
      <c r="M20431" s="42"/>
      <c r="S20431" s="42"/>
      <c r="T20431" s="42"/>
      <c r="U20431" s="42"/>
      <c r="V20431" s="42"/>
      <c r="W20431" s="42"/>
      <c r="X20431" s="42"/>
      <c r="Y20431" s="42"/>
      <c r="Z20431" s="42"/>
    </row>
    <row r="20432">
      <c r="B20432" s="42"/>
      <c r="D20432" s="90"/>
      <c r="F20432" s="90"/>
      <c r="G20432" s="42"/>
      <c r="H20432" s="90"/>
      <c r="M20432" s="42"/>
      <c r="S20432" s="42"/>
      <c r="T20432" s="42"/>
      <c r="U20432" s="42"/>
      <c r="V20432" s="42"/>
      <c r="W20432" s="42"/>
      <c r="X20432" s="42"/>
      <c r="Y20432" s="42"/>
      <c r="Z20432" s="42"/>
    </row>
    <row r="20433">
      <c r="B20433" s="42"/>
      <c r="D20433" s="90"/>
      <c r="F20433" s="90"/>
      <c r="G20433" s="42"/>
      <c r="H20433" s="90"/>
      <c r="M20433" s="42"/>
      <c r="S20433" s="42"/>
      <c r="T20433" s="42"/>
      <c r="U20433" s="42"/>
      <c r="V20433" s="42"/>
      <c r="W20433" s="42"/>
      <c r="X20433" s="42"/>
      <c r="Y20433" s="42"/>
      <c r="Z20433" s="42"/>
    </row>
    <row r="20434">
      <c r="B20434" s="42"/>
      <c r="D20434" s="90"/>
      <c r="F20434" s="90"/>
      <c r="G20434" s="42"/>
      <c r="H20434" s="90"/>
      <c r="M20434" s="42"/>
      <c r="S20434" s="42"/>
      <c r="T20434" s="42"/>
      <c r="U20434" s="42"/>
      <c r="V20434" s="42"/>
      <c r="W20434" s="42"/>
      <c r="X20434" s="42"/>
      <c r="Y20434" s="42"/>
      <c r="Z20434" s="42"/>
    </row>
    <row r="20435">
      <c r="B20435" s="42"/>
      <c r="D20435" s="90"/>
      <c r="F20435" s="90"/>
      <c r="G20435" s="42"/>
      <c r="H20435" s="90"/>
      <c r="M20435" s="42"/>
      <c r="S20435" s="42"/>
      <c r="T20435" s="42"/>
      <c r="U20435" s="42"/>
      <c r="V20435" s="42"/>
      <c r="W20435" s="42"/>
      <c r="X20435" s="42"/>
      <c r="Y20435" s="42"/>
      <c r="Z20435" s="42"/>
    </row>
    <row r="20436">
      <c r="B20436" s="42"/>
      <c r="D20436" s="90"/>
      <c r="F20436" s="90"/>
      <c r="G20436" s="42"/>
      <c r="H20436" s="90"/>
      <c r="M20436" s="42"/>
      <c r="S20436" s="42"/>
      <c r="T20436" s="42"/>
      <c r="U20436" s="42"/>
      <c r="V20436" s="42"/>
      <c r="W20436" s="42"/>
      <c r="X20436" s="42"/>
      <c r="Y20436" s="42"/>
      <c r="Z20436" s="42"/>
    </row>
    <row r="20437">
      <c r="B20437" s="42"/>
      <c r="D20437" s="90"/>
      <c r="F20437" s="90"/>
      <c r="G20437" s="42"/>
      <c r="H20437" s="90"/>
      <c r="M20437" s="42"/>
      <c r="S20437" s="42"/>
      <c r="T20437" s="42"/>
      <c r="U20437" s="42"/>
      <c r="V20437" s="42"/>
      <c r="W20437" s="42"/>
      <c r="X20437" s="42"/>
      <c r="Y20437" s="42"/>
      <c r="Z20437" s="42"/>
    </row>
    <row r="20438">
      <c r="B20438" s="42"/>
      <c r="D20438" s="90"/>
      <c r="F20438" s="90"/>
      <c r="G20438" s="42"/>
      <c r="H20438" s="90"/>
      <c r="M20438" s="42"/>
      <c r="S20438" s="42"/>
      <c r="T20438" s="42"/>
      <c r="U20438" s="42"/>
      <c r="V20438" s="42"/>
      <c r="W20438" s="42"/>
      <c r="X20438" s="42"/>
      <c r="Y20438" s="42"/>
      <c r="Z20438" s="42"/>
    </row>
    <row r="20439">
      <c r="B20439" s="42"/>
      <c r="D20439" s="90"/>
      <c r="F20439" s="90"/>
      <c r="G20439" s="42"/>
      <c r="H20439" s="90"/>
      <c r="M20439" s="42"/>
      <c r="S20439" s="42"/>
      <c r="T20439" s="42"/>
      <c r="U20439" s="42"/>
      <c r="V20439" s="42"/>
      <c r="W20439" s="42"/>
      <c r="X20439" s="42"/>
      <c r="Y20439" s="42"/>
      <c r="Z20439" s="42"/>
    </row>
    <row r="20440">
      <c r="B20440" s="42"/>
      <c r="D20440" s="90"/>
      <c r="F20440" s="90"/>
      <c r="G20440" s="42"/>
      <c r="H20440" s="90"/>
      <c r="M20440" s="42"/>
      <c r="S20440" s="42"/>
      <c r="T20440" s="42"/>
      <c r="U20440" s="42"/>
      <c r="V20440" s="42"/>
      <c r="W20440" s="42"/>
      <c r="X20440" s="42"/>
      <c r="Y20440" s="42"/>
      <c r="Z20440" s="42"/>
    </row>
    <row r="20441">
      <c r="B20441" s="42"/>
      <c r="D20441" s="90"/>
      <c r="F20441" s="90"/>
      <c r="G20441" s="42"/>
      <c r="H20441" s="90"/>
      <c r="M20441" s="42"/>
      <c r="S20441" s="42"/>
      <c r="T20441" s="42"/>
      <c r="U20441" s="42"/>
      <c r="V20441" s="42"/>
      <c r="W20441" s="42"/>
      <c r="X20441" s="42"/>
      <c r="Y20441" s="42"/>
      <c r="Z20441" s="42"/>
    </row>
    <row r="20442">
      <c r="B20442" s="42"/>
      <c r="D20442" s="90"/>
      <c r="F20442" s="90"/>
      <c r="G20442" s="42"/>
      <c r="H20442" s="90"/>
      <c r="M20442" s="42"/>
      <c r="S20442" s="42"/>
      <c r="T20442" s="42"/>
      <c r="U20442" s="42"/>
      <c r="V20442" s="42"/>
      <c r="W20442" s="42"/>
      <c r="X20442" s="42"/>
      <c r="Y20442" s="42"/>
      <c r="Z20442" s="42"/>
    </row>
    <row r="20443">
      <c r="B20443" s="42"/>
      <c r="D20443" s="90"/>
      <c r="F20443" s="90"/>
      <c r="G20443" s="42"/>
      <c r="H20443" s="90"/>
      <c r="M20443" s="42"/>
      <c r="S20443" s="42"/>
      <c r="T20443" s="42"/>
      <c r="U20443" s="42"/>
      <c r="V20443" s="42"/>
      <c r="W20443" s="42"/>
      <c r="X20443" s="42"/>
      <c r="Y20443" s="42"/>
      <c r="Z20443" s="42"/>
    </row>
    <row r="20444">
      <c r="B20444" s="42"/>
      <c r="D20444" s="90"/>
      <c r="F20444" s="90"/>
      <c r="G20444" s="42"/>
      <c r="H20444" s="90"/>
      <c r="M20444" s="42"/>
      <c r="S20444" s="42"/>
      <c r="T20444" s="42"/>
      <c r="U20444" s="42"/>
      <c r="V20444" s="42"/>
      <c r="W20444" s="42"/>
      <c r="X20444" s="42"/>
      <c r="Y20444" s="42"/>
      <c r="Z20444" s="42"/>
    </row>
    <row r="20445">
      <c r="B20445" s="42"/>
      <c r="D20445" s="90"/>
      <c r="F20445" s="90"/>
      <c r="G20445" s="42"/>
      <c r="H20445" s="90"/>
      <c r="M20445" s="42"/>
      <c r="S20445" s="42"/>
      <c r="T20445" s="42"/>
      <c r="U20445" s="42"/>
      <c r="V20445" s="42"/>
      <c r="W20445" s="42"/>
      <c r="X20445" s="42"/>
      <c r="Y20445" s="42"/>
      <c r="Z20445" s="42"/>
    </row>
    <row r="20446">
      <c r="B20446" s="42"/>
      <c r="D20446" s="90"/>
      <c r="F20446" s="90"/>
      <c r="G20446" s="42"/>
      <c r="H20446" s="90"/>
      <c r="M20446" s="42"/>
      <c r="S20446" s="42"/>
      <c r="T20446" s="42"/>
      <c r="U20446" s="42"/>
      <c r="V20446" s="42"/>
      <c r="W20446" s="42"/>
      <c r="X20446" s="42"/>
      <c r="Y20446" s="42"/>
      <c r="Z20446" s="42"/>
    </row>
    <row r="20447">
      <c r="B20447" s="42"/>
      <c r="D20447" s="90"/>
      <c r="F20447" s="90"/>
      <c r="G20447" s="42"/>
      <c r="H20447" s="90"/>
      <c r="M20447" s="42"/>
      <c r="S20447" s="42"/>
      <c r="T20447" s="42"/>
      <c r="U20447" s="42"/>
      <c r="V20447" s="42"/>
      <c r="W20447" s="42"/>
      <c r="X20447" s="42"/>
      <c r="Y20447" s="42"/>
      <c r="Z20447" s="42"/>
    </row>
    <row r="20448">
      <c r="B20448" s="42"/>
      <c r="D20448" s="90"/>
      <c r="F20448" s="90"/>
      <c r="G20448" s="42"/>
      <c r="H20448" s="90"/>
      <c r="M20448" s="42"/>
      <c r="S20448" s="42"/>
      <c r="T20448" s="42"/>
      <c r="U20448" s="42"/>
      <c r="V20448" s="42"/>
      <c r="W20448" s="42"/>
      <c r="X20448" s="42"/>
      <c r="Y20448" s="42"/>
      <c r="Z20448" s="42"/>
    </row>
    <row r="20449">
      <c r="B20449" s="42"/>
      <c r="D20449" s="90"/>
      <c r="F20449" s="90"/>
      <c r="G20449" s="42"/>
      <c r="H20449" s="90"/>
      <c r="M20449" s="42"/>
      <c r="S20449" s="42"/>
      <c r="T20449" s="42"/>
      <c r="U20449" s="42"/>
      <c r="V20449" s="42"/>
      <c r="W20449" s="42"/>
      <c r="X20449" s="42"/>
      <c r="Y20449" s="42"/>
      <c r="Z20449" s="42"/>
    </row>
    <row r="20450">
      <c r="B20450" s="42"/>
      <c r="D20450" s="90"/>
      <c r="F20450" s="90"/>
      <c r="G20450" s="42"/>
      <c r="H20450" s="90"/>
      <c r="M20450" s="42"/>
      <c r="S20450" s="42"/>
      <c r="T20450" s="42"/>
      <c r="U20450" s="42"/>
      <c r="V20450" s="42"/>
      <c r="W20450" s="42"/>
      <c r="X20450" s="42"/>
      <c r="Y20450" s="42"/>
      <c r="Z20450" s="42"/>
    </row>
    <row r="20451">
      <c r="B20451" s="42"/>
      <c r="D20451" s="90"/>
      <c r="F20451" s="90"/>
      <c r="G20451" s="42"/>
      <c r="H20451" s="90"/>
      <c r="M20451" s="42"/>
      <c r="S20451" s="42"/>
      <c r="T20451" s="42"/>
      <c r="U20451" s="42"/>
      <c r="V20451" s="42"/>
      <c r="W20451" s="42"/>
      <c r="X20451" s="42"/>
      <c r="Y20451" s="42"/>
      <c r="Z20451" s="42"/>
    </row>
    <row r="20452">
      <c r="B20452" s="42"/>
      <c r="D20452" s="90"/>
      <c r="F20452" s="90"/>
      <c r="G20452" s="42"/>
      <c r="H20452" s="90"/>
      <c r="M20452" s="42"/>
      <c r="S20452" s="42"/>
      <c r="T20452" s="42"/>
      <c r="U20452" s="42"/>
      <c r="V20452" s="42"/>
      <c r="W20452" s="42"/>
      <c r="X20452" s="42"/>
      <c r="Y20452" s="42"/>
      <c r="Z20452" s="42"/>
    </row>
    <row r="20453">
      <c r="B20453" s="42"/>
      <c r="D20453" s="90"/>
      <c r="F20453" s="90"/>
      <c r="G20453" s="42"/>
      <c r="H20453" s="90"/>
      <c r="M20453" s="42"/>
      <c r="S20453" s="42"/>
      <c r="T20453" s="42"/>
      <c r="U20453" s="42"/>
      <c r="V20453" s="42"/>
      <c r="W20453" s="42"/>
      <c r="X20453" s="42"/>
      <c r="Y20453" s="42"/>
      <c r="Z20453" s="42"/>
    </row>
    <row r="20454">
      <c r="B20454" s="42"/>
      <c r="D20454" s="90"/>
      <c r="F20454" s="90"/>
      <c r="G20454" s="42"/>
      <c r="H20454" s="90"/>
      <c r="M20454" s="42"/>
      <c r="S20454" s="42"/>
      <c r="T20454" s="42"/>
      <c r="U20454" s="42"/>
      <c r="V20454" s="42"/>
      <c r="W20454" s="42"/>
      <c r="X20454" s="42"/>
      <c r="Y20454" s="42"/>
      <c r="Z20454" s="42"/>
    </row>
    <row r="20455">
      <c r="B20455" s="42"/>
      <c r="D20455" s="90"/>
      <c r="F20455" s="90"/>
      <c r="G20455" s="42"/>
      <c r="H20455" s="90"/>
      <c r="M20455" s="42"/>
      <c r="S20455" s="42"/>
      <c r="T20455" s="42"/>
      <c r="U20455" s="42"/>
      <c r="V20455" s="42"/>
      <c r="W20455" s="42"/>
      <c r="X20455" s="42"/>
      <c r="Y20455" s="42"/>
      <c r="Z20455" s="42"/>
    </row>
    <row r="20456">
      <c r="B20456" s="42"/>
      <c r="D20456" s="90"/>
      <c r="F20456" s="90"/>
      <c r="G20456" s="42"/>
      <c r="H20456" s="90"/>
      <c r="M20456" s="42"/>
      <c r="S20456" s="42"/>
      <c r="T20456" s="42"/>
      <c r="U20456" s="42"/>
      <c r="V20456" s="42"/>
      <c r="W20456" s="42"/>
      <c r="X20456" s="42"/>
      <c r="Y20456" s="42"/>
      <c r="Z20456" s="42"/>
    </row>
    <row r="20457">
      <c r="B20457" s="42"/>
      <c r="D20457" s="90"/>
      <c r="F20457" s="90"/>
      <c r="G20457" s="42"/>
      <c r="H20457" s="90"/>
      <c r="M20457" s="42"/>
      <c r="S20457" s="42"/>
      <c r="T20457" s="42"/>
      <c r="U20457" s="42"/>
      <c r="V20457" s="42"/>
      <c r="W20457" s="42"/>
      <c r="X20457" s="42"/>
      <c r="Y20457" s="42"/>
      <c r="Z20457" s="42"/>
    </row>
    <row r="20458">
      <c r="B20458" s="42"/>
      <c r="D20458" s="90"/>
      <c r="F20458" s="90"/>
      <c r="G20458" s="42"/>
      <c r="H20458" s="90"/>
      <c r="M20458" s="42"/>
      <c r="S20458" s="42"/>
      <c r="T20458" s="42"/>
      <c r="U20458" s="42"/>
      <c r="V20458" s="42"/>
      <c r="W20458" s="42"/>
      <c r="X20458" s="42"/>
      <c r="Y20458" s="42"/>
      <c r="Z20458" s="42"/>
    </row>
    <row r="20459">
      <c r="B20459" s="42"/>
      <c r="D20459" s="90"/>
      <c r="F20459" s="90"/>
      <c r="G20459" s="42"/>
      <c r="H20459" s="90"/>
      <c r="M20459" s="42"/>
      <c r="S20459" s="42"/>
      <c r="T20459" s="42"/>
      <c r="U20459" s="42"/>
      <c r="V20459" s="42"/>
      <c r="W20459" s="42"/>
      <c r="X20459" s="42"/>
      <c r="Y20459" s="42"/>
      <c r="Z20459" s="42"/>
    </row>
    <row r="20460">
      <c r="B20460" s="42"/>
      <c r="D20460" s="90"/>
      <c r="F20460" s="90"/>
      <c r="G20460" s="42"/>
      <c r="H20460" s="90"/>
      <c r="M20460" s="42"/>
      <c r="S20460" s="42"/>
      <c r="T20460" s="42"/>
      <c r="U20460" s="42"/>
      <c r="V20460" s="42"/>
      <c r="W20460" s="42"/>
      <c r="X20460" s="42"/>
      <c r="Y20460" s="42"/>
      <c r="Z20460" s="42"/>
    </row>
    <row r="20461">
      <c r="B20461" s="42"/>
      <c r="D20461" s="90"/>
      <c r="F20461" s="90"/>
      <c r="G20461" s="42"/>
      <c r="H20461" s="90"/>
      <c r="M20461" s="42"/>
      <c r="S20461" s="42"/>
      <c r="T20461" s="42"/>
      <c r="U20461" s="42"/>
      <c r="V20461" s="42"/>
      <c r="W20461" s="42"/>
      <c r="X20461" s="42"/>
      <c r="Y20461" s="42"/>
      <c r="Z20461" s="42"/>
    </row>
    <row r="20462">
      <c r="B20462" s="42"/>
      <c r="D20462" s="90"/>
      <c r="F20462" s="90"/>
      <c r="G20462" s="42"/>
      <c r="H20462" s="90"/>
      <c r="M20462" s="42"/>
      <c r="S20462" s="42"/>
      <c r="T20462" s="42"/>
      <c r="U20462" s="42"/>
      <c r="V20462" s="42"/>
      <c r="W20462" s="42"/>
      <c r="X20462" s="42"/>
      <c r="Y20462" s="42"/>
      <c r="Z20462" s="42"/>
    </row>
    <row r="20463">
      <c r="B20463" s="42"/>
      <c r="D20463" s="90"/>
      <c r="F20463" s="90"/>
      <c r="G20463" s="42"/>
      <c r="H20463" s="90"/>
      <c r="M20463" s="42"/>
      <c r="S20463" s="42"/>
      <c r="T20463" s="42"/>
      <c r="U20463" s="42"/>
      <c r="V20463" s="42"/>
      <c r="W20463" s="42"/>
      <c r="X20463" s="42"/>
      <c r="Y20463" s="42"/>
      <c r="Z20463" s="42"/>
    </row>
    <row r="20464">
      <c r="B20464" s="42"/>
      <c r="D20464" s="90"/>
      <c r="F20464" s="90"/>
      <c r="G20464" s="42"/>
      <c r="H20464" s="90"/>
      <c r="M20464" s="42"/>
      <c r="S20464" s="42"/>
      <c r="T20464" s="42"/>
      <c r="U20464" s="42"/>
      <c r="V20464" s="42"/>
      <c r="W20464" s="42"/>
      <c r="X20464" s="42"/>
      <c r="Y20464" s="42"/>
      <c r="Z20464" s="42"/>
    </row>
    <row r="20465">
      <c r="B20465" s="42"/>
      <c r="D20465" s="90"/>
      <c r="F20465" s="90"/>
      <c r="G20465" s="42"/>
      <c r="H20465" s="90"/>
      <c r="M20465" s="42"/>
      <c r="S20465" s="42"/>
      <c r="T20465" s="42"/>
      <c r="U20465" s="42"/>
      <c r="V20465" s="42"/>
      <c r="W20465" s="42"/>
      <c r="X20465" s="42"/>
      <c r="Y20465" s="42"/>
      <c r="Z20465" s="42"/>
    </row>
    <row r="20466">
      <c r="B20466" s="42"/>
      <c r="D20466" s="90"/>
      <c r="F20466" s="90"/>
      <c r="G20466" s="42"/>
      <c r="H20466" s="90"/>
      <c r="M20466" s="42"/>
      <c r="S20466" s="42"/>
      <c r="T20466" s="42"/>
      <c r="U20466" s="42"/>
      <c r="V20466" s="42"/>
      <c r="W20466" s="42"/>
      <c r="X20466" s="42"/>
      <c r="Y20466" s="42"/>
      <c r="Z20466" s="42"/>
    </row>
    <row r="20467">
      <c r="B20467" s="42"/>
      <c r="D20467" s="90"/>
      <c r="F20467" s="90"/>
      <c r="G20467" s="42"/>
      <c r="H20467" s="90"/>
      <c r="M20467" s="42"/>
      <c r="S20467" s="42"/>
      <c r="T20467" s="42"/>
      <c r="U20467" s="42"/>
      <c r="V20467" s="42"/>
      <c r="W20467" s="42"/>
      <c r="X20467" s="42"/>
      <c r="Y20467" s="42"/>
      <c r="Z20467" s="42"/>
    </row>
    <row r="20468">
      <c r="B20468" s="42"/>
      <c r="D20468" s="90"/>
      <c r="F20468" s="90"/>
      <c r="G20468" s="42"/>
      <c r="H20468" s="90"/>
      <c r="M20468" s="42"/>
      <c r="S20468" s="42"/>
      <c r="T20468" s="42"/>
      <c r="U20468" s="42"/>
      <c r="V20468" s="42"/>
      <c r="W20468" s="42"/>
      <c r="X20468" s="42"/>
      <c r="Y20468" s="42"/>
      <c r="Z20468" s="42"/>
    </row>
    <row r="20469">
      <c r="B20469" s="42"/>
      <c r="D20469" s="90"/>
      <c r="F20469" s="90"/>
      <c r="G20469" s="42"/>
      <c r="H20469" s="90"/>
      <c r="M20469" s="42"/>
      <c r="S20469" s="42"/>
      <c r="T20469" s="42"/>
      <c r="U20469" s="42"/>
      <c r="V20469" s="42"/>
      <c r="W20469" s="42"/>
      <c r="X20469" s="42"/>
      <c r="Y20469" s="42"/>
      <c r="Z20469" s="42"/>
    </row>
    <row r="20470">
      <c r="B20470" s="42"/>
      <c r="D20470" s="90"/>
      <c r="F20470" s="90"/>
      <c r="G20470" s="42"/>
      <c r="H20470" s="90"/>
      <c r="M20470" s="42"/>
      <c r="S20470" s="42"/>
      <c r="T20470" s="42"/>
      <c r="U20470" s="42"/>
      <c r="V20470" s="42"/>
      <c r="W20470" s="42"/>
      <c r="X20470" s="42"/>
      <c r="Y20470" s="42"/>
      <c r="Z20470" s="42"/>
    </row>
    <row r="20471">
      <c r="B20471" s="42"/>
      <c r="D20471" s="90"/>
      <c r="F20471" s="90"/>
      <c r="G20471" s="42"/>
      <c r="H20471" s="90"/>
      <c r="M20471" s="42"/>
      <c r="S20471" s="42"/>
      <c r="T20471" s="42"/>
      <c r="U20471" s="42"/>
      <c r="V20471" s="42"/>
      <c r="W20471" s="42"/>
      <c r="X20471" s="42"/>
      <c r="Y20471" s="42"/>
      <c r="Z20471" s="42"/>
    </row>
    <row r="20472">
      <c r="B20472" s="42"/>
      <c r="D20472" s="90"/>
      <c r="F20472" s="90"/>
      <c r="G20472" s="42"/>
      <c r="H20472" s="90"/>
      <c r="M20472" s="42"/>
      <c r="S20472" s="42"/>
      <c r="T20472" s="42"/>
      <c r="U20472" s="42"/>
      <c r="V20472" s="42"/>
      <c r="W20472" s="42"/>
      <c r="X20472" s="42"/>
      <c r="Y20472" s="42"/>
      <c r="Z20472" s="42"/>
    </row>
    <row r="20473">
      <c r="B20473" s="42"/>
      <c r="D20473" s="90"/>
      <c r="F20473" s="90"/>
      <c r="G20473" s="42"/>
      <c r="H20473" s="90"/>
      <c r="M20473" s="42"/>
      <c r="S20473" s="42"/>
      <c r="T20473" s="42"/>
      <c r="U20473" s="42"/>
      <c r="V20473" s="42"/>
      <c r="W20473" s="42"/>
      <c r="X20473" s="42"/>
      <c r="Y20473" s="42"/>
      <c r="Z20473" s="42"/>
    </row>
    <row r="20474">
      <c r="B20474" s="42"/>
      <c r="D20474" s="90"/>
      <c r="F20474" s="90"/>
      <c r="G20474" s="42"/>
      <c r="H20474" s="90"/>
      <c r="M20474" s="42"/>
      <c r="S20474" s="42"/>
      <c r="T20474" s="42"/>
      <c r="U20474" s="42"/>
      <c r="V20474" s="42"/>
      <c r="W20474" s="42"/>
      <c r="X20474" s="42"/>
      <c r="Y20474" s="42"/>
      <c r="Z20474" s="42"/>
    </row>
    <row r="20475">
      <c r="B20475" s="42"/>
      <c r="D20475" s="90"/>
      <c r="F20475" s="90"/>
      <c r="G20475" s="42"/>
      <c r="H20475" s="90"/>
      <c r="M20475" s="42"/>
      <c r="S20475" s="42"/>
      <c r="T20475" s="42"/>
      <c r="U20475" s="42"/>
      <c r="V20475" s="42"/>
      <c r="W20475" s="42"/>
      <c r="X20475" s="42"/>
      <c r="Y20475" s="42"/>
      <c r="Z20475" s="42"/>
    </row>
    <row r="20476">
      <c r="B20476" s="42"/>
      <c r="D20476" s="90"/>
      <c r="F20476" s="90"/>
      <c r="G20476" s="42"/>
      <c r="H20476" s="90"/>
      <c r="M20476" s="42"/>
      <c r="S20476" s="42"/>
      <c r="T20476" s="42"/>
      <c r="U20476" s="42"/>
      <c r="V20476" s="42"/>
      <c r="W20476" s="42"/>
      <c r="X20476" s="42"/>
      <c r="Y20476" s="42"/>
      <c r="Z20476" s="42"/>
    </row>
    <row r="20477">
      <c r="B20477" s="42"/>
      <c r="D20477" s="90"/>
      <c r="F20477" s="90"/>
      <c r="G20477" s="42"/>
      <c r="H20477" s="90"/>
      <c r="M20477" s="42"/>
      <c r="S20477" s="42"/>
      <c r="T20477" s="42"/>
      <c r="U20477" s="42"/>
      <c r="V20477" s="42"/>
      <c r="W20477" s="42"/>
      <c r="X20477" s="42"/>
      <c r="Y20477" s="42"/>
      <c r="Z20477" s="42"/>
    </row>
    <row r="20478">
      <c r="B20478" s="42"/>
      <c r="D20478" s="90"/>
      <c r="F20478" s="90"/>
      <c r="G20478" s="42"/>
      <c r="H20478" s="90"/>
      <c r="M20478" s="42"/>
      <c r="S20478" s="42"/>
      <c r="T20478" s="42"/>
      <c r="U20478" s="42"/>
      <c r="V20478" s="42"/>
      <c r="W20478" s="42"/>
      <c r="X20478" s="42"/>
      <c r="Y20478" s="42"/>
      <c r="Z20478" s="42"/>
    </row>
    <row r="20479">
      <c r="B20479" s="42"/>
      <c r="D20479" s="90"/>
      <c r="F20479" s="90"/>
      <c r="G20479" s="42"/>
      <c r="H20479" s="90"/>
      <c r="M20479" s="42"/>
      <c r="S20479" s="42"/>
      <c r="T20479" s="42"/>
      <c r="U20479" s="42"/>
      <c r="V20479" s="42"/>
      <c r="W20479" s="42"/>
      <c r="X20479" s="42"/>
      <c r="Y20479" s="42"/>
      <c r="Z20479" s="42"/>
    </row>
    <row r="20480">
      <c r="B20480" s="42"/>
      <c r="D20480" s="90"/>
      <c r="F20480" s="90"/>
      <c r="G20480" s="42"/>
      <c r="H20480" s="90"/>
      <c r="M20480" s="42"/>
      <c r="S20480" s="42"/>
      <c r="T20480" s="42"/>
      <c r="U20480" s="42"/>
      <c r="V20480" s="42"/>
      <c r="W20480" s="42"/>
      <c r="X20480" s="42"/>
      <c r="Y20480" s="42"/>
      <c r="Z20480" s="42"/>
    </row>
    <row r="20481">
      <c r="B20481" s="42"/>
      <c r="D20481" s="90"/>
      <c r="F20481" s="90"/>
      <c r="G20481" s="42"/>
      <c r="H20481" s="90"/>
      <c r="M20481" s="42"/>
      <c r="S20481" s="42"/>
      <c r="T20481" s="42"/>
      <c r="U20481" s="42"/>
      <c r="V20481" s="42"/>
      <c r="W20481" s="42"/>
      <c r="X20481" s="42"/>
      <c r="Y20481" s="42"/>
      <c r="Z20481" s="42"/>
    </row>
    <row r="20482">
      <c r="B20482" s="42"/>
      <c r="D20482" s="90"/>
      <c r="F20482" s="90"/>
      <c r="G20482" s="42"/>
      <c r="H20482" s="90"/>
      <c r="M20482" s="42"/>
      <c r="S20482" s="42"/>
      <c r="T20482" s="42"/>
      <c r="U20482" s="42"/>
      <c r="V20482" s="42"/>
      <c r="W20482" s="42"/>
      <c r="X20482" s="42"/>
      <c r="Y20482" s="42"/>
      <c r="Z20482" s="42"/>
    </row>
    <row r="20483">
      <c r="B20483" s="42"/>
      <c r="D20483" s="90"/>
      <c r="F20483" s="90"/>
      <c r="G20483" s="42"/>
      <c r="H20483" s="90"/>
      <c r="M20483" s="42"/>
      <c r="S20483" s="42"/>
      <c r="T20483" s="42"/>
      <c r="U20483" s="42"/>
      <c r="V20483" s="42"/>
      <c r="W20483" s="42"/>
      <c r="X20483" s="42"/>
      <c r="Y20483" s="42"/>
      <c r="Z20483" s="42"/>
    </row>
    <row r="20484">
      <c r="B20484" s="42"/>
      <c r="D20484" s="90"/>
      <c r="F20484" s="90"/>
      <c r="G20484" s="42"/>
      <c r="H20484" s="90"/>
      <c r="M20484" s="42"/>
      <c r="S20484" s="42"/>
      <c r="T20484" s="42"/>
      <c r="U20484" s="42"/>
      <c r="V20484" s="42"/>
      <c r="W20484" s="42"/>
      <c r="X20484" s="42"/>
      <c r="Y20484" s="42"/>
      <c r="Z20484" s="42"/>
    </row>
    <row r="20485">
      <c r="B20485" s="42"/>
      <c r="D20485" s="90"/>
      <c r="F20485" s="90"/>
      <c r="G20485" s="42"/>
      <c r="H20485" s="90"/>
      <c r="M20485" s="42"/>
      <c r="S20485" s="42"/>
      <c r="T20485" s="42"/>
      <c r="U20485" s="42"/>
      <c r="V20485" s="42"/>
      <c r="W20485" s="42"/>
      <c r="X20485" s="42"/>
      <c r="Y20485" s="42"/>
      <c r="Z20485" s="42"/>
    </row>
    <row r="20486">
      <c r="B20486" s="42"/>
      <c r="D20486" s="90"/>
      <c r="F20486" s="90"/>
      <c r="G20486" s="42"/>
      <c r="H20486" s="90"/>
      <c r="M20486" s="42"/>
      <c r="S20486" s="42"/>
      <c r="T20486" s="42"/>
      <c r="U20486" s="42"/>
      <c r="V20486" s="42"/>
      <c r="W20486" s="42"/>
      <c r="X20486" s="42"/>
      <c r="Y20486" s="42"/>
      <c r="Z20486" s="42"/>
    </row>
    <row r="20487">
      <c r="B20487" s="42"/>
      <c r="D20487" s="90"/>
      <c r="F20487" s="90"/>
      <c r="G20487" s="42"/>
      <c r="H20487" s="90"/>
      <c r="M20487" s="42"/>
      <c r="S20487" s="42"/>
      <c r="T20487" s="42"/>
      <c r="U20487" s="42"/>
      <c r="V20487" s="42"/>
      <c r="W20487" s="42"/>
      <c r="X20487" s="42"/>
      <c r="Y20487" s="42"/>
      <c r="Z20487" s="42"/>
    </row>
    <row r="20488">
      <c r="B20488" s="42"/>
      <c r="D20488" s="90"/>
      <c r="F20488" s="90"/>
      <c r="G20488" s="42"/>
      <c r="H20488" s="90"/>
      <c r="M20488" s="42"/>
      <c r="S20488" s="42"/>
      <c r="T20488" s="42"/>
      <c r="U20488" s="42"/>
      <c r="V20488" s="42"/>
      <c r="W20488" s="42"/>
      <c r="X20488" s="42"/>
      <c r="Y20488" s="42"/>
      <c r="Z20488" s="42"/>
    </row>
    <row r="20489">
      <c r="B20489" s="42"/>
      <c r="D20489" s="90"/>
      <c r="F20489" s="90"/>
      <c r="G20489" s="42"/>
      <c r="H20489" s="90"/>
      <c r="M20489" s="42"/>
      <c r="S20489" s="42"/>
      <c r="T20489" s="42"/>
      <c r="U20489" s="42"/>
      <c r="V20489" s="42"/>
      <c r="W20489" s="42"/>
      <c r="X20489" s="42"/>
      <c r="Y20489" s="42"/>
      <c r="Z20489" s="42"/>
    </row>
    <row r="20490">
      <c r="B20490" s="42"/>
      <c r="D20490" s="90"/>
      <c r="F20490" s="90"/>
      <c r="G20490" s="42"/>
      <c r="H20490" s="90"/>
      <c r="M20490" s="42"/>
      <c r="S20490" s="42"/>
      <c r="T20490" s="42"/>
      <c r="U20490" s="42"/>
      <c r="V20490" s="42"/>
      <c r="W20490" s="42"/>
      <c r="X20490" s="42"/>
      <c r="Y20490" s="42"/>
      <c r="Z20490" s="42"/>
    </row>
    <row r="20491">
      <c r="B20491" s="42"/>
      <c r="D20491" s="90"/>
      <c r="F20491" s="90"/>
      <c r="G20491" s="42"/>
      <c r="H20491" s="90"/>
      <c r="M20491" s="42"/>
      <c r="S20491" s="42"/>
      <c r="T20491" s="42"/>
      <c r="U20491" s="42"/>
      <c r="V20491" s="42"/>
      <c r="W20491" s="42"/>
      <c r="X20491" s="42"/>
      <c r="Y20491" s="42"/>
      <c r="Z20491" s="42"/>
    </row>
    <row r="20492">
      <c r="B20492" s="42"/>
      <c r="D20492" s="90"/>
      <c r="F20492" s="90"/>
      <c r="G20492" s="42"/>
      <c r="H20492" s="90"/>
      <c r="M20492" s="42"/>
      <c r="S20492" s="42"/>
      <c r="T20492" s="42"/>
      <c r="U20492" s="42"/>
      <c r="V20492" s="42"/>
      <c r="W20492" s="42"/>
      <c r="X20492" s="42"/>
      <c r="Y20492" s="42"/>
      <c r="Z20492" s="42"/>
    </row>
    <row r="20493">
      <c r="B20493" s="42"/>
      <c r="D20493" s="90"/>
      <c r="F20493" s="90"/>
      <c r="G20493" s="42"/>
      <c r="H20493" s="90"/>
      <c r="M20493" s="42"/>
      <c r="S20493" s="42"/>
      <c r="T20493" s="42"/>
      <c r="U20493" s="42"/>
      <c r="V20493" s="42"/>
      <c r="W20493" s="42"/>
      <c r="X20493" s="42"/>
      <c r="Y20493" s="42"/>
      <c r="Z20493" s="42"/>
    </row>
    <row r="20494">
      <c r="B20494" s="42"/>
      <c r="D20494" s="90"/>
      <c r="F20494" s="90"/>
      <c r="G20494" s="42"/>
      <c r="H20494" s="90"/>
      <c r="M20494" s="42"/>
      <c r="S20494" s="42"/>
      <c r="T20494" s="42"/>
      <c r="U20494" s="42"/>
      <c r="V20494" s="42"/>
      <c r="W20494" s="42"/>
      <c r="X20494" s="42"/>
      <c r="Y20494" s="42"/>
      <c r="Z20494" s="42"/>
    </row>
    <row r="20495">
      <c r="B20495" s="42"/>
      <c r="D20495" s="90"/>
      <c r="F20495" s="90"/>
      <c r="G20495" s="42"/>
      <c r="H20495" s="90"/>
      <c r="M20495" s="42"/>
      <c r="S20495" s="42"/>
      <c r="T20495" s="42"/>
      <c r="U20495" s="42"/>
      <c r="V20495" s="42"/>
      <c r="W20495" s="42"/>
      <c r="X20495" s="42"/>
      <c r="Y20495" s="42"/>
      <c r="Z20495" s="42"/>
    </row>
    <row r="20496">
      <c r="B20496" s="42"/>
      <c r="D20496" s="90"/>
      <c r="F20496" s="90"/>
      <c r="G20496" s="42"/>
      <c r="H20496" s="90"/>
      <c r="M20496" s="42"/>
      <c r="S20496" s="42"/>
      <c r="T20496" s="42"/>
      <c r="U20496" s="42"/>
      <c r="V20496" s="42"/>
      <c r="W20496" s="42"/>
      <c r="X20496" s="42"/>
      <c r="Y20496" s="42"/>
      <c r="Z20496" s="42"/>
    </row>
    <row r="20497">
      <c r="B20497" s="42"/>
      <c r="D20497" s="90"/>
      <c r="F20497" s="90"/>
      <c r="G20497" s="42"/>
      <c r="H20497" s="90"/>
      <c r="M20497" s="42"/>
      <c r="S20497" s="42"/>
      <c r="T20497" s="42"/>
      <c r="U20497" s="42"/>
      <c r="V20497" s="42"/>
      <c r="W20497" s="42"/>
      <c r="X20497" s="42"/>
      <c r="Y20497" s="42"/>
      <c r="Z20497" s="42"/>
    </row>
    <row r="20498">
      <c r="B20498" s="42"/>
      <c r="D20498" s="90"/>
      <c r="F20498" s="90"/>
      <c r="G20498" s="42"/>
      <c r="H20498" s="90"/>
      <c r="M20498" s="42"/>
      <c r="S20498" s="42"/>
      <c r="T20498" s="42"/>
      <c r="U20498" s="42"/>
      <c r="V20498" s="42"/>
      <c r="W20498" s="42"/>
      <c r="X20498" s="42"/>
      <c r="Y20498" s="42"/>
      <c r="Z20498" s="42"/>
    </row>
    <row r="20499">
      <c r="B20499" s="42"/>
      <c r="D20499" s="90"/>
      <c r="F20499" s="90"/>
      <c r="G20499" s="42"/>
      <c r="H20499" s="90"/>
      <c r="M20499" s="42"/>
      <c r="S20499" s="42"/>
      <c r="T20499" s="42"/>
      <c r="U20499" s="42"/>
      <c r="V20499" s="42"/>
      <c r="W20499" s="42"/>
      <c r="X20499" s="42"/>
      <c r="Y20499" s="42"/>
      <c r="Z20499" s="42"/>
    </row>
    <row r="20500">
      <c r="B20500" s="42"/>
      <c r="D20500" s="90"/>
      <c r="F20500" s="90"/>
      <c r="G20500" s="42"/>
      <c r="H20500" s="90"/>
      <c r="M20500" s="42"/>
      <c r="S20500" s="42"/>
      <c r="T20500" s="42"/>
      <c r="U20500" s="42"/>
      <c r="V20500" s="42"/>
      <c r="W20500" s="42"/>
      <c r="X20500" s="42"/>
      <c r="Y20500" s="42"/>
      <c r="Z20500" s="42"/>
    </row>
    <row r="20501">
      <c r="B20501" s="42"/>
      <c r="D20501" s="90"/>
      <c r="F20501" s="90"/>
      <c r="G20501" s="42"/>
      <c r="H20501" s="90"/>
      <c r="M20501" s="42"/>
      <c r="S20501" s="42"/>
      <c r="T20501" s="42"/>
      <c r="U20501" s="42"/>
      <c r="V20501" s="42"/>
      <c r="W20501" s="42"/>
      <c r="X20501" s="42"/>
      <c r="Y20501" s="42"/>
      <c r="Z20501" s="42"/>
    </row>
    <row r="20502">
      <c r="B20502" s="42"/>
      <c r="D20502" s="90"/>
      <c r="F20502" s="90"/>
      <c r="G20502" s="42"/>
      <c r="H20502" s="90"/>
      <c r="M20502" s="42"/>
      <c r="S20502" s="42"/>
      <c r="T20502" s="42"/>
      <c r="U20502" s="42"/>
      <c r="V20502" s="42"/>
      <c r="W20502" s="42"/>
      <c r="X20502" s="42"/>
      <c r="Y20502" s="42"/>
      <c r="Z20502" s="42"/>
    </row>
    <row r="20503">
      <c r="B20503" s="42"/>
      <c r="D20503" s="90"/>
      <c r="F20503" s="90"/>
      <c r="G20503" s="42"/>
      <c r="H20503" s="90"/>
      <c r="M20503" s="42"/>
      <c r="S20503" s="42"/>
      <c r="T20503" s="42"/>
      <c r="U20503" s="42"/>
      <c r="V20503" s="42"/>
      <c r="W20503" s="42"/>
      <c r="X20503" s="42"/>
      <c r="Y20503" s="42"/>
      <c r="Z20503" s="42"/>
    </row>
    <row r="20504">
      <c r="B20504" s="42"/>
      <c r="D20504" s="90"/>
      <c r="F20504" s="90"/>
      <c r="G20504" s="42"/>
      <c r="H20504" s="90"/>
      <c r="M20504" s="42"/>
      <c r="S20504" s="42"/>
      <c r="T20504" s="42"/>
      <c r="U20504" s="42"/>
      <c r="V20504" s="42"/>
      <c r="W20504" s="42"/>
      <c r="X20504" s="42"/>
      <c r="Y20504" s="42"/>
      <c r="Z20504" s="42"/>
    </row>
    <row r="20505">
      <c r="B20505" s="42"/>
      <c r="D20505" s="90"/>
      <c r="F20505" s="90"/>
      <c r="G20505" s="42"/>
      <c r="H20505" s="90"/>
      <c r="M20505" s="42"/>
      <c r="S20505" s="42"/>
      <c r="T20505" s="42"/>
      <c r="U20505" s="42"/>
      <c r="V20505" s="42"/>
      <c r="W20505" s="42"/>
      <c r="X20505" s="42"/>
      <c r="Y20505" s="42"/>
      <c r="Z20505" s="42"/>
    </row>
    <row r="20506">
      <c r="B20506" s="42"/>
      <c r="D20506" s="90"/>
      <c r="F20506" s="90"/>
      <c r="G20506" s="42"/>
      <c r="H20506" s="90"/>
      <c r="M20506" s="42"/>
      <c r="S20506" s="42"/>
      <c r="T20506" s="42"/>
      <c r="U20506" s="42"/>
      <c r="V20506" s="42"/>
      <c r="W20506" s="42"/>
      <c r="X20506" s="42"/>
      <c r="Y20506" s="42"/>
      <c r="Z20506" s="42"/>
    </row>
    <row r="20507">
      <c r="B20507" s="42"/>
      <c r="D20507" s="90"/>
      <c r="F20507" s="90"/>
      <c r="G20507" s="42"/>
      <c r="H20507" s="90"/>
      <c r="M20507" s="42"/>
      <c r="S20507" s="42"/>
      <c r="T20507" s="42"/>
      <c r="U20507" s="42"/>
      <c r="V20507" s="42"/>
      <c r="W20507" s="42"/>
      <c r="X20507" s="42"/>
      <c r="Y20507" s="42"/>
      <c r="Z20507" s="42"/>
    </row>
    <row r="20508">
      <c r="B20508" s="42"/>
      <c r="D20508" s="90"/>
      <c r="F20508" s="90"/>
      <c r="G20508" s="42"/>
      <c r="H20508" s="90"/>
      <c r="M20508" s="42"/>
      <c r="S20508" s="42"/>
      <c r="T20508" s="42"/>
      <c r="U20508" s="42"/>
      <c r="V20508" s="42"/>
      <c r="W20508" s="42"/>
      <c r="X20508" s="42"/>
      <c r="Y20508" s="42"/>
      <c r="Z20508" s="42"/>
    </row>
    <row r="20509">
      <c r="B20509" s="42"/>
      <c r="D20509" s="90"/>
      <c r="F20509" s="90"/>
      <c r="G20509" s="42"/>
      <c r="H20509" s="90"/>
      <c r="M20509" s="42"/>
      <c r="S20509" s="42"/>
      <c r="T20509" s="42"/>
      <c r="U20509" s="42"/>
      <c r="V20509" s="42"/>
      <c r="W20509" s="42"/>
      <c r="X20509" s="42"/>
      <c r="Y20509" s="42"/>
      <c r="Z20509" s="42"/>
    </row>
    <row r="20510">
      <c r="B20510" s="42"/>
      <c r="D20510" s="90"/>
      <c r="F20510" s="90"/>
      <c r="G20510" s="42"/>
      <c r="H20510" s="90"/>
      <c r="M20510" s="42"/>
      <c r="S20510" s="42"/>
      <c r="T20510" s="42"/>
      <c r="U20510" s="42"/>
      <c r="V20510" s="42"/>
      <c r="W20510" s="42"/>
      <c r="X20510" s="42"/>
      <c r="Y20510" s="42"/>
      <c r="Z20510" s="42"/>
    </row>
    <row r="20511">
      <c r="B20511" s="42"/>
      <c r="D20511" s="90"/>
      <c r="F20511" s="90"/>
      <c r="G20511" s="42"/>
      <c r="H20511" s="90"/>
      <c r="M20511" s="42"/>
      <c r="S20511" s="42"/>
      <c r="T20511" s="42"/>
      <c r="U20511" s="42"/>
      <c r="V20511" s="42"/>
      <c r="W20511" s="42"/>
      <c r="X20511" s="42"/>
      <c r="Y20511" s="42"/>
      <c r="Z20511" s="42"/>
    </row>
    <row r="20512">
      <c r="B20512" s="42"/>
      <c r="D20512" s="90"/>
      <c r="F20512" s="90"/>
      <c r="G20512" s="42"/>
      <c r="H20512" s="90"/>
      <c r="M20512" s="42"/>
      <c r="S20512" s="42"/>
      <c r="T20512" s="42"/>
      <c r="U20512" s="42"/>
      <c r="V20512" s="42"/>
      <c r="W20512" s="42"/>
      <c r="X20512" s="42"/>
      <c r="Y20512" s="42"/>
      <c r="Z20512" s="42"/>
    </row>
    <row r="20513">
      <c r="B20513" s="42"/>
      <c r="D20513" s="90"/>
      <c r="F20513" s="90"/>
      <c r="G20513" s="42"/>
      <c r="H20513" s="90"/>
      <c r="M20513" s="42"/>
      <c r="S20513" s="42"/>
      <c r="T20513" s="42"/>
      <c r="U20513" s="42"/>
      <c r="V20513" s="42"/>
      <c r="W20513" s="42"/>
      <c r="X20513" s="42"/>
      <c r="Y20513" s="42"/>
      <c r="Z20513" s="42"/>
    </row>
    <row r="20514">
      <c r="B20514" s="42"/>
      <c r="D20514" s="90"/>
      <c r="F20514" s="90"/>
      <c r="G20514" s="42"/>
      <c r="H20514" s="90"/>
      <c r="M20514" s="42"/>
      <c r="S20514" s="42"/>
      <c r="T20514" s="42"/>
      <c r="U20514" s="42"/>
      <c r="V20514" s="42"/>
      <c r="W20514" s="42"/>
      <c r="X20514" s="42"/>
      <c r="Y20514" s="42"/>
      <c r="Z20514" s="42"/>
    </row>
    <row r="20515">
      <c r="B20515" s="42"/>
      <c r="D20515" s="90"/>
      <c r="F20515" s="90"/>
      <c r="G20515" s="42"/>
      <c r="H20515" s="90"/>
      <c r="M20515" s="42"/>
      <c r="S20515" s="42"/>
      <c r="T20515" s="42"/>
      <c r="U20515" s="42"/>
      <c r="V20515" s="42"/>
      <c r="W20515" s="42"/>
      <c r="X20515" s="42"/>
      <c r="Y20515" s="42"/>
      <c r="Z20515" s="42"/>
    </row>
    <row r="20516">
      <c r="B20516" s="42"/>
      <c r="D20516" s="90"/>
      <c r="F20516" s="90"/>
      <c r="G20516" s="42"/>
      <c r="H20516" s="90"/>
      <c r="M20516" s="42"/>
      <c r="S20516" s="42"/>
      <c r="T20516" s="42"/>
      <c r="U20516" s="42"/>
      <c r="V20516" s="42"/>
      <c r="W20516" s="42"/>
      <c r="X20516" s="42"/>
      <c r="Y20516" s="42"/>
      <c r="Z20516" s="42"/>
    </row>
    <row r="20517">
      <c r="B20517" s="42"/>
      <c r="D20517" s="90"/>
      <c r="F20517" s="90"/>
      <c r="G20517" s="42"/>
      <c r="H20517" s="90"/>
      <c r="M20517" s="42"/>
      <c r="S20517" s="42"/>
      <c r="T20517" s="42"/>
      <c r="U20517" s="42"/>
      <c r="V20517" s="42"/>
      <c r="W20517" s="42"/>
      <c r="X20517" s="42"/>
      <c r="Y20517" s="42"/>
      <c r="Z20517" s="42"/>
    </row>
    <row r="20518">
      <c r="B20518" s="42"/>
      <c r="D20518" s="90"/>
      <c r="F20518" s="90"/>
      <c r="G20518" s="42"/>
      <c r="H20518" s="90"/>
      <c r="M20518" s="42"/>
      <c r="S20518" s="42"/>
      <c r="T20518" s="42"/>
      <c r="U20518" s="42"/>
      <c r="V20518" s="42"/>
      <c r="W20518" s="42"/>
      <c r="X20518" s="42"/>
      <c r="Y20518" s="42"/>
      <c r="Z20518" s="42"/>
    </row>
    <row r="20519">
      <c r="B20519" s="42"/>
      <c r="D20519" s="90"/>
      <c r="F20519" s="90"/>
      <c r="G20519" s="42"/>
      <c r="H20519" s="90"/>
      <c r="M20519" s="42"/>
      <c r="S20519" s="42"/>
      <c r="T20519" s="42"/>
      <c r="U20519" s="42"/>
      <c r="V20519" s="42"/>
      <c r="W20519" s="42"/>
      <c r="X20519" s="42"/>
      <c r="Y20519" s="42"/>
      <c r="Z20519" s="42"/>
    </row>
    <row r="20520">
      <c r="B20520" s="42"/>
      <c r="D20520" s="90"/>
      <c r="F20520" s="90"/>
      <c r="G20520" s="42"/>
      <c r="H20520" s="90"/>
      <c r="M20520" s="42"/>
      <c r="S20520" s="42"/>
      <c r="T20520" s="42"/>
      <c r="U20520" s="42"/>
      <c r="V20520" s="42"/>
      <c r="W20520" s="42"/>
      <c r="X20520" s="42"/>
      <c r="Y20520" s="42"/>
      <c r="Z20520" s="42"/>
    </row>
    <row r="20521">
      <c r="B20521" s="42"/>
      <c r="D20521" s="90"/>
      <c r="F20521" s="90"/>
      <c r="G20521" s="42"/>
      <c r="H20521" s="90"/>
      <c r="M20521" s="42"/>
      <c r="S20521" s="42"/>
      <c r="T20521" s="42"/>
      <c r="U20521" s="42"/>
      <c r="V20521" s="42"/>
      <c r="W20521" s="42"/>
      <c r="X20521" s="42"/>
      <c r="Y20521" s="42"/>
      <c r="Z20521" s="42"/>
    </row>
    <row r="20522">
      <c r="B20522" s="42"/>
      <c r="D20522" s="90"/>
      <c r="F20522" s="90"/>
      <c r="G20522" s="42"/>
      <c r="H20522" s="90"/>
      <c r="M20522" s="42"/>
      <c r="S20522" s="42"/>
      <c r="T20522" s="42"/>
      <c r="U20522" s="42"/>
      <c r="V20522" s="42"/>
      <c r="W20522" s="42"/>
      <c r="X20522" s="42"/>
      <c r="Y20522" s="42"/>
      <c r="Z20522" s="42"/>
    </row>
    <row r="20523">
      <c r="B20523" s="42"/>
      <c r="D20523" s="90"/>
      <c r="F20523" s="90"/>
      <c r="G20523" s="42"/>
      <c r="H20523" s="90"/>
      <c r="M20523" s="42"/>
      <c r="S20523" s="42"/>
      <c r="T20523" s="42"/>
      <c r="U20523" s="42"/>
      <c r="V20523" s="42"/>
      <c r="W20523" s="42"/>
      <c r="X20523" s="42"/>
      <c r="Y20523" s="42"/>
      <c r="Z20523" s="42"/>
    </row>
    <row r="20524">
      <c r="B20524" s="42"/>
      <c r="D20524" s="90"/>
      <c r="F20524" s="90"/>
      <c r="G20524" s="42"/>
      <c r="H20524" s="90"/>
      <c r="M20524" s="42"/>
      <c r="S20524" s="42"/>
      <c r="T20524" s="42"/>
      <c r="U20524" s="42"/>
      <c r="V20524" s="42"/>
      <c r="W20524" s="42"/>
      <c r="X20524" s="42"/>
      <c r="Y20524" s="42"/>
      <c r="Z20524" s="42"/>
    </row>
    <row r="20525">
      <c r="B20525" s="42"/>
      <c r="D20525" s="90"/>
      <c r="F20525" s="90"/>
      <c r="G20525" s="42"/>
      <c r="H20525" s="90"/>
      <c r="M20525" s="42"/>
      <c r="S20525" s="42"/>
      <c r="T20525" s="42"/>
      <c r="U20525" s="42"/>
      <c r="V20525" s="42"/>
      <c r="W20525" s="42"/>
      <c r="X20525" s="42"/>
      <c r="Y20525" s="42"/>
      <c r="Z20525" s="42"/>
    </row>
    <row r="20526">
      <c r="B20526" s="42"/>
      <c r="D20526" s="90"/>
      <c r="F20526" s="90"/>
      <c r="G20526" s="42"/>
      <c r="H20526" s="90"/>
      <c r="M20526" s="42"/>
      <c r="S20526" s="42"/>
      <c r="T20526" s="42"/>
      <c r="U20526" s="42"/>
      <c r="V20526" s="42"/>
      <c r="W20526" s="42"/>
      <c r="X20526" s="42"/>
      <c r="Y20526" s="42"/>
      <c r="Z20526" s="42"/>
    </row>
    <row r="20527">
      <c r="B20527" s="42"/>
      <c r="D20527" s="90"/>
      <c r="F20527" s="90"/>
      <c r="G20527" s="42"/>
      <c r="H20527" s="90"/>
      <c r="M20527" s="42"/>
      <c r="S20527" s="42"/>
      <c r="T20527" s="42"/>
      <c r="U20527" s="42"/>
      <c r="V20527" s="42"/>
      <c r="W20527" s="42"/>
      <c r="X20527" s="42"/>
      <c r="Y20527" s="42"/>
      <c r="Z20527" s="42"/>
    </row>
    <row r="20528">
      <c r="B20528" s="42"/>
      <c r="D20528" s="90"/>
      <c r="F20528" s="90"/>
      <c r="G20528" s="42"/>
      <c r="H20528" s="90"/>
      <c r="M20528" s="42"/>
      <c r="S20528" s="42"/>
      <c r="T20528" s="42"/>
      <c r="U20528" s="42"/>
      <c r="V20528" s="42"/>
      <c r="W20528" s="42"/>
      <c r="X20528" s="42"/>
      <c r="Y20528" s="42"/>
      <c r="Z20528" s="42"/>
    </row>
    <row r="20529">
      <c r="B20529" s="42"/>
      <c r="D20529" s="90"/>
      <c r="F20529" s="90"/>
      <c r="G20529" s="42"/>
      <c r="H20529" s="90"/>
      <c r="M20529" s="42"/>
      <c r="S20529" s="42"/>
      <c r="T20529" s="42"/>
      <c r="U20529" s="42"/>
      <c r="V20529" s="42"/>
      <c r="W20529" s="42"/>
      <c r="X20529" s="42"/>
      <c r="Y20529" s="42"/>
      <c r="Z20529" s="42"/>
    </row>
    <row r="20530">
      <c r="B20530" s="42"/>
      <c r="D20530" s="90"/>
      <c r="F20530" s="90"/>
      <c r="G20530" s="42"/>
      <c r="H20530" s="90"/>
      <c r="M20530" s="42"/>
      <c r="S20530" s="42"/>
      <c r="T20530" s="42"/>
      <c r="U20530" s="42"/>
      <c r="V20530" s="42"/>
      <c r="W20530" s="42"/>
      <c r="X20530" s="42"/>
      <c r="Y20530" s="42"/>
      <c r="Z20530" s="42"/>
    </row>
    <row r="20531">
      <c r="B20531" s="42"/>
      <c r="D20531" s="90"/>
      <c r="F20531" s="90"/>
      <c r="G20531" s="42"/>
      <c r="H20531" s="90"/>
      <c r="M20531" s="42"/>
      <c r="S20531" s="42"/>
      <c r="T20531" s="42"/>
      <c r="U20531" s="42"/>
      <c r="V20531" s="42"/>
      <c r="W20531" s="42"/>
      <c r="X20531" s="42"/>
      <c r="Y20531" s="42"/>
      <c r="Z20531" s="42"/>
    </row>
    <row r="20532">
      <c r="B20532" s="42"/>
      <c r="D20532" s="90"/>
      <c r="F20532" s="90"/>
      <c r="G20532" s="42"/>
      <c r="H20532" s="90"/>
      <c r="M20532" s="42"/>
      <c r="S20532" s="42"/>
      <c r="T20532" s="42"/>
      <c r="U20532" s="42"/>
      <c r="V20532" s="42"/>
      <c r="W20532" s="42"/>
      <c r="X20532" s="42"/>
      <c r="Y20532" s="42"/>
      <c r="Z20532" s="42"/>
    </row>
    <row r="20533">
      <c r="B20533" s="42"/>
      <c r="D20533" s="90"/>
      <c r="F20533" s="90"/>
      <c r="G20533" s="42"/>
      <c r="H20533" s="90"/>
      <c r="M20533" s="42"/>
      <c r="S20533" s="42"/>
      <c r="T20533" s="42"/>
      <c r="U20533" s="42"/>
      <c r="V20533" s="42"/>
      <c r="W20533" s="42"/>
      <c r="X20533" s="42"/>
      <c r="Y20533" s="42"/>
      <c r="Z20533" s="42"/>
    </row>
    <row r="20534">
      <c r="B20534" s="42"/>
      <c r="D20534" s="90"/>
      <c r="F20534" s="90"/>
      <c r="G20534" s="42"/>
      <c r="H20534" s="90"/>
      <c r="M20534" s="42"/>
      <c r="S20534" s="42"/>
      <c r="T20534" s="42"/>
      <c r="U20534" s="42"/>
      <c r="V20534" s="42"/>
      <c r="W20534" s="42"/>
      <c r="X20534" s="42"/>
      <c r="Y20534" s="42"/>
      <c r="Z20534" s="42"/>
    </row>
    <row r="20535">
      <c r="B20535" s="42"/>
      <c r="D20535" s="90"/>
      <c r="F20535" s="90"/>
      <c r="G20535" s="42"/>
      <c r="H20535" s="90"/>
      <c r="M20535" s="42"/>
      <c r="S20535" s="42"/>
      <c r="T20535" s="42"/>
      <c r="U20535" s="42"/>
      <c r="V20535" s="42"/>
      <c r="W20535" s="42"/>
      <c r="X20535" s="42"/>
      <c r="Y20535" s="42"/>
      <c r="Z20535" s="42"/>
    </row>
    <row r="20536">
      <c r="B20536" s="42"/>
      <c r="D20536" s="90"/>
      <c r="F20536" s="90"/>
      <c r="G20536" s="42"/>
      <c r="H20536" s="90"/>
      <c r="M20536" s="42"/>
      <c r="S20536" s="42"/>
      <c r="T20536" s="42"/>
      <c r="U20536" s="42"/>
      <c r="V20536" s="42"/>
      <c r="W20536" s="42"/>
      <c r="X20536" s="42"/>
      <c r="Y20536" s="42"/>
      <c r="Z20536" s="42"/>
    </row>
    <row r="20537">
      <c r="B20537" s="42"/>
      <c r="D20537" s="90"/>
      <c r="F20537" s="90"/>
      <c r="G20537" s="42"/>
      <c r="H20537" s="90"/>
      <c r="M20537" s="42"/>
      <c r="S20537" s="42"/>
      <c r="T20537" s="42"/>
      <c r="U20537" s="42"/>
      <c r="V20537" s="42"/>
      <c r="W20537" s="42"/>
      <c r="X20537" s="42"/>
      <c r="Y20537" s="42"/>
      <c r="Z20537" s="42"/>
    </row>
    <row r="20538">
      <c r="B20538" s="42"/>
      <c r="D20538" s="90"/>
      <c r="F20538" s="90"/>
      <c r="G20538" s="42"/>
      <c r="H20538" s="90"/>
      <c r="M20538" s="42"/>
      <c r="S20538" s="42"/>
      <c r="T20538" s="42"/>
      <c r="U20538" s="42"/>
      <c r="V20538" s="42"/>
      <c r="W20538" s="42"/>
      <c r="X20538" s="42"/>
      <c r="Y20538" s="42"/>
      <c r="Z20538" s="42"/>
    </row>
    <row r="20539">
      <c r="B20539" s="42"/>
      <c r="D20539" s="90"/>
      <c r="F20539" s="90"/>
      <c r="G20539" s="42"/>
      <c r="H20539" s="90"/>
      <c r="M20539" s="42"/>
      <c r="S20539" s="42"/>
      <c r="T20539" s="42"/>
      <c r="U20539" s="42"/>
      <c r="V20539" s="42"/>
      <c r="W20539" s="42"/>
      <c r="X20539" s="42"/>
      <c r="Y20539" s="42"/>
      <c r="Z20539" s="42"/>
    </row>
    <row r="20540">
      <c r="B20540" s="42"/>
      <c r="D20540" s="90"/>
      <c r="F20540" s="90"/>
      <c r="G20540" s="42"/>
      <c r="H20540" s="90"/>
      <c r="M20540" s="42"/>
      <c r="S20540" s="42"/>
      <c r="T20540" s="42"/>
      <c r="U20540" s="42"/>
      <c r="V20540" s="42"/>
      <c r="W20540" s="42"/>
      <c r="X20540" s="42"/>
      <c r="Y20540" s="42"/>
      <c r="Z20540" s="42"/>
    </row>
    <row r="20541">
      <c r="B20541" s="42"/>
      <c r="D20541" s="90"/>
      <c r="F20541" s="90"/>
      <c r="G20541" s="42"/>
      <c r="H20541" s="90"/>
      <c r="M20541" s="42"/>
      <c r="S20541" s="42"/>
      <c r="T20541" s="42"/>
      <c r="U20541" s="42"/>
      <c r="V20541" s="42"/>
      <c r="W20541" s="42"/>
      <c r="X20541" s="42"/>
      <c r="Y20541" s="42"/>
      <c r="Z20541" s="42"/>
    </row>
    <row r="20542">
      <c r="B20542" s="42"/>
      <c r="D20542" s="90"/>
      <c r="F20542" s="90"/>
      <c r="G20542" s="42"/>
      <c r="H20542" s="90"/>
      <c r="M20542" s="42"/>
      <c r="S20542" s="42"/>
      <c r="T20542" s="42"/>
      <c r="U20542" s="42"/>
      <c r="V20542" s="42"/>
      <c r="W20542" s="42"/>
      <c r="X20542" s="42"/>
      <c r="Y20542" s="42"/>
      <c r="Z20542" s="42"/>
    </row>
    <row r="20543">
      <c r="B20543" s="42"/>
      <c r="D20543" s="90"/>
      <c r="F20543" s="90"/>
      <c r="G20543" s="42"/>
      <c r="H20543" s="90"/>
      <c r="M20543" s="42"/>
      <c r="S20543" s="42"/>
      <c r="T20543" s="42"/>
      <c r="U20543" s="42"/>
      <c r="V20543" s="42"/>
      <c r="W20543" s="42"/>
      <c r="X20543" s="42"/>
      <c r="Y20543" s="42"/>
      <c r="Z20543" s="42"/>
    </row>
    <row r="20544">
      <c r="B20544" s="42"/>
      <c r="D20544" s="90"/>
      <c r="F20544" s="90"/>
      <c r="G20544" s="42"/>
      <c r="H20544" s="90"/>
      <c r="M20544" s="42"/>
      <c r="S20544" s="42"/>
      <c r="T20544" s="42"/>
      <c r="U20544" s="42"/>
      <c r="V20544" s="42"/>
      <c r="W20544" s="42"/>
      <c r="X20544" s="42"/>
      <c r="Y20544" s="42"/>
      <c r="Z20544" s="42"/>
    </row>
    <row r="20545">
      <c r="B20545" s="42"/>
      <c r="D20545" s="90"/>
      <c r="F20545" s="90"/>
      <c r="G20545" s="42"/>
      <c r="H20545" s="90"/>
      <c r="M20545" s="42"/>
      <c r="S20545" s="42"/>
      <c r="T20545" s="42"/>
      <c r="U20545" s="42"/>
      <c r="V20545" s="42"/>
      <c r="W20545" s="42"/>
      <c r="X20545" s="42"/>
      <c r="Y20545" s="42"/>
      <c r="Z20545" s="42"/>
    </row>
    <row r="20546">
      <c r="B20546" s="42"/>
      <c r="D20546" s="90"/>
      <c r="F20546" s="90"/>
      <c r="G20546" s="42"/>
      <c r="H20546" s="90"/>
      <c r="M20546" s="42"/>
      <c r="S20546" s="42"/>
      <c r="T20546" s="42"/>
      <c r="U20546" s="42"/>
      <c r="V20546" s="42"/>
      <c r="W20546" s="42"/>
      <c r="X20546" s="42"/>
      <c r="Y20546" s="42"/>
      <c r="Z20546" s="42"/>
    </row>
    <row r="20547">
      <c r="B20547" s="42"/>
      <c r="D20547" s="90"/>
      <c r="F20547" s="90"/>
      <c r="G20547" s="42"/>
      <c r="H20547" s="90"/>
      <c r="M20547" s="42"/>
      <c r="S20547" s="42"/>
      <c r="T20547" s="42"/>
      <c r="U20547" s="42"/>
      <c r="V20547" s="42"/>
      <c r="W20547" s="42"/>
      <c r="X20547" s="42"/>
      <c r="Y20547" s="42"/>
      <c r="Z20547" s="42"/>
    </row>
    <row r="20548">
      <c r="B20548" s="42"/>
      <c r="D20548" s="90"/>
      <c r="F20548" s="90"/>
      <c r="G20548" s="42"/>
      <c r="H20548" s="90"/>
      <c r="M20548" s="42"/>
      <c r="S20548" s="42"/>
      <c r="T20548" s="42"/>
      <c r="U20548" s="42"/>
      <c r="V20548" s="42"/>
      <c r="W20548" s="42"/>
      <c r="X20548" s="42"/>
      <c r="Y20548" s="42"/>
      <c r="Z20548" s="42"/>
    </row>
    <row r="20549">
      <c r="B20549" s="42"/>
      <c r="D20549" s="90"/>
      <c r="F20549" s="90"/>
      <c r="G20549" s="42"/>
      <c r="H20549" s="90"/>
      <c r="M20549" s="42"/>
      <c r="S20549" s="42"/>
      <c r="T20549" s="42"/>
      <c r="U20549" s="42"/>
      <c r="V20549" s="42"/>
      <c r="W20549" s="42"/>
      <c r="X20549" s="42"/>
      <c r="Y20549" s="42"/>
      <c r="Z20549" s="42"/>
    </row>
    <row r="20550">
      <c r="B20550" s="42"/>
      <c r="D20550" s="90"/>
      <c r="F20550" s="90"/>
      <c r="G20550" s="42"/>
      <c r="H20550" s="90"/>
      <c r="M20550" s="42"/>
      <c r="S20550" s="42"/>
      <c r="T20550" s="42"/>
      <c r="U20550" s="42"/>
      <c r="V20550" s="42"/>
      <c r="W20550" s="42"/>
      <c r="X20550" s="42"/>
      <c r="Y20550" s="42"/>
      <c r="Z20550" s="42"/>
    </row>
    <row r="20551">
      <c r="B20551" s="42"/>
      <c r="D20551" s="90"/>
      <c r="F20551" s="90"/>
      <c r="G20551" s="42"/>
      <c r="H20551" s="90"/>
      <c r="M20551" s="42"/>
      <c r="S20551" s="42"/>
      <c r="T20551" s="42"/>
      <c r="U20551" s="42"/>
      <c r="V20551" s="42"/>
      <c r="W20551" s="42"/>
      <c r="X20551" s="42"/>
      <c r="Y20551" s="42"/>
      <c r="Z20551" s="42"/>
    </row>
    <row r="20552">
      <c r="B20552" s="42"/>
      <c r="D20552" s="90"/>
      <c r="F20552" s="90"/>
      <c r="G20552" s="42"/>
      <c r="H20552" s="90"/>
      <c r="M20552" s="42"/>
      <c r="S20552" s="42"/>
      <c r="T20552" s="42"/>
      <c r="U20552" s="42"/>
      <c r="V20552" s="42"/>
      <c r="W20552" s="42"/>
      <c r="X20552" s="42"/>
      <c r="Y20552" s="42"/>
      <c r="Z20552" s="42"/>
    </row>
    <row r="20553">
      <c r="B20553" s="42"/>
      <c r="D20553" s="90"/>
      <c r="F20553" s="90"/>
      <c r="G20553" s="42"/>
      <c r="H20553" s="90"/>
      <c r="M20553" s="42"/>
      <c r="S20553" s="42"/>
      <c r="T20553" s="42"/>
      <c r="U20553" s="42"/>
      <c r="V20553" s="42"/>
      <c r="W20553" s="42"/>
      <c r="X20553" s="42"/>
      <c r="Y20553" s="42"/>
      <c r="Z20553" s="42"/>
    </row>
    <row r="20554">
      <c r="B20554" s="42"/>
      <c r="D20554" s="90"/>
      <c r="F20554" s="90"/>
      <c r="G20554" s="42"/>
      <c r="H20554" s="90"/>
      <c r="M20554" s="42"/>
      <c r="S20554" s="42"/>
      <c r="T20554" s="42"/>
      <c r="U20554" s="42"/>
      <c r="V20554" s="42"/>
      <c r="W20554" s="42"/>
      <c r="X20554" s="42"/>
      <c r="Y20554" s="42"/>
      <c r="Z20554" s="42"/>
    </row>
    <row r="20555">
      <c r="B20555" s="42"/>
      <c r="D20555" s="90"/>
      <c r="F20555" s="90"/>
      <c r="G20555" s="42"/>
      <c r="H20555" s="90"/>
      <c r="M20555" s="42"/>
      <c r="S20555" s="42"/>
      <c r="T20555" s="42"/>
      <c r="U20555" s="42"/>
      <c r="V20555" s="42"/>
      <c r="W20555" s="42"/>
      <c r="X20555" s="42"/>
      <c r="Y20555" s="42"/>
      <c r="Z20555" s="42"/>
    </row>
    <row r="20556">
      <c r="B20556" s="42"/>
      <c r="D20556" s="90"/>
      <c r="F20556" s="90"/>
      <c r="G20556" s="42"/>
      <c r="H20556" s="90"/>
      <c r="M20556" s="42"/>
      <c r="S20556" s="42"/>
      <c r="T20556" s="42"/>
      <c r="U20556" s="42"/>
      <c r="V20556" s="42"/>
      <c r="W20556" s="42"/>
      <c r="X20556" s="42"/>
      <c r="Y20556" s="42"/>
      <c r="Z20556" s="42"/>
    </row>
    <row r="20557">
      <c r="B20557" s="42"/>
      <c r="D20557" s="90"/>
      <c r="F20557" s="90"/>
      <c r="G20557" s="42"/>
      <c r="H20557" s="90"/>
      <c r="M20557" s="42"/>
      <c r="S20557" s="42"/>
      <c r="T20557" s="42"/>
      <c r="U20557" s="42"/>
      <c r="V20557" s="42"/>
      <c r="W20557" s="42"/>
      <c r="X20557" s="42"/>
      <c r="Y20557" s="42"/>
      <c r="Z20557" s="42"/>
    </row>
    <row r="20558">
      <c r="B20558" s="42"/>
      <c r="D20558" s="90"/>
      <c r="F20558" s="90"/>
      <c r="G20558" s="42"/>
      <c r="H20558" s="90"/>
      <c r="M20558" s="42"/>
      <c r="S20558" s="42"/>
      <c r="T20558" s="42"/>
      <c r="U20558" s="42"/>
      <c r="V20558" s="42"/>
      <c r="W20558" s="42"/>
      <c r="X20558" s="42"/>
      <c r="Y20558" s="42"/>
      <c r="Z20558" s="42"/>
    </row>
    <row r="20559">
      <c r="B20559" s="42"/>
      <c r="D20559" s="90"/>
      <c r="F20559" s="90"/>
      <c r="G20559" s="42"/>
      <c r="H20559" s="90"/>
      <c r="M20559" s="42"/>
      <c r="S20559" s="42"/>
      <c r="T20559" s="42"/>
      <c r="U20559" s="42"/>
      <c r="V20559" s="42"/>
      <c r="W20559" s="42"/>
      <c r="X20559" s="42"/>
      <c r="Y20559" s="42"/>
      <c r="Z20559" s="42"/>
    </row>
    <row r="20560">
      <c r="B20560" s="42"/>
      <c r="D20560" s="90"/>
      <c r="F20560" s="90"/>
      <c r="G20560" s="42"/>
      <c r="H20560" s="90"/>
      <c r="M20560" s="42"/>
      <c r="S20560" s="42"/>
      <c r="T20560" s="42"/>
      <c r="U20560" s="42"/>
      <c r="V20560" s="42"/>
      <c r="W20560" s="42"/>
      <c r="X20560" s="42"/>
      <c r="Y20560" s="42"/>
      <c r="Z20560" s="42"/>
    </row>
    <row r="20561">
      <c r="B20561" s="42"/>
      <c r="D20561" s="90"/>
      <c r="F20561" s="90"/>
      <c r="G20561" s="42"/>
      <c r="H20561" s="90"/>
      <c r="M20561" s="42"/>
      <c r="S20561" s="42"/>
      <c r="T20561" s="42"/>
      <c r="U20561" s="42"/>
      <c r="V20561" s="42"/>
      <c r="W20561" s="42"/>
      <c r="X20561" s="42"/>
      <c r="Y20561" s="42"/>
      <c r="Z20561" s="42"/>
    </row>
    <row r="20562">
      <c r="B20562" s="42"/>
      <c r="D20562" s="90"/>
      <c r="F20562" s="90"/>
      <c r="G20562" s="42"/>
      <c r="H20562" s="90"/>
      <c r="M20562" s="42"/>
      <c r="S20562" s="42"/>
      <c r="T20562" s="42"/>
      <c r="U20562" s="42"/>
      <c r="V20562" s="42"/>
      <c r="W20562" s="42"/>
      <c r="X20562" s="42"/>
      <c r="Y20562" s="42"/>
      <c r="Z20562" s="42"/>
    </row>
    <row r="20563">
      <c r="B20563" s="42"/>
      <c r="D20563" s="90"/>
      <c r="F20563" s="90"/>
      <c r="G20563" s="42"/>
      <c r="H20563" s="90"/>
      <c r="M20563" s="42"/>
      <c r="S20563" s="42"/>
      <c r="T20563" s="42"/>
      <c r="U20563" s="42"/>
      <c r="V20563" s="42"/>
      <c r="W20563" s="42"/>
      <c r="X20563" s="42"/>
      <c r="Y20563" s="42"/>
      <c r="Z20563" s="42"/>
    </row>
    <row r="20564">
      <c r="B20564" s="42"/>
      <c r="D20564" s="90"/>
      <c r="F20564" s="90"/>
      <c r="G20564" s="42"/>
      <c r="H20564" s="90"/>
      <c r="M20564" s="42"/>
      <c r="S20564" s="42"/>
      <c r="T20564" s="42"/>
      <c r="U20564" s="42"/>
      <c r="V20564" s="42"/>
      <c r="W20564" s="42"/>
      <c r="X20564" s="42"/>
      <c r="Y20564" s="42"/>
      <c r="Z20564" s="42"/>
    </row>
    <row r="20565">
      <c r="B20565" s="42"/>
      <c r="D20565" s="90"/>
      <c r="F20565" s="90"/>
      <c r="G20565" s="42"/>
      <c r="H20565" s="90"/>
      <c r="M20565" s="42"/>
      <c r="S20565" s="42"/>
      <c r="T20565" s="42"/>
      <c r="U20565" s="42"/>
      <c r="V20565" s="42"/>
      <c r="W20565" s="42"/>
      <c r="X20565" s="42"/>
      <c r="Y20565" s="42"/>
      <c r="Z20565" s="42"/>
    </row>
    <row r="20566">
      <c r="B20566" s="42"/>
      <c r="D20566" s="90"/>
      <c r="F20566" s="90"/>
      <c r="G20566" s="42"/>
      <c r="H20566" s="90"/>
      <c r="M20566" s="42"/>
      <c r="S20566" s="42"/>
      <c r="T20566" s="42"/>
      <c r="U20566" s="42"/>
      <c r="V20566" s="42"/>
      <c r="W20566" s="42"/>
      <c r="X20566" s="42"/>
      <c r="Y20566" s="42"/>
      <c r="Z20566" s="42"/>
    </row>
    <row r="20567">
      <c r="B20567" s="42"/>
      <c r="D20567" s="90"/>
      <c r="F20567" s="90"/>
      <c r="G20567" s="42"/>
      <c r="H20567" s="90"/>
      <c r="M20567" s="42"/>
      <c r="S20567" s="42"/>
      <c r="T20567" s="42"/>
      <c r="U20567" s="42"/>
      <c r="V20567" s="42"/>
      <c r="W20567" s="42"/>
      <c r="X20567" s="42"/>
      <c r="Y20567" s="42"/>
      <c r="Z20567" s="42"/>
    </row>
    <row r="20568">
      <c r="B20568" s="42"/>
      <c r="D20568" s="90"/>
      <c r="F20568" s="90"/>
      <c r="G20568" s="42"/>
      <c r="H20568" s="90"/>
      <c r="M20568" s="42"/>
      <c r="S20568" s="42"/>
      <c r="T20568" s="42"/>
      <c r="U20568" s="42"/>
      <c r="V20568" s="42"/>
      <c r="W20568" s="42"/>
      <c r="X20568" s="42"/>
      <c r="Y20568" s="42"/>
      <c r="Z20568" s="42"/>
    </row>
    <row r="20569">
      <c r="B20569" s="42"/>
      <c r="D20569" s="90"/>
      <c r="F20569" s="90"/>
      <c r="G20569" s="42"/>
      <c r="H20569" s="90"/>
      <c r="M20569" s="42"/>
      <c r="S20569" s="42"/>
      <c r="T20569" s="42"/>
      <c r="U20569" s="42"/>
      <c r="V20569" s="42"/>
      <c r="W20569" s="42"/>
      <c r="X20569" s="42"/>
      <c r="Y20569" s="42"/>
      <c r="Z20569" s="42"/>
    </row>
    <row r="20570">
      <c r="B20570" s="42"/>
      <c r="D20570" s="90"/>
      <c r="F20570" s="90"/>
      <c r="G20570" s="42"/>
      <c r="H20570" s="90"/>
      <c r="M20570" s="42"/>
      <c r="S20570" s="42"/>
      <c r="T20570" s="42"/>
      <c r="U20570" s="42"/>
      <c r="V20570" s="42"/>
      <c r="W20570" s="42"/>
      <c r="X20570" s="42"/>
      <c r="Y20570" s="42"/>
      <c r="Z20570" s="42"/>
    </row>
    <row r="20571">
      <c r="B20571" s="42"/>
      <c r="D20571" s="90"/>
      <c r="F20571" s="90"/>
      <c r="G20571" s="42"/>
      <c r="H20571" s="90"/>
      <c r="M20571" s="42"/>
      <c r="S20571" s="42"/>
      <c r="T20571" s="42"/>
      <c r="U20571" s="42"/>
      <c r="V20571" s="42"/>
      <c r="W20571" s="42"/>
      <c r="X20571" s="42"/>
      <c r="Y20571" s="42"/>
      <c r="Z20571" s="42"/>
    </row>
    <row r="20572">
      <c r="B20572" s="42"/>
      <c r="D20572" s="90"/>
      <c r="F20572" s="90"/>
      <c r="G20572" s="42"/>
      <c r="H20572" s="90"/>
      <c r="M20572" s="42"/>
      <c r="S20572" s="42"/>
      <c r="T20572" s="42"/>
      <c r="U20572" s="42"/>
      <c r="V20572" s="42"/>
      <c r="W20572" s="42"/>
      <c r="X20572" s="42"/>
      <c r="Y20572" s="42"/>
      <c r="Z20572" s="42"/>
    </row>
    <row r="20573">
      <c r="B20573" s="42"/>
      <c r="D20573" s="90"/>
      <c r="F20573" s="90"/>
      <c r="G20573" s="42"/>
      <c r="H20573" s="90"/>
      <c r="M20573" s="42"/>
      <c r="S20573" s="42"/>
      <c r="T20573" s="42"/>
      <c r="U20573" s="42"/>
      <c r="V20573" s="42"/>
      <c r="W20573" s="42"/>
      <c r="X20573" s="42"/>
      <c r="Y20573" s="42"/>
      <c r="Z20573" s="42"/>
    </row>
    <row r="20574">
      <c r="B20574" s="42"/>
      <c r="D20574" s="90"/>
      <c r="F20574" s="90"/>
      <c r="G20574" s="42"/>
      <c r="H20574" s="90"/>
      <c r="M20574" s="42"/>
      <c r="S20574" s="42"/>
      <c r="T20574" s="42"/>
      <c r="U20574" s="42"/>
      <c r="V20574" s="42"/>
      <c r="W20574" s="42"/>
      <c r="X20574" s="42"/>
      <c r="Y20574" s="42"/>
      <c r="Z20574" s="42"/>
    </row>
    <row r="20575">
      <c r="B20575" s="42"/>
      <c r="D20575" s="90"/>
      <c r="F20575" s="90"/>
      <c r="G20575" s="42"/>
      <c r="H20575" s="90"/>
      <c r="M20575" s="42"/>
      <c r="S20575" s="42"/>
      <c r="T20575" s="42"/>
      <c r="U20575" s="42"/>
      <c r="V20575" s="42"/>
      <c r="W20575" s="42"/>
      <c r="X20575" s="42"/>
      <c r="Y20575" s="42"/>
      <c r="Z20575" s="42"/>
    </row>
    <row r="20576">
      <c r="B20576" s="42"/>
      <c r="D20576" s="90"/>
      <c r="F20576" s="90"/>
      <c r="G20576" s="42"/>
      <c r="H20576" s="90"/>
      <c r="M20576" s="42"/>
      <c r="S20576" s="42"/>
      <c r="T20576" s="42"/>
      <c r="U20576" s="42"/>
      <c r="V20576" s="42"/>
      <c r="W20576" s="42"/>
      <c r="X20576" s="42"/>
      <c r="Y20576" s="42"/>
      <c r="Z20576" s="42"/>
    </row>
    <row r="20577">
      <c r="B20577" s="42"/>
      <c r="D20577" s="90"/>
      <c r="F20577" s="90"/>
      <c r="G20577" s="42"/>
      <c r="H20577" s="90"/>
      <c r="M20577" s="42"/>
      <c r="S20577" s="42"/>
      <c r="T20577" s="42"/>
      <c r="U20577" s="42"/>
      <c r="V20577" s="42"/>
      <c r="W20577" s="42"/>
      <c r="X20577" s="42"/>
      <c r="Y20577" s="42"/>
      <c r="Z20577" s="42"/>
    </row>
    <row r="20578">
      <c r="B20578" s="42"/>
      <c r="D20578" s="90"/>
      <c r="F20578" s="90"/>
      <c r="G20578" s="42"/>
      <c r="H20578" s="90"/>
      <c r="M20578" s="42"/>
      <c r="S20578" s="42"/>
      <c r="T20578" s="42"/>
      <c r="U20578" s="42"/>
      <c r="V20578" s="42"/>
      <c r="W20578" s="42"/>
      <c r="X20578" s="42"/>
      <c r="Y20578" s="42"/>
      <c r="Z20578" s="42"/>
    </row>
    <row r="20579">
      <c r="B20579" s="42"/>
      <c r="D20579" s="90"/>
      <c r="F20579" s="90"/>
      <c r="G20579" s="42"/>
      <c r="H20579" s="90"/>
      <c r="M20579" s="42"/>
      <c r="S20579" s="42"/>
      <c r="T20579" s="42"/>
      <c r="U20579" s="42"/>
      <c r="V20579" s="42"/>
      <c r="W20579" s="42"/>
      <c r="X20579" s="42"/>
      <c r="Y20579" s="42"/>
      <c r="Z20579" s="42"/>
    </row>
    <row r="20580">
      <c r="B20580" s="42"/>
      <c r="D20580" s="90"/>
      <c r="F20580" s="90"/>
      <c r="G20580" s="42"/>
      <c r="H20580" s="90"/>
      <c r="M20580" s="42"/>
      <c r="S20580" s="42"/>
      <c r="T20580" s="42"/>
      <c r="U20580" s="42"/>
      <c r="V20580" s="42"/>
      <c r="W20580" s="42"/>
      <c r="X20580" s="42"/>
      <c r="Y20580" s="42"/>
      <c r="Z20580" s="42"/>
    </row>
    <row r="20581">
      <c r="B20581" s="42"/>
      <c r="D20581" s="90"/>
      <c r="F20581" s="90"/>
      <c r="G20581" s="42"/>
      <c r="H20581" s="90"/>
      <c r="M20581" s="42"/>
      <c r="S20581" s="42"/>
      <c r="T20581" s="42"/>
      <c r="U20581" s="42"/>
      <c r="V20581" s="42"/>
      <c r="W20581" s="42"/>
      <c r="X20581" s="42"/>
      <c r="Y20581" s="42"/>
      <c r="Z20581" s="42"/>
    </row>
    <row r="20582">
      <c r="B20582" s="42"/>
      <c r="D20582" s="90"/>
      <c r="F20582" s="90"/>
      <c r="G20582" s="42"/>
      <c r="H20582" s="90"/>
      <c r="M20582" s="42"/>
      <c r="S20582" s="42"/>
      <c r="T20582" s="42"/>
      <c r="U20582" s="42"/>
      <c r="V20582" s="42"/>
      <c r="W20582" s="42"/>
      <c r="X20582" s="42"/>
      <c r="Y20582" s="42"/>
      <c r="Z20582" s="42"/>
    </row>
    <row r="20583">
      <c r="B20583" s="42"/>
      <c r="D20583" s="90"/>
      <c r="F20583" s="90"/>
      <c r="G20583" s="42"/>
      <c r="H20583" s="90"/>
      <c r="M20583" s="42"/>
      <c r="S20583" s="42"/>
      <c r="T20583" s="42"/>
      <c r="U20583" s="42"/>
      <c r="V20583" s="42"/>
      <c r="W20583" s="42"/>
      <c r="X20583" s="42"/>
      <c r="Y20583" s="42"/>
      <c r="Z20583" s="42"/>
    </row>
    <row r="20584">
      <c r="B20584" s="42"/>
      <c r="D20584" s="90"/>
      <c r="F20584" s="90"/>
      <c r="G20584" s="42"/>
      <c r="H20584" s="90"/>
      <c r="M20584" s="42"/>
      <c r="S20584" s="42"/>
      <c r="T20584" s="42"/>
      <c r="U20584" s="42"/>
      <c r="V20584" s="42"/>
      <c r="W20584" s="42"/>
      <c r="X20584" s="42"/>
      <c r="Y20584" s="42"/>
      <c r="Z20584" s="42"/>
    </row>
    <row r="20585">
      <c r="B20585" s="42"/>
      <c r="D20585" s="90"/>
      <c r="F20585" s="90"/>
      <c r="G20585" s="42"/>
      <c r="H20585" s="90"/>
      <c r="M20585" s="42"/>
      <c r="S20585" s="42"/>
      <c r="T20585" s="42"/>
      <c r="U20585" s="42"/>
      <c r="V20585" s="42"/>
      <c r="W20585" s="42"/>
      <c r="X20585" s="42"/>
      <c r="Y20585" s="42"/>
      <c r="Z20585" s="42"/>
    </row>
    <row r="20586">
      <c r="B20586" s="42"/>
      <c r="D20586" s="90"/>
      <c r="F20586" s="90"/>
      <c r="G20586" s="42"/>
      <c r="H20586" s="90"/>
      <c r="M20586" s="42"/>
      <c r="S20586" s="42"/>
      <c r="T20586" s="42"/>
      <c r="U20586" s="42"/>
      <c r="V20586" s="42"/>
      <c r="W20586" s="42"/>
      <c r="X20586" s="42"/>
      <c r="Y20586" s="42"/>
      <c r="Z20586" s="42"/>
    </row>
    <row r="20587">
      <c r="B20587" s="42"/>
      <c r="D20587" s="90"/>
      <c r="F20587" s="90"/>
      <c r="G20587" s="42"/>
      <c r="H20587" s="90"/>
      <c r="M20587" s="42"/>
      <c r="S20587" s="42"/>
      <c r="T20587" s="42"/>
      <c r="U20587" s="42"/>
      <c r="V20587" s="42"/>
      <c r="W20587" s="42"/>
      <c r="X20587" s="42"/>
      <c r="Y20587" s="42"/>
      <c r="Z20587" s="42"/>
    </row>
    <row r="20588">
      <c r="B20588" s="42"/>
      <c r="D20588" s="90"/>
      <c r="F20588" s="90"/>
      <c r="G20588" s="42"/>
      <c r="H20588" s="90"/>
      <c r="M20588" s="42"/>
      <c r="S20588" s="42"/>
      <c r="T20588" s="42"/>
      <c r="U20588" s="42"/>
      <c r="V20588" s="42"/>
      <c r="W20588" s="42"/>
      <c r="X20588" s="42"/>
      <c r="Y20588" s="42"/>
      <c r="Z20588" s="42"/>
    </row>
    <row r="20589">
      <c r="B20589" s="42"/>
      <c r="D20589" s="90"/>
      <c r="F20589" s="90"/>
      <c r="G20589" s="42"/>
      <c r="H20589" s="90"/>
      <c r="M20589" s="42"/>
      <c r="S20589" s="42"/>
      <c r="T20589" s="42"/>
      <c r="U20589" s="42"/>
      <c r="V20589" s="42"/>
      <c r="W20589" s="42"/>
      <c r="X20589" s="42"/>
      <c r="Y20589" s="42"/>
      <c r="Z20589" s="42"/>
    </row>
    <row r="20590">
      <c r="B20590" s="42"/>
      <c r="D20590" s="90"/>
      <c r="F20590" s="90"/>
      <c r="G20590" s="42"/>
      <c r="H20590" s="90"/>
      <c r="M20590" s="42"/>
      <c r="S20590" s="42"/>
      <c r="T20590" s="42"/>
      <c r="U20590" s="42"/>
      <c r="V20590" s="42"/>
      <c r="W20590" s="42"/>
      <c r="X20590" s="42"/>
      <c r="Y20590" s="42"/>
      <c r="Z20590" s="42"/>
    </row>
    <row r="20591">
      <c r="B20591" s="42"/>
      <c r="D20591" s="90"/>
      <c r="F20591" s="90"/>
      <c r="G20591" s="42"/>
      <c r="H20591" s="90"/>
      <c r="M20591" s="42"/>
      <c r="S20591" s="42"/>
      <c r="T20591" s="42"/>
      <c r="U20591" s="42"/>
      <c r="V20591" s="42"/>
      <c r="W20591" s="42"/>
      <c r="X20591" s="42"/>
      <c r="Y20591" s="42"/>
      <c r="Z20591" s="42"/>
    </row>
    <row r="20592">
      <c r="B20592" s="42"/>
      <c r="D20592" s="90"/>
      <c r="F20592" s="90"/>
      <c r="G20592" s="42"/>
      <c r="H20592" s="90"/>
      <c r="M20592" s="42"/>
      <c r="S20592" s="42"/>
      <c r="T20592" s="42"/>
      <c r="U20592" s="42"/>
      <c r="V20592" s="42"/>
      <c r="W20592" s="42"/>
      <c r="X20592" s="42"/>
      <c r="Y20592" s="42"/>
      <c r="Z20592" s="42"/>
    </row>
    <row r="20593">
      <c r="B20593" s="42"/>
      <c r="D20593" s="90"/>
      <c r="F20593" s="90"/>
      <c r="G20593" s="42"/>
      <c r="H20593" s="90"/>
      <c r="M20593" s="42"/>
      <c r="S20593" s="42"/>
      <c r="T20593" s="42"/>
      <c r="U20593" s="42"/>
      <c r="V20593" s="42"/>
      <c r="W20593" s="42"/>
      <c r="X20593" s="42"/>
      <c r="Y20593" s="42"/>
      <c r="Z20593" s="42"/>
    </row>
    <row r="20594">
      <c r="B20594" s="42"/>
      <c r="D20594" s="90"/>
      <c r="F20594" s="90"/>
      <c r="G20594" s="42"/>
      <c r="H20594" s="90"/>
      <c r="M20594" s="42"/>
      <c r="S20594" s="42"/>
      <c r="T20594" s="42"/>
      <c r="U20594" s="42"/>
      <c r="V20594" s="42"/>
      <c r="W20594" s="42"/>
      <c r="X20594" s="42"/>
      <c r="Y20594" s="42"/>
      <c r="Z20594" s="42"/>
    </row>
    <row r="20595">
      <c r="B20595" s="42"/>
      <c r="D20595" s="90"/>
      <c r="F20595" s="90"/>
      <c r="G20595" s="42"/>
      <c r="H20595" s="90"/>
      <c r="M20595" s="42"/>
      <c r="S20595" s="42"/>
      <c r="T20595" s="42"/>
      <c r="U20595" s="42"/>
      <c r="V20595" s="42"/>
      <c r="W20595" s="42"/>
      <c r="X20595" s="42"/>
      <c r="Y20595" s="42"/>
      <c r="Z20595" s="42"/>
    </row>
    <row r="20596">
      <c r="B20596" s="42"/>
      <c r="D20596" s="90"/>
      <c r="F20596" s="90"/>
      <c r="G20596" s="42"/>
      <c r="H20596" s="90"/>
      <c r="M20596" s="42"/>
      <c r="S20596" s="42"/>
      <c r="T20596" s="42"/>
      <c r="U20596" s="42"/>
      <c r="V20596" s="42"/>
      <c r="W20596" s="42"/>
      <c r="X20596" s="42"/>
      <c r="Y20596" s="42"/>
      <c r="Z20596" s="42"/>
    </row>
    <row r="20597">
      <c r="B20597" s="42"/>
      <c r="D20597" s="90"/>
      <c r="F20597" s="90"/>
      <c r="G20597" s="42"/>
      <c r="H20597" s="90"/>
      <c r="M20597" s="42"/>
      <c r="S20597" s="42"/>
      <c r="T20597" s="42"/>
      <c r="U20597" s="42"/>
      <c r="V20597" s="42"/>
      <c r="W20597" s="42"/>
      <c r="X20597" s="42"/>
      <c r="Y20597" s="42"/>
      <c r="Z20597" s="42"/>
    </row>
    <row r="20598">
      <c r="B20598" s="42"/>
      <c r="D20598" s="90"/>
      <c r="F20598" s="90"/>
      <c r="G20598" s="42"/>
      <c r="H20598" s="90"/>
      <c r="M20598" s="42"/>
      <c r="S20598" s="42"/>
      <c r="T20598" s="42"/>
      <c r="U20598" s="42"/>
      <c r="V20598" s="42"/>
      <c r="W20598" s="42"/>
      <c r="X20598" s="42"/>
      <c r="Y20598" s="42"/>
      <c r="Z20598" s="42"/>
    </row>
    <row r="20599">
      <c r="B20599" s="42"/>
      <c r="D20599" s="90"/>
      <c r="F20599" s="90"/>
      <c r="G20599" s="42"/>
      <c r="H20599" s="90"/>
      <c r="M20599" s="42"/>
      <c r="S20599" s="42"/>
      <c r="T20599" s="42"/>
      <c r="U20599" s="42"/>
      <c r="V20599" s="42"/>
      <c r="W20599" s="42"/>
      <c r="X20599" s="42"/>
      <c r="Y20599" s="42"/>
      <c r="Z20599" s="42"/>
    </row>
    <row r="20600">
      <c r="B20600" s="42"/>
      <c r="D20600" s="90"/>
      <c r="F20600" s="90"/>
      <c r="G20600" s="42"/>
      <c r="H20600" s="90"/>
      <c r="M20600" s="42"/>
      <c r="S20600" s="42"/>
      <c r="T20600" s="42"/>
      <c r="U20600" s="42"/>
      <c r="V20600" s="42"/>
      <c r="W20600" s="42"/>
      <c r="X20600" s="42"/>
      <c r="Y20600" s="42"/>
      <c r="Z20600" s="42"/>
    </row>
    <row r="20601">
      <c r="B20601" s="42"/>
      <c r="D20601" s="90"/>
      <c r="F20601" s="90"/>
      <c r="G20601" s="42"/>
      <c r="H20601" s="90"/>
      <c r="M20601" s="42"/>
      <c r="S20601" s="42"/>
      <c r="T20601" s="42"/>
      <c r="U20601" s="42"/>
      <c r="V20601" s="42"/>
      <c r="W20601" s="42"/>
      <c r="X20601" s="42"/>
      <c r="Y20601" s="42"/>
      <c r="Z20601" s="42"/>
    </row>
    <row r="20602">
      <c r="B20602" s="42"/>
      <c r="D20602" s="90"/>
      <c r="F20602" s="90"/>
      <c r="G20602" s="42"/>
      <c r="H20602" s="90"/>
      <c r="M20602" s="42"/>
      <c r="S20602" s="42"/>
      <c r="T20602" s="42"/>
      <c r="U20602" s="42"/>
      <c r="V20602" s="42"/>
      <c r="W20602" s="42"/>
      <c r="X20602" s="42"/>
      <c r="Y20602" s="42"/>
      <c r="Z20602" s="42"/>
    </row>
    <row r="20603">
      <c r="B20603" s="42"/>
      <c r="D20603" s="90"/>
      <c r="F20603" s="90"/>
      <c r="G20603" s="42"/>
      <c r="H20603" s="90"/>
      <c r="M20603" s="42"/>
      <c r="S20603" s="42"/>
      <c r="T20603" s="42"/>
      <c r="U20603" s="42"/>
      <c r="V20603" s="42"/>
      <c r="W20603" s="42"/>
      <c r="X20603" s="42"/>
      <c r="Y20603" s="42"/>
      <c r="Z20603" s="42"/>
    </row>
    <row r="20604">
      <c r="B20604" s="42"/>
      <c r="D20604" s="90"/>
      <c r="F20604" s="90"/>
      <c r="G20604" s="42"/>
      <c r="H20604" s="90"/>
      <c r="M20604" s="42"/>
      <c r="S20604" s="42"/>
      <c r="T20604" s="42"/>
      <c r="U20604" s="42"/>
      <c r="V20604" s="42"/>
      <c r="W20604" s="42"/>
      <c r="X20604" s="42"/>
      <c r="Y20604" s="42"/>
      <c r="Z20604" s="42"/>
    </row>
    <row r="20605">
      <c r="B20605" s="42"/>
      <c r="D20605" s="90"/>
      <c r="F20605" s="90"/>
      <c r="G20605" s="42"/>
      <c r="H20605" s="90"/>
      <c r="M20605" s="42"/>
      <c r="S20605" s="42"/>
      <c r="T20605" s="42"/>
      <c r="U20605" s="42"/>
      <c r="V20605" s="42"/>
      <c r="W20605" s="42"/>
      <c r="X20605" s="42"/>
      <c r="Y20605" s="42"/>
      <c r="Z20605" s="42"/>
    </row>
    <row r="20606">
      <c r="B20606" s="42"/>
      <c r="D20606" s="90"/>
      <c r="F20606" s="90"/>
      <c r="G20606" s="42"/>
      <c r="H20606" s="90"/>
      <c r="M20606" s="42"/>
      <c r="S20606" s="42"/>
      <c r="T20606" s="42"/>
      <c r="U20606" s="42"/>
      <c r="V20606" s="42"/>
      <c r="W20606" s="42"/>
      <c r="X20606" s="42"/>
      <c r="Y20606" s="42"/>
      <c r="Z20606" s="42"/>
    </row>
    <row r="20607">
      <c r="B20607" s="42"/>
      <c r="D20607" s="90"/>
      <c r="F20607" s="90"/>
      <c r="G20607" s="42"/>
      <c r="H20607" s="90"/>
      <c r="M20607" s="42"/>
      <c r="S20607" s="42"/>
      <c r="T20607" s="42"/>
      <c r="U20607" s="42"/>
      <c r="V20607" s="42"/>
      <c r="W20607" s="42"/>
      <c r="X20607" s="42"/>
      <c r="Y20607" s="42"/>
      <c r="Z20607" s="42"/>
    </row>
    <row r="20608">
      <c r="B20608" s="42"/>
      <c r="D20608" s="90"/>
      <c r="F20608" s="90"/>
      <c r="G20608" s="42"/>
      <c r="H20608" s="90"/>
      <c r="M20608" s="42"/>
      <c r="S20608" s="42"/>
      <c r="T20608" s="42"/>
      <c r="U20608" s="42"/>
      <c r="V20608" s="42"/>
      <c r="W20608" s="42"/>
      <c r="X20608" s="42"/>
      <c r="Y20608" s="42"/>
      <c r="Z20608" s="42"/>
    </row>
    <row r="20609">
      <c r="B20609" s="42"/>
      <c r="D20609" s="90"/>
      <c r="F20609" s="90"/>
      <c r="G20609" s="42"/>
      <c r="H20609" s="90"/>
      <c r="M20609" s="42"/>
      <c r="S20609" s="42"/>
      <c r="T20609" s="42"/>
      <c r="U20609" s="42"/>
      <c r="V20609" s="42"/>
      <c r="W20609" s="42"/>
      <c r="X20609" s="42"/>
      <c r="Y20609" s="42"/>
      <c r="Z20609" s="42"/>
    </row>
    <row r="20610">
      <c r="B20610" s="42"/>
      <c r="D20610" s="90"/>
      <c r="F20610" s="90"/>
      <c r="G20610" s="42"/>
      <c r="H20610" s="90"/>
      <c r="M20610" s="42"/>
      <c r="S20610" s="42"/>
      <c r="T20610" s="42"/>
      <c r="U20610" s="42"/>
      <c r="V20610" s="42"/>
      <c r="W20610" s="42"/>
      <c r="X20610" s="42"/>
      <c r="Y20610" s="42"/>
      <c r="Z20610" s="42"/>
    </row>
    <row r="20611">
      <c r="B20611" s="42"/>
      <c r="D20611" s="90"/>
      <c r="F20611" s="90"/>
      <c r="G20611" s="42"/>
      <c r="H20611" s="90"/>
      <c r="M20611" s="42"/>
      <c r="S20611" s="42"/>
      <c r="T20611" s="42"/>
      <c r="U20611" s="42"/>
      <c r="V20611" s="42"/>
      <c r="W20611" s="42"/>
      <c r="X20611" s="42"/>
      <c r="Y20611" s="42"/>
      <c r="Z20611" s="42"/>
    </row>
    <row r="20612">
      <c r="B20612" s="42"/>
      <c r="D20612" s="90"/>
      <c r="F20612" s="90"/>
      <c r="G20612" s="42"/>
      <c r="H20612" s="90"/>
      <c r="M20612" s="42"/>
      <c r="S20612" s="42"/>
      <c r="T20612" s="42"/>
      <c r="U20612" s="42"/>
      <c r="V20612" s="42"/>
      <c r="W20612" s="42"/>
      <c r="X20612" s="42"/>
      <c r="Y20612" s="42"/>
      <c r="Z20612" s="42"/>
    </row>
    <row r="20613">
      <c r="B20613" s="42"/>
      <c r="D20613" s="90"/>
      <c r="F20613" s="90"/>
      <c r="G20613" s="42"/>
      <c r="H20613" s="90"/>
      <c r="M20613" s="42"/>
      <c r="S20613" s="42"/>
      <c r="T20613" s="42"/>
      <c r="U20613" s="42"/>
      <c r="V20613" s="42"/>
      <c r="W20613" s="42"/>
      <c r="X20613" s="42"/>
      <c r="Y20613" s="42"/>
      <c r="Z20613" s="42"/>
    </row>
    <row r="20614">
      <c r="B20614" s="42"/>
      <c r="D20614" s="90"/>
      <c r="F20614" s="90"/>
      <c r="G20614" s="42"/>
      <c r="H20614" s="90"/>
      <c r="M20614" s="42"/>
      <c r="S20614" s="42"/>
      <c r="T20614" s="42"/>
      <c r="U20614" s="42"/>
      <c r="V20614" s="42"/>
      <c r="W20614" s="42"/>
      <c r="X20614" s="42"/>
      <c r="Y20614" s="42"/>
      <c r="Z20614" s="42"/>
    </row>
    <row r="20615">
      <c r="B20615" s="42"/>
      <c r="D20615" s="90"/>
      <c r="F20615" s="90"/>
      <c r="G20615" s="42"/>
      <c r="H20615" s="90"/>
      <c r="M20615" s="42"/>
      <c r="S20615" s="42"/>
      <c r="T20615" s="42"/>
      <c r="U20615" s="42"/>
      <c r="V20615" s="42"/>
      <c r="W20615" s="42"/>
      <c r="X20615" s="42"/>
      <c r="Y20615" s="42"/>
      <c r="Z20615" s="42"/>
    </row>
    <row r="20616">
      <c r="B20616" s="42"/>
      <c r="D20616" s="90"/>
      <c r="F20616" s="90"/>
      <c r="G20616" s="42"/>
      <c r="H20616" s="90"/>
      <c r="M20616" s="42"/>
      <c r="S20616" s="42"/>
      <c r="T20616" s="42"/>
      <c r="U20616" s="42"/>
      <c r="V20616" s="42"/>
      <c r="W20616" s="42"/>
      <c r="X20616" s="42"/>
      <c r="Y20616" s="42"/>
      <c r="Z20616" s="42"/>
    </row>
    <row r="20617">
      <c r="B20617" s="42"/>
      <c r="D20617" s="90"/>
      <c r="F20617" s="90"/>
      <c r="G20617" s="42"/>
      <c r="H20617" s="90"/>
      <c r="M20617" s="42"/>
      <c r="S20617" s="42"/>
      <c r="T20617" s="42"/>
      <c r="U20617" s="42"/>
      <c r="V20617" s="42"/>
      <c r="W20617" s="42"/>
      <c r="X20617" s="42"/>
      <c r="Y20617" s="42"/>
      <c r="Z20617" s="42"/>
    </row>
    <row r="20618">
      <c r="B20618" s="42"/>
      <c r="D20618" s="90"/>
      <c r="F20618" s="90"/>
      <c r="G20618" s="42"/>
      <c r="H20618" s="90"/>
      <c r="M20618" s="42"/>
      <c r="S20618" s="42"/>
      <c r="T20618" s="42"/>
      <c r="U20618" s="42"/>
      <c r="V20618" s="42"/>
      <c r="W20618" s="42"/>
      <c r="X20618" s="42"/>
      <c r="Y20618" s="42"/>
      <c r="Z20618" s="42"/>
    </row>
    <row r="20619">
      <c r="B20619" s="42"/>
      <c r="D20619" s="90"/>
      <c r="F20619" s="90"/>
      <c r="G20619" s="42"/>
      <c r="H20619" s="90"/>
      <c r="M20619" s="42"/>
      <c r="S20619" s="42"/>
      <c r="T20619" s="42"/>
      <c r="U20619" s="42"/>
      <c r="V20619" s="42"/>
      <c r="W20619" s="42"/>
      <c r="X20619" s="42"/>
      <c r="Y20619" s="42"/>
      <c r="Z20619" s="42"/>
    </row>
    <row r="20620">
      <c r="B20620" s="42"/>
      <c r="D20620" s="90"/>
      <c r="F20620" s="90"/>
      <c r="G20620" s="42"/>
      <c r="H20620" s="90"/>
      <c r="M20620" s="42"/>
      <c r="S20620" s="42"/>
      <c r="T20620" s="42"/>
      <c r="U20620" s="42"/>
      <c r="V20620" s="42"/>
      <c r="W20620" s="42"/>
      <c r="X20620" s="42"/>
      <c r="Y20620" s="42"/>
      <c r="Z20620" s="42"/>
    </row>
    <row r="20621">
      <c r="B20621" s="42"/>
      <c r="D20621" s="90"/>
      <c r="F20621" s="90"/>
      <c r="G20621" s="42"/>
      <c r="H20621" s="90"/>
      <c r="M20621" s="42"/>
      <c r="S20621" s="42"/>
      <c r="T20621" s="42"/>
      <c r="U20621" s="42"/>
      <c r="V20621" s="42"/>
      <c r="W20621" s="42"/>
      <c r="X20621" s="42"/>
      <c r="Y20621" s="42"/>
      <c r="Z20621" s="42"/>
    </row>
    <row r="20622">
      <c r="B20622" s="42"/>
      <c r="D20622" s="90"/>
      <c r="F20622" s="90"/>
      <c r="G20622" s="42"/>
      <c r="H20622" s="90"/>
      <c r="M20622" s="42"/>
      <c r="S20622" s="42"/>
      <c r="T20622" s="42"/>
      <c r="U20622" s="42"/>
      <c r="V20622" s="42"/>
      <c r="W20622" s="42"/>
      <c r="X20622" s="42"/>
      <c r="Y20622" s="42"/>
      <c r="Z20622" s="42"/>
    </row>
    <row r="20623">
      <c r="B20623" s="42"/>
      <c r="D20623" s="90"/>
      <c r="F20623" s="90"/>
      <c r="G20623" s="42"/>
      <c r="H20623" s="90"/>
      <c r="M20623" s="42"/>
      <c r="S20623" s="42"/>
      <c r="T20623" s="42"/>
      <c r="U20623" s="42"/>
      <c r="V20623" s="42"/>
      <c r="W20623" s="42"/>
      <c r="X20623" s="42"/>
      <c r="Y20623" s="42"/>
      <c r="Z20623" s="42"/>
    </row>
    <row r="20624">
      <c r="B20624" s="42"/>
      <c r="D20624" s="90"/>
      <c r="F20624" s="90"/>
      <c r="G20624" s="42"/>
      <c r="H20624" s="90"/>
      <c r="M20624" s="42"/>
      <c r="S20624" s="42"/>
      <c r="T20624" s="42"/>
      <c r="U20624" s="42"/>
      <c r="V20624" s="42"/>
      <c r="W20624" s="42"/>
      <c r="X20624" s="42"/>
      <c r="Y20624" s="42"/>
      <c r="Z20624" s="42"/>
    </row>
    <row r="20625">
      <c r="B20625" s="42"/>
      <c r="D20625" s="90"/>
      <c r="F20625" s="90"/>
      <c r="G20625" s="42"/>
      <c r="H20625" s="90"/>
      <c r="M20625" s="42"/>
      <c r="S20625" s="42"/>
      <c r="T20625" s="42"/>
      <c r="U20625" s="42"/>
      <c r="V20625" s="42"/>
      <c r="W20625" s="42"/>
      <c r="X20625" s="42"/>
      <c r="Y20625" s="42"/>
      <c r="Z20625" s="42"/>
    </row>
    <row r="20626">
      <c r="B20626" s="42"/>
      <c r="D20626" s="90"/>
      <c r="F20626" s="90"/>
      <c r="G20626" s="42"/>
      <c r="H20626" s="90"/>
      <c r="M20626" s="42"/>
      <c r="S20626" s="42"/>
      <c r="T20626" s="42"/>
      <c r="U20626" s="42"/>
      <c r="V20626" s="42"/>
      <c r="W20626" s="42"/>
      <c r="X20626" s="42"/>
      <c r="Y20626" s="42"/>
      <c r="Z20626" s="42"/>
    </row>
    <row r="20627">
      <c r="B20627" s="42"/>
      <c r="D20627" s="90"/>
      <c r="F20627" s="90"/>
      <c r="G20627" s="42"/>
      <c r="H20627" s="90"/>
      <c r="M20627" s="42"/>
      <c r="S20627" s="42"/>
      <c r="T20627" s="42"/>
      <c r="U20627" s="42"/>
      <c r="V20627" s="42"/>
      <c r="W20627" s="42"/>
      <c r="X20627" s="42"/>
      <c r="Y20627" s="42"/>
      <c r="Z20627" s="42"/>
    </row>
    <row r="20628">
      <c r="B20628" s="42"/>
      <c r="D20628" s="90"/>
      <c r="F20628" s="90"/>
      <c r="G20628" s="42"/>
      <c r="H20628" s="90"/>
      <c r="M20628" s="42"/>
      <c r="S20628" s="42"/>
      <c r="T20628" s="42"/>
      <c r="U20628" s="42"/>
      <c r="V20628" s="42"/>
      <c r="W20628" s="42"/>
      <c r="X20628" s="42"/>
      <c r="Y20628" s="42"/>
      <c r="Z20628" s="42"/>
    </row>
    <row r="20629">
      <c r="B20629" s="42"/>
      <c r="D20629" s="90"/>
      <c r="F20629" s="90"/>
      <c r="G20629" s="42"/>
      <c r="H20629" s="90"/>
      <c r="M20629" s="42"/>
      <c r="S20629" s="42"/>
      <c r="T20629" s="42"/>
      <c r="U20629" s="42"/>
      <c r="V20629" s="42"/>
      <c r="W20629" s="42"/>
      <c r="X20629" s="42"/>
      <c r="Y20629" s="42"/>
      <c r="Z20629" s="42"/>
    </row>
    <row r="20630">
      <c r="B20630" s="42"/>
      <c r="D20630" s="90"/>
      <c r="F20630" s="90"/>
      <c r="G20630" s="42"/>
      <c r="H20630" s="90"/>
      <c r="M20630" s="42"/>
      <c r="S20630" s="42"/>
      <c r="T20630" s="42"/>
      <c r="U20630" s="42"/>
      <c r="V20630" s="42"/>
      <c r="W20630" s="42"/>
      <c r="X20630" s="42"/>
      <c r="Y20630" s="42"/>
      <c r="Z20630" s="42"/>
    </row>
    <row r="20631">
      <c r="B20631" s="42"/>
      <c r="D20631" s="90"/>
      <c r="F20631" s="90"/>
      <c r="G20631" s="42"/>
      <c r="H20631" s="90"/>
      <c r="M20631" s="42"/>
      <c r="S20631" s="42"/>
      <c r="T20631" s="42"/>
      <c r="U20631" s="42"/>
      <c r="V20631" s="42"/>
      <c r="W20631" s="42"/>
      <c r="X20631" s="42"/>
      <c r="Y20631" s="42"/>
      <c r="Z20631" s="42"/>
    </row>
    <row r="20632">
      <c r="B20632" s="42"/>
      <c r="D20632" s="90"/>
      <c r="F20632" s="90"/>
      <c r="G20632" s="42"/>
      <c r="H20632" s="90"/>
      <c r="M20632" s="42"/>
      <c r="S20632" s="42"/>
      <c r="T20632" s="42"/>
      <c r="U20632" s="42"/>
      <c r="V20632" s="42"/>
      <c r="W20632" s="42"/>
      <c r="X20632" s="42"/>
      <c r="Y20632" s="42"/>
      <c r="Z20632" s="42"/>
    </row>
    <row r="20633">
      <c r="B20633" s="42"/>
      <c r="D20633" s="90"/>
      <c r="F20633" s="90"/>
      <c r="G20633" s="42"/>
      <c r="H20633" s="90"/>
      <c r="M20633" s="42"/>
      <c r="S20633" s="42"/>
      <c r="T20633" s="42"/>
      <c r="U20633" s="42"/>
      <c r="V20633" s="42"/>
      <c r="W20633" s="42"/>
      <c r="X20633" s="42"/>
      <c r="Y20633" s="42"/>
      <c r="Z20633" s="42"/>
    </row>
    <row r="20634">
      <c r="B20634" s="42"/>
      <c r="D20634" s="90"/>
      <c r="F20634" s="90"/>
      <c r="G20634" s="42"/>
      <c r="H20634" s="90"/>
      <c r="M20634" s="42"/>
      <c r="S20634" s="42"/>
      <c r="T20634" s="42"/>
      <c r="U20634" s="42"/>
      <c r="V20634" s="42"/>
      <c r="W20634" s="42"/>
      <c r="X20634" s="42"/>
      <c r="Y20634" s="42"/>
      <c r="Z20634" s="42"/>
    </row>
    <row r="20635">
      <c r="B20635" s="42"/>
      <c r="D20635" s="90"/>
      <c r="F20635" s="90"/>
      <c r="G20635" s="42"/>
      <c r="H20635" s="90"/>
      <c r="M20635" s="42"/>
      <c r="S20635" s="42"/>
      <c r="T20635" s="42"/>
      <c r="U20635" s="42"/>
      <c r="V20635" s="42"/>
      <c r="W20635" s="42"/>
      <c r="X20635" s="42"/>
      <c r="Y20635" s="42"/>
      <c r="Z20635" s="42"/>
    </row>
    <row r="20636">
      <c r="B20636" s="42"/>
      <c r="D20636" s="90"/>
      <c r="F20636" s="90"/>
      <c r="G20636" s="42"/>
      <c r="H20636" s="90"/>
      <c r="M20636" s="42"/>
      <c r="S20636" s="42"/>
      <c r="T20636" s="42"/>
      <c r="U20636" s="42"/>
      <c r="V20636" s="42"/>
      <c r="W20636" s="42"/>
      <c r="X20636" s="42"/>
      <c r="Y20636" s="42"/>
      <c r="Z20636" s="42"/>
    </row>
    <row r="20637">
      <c r="B20637" s="42"/>
      <c r="D20637" s="90"/>
      <c r="F20637" s="90"/>
      <c r="G20637" s="42"/>
      <c r="H20637" s="90"/>
      <c r="M20637" s="42"/>
      <c r="S20637" s="42"/>
      <c r="T20637" s="42"/>
      <c r="U20637" s="42"/>
      <c r="V20637" s="42"/>
      <c r="W20637" s="42"/>
      <c r="X20637" s="42"/>
      <c r="Y20637" s="42"/>
      <c r="Z20637" s="42"/>
    </row>
    <row r="20638">
      <c r="B20638" s="42"/>
      <c r="D20638" s="90"/>
      <c r="F20638" s="90"/>
      <c r="G20638" s="42"/>
      <c r="H20638" s="90"/>
      <c r="M20638" s="42"/>
      <c r="S20638" s="42"/>
      <c r="T20638" s="42"/>
      <c r="U20638" s="42"/>
      <c r="V20638" s="42"/>
      <c r="W20638" s="42"/>
      <c r="X20638" s="42"/>
      <c r="Y20638" s="42"/>
      <c r="Z20638" s="42"/>
    </row>
    <row r="20639">
      <c r="B20639" s="42"/>
      <c r="D20639" s="90"/>
      <c r="F20639" s="90"/>
      <c r="G20639" s="42"/>
      <c r="H20639" s="90"/>
      <c r="M20639" s="42"/>
      <c r="S20639" s="42"/>
      <c r="T20639" s="42"/>
      <c r="U20639" s="42"/>
      <c r="V20639" s="42"/>
      <c r="W20639" s="42"/>
      <c r="X20639" s="42"/>
      <c r="Y20639" s="42"/>
      <c r="Z20639" s="42"/>
    </row>
    <row r="20640">
      <c r="B20640" s="42"/>
      <c r="D20640" s="90"/>
      <c r="F20640" s="90"/>
      <c r="G20640" s="42"/>
      <c r="H20640" s="90"/>
      <c r="M20640" s="42"/>
      <c r="S20640" s="42"/>
      <c r="T20640" s="42"/>
      <c r="U20640" s="42"/>
      <c r="V20640" s="42"/>
      <c r="W20640" s="42"/>
      <c r="X20640" s="42"/>
      <c r="Y20640" s="42"/>
      <c r="Z20640" s="42"/>
    </row>
    <row r="20641">
      <c r="B20641" s="42"/>
      <c r="D20641" s="90"/>
      <c r="F20641" s="90"/>
      <c r="G20641" s="42"/>
      <c r="H20641" s="90"/>
      <c r="M20641" s="42"/>
      <c r="S20641" s="42"/>
      <c r="T20641" s="42"/>
      <c r="U20641" s="42"/>
      <c r="V20641" s="42"/>
      <c r="W20641" s="42"/>
      <c r="X20641" s="42"/>
      <c r="Y20641" s="42"/>
      <c r="Z20641" s="42"/>
    </row>
    <row r="20642">
      <c r="B20642" s="42"/>
      <c r="D20642" s="90"/>
      <c r="F20642" s="90"/>
      <c r="G20642" s="42"/>
      <c r="H20642" s="90"/>
      <c r="M20642" s="42"/>
      <c r="S20642" s="42"/>
      <c r="T20642" s="42"/>
      <c r="U20642" s="42"/>
      <c r="V20642" s="42"/>
      <c r="W20642" s="42"/>
      <c r="X20642" s="42"/>
      <c r="Y20642" s="42"/>
      <c r="Z20642" s="42"/>
    </row>
    <row r="20643">
      <c r="B20643" s="42"/>
      <c r="D20643" s="90"/>
      <c r="F20643" s="90"/>
      <c r="G20643" s="42"/>
      <c r="H20643" s="90"/>
      <c r="M20643" s="42"/>
      <c r="S20643" s="42"/>
      <c r="T20643" s="42"/>
      <c r="U20643" s="42"/>
      <c r="V20643" s="42"/>
      <c r="W20643" s="42"/>
      <c r="X20643" s="42"/>
      <c r="Y20643" s="42"/>
      <c r="Z20643" s="42"/>
    </row>
    <row r="20644">
      <c r="B20644" s="42"/>
      <c r="D20644" s="90"/>
      <c r="F20644" s="90"/>
      <c r="G20644" s="42"/>
      <c r="H20644" s="90"/>
      <c r="M20644" s="42"/>
      <c r="S20644" s="42"/>
      <c r="T20644" s="42"/>
      <c r="U20644" s="42"/>
      <c r="V20644" s="42"/>
      <c r="W20644" s="42"/>
      <c r="X20644" s="42"/>
      <c r="Y20644" s="42"/>
      <c r="Z20644" s="42"/>
    </row>
    <row r="20645">
      <c r="B20645" s="42"/>
      <c r="D20645" s="90"/>
      <c r="F20645" s="90"/>
      <c r="G20645" s="42"/>
      <c r="H20645" s="90"/>
      <c r="M20645" s="42"/>
      <c r="S20645" s="42"/>
      <c r="T20645" s="42"/>
      <c r="U20645" s="42"/>
      <c r="V20645" s="42"/>
      <c r="W20645" s="42"/>
      <c r="X20645" s="42"/>
      <c r="Y20645" s="42"/>
      <c r="Z20645" s="42"/>
    </row>
    <row r="20646">
      <c r="B20646" s="42"/>
      <c r="D20646" s="90"/>
      <c r="F20646" s="90"/>
      <c r="G20646" s="42"/>
      <c r="H20646" s="90"/>
      <c r="M20646" s="42"/>
      <c r="S20646" s="42"/>
      <c r="T20646" s="42"/>
      <c r="U20646" s="42"/>
      <c r="V20646" s="42"/>
      <c r="W20646" s="42"/>
      <c r="X20646" s="42"/>
      <c r="Y20646" s="42"/>
      <c r="Z20646" s="42"/>
    </row>
    <row r="20647">
      <c r="B20647" s="42"/>
      <c r="D20647" s="90"/>
      <c r="F20647" s="90"/>
      <c r="G20647" s="42"/>
      <c r="H20647" s="90"/>
      <c r="M20647" s="42"/>
      <c r="S20647" s="42"/>
      <c r="T20647" s="42"/>
      <c r="U20647" s="42"/>
      <c r="V20647" s="42"/>
      <c r="W20647" s="42"/>
      <c r="X20647" s="42"/>
      <c r="Y20647" s="42"/>
      <c r="Z20647" s="42"/>
    </row>
    <row r="20648">
      <c r="B20648" s="42"/>
      <c r="D20648" s="90"/>
      <c r="F20648" s="90"/>
      <c r="G20648" s="42"/>
      <c r="H20648" s="90"/>
      <c r="M20648" s="42"/>
      <c r="S20648" s="42"/>
      <c r="T20648" s="42"/>
      <c r="U20648" s="42"/>
      <c r="V20648" s="42"/>
      <c r="W20648" s="42"/>
      <c r="X20648" s="42"/>
      <c r="Y20648" s="42"/>
      <c r="Z20648" s="42"/>
    </row>
    <row r="20649">
      <c r="B20649" s="42"/>
      <c r="D20649" s="90"/>
      <c r="F20649" s="90"/>
      <c r="G20649" s="42"/>
      <c r="H20649" s="90"/>
      <c r="M20649" s="42"/>
      <c r="S20649" s="42"/>
      <c r="T20649" s="42"/>
      <c r="U20649" s="42"/>
      <c r="V20649" s="42"/>
      <c r="W20649" s="42"/>
      <c r="X20649" s="42"/>
      <c r="Y20649" s="42"/>
      <c r="Z20649" s="42"/>
    </row>
    <row r="20650">
      <c r="B20650" s="42"/>
      <c r="D20650" s="90"/>
      <c r="F20650" s="90"/>
      <c r="G20650" s="42"/>
      <c r="H20650" s="90"/>
      <c r="M20650" s="42"/>
      <c r="S20650" s="42"/>
      <c r="T20650" s="42"/>
      <c r="U20650" s="42"/>
      <c r="V20650" s="42"/>
      <c r="W20650" s="42"/>
      <c r="X20650" s="42"/>
      <c r="Y20650" s="42"/>
      <c r="Z20650" s="42"/>
    </row>
    <row r="20651">
      <c r="B20651" s="42"/>
      <c r="D20651" s="90"/>
      <c r="F20651" s="90"/>
      <c r="G20651" s="42"/>
      <c r="H20651" s="90"/>
      <c r="M20651" s="42"/>
      <c r="S20651" s="42"/>
      <c r="T20651" s="42"/>
      <c r="U20651" s="42"/>
      <c r="V20651" s="42"/>
      <c r="W20651" s="42"/>
      <c r="X20651" s="42"/>
      <c r="Y20651" s="42"/>
      <c r="Z20651" s="42"/>
    </row>
    <row r="20652">
      <c r="B20652" s="42"/>
      <c r="D20652" s="90"/>
      <c r="F20652" s="90"/>
      <c r="G20652" s="42"/>
      <c r="H20652" s="90"/>
      <c r="M20652" s="42"/>
      <c r="S20652" s="42"/>
      <c r="T20652" s="42"/>
      <c r="U20652" s="42"/>
      <c r="V20652" s="42"/>
      <c r="W20652" s="42"/>
      <c r="X20652" s="42"/>
      <c r="Y20652" s="42"/>
      <c r="Z20652" s="42"/>
    </row>
    <row r="20653">
      <c r="B20653" s="42"/>
      <c r="D20653" s="90"/>
      <c r="F20653" s="90"/>
      <c r="G20653" s="42"/>
      <c r="H20653" s="90"/>
      <c r="M20653" s="42"/>
      <c r="S20653" s="42"/>
      <c r="T20653" s="42"/>
      <c r="U20653" s="42"/>
      <c r="V20653" s="42"/>
      <c r="W20653" s="42"/>
      <c r="X20653" s="42"/>
      <c r="Y20653" s="42"/>
      <c r="Z20653" s="42"/>
    </row>
    <row r="20654">
      <c r="B20654" s="42"/>
      <c r="D20654" s="90"/>
      <c r="F20654" s="90"/>
      <c r="G20654" s="42"/>
      <c r="H20654" s="90"/>
      <c r="M20654" s="42"/>
      <c r="S20654" s="42"/>
      <c r="T20654" s="42"/>
      <c r="U20654" s="42"/>
      <c r="V20654" s="42"/>
      <c r="W20654" s="42"/>
      <c r="X20654" s="42"/>
      <c r="Y20654" s="42"/>
      <c r="Z20654" s="42"/>
    </row>
    <row r="20655">
      <c r="B20655" s="42"/>
      <c r="D20655" s="90"/>
      <c r="F20655" s="90"/>
      <c r="G20655" s="42"/>
      <c r="H20655" s="90"/>
      <c r="M20655" s="42"/>
      <c r="S20655" s="42"/>
      <c r="T20655" s="42"/>
      <c r="U20655" s="42"/>
      <c r="V20655" s="42"/>
      <c r="W20655" s="42"/>
      <c r="X20655" s="42"/>
      <c r="Y20655" s="42"/>
      <c r="Z20655" s="42"/>
    </row>
    <row r="20656">
      <c r="B20656" s="42"/>
      <c r="D20656" s="90"/>
      <c r="F20656" s="90"/>
      <c r="G20656" s="42"/>
      <c r="H20656" s="90"/>
      <c r="M20656" s="42"/>
      <c r="S20656" s="42"/>
      <c r="T20656" s="42"/>
      <c r="U20656" s="42"/>
      <c r="V20656" s="42"/>
      <c r="W20656" s="42"/>
      <c r="X20656" s="42"/>
      <c r="Y20656" s="42"/>
      <c r="Z20656" s="42"/>
    </row>
    <row r="20657">
      <c r="B20657" s="42"/>
      <c r="D20657" s="90"/>
      <c r="F20657" s="90"/>
      <c r="G20657" s="42"/>
      <c r="H20657" s="90"/>
      <c r="M20657" s="42"/>
      <c r="S20657" s="42"/>
      <c r="T20657" s="42"/>
      <c r="U20657" s="42"/>
      <c r="V20657" s="42"/>
      <c r="W20657" s="42"/>
      <c r="X20657" s="42"/>
      <c r="Y20657" s="42"/>
      <c r="Z20657" s="42"/>
    </row>
    <row r="20658">
      <c r="B20658" s="42"/>
      <c r="D20658" s="90"/>
      <c r="F20658" s="90"/>
      <c r="G20658" s="42"/>
      <c r="H20658" s="90"/>
      <c r="M20658" s="42"/>
      <c r="S20658" s="42"/>
      <c r="T20658" s="42"/>
      <c r="U20658" s="42"/>
      <c r="V20658" s="42"/>
      <c r="W20658" s="42"/>
      <c r="X20658" s="42"/>
      <c r="Y20658" s="42"/>
      <c r="Z20658" s="42"/>
    </row>
    <row r="20659">
      <c r="B20659" s="42"/>
      <c r="D20659" s="90"/>
      <c r="F20659" s="90"/>
      <c r="G20659" s="42"/>
      <c r="H20659" s="90"/>
      <c r="M20659" s="42"/>
      <c r="S20659" s="42"/>
      <c r="T20659" s="42"/>
      <c r="U20659" s="42"/>
      <c r="V20659" s="42"/>
      <c r="W20659" s="42"/>
      <c r="X20659" s="42"/>
      <c r="Y20659" s="42"/>
      <c r="Z20659" s="42"/>
    </row>
    <row r="20660">
      <c r="B20660" s="42"/>
      <c r="D20660" s="90"/>
      <c r="F20660" s="90"/>
      <c r="G20660" s="42"/>
      <c r="H20660" s="90"/>
      <c r="M20660" s="42"/>
      <c r="S20660" s="42"/>
      <c r="T20660" s="42"/>
      <c r="U20660" s="42"/>
      <c r="V20660" s="42"/>
      <c r="W20660" s="42"/>
      <c r="X20660" s="42"/>
      <c r="Y20660" s="42"/>
      <c r="Z20660" s="42"/>
    </row>
    <row r="20661">
      <c r="B20661" s="42"/>
      <c r="D20661" s="90"/>
      <c r="F20661" s="90"/>
      <c r="G20661" s="42"/>
      <c r="H20661" s="90"/>
      <c r="M20661" s="42"/>
      <c r="S20661" s="42"/>
      <c r="T20661" s="42"/>
      <c r="U20661" s="42"/>
      <c r="V20661" s="42"/>
      <c r="W20661" s="42"/>
      <c r="X20661" s="42"/>
      <c r="Y20661" s="42"/>
      <c r="Z20661" s="42"/>
    </row>
    <row r="20662">
      <c r="B20662" s="42"/>
      <c r="D20662" s="90"/>
      <c r="F20662" s="90"/>
      <c r="G20662" s="42"/>
      <c r="H20662" s="90"/>
      <c r="M20662" s="42"/>
      <c r="S20662" s="42"/>
      <c r="T20662" s="42"/>
      <c r="U20662" s="42"/>
      <c r="V20662" s="42"/>
      <c r="W20662" s="42"/>
      <c r="X20662" s="42"/>
      <c r="Y20662" s="42"/>
      <c r="Z20662" s="42"/>
    </row>
    <row r="20663">
      <c r="B20663" s="42"/>
      <c r="D20663" s="90"/>
      <c r="F20663" s="90"/>
      <c r="G20663" s="42"/>
      <c r="H20663" s="90"/>
      <c r="M20663" s="42"/>
      <c r="S20663" s="42"/>
      <c r="T20663" s="42"/>
      <c r="U20663" s="42"/>
      <c r="V20663" s="42"/>
      <c r="W20663" s="42"/>
      <c r="X20663" s="42"/>
      <c r="Y20663" s="42"/>
      <c r="Z20663" s="42"/>
    </row>
    <row r="20664">
      <c r="B20664" s="42"/>
      <c r="D20664" s="90"/>
      <c r="F20664" s="90"/>
      <c r="G20664" s="42"/>
      <c r="H20664" s="90"/>
      <c r="M20664" s="42"/>
      <c r="S20664" s="42"/>
      <c r="T20664" s="42"/>
      <c r="U20664" s="42"/>
      <c r="V20664" s="42"/>
      <c r="W20664" s="42"/>
      <c r="X20664" s="42"/>
      <c r="Y20664" s="42"/>
      <c r="Z20664" s="42"/>
    </row>
    <row r="20665">
      <c r="B20665" s="42"/>
      <c r="D20665" s="90"/>
      <c r="F20665" s="90"/>
      <c r="G20665" s="42"/>
      <c r="H20665" s="90"/>
      <c r="M20665" s="42"/>
      <c r="S20665" s="42"/>
      <c r="T20665" s="42"/>
      <c r="U20665" s="42"/>
      <c r="V20665" s="42"/>
      <c r="W20665" s="42"/>
      <c r="X20665" s="42"/>
      <c r="Y20665" s="42"/>
      <c r="Z20665" s="42"/>
    </row>
    <row r="20666">
      <c r="B20666" s="42"/>
      <c r="D20666" s="90"/>
      <c r="F20666" s="90"/>
      <c r="G20666" s="42"/>
      <c r="H20666" s="90"/>
      <c r="M20666" s="42"/>
      <c r="S20666" s="42"/>
      <c r="T20666" s="42"/>
      <c r="U20666" s="42"/>
      <c r="V20666" s="42"/>
      <c r="W20666" s="42"/>
      <c r="X20666" s="42"/>
      <c r="Y20666" s="42"/>
      <c r="Z20666" s="42"/>
    </row>
    <row r="20667">
      <c r="B20667" s="42"/>
      <c r="D20667" s="90"/>
      <c r="F20667" s="90"/>
      <c r="G20667" s="42"/>
      <c r="H20667" s="90"/>
      <c r="M20667" s="42"/>
      <c r="S20667" s="42"/>
      <c r="T20667" s="42"/>
      <c r="U20667" s="42"/>
      <c r="V20667" s="42"/>
      <c r="W20667" s="42"/>
      <c r="X20667" s="42"/>
      <c r="Y20667" s="42"/>
      <c r="Z20667" s="42"/>
    </row>
    <row r="20668">
      <c r="B20668" s="42"/>
      <c r="D20668" s="90"/>
      <c r="F20668" s="90"/>
      <c r="G20668" s="42"/>
      <c r="H20668" s="90"/>
      <c r="M20668" s="42"/>
      <c r="S20668" s="42"/>
      <c r="T20668" s="42"/>
      <c r="U20668" s="42"/>
      <c r="V20668" s="42"/>
      <c r="W20668" s="42"/>
      <c r="X20668" s="42"/>
      <c r="Y20668" s="42"/>
      <c r="Z20668" s="42"/>
    </row>
    <row r="20669">
      <c r="B20669" s="42"/>
      <c r="D20669" s="90"/>
      <c r="F20669" s="90"/>
      <c r="G20669" s="42"/>
      <c r="H20669" s="90"/>
      <c r="M20669" s="42"/>
      <c r="S20669" s="42"/>
      <c r="T20669" s="42"/>
      <c r="U20669" s="42"/>
      <c r="V20669" s="42"/>
      <c r="W20669" s="42"/>
      <c r="X20669" s="42"/>
      <c r="Y20669" s="42"/>
      <c r="Z20669" s="42"/>
    </row>
    <row r="20670">
      <c r="B20670" s="42"/>
      <c r="D20670" s="90"/>
      <c r="F20670" s="90"/>
      <c r="G20670" s="42"/>
      <c r="H20670" s="90"/>
      <c r="M20670" s="42"/>
      <c r="S20670" s="42"/>
      <c r="T20670" s="42"/>
      <c r="U20670" s="42"/>
      <c r="V20670" s="42"/>
      <c r="W20670" s="42"/>
      <c r="X20670" s="42"/>
      <c r="Y20670" s="42"/>
      <c r="Z20670" s="42"/>
    </row>
    <row r="20671">
      <c r="B20671" s="42"/>
      <c r="D20671" s="90"/>
      <c r="F20671" s="90"/>
      <c r="G20671" s="42"/>
      <c r="H20671" s="90"/>
      <c r="M20671" s="42"/>
      <c r="S20671" s="42"/>
      <c r="T20671" s="42"/>
      <c r="U20671" s="42"/>
      <c r="V20671" s="42"/>
      <c r="W20671" s="42"/>
      <c r="X20671" s="42"/>
      <c r="Y20671" s="42"/>
      <c r="Z20671" s="42"/>
    </row>
    <row r="20672">
      <c r="B20672" s="42"/>
      <c r="D20672" s="90"/>
      <c r="F20672" s="90"/>
      <c r="G20672" s="42"/>
      <c r="H20672" s="90"/>
      <c r="M20672" s="42"/>
      <c r="S20672" s="42"/>
      <c r="T20672" s="42"/>
      <c r="U20672" s="42"/>
      <c r="V20672" s="42"/>
      <c r="W20672" s="42"/>
      <c r="X20672" s="42"/>
      <c r="Y20672" s="42"/>
      <c r="Z20672" s="42"/>
    </row>
    <row r="20673">
      <c r="B20673" s="42"/>
      <c r="D20673" s="90"/>
      <c r="F20673" s="90"/>
      <c r="G20673" s="42"/>
      <c r="H20673" s="90"/>
      <c r="M20673" s="42"/>
      <c r="S20673" s="42"/>
      <c r="T20673" s="42"/>
      <c r="U20673" s="42"/>
      <c r="V20673" s="42"/>
      <c r="W20673" s="42"/>
      <c r="X20673" s="42"/>
      <c r="Y20673" s="42"/>
      <c r="Z20673" s="42"/>
    </row>
    <row r="20674">
      <c r="B20674" s="42"/>
      <c r="D20674" s="90"/>
      <c r="F20674" s="90"/>
      <c r="G20674" s="42"/>
      <c r="H20674" s="90"/>
      <c r="M20674" s="42"/>
      <c r="S20674" s="42"/>
      <c r="T20674" s="42"/>
      <c r="U20674" s="42"/>
      <c r="V20674" s="42"/>
      <c r="W20674" s="42"/>
      <c r="X20674" s="42"/>
      <c r="Y20674" s="42"/>
      <c r="Z20674" s="42"/>
    </row>
    <row r="20675">
      <c r="B20675" s="42"/>
      <c r="D20675" s="90"/>
      <c r="F20675" s="90"/>
      <c r="G20675" s="42"/>
      <c r="H20675" s="90"/>
      <c r="M20675" s="42"/>
      <c r="S20675" s="42"/>
      <c r="T20675" s="42"/>
      <c r="U20675" s="42"/>
      <c r="V20675" s="42"/>
      <c r="W20675" s="42"/>
      <c r="X20675" s="42"/>
      <c r="Y20675" s="42"/>
      <c r="Z20675" s="42"/>
    </row>
    <row r="20676">
      <c r="B20676" s="42"/>
      <c r="D20676" s="90"/>
      <c r="F20676" s="90"/>
      <c r="G20676" s="42"/>
      <c r="H20676" s="90"/>
      <c r="M20676" s="42"/>
      <c r="S20676" s="42"/>
      <c r="T20676" s="42"/>
      <c r="U20676" s="42"/>
      <c r="V20676" s="42"/>
      <c r="W20676" s="42"/>
      <c r="X20676" s="42"/>
      <c r="Y20676" s="42"/>
      <c r="Z20676" s="42"/>
    </row>
    <row r="20677">
      <c r="B20677" s="42"/>
      <c r="D20677" s="90"/>
      <c r="F20677" s="90"/>
      <c r="G20677" s="42"/>
      <c r="H20677" s="90"/>
      <c r="M20677" s="42"/>
      <c r="S20677" s="42"/>
      <c r="T20677" s="42"/>
      <c r="U20677" s="42"/>
      <c r="V20677" s="42"/>
      <c r="W20677" s="42"/>
      <c r="X20677" s="42"/>
      <c r="Y20677" s="42"/>
      <c r="Z20677" s="42"/>
    </row>
    <row r="20678">
      <c r="B20678" s="42"/>
      <c r="D20678" s="90"/>
      <c r="F20678" s="90"/>
      <c r="G20678" s="42"/>
      <c r="H20678" s="90"/>
      <c r="M20678" s="42"/>
      <c r="S20678" s="42"/>
      <c r="T20678" s="42"/>
      <c r="U20678" s="42"/>
      <c r="V20678" s="42"/>
      <c r="W20678" s="42"/>
      <c r="X20678" s="42"/>
      <c r="Y20678" s="42"/>
      <c r="Z20678" s="42"/>
    </row>
    <row r="20679">
      <c r="B20679" s="42"/>
      <c r="D20679" s="90"/>
      <c r="F20679" s="90"/>
      <c r="G20679" s="42"/>
      <c r="H20679" s="90"/>
      <c r="M20679" s="42"/>
      <c r="S20679" s="42"/>
      <c r="T20679" s="42"/>
      <c r="U20679" s="42"/>
      <c r="V20679" s="42"/>
      <c r="W20679" s="42"/>
      <c r="X20679" s="42"/>
      <c r="Y20679" s="42"/>
      <c r="Z20679" s="42"/>
    </row>
    <row r="20680">
      <c r="B20680" s="42"/>
      <c r="D20680" s="90"/>
      <c r="F20680" s="90"/>
      <c r="G20680" s="42"/>
      <c r="H20680" s="90"/>
      <c r="M20680" s="42"/>
      <c r="S20680" s="42"/>
      <c r="T20680" s="42"/>
      <c r="U20680" s="42"/>
      <c r="V20680" s="42"/>
      <c r="W20680" s="42"/>
      <c r="X20680" s="42"/>
      <c r="Y20680" s="42"/>
      <c r="Z20680" s="42"/>
    </row>
    <row r="20681">
      <c r="B20681" s="42"/>
      <c r="D20681" s="90"/>
      <c r="F20681" s="90"/>
      <c r="G20681" s="42"/>
      <c r="H20681" s="90"/>
      <c r="M20681" s="42"/>
      <c r="S20681" s="42"/>
      <c r="T20681" s="42"/>
      <c r="U20681" s="42"/>
      <c r="V20681" s="42"/>
      <c r="W20681" s="42"/>
      <c r="X20681" s="42"/>
      <c r="Y20681" s="42"/>
      <c r="Z20681" s="42"/>
    </row>
    <row r="20682">
      <c r="B20682" s="42"/>
      <c r="D20682" s="90"/>
      <c r="F20682" s="90"/>
      <c r="G20682" s="42"/>
      <c r="H20682" s="90"/>
      <c r="M20682" s="42"/>
      <c r="S20682" s="42"/>
      <c r="T20682" s="42"/>
      <c r="U20682" s="42"/>
      <c r="V20682" s="42"/>
      <c r="W20682" s="42"/>
      <c r="X20682" s="42"/>
      <c r="Y20682" s="42"/>
      <c r="Z20682" s="42"/>
    </row>
    <row r="20683">
      <c r="B20683" s="42"/>
      <c r="D20683" s="90"/>
      <c r="F20683" s="90"/>
      <c r="G20683" s="42"/>
      <c r="H20683" s="90"/>
      <c r="M20683" s="42"/>
      <c r="S20683" s="42"/>
      <c r="T20683" s="42"/>
      <c r="U20683" s="42"/>
      <c r="V20683" s="42"/>
      <c r="W20683" s="42"/>
      <c r="X20683" s="42"/>
      <c r="Y20683" s="42"/>
      <c r="Z20683" s="42"/>
    </row>
    <row r="20684">
      <c r="B20684" s="42"/>
      <c r="D20684" s="90"/>
      <c r="F20684" s="90"/>
      <c r="G20684" s="42"/>
      <c r="H20684" s="90"/>
      <c r="M20684" s="42"/>
      <c r="S20684" s="42"/>
      <c r="T20684" s="42"/>
      <c r="U20684" s="42"/>
      <c r="V20684" s="42"/>
      <c r="W20684" s="42"/>
      <c r="X20684" s="42"/>
      <c r="Y20684" s="42"/>
      <c r="Z20684" s="42"/>
    </row>
    <row r="20685">
      <c r="B20685" s="42"/>
      <c r="D20685" s="90"/>
      <c r="F20685" s="90"/>
      <c r="G20685" s="42"/>
      <c r="H20685" s="90"/>
      <c r="M20685" s="42"/>
      <c r="S20685" s="42"/>
      <c r="T20685" s="42"/>
      <c r="U20685" s="42"/>
      <c r="V20685" s="42"/>
      <c r="W20685" s="42"/>
      <c r="X20685" s="42"/>
      <c r="Y20685" s="42"/>
      <c r="Z20685" s="42"/>
    </row>
    <row r="20686">
      <c r="B20686" s="42"/>
      <c r="D20686" s="90"/>
      <c r="F20686" s="90"/>
      <c r="G20686" s="42"/>
      <c r="H20686" s="90"/>
      <c r="M20686" s="42"/>
      <c r="S20686" s="42"/>
      <c r="T20686" s="42"/>
      <c r="U20686" s="42"/>
      <c r="V20686" s="42"/>
      <c r="W20686" s="42"/>
      <c r="X20686" s="42"/>
      <c r="Y20686" s="42"/>
      <c r="Z20686" s="42"/>
    </row>
    <row r="20687">
      <c r="B20687" s="42"/>
      <c r="D20687" s="90"/>
      <c r="F20687" s="90"/>
      <c r="G20687" s="42"/>
      <c r="H20687" s="90"/>
      <c r="M20687" s="42"/>
      <c r="S20687" s="42"/>
      <c r="T20687" s="42"/>
      <c r="U20687" s="42"/>
      <c r="V20687" s="42"/>
      <c r="W20687" s="42"/>
      <c r="X20687" s="42"/>
      <c r="Y20687" s="42"/>
      <c r="Z20687" s="42"/>
    </row>
    <row r="20688">
      <c r="B20688" s="42"/>
      <c r="D20688" s="90"/>
      <c r="F20688" s="90"/>
      <c r="G20688" s="42"/>
      <c r="H20688" s="90"/>
      <c r="M20688" s="42"/>
      <c r="S20688" s="42"/>
      <c r="T20688" s="42"/>
      <c r="U20688" s="42"/>
      <c r="V20688" s="42"/>
      <c r="W20688" s="42"/>
      <c r="X20688" s="42"/>
      <c r="Y20688" s="42"/>
      <c r="Z20688" s="42"/>
    </row>
    <row r="20689">
      <c r="B20689" s="42"/>
      <c r="D20689" s="90"/>
      <c r="F20689" s="90"/>
      <c r="G20689" s="42"/>
      <c r="H20689" s="90"/>
      <c r="M20689" s="42"/>
      <c r="S20689" s="42"/>
      <c r="T20689" s="42"/>
      <c r="U20689" s="42"/>
      <c r="V20689" s="42"/>
      <c r="W20689" s="42"/>
      <c r="X20689" s="42"/>
      <c r="Y20689" s="42"/>
      <c r="Z20689" s="42"/>
    </row>
    <row r="20690">
      <c r="B20690" s="42"/>
      <c r="D20690" s="90"/>
      <c r="F20690" s="90"/>
      <c r="G20690" s="42"/>
      <c r="H20690" s="90"/>
      <c r="M20690" s="42"/>
      <c r="S20690" s="42"/>
      <c r="T20690" s="42"/>
      <c r="U20690" s="42"/>
      <c r="V20690" s="42"/>
      <c r="W20690" s="42"/>
      <c r="X20690" s="42"/>
      <c r="Y20690" s="42"/>
      <c r="Z20690" s="42"/>
    </row>
    <row r="20691">
      <c r="B20691" s="42"/>
      <c r="D20691" s="90"/>
      <c r="F20691" s="90"/>
      <c r="G20691" s="42"/>
      <c r="H20691" s="90"/>
      <c r="M20691" s="42"/>
      <c r="S20691" s="42"/>
      <c r="T20691" s="42"/>
      <c r="U20691" s="42"/>
      <c r="V20691" s="42"/>
      <c r="W20691" s="42"/>
      <c r="X20691" s="42"/>
      <c r="Y20691" s="42"/>
      <c r="Z20691" s="42"/>
    </row>
    <row r="20692">
      <c r="B20692" s="42"/>
      <c r="D20692" s="90"/>
      <c r="F20692" s="90"/>
      <c r="G20692" s="42"/>
      <c r="H20692" s="90"/>
      <c r="M20692" s="42"/>
      <c r="S20692" s="42"/>
      <c r="T20692" s="42"/>
      <c r="U20692" s="42"/>
      <c r="V20692" s="42"/>
      <c r="W20692" s="42"/>
      <c r="X20692" s="42"/>
      <c r="Y20692" s="42"/>
      <c r="Z20692" s="42"/>
    </row>
    <row r="20693">
      <c r="B20693" s="42"/>
      <c r="D20693" s="90"/>
      <c r="F20693" s="90"/>
      <c r="G20693" s="42"/>
      <c r="H20693" s="90"/>
      <c r="M20693" s="42"/>
      <c r="S20693" s="42"/>
      <c r="T20693" s="42"/>
      <c r="U20693" s="42"/>
      <c r="V20693" s="42"/>
      <c r="W20693" s="42"/>
      <c r="X20693" s="42"/>
      <c r="Y20693" s="42"/>
      <c r="Z20693" s="42"/>
    </row>
    <row r="20694">
      <c r="B20694" s="42"/>
      <c r="D20694" s="90"/>
      <c r="F20694" s="90"/>
      <c r="G20694" s="42"/>
      <c r="H20694" s="90"/>
      <c r="M20694" s="42"/>
      <c r="S20694" s="42"/>
      <c r="T20694" s="42"/>
      <c r="U20694" s="42"/>
      <c r="V20694" s="42"/>
      <c r="W20694" s="42"/>
      <c r="X20694" s="42"/>
      <c r="Y20694" s="42"/>
      <c r="Z20694" s="42"/>
    </row>
    <row r="20695">
      <c r="B20695" s="42"/>
      <c r="D20695" s="90"/>
      <c r="F20695" s="90"/>
      <c r="G20695" s="42"/>
      <c r="H20695" s="90"/>
      <c r="M20695" s="42"/>
      <c r="S20695" s="42"/>
      <c r="T20695" s="42"/>
      <c r="U20695" s="42"/>
      <c r="V20695" s="42"/>
      <c r="W20695" s="42"/>
      <c r="X20695" s="42"/>
      <c r="Y20695" s="42"/>
      <c r="Z20695" s="42"/>
    </row>
    <row r="20696">
      <c r="B20696" s="42"/>
      <c r="D20696" s="90"/>
      <c r="F20696" s="90"/>
      <c r="G20696" s="42"/>
      <c r="H20696" s="90"/>
      <c r="M20696" s="42"/>
      <c r="S20696" s="42"/>
      <c r="T20696" s="42"/>
      <c r="U20696" s="42"/>
      <c r="V20696" s="42"/>
      <c r="W20696" s="42"/>
      <c r="X20696" s="42"/>
      <c r="Y20696" s="42"/>
      <c r="Z20696" s="42"/>
    </row>
    <row r="20697">
      <c r="B20697" s="42"/>
      <c r="D20697" s="90"/>
      <c r="F20697" s="90"/>
      <c r="G20697" s="42"/>
      <c r="H20697" s="90"/>
      <c r="M20697" s="42"/>
      <c r="S20697" s="42"/>
      <c r="T20697" s="42"/>
      <c r="U20697" s="42"/>
      <c r="V20697" s="42"/>
      <c r="W20697" s="42"/>
      <c r="X20697" s="42"/>
      <c r="Y20697" s="42"/>
      <c r="Z20697" s="42"/>
    </row>
    <row r="20698">
      <c r="B20698" s="42"/>
      <c r="D20698" s="90"/>
      <c r="F20698" s="90"/>
      <c r="G20698" s="42"/>
      <c r="H20698" s="90"/>
      <c r="M20698" s="42"/>
      <c r="S20698" s="42"/>
      <c r="T20698" s="42"/>
      <c r="U20698" s="42"/>
      <c r="V20698" s="42"/>
      <c r="W20698" s="42"/>
      <c r="X20698" s="42"/>
      <c r="Y20698" s="42"/>
      <c r="Z20698" s="42"/>
    </row>
    <row r="20699">
      <c r="B20699" s="42"/>
      <c r="D20699" s="90"/>
      <c r="F20699" s="90"/>
      <c r="G20699" s="42"/>
      <c r="H20699" s="90"/>
      <c r="M20699" s="42"/>
      <c r="S20699" s="42"/>
      <c r="T20699" s="42"/>
      <c r="U20699" s="42"/>
      <c r="V20699" s="42"/>
      <c r="W20699" s="42"/>
      <c r="X20699" s="42"/>
      <c r="Y20699" s="42"/>
      <c r="Z20699" s="42"/>
    </row>
    <row r="20700">
      <c r="B20700" s="42"/>
      <c r="D20700" s="90"/>
      <c r="F20700" s="90"/>
      <c r="G20700" s="42"/>
      <c r="H20700" s="90"/>
      <c r="M20700" s="42"/>
      <c r="S20700" s="42"/>
      <c r="T20700" s="42"/>
      <c r="U20700" s="42"/>
      <c r="V20700" s="42"/>
      <c r="W20700" s="42"/>
      <c r="X20700" s="42"/>
      <c r="Y20700" s="42"/>
      <c r="Z20700" s="42"/>
    </row>
    <row r="20701">
      <c r="B20701" s="42"/>
      <c r="D20701" s="90"/>
      <c r="F20701" s="90"/>
      <c r="G20701" s="42"/>
      <c r="H20701" s="90"/>
      <c r="M20701" s="42"/>
      <c r="S20701" s="42"/>
      <c r="T20701" s="42"/>
      <c r="U20701" s="42"/>
      <c r="V20701" s="42"/>
      <c r="W20701" s="42"/>
      <c r="X20701" s="42"/>
      <c r="Y20701" s="42"/>
      <c r="Z20701" s="42"/>
    </row>
    <row r="20702">
      <c r="B20702" s="42"/>
      <c r="D20702" s="90"/>
      <c r="F20702" s="90"/>
      <c r="G20702" s="42"/>
      <c r="H20702" s="90"/>
      <c r="M20702" s="42"/>
      <c r="S20702" s="42"/>
      <c r="T20702" s="42"/>
      <c r="U20702" s="42"/>
      <c r="V20702" s="42"/>
      <c r="W20702" s="42"/>
      <c r="X20702" s="42"/>
      <c r="Y20702" s="42"/>
      <c r="Z20702" s="42"/>
    </row>
    <row r="20703">
      <c r="B20703" s="42"/>
      <c r="D20703" s="90"/>
      <c r="F20703" s="90"/>
      <c r="G20703" s="42"/>
      <c r="H20703" s="90"/>
      <c r="M20703" s="42"/>
      <c r="S20703" s="42"/>
      <c r="T20703" s="42"/>
      <c r="U20703" s="42"/>
      <c r="V20703" s="42"/>
      <c r="W20703" s="42"/>
      <c r="X20703" s="42"/>
      <c r="Y20703" s="42"/>
      <c r="Z20703" s="42"/>
    </row>
    <row r="20704">
      <c r="B20704" s="42"/>
      <c r="D20704" s="90"/>
      <c r="F20704" s="90"/>
      <c r="G20704" s="42"/>
      <c r="H20704" s="90"/>
      <c r="M20704" s="42"/>
      <c r="S20704" s="42"/>
      <c r="T20704" s="42"/>
      <c r="U20704" s="42"/>
      <c r="V20704" s="42"/>
      <c r="W20704" s="42"/>
      <c r="X20704" s="42"/>
      <c r="Y20704" s="42"/>
      <c r="Z20704" s="42"/>
    </row>
    <row r="20705">
      <c r="B20705" s="42"/>
      <c r="D20705" s="90"/>
      <c r="F20705" s="90"/>
      <c r="G20705" s="42"/>
      <c r="H20705" s="90"/>
      <c r="M20705" s="42"/>
      <c r="S20705" s="42"/>
      <c r="T20705" s="42"/>
      <c r="U20705" s="42"/>
      <c r="V20705" s="42"/>
      <c r="W20705" s="42"/>
      <c r="X20705" s="42"/>
      <c r="Y20705" s="42"/>
      <c r="Z20705" s="42"/>
    </row>
    <row r="20706">
      <c r="B20706" s="42"/>
      <c r="D20706" s="90"/>
      <c r="F20706" s="90"/>
      <c r="G20706" s="42"/>
      <c r="H20706" s="90"/>
      <c r="M20706" s="42"/>
      <c r="S20706" s="42"/>
      <c r="T20706" s="42"/>
      <c r="U20706" s="42"/>
      <c r="V20706" s="42"/>
      <c r="W20706" s="42"/>
      <c r="X20706" s="42"/>
      <c r="Y20706" s="42"/>
      <c r="Z20706" s="42"/>
    </row>
    <row r="20707">
      <c r="B20707" s="42"/>
      <c r="D20707" s="90"/>
      <c r="F20707" s="90"/>
      <c r="G20707" s="42"/>
      <c r="H20707" s="90"/>
      <c r="M20707" s="42"/>
      <c r="S20707" s="42"/>
      <c r="T20707" s="42"/>
      <c r="U20707" s="42"/>
      <c r="V20707" s="42"/>
      <c r="W20707" s="42"/>
      <c r="X20707" s="42"/>
      <c r="Y20707" s="42"/>
      <c r="Z20707" s="42"/>
    </row>
    <row r="20708">
      <c r="B20708" s="42"/>
      <c r="D20708" s="90"/>
      <c r="F20708" s="90"/>
      <c r="G20708" s="42"/>
      <c r="H20708" s="90"/>
      <c r="M20708" s="42"/>
      <c r="S20708" s="42"/>
      <c r="T20708" s="42"/>
      <c r="U20708" s="42"/>
      <c r="V20708" s="42"/>
      <c r="W20708" s="42"/>
      <c r="X20708" s="42"/>
      <c r="Y20708" s="42"/>
      <c r="Z20708" s="42"/>
    </row>
    <row r="20709">
      <c r="B20709" s="42"/>
      <c r="D20709" s="90"/>
      <c r="F20709" s="90"/>
      <c r="G20709" s="42"/>
      <c r="H20709" s="90"/>
      <c r="M20709" s="42"/>
      <c r="S20709" s="42"/>
      <c r="T20709" s="42"/>
      <c r="U20709" s="42"/>
      <c r="V20709" s="42"/>
      <c r="W20709" s="42"/>
      <c r="X20709" s="42"/>
      <c r="Y20709" s="42"/>
      <c r="Z20709" s="42"/>
    </row>
    <row r="20710">
      <c r="B20710" s="42"/>
      <c r="D20710" s="90"/>
      <c r="F20710" s="90"/>
      <c r="G20710" s="42"/>
      <c r="H20710" s="90"/>
      <c r="M20710" s="42"/>
      <c r="S20710" s="42"/>
      <c r="T20710" s="42"/>
      <c r="U20710" s="42"/>
      <c r="V20710" s="42"/>
      <c r="W20710" s="42"/>
      <c r="X20710" s="42"/>
      <c r="Y20710" s="42"/>
      <c r="Z20710" s="42"/>
    </row>
    <row r="20711">
      <c r="B20711" s="42"/>
      <c r="D20711" s="90"/>
      <c r="F20711" s="90"/>
      <c r="G20711" s="42"/>
      <c r="H20711" s="90"/>
      <c r="M20711" s="42"/>
      <c r="S20711" s="42"/>
      <c r="T20711" s="42"/>
      <c r="U20711" s="42"/>
      <c r="V20711" s="42"/>
      <c r="W20711" s="42"/>
      <c r="X20711" s="42"/>
      <c r="Y20711" s="42"/>
      <c r="Z20711" s="42"/>
    </row>
    <row r="20712">
      <c r="B20712" s="42"/>
      <c r="D20712" s="90"/>
      <c r="F20712" s="90"/>
      <c r="G20712" s="42"/>
      <c r="H20712" s="90"/>
      <c r="M20712" s="42"/>
      <c r="S20712" s="42"/>
      <c r="T20712" s="42"/>
      <c r="U20712" s="42"/>
      <c r="V20712" s="42"/>
      <c r="W20712" s="42"/>
      <c r="X20712" s="42"/>
      <c r="Y20712" s="42"/>
      <c r="Z20712" s="42"/>
    </row>
    <row r="20713">
      <c r="B20713" s="42"/>
      <c r="D20713" s="90"/>
      <c r="F20713" s="90"/>
      <c r="G20713" s="42"/>
      <c r="H20713" s="90"/>
      <c r="M20713" s="42"/>
      <c r="S20713" s="42"/>
      <c r="T20713" s="42"/>
      <c r="U20713" s="42"/>
      <c r="V20713" s="42"/>
      <c r="W20713" s="42"/>
      <c r="X20713" s="42"/>
      <c r="Y20713" s="42"/>
      <c r="Z20713" s="42"/>
    </row>
    <row r="20714">
      <c r="B20714" s="42"/>
      <c r="D20714" s="90"/>
      <c r="F20714" s="90"/>
      <c r="G20714" s="42"/>
      <c r="H20714" s="90"/>
      <c r="M20714" s="42"/>
      <c r="S20714" s="42"/>
      <c r="T20714" s="42"/>
      <c r="U20714" s="42"/>
      <c r="V20714" s="42"/>
      <c r="W20714" s="42"/>
      <c r="X20714" s="42"/>
      <c r="Y20714" s="42"/>
      <c r="Z20714" s="42"/>
    </row>
    <row r="20715">
      <c r="B20715" s="42"/>
      <c r="D20715" s="90"/>
      <c r="F20715" s="90"/>
      <c r="G20715" s="42"/>
      <c r="H20715" s="90"/>
      <c r="M20715" s="42"/>
      <c r="S20715" s="42"/>
      <c r="T20715" s="42"/>
      <c r="U20715" s="42"/>
      <c r="V20715" s="42"/>
      <c r="W20715" s="42"/>
      <c r="X20715" s="42"/>
      <c r="Y20715" s="42"/>
      <c r="Z20715" s="42"/>
    </row>
    <row r="20716">
      <c r="B20716" s="42"/>
      <c r="D20716" s="90"/>
      <c r="F20716" s="90"/>
      <c r="G20716" s="42"/>
      <c r="H20716" s="90"/>
      <c r="M20716" s="42"/>
      <c r="S20716" s="42"/>
      <c r="T20716" s="42"/>
      <c r="U20716" s="42"/>
      <c r="V20716" s="42"/>
      <c r="W20716" s="42"/>
      <c r="X20716" s="42"/>
      <c r="Y20716" s="42"/>
      <c r="Z20716" s="42"/>
    </row>
    <row r="20717">
      <c r="B20717" s="42"/>
      <c r="D20717" s="90"/>
      <c r="F20717" s="90"/>
      <c r="G20717" s="42"/>
      <c r="H20717" s="90"/>
      <c r="M20717" s="42"/>
      <c r="S20717" s="42"/>
      <c r="T20717" s="42"/>
      <c r="U20717" s="42"/>
      <c r="V20717" s="42"/>
      <c r="W20717" s="42"/>
      <c r="X20717" s="42"/>
      <c r="Y20717" s="42"/>
      <c r="Z20717" s="42"/>
    </row>
    <row r="20718">
      <c r="B20718" s="42"/>
      <c r="D20718" s="90"/>
      <c r="F20718" s="90"/>
      <c r="G20718" s="42"/>
      <c r="H20718" s="90"/>
      <c r="M20718" s="42"/>
      <c r="S20718" s="42"/>
      <c r="T20718" s="42"/>
      <c r="U20718" s="42"/>
      <c r="V20718" s="42"/>
      <c r="W20718" s="42"/>
      <c r="X20718" s="42"/>
      <c r="Y20718" s="42"/>
      <c r="Z20718" s="42"/>
    </row>
    <row r="20719">
      <c r="B20719" s="42"/>
      <c r="D20719" s="90"/>
      <c r="F20719" s="90"/>
      <c r="G20719" s="42"/>
      <c r="H20719" s="90"/>
      <c r="M20719" s="42"/>
      <c r="S20719" s="42"/>
      <c r="T20719" s="42"/>
      <c r="U20719" s="42"/>
      <c r="V20719" s="42"/>
      <c r="W20719" s="42"/>
      <c r="X20719" s="42"/>
      <c r="Y20719" s="42"/>
      <c r="Z20719" s="42"/>
    </row>
    <row r="20720">
      <c r="B20720" s="42"/>
      <c r="D20720" s="90"/>
      <c r="F20720" s="90"/>
      <c r="G20720" s="42"/>
      <c r="H20720" s="90"/>
      <c r="M20720" s="42"/>
      <c r="S20720" s="42"/>
      <c r="T20720" s="42"/>
      <c r="U20720" s="42"/>
      <c r="V20720" s="42"/>
      <c r="W20720" s="42"/>
      <c r="X20720" s="42"/>
      <c r="Y20720" s="42"/>
      <c r="Z20720" s="42"/>
    </row>
    <row r="20721">
      <c r="B20721" s="42"/>
      <c r="D20721" s="90"/>
      <c r="F20721" s="90"/>
      <c r="G20721" s="42"/>
      <c r="H20721" s="90"/>
      <c r="M20721" s="42"/>
      <c r="S20721" s="42"/>
      <c r="T20721" s="42"/>
      <c r="U20721" s="42"/>
      <c r="V20721" s="42"/>
      <c r="W20721" s="42"/>
      <c r="X20721" s="42"/>
      <c r="Y20721" s="42"/>
      <c r="Z20721" s="42"/>
    </row>
    <row r="20722">
      <c r="B20722" s="42"/>
      <c r="D20722" s="90"/>
      <c r="F20722" s="90"/>
      <c r="G20722" s="42"/>
      <c r="H20722" s="90"/>
      <c r="M20722" s="42"/>
      <c r="S20722" s="42"/>
      <c r="T20722" s="42"/>
      <c r="U20722" s="42"/>
      <c r="V20722" s="42"/>
      <c r="W20722" s="42"/>
      <c r="X20722" s="42"/>
      <c r="Y20722" s="42"/>
      <c r="Z20722" s="42"/>
    </row>
    <row r="20723">
      <c r="B20723" s="42"/>
      <c r="D20723" s="90"/>
      <c r="F20723" s="90"/>
      <c r="G20723" s="42"/>
      <c r="H20723" s="90"/>
      <c r="M20723" s="42"/>
      <c r="S20723" s="42"/>
      <c r="T20723" s="42"/>
      <c r="U20723" s="42"/>
      <c r="V20723" s="42"/>
      <c r="W20723" s="42"/>
      <c r="X20723" s="42"/>
      <c r="Y20723" s="42"/>
      <c r="Z20723" s="42"/>
    </row>
    <row r="20724">
      <c r="B20724" s="42"/>
      <c r="D20724" s="90"/>
      <c r="F20724" s="90"/>
      <c r="G20724" s="42"/>
      <c r="H20724" s="90"/>
      <c r="M20724" s="42"/>
      <c r="S20724" s="42"/>
      <c r="T20724" s="42"/>
      <c r="U20724" s="42"/>
      <c r="V20724" s="42"/>
      <c r="W20724" s="42"/>
      <c r="X20724" s="42"/>
      <c r="Y20724" s="42"/>
      <c r="Z20724" s="42"/>
    </row>
    <row r="20725">
      <c r="B20725" s="42"/>
      <c r="D20725" s="90"/>
      <c r="F20725" s="90"/>
      <c r="G20725" s="42"/>
      <c r="H20725" s="90"/>
      <c r="M20725" s="42"/>
      <c r="S20725" s="42"/>
      <c r="T20725" s="42"/>
      <c r="U20725" s="42"/>
      <c r="V20725" s="42"/>
      <c r="W20725" s="42"/>
      <c r="X20725" s="42"/>
      <c r="Y20725" s="42"/>
      <c r="Z20725" s="42"/>
    </row>
    <row r="20726">
      <c r="B20726" s="42"/>
      <c r="D20726" s="90"/>
      <c r="F20726" s="90"/>
      <c r="G20726" s="42"/>
      <c r="H20726" s="90"/>
      <c r="M20726" s="42"/>
      <c r="S20726" s="42"/>
      <c r="T20726" s="42"/>
      <c r="U20726" s="42"/>
      <c r="V20726" s="42"/>
      <c r="W20726" s="42"/>
      <c r="X20726" s="42"/>
      <c r="Y20726" s="42"/>
      <c r="Z20726" s="42"/>
    </row>
    <row r="20727">
      <c r="B20727" s="42"/>
      <c r="D20727" s="90"/>
      <c r="F20727" s="90"/>
      <c r="G20727" s="42"/>
      <c r="H20727" s="90"/>
      <c r="M20727" s="42"/>
      <c r="S20727" s="42"/>
      <c r="T20727" s="42"/>
      <c r="U20727" s="42"/>
      <c r="V20727" s="42"/>
      <c r="W20727" s="42"/>
      <c r="X20727" s="42"/>
      <c r="Y20727" s="42"/>
      <c r="Z20727" s="42"/>
    </row>
    <row r="20728">
      <c r="B20728" s="42"/>
      <c r="D20728" s="90"/>
      <c r="F20728" s="90"/>
      <c r="G20728" s="42"/>
      <c r="H20728" s="90"/>
      <c r="M20728" s="42"/>
      <c r="S20728" s="42"/>
      <c r="T20728" s="42"/>
      <c r="U20728" s="42"/>
      <c r="V20728" s="42"/>
      <c r="W20728" s="42"/>
      <c r="X20728" s="42"/>
      <c r="Y20728" s="42"/>
      <c r="Z20728" s="42"/>
    </row>
    <row r="20729">
      <c r="B20729" s="42"/>
      <c r="D20729" s="90"/>
      <c r="F20729" s="90"/>
      <c r="G20729" s="42"/>
      <c r="H20729" s="90"/>
      <c r="M20729" s="42"/>
      <c r="S20729" s="42"/>
      <c r="T20729" s="42"/>
      <c r="U20729" s="42"/>
      <c r="V20729" s="42"/>
      <c r="W20729" s="42"/>
      <c r="X20729" s="42"/>
      <c r="Y20729" s="42"/>
      <c r="Z20729" s="42"/>
    </row>
    <row r="20730">
      <c r="B20730" s="42"/>
      <c r="D20730" s="90"/>
      <c r="F20730" s="90"/>
      <c r="G20730" s="42"/>
      <c r="H20730" s="90"/>
      <c r="M20730" s="42"/>
      <c r="S20730" s="42"/>
      <c r="T20730" s="42"/>
      <c r="U20730" s="42"/>
      <c r="V20730" s="42"/>
      <c r="W20730" s="42"/>
      <c r="X20730" s="42"/>
      <c r="Y20730" s="42"/>
      <c r="Z20730" s="42"/>
    </row>
    <row r="20731">
      <c r="B20731" s="42"/>
      <c r="D20731" s="90"/>
      <c r="F20731" s="90"/>
      <c r="G20731" s="42"/>
      <c r="H20731" s="90"/>
      <c r="M20731" s="42"/>
      <c r="S20731" s="42"/>
      <c r="T20731" s="42"/>
      <c r="U20731" s="42"/>
      <c r="V20731" s="42"/>
      <c r="W20731" s="42"/>
      <c r="X20731" s="42"/>
      <c r="Y20731" s="42"/>
      <c r="Z20731" s="42"/>
    </row>
    <row r="20732">
      <c r="B20732" s="42"/>
      <c r="D20732" s="90"/>
      <c r="F20732" s="90"/>
      <c r="G20732" s="42"/>
      <c r="H20732" s="90"/>
      <c r="M20732" s="42"/>
      <c r="S20732" s="42"/>
      <c r="T20732" s="42"/>
      <c r="U20732" s="42"/>
      <c r="V20732" s="42"/>
      <c r="W20732" s="42"/>
      <c r="X20732" s="42"/>
      <c r="Y20732" s="42"/>
      <c r="Z20732" s="42"/>
    </row>
    <row r="20733">
      <c r="B20733" s="42"/>
      <c r="D20733" s="90"/>
      <c r="F20733" s="90"/>
      <c r="G20733" s="42"/>
      <c r="H20733" s="90"/>
      <c r="M20733" s="42"/>
      <c r="S20733" s="42"/>
      <c r="T20733" s="42"/>
      <c r="U20733" s="42"/>
      <c r="V20733" s="42"/>
      <c r="W20733" s="42"/>
      <c r="X20733" s="42"/>
      <c r="Y20733" s="42"/>
      <c r="Z20733" s="42"/>
    </row>
    <row r="20734">
      <c r="B20734" s="42"/>
      <c r="D20734" s="90"/>
      <c r="F20734" s="90"/>
      <c r="G20734" s="42"/>
      <c r="H20734" s="90"/>
      <c r="M20734" s="42"/>
      <c r="S20734" s="42"/>
      <c r="T20734" s="42"/>
      <c r="U20734" s="42"/>
      <c r="V20734" s="42"/>
      <c r="W20734" s="42"/>
      <c r="X20734" s="42"/>
      <c r="Y20734" s="42"/>
      <c r="Z20734" s="42"/>
    </row>
    <row r="20735">
      <c r="B20735" s="42"/>
      <c r="D20735" s="90"/>
      <c r="F20735" s="90"/>
      <c r="G20735" s="42"/>
      <c r="H20735" s="90"/>
      <c r="M20735" s="42"/>
      <c r="S20735" s="42"/>
      <c r="T20735" s="42"/>
      <c r="U20735" s="42"/>
      <c r="V20735" s="42"/>
      <c r="W20735" s="42"/>
      <c r="X20735" s="42"/>
      <c r="Y20735" s="42"/>
      <c r="Z20735" s="42"/>
    </row>
    <row r="20736">
      <c r="B20736" s="42"/>
      <c r="D20736" s="90"/>
      <c r="F20736" s="90"/>
      <c r="G20736" s="42"/>
      <c r="H20736" s="90"/>
      <c r="M20736" s="42"/>
      <c r="S20736" s="42"/>
      <c r="T20736" s="42"/>
      <c r="U20736" s="42"/>
      <c r="V20736" s="42"/>
      <c r="W20736" s="42"/>
      <c r="X20736" s="42"/>
      <c r="Y20736" s="42"/>
      <c r="Z20736" s="42"/>
    </row>
    <row r="20737">
      <c r="B20737" s="42"/>
      <c r="D20737" s="90"/>
      <c r="F20737" s="90"/>
      <c r="G20737" s="42"/>
      <c r="H20737" s="90"/>
      <c r="M20737" s="42"/>
      <c r="S20737" s="42"/>
      <c r="T20737" s="42"/>
      <c r="U20737" s="42"/>
      <c r="V20737" s="42"/>
      <c r="W20737" s="42"/>
      <c r="X20737" s="42"/>
      <c r="Y20737" s="42"/>
      <c r="Z20737" s="42"/>
    </row>
    <row r="20738">
      <c r="B20738" s="42"/>
      <c r="D20738" s="90"/>
      <c r="F20738" s="90"/>
      <c r="G20738" s="42"/>
      <c r="H20738" s="90"/>
      <c r="M20738" s="42"/>
      <c r="S20738" s="42"/>
      <c r="T20738" s="42"/>
      <c r="U20738" s="42"/>
      <c r="V20738" s="42"/>
      <c r="W20738" s="42"/>
      <c r="X20738" s="42"/>
      <c r="Y20738" s="42"/>
      <c r="Z20738" s="42"/>
    </row>
    <row r="20739">
      <c r="B20739" s="42"/>
      <c r="D20739" s="90"/>
      <c r="F20739" s="90"/>
      <c r="G20739" s="42"/>
      <c r="H20739" s="90"/>
      <c r="M20739" s="42"/>
      <c r="S20739" s="42"/>
      <c r="T20739" s="42"/>
      <c r="U20739" s="42"/>
      <c r="V20739" s="42"/>
      <c r="W20739" s="42"/>
      <c r="X20739" s="42"/>
      <c r="Y20739" s="42"/>
      <c r="Z20739" s="42"/>
    </row>
    <row r="20740">
      <c r="B20740" s="42"/>
      <c r="D20740" s="90"/>
      <c r="F20740" s="90"/>
      <c r="G20740" s="42"/>
      <c r="H20740" s="90"/>
      <c r="M20740" s="42"/>
      <c r="S20740" s="42"/>
      <c r="T20740" s="42"/>
      <c r="U20740" s="42"/>
      <c r="V20740" s="42"/>
      <c r="W20740" s="42"/>
      <c r="X20740" s="42"/>
      <c r="Y20740" s="42"/>
      <c r="Z20740" s="42"/>
    </row>
    <row r="20741">
      <c r="B20741" s="42"/>
      <c r="D20741" s="90"/>
      <c r="F20741" s="90"/>
      <c r="G20741" s="42"/>
      <c r="H20741" s="90"/>
      <c r="M20741" s="42"/>
      <c r="S20741" s="42"/>
      <c r="T20741" s="42"/>
      <c r="U20741" s="42"/>
      <c r="V20741" s="42"/>
      <c r="W20741" s="42"/>
      <c r="X20741" s="42"/>
      <c r="Y20741" s="42"/>
      <c r="Z20741" s="42"/>
    </row>
    <row r="20742">
      <c r="B20742" s="42"/>
      <c r="D20742" s="90"/>
      <c r="F20742" s="90"/>
      <c r="G20742" s="42"/>
      <c r="H20742" s="90"/>
      <c r="M20742" s="42"/>
      <c r="S20742" s="42"/>
      <c r="T20742" s="42"/>
      <c r="U20742" s="42"/>
      <c r="V20742" s="42"/>
      <c r="W20742" s="42"/>
      <c r="X20742" s="42"/>
      <c r="Y20742" s="42"/>
      <c r="Z20742" s="42"/>
    </row>
    <row r="20743">
      <c r="B20743" s="42"/>
      <c r="D20743" s="90"/>
      <c r="F20743" s="90"/>
      <c r="G20743" s="42"/>
      <c r="H20743" s="90"/>
      <c r="M20743" s="42"/>
      <c r="S20743" s="42"/>
      <c r="T20743" s="42"/>
      <c r="U20743" s="42"/>
      <c r="V20743" s="42"/>
      <c r="W20743" s="42"/>
      <c r="X20743" s="42"/>
      <c r="Y20743" s="42"/>
      <c r="Z20743" s="42"/>
    </row>
    <row r="20744">
      <c r="B20744" s="42"/>
      <c r="D20744" s="90"/>
      <c r="F20744" s="90"/>
      <c r="G20744" s="42"/>
      <c r="H20744" s="90"/>
      <c r="M20744" s="42"/>
      <c r="S20744" s="42"/>
      <c r="T20744" s="42"/>
      <c r="U20744" s="42"/>
      <c r="V20744" s="42"/>
      <c r="W20744" s="42"/>
      <c r="X20744" s="42"/>
      <c r="Y20744" s="42"/>
      <c r="Z20744" s="42"/>
    </row>
    <row r="20745">
      <c r="B20745" s="42"/>
      <c r="D20745" s="90"/>
      <c r="F20745" s="90"/>
      <c r="G20745" s="42"/>
      <c r="H20745" s="90"/>
      <c r="M20745" s="42"/>
      <c r="S20745" s="42"/>
      <c r="T20745" s="42"/>
      <c r="U20745" s="42"/>
      <c r="V20745" s="42"/>
      <c r="W20745" s="42"/>
      <c r="X20745" s="42"/>
      <c r="Y20745" s="42"/>
      <c r="Z20745" s="42"/>
    </row>
    <row r="20746">
      <c r="B20746" s="42"/>
      <c r="D20746" s="90"/>
      <c r="F20746" s="90"/>
      <c r="G20746" s="42"/>
      <c r="H20746" s="90"/>
      <c r="M20746" s="42"/>
      <c r="S20746" s="42"/>
      <c r="T20746" s="42"/>
      <c r="U20746" s="42"/>
      <c r="V20746" s="42"/>
      <c r="W20746" s="42"/>
      <c r="X20746" s="42"/>
      <c r="Y20746" s="42"/>
      <c r="Z20746" s="42"/>
    </row>
    <row r="20747">
      <c r="B20747" s="42"/>
      <c r="D20747" s="90"/>
      <c r="F20747" s="90"/>
      <c r="G20747" s="42"/>
      <c r="H20747" s="90"/>
      <c r="M20747" s="42"/>
      <c r="S20747" s="42"/>
      <c r="T20747" s="42"/>
      <c r="U20747" s="42"/>
      <c r="V20747" s="42"/>
      <c r="W20747" s="42"/>
      <c r="X20747" s="42"/>
      <c r="Y20747" s="42"/>
      <c r="Z20747" s="42"/>
    </row>
    <row r="20748">
      <c r="B20748" s="42"/>
      <c r="D20748" s="90"/>
      <c r="F20748" s="90"/>
      <c r="G20748" s="42"/>
      <c r="H20748" s="90"/>
      <c r="M20748" s="42"/>
      <c r="S20748" s="42"/>
      <c r="T20748" s="42"/>
      <c r="U20748" s="42"/>
      <c r="V20748" s="42"/>
      <c r="W20748" s="42"/>
      <c r="X20748" s="42"/>
      <c r="Y20748" s="42"/>
      <c r="Z20748" s="42"/>
    </row>
    <row r="20749">
      <c r="B20749" s="42"/>
      <c r="D20749" s="90"/>
      <c r="F20749" s="90"/>
      <c r="G20749" s="42"/>
      <c r="H20749" s="90"/>
      <c r="M20749" s="42"/>
      <c r="S20749" s="42"/>
      <c r="T20749" s="42"/>
      <c r="U20749" s="42"/>
      <c r="V20749" s="42"/>
      <c r="W20749" s="42"/>
      <c r="X20749" s="42"/>
      <c r="Y20749" s="42"/>
      <c r="Z20749" s="42"/>
    </row>
    <row r="20750">
      <c r="B20750" s="42"/>
      <c r="D20750" s="90"/>
      <c r="F20750" s="90"/>
      <c r="G20750" s="42"/>
      <c r="H20750" s="90"/>
      <c r="M20750" s="42"/>
      <c r="S20750" s="42"/>
      <c r="T20750" s="42"/>
      <c r="U20750" s="42"/>
      <c r="V20750" s="42"/>
      <c r="W20750" s="42"/>
      <c r="X20750" s="42"/>
      <c r="Y20750" s="42"/>
      <c r="Z20750" s="42"/>
    </row>
    <row r="20751">
      <c r="B20751" s="42"/>
      <c r="D20751" s="90"/>
      <c r="F20751" s="90"/>
      <c r="G20751" s="42"/>
      <c r="H20751" s="90"/>
      <c r="M20751" s="42"/>
      <c r="S20751" s="42"/>
      <c r="T20751" s="42"/>
      <c r="U20751" s="42"/>
      <c r="V20751" s="42"/>
      <c r="W20751" s="42"/>
      <c r="X20751" s="42"/>
      <c r="Y20751" s="42"/>
      <c r="Z20751" s="42"/>
    </row>
    <row r="20752">
      <c r="B20752" s="42"/>
      <c r="D20752" s="90"/>
      <c r="F20752" s="90"/>
      <c r="G20752" s="42"/>
      <c r="H20752" s="90"/>
      <c r="M20752" s="42"/>
      <c r="S20752" s="42"/>
      <c r="T20752" s="42"/>
      <c r="U20752" s="42"/>
      <c r="V20752" s="42"/>
      <c r="W20752" s="42"/>
      <c r="X20752" s="42"/>
      <c r="Y20752" s="42"/>
      <c r="Z20752" s="42"/>
    </row>
    <row r="20753">
      <c r="B20753" s="42"/>
      <c r="D20753" s="90"/>
      <c r="F20753" s="90"/>
      <c r="G20753" s="42"/>
      <c r="H20753" s="90"/>
      <c r="M20753" s="42"/>
      <c r="S20753" s="42"/>
      <c r="T20753" s="42"/>
      <c r="U20753" s="42"/>
      <c r="V20753" s="42"/>
      <c r="W20753" s="42"/>
      <c r="X20753" s="42"/>
      <c r="Y20753" s="42"/>
      <c r="Z20753" s="42"/>
    </row>
    <row r="20754">
      <c r="B20754" s="42"/>
      <c r="D20754" s="90"/>
      <c r="F20754" s="90"/>
      <c r="G20754" s="42"/>
      <c r="H20754" s="90"/>
      <c r="M20754" s="42"/>
      <c r="S20754" s="42"/>
      <c r="T20754" s="42"/>
      <c r="U20754" s="42"/>
      <c r="V20754" s="42"/>
      <c r="W20754" s="42"/>
      <c r="X20754" s="42"/>
      <c r="Y20754" s="42"/>
      <c r="Z20754" s="42"/>
    </row>
    <row r="20755">
      <c r="B20755" s="42"/>
      <c r="D20755" s="90"/>
      <c r="F20755" s="90"/>
      <c r="G20755" s="42"/>
      <c r="H20755" s="90"/>
      <c r="M20755" s="42"/>
      <c r="S20755" s="42"/>
      <c r="T20755" s="42"/>
      <c r="U20755" s="42"/>
      <c r="V20755" s="42"/>
      <c r="W20755" s="42"/>
      <c r="X20755" s="42"/>
      <c r="Y20755" s="42"/>
      <c r="Z20755" s="42"/>
    </row>
    <row r="20756">
      <c r="B20756" s="42"/>
      <c r="D20756" s="90"/>
      <c r="F20756" s="90"/>
      <c r="G20756" s="42"/>
      <c r="H20756" s="90"/>
      <c r="M20756" s="42"/>
      <c r="S20756" s="42"/>
      <c r="T20756" s="42"/>
      <c r="U20756" s="42"/>
      <c r="V20756" s="42"/>
      <c r="W20756" s="42"/>
      <c r="X20756" s="42"/>
      <c r="Y20756" s="42"/>
      <c r="Z20756" s="42"/>
    </row>
    <row r="20757">
      <c r="B20757" s="42"/>
      <c r="D20757" s="90"/>
      <c r="F20757" s="90"/>
      <c r="G20757" s="42"/>
      <c r="H20757" s="90"/>
      <c r="M20757" s="42"/>
      <c r="S20757" s="42"/>
      <c r="T20757" s="42"/>
      <c r="U20757" s="42"/>
      <c r="V20757" s="42"/>
      <c r="W20757" s="42"/>
      <c r="X20757" s="42"/>
      <c r="Y20757" s="42"/>
      <c r="Z20757" s="42"/>
    </row>
    <row r="20758">
      <c r="B20758" s="42"/>
      <c r="D20758" s="90"/>
      <c r="F20758" s="90"/>
      <c r="G20758" s="42"/>
      <c r="H20758" s="90"/>
      <c r="M20758" s="42"/>
      <c r="S20758" s="42"/>
      <c r="T20758" s="42"/>
      <c r="U20758" s="42"/>
      <c r="V20758" s="42"/>
      <c r="W20758" s="42"/>
      <c r="X20758" s="42"/>
      <c r="Y20758" s="42"/>
      <c r="Z20758" s="42"/>
    </row>
    <row r="20759">
      <c r="B20759" s="42"/>
      <c r="D20759" s="90"/>
      <c r="F20759" s="90"/>
      <c r="G20759" s="42"/>
      <c r="H20759" s="90"/>
      <c r="M20759" s="42"/>
      <c r="S20759" s="42"/>
      <c r="T20759" s="42"/>
      <c r="U20759" s="42"/>
      <c r="V20759" s="42"/>
      <c r="W20759" s="42"/>
      <c r="X20759" s="42"/>
      <c r="Y20759" s="42"/>
      <c r="Z20759" s="42"/>
    </row>
    <row r="20760">
      <c r="B20760" s="42"/>
      <c r="D20760" s="90"/>
      <c r="F20760" s="90"/>
      <c r="G20760" s="42"/>
      <c r="H20760" s="90"/>
      <c r="M20760" s="42"/>
      <c r="S20760" s="42"/>
      <c r="T20760" s="42"/>
      <c r="U20760" s="42"/>
      <c r="V20760" s="42"/>
      <c r="W20760" s="42"/>
      <c r="X20760" s="42"/>
      <c r="Y20760" s="42"/>
      <c r="Z20760" s="42"/>
    </row>
    <row r="20761">
      <c r="B20761" s="42"/>
      <c r="D20761" s="90"/>
      <c r="F20761" s="90"/>
      <c r="G20761" s="42"/>
      <c r="H20761" s="90"/>
      <c r="M20761" s="42"/>
      <c r="S20761" s="42"/>
      <c r="T20761" s="42"/>
      <c r="U20761" s="42"/>
      <c r="V20761" s="42"/>
      <c r="W20761" s="42"/>
      <c r="X20761" s="42"/>
      <c r="Y20761" s="42"/>
      <c r="Z20761" s="42"/>
    </row>
    <row r="20762">
      <c r="B20762" s="42"/>
      <c r="D20762" s="90"/>
      <c r="F20762" s="90"/>
      <c r="G20762" s="42"/>
      <c r="H20762" s="90"/>
      <c r="M20762" s="42"/>
      <c r="S20762" s="42"/>
      <c r="T20762" s="42"/>
      <c r="U20762" s="42"/>
      <c r="V20762" s="42"/>
      <c r="W20762" s="42"/>
      <c r="X20762" s="42"/>
      <c r="Y20762" s="42"/>
      <c r="Z20762" s="42"/>
    </row>
    <row r="20763">
      <c r="B20763" s="42"/>
      <c r="D20763" s="90"/>
      <c r="F20763" s="90"/>
      <c r="G20763" s="42"/>
      <c r="H20763" s="90"/>
      <c r="M20763" s="42"/>
      <c r="S20763" s="42"/>
      <c r="T20763" s="42"/>
      <c r="U20763" s="42"/>
      <c r="V20763" s="42"/>
      <c r="W20763" s="42"/>
      <c r="X20763" s="42"/>
      <c r="Y20763" s="42"/>
      <c r="Z20763" s="42"/>
    </row>
    <row r="20764">
      <c r="B20764" s="42"/>
      <c r="D20764" s="90"/>
      <c r="F20764" s="90"/>
      <c r="G20764" s="42"/>
      <c r="H20764" s="90"/>
      <c r="M20764" s="42"/>
      <c r="S20764" s="42"/>
      <c r="T20764" s="42"/>
      <c r="U20764" s="42"/>
      <c r="V20764" s="42"/>
      <c r="W20764" s="42"/>
      <c r="X20764" s="42"/>
      <c r="Y20764" s="42"/>
      <c r="Z20764" s="42"/>
    </row>
    <row r="20765">
      <c r="B20765" s="42"/>
      <c r="D20765" s="90"/>
      <c r="F20765" s="90"/>
      <c r="G20765" s="42"/>
      <c r="H20765" s="90"/>
      <c r="M20765" s="42"/>
      <c r="S20765" s="42"/>
      <c r="T20765" s="42"/>
      <c r="U20765" s="42"/>
      <c r="V20765" s="42"/>
      <c r="W20765" s="42"/>
      <c r="X20765" s="42"/>
      <c r="Y20765" s="42"/>
      <c r="Z20765" s="42"/>
    </row>
    <row r="20766">
      <c r="B20766" s="42"/>
      <c r="D20766" s="90"/>
      <c r="F20766" s="90"/>
      <c r="G20766" s="42"/>
      <c r="H20766" s="90"/>
      <c r="M20766" s="42"/>
      <c r="S20766" s="42"/>
      <c r="T20766" s="42"/>
      <c r="U20766" s="42"/>
      <c r="V20766" s="42"/>
      <c r="W20766" s="42"/>
      <c r="X20766" s="42"/>
      <c r="Y20766" s="42"/>
      <c r="Z20766" s="42"/>
    </row>
    <row r="20767">
      <c r="B20767" s="42"/>
      <c r="D20767" s="90"/>
      <c r="F20767" s="90"/>
      <c r="G20767" s="42"/>
      <c r="H20767" s="90"/>
      <c r="M20767" s="42"/>
      <c r="S20767" s="42"/>
      <c r="T20767" s="42"/>
      <c r="U20767" s="42"/>
      <c r="V20767" s="42"/>
      <c r="W20767" s="42"/>
      <c r="X20767" s="42"/>
      <c r="Y20767" s="42"/>
      <c r="Z20767" s="42"/>
    </row>
    <row r="20768">
      <c r="B20768" s="42"/>
      <c r="D20768" s="90"/>
      <c r="F20768" s="90"/>
      <c r="G20768" s="42"/>
      <c r="H20768" s="90"/>
      <c r="M20768" s="42"/>
      <c r="S20768" s="42"/>
      <c r="T20768" s="42"/>
      <c r="U20768" s="42"/>
      <c r="V20768" s="42"/>
      <c r="W20768" s="42"/>
      <c r="X20768" s="42"/>
      <c r="Y20768" s="42"/>
      <c r="Z20768" s="42"/>
    </row>
    <row r="20769">
      <c r="B20769" s="42"/>
      <c r="D20769" s="90"/>
      <c r="F20769" s="90"/>
      <c r="G20769" s="42"/>
      <c r="H20769" s="90"/>
      <c r="M20769" s="42"/>
      <c r="S20769" s="42"/>
      <c r="T20769" s="42"/>
      <c r="U20769" s="42"/>
      <c r="V20769" s="42"/>
      <c r="W20769" s="42"/>
      <c r="X20769" s="42"/>
      <c r="Y20769" s="42"/>
      <c r="Z20769" s="42"/>
    </row>
    <row r="20770">
      <c r="B20770" s="42"/>
      <c r="D20770" s="90"/>
      <c r="F20770" s="90"/>
      <c r="G20770" s="42"/>
      <c r="H20770" s="90"/>
      <c r="M20770" s="42"/>
      <c r="S20770" s="42"/>
      <c r="T20770" s="42"/>
      <c r="U20770" s="42"/>
      <c r="V20770" s="42"/>
      <c r="W20770" s="42"/>
      <c r="X20770" s="42"/>
      <c r="Y20770" s="42"/>
      <c r="Z20770" s="42"/>
    </row>
    <row r="20771">
      <c r="B20771" s="42"/>
      <c r="D20771" s="90"/>
      <c r="F20771" s="90"/>
      <c r="G20771" s="42"/>
      <c r="H20771" s="90"/>
      <c r="M20771" s="42"/>
      <c r="S20771" s="42"/>
      <c r="T20771" s="42"/>
      <c r="U20771" s="42"/>
      <c r="V20771" s="42"/>
      <c r="W20771" s="42"/>
      <c r="X20771" s="42"/>
      <c r="Y20771" s="42"/>
      <c r="Z20771" s="42"/>
    </row>
    <row r="20772">
      <c r="B20772" s="42"/>
      <c r="D20772" s="90"/>
      <c r="F20772" s="90"/>
      <c r="G20772" s="42"/>
      <c r="H20772" s="90"/>
      <c r="M20772" s="42"/>
      <c r="S20772" s="42"/>
      <c r="T20772" s="42"/>
      <c r="U20772" s="42"/>
      <c r="V20772" s="42"/>
      <c r="W20772" s="42"/>
      <c r="X20772" s="42"/>
      <c r="Y20772" s="42"/>
      <c r="Z20772" s="42"/>
    </row>
    <row r="20773">
      <c r="B20773" s="42"/>
      <c r="D20773" s="90"/>
      <c r="F20773" s="90"/>
      <c r="G20773" s="42"/>
      <c r="H20773" s="90"/>
      <c r="M20773" s="42"/>
      <c r="S20773" s="42"/>
      <c r="T20773" s="42"/>
      <c r="U20773" s="42"/>
      <c r="V20773" s="42"/>
      <c r="W20773" s="42"/>
      <c r="X20773" s="42"/>
      <c r="Y20773" s="42"/>
      <c r="Z20773" s="42"/>
    </row>
    <row r="20774">
      <c r="B20774" s="42"/>
      <c r="D20774" s="90"/>
      <c r="F20774" s="90"/>
      <c r="G20774" s="42"/>
      <c r="H20774" s="90"/>
      <c r="M20774" s="42"/>
      <c r="S20774" s="42"/>
      <c r="T20774" s="42"/>
      <c r="U20774" s="42"/>
      <c r="V20774" s="42"/>
      <c r="W20774" s="42"/>
      <c r="X20774" s="42"/>
      <c r="Y20774" s="42"/>
      <c r="Z20774" s="42"/>
    </row>
    <row r="20775">
      <c r="B20775" s="42"/>
      <c r="D20775" s="90"/>
      <c r="F20775" s="90"/>
      <c r="G20775" s="42"/>
      <c r="H20775" s="90"/>
      <c r="M20775" s="42"/>
      <c r="S20775" s="42"/>
      <c r="T20775" s="42"/>
      <c r="U20775" s="42"/>
      <c r="V20775" s="42"/>
      <c r="W20775" s="42"/>
      <c r="X20775" s="42"/>
      <c r="Y20775" s="42"/>
      <c r="Z20775" s="42"/>
    </row>
    <row r="20776">
      <c r="B20776" s="42"/>
      <c r="D20776" s="90"/>
      <c r="F20776" s="90"/>
      <c r="G20776" s="42"/>
      <c r="H20776" s="90"/>
      <c r="M20776" s="42"/>
      <c r="S20776" s="42"/>
      <c r="T20776" s="42"/>
      <c r="U20776" s="42"/>
      <c r="V20776" s="42"/>
      <c r="W20776" s="42"/>
      <c r="X20776" s="42"/>
      <c r="Y20776" s="42"/>
      <c r="Z20776" s="42"/>
    </row>
    <row r="20777">
      <c r="B20777" s="42"/>
      <c r="D20777" s="90"/>
      <c r="F20777" s="90"/>
      <c r="G20777" s="42"/>
      <c r="H20777" s="90"/>
      <c r="M20777" s="42"/>
      <c r="S20777" s="42"/>
      <c r="T20777" s="42"/>
      <c r="U20777" s="42"/>
      <c r="V20777" s="42"/>
      <c r="W20777" s="42"/>
      <c r="X20777" s="42"/>
      <c r="Y20777" s="42"/>
      <c r="Z20777" s="42"/>
    </row>
    <row r="20778">
      <c r="B20778" s="42"/>
      <c r="D20778" s="90"/>
      <c r="F20778" s="90"/>
      <c r="G20778" s="42"/>
      <c r="H20778" s="90"/>
      <c r="M20778" s="42"/>
      <c r="S20778" s="42"/>
      <c r="T20778" s="42"/>
      <c r="U20778" s="42"/>
      <c r="V20778" s="42"/>
      <c r="W20778" s="42"/>
      <c r="X20778" s="42"/>
      <c r="Y20778" s="42"/>
      <c r="Z20778" s="42"/>
    </row>
    <row r="20779">
      <c r="B20779" s="42"/>
      <c r="D20779" s="90"/>
      <c r="F20779" s="90"/>
      <c r="G20779" s="42"/>
      <c r="H20779" s="90"/>
      <c r="M20779" s="42"/>
      <c r="S20779" s="42"/>
      <c r="T20779" s="42"/>
      <c r="U20779" s="42"/>
      <c r="V20779" s="42"/>
      <c r="W20779" s="42"/>
      <c r="X20779" s="42"/>
      <c r="Y20779" s="42"/>
      <c r="Z20779" s="42"/>
    </row>
    <row r="20780">
      <c r="B20780" s="42"/>
      <c r="D20780" s="90"/>
      <c r="F20780" s="90"/>
      <c r="G20780" s="42"/>
      <c r="H20780" s="90"/>
      <c r="M20780" s="42"/>
      <c r="S20780" s="42"/>
      <c r="T20780" s="42"/>
      <c r="U20780" s="42"/>
      <c r="V20780" s="42"/>
      <c r="W20780" s="42"/>
      <c r="X20780" s="42"/>
      <c r="Y20780" s="42"/>
      <c r="Z20780" s="42"/>
    </row>
    <row r="20781">
      <c r="B20781" s="42"/>
      <c r="D20781" s="90"/>
      <c r="F20781" s="90"/>
      <c r="G20781" s="42"/>
      <c r="H20781" s="90"/>
      <c r="M20781" s="42"/>
      <c r="S20781" s="42"/>
      <c r="T20781" s="42"/>
      <c r="U20781" s="42"/>
      <c r="V20781" s="42"/>
      <c r="W20781" s="42"/>
      <c r="X20781" s="42"/>
      <c r="Y20781" s="42"/>
      <c r="Z20781" s="42"/>
    </row>
    <row r="20782">
      <c r="B20782" s="42"/>
      <c r="D20782" s="90"/>
      <c r="F20782" s="90"/>
      <c r="G20782" s="42"/>
      <c r="H20782" s="90"/>
      <c r="M20782" s="42"/>
      <c r="S20782" s="42"/>
      <c r="T20782" s="42"/>
      <c r="U20782" s="42"/>
      <c r="V20782" s="42"/>
      <c r="W20782" s="42"/>
      <c r="X20782" s="42"/>
      <c r="Y20782" s="42"/>
      <c r="Z20782" s="42"/>
    </row>
    <row r="20783">
      <c r="B20783" s="42"/>
      <c r="D20783" s="90"/>
      <c r="F20783" s="90"/>
      <c r="G20783" s="42"/>
      <c r="H20783" s="90"/>
      <c r="M20783" s="42"/>
      <c r="S20783" s="42"/>
      <c r="T20783" s="42"/>
      <c r="U20783" s="42"/>
      <c r="V20783" s="42"/>
      <c r="W20783" s="42"/>
      <c r="X20783" s="42"/>
      <c r="Y20783" s="42"/>
      <c r="Z20783" s="42"/>
    </row>
    <row r="20784">
      <c r="B20784" s="42"/>
      <c r="D20784" s="90"/>
      <c r="F20784" s="90"/>
      <c r="G20784" s="42"/>
      <c r="H20784" s="90"/>
      <c r="M20784" s="42"/>
      <c r="S20784" s="42"/>
      <c r="T20784" s="42"/>
      <c r="U20784" s="42"/>
      <c r="V20784" s="42"/>
      <c r="W20784" s="42"/>
      <c r="X20784" s="42"/>
      <c r="Y20784" s="42"/>
      <c r="Z20784" s="42"/>
    </row>
    <row r="20785">
      <c r="B20785" s="42"/>
      <c r="D20785" s="90"/>
      <c r="F20785" s="90"/>
      <c r="G20785" s="42"/>
      <c r="H20785" s="90"/>
      <c r="M20785" s="42"/>
      <c r="S20785" s="42"/>
      <c r="T20785" s="42"/>
      <c r="U20785" s="42"/>
      <c r="V20785" s="42"/>
      <c r="W20785" s="42"/>
      <c r="X20785" s="42"/>
      <c r="Y20785" s="42"/>
      <c r="Z20785" s="42"/>
    </row>
    <row r="20786">
      <c r="B20786" s="42"/>
      <c r="D20786" s="90"/>
      <c r="F20786" s="90"/>
      <c r="G20786" s="42"/>
      <c r="H20786" s="90"/>
      <c r="M20786" s="42"/>
      <c r="S20786" s="42"/>
      <c r="T20786" s="42"/>
      <c r="U20786" s="42"/>
      <c r="V20786" s="42"/>
      <c r="W20786" s="42"/>
      <c r="X20786" s="42"/>
      <c r="Y20786" s="42"/>
      <c r="Z20786" s="42"/>
    </row>
    <row r="20787">
      <c r="B20787" s="42"/>
      <c r="D20787" s="90"/>
      <c r="F20787" s="90"/>
      <c r="G20787" s="42"/>
      <c r="H20787" s="90"/>
      <c r="M20787" s="42"/>
      <c r="S20787" s="42"/>
      <c r="T20787" s="42"/>
      <c r="U20787" s="42"/>
      <c r="V20787" s="42"/>
      <c r="W20787" s="42"/>
      <c r="X20787" s="42"/>
      <c r="Y20787" s="42"/>
      <c r="Z20787" s="42"/>
    </row>
    <row r="20788">
      <c r="B20788" s="42"/>
      <c r="D20788" s="90"/>
      <c r="F20788" s="90"/>
      <c r="G20788" s="42"/>
      <c r="H20788" s="90"/>
      <c r="M20788" s="42"/>
      <c r="S20788" s="42"/>
      <c r="T20788" s="42"/>
      <c r="U20788" s="42"/>
      <c r="V20788" s="42"/>
      <c r="W20788" s="42"/>
      <c r="X20788" s="42"/>
      <c r="Y20788" s="42"/>
      <c r="Z20788" s="42"/>
    </row>
    <row r="20789">
      <c r="B20789" s="42"/>
      <c r="D20789" s="90"/>
      <c r="F20789" s="90"/>
      <c r="G20789" s="42"/>
      <c r="H20789" s="90"/>
      <c r="M20789" s="42"/>
      <c r="S20789" s="42"/>
      <c r="T20789" s="42"/>
      <c r="U20789" s="42"/>
      <c r="V20789" s="42"/>
      <c r="W20789" s="42"/>
      <c r="X20789" s="42"/>
      <c r="Y20789" s="42"/>
      <c r="Z20789" s="42"/>
    </row>
    <row r="20790">
      <c r="B20790" s="42"/>
      <c r="D20790" s="90"/>
      <c r="F20790" s="90"/>
      <c r="G20790" s="42"/>
      <c r="H20790" s="90"/>
      <c r="M20790" s="42"/>
      <c r="S20790" s="42"/>
      <c r="T20790" s="42"/>
      <c r="U20790" s="42"/>
      <c r="V20790" s="42"/>
      <c r="W20790" s="42"/>
      <c r="X20790" s="42"/>
      <c r="Y20790" s="42"/>
      <c r="Z20790" s="42"/>
    </row>
    <row r="20791">
      <c r="B20791" s="42"/>
      <c r="D20791" s="90"/>
      <c r="F20791" s="90"/>
      <c r="G20791" s="42"/>
      <c r="H20791" s="90"/>
      <c r="M20791" s="42"/>
      <c r="S20791" s="42"/>
      <c r="T20791" s="42"/>
      <c r="U20791" s="42"/>
      <c r="V20791" s="42"/>
      <c r="W20791" s="42"/>
      <c r="X20791" s="42"/>
      <c r="Y20791" s="42"/>
      <c r="Z20791" s="42"/>
    </row>
    <row r="20792">
      <c r="B20792" s="42"/>
      <c r="D20792" s="90"/>
      <c r="F20792" s="90"/>
      <c r="G20792" s="42"/>
      <c r="H20792" s="90"/>
      <c r="M20792" s="42"/>
      <c r="S20792" s="42"/>
      <c r="T20792" s="42"/>
      <c r="U20792" s="42"/>
      <c r="V20792" s="42"/>
      <c r="W20792" s="42"/>
      <c r="X20792" s="42"/>
      <c r="Y20792" s="42"/>
      <c r="Z20792" s="42"/>
    </row>
    <row r="20793">
      <c r="B20793" s="42"/>
      <c r="D20793" s="90"/>
      <c r="F20793" s="90"/>
      <c r="G20793" s="42"/>
      <c r="H20793" s="90"/>
      <c r="M20793" s="42"/>
      <c r="S20793" s="42"/>
      <c r="T20793" s="42"/>
      <c r="U20793" s="42"/>
      <c r="V20793" s="42"/>
      <c r="W20793" s="42"/>
      <c r="X20793" s="42"/>
      <c r="Y20793" s="42"/>
      <c r="Z20793" s="42"/>
    </row>
    <row r="20794">
      <c r="B20794" s="42"/>
      <c r="D20794" s="90"/>
      <c r="F20794" s="90"/>
      <c r="G20794" s="42"/>
      <c r="H20794" s="90"/>
      <c r="M20794" s="42"/>
      <c r="S20794" s="42"/>
      <c r="T20794" s="42"/>
      <c r="U20794" s="42"/>
      <c r="V20794" s="42"/>
      <c r="W20794" s="42"/>
      <c r="X20794" s="42"/>
      <c r="Y20794" s="42"/>
      <c r="Z20794" s="42"/>
    </row>
    <row r="20795">
      <c r="B20795" s="42"/>
      <c r="D20795" s="90"/>
      <c r="F20795" s="90"/>
      <c r="G20795" s="42"/>
      <c r="H20795" s="90"/>
      <c r="M20795" s="42"/>
      <c r="S20795" s="42"/>
      <c r="T20795" s="42"/>
      <c r="U20795" s="42"/>
      <c r="V20795" s="42"/>
      <c r="W20795" s="42"/>
      <c r="X20795" s="42"/>
      <c r="Y20795" s="42"/>
      <c r="Z20795" s="42"/>
    </row>
    <row r="20796">
      <c r="B20796" s="42"/>
      <c r="D20796" s="90"/>
      <c r="F20796" s="90"/>
      <c r="G20796" s="42"/>
      <c r="H20796" s="90"/>
      <c r="M20796" s="42"/>
      <c r="S20796" s="42"/>
      <c r="T20796" s="42"/>
      <c r="U20796" s="42"/>
      <c r="V20796" s="42"/>
      <c r="W20796" s="42"/>
      <c r="X20796" s="42"/>
      <c r="Y20796" s="42"/>
      <c r="Z20796" s="42"/>
    </row>
    <row r="20797">
      <c r="B20797" s="42"/>
      <c r="D20797" s="90"/>
      <c r="F20797" s="90"/>
      <c r="G20797" s="42"/>
      <c r="H20797" s="90"/>
      <c r="M20797" s="42"/>
      <c r="S20797" s="42"/>
      <c r="T20797" s="42"/>
      <c r="U20797" s="42"/>
      <c r="V20797" s="42"/>
      <c r="W20797" s="42"/>
      <c r="X20797" s="42"/>
      <c r="Y20797" s="42"/>
      <c r="Z20797" s="42"/>
    </row>
    <row r="20798">
      <c r="B20798" s="42"/>
      <c r="D20798" s="90"/>
      <c r="F20798" s="90"/>
      <c r="G20798" s="42"/>
      <c r="H20798" s="90"/>
      <c r="M20798" s="42"/>
      <c r="S20798" s="42"/>
      <c r="T20798" s="42"/>
      <c r="U20798" s="42"/>
      <c r="V20798" s="42"/>
      <c r="W20798" s="42"/>
      <c r="X20798" s="42"/>
      <c r="Y20798" s="42"/>
      <c r="Z20798" s="42"/>
    </row>
    <row r="20799">
      <c r="B20799" s="42"/>
      <c r="D20799" s="90"/>
      <c r="F20799" s="90"/>
      <c r="G20799" s="42"/>
      <c r="H20799" s="90"/>
      <c r="M20799" s="42"/>
      <c r="S20799" s="42"/>
      <c r="T20799" s="42"/>
      <c r="U20799" s="42"/>
      <c r="V20799" s="42"/>
      <c r="W20799" s="42"/>
      <c r="X20799" s="42"/>
      <c r="Y20799" s="42"/>
      <c r="Z20799" s="42"/>
    </row>
    <row r="20800">
      <c r="B20800" s="42"/>
      <c r="D20800" s="90"/>
      <c r="F20800" s="90"/>
      <c r="G20800" s="42"/>
      <c r="H20800" s="90"/>
      <c r="M20800" s="42"/>
      <c r="S20800" s="42"/>
      <c r="T20800" s="42"/>
      <c r="U20800" s="42"/>
      <c r="V20800" s="42"/>
      <c r="W20800" s="42"/>
      <c r="X20800" s="42"/>
      <c r="Y20800" s="42"/>
      <c r="Z20800" s="42"/>
    </row>
    <row r="20801">
      <c r="B20801" s="42"/>
      <c r="D20801" s="90"/>
      <c r="F20801" s="90"/>
      <c r="G20801" s="42"/>
      <c r="H20801" s="90"/>
      <c r="M20801" s="42"/>
      <c r="S20801" s="42"/>
      <c r="T20801" s="42"/>
      <c r="U20801" s="42"/>
      <c r="V20801" s="42"/>
      <c r="W20801" s="42"/>
      <c r="X20801" s="42"/>
      <c r="Y20801" s="42"/>
      <c r="Z20801" s="42"/>
    </row>
    <row r="20802">
      <c r="B20802" s="42"/>
      <c r="D20802" s="90"/>
      <c r="F20802" s="90"/>
      <c r="G20802" s="42"/>
      <c r="H20802" s="90"/>
      <c r="M20802" s="42"/>
      <c r="S20802" s="42"/>
      <c r="T20802" s="42"/>
      <c r="U20802" s="42"/>
      <c r="V20802" s="42"/>
      <c r="W20802" s="42"/>
      <c r="X20802" s="42"/>
      <c r="Y20802" s="42"/>
      <c r="Z20802" s="42"/>
    </row>
    <row r="20803">
      <c r="B20803" s="42"/>
      <c r="D20803" s="90"/>
      <c r="F20803" s="90"/>
      <c r="G20803" s="42"/>
      <c r="H20803" s="90"/>
      <c r="M20803" s="42"/>
      <c r="S20803" s="42"/>
      <c r="T20803" s="42"/>
      <c r="U20803" s="42"/>
      <c r="V20803" s="42"/>
      <c r="W20803" s="42"/>
      <c r="X20803" s="42"/>
      <c r="Y20803" s="42"/>
      <c r="Z20803" s="42"/>
    </row>
    <row r="20804">
      <c r="B20804" s="42"/>
      <c r="D20804" s="90"/>
      <c r="F20804" s="90"/>
      <c r="G20804" s="42"/>
      <c r="H20804" s="90"/>
      <c r="M20804" s="42"/>
      <c r="S20804" s="42"/>
      <c r="T20804" s="42"/>
      <c r="U20804" s="42"/>
      <c r="V20804" s="42"/>
      <c r="W20804" s="42"/>
      <c r="X20804" s="42"/>
      <c r="Y20804" s="42"/>
      <c r="Z20804" s="42"/>
    </row>
    <row r="20805">
      <c r="B20805" s="42"/>
      <c r="D20805" s="90"/>
      <c r="F20805" s="90"/>
      <c r="G20805" s="42"/>
      <c r="H20805" s="90"/>
      <c r="M20805" s="42"/>
      <c r="S20805" s="42"/>
      <c r="T20805" s="42"/>
      <c r="U20805" s="42"/>
      <c r="V20805" s="42"/>
      <c r="W20805" s="42"/>
      <c r="X20805" s="42"/>
      <c r="Y20805" s="42"/>
      <c r="Z20805" s="42"/>
    </row>
    <row r="20806">
      <c r="B20806" s="42"/>
      <c r="D20806" s="90"/>
      <c r="F20806" s="90"/>
      <c r="G20806" s="42"/>
      <c r="H20806" s="90"/>
      <c r="M20806" s="42"/>
      <c r="S20806" s="42"/>
      <c r="T20806" s="42"/>
      <c r="U20806" s="42"/>
      <c r="V20806" s="42"/>
      <c r="W20806" s="42"/>
      <c r="X20806" s="42"/>
      <c r="Y20806" s="42"/>
      <c r="Z20806" s="42"/>
    </row>
    <row r="20807">
      <c r="B20807" s="42"/>
      <c r="D20807" s="90"/>
      <c r="F20807" s="90"/>
      <c r="G20807" s="42"/>
      <c r="H20807" s="90"/>
      <c r="M20807" s="42"/>
      <c r="S20807" s="42"/>
      <c r="T20807" s="42"/>
      <c r="U20807" s="42"/>
      <c r="V20807" s="42"/>
      <c r="W20807" s="42"/>
      <c r="X20807" s="42"/>
      <c r="Y20807" s="42"/>
      <c r="Z20807" s="42"/>
    </row>
    <row r="20808">
      <c r="B20808" s="42"/>
      <c r="D20808" s="90"/>
      <c r="F20808" s="90"/>
      <c r="G20808" s="42"/>
      <c r="H20808" s="90"/>
      <c r="M20808" s="42"/>
      <c r="S20808" s="42"/>
      <c r="T20808" s="42"/>
      <c r="U20808" s="42"/>
      <c r="V20808" s="42"/>
      <c r="W20808" s="42"/>
      <c r="X20808" s="42"/>
      <c r="Y20808" s="42"/>
      <c r="Z20808" s="42"/>
    </row>
    <row r="20809">
      <c r="B20809" s="42"/>
      <c r="D20809" s="90"/>
      <c r="F20809" s="90"/>
      <c r="G20809" s="42"/>
      <c r="H20809" s="90"/>
      <c r="M20809" s="42"/>
      <c r="S20809" s="42"/>
      <c r="T20809" s="42"/>
      <c r="U20809" s="42"/>
      <c r="V20809" s="42"/>
      <c r="W20809" s="42"/>
      <c r="X20809" s="42"/>
      <c r="Y20809" s="42"/>
      <c r="Z20809" s="42"/>
    </row>
    <row r="20810">
      <c r="B20810" s="42"/>
      <c r="D20810" s="90"/>
      <c r="F20810" s="90"/>
      <c r="G20810" s="42"/>
      <c r="H20810" s="90"/>
      <c r="M20810" s="42"/>
      <c r="S20810" s="42"/>
      <c r="T20810" s="42"/>
      <c r="U20810" s="42"/>
      <c r="V20810" s="42"/>
      <c r="W20810" s="42"/>
      <c r="X20810" s="42"/>
      <c r="Y20810" s="42"/>
      <c r="Z20810" s="42"/>
    </row>
    <row r="20811">
      <c r="B20811" s="42"/>
      <c r="D20811" s="90"/>
      <c r="F20811" s="90"/>
      <c r="G20811" s="42"/>
      <c r="H20811" s="90"/>
      <c r="M20811" s="42"/>
      <c r="S20811" s="42"/>
      <c r="T20811" s="42"/>
      <c r="U20811" s="42"/>
      <c r="V20811" s="42"/>
      <c r="W20811" s="42"/>
      <c r="X20811" s="42"/>
      <c r="Y20811" s="42"/>
      <c r="Z20811" s="42"/>
    </row>
    <row r="20812">
      <c r="B20812" s="42"/>
      <c r="D20812" s="90"/>
      <c r="F20812" s="90"/>
      <c r="G20812" s="42"/>
      <c r="H20812" s="90"/>
      <c r="M20812" s="42"/>
      <c r="S20812" s="42"/>
      <c r="T20812" s="42"/>
      <c r="U20812" s="42"/>
      <c r="V20812" s="42"/>
      <c r="W20812" s="42"/>
      <c r="X20812" s="42"/>
      <c r="Y20812" s="42"/>
      <c r="Z20812" s="42"/>
    </row>
    <row r="20813">
      <c r="B20813" s="42"/>
      <c r="D20813" s="90"/>
      <c r="F20813" s="90"/>
      <c r="G20813" s="42"/>
      <c r="H20813" s="90"/>
      <c r="M20813" s="42"/>
      <c r="S20813" s="42"/>
      <c r="T20813" s="42"/>
      <c r="U20813" s="42"/>
      <c r="V20813" s="42"/>
      <c r="W20813" s="42"/>
      <c r="X20813" s="42"/>
      <c r="Y20813" s="42"/>
      <c r="Z20813" s="42"/>
    </row>
    <row r="20814">
      <c r="B20814" s="42"/>
      <c r="D20814" s="90"/>
      <c r="F20814" s="90"/>
      <c r="G20814" s="42"/>
      <c r="H20814" s="90"/>
      <c r="M20814" s="42"/>
      <c r="S20814" s="42"/>
      <c r="T20814" s="42"/>
      <c r="U20814" s="42"/>
      <c r="V20814" s="42"/>
      <c r="W20814" s="42"/>
      <c r="X20814" s="42"/>
      <c r="Y20814" s="42"/>
      <c r="Z20814" s="42"/>
    </row>
    <row r="20815">
      <c r="B20815" s="42"/>
      <c r="D20815" s="90"/>
      <c r="F20815" s="90"/>
      <c r="G20815" s="42"/>
      <c r="H20815" s="90"/>
      <c r="M20815" s="42"/>
      <c r="S20815" s="42"/>
      <c r="T20815" s="42"/>
      <c r="U20815" s="42"/>
      <c r="V20815" s="42"/>
      <c r="W20815" s="42"/>
      <c r="X20815" s="42"/>
      <c r="Y20815" s="42"/>
      <c r="Z20815" s="42"/>
    </row>
    <row r="20816">
      <c r="B20816" s="42"/>
      <c r="D20816" s="90"/>
      <c r="F20816" s="90"/>
      <c r="G20816" s="42"/>
      <c r="H20816" s="90"/>
      <c r="M20816" s="42"/>
      <c r="S20816" s="42"/>
      <c r="T20816" s="42"/>
      <c r="U20816" s="42"/>
      <c r="V20816" s="42"/>
      <c r="W20816" s="42"/>
      <c r="X20816" s="42"/>
      <c r="Y20816" s="42"/>
      <c r="Z20816" s="42"/>
    </row>
    <row r="20817">
      <c r="B20817" s="42"/>
      <c r="D20817" s="90"/>
      <c r="F20817" s="90"/>
      <c r="G20817" s="42"/>
      <c r="H20817" s="90"/>
      <c r="M20817" s="42"/>
      <c r="S20817" s="42"/>
      <c r="T20817" s="42"/>
      <c r="U20817" s="42"/>
      <c r="V20817" s="42"/>
      <c r="W20817" s="42"/>
      <c r="X20817" s="42"/>
      <c r="Y20817" s="42"/>
      <c r="Z20817" s="42"/>
    </row>
    <row r="20818">
      <c r="B20818" s="42"/>
      <c r="D20818" s="90"/>
      <c r="F20818" s="90"/>
      <c r="G20818" s="42"/>
      <c r="H20818" s="90"/>
      <c r="M20818" s="42"/>
      <c r="S20818" s="42"/>
      <c r="T20818" s="42"/>
      <c r="U20818" s="42"/>
      <c r="V20818" s="42"/>
      <c r="W20818" s="42"/>
      <c r="X20818" s="42"/>
      <c r="Y20818" s="42"/>
      <c r="Z20818" s="42"/>
    </row>
    <row r="20819">
      <c r="B20819" s="42"/>
      <c r="D20819" s="90"/>
      <c r="F20819" s="90"/>
      <c r="G20819" s="42"/>
      <c r="H20819" s="90"/>
      <c r="M20819" s="42"/>
      <c r="S20819" s="42"/>
      <c r="T20819" s="42"/>
      <c r="U20819" s="42"/>
      <c r="V20819" s="42"/>
      <c r="W20819" s="42"/>
      <c r="X20819" s="42"/>
      <c r="Y20819" s="42"/>
      <c r="Z20819" s="42"/>
    </row>
    <row r="20820">
      <c r="B20820" s="42"/>
      <c r="D20820" s="90"/>
      <c r="F20820" s="90"/>
      <c r="G20820" s="42"/>
      <c r="H20820" s="90"/>
      <c r="M20820" s="42"/>
      <c r="S20820" s="42"/>
      <c r="T20820" s="42"/>
      <c r="U20820" s="42"/>
      <c r="V20820" s="42"/>
      <c r="W20820" s="42"/>
      <c r="X20820" s="42"/>
      <c r="Y20820" s="42"/>
      <c r="Z20820" s="42"/>
    </row>
    <row r="20821">
      <c r="B20821" s="42"/>
      <c r="D20821" s="90"/>
      <c r="F20821" s="90"/>
      <c r="G20821" s="42"/>
      <c r="H20821" s="90"/>
      <c r="M20821" s="42"/>
      <c r="S20821" s="42"/>
      <c r="T20821" s="42"/>
      <c r="U20821" s="42"/>
      <c r="V20821" s="42"/>
      <c r="W20821" s="42"/>
      <c r="X20821" s="42"/>
      <c r="Y20821" s="42"/>
      <c r="Z20821" s="42"/>
    </row>
    <row r="20822">
      <c r="B20822" s="42"/>
      <c r="D20822" s="90"/>
      <c r="F20822" s="90"/>
      <c r="G20822" s="42"/>
      <c r="H20822" s="90"/>
      <c r="M20822" s="42"/>
      <c r="S20822" s="42"/>
      <c r="T20822" s="42"/>
      <c r="U20822" s="42"/>
      <c r="V20822" s="42"/>
      <c r="W20822" s="42"/>
      <c r="X20822" s="42"/>
      <c r="Y20822" s="42"/>
      <c r="Z20822" s="42"/>
    </row>
    <row r="20823">
      <c r="B20823" s="42"/>
      <c r="D20823" s="90"/>
      <c r="F20823" s="90"/>
      <c r="G20823" s="42"/>
      <c r="H20823" s="90"/>
      <c r="M20823" s="42"/>
      <c r="S20823" s="42"/>
      <c r="T20823" s="42"/>
      <c r="U20823" s="42"/>
      <c r="V20823" s="42"/>
      <c r="W20823" s="42"/>
      <c r="X20823" s="42"/>
      <c r="Y20823" s="42"/>
      <c r="Z20823" s="42"/>
    </row>
    <row r="20824">
      <c r="B20824" s="42"/>
      <c r="D20824" s="90"/>
      <c r="F20824" s="90"/>
      <c r="G20824" s="42"/>
      <c r="H20824" s="90"/>
      <c r="M20824" s="42"/>
      <c r="S20824" s="42"/>
      <c r="T20824" s="42"/>
      <c r="U20824" s="42"/>
      <c r="V20824" s="42"/>
      <c r="W20824" s="42"/>
      <c r="X20824" s="42"/>
      <c r="Y20824" s="42"/>
      <c r="Z20824" s="42"/>
    </row>
    <row r="20825">
      <c r="B20825" s="42"/>
      <c r="D20825" s="90"/>
      <c r="F20825" s="90"/>
      <c r="G20825" s="42"/>
      <c r="H20825" s="90"/>
      <c r="M20825" s="42"/>
      <c r="S20825" s="42"/>
      <c r="T20825" s="42"/>
      <c r="U20825" s="42"/>
      <c r="V20825" s="42"/>
      <c r="W20825" s="42"/>
      <c r="X20825" s="42"/>
      <c r="Y20825" s="42"/>
      <c r="Z20825" s="42"/>
    </row>
    <row r="20826">
      <c r="B20826" s="42"/>
      <c r="D20826" s="90"/>
      <c r="F20826" s="90"/>
      <c r="G20826" s="42"/>
      <c r="H20826" s="90"/>
      <c r="M20826" s="42"/>
      <c r="S20826" s="42"/>
      <c r="T20826" s="42"/>
      <c r="U20826" s="42"/>
      <c r="V20826" s="42"/>
      <c r="W20826" s="42"/>
      <c r="X20826" s="42"/>
      <c r="Y20826" s="42"/>
      <c r="Z20826" s="42"/>
    </row>
    <row r="20827">
      <c r="B20827" s="42"/>
      <c r="D20827" s="90"/>
      <c r="F20827" s="90"/>
      <c r="G20827" s="42"/>
      <c r="H20827" s="90"/>
      <c r="M20827" s="42"/>
      <c r="S20827" s="42"/>
      <c r="T20827" s="42"/>
      <c r="U20827" s="42"/>
      <c r="V20827" s="42"/>
      <c r="W20827" s="42"/>
      <c r="X20827" s="42"/>
      <c r="Y20827" s="42"/>
      <c r="Z20827" s="42"/>
    </row>
    <row r="20828">
      <c r="B20828" s="42"/>
      <c r="D20828" s="90"/>
      <c r="F20828" s="90"/>
      <c r="G20828" s="42"/>
      <c r="H20828" s="90"/>
      <c r="M20828" s="42"/>
      <c r="S20828" s="42"/>
      <c r="T20828" s="42"/>
      <c r="U20828" s="42"/>
      <c r="V20828" s="42"/>
      <c r="W20828" s="42"/>
      <c r="X20828" s="42"/>
      <c r="Y20828" s="42"/>
      <c r="Z20828" s="42"/>
    </row>
    <row r="20829">
      <c r="B20829" s="42"/>
      <c r="D20829" s="90"/>
      <c r="F20829" s="90"/>
      <c r="G20829" s="42"/>
      <c r="H20829" s="90"/>
      <c r="M20829" s="42"/>
      <c r="S20829" s="42"/>
      <c r="T20829" s="42"/>
      <c r="U20829" s="42"/>
      <c r="V20829" s="42"/>
      <c r="W20829" s="42"/>
      <c r="X20829" s="42"/>
      <c r="Y20829" s="42"/>
      <c r="Z20829" s="42"/>
    </row>
    <row r="20830">
      <c r="B20830" s="42"/>
      <c r="D20830" s="90"/>
      <c r="F20830" s="90"/>
      <c r="G20830" s="42"/>
      <c r="H20830" s="90"/>
      <c r="M20830" s="42"/>
      <c r="S20830" s="42"/>
      <c r="T20830" s="42"/>
      <c r="U20830" s="42"/>
      <c r="V20830" s="42"/>
      <c r="W20830" s="42"/>
      <c r="X20830" s="42"/>
      <c r="Y20830" s="42"/>
      <c r="Z20830" s="42"/>
    </row>
    <row r="20831">
      <c r="B20831" s="42"/>
      <c r="D20831" s="90"/>
      <c r="F20831" s="90"/>
      <c r="G20831" s="42"/>
      <c r="H20831" s="90"/>
      <c r="M20831" s="42"/>
      <c r="S20831" s="42"/>
      <c r="T20831" s="42"/>
      <c r="U20831" s="42"/>
      <c r="V20831" s="42"/>
      <c r="W20831" s="42"/>
      <c r="X20831" s="42"/>
      <c r="Y20831" s="42"/>
      <c r="Z20831" s="42"/>
    </row>
    <row r="20832">
      <c r="B20832" s="42"/>
      <c r="D20832" s="90"/>
      <c r="F20832" s="90"/>
      <c r="G20832" s="42"/>
      <c r="H20832" s="90"/>
      <c r="M20832" s="42"/>
      <c r="S20832" s="42"/>
      <c r="T20832" s="42"/>
      <c r="U20832" s="42"/>
      <c r="V20832" s="42"/>
      <c r="W20832" s="42"/>
      <c r="X20832" s="42"/>
      <c r="Y20832" s="42"/>
      <c r="Z20832" s="42"/>
    </row>
    <row r="20833">
      <c r="B20833" s="42"/>
      <c r="D20833" s="90"/>
      <c r="F20833" s="90"/>
      <c r="G20833" s="42"/>
      <c r="H20833" s="90"/>
      <c r="M20833" s="42"/>
      <c r="S20833" s="42"/>
      <c r="T20833" s="42"/>
      <c r="U20833" s="42"/>
      <c r="V20833" s="42"/>
      <c r="W20833" s="42"/>
      <c r="X20833" s="42"/>
      <c r="Y20833" s="42"/>
      <c r="Z20833" s="42"/>
    </row>
    <row r="20834">
      <c r="B20834" s="42"/>
      <c r="D20834" s="90"/>
      <c r="F20834" s="90"/>
      <c r="G20834" s="42"/>
      <c r="H20834" s="90"/>
      <c r="M20834" s="42"/>
      <c r="S20834" s="42"/>
      <c r="T20834" s="42"/>
      <c r="U20834" s="42"/>
      <c r="V20834" s="42"/>
      <c r="W20834" s="42"/>
      <c r="X20834" s="42"/>
      <c r="Y20834" s="42"/>
      <c r="Z20834" s="42"/>
    </row>
    <row r="20835">
      <c r="B20835" s="42"/>
      <c r="D20835" s="90"/>
      <c r="F20835" s="90"/>
      <c r="G20835" s="42"/>
      <c r="H20835" s="90"/>
      <c r="M20835" s="42"/>
      <c r="S20835" s="42"/>
      <c r="T20835" s="42"/>
      <c r="U20835" s="42"/>
      <c r="V20835" s="42"/>
      <c r="W20835" s="42"/>
      <c r="X20835" s="42"/>
      <c r="Y20835" s="42"/>
      <c r="Z20835" s="42"/>
    </row>
    <row r="20836">
      <c r="B20836" s="42"/>
      <c r="D20836" s="90"/>
      <c r="F20836" s="90"/>
      <c r="G20836" s="42"/>
      <c r="H20836" s="90"/>
      <c r="M20836" s="42"/>
      <c r="S20836" s="42"/>
      <c r="T20836" s="42"/>
      <c r="U20836" s="42"/>
      <c r="V20836" s="42"/>
      <c r="W20836" s="42"/>
      <c r="X20836" s="42"/>
      <c r="Y20836" s="42"/>
      <c r="Z20836" s="42"/>
    </row>
    <row r="20837">
      <c r="B20837" s="42"/>
      <c r="D20837" s="90"/>
      <c r="F20837" s="90"/>
      <c r="G20837" s="42"/>
      <c r="H20837" s="90"/>
      <c r="M20837" s="42"/>
      <c r="S20837" s="42"/>
      <c r="T20837" s="42"/>
      <c r="U20837" s="42"/>
      <c r="V20837" s="42"/>
      <c r="W20837" s="42"/>
      <c r="X20837" s="42"/>
      <c r="Y20837" s="42"/>
      <c r="Z20837" s="42"/>
    </row>
    <row r="20838">
      <c r="B20838" s="42"/>
      <c r="D20838" s="90"/>
      <c r="F20838" s="90"/>
      <c r="G20838" s="42"/>
      <c r="H20838" s="90"/>
      <c r="M20838" s="42"/>
      <c r="S20838" s="42"/>
      <c r="T20838" s="42"/>
      <c r="U20838" s="42"/>
      <c r="V20838" s="42"/>
      <c r="W20838" s="42"/>
      <c r="X20838" s="42"/>
      <c r="Y20838" s="42"/>
      <c r="Z20838" s="42"/>
    </row>
    <row r="20839">
      <c r="B20839" s="42"/>
      <c r="D20839" s="90"/>
      <c r="F20839" s="90"/>
      <c r="G20839" s="42"/>
      <c r="H20839" s="90"/>
      <c r="M20839" s="42"/>
      <c r="S20839" s="42"/>
      <c r="T20839" s="42"/>
      <c r="U20839" s="42"/>
      <c r="V20839" s="42"/>
      <c r="W20839" s="42"/>
      <c r="X20839" s="42"/>
      <c r="Y20839" s="42"/>
      <c r="Z20839" s="42"/>
    </row>
    <row r="20840">
      <c r="B20840" s="42"/>
      <c r="D20840" s="90"/>
      <c r="F20840" s="90"/>
      <c r="G20840" s="42"/>
      <c r="H20840" s="90"/>
      <c r="M20840" s="42"/>
      <c r="S20840" s="42"/>
      <c r="T20840" s="42"/>
      <c r="U20840" s="42"/>
      <c r="V20840" s="42"/>
      <c r="W20840" s="42"/>
      <c r="X20840" s="42"/>
      <c r="Y20840" s="42"/>
      <c r="Z20840" s="42"/>
    </row>
    <row r="20841">
      <c r="B20841" s="42"/>
      <c r="D20841" s="90"/>
      <c r="F20841" s="90"/>
      <c r="G20841" s="42"/>
      <c r="H20841" s="90"/>
      <c r="M20841" s="42"/>
      <c r="S20841" s="42"/>
      <c r="T20841" s="42"/>
      <c r="U20841" s="42"/>
      <c r="V20841" s="42"/>
      <c r="W20841" s="42"/>
      <c r="X20841" s="42"/>
      <c r="Y20841" s="42"/>
      <c r="Z20841" s="42"/>
    </row>
    <row r="20842">
      <c r="B20842" s="42"/>
      <c r="D20842" s="90"/>
      <c r="F20842" s="90"/>
      <c r="G20842" s="42"/>
      <c r="H20842" s="90"/>
      <c r="M20842" s="42"/>
      <c r="S20842" s="42"/>
      <c r="T20842" s="42"/>
      <c r="U20842" s="42"/>
      <c r="V20842" s="42"/>
      <c r="W20842" s="42"/>
      <c r="X20842" s="42"/>
      <c r="Y20842" s="42"/>
      <c r="Z20842" s="42"/>
    </row>
    <row r="20843">
      <c r="B20843" s="42"/>
      <c r="D20843" s="90"/>
      <c r="F20843" s="90"/>
      <c r="G20843" s="42"/>
      <c r="H20843" s="90"/>
      <c r="M20843" s="42"/>
      <c r="S20843" s="42"/>
      <c r="T20843" s="42"/>
      <c r="U20843" s="42"/>
      <c r="V20843" s="42"/>
      <c r="W20843" s="42"/>
      <c r="X20843" s="42"/>
      <c r="Y20843" s="42"/>
      <c r="Z20843" s="42"/>
    </row>
    <row r="20844">
      <c r="B20844" s="42"/>
      <c r="D20844" s="90"/>
      <c r="F20844" s="90"/>
      <c r="G20844" s="42"/>
      <c r="H20844" s="90"/>
      <c r="M20844" s="42"/>
      <c r="S20844" s="42"/>
      <c r="T20844" s="42"/>
      <c r="U20844" s="42"/>
      <c r="V20844" s="42"/>
      <c r="W20844" s="42"/>
      <c r="X20844" s="42"/>
      <c r="Y20844" s="42"/>
      <c r="Z20844" s="42"/>
    </row>
    <row r="20845">
      <c r="B20845" s="42"/>
      <c r="D20845" s="90"/>
      <c r="F20845" s="90"/>
      <c r="G20845" s="42"/>
      <c r="H20845" s="90"/>
      <c r="M20845" s="42"/>
      <c r="S20845" s="42"/>
      <c r="T20845" s="42"/>
      <c r="U20845" s="42"/>
      <c r="V20845" s="42"/>
      <c r="W20845" s="42"/>
      <c r="X20845" s="42"/>
      <c r="Y20845" s="42"/>
      <c r="Z20845" s="42"/>
    </row>
    <row r="20846">
      <c r="B20846" s="42"/>
      <c r="D20846" s="90"/>
      <c r="F20846" s="90"/>
      <c r="G20846" s="42"/>
      <c r="H20846" s="90"/>
      <c r="M20846" s="42"/>
      <c r="S20846" s="42"/>
      <c r="T20846" s="42"/>
      <c r="U20846" s="42"/>
      <c r="V20846" s="42"/>
      <c r="W20846" s="42"/>
      <c r="X20846" s="42"/>
      <c r="Y20846" s="42"/>
      <c r="Z20846" s="42"/>
    </row>
    <row r="20847">
      <c r="B20847" s="42"/>
      <c r="D20847" s="90"/>
      <c r="F20847" s="90"/>
      <c r="G20847" s="42"/>
      <c r="H20847" s="90"/>
      <c r="M20847" s="42"/>
      <c r="S20847" s="42"/>
      <c r="T20847" s="42"/>
      <c r="U20847" s="42"/>
      <c r="V20847" s="42"/>
      <c r="W20847" s="42"/>
      <c r="X20847" s="42"/>
      <c r="Y20847" s="42"/>
      <c r="Z20847" s="42"/>
    </row>
    <row r="20848">
      <c r="B20848" s="42"/>
      <c r="D20848" s="90"/>
      <c r="F20848" s="90"/>
      <c r="G20848" s="42"/>
      <c r="H20848" s="90"/>
      <c r="M20848" s="42"/>
      <c r="S20848" s="42"/>
      <c r="T20848" s="42"/>
      <c r="U20848" s="42"/>
      <c r="V20848" s="42"/>
      <c r="W20848" s="42"/>
      <c r="X20848" s="42"/>
      <c r="Y20848" s="42"/>
      <c r="Z20848" s="42"/>
    </row>
    <row r="20849">
      <c r="B20849" s="42"/>
      <c r="D20849" s="90"/>
      <c r="F20849" s="90"/>
      <c r="G20849" s="42"/>
      <c r="H20849" s="90"/>
      <c r="M20849" s="42"/>
      <c r="S20849" s="42"/>
      <c r="T20849" s="42"/>
      <c r="U20849" s="42"/>
      <c r="V20849" s="42"/>
      <c r="W20849" s="42"/>
      <c r="X20849" s="42"/>
      <c r="Y20849" s="42"/>
      <c r="Z20849" s="42"/>
    </row>
    <row r="20850">
      <c r="B20850" s="42"/>
      <c r="D20850" s="90"/>
      <c r="F20850" s="90"/>
      <c r="G20850" s="42"/>
      <c r="H20850" s="90"/>
      <c r="M20850" s="42"/>
      <c r="S20850" s="42"/>
      <c r="T20850" s="42"/>
      <c r="U20850" s="42"/>
      <c r="V20850" s="42"/>
      <c r="W20850" s="42"/>
      <c r="X20850" s="42"/>
      <c r="Y20850" s="42"/>
      <c r="Z20850" s="42"/>
    </row>
    <row r="20851">
      <c r="B20851" s="42"/>
      <c r="D20851" s="90"/>
      <c r="F20851" s="90"/>
      <c r="G20851" s="42"/>
      <c r="H20851" s="90"/>
      <c r="M20851" s="42"/>
      <c r="S20851" s="42"/>
      <c r="T20851" s="42"/>
      <c r="U20851" s="42"/>
      <c r="V20851" s="42"/>
      <c r="W20851" s="42"/>
      <c r="X20851" s="42"/>
      <c r="Y20851" s="42"/>
      <c r="Z20851" s="42"/>
    </row>
    <row r="20852">
      <c r="B20852" s="42"/>
      <c r="D20852" s="90"/>
      <c r="F20852" s="90"/>
      <c r="G20852" s="42"/>
      <c r="H20852" s="90"/>
      <c r="M20852" s="42"/>
      <c r="S20852" s="42"/>
      <c r="T20852" s="42"/>
      <c r="U20852" s="42"/>
      <c r="V20852" s="42"/>
      <c r="W20852" s="42"/>
      <c r="X20852" s="42"/>
      <c r="Y20852" s="42"/>
      <c r="Z20852" s="42"/>
    </row>
    <row r="20853">
      <c r="B20853" s="42"/>
      <c r="D20853" s="90"/>
      <c r="F20853" s="90"/>
      <c r="G20853" s="42"/>
      <c r="H20853" s="90"/>
      <c r="M20853" s="42"/>
      <c r="S20853" s="42"/>
      <c r="T20853" s="42"/>
      <c r="U20853" s="42"/>
      <c r="V20853" s="42"/>
      <c r="W20853" s="42"/>
      <c r="X20853" s="42"/>
      <c r="Y20853" s="42"/>
      <c r="Z20853" s="42"/>
    </row>
    <row r="20854">
      <c r="B20854" s="42"/>
      <c r="D20854" s="90"/>
      <c r="F20854" s="90"/>
      <c r="G20854" s="42"/>
      <c r="H20854" s="90"/>
      <c r="M20854" s="42"/>
      <c r="S20854" s="42"/>
      <c r="T20854" s="42"/>
      <c r="U20854" s="42"/>
      <c r="V20854" s="42"/>
      <c r="W20854" s="42"/>
      <c r="X20854" s="42"/>
      <c r="Y20854" s="42"/>
      <c r="Z20854" s="42"/>
    </row>
    <row r="20855">
      <c r="B20855" s="42"/>
      <c r="D20855" s="90"/>
      <c r="F20855" s="90"/>
      <c r="G20855" s="42"/>
      <c r="H20855" s="90"/>
      <c r="M20855" s="42"/>
      <c r="S20855" s="42"/>
      <c r="T20855" s="42"/>
      <c r="U20855" s="42"/>
      <c r="V20855" s="42"/>
      <c r="W20855" s="42"/>
      <c r="X20855" s="42"/>
      <c r="Y20855" s="42"/>
      <c r="Z20855" s="42"/>
    </row>
    <row r="20856">
      <c r="B20856" s="42"/>
      <c r="D20856" s="90"/>
      <c r="F20856" s="90"/>
      <c r="G20856" s="42"/>
      <c r="H20856" s="90"/>
      <c r="M20856" s="42"/>
      <c r="S20856" s="42"/>
      <c r="T20856" s="42"/>
      <c r="U20856" s="42"/>
      <c r="V20856" s="42"/>
      <c r="W20856" s="42"/>
      <c r="X20856" s="42"/>
      <c r="Y20856" s="42"/>
      <c r="Z20856" s="42"/>
    </row>
    <row r="20857">
      <c r="B20857" s="42"/>
      <c r="D20857" s="90"/>
      <c r="F20857" s="90"/>
      <c r="G20857" s="42"/>
      <c r="H20857" s="90"/>
      <c r="M20857" s="42"/>
      <c r="S20857" s="42"/>
      <c r="T20857" s="42"/>
      <c r="U20857" s="42"/>
      <c r="V20857" s="42"/>
      <c r="W20857" s="42"/>
      <c r="X20857" s="42"/>
      <c r="Y20857" s="42"/>
      <c r="Z20857" s="42"/>
    </row>
    <row r="20858">
      <c r="B20858" s="42"/>
      <c r="D20858" s="90"/>
      <c r="F20858" s="90"/>
      <c r="G20858" s="42"/>
      <c r="H20858" s="90"/>
      <c r="M20858" s="42"/>
      <c r="S20858" s="42"/>
      <c r="T20858" s="42"/>
      <c r="U20858" s="42"/>
      <c r="V20858" s="42"/>
      <c r="W20858" s="42"/>
      <c r="X20858" s="42"/>
      <c r="Y20858" s="42"/>
      <c r="Z20858" s="42"/>
    </row>
    <row r="20859">
      <c r="B20859" s="42"/>
      <c r="D20859" s="90"/>
      <c r="F20859" s="90"/>
      <c r="G20859" s="42"/>
      <c r="H20859" s="90"/>
      <c r="M20859" s="42"/>
      <c r="S20859" s="42"/>
      <c r="T20859" s="42"/>
      <c r="U20859" s="42"/>
      <c r="V20859" s="42"/>
      <c r="W20859" s="42"/>
      <c r="X20859" s="42"/>
      <c r="Y20859" s="42"/>
      <c r="Z20859" s="42"/>
    </row>
    <row r="20860">
      <c r="B20860" s="42"/>
      <c r="D20860" s="90"/>
      <c r="F20860" s="90"/>
      <c r="G20860" s="42"/>
      <c r="H20860" s="90"/>
      <c r="M20860" s="42"/>
      <c r="S20860" s="42"/>
      <c r="T20860" s="42"/>
      <c r="U20860" s="42"/>
      <c r="V20860" s="42"/>
      <c r="W20860" s="42"/>
      <c r="X20860" s="42"/>
      <c r="Y20860" s="42"/>
      <c r="Z20860" s="42"/>
    </row>
    <row r="20861">
      <c r="B20861" s="42"/>
      <c r="D20861" s="90"/>
      <c r="F20861" s="90"/>
      <c r="G20861" s="42"/>
      <c r="H20861" s="90"/>
      <c r="M20861" s="42"/>
      <c r="S20861" s="42"/>
      <c r="T20861" s="42"/>
      <c r="U20861" s="42"/>
      <c r="V20861" s="42"/>
      <c r="W20861" s="42"/>
      <c r="X20861" s="42"/>
      <c r="Y20861" s="42"/>
      <c r="Z20861" s="42"/>
    </row>
    <row r="20862">
      <c r="B20862" s="42"/>
      <c r="D20862" s="90"/>
      <c r="F20862" s="90"/>
      <c r="G20862" s="42"/>
      <c r="H20862" s="90"/>
      <c r="M20862" s="42"/>
      <c r="S20862" s="42"/>
      <c r="T20862" s="42"/>
      <c r="U20862" s="42"/>
      <c r="V20862" s="42"/>
      <c r="W20862" s="42"/>
      <c r="X20862" s="42"/>
      <c r="Y20862" s="42"/>
      <c r="Z20862" s="42"/>
    </row>
    <row r="20863">
      <c r="B20863" s="42"/>
      <c r="D20863" s="90"/>
      <c r="F20863" s="90"/>
      <c r="G20863" s="42"/>
      <c r="H20863" s="90"/>
      <c r="M20863" s="42"/>
      <c r="S20863" s="42"/>
      <c r="T20863" s="42"/>
      <c r="U20863" s="42"/>
      <c r="V20863" s="42"/>
      <c r="W20863" s="42"/>
      <c r="X20863" s="42"/>
      <c r="Y20863" s="42"/>
      <c r="Z20863" s="42"/>
    </row>
    <row r="20864">
      <c r="B20864" s="42"/>
      <c r="D20864" s="90"/>
      <c r="F20864" s="90"/>
      <c r="G20864" s="42"/>
      <c r="H20864" s="90"/>
      <c r="M20864" s="42"/>
      <c r="S20864" s="42"/>
      <c r="T20864" s="42"/>
      <c r="U20864" s="42"/>
      <c r="V20864" s="42"/>
      <c r="W20864" s="42"/>
      <c r="X20864" s="42"/>
      <c r="Y20864" s="42"/>
      <c r="Z20864" s="42"/>
    </row>
    <row r="20865">
      <c r="B20865" s="42"/>
      <c r="D20865" s="90"/>
      <c r="F20865" s="90"/>
      <c r="G20865" s="42"/>
      <c r="H20865" s="90"/>
      <c r="M20865" s="42"/>
      <c r="S20865" s="42"/>
      <c r="T20865" s="42"/>
      <c r="U20865" s="42"/>
      <c r="V20865" s="42"/>
      <c r="W20865" s="42"/>
      <c r="X20865" s="42"/>
      <c r="Y20865" s="42"/>
      <c r="Z20865" s="42"/>
    </row>
    <row r="20866">
      <c r="B20866" s="42"/>
      <c r="D20866" s="90"/>
      <c r="F20866" s="90"/>
      <c r="G20866" s="42"/>
      <c r="H20866" s="90"/>
      <c r="M20866" s="42"/>
      <c r="S20866" s="42"/>
      <c r="T20866" s="42"/>
      <c r="U20866" s="42"/>
      <c r="V20866" s="42"/>
      <c r="W20866" s="42"/>
      <c r="X20866" s="42"/>
      <c r="Y20866" s="42"/>
      <c r="Z20866" s="42"/>
    </row>
    <row r="20867">
      <c r="B20867" s="42"/>
      <c r="D20867" s="90"/>
      <c r="F20867" s="90"/>
      <c r="G20867" s="42"/>
      <c r="H20867" s="90"/>
      <c r="M20867" s="42"/>
      <c r="S20867" s="42"/>
      <c r="T20867" s="42"/>
      <c r="U20867" s="42"/>
      <c r="V20867" s="42"/>
      <c r="W20867" s="42"/>
      <c r="X20867" s="42"/>
      <c r="Y20867" s="42"/>
      <c r="Z20867" s="42"/>
    </row>
    <row r="20868">
      <c r="B20868" s="42"/>
      <c r="D20868" s="90"/>
      <c r="F20868" s="90"/>
      <c r="G20868" s="42"/>
      <c r="H20868" s="90"/>
      <c r="M20868" s="42"/>
      <c r="S20868" s="42"/>
      <c r="T20868" s="42"/>
      <c r="U20868" s="42"/>
      <c r="V20868" s="42"/>
      <c r="W20868" s="42"/>
      <c r="X20868" s="42"/>
      <c r="Y20868" s="42"/>
      <c r="Z20868" s="42"/>
    </row>
    <row r="20869">
      <c r="B20869" s="42"/>
      <c r="D20869" s="90"/>
      <c r="F20869" s="90"/>
      <c r="G20869" s="42"/>
      <c r="H20869" s="90"/>
      <c r="M20869" s="42"/>
      <c r="S20869" s="42"/>
      <c r="T20869" s="42"/>
      <c r="U20869" s="42"/>
      <c r="V20869" s="42"/>
      <c r="W20869" s="42"/>
      <c r="X20869" s="42"/>
      <c r="Y20869" s="42"/>
      <c r="Z20869" s="42"/>
    </row>
    <row r="20870">
      <c r="B20870" s="42"/>
      <c r="D20870" s="90"/>
      <c r="F20870" s="90"/>
      <c r="G20870" s="42"/>
      <c r="H20870" s="90"/>
      <c r="M20870" s="42"/>
      <c r="S20870" s="42"/>
      <c r="T20870" s="42"/>
      <c r="U20870" s="42"/>
      <c r="V20870" s="42"/>
      <c r="W20870" s="42"/>
      <c r="X20870" s="42"/>
      <c r="Y20870" s="42"/>
      <c r="Z20870" s="42"/>
    </row>
    <row r="20871">
      <c r="B20871" s="42"/>
      <c r="D20871" s="90"/>
      <c r="F20871" s="90"/>
      <c r="G20871" s="42"/>
      <c r="H20871" s="90"/>
      <c r="M20871" s="42"/>
      <c r="S20871" s="42"/>
      <c r="T20871" s="42"/>
      <c r="U20871" s="42"/>
      <c r="V20871" s="42"/>
      <c r="W20871" s="42"/>
      <c r="X20871" s="42"/>
      <c r="Y20871" s="42"/>
      <c r="Z20871" s="42"/>
    </row>
    <row r="20872">
      <c r="B20872" s="42"/>
      <c r="D20872" s="90"/>
      <c r="F20872" s="90"/>
      <c r="G20872" s="42"/>
      <c r="H20872" s="90"/>
      <c r="M20872" s="42"/>
      <c r="S20872" s="42"/>
      <c r="T20872" s="42"/>
      <c r="U20872" s="42"/>
      <c r="V20872" s="42"/>
      <c r="W20872" s="42"/>
      <c r="X20872" s="42"/>
      <c r="Y20872" s="42"/>
      <c r="Z20872" s="42"/>
    </row>
    <row r="20873">
      <c r="B20873" s="42"/>
      <c r="D20873" s="90"/>
      <c r="F20873" s="90"/>
      <c r="G20873" s="42"/>
      <c r="H20873" s="90"/>
      <c r="M20873" s="42"/>
      <c r="S20873" s="42"/>
      <c r="T20873" s="42"/>
      <c r="U20873" s="42"/>
      <c r="V20873" s="42"/>
      <c r="W20873" s="42"/>
      <c r="X20873" s="42"/>
      <c r="Y20873" s="42"/>
      <c r="Z20873" s="42"/>
    </row>
    <row r="20874">
      <c r="B20874" s="42"/>
      <c r="D20874" s="90"/>
      <c r="F20874" s="90"/>
      <c r="G20874" s="42"/>
      <c r="H20874" s="90"/>
      <c r="M20874" s="42"/>
      <c r="S20874" s="42"/>
      <c r="T20874" s="42"/>
      <c r="U20874" s="42"/>
      <c r="V20874" s="42"/>
      <c r="W20874" s="42"/>
      <c r="X20874" s="42"/>
      <c r="Y20874" s="42"/>
      <c r="Z20874" s="42"/>
    </row>
    <row r="20875">
      <c r="B20875" s="42"/>
      <c r="D20875" s="90"/>
      <c r="F20875" s="90"/>
      <c r="G20875" s="42"/>
      <c r="H20875" s="90"/>
      <c r="M20875" s="42"/>
      <c r="S20875" s="42"/>
      <c r="T20875" s="42"/>
      <c r="U20875" s="42"/>
      <c r="V20875" s="42"/>
      <c r="W20875" s="42"/>
      <c r="X20875" s="42"/>
      <c r="Y20875" s="42"/>
      <c r="Z20875" s="42"/>
    </row>
    <row r="20876">
      <c r="B20876" s="42"/>
      <c r="D20876" s="90"/>
      <c r="F20876" s="90"/>
      <c r="G20876" s="42"/>
      <c r="H20876" s="90"/>
      <c r="M20876" s="42"/>
      <c r="S20876" s="42"/>
      <c r="T20876" s="42"/>
      <c r="U20876" s="42"/>
      <c r="V20876" s="42"/>
      <c r="W20876" s="42"/>
      <c r="X20876" s="42"/>
      <c r="Y20876" s="42"/>
      <c r="Z20876" s="42"/>
    </row>
    <row r="20877">
      <c r="B20877" s="42"/>
      <c r="D20877" s="90"/>
      <c r="F20877" s="90"/>
      <c r="G20877" s="42"/>
      <c r="H20877" s="90"/>
      <c r="M20877" s="42"/>
      <c r="S20877" s="42"/>
      <c r="T20877" s="42"/>
      <c r="U20877" s="42"/>
      <c r="V20877" s="42"/>
      <c r="W20877" s="42"/>
      <c r="X20877" s="42"/>
      <c r="Y20877" s="42"/>
      <c r="Z20877" s="42"/>
    </row>
    <row r="20878">
      <c r="B20878" s="42"/>
      <c r="D20878" s="90"/>
      <c r="F20878" s="90"/>
      <c r="G20878" s="42"/>
      <c r="H20878" s="90"/>
      <c r="M20878" s="42"/>
      <c r="S20878" s="42"/>
      <c r="T20878" s="42"/>
      <c r="U20878" s="42"/>
      <c r="V20878" s="42"/>
      <c r="W20878" s="42"/>
      <c r="X20878" s="42"/>
      <c r="Y20878" s="42"/>
      <c r="Z20878" s="42"/>
    </row>
    <row r="20879">
      <c r="B20879" s="42"/>
      <c r="D20879" s="90"/>
      <c r="F20879" s="90"/>
      <c r="G20879" s="42"/>
      <c r="H20879" s="90"/>
      <c r="M20879" s="42"/>
      <c r="S20879" s="42"/>
      <c r="T20879" s="42"/>
      <c r="U20879" s="42"/>
      <c r="V20879" s="42"/>
      <c r="W20879" s="42"/>
      <c r="X20879" s="42"/>
      <c r="Y20879" s="42"/>
      <c r="Z20879" s="42"/>
    </row>
    <row r="20880">
      <c r="B20880" s="42"/>
      <c r="D20880" s="90"/>
      <c r="F20880" s="90"/>
      <c r="G20880" s="42"/>
      <c r="H20880" s="90"/>
      <c r="M20880" s="42"/>
      <c r="S20880" s="42"/>
      <c r="T20880" s="42"/>
      <c r="U20880" s="42"/>
      <c r="V20880" s="42"/>
      <c r="W20880" s="42"/>
      <c r="X20880" s="42"/>
      <c r="Y20880" s="42"/>
      <c r="Z20880" s="42"/>
    </row>
    <row r="20881">
      <c r="B20881" s="42"/>
      <c r="D20881" s="90"/>
      <c r="F20881" s="90"/>
      <c r="G20881" s="42"/>
      <c r="H20881" s="90"/>
      <c r="M20881" s="42"/>
      <c r="S20881" s="42"/>
      <c r="T20881" s="42"/>
      <c r="U20881" s="42"/>
      <c r="V20881" s="42"/>
      <c r="W20881" s="42"/>
      <c r="X20881" s="42"/>
      <c r="Y20881" s="42"/>
      <c r="Z20881" s="42"/>
    </row>
    <row r="20882">
      <c r="B20882" s="42"/>
      <c r="D20882" s="90"/>
      <c r="F20882" s="90"/>
      <c r="G20882" s="42"/>
      <c r="H20882" s="90"/>
      <c r="M20882" s="42"/>
      <c r="S20882" s="42"/>
      <c r="T20882" s="42"/>
      <c r="U20882" s="42"/>
      <c r="V20882" s="42"/>
      <c r="W20882" s="42"/>
      <c r="X20882" s="42"/>
      <c r="Y20882" s="42"/>
      <c r="Z20882" s="42"/>
    </row>
    <row r="20883">
      <c r="B20883" s="42"/>
      <c r="D20883" s="90"/>
      <c r="F20883" s="90"/>
      <c r="G20883" s="42"/>
      <c r="H20883" s="90"/>
      <c r="M20883" s="42"/>
      <c r="S20883" s="42"/>
      <c r="T20883" s="42"/>
      <c r="U20883" s="42"/>
      <c r="V20883" s="42"/>
      <c r="W20883" s="42"/>
      <c r="X20883" s="42"/>
      <c r="Y20883" s="42"/>
      <c r="Z20883" s="42"/>
    </row>
    <row r="20884">
      <c r="B20884" s="42"/>
      <c r="D20884" s="90"/>
      <c r="F20884" s="90"/>
      <c r="G20884" s="42"/>
      <c r="H20884" s="90"/>
      <c r="M20884" s="42"/>
      <c r="S20884" s="42"/>
      <c r="T20884" s="42"/>
      <c r="U20884" s="42"/>
      <c r="V20884" s="42"/>
      <c r="W20884" s="42"/>
      <c r="X20884" s="42"/>
      <c r="Y20884" s="42"/>
      <c r="Z20884" s="42"/>
    </row>
    <row r="20885">
      <c r="B20885" s="42"/>
      <c r="D20885" s="90"/>
      <c r="F20885" s="90"/>
      <c r="G20885" s="42"/>
      <c r="H20885" s="90"/>
      <c r="M20885" s="42"/>
      <c r="S20885" s="42"/>
      <c r="T20885" s="42"/>
      <c r="U20885" s="42"/>
      <c r="V20885" s="42"/>
      <c r="W20885" s="42"/>
      <c r="X20885" s="42"/>
      <c r="Y20885" s="42"/>
      <c r="Z20885" s="42"/>
    </row>
    <row r="20886">
      <c r="B20886" s="42"/>
      <c r="D20886" s="90"/>
      <c r="F20886" s="90"/>
      <c r="G20886" s="42"/>
      <c r="H20886" s="90"/>
      <c r="M20886" s="42"/>
      <c r="S20886" s="42"/>
      <c r="T20886" s="42"/>
      <c r="U20886" s="42"/>
      <c r="V20886" s="42"/>
      <c r="W20886" s="42"/>
      <c r="X20886" s="42"/>
      <c r="Y20886" s="42"/>
      <c r="Z20886" s="42"/>
    </row>
    <row r="20887">
      <c r="B20887" s="42"/>
      <c r="D20887" s="90"/>
      <c r="F20887" s="90"/>
      <c r="G20887" s="42"/>
      <c r="H20887" s="90"/>
      <c r="M20887" s="42"/>
      <c r="S20887" s="42"/>
      <c r="T20887" s="42"/>
      <c r="U20887" s="42"/>
      <c r="V20887" s="42"/>
      <c r="W20887" s="42"/>
      <c r="X20887" s="42"/>
      <c r="Y20887" s="42"/>
      <c r="Z20887" s="42"/>
    </row>
    <row r="20888">
      <c r="B20888" s="42"/>
      <c r="D20888" s="90"/>
      <c r="F20888" s="90"/>
      <c r="G20888" s="42"/>
      <c r="H20888" s="90"/>
      <c r="M20888" s="42"/>
      <c r="S20888" s="42"/>
      <c r="T20888" s="42"/>
      <c r="U20888" s="42"/>
      <c r="V20888" s="42"/>
      <c r="W20888" s="42"/>
      <c r="X20888" s="42"/>
      <c r="Y20888" s="42"/>
      <c r="Z20888" s="42"/>
    </row>
    <row r="20889">
      <c r="B20889" s="42"/>
      <c r="D20889" s="90"/>
      <c r="F20889" s="90"/>
      <c r="G20889" s="42"/>
      <c r="H20889" s="90"/>
      <c r="M20889" s="42"/>
      <c r="S20889" s="42"/>
      <c r="T20889" s="42"/>
      <c r="U20889" s="42"/>
      <c r="V20889" s="42"/>
      <c r="W20889" s="42"/>
      <c r="X20889" s="42"/>
      <c r="Y20889" s="42"/>
      <c r="Z20889" s="42"/>
    </row>
    <row r="20890">
      <c r="B20890" s="42"/>
      <c r="D20890" s="90"/>
      <c r="F20890" s="90"/>
      <c r="G20890" s="42"/>
      <c r="H20890" s="90"/>
      <c r="M20890" s="42"/>
      <c r="S20890" s="42"/>
      <c r="T20890" s="42"/>
      <c r="U20890" s="42"/>
      <c r="V20890" s="42"/>
      <c r="W20890" s="42"/>
      <c r="X20890" s="42"/>
      <c r="Y20890" s="42"/>
      <c r="Z20890" s="42"/>
    </row>
    <row r="20891">
      <c r="B20891" s="42"/>
      <c r="D20891" s="90"/>
      <c r="F20891" s="90"/>
      <c r="G20891" s="42"/>
      <c r="H20891" s="90"/>
      <c r="M20891" s="42"/>
      <c r="S20891" s="42"/>
      <c r="T20891" s="42"/>
      <c r="U20891" s="42"/>
      <c r="V20891" s="42"/>
      <c r="W20891" s="42"/>
      <c r="X20891" s="42"/>
      <c r="Y20891" s="42"/>
      <c r="Z20891" s="42"/>
    </row>
    <row r="20892">
      <c r="B20892" s="42"/>
      <c r="D20892" s="90"/>
      <c r="F20892" s="90"/>
      <c r="G20892" s="42"/>
      <c r="H20892" s="90"/>
      <c r="M20892" s="42"/>
      <c r="S20892" s="42"/>
      <c r="T20892" s="42"/>
      <c r="U20892" s="42"/>
      <c r="V20892" s="42"/>
      <c r="W20892" s="42"/>
      <c r="X20892" s="42"/>
      <c r="Y20892" s="42"/>
      <c r="Z20892" s="42"/>
    </row>
    <row r="20893">
      <c r="B20893" s="42"/>
      <c r="D20893" s="90"/>
      <c r="F20893" s="90"/>
      <c r="G20893" s="42"/>
      <c r="H20893" s="90"/>
      <c r="M20893" s="42"/>
      <c r="S20893" s="42"/>
      <c r="T20893" s="42"/>
      <c r="U20893" s="42"/>
      <c r="V20893" s="42"/>
      <c r="W20893" s="42"/>
      <c r="X20893" s="42"/>
      <c r="Y20893" s="42"/>
      <c r="Z20893" s="42"/>
    </row>
    <row r="20894">
      <c r="B20894" s="42"/>
      <c r="D20894" s="90"/>
      <c r="F20894" s="90"/>
      <c r="G20894" s="42"/>
      <c r="H20894" s="90"/>
      <c r="M20894" s="42"/>
      <c r="S20894" s="42"/>
      <c r="T20894" s="42"/>
      <c r="U20894" s="42"/>
      <c r="V20894" s="42"/>
      <c r="W20894" s="42"/>
      <c r="X20894" s="42"/>
      <c r="Y20894" s="42"/>
      <c r="Z20894" s="42"/>
    </row>
    <row r="20895">
      <c r="B20895" s="42"/>
      <c r="D20895" s="90"/>
      <c r="F20895" s="90"/>
      <c r="G20895" s="42"/>
      <c r="H20895" s="90"/>
      <c r="M20895" s="42"/>
      <c r="S20895" s="42"/>
      <c r="T20895" s="42"/>
      <c r="U20895" s="42"/>
      <c r="V20895" s="42"/>
      <c r="W20895" s="42"/>
      <c r="X20895" s="42"/>
      <c r="Y20895" s="42"/>
      <c r="Z20895" s="42"/>
    </row>
    <row r="20896">
      <c r="B20896" s="42"/>
      <c r="D20896" s="90"/>
      <c r="F20896" s="90"/>
      <c r="G20896" s="42"/>
      <c r="H20896" s="90"/>
      <c r="M20896" s="42"/>
      <c r="S20896" s="42"/>
      <c r="T20896" s="42"/>
      <c r="U20896" s="42"/>
      <c r="V20896" s="42"/>
      <c r="W20896" s="42"/>
      <c r="X20896" s="42"/>
      <c r="Y20896" s="42"/>
      <c r="Z20896" s="42"/>
    </row>
    <row r="20897">
      <c r="B20897" s="42"/>
      <c r="D20897" s="90"/>
      <c r="F20897" s="90"/>
      <c r="G20897" s="42"/>
      <c r="H20897" s="90"/>
      <c r="M20897" s="42"/>
      <c r="S20897" s="42"/>
      <c r="T20897" s="42"/>
      <c r="U20897" s="42"/>
      <c r="V20897" s="42"/>
      <c r="W20897" s="42"/>
      <c r="X20897" s="42"/>
      <c r="Y20897" s="42"/>
      <c r="Z20897" s="42"/>
    </row>
    <row r="20898">
      <c r="B20898" s="42"/>
      <c r="D20898" s="90"/>
      <c r="F20898" s="90"/>
      <c r="G20898" s="42"/>
      <c r="H20898" s="90"/>
      <c r="M20898" s="42"/>
      <c r="S20898" s="42"/>
      <c r="T20898" s="42"/>
      <c r="U20898" s="42"/>
      <c r="V20898" s="42"/>
      <c r="W20898" s="42"/>
      <c r="X20898" s="42"/>
      <c r="Y20898" s="42"/>
      <c r="Z20898" s="42"/>
    </row>
    <row r="20899">
      <c r="B20899" s="42"/>
      <c r="D20899" s="90"/>
      <c r="F20899" s="90"/>
      <c r="G20899" s="42"/>
      <c r="H20899" s="90"/>
      <c r="M20899" s="42"/>
      <c r="S20899" s="42"/>
      <c r="T20899" s="42"/>
      <c r="U20899" s="42"/>
      <c r="V20899" s="42"/>
      <c r="W20899" s="42"/>
      <c r="X20899" s="42"/>
      <c r="Y20899" s="42"/>
      <c r="Z20899" s="42"/>
    </row>
    <row r="20900">
      <c r="B20900" s="42"/>
      <c r="D20900" s="90"/>
      <c r="F20900" s="90"/>
      <c r="G20900" s="42"/>
      <c r="H20900" s="90"/>
      <c r="M20900" s="42"/>
      <c r="S20900" s="42"/>
      <c r="T20900" s="42"/>
      <c r="U20900" s="42"/>
      <c r="V20900" s="42"/>
      <c r="W20900" s="42"/>
      <c r="X20900" s="42"/>
      <c r="Y20900" s="42"/>
      <c r="Z20900" s="42"/>
    </row>
    <row r="20901">
      <c r="B20901" s="42"/>
      <c r="D20901" s="90"/>
      <c r="F20901" s="90"/>
      <c r="G20901" s="42"/>
      <c r="H20901" s="90"/>
      <c r="M20901" s="42"/>
      <c r="S20901" s="42"/>
      <c r="T20901" s="42"/>
      <c r="U20901" s="42"/>
      <c r="V20901" s="42"/>
      <c r="W20901" s="42"/>
      <c r="X20901" s="42"/>
      <c r="Y20901" s="42"/>
      <c r="Z20901" s="42"/>
    </row>
    <row r="20902">
      <c r="B20902" s="42"/>
      <c r="D20902" s="90"/>
      <c r="F20902" s="90"/>
      <c r="G20902" s="42"/>
      <c r="H20902" s="90"/>
      <c r="M20902" s="42"/>
      <c r="S20902" s="42"/>
      <c r="T20902" s="42"/>
      <c r="U20902" s="42"/>
      <c r="V20902" s="42"/>
      <c r="W20902" s="42"/>
      <c r="X20902" s="42"/>
      <c r="Y20902" s="42"/>
      <c r="Z20902" s="42"/>
    </row>
    <row r="20903">
      <c r="B20903" s="42"/>
      <c r="D20903" s="90"/>
      <c r="F20903" s="90"/>
      <c r="G20903" s="42"/>
      <c r="H20903" s="90"/>
      <c r="M20903" s="42"/>
      <c r="S20903" s="42"/>
      <c r="T20903" s="42"/>
      <c r="U20903" s="42"/>
      <c r="V20903" s="42"/>
      <c r="W20903" s="42"/>
      <c r="X20903" s="42"/>
      <c r="Y20903" s="42"/>
      <c r="Z20903" s="42"/>
    </row>
    <row r="20904">
      <c r="B20904" s="42"/>
      <c r="D20904" s="90"/>
      <c r="F20904" s="90"/>
      <c r="G20904" s="42"/>
      <c r="H20904" s="90"/>
      <c r="M20904" s="42"/>
      <c r="S20904" s="42"/>
      <c r="T20904" s="42"/>
      <c r="U20904" s="42"/>
      <c r="V20904" s="42"/>
      <c r="W20904" s="42"/>
      <c r="X20904" s="42"/>
      <c r="Y20904" s="42"/>
      <c r="Z20904" s="42"/>
    </row>
    <row r="20905">
      <c r="B20905" s="42"/>
      <c r="D20905" s="90"/>
      <c r="F20905" s="90"/>
      <c r="G20905" s="42"/>
      <c r="H20905" s="90"/>
      <c r="M20905" s="42"/>
      <c r="S20905" s="42"/>
      <c r="T20905" s="42"/>
      <c r="U20905" s="42"/>
      <c r="V20905" s="42"/>
      <c r="W20905" s="42"/>
      <c r="X20905" s="42"/>
      <c r="Y20905" s="42"/>
      <c r="Z20905" s="42"/>
    </row>
    <row r="20906">
      <c r="B20906" s="42"/>
      <c r="D20906" s="90"/>
      <c r="F20906" s="90"/>
      <c r="G20906" s="42"/>
      <c r="H20906" s="90"/>
      <c r="M20906" s="42"/>
      <c r="S20906" s="42"/>
      <c r="T20906" s="42"/>
      <c r="U20906" s="42"/>
      <c r="V20906" s="42"/>
      <c r="W20906" s="42"/>
      <c r="X20906" s="42"/>
      <c r="Y20906" s="42"/>
      <c r="Z20906" s="42"/>
    </row>
    <row r="20907">
      <c r="B20907" s="42"/>
      <c r="D20907" s="90"/>
      <c r="F20907" s="90"/>
      <c r="G20907" s="42"/>
      <c r="H20907" s="90"/>
      <c r="M20907" s="42"/>
      <c r="S20907" s="42"/>
      <c r="T20907" s="42"/>
      <c r="U20907" s="42"/>
      <c r="V20907" s="42"/>
      <c r="W20907" s="42"/>
      <c r="X20907" s="42"/>
      <c r="Y20907" s="42"/>
      <c r="Z20907" s="42"/>
    </row>
    <row r="20908">
      <c r="B20908" s="42"/>
      <c r="D20908" s="90"/>
      <c r="F20908" s="90"/>
      <c r="G20908" s="42"/>
      <c r="H20908" s="90"/>
      <c r="M20908" s="42"/>
      <c r="S20908" s="42"/>
      <c r="T20908" s="42"/>
      <c r="U20908" s="42"/>
      <c r="V20908" s="42"/>
      <c r="W20908" s="42"/>
      <c r="X20908" s="42"/>
      <c r="Y20908" s="42"/>
      <c r="Z20908" s="42"/>
    </row>
    <row r="20909">
      <c r="B20909" s="42"/>
      <c r="D20909" s="90"/>
      <c r="F20909" s="90"/>
      <c r="G20909" s="42"/>
      <c r="H20909" s="90"/>
      <c r="M20909" s="42"/>
      <c r="S20909" s="42"/>
      <c r="T20909" s="42"/>
      <c r="U20909" s="42"/>
      <c r="V20909" s="42"/>
      <c r="W20909" s="42"/>
      <c r="X20909" s="42"/>
      <c r="Y20909" s="42"/>
      <c r="Z20909" s="42"/>
    </row>
    <row r="20910">
      <c r="B20910" s="42"/>
      <c r="D20910" s="90"/>
      <c r="F20910" s="90"/>
      <c r="G20910" s="42"/>
      <c r="H20910" s="90"/>
      <c r="M20910" s="42"/>
      <c r="S20910" s="42"/>
      <c r="T20910" s="42"/>
      <c r="U20910" s="42"/>
      <c r="V20910" s="42"/>
      <c r="W20910" s="42"/>
      <c r="X20910" s="42"/>
      <c r="Y20910" s="42"/>
      <c r="Z20910" s="42"/>
    </row>
    <row r="20911">
      <c r="B20911" s="42"/>
      <c r="D20911" s="90"/>
      <c r="F20911" s="90"/>
      <c r="G20911" s="42"/>
      <c r="H20911" s="90"/>
      <c r="M20911" s="42"/>
      <c r="S20911" s="42"/>
      <c r="T20911" s="42"/>
      <c r="U20911" s="42"/>
      <c r="V20911" s="42"/>
      <c r="W20911" s="42"/>
      <c r="X20911" s="42"/>
      <c r="Y20911" s="42"/>
      <c r="Z20911" s="42"/>
    </row>
    <row r="20912">
      <c r="B20912" s="42"/>
      <c r="D20912" s="90"/>
      <c r="F20912" s="90"/>
      <c r="G20912" s="42"/>
      <c r="H20912" s="90"/>
      <c r="M20912" s="42"/>
      <c r="S20912" s="42"/>
      <c r="T20912" s="42"/>
      <c r="U20912" s="42"/>
      <c r="V20912" s="42"/>
      <c r="W20912" s="42"/>
      <c r="X20912" s="42"/>
      <c r="Y20912" s="42"/>
      <c r="Z20912" s="42"/>
    </row>
    <row r="20913">
      <c r="B20913" s="42"/>
      <c r="D20913" s="90"/>
      <c r="F20913" s="90"/>
      <c r="G20913" s="42"/>
      <c r="H20913" s="90"/>
      <c r="M20913" s="42"/>
      <c r="S20913" s="42"/>
      <c r="T20913" s="42"/>
      <c r="U20913" s="42"/>
      <c r="V20913" s="42"/>
      <c r="W20913" s="42"/>
      <c r="X20913" s="42"/>
      <c r="Y20913" s="42"/>
      <c r="Z20913" s="42"/>
    </row>
    <row r="20914">
      <c r="B20914" s="42"/>
      <c r="D20914" s="90"/>
      <c r="F20914" s="90"/>
      <c r="G20914" s="42"/>
      <c r="H20914" s="90"/>
      <c r="M20914" s="42"/>
      <c r="S20914" s="42"/>
      <c r="T20914" s="42"/>
      <c r="U20914" s="42"/>
      <c r="V20914" s="42"/>
      <c r="W20914" s="42"/>
      <c r="X20914" s="42"/>
      <c r="Y20914" s="42"/>
      <c r="Z20914" s="42"/>
    </row>
    <row r="20915">
      <c r="B20915" s="42"/>
      <c r="D20915" s="90"/>
      <c r="F20915" s="90"/>
      <c r="G20915" s="42"/>
      <c r="H20915" s="90"/>
      <c r="M20915" s="42"/>
      <c r="S20915" s="42"/>
      <c r="T20915" s="42"/>
      <c r="U20915" s="42"/>
      <c r="V20915" s="42"/>
      <c r="W20915" s="42"/>
      <c r="X20915" s="42"/>
      <c r="Y20915" s="42"/>
      <c r="Z20915" s="42"/>
    </row>
    <row r="20916">
      <c r="B20916" s="42"/>
      <c r="D20916" s="90"/>
      <c r="F20916" s="90"/>
      <c r="G20916" s="42"/>
      <c r="H20916" s="90"/>
      <c r="M20916" s="42"/>
      <c r="S20916" s="42"/>
      <c r="T20916" s="42"/>
      <c r="U20916" s="42"/>
      <c r="V20916" s="42"/>
      <c r="W20916" s="42"/>
      <c r="X20916" s="42"/>
      <c r="Y20916" s="42"/>
      <c r="Z20916" s="42"/>
    </row>
    <row r="20917">
      <c r="B20917" s="42"/>
      <c r="D20917" s="90"/>
      <c r="F20917" s="90"/>
      <c r="G20917" s="42"/>
      <c r="H20917" s="90"/>
      <c r="M20917" s="42"/>
      <c r="S20917" s="42"/>
      <c r="T20917" s="42"/>
      <c r="U20917" s="42"/>
      <c r="V20917" s="42"/>
      <c r="W20917" s="42"/>
      <c r="X20917" s="42"/>
      <c r="Y20917" s="42"/>
      <c r="Z20917" s="42"/>
    </row>
    <row r="20918">
      <c r="B20918" s="42"/>
      <c r="D20918" s="90"/>
      <c r="F20918" s="90"/>
      <c r="G20918" s="42"/>
      <c r="H20918" s="90"/>
      <c r="M20918" s="42"/>
      <c r="S20918" s="42"/>
      <c r="T20918" s="42"/>
      <c r="U20918" s="42"/>
      <c r="V20918" s="42"/>
      <c r="W20918" s="42"/>
      <c r="X20918" s="42"/>
      <c r="Y20918" s="42"/>
      <c r="Z20918" s="42"/>
    </row>
    <row r="20919">
      <c r="B20919" s="42"/>
      <c r="D20919" s="90"/>
      <c r="F20919" s="90"/>
      <c r="G20919" s="42"/>
      <c r="H20919" s="90"/>
      <c r="M20919" s="42"/>
      <c r="S20919" s="42"/>
      <c r="T20919" s="42"/>
      <c r="U20919" s="42"/>
      <c r="V20919" s="42"/>
      <c r="W20919" s="42"/>
      <c r="X20919" s="42"/>
      <c r="Y20919" s="42"/>
      <c r="Z20919" s="42"/>
    </row>
    <row r="20920">
      <c r="B20920" s="42"/>
      <c r="D20920" s="90"/>
      <c r="F20920" s="90"/>
      <c r="G20920" s="42"/>
      <c r="H20920" s="90"/>
      <c r="M20920" s="42"/>
      <c r="S20920" s="42"/>
      <c r="T20920" s="42"/>
      <c r="U20920" s="42"/>
      <c r="V20920" s="42"/>
      <c r="W20920" s="42"/>
      <c r="X20920" s="42"/>
      <c r="Y20920" s="42"/>
      <c r="Z20920" s="42"/>
    </row>
    <row r="20921">
      <c r="B20921" s="42"/>
      <c r="D20921" s="90"/>
      <c r="F20921" s="90"/>
      <c r="G20921" s="42"/>
      <c r="H20921" s="90"/>
      <c r="M20921" s="42"/>
      <c r="S20921" s="42"/>
      <c r="T20921" s="42"/>
      <c r="U20921" s="42"/>
      <c r="V20921" s="42"/>
      <c r="W20921" s="42"/>
      <c r="X20921" s="42"/>
      <c r="Y20921" s="42"/>
      <c r="Z20921" s="42"/>
    </row>
    <row r="20922">
      <c r="B20922" s="42"/>
      <c r="D20922" s="90"/>
      <c r="F20922" s="90"/>
      <c r="G20922" s="42"/>
      <c r="H20922" s="90"/>
      <c r="M20922" s="42"/>
      <c r="S20922" s="42"/>
      <c r="T20922" s="42"/>
      <c r="U20922" s="42"/>
      <c r="V20922" s="42"/>
      <c r="W20922" s="42"/>
      <c r="X20922" s="42"/>
      <c r="Y20922" s="42"/>
      <c r="Z20922" s="42"/>
    </row>
    <row r="20923">
      <c r="B20923" s="42"/>
      <c r="D20923" s="90"/>
      <c r="F20923" s="90"/>
      <c r="G20923" s="42"/>
      <c r="H20923" s="90"/>
      <c r="M20923" s="42"/>
      <c r="S20923" s="42"/>
      <c r="T20923" s="42"/>
      <c r="U20923" s="42"/>
      <c r="V20923" s="42"/>
      <c r="W20923" s="42"/>
      <c r="X20923" s="42"/>
      <c r="Y20923" s="42"/>
      <c r="Z20923" s="42"/>
    </row>
    <row r="20924">
      <c r="B20924" s="42"/>
      <c r="D20924" s="90"/>
      <c r="F20924" s="90"/>
      <c r="G20924" s="42"/>
      <c r="H20924" s="90"/>
      <c r="M20924" s="42"/>
      <c r="S20924" s="42"/>
      <c r="T20924" s="42"/>
      <c r="U20924" s="42"/>
      <c r="V20924" s="42"/>
      <c r="W20924" s="42"/>
      <c r="X20924" s="42"/>
      <c r="Y20924" s="42"/>
      <c r="Z20924" s="42"/>
    </row>
    <row r="20925">
      <c r="B20925" s="42"/>
      <c r="D20925" s="90"/>
      <c r="F20925" s="90"/>
      <c r="G20925" s="42"/>
      <c r="H20925" s="90"/>
      <c r="M20925" s="42"/>
      <c r="S20925" s="42"/>
      <c r="T20925" s="42"/>
      <c r="U20925" s="42"/>
      <c r="V20925" s="42"/>
      <c r="W20925" s="42"/>
      <c r="X20925" s="42"/>
      <c r="Y20925" s="42"/>
      <c r="Z20925" s="42"/>
    </row>
    <row r="20926">
      <c r="B20926" s="42"/>
      <c r="D20926" s="90"/>
      <c r="F20926" s="90"/>
      <c r="G20926" s="42"/>
      <c r="H20926" s="90"/>
      <c r="M20926" s="42"/>
      <c r="S20926" s="42"/>
      <c r="T20926" s="42"/>
      <c r="U20926" s="42"/>
      <c r="V20926" s="42"/>
      <c r="W20926" s="42"/>
      <c r="X20926" s="42"/>
      <c r="Y20926" s="42"/>
      <c r="Z20926" s="42"/>
    </row>
    <row r="20927">
      <c r="B20927" s="42"/>
      <c r="D20927" s="90"/>
      <c r="F20927" s="90"/>
      <c r="G20927" s="42"/>
      <c r="H20927" s="90"/>
      <c r="M20927" s="42"/>
      <c r="S20927" s="42"/>
      <c r="T20927" s="42"/>
      <c r="U20927" s="42"/>
      <c r="V20927" s="42"/>
      <c r="W20927" s="42"/>
      <c r="X20927" s="42"/>
      <c r="Y20927" s="42"/>
      <c r="Z20927" s="42"/>
    </row>
    <row r="20928">
      <c r="B20928" s="42"/>
      <c r="D20928" s="90"/>
      <c r="F20928" s="90"/>
      <c r="G20928" s="42"/>
      <c r="H20928" s="90"/>
      <c r="M20928" s="42"/>
      <c r="S20928" s="42"/>
      <c r="T20928" s="42"/>
      <c r="U20928" s="42"/>
      <c r="V20928" s="42"/>
      <c r="W20928" s="42"/>
      <c r="X20928" s="42"/>
      <c r="Y20928" s="42"/>
      <c r="Z20928" s="42"/>
    </row>
    <row r="20929">
      <c r="B20929" s="42"/>
      <c r="D20929" s="90"/>
      <c r="F20929" s="90"/>
      <c r="G20929" s="42"/>
      <c r="H20929" s="90"/>
      <c r="M20929" s="42"/>
      <c r="S20929" s="42"/>
      <c r="T20929" s="42"/>
      <c r="U20929" s="42"/>
      <c r="V20929" s="42"/>
      <c r="W20929" s="42"/>
      <c r="X20929" s="42"/>
      <c r="Y20929" s="42"/>
      <c r="Z20929" s="42"/>
    </row>
    <row r="20930">
      <c r="B20930" s="42"/>
      <c r="D20930" s="90"/>
      <c r="F20930" s="90"/>
      <c r="G20930" s="42"/>
      <c r="H20930" s="90"/>
      <c r="M20930" s="42"/>
      <c r="S20930" s="42"/>
      <c r="T20930" s="42"/>
      <c r="U20930" s="42"/>
      <c r="V20930" s="42"/>
      <c r="W20930" s="42"/>
      <c r="X20930" s="42"/>
      <c r="Y20930" s="42"/>
      <c r="Z20930" s="42"/>
    </row>
    <row r="20931">
      <c r="B20931" s="42"/>
      <c r="D20931" s="90"/>
      <c r="F20931" s="90"/>
      <c r="G20931" s="42"/>
      <c r="H20931" s="90"/>
      <c r="M20931" s="42"/>
      <c r="S20931" s="42"/>
      <c r="T20931" s="42"/>
      <c r="U20931" s="42"/>
      <c r="V20931" s="42"/>
      <c r="W20931" s="42"/>
      <c r="X20931" s="42"/>
      <c r="Y20931" s="42"/>
      <c r="Z20931" s="42"/>
    </row>
    <row r="20932">
      <c r="B20932" s="42"/>
      <c r="D20932" s="90"/>
      <c r="F20932" s="90"/>
      <c r="G20932" s="42"/>
      <c r="H20932" s="90"/>
      <c r="M20932" s="42"/>
      <c r="S20932" s="42"/>
      <c r="T20932" s="42"/>
      <c r="U20932" s="42"/>
      <c r="V20932" s="42"/>
      <c r="W20932" s="42"/>
      <c r="X20932" s="42"/>
      <c r="Y20932" s="42"/>
      <c r="Z20932" s="42"/>
    </row>
    <row r="20933">
      <c r="B20933" s="42"/>
      <c r="D20933" s="90"/>
      <c r="F20933" s="90"/>
      <c r="G20933" s="42"/>
      <c r="H20933" s="90"/>
      <c r="M20933" s="42"/>
      <c r="S20933" s="42"/>
      <c r="T20933" s="42"/>
      <c r="U20933" s="42"/>
      <c r="V20933" s="42"/>
      <c r="W20933" s="42"/>
      <c r="X20933" s="42"/>
      <c r="Y20933" s="42"/>
      <c r="Z20933" s="42"/>
    </row>
    <row r="20934">
      <c r="B20934" s="42"/>
      <c r="D20934" s="90"/>
      <c r="F20934" s="90"/>
      <c r="G20934" s="42"/>
      <c r="H20934" s="90"/>
      <c r="M20934" s="42"/>
      <c r="S20934" s="42"/>
      <c r="T20934" s="42"/>
      <c r="U20934" s="42"/>
      <c r="V20934" s="42"/>
      <c r="W20934" s="42"/>
      <c r="X20934" s="42"/>
      <c r="Y20934" s="42"/>
      <c r="Z20934" s="42"/>
    </row>
    <row r="20935">
      <c r="B20935" s="42"/>
      <c r="D20935" s="90"/>
      <c r="F20935" s="90"/>
      <c r="G20935" s="42"/>
      <c r="H20935" s="90"/>
      <c r="M20935" s="42"/>
      <c r="S20935" s="42"/>
      <c r="T20935" s="42"/>
      <c r="U20935" s="42"/>
      <c r="V20935" s="42"/>
      <c r="W20935" s="42"/>
      <c r="X20935" s="42"/>
      <c r="Y20935" s="42"/>
      <c r="Z20935" s="42"/>
    </row>
    <row r="20936">
      <c r="B20936" s="42"/>
      <c r="D20936" s="90"/>
      <c r="F20936" s="90"/>
      <c r="G20936" s="42"/>
      <c r="H20936" s="90"/>
      <c r="M20936" s="42"/>
      <c r="S20936" s="42"/>
      <c r="T20936" s="42"/>
      <c r="U20936" s="42"/>
      <c r="V20936" s="42"/>
      <c r="W20936" s="42"/>
      <c r="X20936" s="42"/>
      <c r="Y20936" s="42"/>
      <c r="Z20936" s="42"/>
    </row>
    <row r="20937">
      <c r="B20937" s="42"/>
      <c r="D20937" s="90"/>
      <c r="F20937" s="90"/>
      <c r="G20937" s="42"/>
      <c r="H20937" s="90"/>
      <c r="M20937" s="42"/>
      <c r="S20937" s="42"/>
      <c r="T20937" s="42"/>
      <c r="U20937" s="42"/>
      <c r="V20937" s="42"/>
      <c r="W20937" s="42"/>
      <c r="X20937" s="42"/>
      <c r="Y20937" s="42"/>
      <c r="Z20937" s="42"/>
    </row>
    <row r="20938">
      <c r="B20938" s="42"/>
      <c r="D20938" s="90"/>
      <c r="F20938" s="90"/>
      <c r="G20938" s="42"/>
      <c r="H20938" s="90"/>
      <c r="M20938" s="42"/>
      <c r="S20938" s="42"/>
      <c r="T20938" s="42"/>
      <c r="U20938" s="42"/>
      <c r="V20938" s="42"/>
      <c r="W20938" s="42"/>
      <c r="X20938" s="42"/>
      <c r="Y20938" s="42"/>
      <c r="Z20938" s="42"/>
    </row>
    <row r="20939">
      <c r="B20939" s="42"/>
      <c r="D20939" s="90"/>
      <c r="F20939" s="90"/>
      <c r="G20939" s="42"/>
      <c r="H20939" s="90"/>
      <c r="M20939" s="42"/>
      <c r="S20939" s="42"/>
      <c r="T20939" s="42"/>
      <c r="U20939" s="42"/>
      <c r="V20939" s="42"/>
      <c r="W20939" s="42"/>
      <c r="X20939" s="42"/>
      <c r="Y20939" s="42"/>
      <c r="Z20939" s="42"/>
    </row>
    <row r="20940">
      <c r="B20940" s="42"/>
      <c r="D20940" s="90"/>
      <c r="F20940" s="90"/>
      <c r="G20940" s="42"/>
      <c r="H20940" s="90"/>
      <c r="M20940" s="42"/>
      <c r="S20940" s="42"/>
      <c r="T20940" s="42"/>
      <c r="U20940" s="42"/>
      <c r="V20940" s="42"/>
      <c r="W20940" s="42"/>
      <c r="X20940" s="42"/>
      <c r="Y20940" s="42"/>
      <c r="Z20940" s="42"/>
    </row>
    <row r="20941">
      <c r="B20941" s="42"/>
      <c r="D20941" s="90"/>
      <c r="F20941" s="90"/>
      <c r="G20941" s="42"/>
      <c r="H20941" s="90"/>
      <c r="M20941" s="42"/>
      <c r="S20941" s="42"/>
      <c r="T20941" s="42"/>
      <c r="U20941" s="42"/>
      <c r="V20941" s="42"/>
      <c r="W20941" s="42"/>
      <c r="X20941" s="42"/>
      <c r="Y20941" s="42"/>
      <c r="Z20941" s="42"/>
    </row>
    <row r="20942">
      <c r="B20942" s="42"/>
      <c r="D20942" s="90"/>
      <c r="F20942" s="90"/>
      <c r="G20942" s="42"/>
      <c r="H20942" s="90"/>
      <c r="M20942" s="42"/>
      <c r="S20942" s="42"/>
      <c r="T20942" s="42"/>
      <c r="U20942" s="42"/>
      <c r="V20942" s="42"/>
      <c r="W20942" s="42"/>
      <c r="X20942" s="42"/>
      <c r="Y20942" s="42"/>
      <c r="Z20942" s="42"/>
    </row>
    <row r="20943">
      <c r="B20943" s="42"/>
      <c r="D20943" s="90"/>
      <c r="F20943" s="90"/>
      <c r="G20943" s="42"/>
      <c r="H20943" s="90"/>
      <c r="M20943" s="42"/>
      <c r="S20943" s="42"/>
      <c r="T20943" s="42"/>
      <c r="U20943" s="42"/>
      <c r="V20943" s="42"/>
      <c r="W20943" s="42"/>
      <c r="X20943" s="42"/>
      <c r="Y20943" s="42"/>
      <c r="Z20943" s="42"/>
    </row>
    <row r="20944">
      <c r="B20944" s="42"/>
      <c r="D20944" s="90"/>
      <c r="F20944" s="90"/>
      <c r="G20944" s="42"/>
      <c r="H20944" s="90"/>
      <c r="M20944" s="42"/>
      <c r="S20944" s="42"/>
      <c r="T20944" s="42"/>
      <c r="U20944" s="42"/>
      <c r="V20944" s="42"/>
      <c r="W20944" s="42"/>
      <c r="X20944" s="42"/>
      <c r="Y20944" s="42"/>
      <c r="Z20944" s="42"/>
    </row>
    <row r="20945">
      <c r="B20945" s="42"/>
      <c r="D20945" s="90"/>
      <c r="F20945" s="90"/>
      <c r="G20945" s="42"/>
      <c r="H20945" s="90"/>
      <c r="M20945" s="42"/>
      <c r="S20945" s="42"/>
      <c r="T20945" s="42"/>
      <c r="U20945" s="42"/>
      <c r="V20945" s="42"/>
      <c r="W20945" s="42"/>
      <c r="X20945" s="42"/>
      <c r="Y20945" s="42"/>
      <c r="Z20945" s="42"/>
    </row>
    <row r="20946">
      <c r="B20946" s="42"/>
      <c r="D20946" s="90"/>
      <c r="F20946" s="90"/>
      <c r="G20946" s="42"/>
      <c r="H20946" s="90"/>
      <c r="M20946" s="42"/>
      <c r="S20946" s="42"/>
      <c r="T20946" s="42"/>
      <c r="U20946" s="42"/>
      <c r="V20946" s="42"/>
      <c r="W20946" s="42"/>
      <c r="X20946" s="42"/>
      <c r="Y20946" s="42"/>
      <c r="Z20946" s="42"/>
    </row>
    <row r="20947">
      <c r="B20947" s="42"/>
      <c r="D20947" s="90"/>
      <c r="F20947" s="90"/>
      <c r="G20947" s="42"/>
      <c r="H20947" s="90"/>
      <c r="M20947" s="42"/>
      <c r="S20947" s="42"/>
      <c r="T20947" s="42"/>
      <c r="U20947" s="42"/>
      <c r="V20947" s="42"/>
      <c r="W20947" s="42"/>
      <c r="X20947" s="42"/>
      <c r="Y20947" s="42"/>
      <c r="Z20947" s="42"/>
    </row>
    <row r="20948">
      <c r="B20948" s="42"/>
      <c r="D20948" s="90"/>
      <c r="F20948" s="90"/>
      <c r="G20948" s="42"/>
      <c r="H20948" s="90"/>
      <c r="M20948" s="42"/>
      <c r="S20948" s="42"/>
      <c r="T20948" s="42"/>
      <c r="U20948" s="42"/>
      <c r="V20948" s="42"/>
      <c r="W20948" s="42"/>
      <c r="X20948" s="42"/>
      <c r="Y20948" s="42"/>
      <c r="Z20948" s="42"/>
    </row>
    <row r="20949">
      <c r="B20949" s="42"/>
      <c r="D20949" s="90"/>
      <c r="F20949" s="90"/>
      <c r="G20949" s="42"/>
      <c r="H20949" s="90"/>
      <c r="M20949" s="42"/>
      <c r="S20949" s="42"/>
      <c r="T20949" s="42"/>
      <c r="U20949" s="42"/>
      <c r="V20949" s="42"/>
      <c r="W20949" s="42"/>
      <c r="X20949" s="42"/>
      <c r="Y20949" s="42"/>
      <c r="Z20949" s="42"/>
    </row>
    <row r="20950">
      <c r="B20950" s="42"/>
      <c r="D20950" s="90"/>
      <c r="F20950" s="90"/>
      <c r="G20950" s="42"/>
      <c r="H20950" s="90"/>
      <c r="M20950" s="42"/>
      <c r="S20950" s="42"/>
      <c r="T20950" s="42"/>
      <c r="U20950" s="42"/>
      <c r="V20950" s="42"/>
      <c r="W20950" s="42"/>
      <c r="X20950" s="42"/>
      <c r="Y20950" s="42"/>
      <c r="Z20950" s="42"/>
    </row>
    <row r="20951">
      <c r="B20951" s="42"/>
      <c r="D20951" s="90"/>
      <c r="F20951" s="90"/>
      <c r="G20951" s="42"/>
      <c r="H20951" s="90"/>
      <c r="M20951" s="42"/>
      <c r="S20951" s="42"/>
      <c r="T20951" s="42"/>
      <c r="U20951" s="42"/>
      <c r="V20951" s="42"/>
      <c r="W20951" s="42"/>
      <c r="X20951" s="42"/>
      <c r="Y20951" s="42"/>
      <c r="Z20951" s="42"/>
    </row>
    <row r="20952">
      <c r="B20952" s="42"/>
      <c r="D20952" s="90"/>
      <c r="F20952" s="90"/>
      <c r="G20952" s="42"/>
      <c r="H20952" s="90"/>
      <c r="M20952" s="42"/>
      <c r="S20952" s="42"/>
      <c r="T20952" s="42"/>
      <c r="U20952" s="42"/>
      <c r="V20952" s="42"/>
      <c r="W20952" s="42"/>
      <c r="X20952" s="42"/>
      <c r="Y20952" s="42"/>
      <c r="Z20952" s="42"/>
    </row>
    <row r="20953">
      <c r="B20953" s="42"/>
      <c r="D20953" s="90"/>
      <c r="F20953" s="90"/>
      <c r="G20953" s="42"/>
      <c r="H20953" s="90"/>
      <c r="M20953" s="42"/>
      <c r="S20953" s="42"/>
      <c r="T20953" s="42"/>
      <c r="U20953" s="42"/>
      <c r="V20953" s="42"/>
      <c r="W20953" s="42"/>
      <c r="X20953" s="42"/>
      <c r="Y20953" s="42"/>
      <c r="Z20953" s="42"/>
    </row>
    <row r="20954">
      <c r="B20954" s="42"/>
      <c r="D20954" s="90"/>
      <c r="F20954" s="90"/>
      <c r="G20954" s="42"/>
      <c r="H20954" s="90"/>
      <c r="M20954" s="42"/>
      <c r="S20954" s="42"/>
      <c r="T20954" s="42"/>
      <c r="U20954" s="42"/>
      <c r="V20954" s="42"/>
      <c r="W20954" s="42"/>
      <c r="X20954" s="42"/>
      <c r="Y20954" s="42"/>
      <c r="Z20954" s="42"/>
    </row>
    <row r="20955">
      <c r="B20955" s="42"/>
      <c r="D20955" s="90"/>
      <c r="F20955" s="90"/>
      <c r="G20955" s="42"/>
      <c r="H20955" s="90"/>
      <c r="M20955" s="42"/>
      <c r="S20955" s="42"/>
      <c r="T20955" s="42"/>
      <c r="U20955" s="42"/>
      <c r="V20955" s="42"/>
      <c r="W20955" s="42"/>
      <c r="X20955" s="42"/>
      <c r="Y20955" s="42"/>
      <c r="Z20955" s="42"/>
    </row>
    <row r="20956">
      <c r="B20956" s="42"/>
      <c r="D20956" s="90"/>
      <c r="F20956" s="90"/>
      <c r="G20956" s="42"/>
      <c r="H20956" s="90"/>
      <c r="M20956" s="42"/>
      <c r="S20956" s="42"/>
      <c r="T20956" s="42"/>
      <c r="U20956" s="42"/>
      <c r="V20956" s="42"/>
      <c r="W20956" s="42"/>
      <c r="X20956" s="42"/>
      <c r="Y20956" s="42"/>
      <c r="Z20956" s="42"/>
    </row>
    <row r="20957">
      <c r="B20957" s="42"/>
      <c r="D20957" s="90"/>
      <c r="F20957" s="90"/>
      <c r="G20957" s="42"/>
      <c r="H20957" s="90"/>
      <c r="M20957" s="42"/>
      <c r="S20957" s="42"/>
      <c r="T20957" s="42"/>
      <c r="U20957" s="42"/>
      <c r="V20957" s="42"/>
      <c r="W20957" s="42"/>
      <c r="X20957" s="42"/>
      <c r="Y20957" s="42"/>
      <c r="Z20957" s="42"/>
    </row>
    <row r="20958">
      <c r="B20958" s="42"/>
      <c r="D20958" s="90"/>
      <c r="F20958" s="90"/>
      <c r="G20958" s="42"/>
      <c r="H20958" s="90"/>
      <c r="M20958" s="42"/>
      <c r="S20958" s="42"/>
      <c r="T20958" s="42"/>
      <c r="U20958" s="42"/>
      <c r="V20958" s="42"/>
      <c r="W20958" s="42"/>
      <c r="X20958" s="42"/>
      <c r="Y20958" s="42"/>
      <c r="Z20958" s="42"/>
    </row>
    <row r="20959">
      <c r="B20959" s="42"/>
      <c r="D20959" s="90"/>
      <c r="F20959" s="90"/>
      <c r="G20959" s="42"/>
      <c r="H20959" s="90"/>
      <c r="M20959" s="42"/>
      <c r="S20959" s="42"/>
      <c r="T20959" s="42"/>
      <c r="U20959" s="42"/>
      <c r="V20959" s="42"/>
      <c r="W20959" s="42"/>
      <c r="X20959" s="42"/>
      <c r="Y20959" s="42"/>
      <c r="Z20959" s="42"/>
    </row>
    <row r="20960">
      <c r="B20960" s="42"/>
      <c r="D20960" s="90"/>
      <c r="F20960" s="90"/>
      <c r="G20960" s="42"/>
      <c r="H20960" s="90"/>
      <c r="M20960" s="42"/>
      <c r="S20960" s="42"/>
      <c r="T20960" s="42"/>
      <c r="U20960" s="42"/>
      <c r="V20960" s="42"/>
      <c r="W20960" s="42"/>
      <c r="X20960" s="42"/>
      <c r="Y20960" s="42"/>
      <c r="Z20960" s="42"/>
    </row>
    <row r="20961">
      <c r="B20961" s="42"/>
      <c r="D20961" s="90"/>
      <c r="F20961" s="90"/>
      <c r="G20961" s="42"/>
      <c r="H20961" s="90"/>
      <c r="M20961" s="42"/>
      <c r="S20961" s="42"/>
      <c r="T20961" s="42"/>
      <c r="U20961" s="42"/>
      <c r="V20961" s="42"/>
      <c r="W20961" s="42"/>
      <c r="X20961" s="42"/>
      <c r="Y20961" s="42"/>
      <c r="Z20961" s="42"/>
    </row>
    <row r="20962">
      <c r="B20962" s="42"/>
      <c r="D20962" s="90"/>
      <c r="F20962" s="90"/>
      <c r="G20962" s="42"/>
      <c r="H20962" s="90"/>
      <c r="M20962" s="42"/>
      <c r="S20962" s="42"/>
      <c r="T20962" s="42"/>
      <c r="U20962" s="42"/>
      <c r="V20962" s="42"/>
      <c r="W20962" s="42"/>
      <c r="X20962" s="42"/>
      <c r="Y20962" s="42"/>
      <c r="Z20962" s="42"/>
    </row>
    <row r="20963">
      <c r="B20963" s="42"/>
      <c r="D20963" s="90"/>
      <c r="F20963" s="90"/>
      <c r="G20963" s="42"/>
      <c r="H20963" s="90"/>
      <c r="M20963" s="42"/>
      <c r="S20963" s="42"/>
      <c r="T20963" s="42"/>
      <c r="U20963" s="42"/>
      <c r="V20963" s="42"/>
      <c r="W20963" s="42"/>
      <c r="X20963" s="42"/>
      <c r="Y20963" s="42"/>
      <c r="Z20963" s="42"/>
    </row>
    <row r="20964">
      <c r="B20964" s="42"/>
      <c r="D20964" s="90"/>
      <c r="F20964" s="90"/>
      <c r="G20964" s="42"/>
      <c r="H20964" s="90"/>
      <c r="M20964" s="42"/>
      <c r="S20964" s="42"/>
      <c r="T20964" s="42"/>
      <c r="U20964" s="42"/>
      <c r="V20964" s="42"/>
      <c r="W20964" s="42"/>
      <c r="X20964" s="42"/>
      <c r="Y20964" s="42"/>
      <c r="Z20964" s="42"/>
    </row>
    <row r="20965">
      <c r="B20965" s="42"/>
      <c r="D20965" s="90"/>
      <c r="F20965" s="90"/>
      <c r="G20965" s="42"/>
      <c r="H20965" s="90"/>
      <c r="M20965" s="42"/>
      <c r="S20965" s="42"/>
      <c r="T20965" s="42"/>
      <c r="U20965" s="42"/>
      <c r="V20965" s="42"/>
      <c r="W20965" s="42"/>
      <c r="X20965" s="42"/>
      <c r="Y20965" s="42"/>
      <c r="Z20965" s="42"/>
    </row>
    <row r="20966">
      <c r="B20966" s="42"/>
      <c r="D20966" s="90"/>
      <c r="F20966" s="90"/>
      <c r="G20966" s="42"/>
      <c r="H20966" s="90"/>
      <c r="M20966" s="42"/>
      <c r="S20966" s="42"/>
      <c r="T20966" s="42"/>
      <c r="U20966" s="42"/>
      <c r="V20966" s="42"/>
      <c r="W20966" s="42"/>
      <c r="X20966" s="42"/>
      <c r="Y20966" s="42"/>
      <c r="Z20966" s="42"/>
    </row>
    <row r="20967">
      <c r="B20967" s="42"/>
      <c r="D20967" s="90"/>
      <c r="F20967" s="90"/>
      <c r="G20967" s="42"/>
      <c r="H20967" s="90"/>
      <c r="M20967" s="42"/>
      <c r="S20967" s="42"/>
      <c r="T20967" s="42"/>
      <c r="U20967" s="42"/>
      <c r="V20967" s="42"/>
      <c r="W20967" s="42"/>
      <c r="X20967" s="42"/>
      <c r="Y20967" s="42"/>
      <c r="Z20967" s="42"/>
    </row>
    <row r="20968">
      <c r="B20968" s="42"/>
      <c r="D20968" s="90"/>
      <c r="F20968" s="90"/>
      <c r="G20968" s="42"/>
      <c r="H20968" s="90"/>
      <c r="M20968" s="42"/>
      <c r="S20968" s="42"/>
      <c r="T20968" s="42"/>
      <c r="U20968" s="42"/>
      <c r="V20968" s="42"/>
      <c r="W20968" s="42"/>
      <c r="X20968" s="42"/>
      <c r="Y20968" s="42"/>
      <c r="Z20968" s="42"/>
    </row>
    <row r="20969">
      <c r="B20969" s="42"/>
      <c r="D20969" s="90"/>
      <c r="F20969" s="90"/>
      <c r="G20969" s="42"/>
      <c r="H20969" s="90"/>
      <c r="M20969" s="42"/>
      <c r="S20969" s="42"/>
      <c r="T20969" s="42"/>
      <c r="U20969" s="42"/>
      <c r="V20969" s="42"/>
      <c r="W20969" s="42"/>
      <c r="X20969" s="42"/>
      <c r="Y20969" s="42"/>
      <c r="Z20969" s="42"/>
    </row>
    <row r="20970">
      <c r="B20970" s="42"/>
      <c r="D20970" s="90"/>
      <c r="F20970" s="90"/>
      <c r="G20970" s="42"/>
      <c r="H20970" s="90"/>
      <c r="M20970" s="42"/>
      <c r="S20970" s="42"/>
      <c r="T20970" s="42"/>
      <c r="U20970" s="42"/>
      <c r="V20970" s="42"/>
      <c r="W20970" s="42"/>
      <c r="X20970" s="42"/>
      <c r="Y20970" s="42"/>
      <c r="Z20970" s="42"/>
    </row>
    <row r="20971">
      <c r="B20971" s="42"/>
      <c r="D20971" s="90"/>
      <c r="F20971" s="90"/>
      <c r="G20971" s="42"/>
      <c r="H20971" s="90"/>
      <c r="M20971" s="42"/>
      <c r="S20971" s="42"/>
      <c r="T20971" s="42"/>
      <c r="U20971" s="42"/>
      <c r="V20971" s="42"/>
      <c r="W20971" s="42"/>
      <c r="X20971" s="42"/>
      <c r="Y20971" s="42"/>
      <c r="Z20971" s="42"/>
    </row>
    <row r="20972">
      <c r="B20972" s="42"/>
      <c r="D20972" s="90"/>
      <c r="F20972" s="90"/>
      <c r="G20972" s="42"/>
      <c r="H20972" s="90"/>
      <c r="M20972" s="42"/>
      <c r="S20972" s="42"/>
      <c r="T20972" s="42"/>
      <c r="U20972" s="42"/>
      <c r="V20972" s="42"/>
      <c r="W20972" s="42"/>
      <c r="X20972" s="42"/>
      <c r="Y20972" s="42"/>
      <c r="Z20972" s="42"/>
    </row>
    <row r="20973">
      <c r="B20973" s="42"/>
      <c r="D20973" s="90"/>
      <c r="F20973" s="90"/>
      <c r="G20973" s="42"/>
      <c r="H20973" s="90"/>
      <c r="M20973" s="42"/>
      <c r="S20973" s="42"/>
      <c r="T20973" s="42"/>
      <c r="U20973" s="42"/>
      <c r="V20973" s="42"/>
      <c r="W20973" s="42"/>
      <c r="X20973" s="42"/>
      <c r="Y20973" s="42"/>
      <c r="Z20973" s="42"/>
    </row>
    <row r="20974">
      <c r="B20974" s="42"/>
      <c r="D20974" s="90"/>
      <c r="F20974" s="90"/>
      <c r="G20974" s="42"/>
      <c r="H20974" s="90"/>
      <c r="M20974" s="42"/>
      <c r="S20974" s="42"/>
      <c r="T20974" s="42"/>
      <c r="U20974" s="42"/>
      <c r="V20974" s="42"/>
      <c r="W20974" s="42"/>
      <c r="X20974" s="42"/>
      <c r="Y20974" s="42"/>
      <c r="Z20974" s="42"/>
    </row>
    <row r="20975">
      <c r="B20975" s="42"/>
      <c r="D20975" s="90"/>
      <c r="F20975" s="90"/>
      <c r="G20975" s="42"/>
      <c r="H20975" s="90"/>
      <c r="M20975" s="42"/>
      <c r="S20975" s="42"/>
      <c r="T20975" s="42"/>
      <c r="U20975" s="42"/>
      <c r="V20975" s="42"/>
      <c r="W20975" s="42"/>
      <c r="X20975" s="42"/>
      <c r="Y20975" s="42"/>
      <c r="Z20975" s="42"/>
    </row>
    <row r="20976">
      <c r="B20976" s="42"/>
      <c r="D20976" s="90"/>
      <c r="F20976" s="90"/>
      <c r="G20976" s="42"/>
      <c r="H20976" s="90"/>
      <c r="M20976" s="42"/>
      <c r="S20976" s="42"/>
      <c r="T20976" s="42"/>
      <c r="U20976" s="42"/>
      <c r="V20976" s="42"/>
      <c r="W20976" s="42"/>
      <c r="X20976" s="42"/>
      <c r="Y20976" s="42"/>
      <c r="Z20976" s="42"/>
    </row>
    <row r="20977">
      <c r="B20977" s="42"/>
      <c r="D20977" s="90"/>
      <c r="F20977" s="90"/>
      <c r="G20977" s="42"/>
      <c r="H20977" s="90"/>
      <c r="M20977" s="42"/>
      <c r="S20977" s="42"/>
      <c r="T20977" s="42"/>
      <c r="U20977" s="42"/>
      <c r="V20977" s="42"/>
      <c r="W20977" s="42"/>
      <c r="X20977" s="42"/>
      <c r="Y20977" s="42"/>
      <c r="Z20977" s="42"/>
    </row>
    <row r="20978">
      <c r="B20978" s="42"/>
      <c r="D20978" s="90"/>
      <c r="F20978" s="90"/>
      <c r="G20978" s="42"/>
      <c r="H20978" s="90"/>
      <c r="M20978" s="42"/>
      <c r="S20978" s="42"/>
      <c r="T20978" s="42"/>
      <c r="U20978" s="42"/>
      <c r="V20978" s="42"/>
      <c r="W20978" s="42"/>
      <c r="X20978" s="42"/>
      <c r="Y20978" s="42"/>
      <c r="Z20978" s="42"/>
    </row>
    <row r="20979">
      <c r="B20979" s="42"/>
      <c r="D20979" s="90"/>
      <c r="F20979" s="90"/>
      <c r="G20979" s="42"/>
      <c r="H20979" s="90"/>
      <c r="M20979" s="42"/>
      <c r="S20979" s="42"/>
      <c r="T20979" s="42"/>
      <c r="U20979" s="42"/>
      <c r="V20979" s="42"/>
      <c r="W20979" s="42"/>
      <c r="X20979" s="42"/>
      <c r="Y20979" s="42"/>
      <c r="Z20979" s="42"/>
    </row>
    <row r="20980">
      <c r="B20980" s="42"/>
      <c r="D20980" s="90"/>
      <c r="F20980" s="90"/>
      <c r="G20980" s="42"/>
      <c r="H20980" s="90"/>
      <c r="M20980" s="42"/>
      <c r="S20980" s="42"/>
      <c r="T20980" s="42"/>
      <c r="U20980" s="42"/>
      <c r="V20980" s="42"/>
      <c r="W20980" s="42"/>
      <c r="X20980" s="42"/>
      <c r="Y20980" s="42"/>
      <c r="Z20980" s="42"/>
    </row>
    <row r="20981">
      <c r="B20981" s="42"/>
      <c r="D20981" s="90"/>
      <c r="F20981" s="90"/>
      <c r="G20981" s="42"/>
      <c r="H20981" s="90"/>
      <c r="M20981" s="42"/>
      <c r="S20981" s="42"/>
      <c r="T20981" s="42"/>
      <c r="U20981" s="42"/>
      <c r="V20981" s="42"/>
      <c r="W20981" s="42"/>
      <c r="X20981" s="42"/>
      <c r="Y20981" s="42"/>
      <c r="Z20981" s="42"/>
    </row>
    <row r="20982">
      <c r="B20982" s="42"/>
      <c r="D20982" s="90"/>
      <c r="F20982" s="90"/>
      <c r="G20982" s="42"/>
      <c r="H20982" s="90"/>
      <c r="M20982" s="42"/>
      <c r="S20982" s="42"/>
      <c r="T20982" s="42"/>
      <c r="U20982" s="42"/>
      <c r="V20982" s="42"/>
      <c r="W20982" s="42"/>
      <c r="X20982" s="42"/>
      <c r="Y20982" s="42"/>
      <c r="Z20982" s="42"/>
    </row>
    <row r="20983">
      <c r="B20983" s="42"/>
      <c r="D20983" s="90"/>
      <c r="F20983" s="90"/>
      <c r="G20983" s="42"/>
      <c r="H20983" s="90"/>
      <c r="M20983" s="42"/>
      <c r="S20983" s="42"/>
      <c r="T20983" s="42"/>
      <c r="U20983" s="42"/>
      <c r="V20983" s="42"/>
      <c r="W20983" s="42"/>
      <c r="X20983" s="42"/>
      <c r="Y20983" s="42"/>
      <c r="Z20983" s="42"/>
    </row>
    <row r="20984">
      <c r="B20984" s="42"/>
      <c r="D20984" s="90"/>
      <c r="F20984" s="90"/>
      <c r="G20984" s="42"/>
      <c r="H20984" s="90"/>
      <c r="M20984" s="42"/>
      <c r="S20984" s="42"/>
      <c r="T20984" s="42"/>
      <c r="U20984" s="42"/>
      <c r="V20984" s="42"/>
      <c r="W20984" s="42"/>
      <c r="X20984" s="42"/>
      <c r="Y20984" s="42"/>
      <c r="Z20984" s="42"/>
    </row>
    <row r="20985">
      <c r="B20985" s="42"/>
      <c r="D20985" s="90"/>
      <c r="F20985" s="90"/>
      <c r="G20985" s="42"/>
      <c r="H20985" s="90"/>
      <c r="M20985" s="42"/>
      <c r="S20985" s="42"/>
      <c r="T20985" s="42"/>
      <c r="U20985" s="42"/>
      <c r="V20985" s="42"/>
      <c r="W20985" s="42"/>
      <c r="X20985" s="42"/>
      <c r="Y20985" s="42"/>
      <c r="Z20985" s="42"/>
    </row>
    <row r="20986">
      <c r="B20986" s="42"/>
      <c r="D20986" s="90"/>
      <c r="F20986" s="90"/>
      <c r="G20986" s="42"/>
      <c r="H20986" s="90"/>
      <c r="M20986" s="42"/>
      <c r="S20986" s="42"/>
      <c r="T20986" s="42"/>
      <c r="U20986" s="42"/>
      <c r="V20986" s="42"/>
      <c r="W20986" s="42"/>
      <c r="X20986" s="42"/>
      <c r="Y20986" s="42"/>
      <c r="Z20986" s="42"/>
    </row>
    <row r="20987">
      <c r="B20987" s="42"/>
      <c r="D20987" s="90"/>
      <c r="F20987" s="90"/>
      <c r="G20987" s="42"/>
      <c r="H20987" s="90"/>
      <c r="M20987" s="42"/>
      <c r="S20987" s="42"/>
      <c r="T20987" s="42"/>
      <c r="U20987" s="42"/>
      <c r="V20987" s="42"/>
      <c r="W20987" s="42"/>
      <c r="X20987" s="42"/>
      <c r="Y20987" s="42"/>
      <c r="Z20987" s="42"/>
    </row>
    <row r="20988">
      <c r="B20988" s="42"/>
      <c r="D20988" s="90"/>
      <c r="F20988" s="90"/>
      <c r="G20988" s="42"/>
      <c r="H20988" s="90"/>
      <c r="M20988" s="42"/>
      <c r="S20988" s="42"/>
      <c r="T20988" s="42"/>
      <c r="U20988" s="42"/>
      <c r="V20988" s="42"/>
      <c r="W20988" s="42"/>
      <c r="X20988" s="42"/>
      <c r="Y20988" s="42"/>
      <c r="Z20988" s="42"/>
    </row>
    <row r="20989">
      <c r="B20989" s="42"/>
      <c r="D20989" s="90"/>
      <c r="F20989" s="90"/>
      <c r="G20989" s="42"/>
      <c r="H20989" s="90"/>
      <c r="M20989" s="42"/>
      <c r="S20989" s="42"/>
      <c r="T20989" s="42"/>
      <c r="U20989" s="42"/>
      <c r="V20989" s="42"/>
      <c r="W20989" s="42"/>
      <c r="X20989" s="42"/>
      <c r="Y20989" s="42"/>
      <c r="Z20989" s="42"/>
    </row>
    <row r="20990">
      <c r="B20990" s="42"/>
      <c r="D20990" s="90"/>
      <c r="F20990" s="90"/>
      <c r="G20990" s="42"/>
      <c r="H20990" s="90"/>
      <c r="M20990" s="42"/>
      <c r="S20990" s="42"/>
      <c r="T20990" s="42"/>
      <c r="U20990" s="42"/>
      <c r="V20990" s="42"/>
      <c r="W20990" s="42"/>
      <c r="X20990" s="42"/>
      <c r="Y20990" s="42"/>
      <c r="Z20990" s="42"/>
    </row>
    <row r="20991">
      <c r="B20991" s="42"/>
      <c r="D20991" s="90"/>
      <c r="F20991" s="90"/>
      <c r="G20991" s="42"/>
      <c r="H20991" s="90"/>
      <c r="M20991" s="42"/>
      <c r="S20991" s="42"/>
      <c r="T20991" s="42"/>
      <c r="U20991" s="42"/>
      <c r="V20991" s="42"/>
      <c r="W20991" s="42"/>
      <c r="X20991" s="42"/>
      <c r="Y20991" s="42"/>
      <c r="Z20991" s="42"/>
    </row>
    <row r="20992">
      <c r="B20992" s="42"/>
      <c r="D20992" s="90"/>
      <c r="F20992" s="90"/>
      <c r="G20992" s="42"/>
      <c r="H20992" s="90"/>
      <c r="M20992" s="42"/>
      <c r="S20992" s="42"/>
      <c r="T20992" s="42"/>
      <c r="U20992" s="42"/>
      <c r="V20992" s="42"/>
      <c r="W20992" s="42"/>
      <c r="X20992" s="42"/>
      <c r="Y20992" s="42"/>
      <c r="Z20992" s="42"/>
    </row>
    <row r="20993">
      <c r="B20993" s="42"/>
      <c r="D20993" s="90"/>
      <c r="F20993" s="90"/>
      <c r="G20993" s="42"/>
      <c r="H20993" s="90"/>
      <c r="M20993" s="42"/>
      <c r="S20993" s="42"/>
      <c r="T20993" s="42"/>
      <c r="U20993" s="42"/>
      <c r="V20993" s="42"/>
      <c r="W20993" s="42"/>
      <c r="X20993" s="42"/>
      <c r="Y20993" s="42"/>
      <c r="Z20993" s="42"/>
    </row>
    <row r="20994">
      <c r="B20994" s="42"/>
      <c r="D20994" s="90"/>
      <c r="F20994" s="90"/>
      <c r="G20994" s="42"/>
      <c r="H20994" s="90"/>
      <c r="M20994" s="42"/>
      <c r="S20994" s="42"/>
      <c r="T20994" s="42"/>
      <c r="U20994" s="42"/>
      <c r="V20994" s="42"/>
      <c r="W20994" s="42"/>
      <c r="X20994" s="42"/>
      <c r="Y20994" s="42"/>
      <c r="Z20994" s="42"/>
    </row>
    <row r="20995">
      <c r="B20995" s="42"/>
      <c r="D20995" s="90"/>
      <c r="F20995" s="90"/>
      <c r="G20995" s="42"/>
      <c r="H20995" s="90"/>
      <c r="M20995" s="42"/>
      <c r="S20995" s="42"/>
      <c r="T20995" s="42"/>
      <c r="U20995" s="42"/>
      <c r="V20995" s="42"/>
      <c r="W20995" s="42"/>
      <c r="X20995" s="42"/>
      <c r="Y20995" s="42"/>
      <c r="Z20995" s="42"/>
    </row>
    <row r="20996">
      <c r="B20996" s="42"/>
      <c r="D20996" s="90"/>
      <c r="F20996" s="90"/>
      <c r="G20996" s="42"/>
      <c r="H20996" s="90"/>
      <c r="M20996" s="42"/>
      <c r="S20996" s="42"/>
      <c r="T20996" s="42"/>
      <c r="U20996" s="42"/>
      <c r="V20996" s="42"/>
      <c r="W20996" s="42"/>
      <c r="X20996" s="42"/>
      <c r="Y20996" s="42"/>
      <c r="Z20996" s="42"/>
    </row>
    <row r="20997">
      <c r="B20997" s="42"/>
      <c r="D20997" s="90"/>
      <c r="F20997" s="90"/>
      <c r="G20997" s="42"/>
      <c r="H20997" s="90"/>
      <c r="M20997" s="42"/>
      <c r="S20997" s="42"/>
      <c r="T20997" s="42"/>
      <c r="U20997" s="42"/>
      <c r="V20997" s="42"/>
      <c r="W20997" s="42"/>
      <c r="X20997" s="42"/>
      <c r="Y20997" s="42"/>
      <c r="Z20997" s="42"/>
    </row>
    <row r="20998">
      <c r="B20998" s="42"/>
      <c r="D20998" s="90"/>
      <c r="F20998" s="90"/>
      <c r="G20998" s="42"/>
      <c r="H20998" s="90"/>
      <c r="M20998" s="42"/>
      <c r="S20998" s="42"/>
      <c r="T20998" s="42"/>
      <c r="U20998" s="42"/>
      <c r="V20998" s="42"/>
      <c r="W20998" s="42"/>
      <c r="X20998" s="42"/>
      <c r="Y20998" s="42"/>
      <c r="Z20998" s="42"/>
    </row>
    <row r="20999">
      <c r="B20999" s="42"/>
      <c r="D20999" s="90"/>
      <c r="F20999" s="90"/>
      <c r="G20999" s="42"/>
      <c r="H20999" s="90"/>
      <c r="M20999" s="42"/>
      <c r="S20999" s="42"/>
      <c r="T20999" s="42"/>
      <c r="U20999" s="42"/>
      <c r="V20999" s="42"/>
      <c r="W20999" s="42"/>
      <c r="X20999" s="42"/>
      <c r="Y20999" s="42"/>
      <c r="Z20999" s="42"/>
    </row>
    <row r="21000">
      <c r="B21000" s="42"/>
      <c r="D21000" s="90"/>
      <c r="F21000" s="90"/>
      <c r="G21000" s="42"/>
      <c r="H21000" s="90"/>
      <c r="M21000" s="42"/>
      <c r="S21000" s="42"/>
      <c r="T21000" s="42"/>
      <c r="U21000" s="42"/>
      <c r="V21000" s="42"/>
      <c r="W21000" s="42"/>
      <c r="X21000" s="42"/>
      <c r="Y21000" s="42"/>
      <c r="Z21000" s="42"/>
    </row>
    <row r="21001">
      <c r="B21001" s="42"/>
      <c r="D21001" s="90"/>
      <c r="F21001" s="90"/>
      <c r="G21001" s="42"/>
      <c r="H21001" s="90"/>
      <c r="M21001" s="42"/>
      <c r="S21001" s="42"/>
      <c r="T21001" s="42"/>
      <c r="U21001" s="42"/>
      <c r="V21001" s="42"/>
      <c r="W21001" s="42"/>
      <c r="X21001" s="42"/>
      <c r="Y21001" s="42"/>
      <c r="Z21001" s="42"/>
    </row>
    <row r="21002">
      <c r="B21002" s="42"/>
      <c r="D21002" s="90"/>
      <c r="F21002" s="90"/>
      <c r="G21002" s="42"/>
      <c r="H21002" s="90"/>
      <c r="M21002" s="42"/>
      <c r="S21002" s="42"/>
      <c r="T21002" s="42"/>
      <c r="U21002" s="42"/>
      <c r="V21002" s="42"/>
      <c r="W21002" s="42"/>
      <c r="X21002" s="42"/>
      <c r="Y21002" s="42"/>
      <c r="Z21002" s="42"/>
    </row>
    <row r="21003">
      <c r="B21003" s="42"/>
      <c r="D21003" s="90"/>
      <c r="F21003" s="90"/>
      <c r="G21003" s="42"/>
      <c r="H21003" s="90"/>
      <c r="M21003" s="42"/>
      <c r="S21003" s="42"/>
      <c r="T21003" s="42"/>
      <c r="U21003" s="42"/>
      <c r="V21003" s="42"/>
      <c r="W21003" s="42"/>
      <c r="X21003" s="42"/>
      <c r="Y21003" s="42"/>
      <c r="Z21003" s="42"/>
    </row>
    <row r="21004">
      <c r="B21004" s="42"/>
      <c r="D21004" s="90"/>
      <c r="F21004" s="90"/>
      <c r="G21004" s="42"/>
      <c r="H21004" s="90"/>
      <c r="M21004" s="42"/>
      <c r="S21004" s="42"/>
      <c r="T21004" s="42"/>
      <c r="U21004" s="42"/>
      <c r="V21004" s="42"/>
      <c r="W21004" s="42"/>
      <c r="X21004" s="42"/>
      <c r="Y21004" s="42"/>
      <c r="Z21004" s="42"/>
    </row>
    <row r="21005">
      <c r="B21005" s="42"/>
      <c r="D21005" s="90"/>
      <c r="F21005" s="90"/>
      <c r="G21005" s="42"/>
      <c r="H21005" s="90"/>
      <c r="M21005" s="42"/>
      <c r="S21005" s="42"/>
      <c r="T21005" s="42"/>
      <c r="U21005" s="42"/>
      <c r="V21005" s="42"/>
      <c r="W21005" s="42"/>
      <c r="X21005" s="42"/>
      <c r="Y21005" s="42"/>
      <c r="Z21005" s="42"/>
    </row>
    <row r="21006">
      <c r="B21006" s="42"/>
      <c r="D21006" s="90"/>
      <c r="F21006" s="90"/>
      <c r="G21006" s="42"/>
      <c r="H21006" s="90"/>
      <c r="M21006" s="42"/>
      <c r="S21006" s="42"/>
      <c r="T21006" s="42"/>
      <c r="U21006" s="42"/>
      <c r="V21006" s="42"/>
      <c r="W21006" s="42"/>
      <c r="X21006" s="42"/>
      <c r="Y21006" s="42"/>
      <c r="Z21006" s="42"/>
    </row>
    <row r="21007">
      <c r="B21007" s="42"/>
      <c r="D21007" s="90"/>
      <c r="F21007" s="90"/>
      <c r="G21007" s="42"/>
      <c r="H21007" s="90"/>
      <c r="M21007" s="42"/>
      <c r="S21007" s="42"/>
      <c r="T21007" s="42"/>
      <c r="U21007" s="42"/>
      <c r="V21007" s="42"/>
      <c r="W21007" s="42"/>
      <c r="X21007" s="42"/>
      <c r="Y21007" s="42"/>
      <c r="Z21007" s="42"/>
    </row>
    <row r="21008">
      <c r="B21008" s="42"/>
      <c r="D21008" s="90"/>
      <c r="F21008" s="90"/>
      <c r="G21008" s="42"/>
      <c r="H21008" s="90"/>
      <c r="M21008" s="42"/>
      <c r="S21008" s="42"/>
      <c r="T21008" s="42"/>
      <c r="U21008" s="42"/>
      <c r="V21008" s="42"/>
      <c r="W21008" s="42"/>
      <c r="X21008" s="42"/>
      <c r="Y21008" s="42"/>
      <c r="Z21008" s="42"/>
    </row>
    <row r="21009">
      <c r="B21009" s="42"/>
      <c r="D21009" s="90"/>
      <c r="F21009" s="90"/>
      <c r="G21009" s="42"/>
      <c r="H21009" s="90"/>
      <c r="M21009" s="42"/>
      <c r="S21009" s="42"/>
      <c r="T21009" s="42"/>
      <c r="U21009" s="42"/>
      <c r="V21009" s="42"/>
      <c r="W21009" s="42"/>
      <c r="X21009" s="42"/>
      <c r="Y21009" s="42"/>
      <c r="Z21009" s="42"/>
    </row>
    <row r="21010">
      <c r="B21010" s="42"/>
      <c r="D21010" s="90"/>
      <c r="F21010" s="90"/>
      <c r="G21010" s="42"/>
      <c r="H21010" s="90"/>
      <c r="M21010" s="42"/>
      <c r="S21010" s="42"/>
      <c r="T21010" s="42"/>
      <c r="U21010" s="42"/>
      <c r="V21010" s="42"/>
      <c r="W21010" s="42"/>
      <c r="X21010" s="42"/>
      <c r="Y21010" s="42"/>
      <c r="Z21010" s="42"/>
    </row>
    <row r="21011">
      <c r="B21011" s="42"/>
      <c r="D21011" s="90"/>
      <c r="F21011" s="90"/>
      <c r="G21011" s="42"/>
      <c r="H21011" s="90"/>
      <c r="M21011" s="42"/>
      <c r="S21011" s="42"/>
      <c r="T21011" s="42"/>
      <c r="U21011" s="42"/>
      <c r="V21011" s="42"/>
      <c r="W21011" s="42"/>
      <c r="X21011" s="42"/>
      <c r="Y21011" s="42"/>
      <c r="Z21011" s="42"/>
    </row>
    <row r="21012">
      <c r="B21012" s="42"/>
      <c r="D21012" s="90"/>
      <c r="F21012" s="90"/>
      <c r="G21012" s="42"/>
      <c r="H21012" s="90"/>
      <c r="M21012" s="42"/>
      <c r="S21012" s="42"/>
      <c r="T21012" s="42"/>
      <c r="U21012" s="42"/>
      <c r="V21012" s="42"/>
      <c r="W21012" s="42"/>
      <c r="X21012" s="42"/>
      <c r="Y21012" s="42"/>
      <c r="Z21012" s="42"/>
    </row>
    <row r="21013">
      <c r="B21013" s="42"/>
      <c r="D21013" s="90"/>
      <c r="F21013" s="90"/>
      <c r="G21013" s="42"/>
      <c r="H21013" s="90"/>
      <c r="M21013" s="42"/>
      <c r="S21013" s="42"/>
      <c r="T21013" s="42"/>
      <c r="U21013" s="42"/>
      <c r="V21013" s="42"/>
      <c r="W21013" s="42"/>
      <c r="X21013" s="42"/>
      <c r="Y21013" s="42"/>
      <c r="Z21013" s="42"/>
    </row>
    <row r="21014">
      <c r="B21014" s="42"/>
      <c r="D21014" s="90"/>
      <c r="F21014" s="90"/>
      <c r="G21014" s="42"/>
      <c r="H21014" s="90"/>
      <c r="M21014" s="42"/>
      <c r="S21014" s="42"/>
      <c r="T21014" s="42"/>
      <c r="U21014" s="42"/>
      <c r="V21014" s="42"/>
      <c r="W21014" s="42"/>
      <c r="X21014" s="42"/>
      <c r="Y21014" s="42"/>
      <c r="Z21014" s="42"/>
    </row>
    <row r="21015">
      <c r="B21015" s="42"/>
      <c r="D21015" s="90"/>
      <c r="F21015" s="90"/>
      <c r="G21015" s="42"/>
      <c r="H21015" s="90"/>
      <c r="M21015" s="42"/>
      <c r="S21015" s="42"/>
      <c r="T21015" s="42"/>
      <c r="U21015" s="42"/>
      <c r="V21015" s="42"/>
      <c r="W21015" s="42"/>
      <c r="X21015" s="42"/>
      <c r="Y21015" s="42"/>
      <c r="Z21015" s="42"/>
    </row>
    <row r="21016">
      <c r="B21016" s="42"/>
      <c r="D21016" s="90"/>
      <c r="F21016" s="90"/>
      <c r="G21016" s="42"/>
      <c r="H21016" s="90"/>
      <c r="M21016" s="42"/>
      <c r="S21016" s="42"/>
      <c r="T21016" s="42"/>
      <c r="U21016" s="42"/>
      <c r="V21016" s="42"/>
      <c r="W21016" s="42"/>
      <c r="X21016" s="42"/>
      <c r="Y21016" s="42"/>
      <c r="Z21016" s="42"/>
    </row>
    <row r="21017">
      <c r="B21017" s="42"/>
      <c r="D21017" s="90"/>
      <c r="F21017" s="90"/>
      <c r="G21017" s="42"/>
      <c r="H21017" s="90"/>
      <c r="M21017" s="42"/>
      <c r="S21017" s="42"/>
      <c r="T21017" s="42"/>
      <c r="U21017" s="42"/>
      <c r="V21017" s="42"/>
      <c r="W21017" s="42"/>
      <c r="X21017" s="42"/>
      <c r="Y21017" s="42"/>
      <c r="Z21017" s="42"/>
    </row>
    <row r="21018">
      <c r="B21018" s="42"/>
      <c r="D21018" s="90"/>
      <c r="F21018" s="90"/>
      <c r="G21018" s="42"/>
      <c r="H21018" s="90"/>
      <c r="M21018" s="42"/>
      <c r="S21018" s="42"/>
      <c r="T21018" s="42"/>
      <c r="U21018" s="42"/>
      <c r="V21018" s="42"/>
      <c r="W21018" s="42"/>
      <c r="X21018" s="42"/>
      <c r="Y21018" s="42"/>
      <c r="Z21018" s="42"/>
    </row>
    <row r="21019">
      <c r="B21019" s="42"/>
      <c r="D21019" s="90"/>
      <c r="F21019" s="90"/>
      <c r="G21019" s="42"/>
      <c r="H21019" s="90"/>
      <c r="M21019" s="42"/>
      <c r="S21019" s="42"/>
      <c r="T21019" s="42"/>
      <c r="U21019" s="42"/>
      <c r="V21019" s="42"/>
      <c r="W21019" s="42"/>
      <c r="X21019" s="42"/>
      <c r="Y21019" s="42"/>
      <c r="Z21019" s="42"/>
    </row>
    <row r="21020">
      <c r="B21020" s="42"/>
      <c r="D21020" s="90"/>
      <c r="F21020" s="90"/>
      <c r="G21020" s="42"/>
      <c r="H21020" s="90"/>
      <c r="M21020" s="42"/>
      <c r="S21020" s="42"/>
      <c r="T21020" s="42"/>
      <c r="U21020" s="42"/>
      <c r="V21020" s="42"/>
      <c r="W21020" s="42"/>
      <c r="X21020" s="42"/>
      <c r="Y21020" s="42"/>
      <c r="Z21020" s="42"/>
    </row>
    <row r="21021">
      <c r="B21021" s="42"/>
      <c r="D21021" s="90"/>
      <c r="F21021" s="90"/>
      <c r="G21021" s="42"/>
      <c r="H21021" s="90"/>
      <c r="M21021" s="42"/>
      <c r="S21021" s="42"/>
      <c r="T21021" s="42"/>
      <c r="U21021" s="42"/>
      <c r="V21021" s="42"/>
      <c r="W21021" s="42"/>
      <c r="X21021" s="42"/>
      <c r="Y21021" s="42"/>
      <c r="Z21021" s="42"/>
    </row>
    <row r="21022">
      <c r="B21022" s="42"/>
      <c r="D21022" s="90"/>
      <c r="F21022" s="90"/>
      <c r="G21022" s="42"/>
      <c r="H21022" s="90"/>
      <c r="M21022" s="42"/>
      <c r="S21022" s="42"/>
      <c r="T21022" s="42"/>
      <c r="U21022" s="42"/>
      <c r="V21022" s="42"/>
      <c r="W21022" s="42"/>
      <c r="X21022" s="42"/>
      <c r="Y21022" s="42"/>
      <c r="Z21022" s="42"/>
    </row>
    <row r="21023">
      <c r="B21023" s="42"/>
      <c r="D21023" s="90"/>
      <c r="F21023" s="90"/>
      <c r="G21023" s="42"/>
      <c r="H21023" s="90"/>
      <c r="M21023" s="42"/>
      <c r="S21023" s="42"/>
      <c r="T21023" s="42"/>
      <c r="U21023" s="42"/>
      <c r="V21023" s="42"/>
      <c r="W21023" s="42"/>
      <c r="X21023" s="42"/>
      <c r="Y21023" s="42"/>
      <c r="Z21023" s="42"/>
    </row>
    <row r="21024">
      <c r="B21024" s="42"/>
      <c r="D21024" s="90"/>
      <c r="F21024" s="90"/>
      <c r="G21024" s="42"/>
      <c r="H21024" s="90"/>
      <c r="M21024" s="42"/>
      <c r="S21024" s="42"/>
      <c r="T21024" s="42"/>
      <c r="U21024" s="42"/>
      <c r="V21024" s="42"/>
      <c r="W21024" s="42"/>
      <c r="X21024" s="42"/>
      <c r="Y21024" s="42"/>
      <c r="Z21024" s="42"/>
    </row>
    <row r="21025">
      <c r="B21025" s="42"/>
      <c r="D21025" s="90"/>
      <c r="F21025" s="90"/>
      <c r="G21025" s="42"/>
      <c r="H21025" s="90"/>
      <c r="M21025" s="42"/>
      <c r="S21025" s="42"/>
      <c r="T21025" s="42"/>
      <c r="U21025" s="42"/>
      <c r="V21025" s="42"/>
      <c r="W21025" s="42"/>
      <c r="X21025" s="42"/>
      <c r="Y21025" s="42"/>
      <c r="Z21025" s="42"/>
    </row>
    <row r="21026">
      <c r="B21026" s="42"/>
      <c r="D21026" s="90"/>
      <c r="F21026" s="90"/>
      <c r="G21026" s="42"/>
      <c r="H21026" s="90"/>
      <c r="M21026" s="42"/>
      <c r="S21026" s="42"/>
      <c r="T21026" s="42"/>
      <c r="U21026" s="42"/>
      <c r="V21026" s="42"/>
      <c r="W21026" s="42"/>
      <c r="X21026" s="42"/>
      <c r="Y21026" s="42"/>
      <c r="Z21026" s="42"/>
    </row>
    <row r="21027">
      <c r="B21027" s="42"/>
      <c r="D21027" s="90"/>
      <c r="F21027" s="90"/>
      <c r="G21027" s="42"/>
      <c r="H21027" s="90"/>
      <c r="M21027" s="42"/>
      <c r="S21027" s="42"/>
      <c r="T21027" s="42"/>
      <c r="U21027" s="42"/>
      <c r="V21027" s="42"/>
      <c r="W21027" s="42"/>
      <c r="X21027" s="42"/>
      <c r="Y21027" s="42"/>
      <c r="Z21027" s="42"/>
    </row>
    <row r="21028">
      <c r="B21028" s="42"/>
      <c r="D21028" s="90"/>
      <c r="F21028" s="90"/>
      <c r="G21028" s="42"/>
      <c r="H21028" s="90"/>
      <c r="M21028" s="42"/>
      <c r="S21028" s="42"/>
      <c r="T21028" s="42"/>
      <c r="U21028" s="42"/>
      <c r="V21028" s="42"/>
      <c r="W21028" s="42"/>
      <c r="X21028" s="42"/>
      <c r="Y21028" s="42"/>
      <c r="Z21028" s="42"/>
    </row>
    <row r="21029">
      <c r="B21029" s="42"/>
      <c r="D21029" s="90"/>
      <c r="F21029" s="90"/>
      <c r="G21029" s="42"/>
      <c r="H21029" s="90"/>
      <c r="M21029" s="42"/>
      <c r="S21029" s="42"/>
      <c r="T21029" s="42"/>
      <c r="U21029" s="42"/>
      <c r="V21029" s="42"/>
      <c r="W21029" s="42"/>
      <c r="X21029" s="42"/>
      <c r="Y21029" s="42"/>
      <c r="Z21029" s="42"/>
    </row>
    <row r="21030">
      <c r="B21030" s="42"/>
      <c r="D21030" s="90"/>
      <c r="F21030" s="90"/>
      <c r="G21030" s="42"/>
      <c r="H21030" s="90"/>
      <c r="M21030" s="42"/>
      <c r="S21030" s="42"/>
      <c r="T21030" s="42"/>
      <c r="U21030" s="42"/>
      <c r="V21030" s="42"/>
      <c r="W21030" s="42"/>
      <c r="X21030" s="42"/>
      <c r="Y21030" s="42"/>
      <c r="Z21030" s="42"/>
    </row>
    <row r="21031">
      <c r="B21031" s="42"/>
      <c r="D21031" s="90"/>
      <c r="F21031" s="90"/>
      <c r="G21031" s="42"/>
      <c r="H21031" s="90"/>
      <c r="M21031" s="42"/>
      <c r="S21031" s="42"/>
      <c r="T21031" s="42"/>
      <c r="U21031" s="42"/>
      <c r="V21031" s="42"/>
      <c r="W21031" s="42"/>
      <c r="X21031" s="42"/>
      <c r="Y21031" s="42"/>
      <c r="Z21031" s="42"/>
    </row>
    <row r="21032">
      <c r="B21032" s="42"/>
      <c r="D21032" s="90"/>
      <c r="F21032" s="90"/>
      <c r="G21032" s="42"/>
      <c r="H21032" s="90"/>
      <c r="M21032" s="42"/>
      <c r="S21032" s="42"/>
      <c r="T21032" s="42"/>
      <c r="U21032" s="42"/>
      <c r="V21032" s="42"/>
      <c r="W21032" s="42"/>
      <c r="X21032" s="42"/>
      <c r="Y21032" s="42"/>
      <c r="Z21032" s="42"/>
    </row>
    <row r="21033">
      <c r="B21033" s="42"/>
      <c r="D21033" s="90"/>
      <c r="F21033" s="90"/>
      <c r="G21033" s="42"/>
      <c r="H21033" s="90"/>
      <c r="M21033" s="42"/>
      <c r="S21033" s="42"/>
      <c r="T21033" s="42"/>
      <c r="U21033" s="42"/>
      <c r="V21033" s="42"/>
      <c r="W21033" s="42"/>
      <c r="X21033" s="42"/>
      <c r="Y21033" s="42"/>
      <c r="Z21033" s="42"/>
    </row>
    <row r="21034">
      <c r="B21034" s="42"/>
      <c r="D21034" s="90"/>
      <c r="F21034" s="90"/>
      <c r="G21034" s="42"/>
      <c r="H21034" s="90"/>
      <c r="M21034" s="42"/>
      <c r="S21034" s="42"/>
      <c r="T21034" s="42"/>
      <c r="U21034" s="42"/>
      <c r="V21034" s="42"/>
      <c r="W21034" s="42"/>
      <c r="X21034" s="42"/>
      <c r="Y21034" s="42"/>
      <c r="Z21034" s="42"/>
    </row>
    <row r="21035">
      <c r="B21035" s="42"/>
      <c r="D21035" s="90"/>
      <c r="F21035" s="90"/>
      <c r="G21035" s="42"/>
      <c r="H21035" s="90"/>
      <c r="M21035" s="42"/>
      <c r="S21035" s="42"/>
      <c r="T21035" s="42"/>
      <c r="U21035" s="42"/>
      <c r="V21035" s="42"/>
      <c r="W21035" s="42"/>
      <c r="X21035" s="42"/>
      <c r="Y21035" s="42"/>
      <c r="Z21035" s="42"/>
    </row>
    <row r="21036">
      <c r="B21036" s="42"/>
      <c r="D21036" s="90"/>
      <c r="F21036" s="90"/>
      <c r="G21036" s="42"/>
      <c r="H21036" s="90"/>
      <c r="M21036" s="42"/>
      <c r="S21036" s="42"/>
      <c r="T21036" s="42"/>
      <c r="U21036" s="42"/>
      <c r="V21036" s="42"/>
      <c r="W21036" s="42"/>
      <c r="X21036" s="42"/>
      <c r="Y21036" s="42"/>
      <c r="Z21036" s="42"/>
    </row>
    <row r="21037">
      <c r="B21037" s="42"/>
      <c r="D21037" s="90"/>
      <c r="F21037" s="90"/>
      <c r="G21037" s="42"/>
      <c r="H21037" s="90"/>
      <c r="M21037" s="42"/>
      <c r="S21037" s="42"/>
      <c r="T21037" s="42"/>
      <c r="U21037" s="42"/>
      <c r="V21037" s="42"/>
      <c r="W21037" s="42"/>
      <c r="X21037" s="42"/>
      <c r="Y21037" s="42"/>
      <c r="Z21037" s="42"/>
    </row>
    <row r="21038">
      <c r="B21038" s="42"/>
      <c r="D21038" s="90"/>
      <c r="F21038" s="90"/>
      <c r="G21038" s="42"/>
      <c r="H21038" s="90"/>
      <c r="M21038" s="42"/>
      <c r="S21038" s="42"/>
      <c r="T21038" s="42"/>
      <c r="U21038" s="42"/>
      <c r="V21038" s="42"/>
      <c r="W21038" s="42"/>
      <c r="X21038" s="42"/>
      <c r="Y21038" s="42"/>
      <c r="Z21038" s="42"/>
    </row>
    <row r="21039">
      <c r="B21039" s="42"/>
      <c r="D21039" s="90"/>
      <c r="F21039" s="90"/>
      <c r="G21039" s="42"/>
      <c r="H21039" s="90"/>
      <c r="M21039" s="42"/>
      <c r="S21039" s="42"/>
      <c r="T21039" s="42"/>
      <c r="U21039" s="42"/>
      <c r="V21039" s="42"/>
      <c r="W21039" s="42"/>
      <c r="X21039" s="42"/>
      <c r="Y21039" s="42"/>
      <c r="Z21039" s="42"/>
    </row>
    <row r="21040">
      <c r="B21040" s="42"/>
      <c r="D21040" s="90"/>
      <c r="F21040" s="90"/>
      <c r="G21040" s="42"/>
      <c r="H21040" s="90"/>
      <c r="M21040" s="42"/>
      <c r="S21040" s="42"/>
      <c r="T21040" s="42"/>
      <c r="U21040" s="42"/>
      <c r="V21040" s="42"/>
      <c r="W21040" s="42"/>
      <c r="X21040" s="42"/>
      <c r="Y21040" s="42"/>
      <c r="Z21040" s="42"/>
    </row>
    <row r="21041">
      <c r="B21041" s="42"/>
      <c r="D21041" s="90"/>
      <c r="F21041" s="90"/>
      <c r="G21041" s="42"/>
      <c r="H21041" s="90"/>
      <c r="M21041" s="42"/>
      <c r="S21041" s="42"/>
      <c r="T21041" s="42"/>
      <c r="U21041" s="42"/>
      <c r="V21041" s="42"/>
      <c r="W21041" s="42"/>
      <c r="X21041" s="42"/>
      <c r="Y21041" s="42"/>
      <c r="Z21041" s="42"/>
    </row>
    <row r="21042">
      <c r="B21042" s="42"/>
      <c r="D21042" s="90"/>
      <c r="F21042" s="90"/>
      <c r="G21042" s="42"/>
      <c r="H21042" s="90"/>
      <c r="M21042" s="42"/>
      <c r="S21042" s="42"/>
      <c r="T21042" s="42"/>
      <c r="U21042" s="42"/>
      <c r="V21042" s="42"/>
      <c r="W21042" s="42"/>
      <c r="X21042" s="42"/>
      <c r="Y21042" s="42"/>
      <c r="Z21042" s="42"/>
    </row>
    <row r="21043">
      <c r="B21043" s="42"/>
      <c r="D21043" s="90"/>
      <c r="F21043" s="90"/>
      <c r="G21043" s="42"/>
      <c r="H21043" s="90"/>
      <c r="M21043" s="42"/>
      <c r="S21043" s="42"/>
      <c r="T21043" s="42"/>
      <c r="U21043" s="42"/>
      <c r="V21043" s="42"/>
      <c r="W21043" s="42"/>
      <c r="X21043" s="42"/>
      <c r="Y21043" s="42"/>
      <c r="Z21043" s="42"/>
    </row>
    <row r="21044">
      <c r="B21044" s="42"/>
      <c r="D21044" s="90"/>
      <c r="F21044" s="90"/>
      <c r="G21044" s="42"/>
      <c r="H21044" s="90"/>
      <c r="M21044" s="42"/>
      <c r="S21044" s="42"/>
      <c r="T21044" s="42"/>
      <c r="U21044" s="42"/>
      <c r="V21044" s="42"/>
      <c r="W21044" s="42"/>
      <c r="X21044" s="42"/>
      <c r="Y21044" s="42"/>
      <c r="Z21044" s="42"/>
    </row>
    <row r="21045">
      <c r="B21045" s="42"/>
      <c r="D21045" s="90"/>
      <c r="F21045" s="90"/>
      <c r="G21045" s="42"/>
      <c r="H21045" s="90"/>
      <c r="M21045" s="42"/>
      <c r="S21045" s="42"/>
      <c r="T21045" s="42"/>
      <c r="U21045" s="42"/>
      <c r="V21045" s="42"/>
      <c r="W21045" s="42"/>
      <c r="X21045" s="42"/>
      <c r="Y21045" s="42"/>
      <c r="Z21045" s="42"/>
    </row>
    <row r="21046">
      <c r="B21046" s="42"/>
      <c r="D21046" s="90"/>
      <c r="F21046" s="90"/>
      <c r="G21046" s="42"/>
      <c r="H21046" s="90"/>
      <c r="M21046" s="42"/>
      <c r="S21046" s="42"/>
      <c r="T21046" s="42"/>
      <c r="U21046" s="42"/>
      <c r="V21046" s="42"/>
      <c r="W21046" s="42"/>
      <c r="X21046" s="42"/>
      <c r="Y21046" s="42"/>
      <c r="Z21046" s="42"/>
    </row>
    <row r="21047">
      <c r="B21047" s="42"/>
      <c r="D21047" s="90"/>
      <c r="F21047" s="90"/>
      <c r="G21047" s="42"/>
      <c r="H21047" s="90"/>
      <c r="M21047" s="42"/>
      <c r="S21047" s="42"/>
      <c r="T21047" s="42"/>
      <c r="U21047" s="42"/>
      <c r="V21047" s="42"/>
      <c r="W21047" s="42"/>
      <c r="X21047" s="42"/>
      <c r="Y21047" s="42"/>
      <c r="Z21047" s="42"/>
    </row>
    <row r="21048">
      <c r="B21048" s="42"/>
      <c r="D21048" s="90"/>
      <c r="F21048" s="90"/>
      <c r="G21048" s="42"/>
      <c r="H21048" s="90"/>
      <c r="M21048" s="42"/>
      <c r="S21048" s="42"/>
      <c r="T21048" s="42"/>
      <c r="U21048" s="42"/>
      <c r="V21048" s="42"/>
      <c r="W21048" s="42"/>
      <c r="X21048" s="42"/>
      <c r="Y21048" s="42"/>
      <c r="Z21048" s="42"/>
    </row>
    <row r="21049">
      <c r="B21049" s="42"/>
      <c r="D21049" s="90"/>
      <c r="F21049" s="90"/>
      <c r="G21049" s="42"/>
      <c r="H21049" s="90"/>
      <c r="M21049" s="42"/>
      <c r="S21049" s="42"/>
      <c r="T21049" s="42"/>
      <c r="U21049" s="42"/>
      <c r="V21049" s="42"/>
      <c r="W21049" s="42"/>
      <c r="X21049" s="42"/>
      <c r="Y21049" s="42"/>
      <c r="Z21049" s="42"/>
    </row>
    <row r="21050">
      <c r="B21050" s="42"/>
      <c r="D21050" s="90"/>
      <c r="F21050" s="90"/>
      <c r="G21050" s="42"/>
      <c r="H21050" s="90"/>
      <c r="M21050" s="42"/>
      <c r="S21050" s="42"/>
      <c r="T21050" s="42"/>
      <c r="U21050" s="42"/>
      <c r="V21050" s="42"/>
      <c r="W21050" s="42"/>
      <c r="X21050" s="42"/>
      <c r="Y21050" s="42"/>
      <c r="Z21050" s="42"/>
    </row>
    <row r="21051">
      <c r="B21051" s="42"/>
      <c r="D21051" s="90"/>
      <c r="F21051" s="90"/>
      <c r="G21051" s="42"/>
      <c r="H21051" s="90"/>
      <c r="M21051" s="42"/>
      <c r="S21051" s="42"/>
      <c r="T21051" s="42"/>
      <c r="U21051" s="42"/>
      <c r="V21051" s="42"/>
      <c r="W21051" s="42"/>
      <c r="X21051" s="42"/>
      <c r="Y21051" s="42"/>
      <c r="Z21051" s="42"/>
    </row>
    <row r="21052">
      <c r="B21052" s="42"/>
      <c r="D21052" s="90"/>
      <c r="F21052" s="90"/>
      <c r="G21052" s="42"/>
      <c r="H21052" s="90"/>
      <c r="M21052" s="42"/>
      <c r="S21052" s="42"/>
      <c r="T21052" s="42"/>
      <c r="U21052" s="42"/>
      <c r="V21052" s="42"/>
      <c r="W21052" s="42"/>
      <c r="X21052" s="42"/>
      <c r="Y21052" s="42"/>
      <c r="Z21052" s="42"/>
    </row>
    <row r="21053">
      <c r="B21053" s="42"/>
      <c r="D21053" s="90"/>
      <c r="F21053" s="90"/>
      <c r="G21053" s="42"/>
      <c r="H21053" s="90"/>
      <c r="M21053" s="42"/>
      <c r="S21053" s="42"/>
      <c r="T21053" s="42"/>
      <c r="U21053" s="42"/>
      <c r="V21053" s="42"/>
      <c r="W21053" s="42"/>
      <c r="X21053" s="42"/>
      <c r="Y21053" s="42"/>
      <c r="Z21053" s="42"/>
    </row>
    <row r="21054">
      <c r="B21054" s="42"/>
      <c r="D21054" s="90"/>
      <c r="F21054" s="90"/>
      <c r="G21054" s="42"/>
      <c r="H21054" s="90"/>
      <c r="M21054" s="42"/>
      <c r="S21054" s="42"/>
      <c r="T21054" s="42"/>
      <c r="U21054" s="42"/>
      <c r="V21054" s="42"/>
      <c r="W21054" s="42"/>
      <c r="X21054" s="42"/>
      <c r="Y21054" s="42"/>
      <c r="Z21054" s="42"/>
    </row>
    <row r="21055">
      <c r="B21055" s="42"/>
      <c r="D21055" s="90"/>
      <c r="F21055" s="90"/>
      <c r="G21055" s="42"/>
      <c r="H21055" s="90"/>
      <c r="M21055" s="42"/>
      <c r="S21055" s="42"/>
      <c r="T21055" s="42"/>
      <c r="U21055" s="42"/>
      <c r="V21055" s="42"/>
      <c r="W21055" s="42"/>
      <c r="X21055" s="42"/>
      <c r="Y21055" s="42"/>
      <c r="Z21055" s="42"/>
    </row>
    <row r="21056">
      <c r="B21056" s="42"/>
      <c r="D21056" s="90"/>
      <c r="F21056" s="90"/>
      <c r="G21056" s="42"/>
      <c r="H21056" s="90"/>
      <c r="M21056" s="42"/>
      <c r="S21056" s="42"/>
      <c r="T21056" s="42"/>
      <c r="U21056" s="42"/>
      <c r="V21056" s="42"/>
      <c r="W21056" s="42"/>
      <c r="X21056" s="42"/>
      <c r="Y21056" s="42"/>
      <c r="Z21056" s="42"/>
    </row>
    <row r="21057">
      <c r="B21057" s="42"/>
      <c r="D21057" s="90"/>
      <c r="F21057" s="90"/>
      <c r="G21057" s="42"/>
      <c r="H21057" s="90"/>
      <c r="M21057" s="42"/>
      <c r="S21057" s="42"/>
      <c r="T21057" s="42"/>
      <c r="U21057" s="42"/>
      <c r="V21057" s="42"/>
      <c r="W21057" s="42"/>
      <c r="X21057" s="42"/>
      <c r="Y21057" s="42"/>
      <c r="Z21057" s="42"/>
    </row>
    <row r="21058">
      <c r="B21058" s="42"/>
      <c r="D21058" s="90"/>
      <c r="F21058" s="90"/>
      <c r="G21058" s="42"/>
      <c r="H21058" s="90"/>
      <c r="M21058" s="42"/>
      <c r="S21058" s="42"/>
      <c r="T21058" s="42"/>
      <c r="U21058" s="42"/>
      <c r="V21058" s="42"/>
      <c r="W21058" s="42"/>
      <c r="X21058" s="42"/>
      <c r="Y21058" s="42"/>
      <c r="Z21058" s="42"/>
    </row>
    <row r="21059">
      <c r="B21059" s="42"/>
      <c r="D21059" s="90"/>
      <c r="F21059" s="90"/>
      <c r="G21059" s="42"/>
      <c r="H21059" s="90"/>
      <c r="M21059" s="42"/>
      <c r="S21059" s="42"/>
      <c r="T21059" s="42"/>
      <c r="U21059" s="42"/>
      <c r="V21059" s="42"/>
      <c r="W21059" s="42"/>
      <c r="X21059" s="42"/>
      <c r="Y21059" s="42"/>
      <c r="Z21059" s="42"/>
    </row>
    <row r="21060">
      <c r="B21060" s="42"/>
      <c r="D21060" s="90"/>
      <c r="F21060" s="90"/>
      <c r="G21060" s="42"/>
      <c r="H21060" s="90"/>
      <c r="M21060" s="42"/>
      <c r="S21060" s="42"/>
      <c r="T21060" s="42"/>
      <c r="U21060" s="42"/>
      <c r="V21060" s="42"/>
      <c r="W21060" s="42"/>
      <c r="X21060" s="42"/>
      <c r="Y21060" s="42"/>
      <c r="Z21060" s="42"/>
    </row>
    <row r="21061">
      <c r="B21061" s="42"/>
      <c r="D21061" s="90"/>
      <c r="F21061" s="90"/>
      <c r="G21061" s="42"/>
      <c r="H21061" s="90"/>
      <c r="M21061" s="42"/>
      <c r="S21061" s="42"/>
      <c r="T21061" s="42"/>
      <c r="U21061" s="42"/>
      <c r="V21061" s="42"/>
      <c r="W21061" s="42"/>
      <c r="X21061" s="42"/>
      <c r="Y21061" s="42"/>
      <c r="Z21061" s="42"/>
    </row>
    <row r="21062">
      <c r="B21062" s="42"/>
      <c r="D21062" s="90"/>
      <c r="F21062" s="90"/>
      <c r="G21062" s="42"/>
      <c r="H21062" s="90"/>
      <c r="M21062" s="42"/>
      <c r="S21062" s="42"/>
      <c r="T21062" s="42"/>
      <c r="U21062" s="42"/>
      <c r="V21062" s="42"/>
      <c r="W21062" s="42"/>
      <c r="X21062" s="42"/>
      <c r="Y21062" s="42"/>
      <c r="Z21062" s="42"/>
    </row>
    <row r="21063">
      <c r="B21063" s="42"/>
      <c r="D21063" s="90"/>
      <c r="F21063" s="90"/>
      <c r="G21063" s="42"/>
      <c r="H21063" s="90"/>
      <c r="M21063" s="42"/>
      <c r="S21063" s="42"/>
      <c r="T21063" s="42"/>
      <c r="U21063" s="42"/>
      <c r="V21063" s="42"/>
      <c r="W21063" s="42"/>
      <c r="X21063" s="42"/>
      <c r="Y21063" s="42"/>
      <c r="Z21063" s="42"/>
    </row>
    <row r="21064">
      <c r="B21064" s="42"/>
      <c r="D21064" s="90"/>
      <c r="F21064" s="90"/>
      <c r="G21064" s="42"/>
      <c r="H21064" s="90"/>
      <c r="M21064" s="42"/>
      <c r="S21064" s="42"/>
      <c r="T21064" s="42"/>
      <c r="U21064" s="42"/>
      <c r="V21064" s="42"/>
      <c r="W21064" s="42"/>
      <c r="X21064" s="42"/>
      <c r="Y21064" s="42"/>
      <c r="Z21064" s="42"/>
    </row>
    <row r="21065">
      <c r="B21065" s="42"/>
      <c r="D21065" s="90"/>
      <c r="F21065" s="90"/>
      <c r="G21065" s="42"/>
      <c r="H21065" s="90"/>
      <c r="M21065" s="42"/>
      <c r="S21065" s="42"/>
      <c r="T21065" s="42"/>
      <c r="U21065" s="42"/>
      <c r="V21065" s="42"/>
      <c r="W21065" s="42"/>
      <c r="X21065" s="42"/>
      <c r="Y21065" s="42"/>
      <c r="Z21065" s="42"/>
    </row>
    <row r="21066">
      <c r="B21066" s="42"/>
      <c r="D21066" s="90"/>
      <c r="F21066" s="90"/>
      <c r="G21066" s="42"/>
      <c r="H21066" s="90"/>
      <c r="M21066" s="42"/>
      <c r="S21066" s="42"/>
      <c r="T21066" s="42"/>
      <c r="U21066" s="42"/>
      <c r="V21066" s="42"/>
      <c r="W21066" s="42"/>
      <c r="X21066" s="42"/>
      <c r="Y21066" s="42"/>
      <c r="Z21066" s="42"/>
    </row>
    <row r="21067">
      <c r="B21067" s="42"/>
      <c r="D21067" s="90"/>
      <c r="F21067" s="90"/>
      <c r="G21067" s="42"/>
      <c r="H21067" s="90"/>
      <c r="M21067" s="42"/>
      <c r="S21067" s="42"/>
      <c r="T21067" s="42"/>
      <c r="U21067" s="42"/>
      <c r="V21067" s="42"/>
      <c r="W21067" s="42"/>
      <c r="X21067" s="42"/>
      <c r="Y21067" s="42"/>
      <c r="Z21067" s="42"/>
    </row>
    <row r="21068">
      <c r="B21068" s="42"/>
      <c r="D21068" s="90"/>
      <c r="F21068" s="90"/>
      <c r="G21068" s="42"/>
      <c r="H21068" s="90"/>
      <c r="M21068" s="42"/>
      <c r="S21068" s="42"/>
      <c r="T21068" s="42"/>
      <c r="U21068" s="42"/>
      <c r="V21068" s="42"/>
      <c r="W21068" s="42"/>
      <c r="X21068" s="42"/>
      <c r="Y21068" s="42"/>
      <c r="Z21068" s="42"/>
    </row>
    <row r="21069">
      <c r="B21069" s="42"/>
      <c r="D21069" s="90"/>
      <c r="F21069" s="90"/>
      <c r="G21069" s="42"/>
      <c r="H21069" s="90"/>
      <c r="M21069" s="42"/>
      <c r="S21069" s="42"/>
      <c r="T21069" s="42"/>
      <c r="U21069" s="42"/>
      <c r="V21069" s="42"/>
      <c r="W21069" s="42"/>
      <c r="X21069" s="42"/>
      <c r="Y21069" s="42"/>
      <c r="Z21069" s="42"/>
    </row>
    <row r="21070">
      <c r="B21070" s="42"/>
      <c r="D21070" s="90"/>
      <c r="F21070" s="90"/>
      <c r="G21070" s="42"/>
      <c r="H21070" s="90"/>
      <c r="M21070" s="42"/>
      <c r="S21070" s="42"/>
      <c r="T21070" s="42"/>
      <c r="U21070" s="42"/>
      <c r="V21070" s="42"/>
      <c r="W21070" s="42"/>
      <c r="X21070" s="42"/>
      <c r="Y21070" s="42"/>
      <c r="Z21070" s="42"/>
    </row>
    <row r="21071">
      <c r="B21071" s="42"/>
      <c r="D21071" s="90"/>
      <c r="F21071" s="90"/>
      <c r="G21071" s="42"/>
      <c r="H21071" s="90"/>
      <c r="M21071" s="42"/>
      <c r="S21071" s="42"/>
      <c r="T21071" s="42"/>
      <c r="U21071" s="42"/>
      <c r="V21071" s="42"/>
      <c r="W21071" s="42"/>
      <c r="X21071" s="42"/>
      <c r="Y21071" s="42"/>
      <c r="Z21071" s="42"/>
    </row>
    <row r="21072">
      <c r="B21072" s="42"/>
      <c r="D21072" s="90"/>
      <c r="F21072" s="90"/>
      <c r="G21072" s="42"/>
      <c r="H21072" s="90"/>
      <c r="M21072" s="42"/>
      <c r="S21072" s="42"/>
      <c r="T21072" s="42"/>
      <c r="U21072" s="42"/>
      <c r="V21072" s="42"/>
      <c r="W21072" s="42"/>
      <c r="X21072" s="42"/>
      <c r="Y21072" s="42"/>
      <c r="Z21072" s="42"/>
    </row>
    <row r="21073">
      <c r="B21073" s="42"/>
      <c r="D21073" s="90"/>
      <c r="F21073" s="90"/>
      <c r="G21073" s="42"/>
      <c r="H21073" s="90"/>
      <c r="M21073" s="42"/>
      <c r="S21073" s="42"/>
      <c r="T21073" s="42"/>
      <c r="U21073" s="42"/>
      <c r="V21073" s="42"/>
      <c r="W21073" s="42"/>
      <c r="X21073" s="42"/>
      <c r="Y21073" s="42"/>
      <c r="Z21073" s="42"/>
    </row>
    <row r="21074">
      <c r="B21074" s="42"/>
      <c r="D21074" s="90"/>
      <c r="F21074" s="90"/>
      <c r="G21074" s="42"/>
      <c r="H21074" s="90"/>
      <c r="M21074" s="42"/>
      <c r="S21074" s="42"/>
      <c r="T21074" s="42"/>
      <c r="U21074" s="42"/>
      <c r="V21074" s="42"/>
      <c r="W21074" s="42"/>
      <c r="X21074" s="42"/>
      <c r="Y21074" s="42"/>
      <c r="Z21074" s="42"/>
    </row>
    <row r="21075">
      <c r="B21075" s="42"/>
      <c r="D21075" s="90"/>
      <c r="F21075" s="90"/>
      <c r="G21075" s="42"/>
      <c r="H21075" s="90"/>
      <c r="M21075" s="42"/>
      <c r="S21075" s="42"/>
      <c r="T21075" s="42"/>
      <c r="U21075" s="42"/>
      <c r="V21075" s="42"/>
      <c r="W21075" s="42"/>
      <c r="X21075" s="42"/>
      <c r="Y21075" s="42"/>
      <c r="Z21075" s="42"/>
    </row>
    <row r="21076">
      <c r="B21076" s="42"/>
      <c r="D21076" s="90"/>
      <c r="F21076" s="90"/>
      <c r="G21076" s="42"/>
      <c r="H21076" s="90"/>
      <c r="M21076" s="42"/>
      <c r="S21076" s="42"/>
      <c r="T21076" s="42"/>
      <c r="U21076" s="42"/>
      <c r="V21076" s="42"/>
      <c r="W21076" s="42"/>
      <c r="X21076" s="42"/>
      <c r="Y21076" s="42"/>
      <c r="Z21076" s="42"/>
    </row>
    <row r="21077">
      <c r="B21077" s="42"/>
      <c r="D21077" s="90"/>
      <c r="F21077" s="90"/>
      <c r="G21077" s="42"/>
      <c r="H21077" s="90"/>
      <c r="M21077" s="42"/>
      <c r="S21077" s="42"/>
      <c r="T21077" s="42"/>
      <c r="U21077" s="42"/>
      <c r="V21077" s="42"/>
      <c r="W21077" s="42"/>
      <c r="X21077" s="42"/>
      <c r="Y21077" s="42"/>
      <c r="Z21077" s="42"/>
    </row>
    <row r="21078">
      <c r="B21078" s="42"/>
      <c r="D21078" s="90"/>
      <c r="F21078" s="90"/>
      <c r="G21078" s="42"/>
      <c r="H21078" s="90"/>
      <c r="M21078" s="42"/>
      <c r="S21078" s="42"/>
      <c r="T21078" s="42"/>
      <c r="U21078" s="42"/>
      <c r="V21078" s="42"/>
      <c r="W21078" s="42"/>
      <c r="X21078" s="42"/>
      <c r="Y21078" s="42"/>
      <c r="Z21078" s="42"/>
    </row>
    <row r="21079">
      <c r="B21079" s="42"/>
      <c r="D21079" s="90"/>
      <c r="F21079" s="90"/>
      <c r="G21079" s="42"/>
      <c r="H21079" s="90"/>
      <c r="M21079" s="42"/>
      <c r="S21079" s="42"/>
      <c r="T21079" s="42"/>
      <c r="U21079" s="42"/>
      <c r="V21079" s="42"/>
      <c r="W21079" s="42"/>
      <c r="X21079" s="42"/>
      <c r="Y21079" s="42"/>
      <c r="Z21079" s="42"/>
    </row>
    <row r="21080">
      <c r="B21080" s="42"/>
      <c r="D21080" s="90"/>
      <c r="F21080" s="90"/>
      <c r="G21080" s="42"/>
      <c r="H21080" s="90"/>
      <c r="M21080" s="42"/>
      <c r="S21080" s="42"/>
      <c r="T21080" s="42"/>
      <c r="U21080" s="42"/>
      <c r="V21080" s="42"/>
      <c r="W21080" s="42"/>
      <c r="X21080" s="42"/>
      <c r="Y21080" s="42"/>
      <c r="Z21080" s="42"/>
    </row>
    <row r="21081">
      <c r="B21081" s="42"/>
      <c r="D21081" s="90"/>
      <c r="F21081" s="90"/>
      <c r="G21081" s="42"/>
      <c r="H21081" s="90"/>
      <c r="M21081" s="42"/>
      <c r="S21081" s="42"/>
      <c r="T21081" s="42"/>
      <c r="U21081" s="42"/>
      <c r="V21081" s="42"/>
      <c r="W21081" s="42"/>
      <c r="X21081" s="42"/>
      <c r="Y21081" s="42"/>
      <c r="Z21081" s="42"/>
    </row>
    <row r="21082">
      <c r="B21082" s="42"/>
      <c r="D21082" s="90"/>
      <c r="F21082" s="90"/>
      <c r="G21082" s="42"/>
      <c r="H21082" s="90"/>
      <c r="M21082" s="42"/>
      <c r="S21082" s="42"/>
      <c r="T21082" s="42"/>
      <c r="U21082" s="42"/>
      <c r="V21082" s="42"/>
      <c r="W21082" s="42"/>
      <c r="X21082" s="42"/>
      <c r="Y21082" s="42"/>
      <c r="Z21082" s="42"/>
    </row>
    <row r="21083">
      <c r="B21083" s="42"/>
      <c r="D21083" s="90"/>
      <c r="F21083" s="90"/>
      <c r="G21083" s="42"/>
      <c r="H21083" s="90"/>
      <c r="M21083" s="42"/>
      <c r="S21083" s="42"/>
      <c r="T21083" s="42"/>
      <c r="U21083" s="42"/>
      <c r="V21083" s="42"/>
      <c r="W21083" s="42"/>
      <c r="X21083" s="42"/>
      <c r="Y21083" s="42"/>
      <c r="Z21083" s="42"/>
    </row>
    <row r="21084">
      <c r="B21084" s="42"/>
      <c r="D21084" s="90"/>
      <c r="F21084" s="90"/>
      <c r="G21084" s="42"/>
      <c r="H21084" s="90"/>
      <c r="M21084" s="42"/>
      <c r="S21084" s="42"/>
      <c r="T21084" s="42"/>
      <c r="U21084" s="42"/>
      <c r="V21084" s="42"/>
      <c r="W21084" s="42"/>
      <c r="X21084" s="42"/>
      <c r="Y21084" s="42"/>
      <c r="Z21084" s="42"/>
    </row>
    <row r="21085">
      <c r="B21085" s="42"/>
      <c r="D21085" s="90"/>
      <c r="F21085" s="90"/>
      <c r="G21085" s="42"/>
      <c r="H21085" s="90"/>
      <c r="M21085" s="42"/>
      <c r="S21085" s="42"/>
      <c r="T21085" s="42"/>
      <c r="U21085" s="42"/>
      <c r="V21085" s="42"/>
      <c r="W21085" s="42"/>
      <c r="X21085" s="42"/>
      <c r="Y21085" s="42"/>
      <c r="Z21085" s="42"/>
    </row>
    <row r="21086">
      <c r="B21086" s="42"/>
      <c r="D21086" s="90"/>
      <c r="F21086" s="90"/>
      <c r="G21086" s="42"/>
      <c r="H21086" s="90"/>
      <c r="M21086" s="42"/>
      <c r="S21086" s="42"/>
      <c r="T21086" s="42"/>
      <c r="U21086" s="42"/>
      <c r="V21086" s="42"/>
      <c r="W21086" s="42"/>
      <c r="X21086" s="42"/>
      <c r="Y21086" s="42"/>
      <c r="Z21086" s="42"/>
    </row>
    <row r="21087">
      <c r="B21087" s="42"/>
      <c r="D21087" s="90"/>
      <c r="F21087" s="90"/>
      <c r="G21087" s="42"/>
      <c r="H21087" s="90"/>
      <c r="M21087" s="42"/>
      <c r="S21087" s="42"/>
      <c r="T21087" s="42"/>
      <c r="U21087" s="42"/>
      <c r="V21087" s="42"/>
      <c r="W21087" s="42"/>
      <c r="X21087" s="42"/>
      <c r="Y21087" s="42"/>
      <c r="Z21087" s="42"/>
    </row>
    <row r="21088">
      <c r="B21088" s="42"/>
      <c r="D21088" s="90"/>
      <c r="F21088" s="90"/>
      <c r="G21088" s="42"/>
      <c r="H21088" s="90"/>
      <c r="M21088" s="42"/>
      <c r="S21088" s="42"/>
      <c r="T21088" s="42"/>
      <c r="U21088" s="42"/>
      <c r="V21088" s="42"/>
      <c r="W21088" s="42"/>
      <c r="X21088" s="42"/>
      <c r="Y21088" s="42"/>
      <c r="Z21088" s="42"/>
    </row>
    <row r="21089">
      <c r="B21089" s="42"/>
      <c r="D21089" s="90"/>
      <c r="F21089" s="90"/>
      <c r="G21089" s="42"/>
      <c r="H21089" s="90"/>
      <c r="M21089" s="42"/>
      <c r="S21089" s="42"/>
      <c r="T21089" s="42"/>
      <c r="U21089" s="42"/>
      <c r="V21089" s="42"/>
      <c r="W21089" s="42"/>
      <c r="X21089" s="42"/>
      <c r="Y21089" s="42"/>
      <c r="Z21089" s="42"/>
    </row>
    <row r="21090">
      <c r="B21090" s="42"/>
      <c r="D21090" s="90"/>
      <c r="F21090" s="90"/>
      <c r="G21090" s="42"/>
      <c r="H21090" s="90"/>
      <c r="M21090" s="42"/>
      <c r="S21090" s="42"/>
      <c r="T21090" s="42"/>
      <c r="U21090" s="42"/>
      <c r="V21090" s="42"/>
      <c r="W21090" s="42"/>
      <c r="X21090" s="42"/>
      <c r="Y21090" s="42"/>
      <c r="Z21090" s="42"/>
    </row>
    <row r="21091">
      <c r="B21091" s="42"/>
      <c r="D21091" s="90"/>
      <c r="F21091" s="90"/>
      <c r="G21091" s="42"/>
      <c r="H21091" s="90"/>
      <c r="M21091" s="42"/>
      <c r="S21091" s="42"/>
      <c r="T21091" s="42"/>
      <c r="U21091" s="42"/>
      <c r="V21091" s="42"/>
      <c r="W21091" s="42"/>
      <c r="X21091" s="42"/>
      <c r="Y21091" s="42"/>
      <c r="Z21091" s="42"/>
    </row>
    <row r="21092">
      <c r="B21092" s="42"/>
      <c r="D21092" s="90"/>
      <c r="F21092" s="90"/>
      <c r="G21092" s="42"/>
      <c r="H21092" s="90"/>
      <c r="M21092" s="42"/>
      <c r="S21092" s="42"/>
      <c r="T21092" s="42"/>
      <c r="U21092" s="42"/>
      <c r="V21092" s="42"/>
      <c r="W21092" s="42"/>
      <c r="X21092" s="42"/>
      <c r="Y21092" s="42"/>
      <c r="Z21092" s="42"/>
    </row>
    <row r="21093">
      <c r="B21093" s="42"/>
      <c r="D21093" s="90"/>
      <c r="F21093" s="90"/>
      <c r="G21093" s="42"/>
      <c r="H21093" s="90"/>
      <c r="M21093" s="42"/>
      <c r="S21093" s="42"/>
      <c r="T21093" s="42"/>
      <c r="U21093" s="42"/>
      <c r="V21093" s="42"/>
      <c r="W21093" s="42"/>
      <c r="X21093" s="42"/>
      <c r="Y21093" s="42"/>
      <c r="Z21093" s="42"/>
    </row>
    <row r="21094">
      <c r="B21094" s="42"/>
      <c r="D21094" s="90"/>
      <c r="F21094" s="90"/>
      <c r="G21094" s="42"/>
      <c r="H21094" s="90"/>
      <c r="M21094" s="42"/>
      <c r="S21094" s="42"/>
      <c r="T21094" s="42"/>
      <c r="U21094" s="42"/>
      <c r="V21094" s="42"/>
      <c r="W21094" s="42"/>
      <c r="X21094" s="42"/>
      <c r="Y21094" s="42"/>
      <c r="Z21094" s="42"/>
    </row>
    <row r="21095">
      <c r="B21095" s="42"/>
      <c r="D21095" s="90"/>
      <c r="F21095" s="90"/>
      <c r="G21095" s="42"/>
      <c r="H21095" s="90"/>
      <c r="M21095" s="42"/>
      <c r="S21095" s="42"/>
      <c r="T21095" s="42"/>
      <c r="U21095" s="42"/>
      <c r="V21095" s="42"/>
      <c r="W21095" s="42"/>
      <c r="X21095" s="42"/>
      <c r="Y21095" s="42"/>
      <c r="Z21095" s="42"/>
    </row>
    <row r="21096">
      <c r="B21096" s="42"/>
      <c r="D21096" s="90"/>
      <c r="F21096" s="90"/>
      <c r="G21096" s="42"/>
      <c r="H21096" s="90"/>
      <c r="M21096" s="42"/>
      <c r="S21096" s="42"/>
      <c r="T21096" s="42"/>
      <c r="U21096" s="42"/>
      <c r="V21096" s="42"/>
      <c r="W21096" s="42"/>
      <c r="X21096" s="42"/>
      <c r="Y21096" s="42"/>
      <c r="Z21096" s="42"/>
    </row>
    <row r="21097">
      <c r="B21097" s="42"/>
      <c r="D21097" s="90"/>
      <c r="F21097" s="90"/>
      <c r="G21097" s="42"/>
      <c r="H21097" s="90"/>
      <c r="M21097" s="42"/>
      <c r="S21097" s="42"/>
      <c r="T21097" s="42"/>
      <c r="U21097" s="42"/>
      <c r="V21097" s="42"/>
      <c r="W21097" s="42"/>
      <c r="X21097" s="42"/>
      <c r="Y21097" s="42"/>
      <c r="Z21097" s="42"/>
    </row>
    <row r="21098">
      <c r="B21098" s="42"/>
      <c r="D21098" s="90"/>
      <c r="F21098" s="90"/>
      <c r="G21098" s="42"/>
      <c r="H21098" s="90"/>
      <c r="M21098" s="42"/>
      <c r="S21098" s="42"/>
      <c r="T21098" s="42"/>
      <c r="U21098" s="42"/>
      <c r="V21098" s="42"/>
      <c r="W21098" s="42"/>
      <c r="X21098" s="42"/>
      <c r="Y21098" s="42"/>
      <c r="Z21098" s="42"/>
    </row>
    <row r="21099">
      <c r="B21099" s="42"/>
      <c r="D21099" s="90"/>
      <c r="F21099" s="90"/>
      <c r="G21099" s="42"/>
      <c r="H21099" s="90"/>
      <c r="M21099" s="42"/>
      <c r="S21099" s="42"/>
      <c r="T21099" s="42"/>
      <c r="U21099" s="42"/>
      <c r="V21099" s="42"/>
      <c r="W21099" s="42"/>
      <c r="X21099" s="42"/>
      <c r="Y21099" s="42"/>
      <c r="Z21099" s="42"/>
    </row>
    <row r="21100">
      <c r="B21100" s="42"/>
      <c r="D21100" s="90"/>
      <c r="F21100" s="90"/>
      <c r="G21100" s="42"/>
      <c r="H21100" s="90"/>
      <c r="M21100" s="42"/>
      <c r="S21100" s="42"/>
      <c r="T21100" s="42"/>
      <c r="U21100" s="42"/>
      <c r="V21100" s="42"/>
      <c r="W21100" s="42"/>
      <c r="X21100" s="42"/>
      <c r="Y21100" s="42"/>
      <c r="Z21100" s="42"/>
    </row>
    <row r="21101">
      <c r="B21101" s="42"/>
      <c r="D21101" s="90"/>
      <c r="F21101" s="90"/>
      <c r="G21101" s="42"/>
      <c r="H21101" s="90"/>
      <c r="M21101" s="42"/>
      <c r="S21101" s="42"/>
      <c r="T21101" s="42"/>
      <c r="U21101" s="42"/>
      <c r="V21101" s="42"/>
      <c r="W21101" s="42"/>
      <c r="X21101" s="42"/>
      <c r="Y21101" s="42"/>
      <c r="Z21101" s="42"/>
    </row>
    <row r="21102">
      <c r="B21102" s="42"/>
      <c r="D21102" s="90"/>
      <c r="F21102" s="90"/>
      <c r="G21102" s="42"/>
      <c r="H21102" s="90"/>
      <c r="M21102" s="42"/>
      <c r="S21102" s="42"/>
      <c r="T21102" s="42"/>
      <c r="U21102" s="42"/>
      <c r="V21102" s="42"/>
      <c r="W21102" s="42"/>
      <c r="X21102" s="42"/>
      <c r="Y21102" s="42"/>
      <c r="Z21102" s="42"/>
    </row>
    <row r="21103">
      <c r="B21103" s="42"/>
      <c r="D21103" s="90"/>
      <c r="F21103" s="90"/>
      <c r="G21103" s="42"/>
      <c r="H21103" s="90"/>
      <c r="M21103" s="42"/>
      <c r="S21103" s="42"/>
      <c r="T21103" s="42"/>
      <c r="U21103" s="42"/>
      <c r="V21103" s="42"/>
      <c r="W21103" s="42"/>
      <c r="X21103" s="42"/>
      <c r="Y21103" s="42"/>
      <c r="Z21103" s="42"/>
    </row>
    <row r="21104">
      <c r="B21104" s="42"/>
      <c r="D21104" s="90"/>
      <c r="F21104" s="90"/>
      <c r="G21104" s="42"/>
      <c r="H21104" s="90"/>
      <c r="M21104" s="42"/>
      <c r="S21104" s="42"/>
      <c r="T21104" s="42"/>
      <c r="U21104" s="42"/>
      <c r="V21104" s="42"/>
      <c r="W21104" s="42"/>
      <c r="X21104" s="42"/>
      <c r="Y21104" s="42"/>
      <c r="Z21104" s="42"/>
    </row>
    <row r="21105">
      <c r="B21105" s="42"/>
      <c r="D21105" s="90"/>
      <c r="F21105" s="90"/>
      <c r="G21105" s="42"/>
      <c r="H21105" s="90"/>
      <c r="M21105" s="42"/>
      <c r="S21105" s="42"/>
      <c r="T21105" s="42"/>
      <c r="U21105" s="42"/>
      <c r="V21105" s="42"/>
      <c r="W21105" s="42"/>
      <c r="X21105" s="42"/>
      <c r="Y21105" s="42"/>
      <c r="Z21105" s="42"/>
    </row>
    <row r="21106">
      <c r="B21106" s="42"/>
      <c r="D21106" s="90"/>
      <c r="F21106" s="90"/>
      <c r="G21106" s="42"/>
      <c r="H21106" s="90"/>
      <c r="M21106" s="42"/>
      <c r="S21106" s="42"/>
      <c r="T21106" s="42"/>
      <c r="U21106" s="42"/>
      <c r="V21106" s="42"/>
      <c r="W21106" s="42"/>
      <c r="X21106" s="42"/>
      <c r="Y21106" s="42"/>
      <c r="Z21106" s="42"/>
    </row>
    <row r="21107">
      <c r="B21107" s="42"/>
      <c r="D21107" s="90"/>
      <c r="F21107" s="90"/>
      <c r="G21107" s="42"/>
      <c r="H21107" s="90"/>
      <c r="M21107" s="42"/>
      <c r="S21107" s="42"/>
      <c r="T21107" s="42"/>
      <c r="U21107" s="42"/>
      <c r="V21107" s="42"/>
      <c r="W21107" s="42"/>
      <c r="X21107" s="42"/>
      <c r="Y21107" s="42"/>
      <c r="Z21107" s="42"/>
    </row>
    <row r="21108">
      <c r="B21108" s="42"/>
      <c r="D21108" s="90"/>
      <c r="F21108" s="90"/>
      <c r="G21108" s="42"/>
      <c r="H21108" s="90"/>
      <c r="M21108" s="42"/>
      <c r="S21108" s="42"/>
      <c r="T21108" s="42"/>
      <c r="U21108" s="42"/>
      <c r="V21108" s="42"/>
      <c r="W21108" s="42"/>
      <c r="X21108" s="42"/>
      <c r="Y21108" s="42"/>
      <c r="Z21108" s="42"/>
    </row>
    <row r="21109">
      <c r="B21109" s="42"/>
      <c r="D21109" s="90"/>
      <c r="F21109" s="90"/>
      <c r="G21109" s="42"/>
      <c r="H21109" s="90"/>
      <c r="M21109" s="42"/>
      <c r="S21109" s="42"/>
      <c r="T21109" s="42"/>
      <c r="U21109" s="42"/>
      <c r="V21109" s="42"/>
      <c r="W21109" s="42"/>
      <c r="X21109" s="42"/>
      <c r="Y21109" s="42"/>
      <c r="Z21109" s="42"/>
    </row>
    <row r="21110">
      <c r="B21110" s="42"/>
      <c r="D21110" s="90"/>
      <c r="F21110" s="90"/>
      <c r="G21110" s="42"/>
      <c r="H21110" s="90"/>
      <c r="M21110" s="42"/>
      <c r="S21110" s="42"/>
      <c r="T21110" s="42"/>
      <c r="U21110" s="42"/>
      <c r="V21110" s="42"/>
      <c r="W21110" s="42"/>
      <c r="X21110" s="42"/>
      <c r="Y21110" s="42"/>
      <c r="Z21110" s="42"/>
    </row>
    <row r="21111">
      <c r="B21111" s="42"/>
      <c r="D21111" s="90"/>
      <c r="F21111" s="90"/>
      <c r="G21111" s="42"/>
      <c r="H21111" s="90"/>
      <c r="M21111" s="42"/>
      <c r="S21111" s="42"/>
      <c r="T21111" s="42"/>
      <c r="U21111" s="42"/>
      <c r="V21111" s="42"/>
      <c r="W21111" s="42"/>
      <c r="X21111" s="42"/>
      <c r="Y21111" s="42"/>
      <c r="Z21111" s="42"/>
    </row>
    <row r="21112">
      <c r="B21112" s="42"/>
      <c r="D21112" s="90"/>
      <c r="F21112" s="90"/>
      <c r="G21112" s="42"/>
      <c r="H21112" s="90"/>
      <c r="M21112" s="42"/>
      <c r="S21112" s="42"/>
      <c r="T21112" s="42"/>
      <c r="U21112" s="42"/>
      <c r="V21112" s="42"/>
      <c r="W21112" s="42"/>
      <c r="X21112" s="42"/>
      <c r="Y21112" s="42"/>
      <c r="Z21112" s="42"/>
    </row>
    <row r="21113">
      <c r="B21113" s="42"/>
      <c r="D21113" s="90"/>
      <c r="F21113" s="90"/>
      <c r="G21113" s="42"/>
      <c r="H21113" s="90"/>
      <c r="M21113" s="42"/>
      <c r="S21113" s="42"/>
      <c r="T21113" s="42"/>
      <c r="U21113" s="42"/>
      <c r="V21113" s="42"/>
      <c r="W21113" s="42"/>
      <c r="X21113" s="42"/>
      <c r="Y21113" s="42"/>
      <c r="Z21113" s="42"/>
    </row>
    <row r="21114">
      <c r="B21114" s="42"/>
      <c r="D21114" s="90"/>
      <c r="F21114" s="90"/>
      <c r="G21114" s="42"/>
      <c r="H21114" s="90"/>
      <c r="M21114" s="42"/>
      <c r="S21114" s="42"/>
      <c r="T21114" s="42"/>
      <c r="U21114" s="42"/>
      <c r="V21114" s="42"/>
      <c r="W21114" s="42"/>
      <c r="X21114" s="42"/>
      <c r="Y21114" s="42"/>
      <c r="Z21114" s="42"/>
    </row>
    <row r="21115">
      <c r="B21115" s="42"/>
      <c r="D21115" s="90"/>
      <c r="F21115" s="90"/>
      <c r="G21115" s="42"/>
      <c r="H21115" s="90"/>
      <c r="M21115" s="42"/>
      <c r="S21115" s="42"/>
      <c r="T21115" s="42"/>
      <c r="U21115" s="42"/>
      <c r="V21115" s="42"/>
      <c r="W21115" s="42"/>
      <c r="X21115" s="42"/>
      <c r="Y21115" s="42"/>
      <c r="Z21115" s="42"/>
    </row>
    <row r="21116">
      <c r="B21116" s="42"/>
      <c r="D21116" s="90"/>
      <c r="F21116" s="90"/>
      <c r="G21116" s="42"/>
      <c r="H21116" s="90"/>
      <c r="M21116" s="42"/>
      <c r="S21116" s="42"/>
      <c r="T21116" s="42"/>
      <c r="U21116" s="42"/>
      <c r="V21116" s="42"/>
      <c r="W21116" s="42"/>
      <c r="X21116" s="42"/>
      <c r="Y21116" s="42"/>
      <c r="Z21116" s="42"/>
    </row>
    <row r="21117">
      <c r="B21117" s="42"/>
      <c r="D21117" s="90"/>
      <c r="F21117" s="90"/>
      <c r="G21117" s="42"/>
      <c r="H21117" s="90"/>
      <c r="M21117" s="42"/>
      <c r="S21117" s="42"/>
      <c r="T21117" s="42"/>
      <c r="U21117" s="42"/>
      <c r="V21117" s="42"/>
      <c r="W21117" s="42"/>
      <c r="X21117" s="42"/>
      <c r="Y21117" s="42"/>
      <c r="Z21117" s="42"/>
    </row>
    <row r="21118">
      <c r="B21118" s="42"/>
      <c r="D21118" s="90"/>
      <c r="F21118" s="90"/>
      <c r="G21118" s="42"/>
      <c r="H21118" s="90"/>
      <c r="M21118" s="42"/>
      <c r="S21118" s="42"/>
      <c r="T21118" s="42"/>
      <c r="U21118" s="42"/>
      <c r="V21118" s="42"/>
      <c r="W21118" s="42"/>
      <c r="X21118" s="42"/>
      <c r="Y21118" s="42"/>
      <c r="Z21118" s="42"/>
    </row>
    <row r="21119">
      <c r="B21119" s="42"/>
      <c r="D21119" s="90"/>
      <c r="F21119" s="90"/>
      <c r="G21119" s="42"/>
      <c r="H21119" s="90"/>
      <c r="M21119" s="42"/>
      <c r="S21119" s="42"/>
      <c r="T21119" s="42"/>
      <c r="U21119" s="42"/>
      <c r="V21119" s="42"/>
      <c r="W21119" s="42"/>
      <c r="X21119" s="42"/>
      <c r="Y21119" s="42"/>
      <c r="Z21119" s="42"/>
    </row>
    <row r="21120">
      <c r="B21120" s="42"/>
      <c r="D21120" s="90"/>
      <c r="F21120" s="90"/>
      <c r="G21120" s="42"/>
      <c r="H21120" s="90"/>
      <c r="M21120" s="42"/>
      <c r="S21120" s="42"/>
      <c r="T21120" s="42"/>
      <c r="U21120" s="42"/>
      <c r="V21120" s="42"/>
      <c r="W21120" s="42"/>
      <c r="X21120" s="42"/>
      <c r="Y21120" s="42"/>
      <c r="Z21120" s="42"/>
    </row>
    <row r="21121">
      <c r="B21121" s="42"/>
      <c r="D21121" s="90"/>
      <c r="F21121" s="90"/>
      <c r="G21121" s="42"/>
      <c r="H21121" s="90"/>
      <c r="M21121" s="42"/>
      <c r="S21121" s="42"/>
      <c r="T21121" s="42"/>
      <c r="U21121" s="42"/>
      <c r="V21121" s="42"/>
      <c r="W21121" s="42"/>
      <c r="X21121" s="42"/>
      <c r="Y21121" s="42"/>
      <c r="Z21121" s="42"/>
    </row>
    <row r="21122">
      <c r="B21122" s="42"/>
      <c r="D21122" s="90"/>
      <c r="F21122" s="90"/>
      <c r="G21122" s="42"/>
      <c r="H21122" s="90"/>
      <c r="M21122" s="42"/>
      <c r="S21122" s="42"/>
      <c r="T21122" s="42"/>
      <c r="U21122" s="42"/>
      <c r="V21122" s="42"/>
      <c r="W21122" s="42"/>
      <c r="X21122" s="42"/>
      <c r="Y21122" s="42"/>
      <c r="Z21122" s="42"/>
    </row>
    <row r="21123">
      <c r="B21123" s="42"/>
      <c r="D21123" s="90"/>
      <c r="F21123" s="90"/>
      <c r="G21123" s="42"/>
      <c r="H21123" s="90"/>
      <c r="M21123" s="42"/>
      <c r="S21123" s="42"/>
      <c r="T21123" s="42"/>
      <c r="U21123" s="42"/>
      <c r="V21123" s="42"/>
      <c r="W21123" s="42"/>
      <c r="X21123" s="42"/>
      <c r="Y21123" s="42"/>
      <c r="Z21123" s="42"/>
    </row>
    <row r="21124">
      <c r="B21124" s="42"/>
      <c r="D21124" s="90"/>
      <c r="F21124" s="90"/>
      <c r="G21124" s="42"/>
      <c r="H21124" s="90"/>
      <c r="M21124" s="42"/>
      <c r="S21124" s="42"/>
      <c r="T21124" s="42"/>
      <c r="U21124" s="42"/>
      <c r="V21124" s="42"/>
      <c r="W21124" s="42"/>
      <c r="X21124" s="42"/>
      <c r="Y21124" s="42"/>
      <c r="Z21124" s="42"/>
    </row>
    <row r="21125">
      <c r="B21125" s="42"/>
      <c r="D21125" s="90"/>
      <c r="F21125" s="90"/>
      <c r="G21125" s="42"/>
      <c r="H21125" s="90"/>
      <c r="M21125" s="42"/>
      <c r="S21125" s="42"/>
      <c r="T21125" s="42"/>
      <c r="U21125" s="42"/>
      <c r="V21125" s="42"/>
      <c r="W21125" s="42"/>
      <c r="X21125" s="42"/>
      <c r="Y21125" s="42"/>
      <c r="Z21125" s="42"/>
    </row>
    <row r="21126">
      <c r="B21126" s="42"/>
      <c r="D21126" s="90"/>
      <c r="F21126" s="90"/>
      <c r="G21126" s="42"/>
      <c r="H21126" s="90"/>
      <c r="M21126" s="42"/>
      <c r="S21126" s="42"/>
      <c r="T21126" s="42"/>
      <c r="U21126" s="42"/>
      <c r="V21126" s="42"/>
      <c r="W21126" s="42"/>
      <c r="X21126" s="42"/>
      <c r="Y21126" s="42"/>
      <c r="Z21126" s="42"/>
    </row>
    <row r="21127">
      <c r="B21127" s="42"/>
      <c r="D21127" s="90"/>
      <c r="F21127" s="90"/>
      <c r="G21127" s="42"/>
      <c r="H21127" s="90"/>
      <c r="M21127" s="42"/>
      <c r="S21127" s="42"/>
      <c r="T21127" s="42"/>
      <c r="U21127" s="42"/>
      <c r="V21127" s="42"/>
      <c r="W21127" s="42"/>
      <c r="X21127" s="42"/>
      <c r="Y21127" s="42"/>
      <c r="Z21127" s="42"/>
    </row>
    <row r="21128">
      <c r="B21128" s="42"/>
      <c r="D21128" s="90"/>
      <c r="F21128" s="90"/>
      <c r="G21128" s="42"/>
      <c r="H21128" s="90"/>
      <c r="M21128" s="42"/>
      <c r="S21128" s="42"/>
      <c r="T21128" s="42"/>
      <c r="U21128" s="42"/>
      <c r="V21128" s="42"/>
      <c r="W21128" s="42"/>
      <c r="X21128" s="42"/>
      <c r="Y21128" s="42"/>
      <c r="Z21128" s="42"/>
    </row>
    <row r="21129">
      <c r="B21129" s="42"/>
      <c r="D21129" s="90"/>
      <c r="F21129" s="90"/>
      <c r="G21129" s="42"/>
      <c r="H21129" s="90"/>
      <c r="M21129" s="42"/>
      <c r="S21129" s="42"/>
      <c r="T21129" s="42"/>
      <c r="U21129" s="42"/>
      <c r="V21129" s="42"/>
      <c r="W21129" s="42"/>
      <c r="X21129" s="42"/>
      <c r="Y21129" s="42"/>
      <c r="Z21129" s="42"/>
    </row>
    <row r="21130">
      <c r="B21130" s="42"/>
      <c r="D21130" s="90"/>
      <c r="F21130" s="90"/>
      <c r="G21130" s="42"/>
      <c r="H21130" s="90"/>
      <c r="M21130" s="42"/>
      <c r="S21130" s="42"/>
      <c r="T21130" s="42"/>
      <c r="U21130" s="42"/>
      <c r="V21130" s="42"/>
      <c r="W21130" s="42"/>
      <c r="X21130" s="42"/>
      <c r="Y21130" s="42"/>
      <c r="Z21130" s="42"/>
    </row>
    <row r="21131">
      <c r="B21131" s="42"/>
      <c r="D21131" s="90"/>
      <c r="F21131" s="90"/>
      <c r="G21131" s="42"/>
      <c r="H21131" s="90"/>
      <c r="M21131" s="42"/>
      <c r="S21131" s="42"/>
      <c r="T21131" s="42"/>
      <c r="U21131" s="42"/>
      <c r="V21131" s="42"/>
      <c r="W21131" s="42"/>
      <c r="X21131" s="42"/>
      <c r="Y21131" s="42"/>
      <c r="Z21131" s="42"/>
    </row>
    <row r="21132">
      <c r="B21132" s="42"/>
      <c r="D21132" s="90"/>
      <c r="F21132" s="90"/>
      <c r="G21132" s="42"/>
      <c r="H21132" s="90"/>
      <c r="M21132" s="42"/>
      <c r="S21132" s="42"/>
      <c r="T21132" s="42"/>
      <c r="U21132" s="42"/>
      <c r="V21132" s="42"/>
      <c r="W21132" s="42"/>
      <c r="X21132" s="42"/>
      <c r="Y21132" s="42"/>
      <c r="Z21132" s="42"/>
    </row>
    <row r="21133">
      <c r="B21133" s="42"/>
      <c r="D21133" s="90"/>
      <c r="F21133" s="90"/>
      <c r="G21133" s="42"/>
      <c r="H21133" s="90"/>
      <c r="M21133" s="42"/>
      <c r="S21133" s="42"/>
      <c r="T21133" s="42"/>
      <c r="U21133" s="42"/>
      <c r="V21133" s="42"/>
      <c r="W21133" s="42"/>
      <c r="X21133" s="42"/>
      <c r="Y21133" s="42"/>
      <c r="Z21133" s="42"/>
    </row>
    <row r="21134">
      <c r="B21134" s="42"/>
      <c r="D21134" s="90"/>
      <c r="F21134" s="90"/>
      <c r="G21134" s="42"/>
      <c r="H21134" s="90"/>
      <c r="M21134" s="42"/>
      <c r="S21134" s="42"/>
      <c r="T21134" s="42"/>
      <c r="U21134" s="42"/>
      <c r="V21134" s="42"/>
      <c r="W21134" s="42"/>
      <c r="X21134" s="42"/>
      <c r="Y21134" s="42"/>
      <c r="Z21134" s="42"/>
    </row>
    <row r="21135">
      <c r="B21135" s="42"/>
      <c r="D21135" s="90"/>
      <c r="F21135" s="90"/>
      <c r="G21135" s="42"/>
      <c r="H21135" s="90"/>
      <c r="M21135" s="42"/>
      <c r="S21135" s="42"/>
      <c r="T21135" s="42"/>
      <c r="U21135" s="42"/>
      <c r="V21135" s="42"/>
      <c r="W21135" s="42"/>
      <c r="X21135" s="42"/>
      <c r="Y21135" s="42"/>
      <c r="Z21135" s="42"/>
    </row>
    <row r="21136">
      <c r="B21136" s="42"/>
      <c r="D21136" s="90"/>
      <c r="F21136" s="90"/>
      <c r="G21136" s="42"/>
      <c r="H21136" s="90"/>
      <c r="M21136" s="42"/>
      <c r="S21136" s="42"/>
      <c r="T21136" s="42"/>
      <c r="U21136" s="42"/>
      <c r="V21136" s="42"/>
      <c r="W21136" s="42"/>
      <c r="X21136" s="42"/>
      <c r="Y21136" s="42"/>
      <c r="Z21136" s="42"/>
    </row>
    <row r="21137">
      <c r="B21137" s="42"/>
      <c r="D21137" s="90"/>
      <c r="F21137" s="90"/>
      <c r="G21137" s="42"/>
      <c r="H21137" s="90"/>
      <c r="M21137" s="42"/>
      <c r="S21137" s="42"/>
      <c r="T21137" s="42"/>
      <c r="U21137" s="42"/>
      <c r="V21137" s="42"/>
      <c r="W21137" s="42"/>
      <c r="X21137" s="42"/>
      <c r="Y21137" s="42"/>
      <c r="Z21137" s="42"/>
    </row>
    <row r="21138">
      <c r="B21138" s="42"/>
      <c r="D21138" s="90"/>
      <c r="F21138" s="90"/>
      <c r="G21138" s="42"/>
      <c r="H21138" s="90"/>
      <c r="M21138" s="42"/>
      <c r="S21138" s="42"/>
      <c r="T21138" s="42"/>
      <c r="U21138" s="42"/>
      <c r="V21138" s="42"/>
      <c r="W21138" s="42"/>
      <c r="X21138" s="42"/>
      <c r="Y21138" s="42"/>
      <c r="Z21138" s="42"/>
    </row>
    <row r="21139">
      <c r="B21139" s="42"/>
      <c r="D21139" s="90"/>
      <c r="F21139" s="90"/>
      <c r="G21139" s="42"/>
      <c r="H21139" s="90"/>
      <c r="M21139" s="42"/>
      <c r="S21139" s="42"/>
      <c r="T21139" s="42"/>
      <c r="U21139" s="42"/>
      <c r="V21139" s="42"/>
      <c r="W21139" s="42"/>
      <c r="X21139" s="42"/>
      <c r="Y21139" s="42"/>
      <c r="Z21139" s="42"/>
    </row>
    <row r="21140">
      <c r="B21140" s="42"/>
      <c r="D21140" s="90"/>
      <c r="F21140" s="90"/>
      <c r="G21140" s="42"/>
      <c r="H21140" s="90"/>
      <c r="M21140" s="42"/>
      <c r="S21140" s="42"/>
      <c r="T21140" s="42"/>
      <c r="U21140" s="42"/>
      <c r="V21140" s="42"/>
      <c r="W21140" s="42"/>
      <c r="X21140" s="42"/>
      <c r="Y21140" s="42"/>
      <c r="Z21140" s="42"/>
    </row>
    <row r="21141">
      <c r="B21141" s="42"/>
      <c r="D21141" s="90"/>
      <c r="F21141" s="90"/>
      <c r="G21141" s="42"/>
      <c r="H21141" s="90"/>
      <c r="M21141" s="42"/>
      <c r="S21141" s="42"/>
      <c r="T21141" s="42"/>
      <c r="U21141" s="42"/>
      <c r="V21141" s="42"/>
      <c r="W21141" s="42"/>
      <c r="X21141" s="42"/>
      <c r="Y21141" s="42"/>
      <c r="Z21141" s="42"/>
    </row>
    <row r="21142">
      <c r="B21142" s="42"/>
      <c r="D21142" s="90"/>
      <c r="F21142" s="90"/>
      <c r="G21142" s="42"/>
      <c r="H21142" s="90"/>
      <c r="M21142" s="42"/>
      <c r="S21142" s="42"/>
      <c r="T21142" s="42"/>
      <c r="U21142" s="42"/>
      <c r="V21142" s="42"/>
      <c r="W21142" s="42"/>
      <c r="X21142" s="42"/>
      <c r="Y21142" s="42"/>
      <c r="Z21142" s="42"/>
    </row>
    <row r="21143">
      <c r="B21143" s="42"/>
      <c r="D21143" s="90"/>
      <c r="F21143" s="90"/>
      <c r="G21143" s="42"/>
      <c r="H21143" s="90"/>
      <c r="M21143" s="42"/>
      <c r="S21143" s="42"/>
      <c r="T21143" s="42"/>
      <c r="U21143" s="42"/>
      <c r="V21143" s="42"/>
      <c r="W21143" s="42"/>
      <c r="X21143" s="42"/>
      <c r="Y21143" s="42"/>
      <c r="Z21143" s="42"/>
    </row>
    <row r="21144">
      <c r="B21144" s="42"/>
      <c r="D21144" s="90"/>
      <c r="F21144" s="90"/>
      <c r="G21144" s="42"/>
      <c r="H21144" s="90"/>
      <c r="M21144" s="42"/>
      <c r="S21144" s="42"/>
      <c r="T21144" s="42"/>
      <c r="U21144" s="42"/>
      <c r="V21144" s="42"/>
      <c r="W21144" s="42"/>
      <c r="X21144" s="42"/>
      <c r="Y21144" s="42"/>
      <c r="Z21144" s="42"/>
    </row>
    <row r="21145">
      <c r="B21145" s="42"/>
      <c r="D21145" s="90"/>
      <c r="F21145" s="90"/>
      <c r="G21145" s="42"/>
      <c r="H21145" s="90"/>
      <c r="M21145" s="42"/>
      <c r="S21145" s="42"/>
      <c r="T21145" s="42"/>
      <c r="U21145" s="42"/>
      <c r="V21145" s="42"/>
      <c r="W21145" s="42"/>
      <c r="X21145" s="42"/>
      <c r="Y21145" s="42"/>
      <c r="Z21145" s="42"/>
    </row>
    <row r="21146">
      <c r="B21146" s="42"/>
      <c r="D21146" s="90"/>
      <c r="F21146" s="90"/>
      <c r="G21146" s="42"/>
      <c r="H21146" s="90"/>
      <c r="M21146" s="42"/>
      <c r="S21146" s="42"/>
      <c r="T21146" s="42"/>
      <c r="U21146" s="42"/>
      <c r="V21146" s="42"/>
      <c r="W21146" s="42"/>
      <c r="X21146" s="42"/>
      <c r="Y21146" s="42"/>
      <c r="Z21146" s="42"/>
    </row>
    <row r="21147">
      <c r="B21147" s="42"/>
      <c r="D21147" s="90"/>
      <c r="F21147" s="90"/>
      <c r="G21147" s="42"/>
      <c r="H21147" s="90"/>
      <c r="M21147" s="42"/>
      <c r="S21147" s="42"/>
      <c r="T21147" s="42"/>
      <c r="U21147" s="42"/>
      <c r="V21147" s="42"/>
      <c r="W21147" s="42"/>
      <c r="X21147" s="42"/>
      <c r="Y21147" s="42"/>
      <c r="Z21147" s="42"/>
    </row>
    <row r="21148">
      <c r="B21148" s="42"/>
      <c r="D21148" s="90"/>
      <c r="F21148" s="90"/>
      <c r="G21148" s="42"/>
      <c r="H21148" s="90"/>
      <c r="M21148" s="42"/>
      <c r="S21148" s="42"/>
      <c r="T21148" s="42"/>
      <c r="U21148" s="42"/>
      <c r="V21148" s="42"/>
      <c r="W21148" s="42"/>
      <c r="X21148" s="42"/>
      <c r="Y21148" s="42"/>
      <c r="Z21148" s="42"/>
    </row>
    <row r="21149">
      <c r="B21149" s="42"/>
      <c r="D21149" s="90"/>
      <c r="F21149" s="90"/>
      <c r="G21149" s="42"/>
      <c r="H21149" s="90"/>
      <c r="M21149" s="42"/>
      <c r="S21149" s="42"/>
      <c r="T21149" s="42"/>
      <c r="U21149" s="42"/>
      <c r="V21149" s="42"/>
      <c r="W21149" s="42"/>
      <c r="X21149" s="42"/>
      <c r="Y21149" s="42"/>
      <c r="Z21149" s="42"/>
    </row>
    <row r="21150">
      <c r="B21150" s="42"/>
      <c r="D21150" s="90"/>
      <c r="F21150" s="90"/>
      <c r="G21150" s="42"/>
      <c r="H21150" s="90"/>
      <c r="M21150" s="42"/>
      <c r="S21150" s="42"/>
      <c r="T21150" s="42"/>
      <c r="U21150" s="42"/>
      <c r="V21150" s="42"/>
      <c r="W21150" s="42"/>
      <c r="X21150" s="42"/>
      <c r="Y21150" s="42"/>
      <c r="Z21150" s="42"/>
    </row>
    <row r="21151">
      <c r="B21151" s="42"/>
      <c r="D21151" s="90"/>
      <c r="F21151" s="90"/>
      <c r="G21151" s="42"/>
      <c r="H21151" s="90"/>
      <c r="M21151" s="42"/>
      <c r="S21151" s="42"/>
      <c r="T21151" s="42"/>
      <c r="U21151" s="42"/>
      <c r="V21151" s="42"/>
      <c r="W21151" s="42"/>
      <c r="X21151" s="42"/>
      <c r="Y21151" s="42"/>
      <c r="Z21151" s="42"/>
    </row>
    <row r="21152">
      <c r="B21152" s="42"/>
      <c r="D21152" s="90"/>
      <c r="F21152" s="90"/>
      <c r="G21152" s="42"/>
      <c r="H21152" s="90"/>
      <c r="M21152" s="42"/>
      <c r="S21152" s="42"/>
      <c r="T21152" s="42"/>
      <c r="U21152" s="42"/>
      <c r="V21152" s="42"/>
      <c r="W21152" s="42"/>
      <c r="X21152" s="42"/>
      <c r="Y21152" s="42"/>
      <c r="Z21152" s="42"/>
    </row>
    <row r="21153">
      <c r="B21153" s="42"/>
      <c r="D21153" s="90"/>
      <c r="F21153" s="90"/>
      <c r="G21153" s="42"/>
      <c r="H21153" s="90"/>
      <c r="M21153" s="42"/>
      <c r="S21153" s="42"/>
      <c r="T21153" s="42"/>
      <c r="U21153" s="42"/>
      <c r="V21153" s="42"/>
      <c r="W21153" s="42"/>
      <c r="X21153" s="42"/>
      <c r="Y21153" s="42"/>
      <c r="Z21153" s="42"/>
    </row>
    <row r="21154">
      <c r="B21154" s="42"/>
      <c r="D21154" s="90"/>
      <c r="F21154" s="90"/>
      <c r="G21154" s="42"/>
      <c r="H21154" s="90"/>
      <c r="M21154" s="42"/>
      <c r="S21154" s="42"/>
      <c r="T21154" s="42"/>
      <c r="U21154" s="42"/>
      <c r="V21154" s="42"/>
      <c r="W21154" s="42"/>
      <c r="X21154" s="42"/>
      <c r="Y21154" s="42"/>
      <c r="Z21154" s="42"/>
    </row>
    <row r="21155">
      <c r="B21155" s="42"/>
      <c r="D21155" s="90"/>
      <c r="F21155" s="90"/>
      <c r="G21155" s="42"/>
      <c r="H21155" s="90"/>
      <c r="M21155" s="42"/>
      <c r="S21155" s="42"/>
      <c r="T21155" s="42"/>
      <c r="U21155" s="42"/>
      <c r="V21155" s="42"/>
      <c r="W21155" s="42"/>
      <c r="X21155" s="42"/>
      <c r="Y21155" s="42"/>
      <c r="Z21155" s="42"/>
    </row>
    <row r="21156">
      <c r="B21156" s="42"/>
      <c r="D21156" s="90"/>
      <c r="F21156" s="90"/>
      <c r="G21156" s="42"/>
      <c r="H21156" s="90"/>
      <c r="M21156" s="42"/>
      <c r="S21156" s="42"/>
      <c r="T21156" s="42"/>
      <c r="U21156" s="42"/>
      <c r="V21156" s="42"/>
      <c r="W21156" s="42"/>
      <c r="X21156" s="42"/>
      <c r="Y21156" s="42"/>
      <c r="Z21156" s="42"/>
    </row>
    <row r="21157">
      <c r="B21157" s="42"/>
      <c r="D21157" s="90"/>
      <c r="F21157" s="90"/>
      <c r="G21157" s="42"/>
      <c r="H21157" s="90"/>
      <c r="M21157" s="42"/>
      <c r="S21157" s="42"/>
      <c r="T21157" s="42"/>
      <c r="U21157" s="42"/>
      <c r="V21157" s="42"/>
      <c r="W21157" s="42"/>
      <c r="X21157" s="42"/>
      <c r="Y21157" s="42"/>
      <c r="Z21157" s="42"/>
    </row>
    <row r="21158">
      <c r="B21158" s="42"/>
      <c r="D21158" s="90"/>
      <c r="F21158" s="90"/>
      <c r="G21158" s="42"/>
      <c r="H21158" s="90"/>
      <c r="M21158" s="42"/>
      <c r="S21158" s="42"/>
      <c r="T21158" s="42"/>
      <c r="U21158" s="42"/>
      <c r="V21158" s="42"/>
      <c r="W21158" s="42"/>
      <c r="X21158" s="42"/>
      <c r="Y21158" s="42"/>
      <c r="Z21158" s="42"/>
    </row>
    <row r="21159">
      <c r="B21159" s="42"/>
      <c r="D21159" s="90"/>
      <c r="F21159" s="90"/>
      <c r="G21159" s="42"/>
      <c r="H21159" s="90"/>
      <c r="M21159" s="42"/>
      <c r="S21159" s="42"/>
      <c r="T21159" s="42"/>
      <c r="U21159" s="42"/>
      <c r="V21159" s="42"/>
      <c r="W21159" s="42"/>
      <c r="X21159" s="42"/>
      <c r="Y21159" s="42"/>
      <c r="Z21159" s="42"/>
    </row>
    <row r="21160">
      <c r="B21160" s="42"/>
      <c r="D21160" s="90"/>
      <c r="F21160" s="90"/>
      <c r="G21160" s="42"/>
      <c r="H21160" s="90"/>
      <c r="M21160" s="42"/>
      <c r="S21160" s="42"/>
      <c r="T21160" s="42"/>
      <c r="U21160" s="42"/>
      <c r="V21160" s="42"/>
      <c r="W21160" s="42"/>
      <c r="X21160" s="42"/>
      <c r="Y21160" s="42"/>
      <c r="Z21160" s="42"/>
    </row>
    <row r="21161">
      <c r="B21161" s="42"/>
      <c r="D21161" s="90"/>
      <c r="F21161" s="90"/>
      <c r="G21161" s="42"/>
      <c r="H21161" s="90"/>
      <c r="M21161" s="42"/>
      <c r="S21161" s="42"/>
      <c r="T21161" s="42"/>
      <c r="U21161" s="42"/>
      <c r="V21161" s="42"/>
      <c r="W21161" s="42"/>
      <c r="X21161" s="42"/>
      <c r="Y21161" s="42"/>
      <c r="Z21161" s="42"/>
    </row>
    <row r="21162">
      <c r="B21162" s="42"/>
      <c r="D21162" s="90"/>
      <c r="F21162" s="90"/>
      <c r="G21162" s="42"/>
      <c r="H21162" s="90"/>
      <c r="M21162" s="42"/>
      <c r="S21162" s="42"/>
      <c r="T21162" s="42"/>
      <c r="U21162" s="42"/>
      <c r="V21162" s="42"/>
      <c r="W21162" s="42"/>
      <c r="X21162" s="42"/>
      <c r="Y21162" s="42"/>
      <c r="Z21162" s="42"/>
    </row>
    <row r="21163">
      <c r="B21163" s="42"/>
      <c r="D21163" s="90"/>
      <c r="F21163" s="90"/>
      <c r="G21163" s="42"/>
      <c r="H21163" s="90"/>
      <c r="M21163" s="42"/>
      <c r="S21163" s="42"/>
      <c r="T21163" s="42"/>
      <c r="U21163" s="42"/>
      <c r="V21163" s="42"/>
      <c r="W21163" s="42"/>
      <c r="X21163" s="42"/>
      <c r="Y21163" s="42"/>
      <c r="Z21163" s="42"/>
    </row>
    <row r="21164">
      <c r="B21164" s="42"/>
      <c r="D21164" s="90"/>
      <c r="F21164" s="90"/>
      <c r="G21164" s="42"/>
      <c r="H21164" s="90"/>
      <c r="M21164" s="42"/>
      <c r="S21164" s="42"/>
      <c r="T21164" s="42"/>
      <c r="U21164" s="42"/>
      <c r="V21164" s="42"/>
      <c r="W21164" s="42"/>
      <c r="X21164" s="42"/>
      <c r="Y21164" s="42"/>
      <c r="Z21164" s="42"/>
    </row>
    <row r="21165">
      <c r="B21165" s="42"/>
      <c r="D21165" s="90"/>
      <c r="F21165" s="90"/>
      <c r="G21165" s="42"/>
      <c r="H21165" s="90"/>
      <c r="M21165" s="42"/>
      <c r="S21165" s="42"/>
      <c r="T21165" s="42"/>
      <c r="U21165" s="42"/>
      <c r="V21165" s="42"/>
      <c r="W21165" s="42"/>
      <c r="X21165" s="42"/>
      <c r="Y21165" s="42"/>
      <c r="Z21165" s="42"/>
    </row>
    <row r="21166">
      <c r="B21166" s="42"/>
      <c r="D21166" s="90"/>
      <c r="F21166" s="90"/>
      <c r="G21166" s="42"/>
      <c r="H21166" s="90"/>
      <c r="M21166" s="42"/>
      <c r="S21166" s="42"/>
      <c r="T21166" s="42"/>
      <c r="U21166" s="42"/>
      <c r="V21166" s="42"/>
      <c r="W21166" s="42"/>
      <c r="X21166" s="42"/>
      <c r="Y21166" s="42"/>
      <c r="Z21166" s="42"/>
    </row>
    <row r="21167">
      <c r="B21167" s="42"/>
      <c r="D21167" s="90"/>
      <c r="F21167" s="90"/>
      <c r="G21167" s="42"/>
      <c r="H21167" s="90"/>
      <c r="M21167" s="42"/>
      <c r="S21167" s="42"/>
      <c r="T21167" s="42"/>
      <c r="U21167" s="42"/>
      <c r="V21167" s="42"/>
      <c r="W21167" s="42"/>
      <c r="X21167" s="42"/>
      <c r="Y21167" s="42"/>
      <c r="Z21167" s="42"/>
    </row>
    <row r="21168">
      <c r="B21168" s="42"/>
      <c r="D21168" s="90"/>
      <c r="F21168" s="90"/>
      <c r="G21168" s="42"/>
      <c r="H21168" s="90"/>
      <c r="M21168" s="42"/>
      <c r="S21168" s="42"/>
      <c r="T21168" s="42"/>
      <c r="U21168" s="42"/>
      <c r="V21168" s="42"/>
      <c r="W21168" s="42"/>
      <c r="X21168" s="42"/>
      <c r="Y21168" s="42"/>
      <c r="Z21168" s="42"/>
    </row>
    <row r="21169">
      <c r="B21169" s="42"/>
      <c r="D21169" s="90"/>
      <c r="F21169" s="90"/>
      <c r="G21169" s="42"/>
      <c r="H21169" s="90"/>
      <c r="M21169" s="42"/>
      <c r="S21169" s="42"/>
      <c r="T21169" s="42"/>
      <c r="U21169" s="42"/>
      <c r="V21169" s="42"/>
      <c r="W21169" s="42"/>
      <c r="X21169" s="42"/>
      <c r="Y21169" s="42"/>
      <c r="Z21169" s="42"/>
    </row>
    <row r="21170">
      <c r="B21170" s="42"/>
      <c r="D21170" s="90"/>
      <c r="F21170" s="90"/>
      <c r="G21170" s="42"/>
      <c r="H21170" s="90"/>
      <c r="M21170" s="42"/>
      <c r="S21170" s="42"/>
      <c r="T21170" s="42"/>
      <c r="U21170" s="42"/>
      <c r="V21170" s="42"/>
      <c r="W21170" s="42"/>
      <c r="X21170" s="42"/>
      <c r="Y21170" s="42"/>
      <c r="Z21170" s="42"/>
    </row>
    <row r="21171">
      <c r="B21171" s="42"/>
      <c r="D21171" s="90"/>
      <c r="F21171" s="90"/>
      <c r="G21171" s="42"/>
      <c r="H21171" s="90"/>
      <c r="M21171" s="42"/>
      <c r="S21171" s="42"/>
      <c r="T21171" s="42"/>
      <c r="U21171" s="42"/>
      <c r="V21171" s="42"/>
      <c r="W21171" s="42"/>
      <c r="X21171" s="42"/>
      <c r="Y21171" s="42"/>
      <c r="Z21171" s="42"/>
    </row>
    <row r="21172">
      <c r="B21172" s="42"/>
      <c r="D21172" s="90"/>
      <c r="F21172" s="90"/>
      <c r="G21172" s="42"/>
      <c r="H21172" s="90"/>
      <c r="M21172" s="42"/>
      <c r="S21172" s="42"/>
      <c r="T21172" s="42"/>
      <c r="U21172" s="42"/>
      <c r="V21172" s="42"/>
      <c r="W21172" s="42"/>
      <c r="X21172" s="42"/>
      <c r="Y21172" s="42"/>
      <c r="Z21172" s="42"/>
    </row>
    <row r="21173">
      <c r="B21173" s="42"/>
      <c r="D21173" s="90"/>
      <c r="F21173" s="90"/>
      <c r="G21173" s="42"/>
      <c r="H21173" s="90"/>
      <c r="M21173" s="42"/>
      <c r="S21173" s="42"/>
      <c r="T21173" s="42"/>
      <c r="U21173" s="42"/>
      <c r="V21173" s="42"/>
      <c r="W21173" s="42"/>
      <c r="X21173" s="42"/>
      <c r="Y21173" s="42"/>
      <c r="Z21173" s="42"/>
    </row>
    <row r="21174">
      <c r="B21174" s="42"/>
      <c r="D21174" s="90"/>
      <c r="F21174" s="90"/>
      <c r="G21174" s="42"/>
      <c r="H21174" s="90"/>
      <c r="M21174" s="42"/>
      <c r="S21174" s="42"/>
      <c r="T21174" s="42"/>
      <c r="U21174" s="42"/>
      <c r="V21174" s="42"/>
      <c r="W21174" s="42"/>
      <c r="X21174" s="42"/>
      <c r="Y21174" s="42"/>
      <c r="Z21174" s="42"/>
    </row>
    <row r="21175">
      <c r="B21175" s="42"/>
      <c r="D21175" s="90"/>
      <c r="F21175" s="90"/>
      <c r="G21175" s="42"/>
      <c r="H21175" s="90"/>
      <c r="M21175" s="42"/>
      <c r="S21175" s="42"/>
      <c r="T21175" s="42"/>
      <c r="U21175" s="42"/>
      <c r="V21175" s="42"/>
      <c r="W21175" s="42"/>
      <c r="X21175" s="42"/>
      <c r="Y21175" s="42"/>
      <c r="Z21175" s="42"/>
    </row>
    <row r="21176">
      <c r="B21176" s="42"/>
      <c r="D21176" s="90"/>
      <c r="F21176" s="90"/>
      <c r="G21176" s="42"/>
      <c r="H21176" s="90"/>
      <c r="M21176" s="42"/>
      <c r="S21176" s="42"/>
      <c r="T21176" s="42"/>
      <c r="U21176" s="42"/>
      <c r="V21176" s="42"/>
      <c r="W21176" s="42"/>
      <c r="X21176" s="42"/>
      <c r="Y21176" s="42"/>
      <c r="Z21176" s="42"/>
    </row>
    <row r="21177">
      <c r="B21177" s="42"/>
      <c r="D21177" s="90"/>
      <c r="F21177" s="90"/>
      <c r="G21177" s="42"/>
      <c r="H21177" s="90"/>
      <c r="M21177" s="42"/>
      <c r="S21177" s="42"/>
      <c r="T21177" s="42"/>
      <c r="U21177" s="42"/>
      <c r="V21177" s="42"/>
      <c r="W21177" s="42"/>
      <c r="X21177" s="42"/>
      <c r="Y21177" s="42"/>
      <c r="Z21177" s="42"/>
    </row>
    <row r="21178">
      <c r="B21178" s="42"/>
      <c r="D21178" s="90"/>
      <c r="F21178" s="90"/>
      <c r="G21178" s="42"/>
      <c r="H21178" s="90"/>
      <c r="M21178" s="42"/>
      <c r="S21178" s="42"/>
      <c r="T21178" s="42"/>
      <c r="U21178" s="42"/>
      <c r="V21178" s="42"/>
      <c r="W21178" s="42"/>
      <c r="X21178" s="42"/>
      <c r="Y21178" s="42"/>
      <c r="Z21178" s="42"/>
    </row>
    <row r="21179">
      <c r="B21179" s="42"/>
      <c r="D21179" s="90"/>
      <c r="F21179" s="90"/>
      <c r="G21179" s="42"/>
      <c r="H21179" s="90"/>
      <c r="M21179" s="42"/>
      <c r="S21179" s="42"/>
      <c r="T21179" s="42"/>
      <c r="U21179" s="42"/>
      <c r="V21179" s="42"/>
      <c r="W21179" s="42"/>
      <c r="X21179" s="42"/>
      <c r="Y21179" s="42"/>
      <c r="Z21179" s="42"/>
    </row>
    <row r="21180">
      <c r="B21180" s="42"/>
      <c r="D21180" s="90"/>
      <c r="F21180" s="90"/>
      <c r="G21180" s="42"/>
      <c r="H21180" s="90"/>
      <c r="M21180" s="42"/>
      <c r="S21180" s="42"/>
      <c r="T21180" s="42"/>
      <c r="U21180" s="42"/>
      <c r="V21180" s="42"/>
      <c r="W21180" s="42"/>
      <c r="X21180" s="42"/>
      <c r="Y21180" s="42"/>
      <c r="Z21180" s="42"/>
    </row>
    <row r="21181">
      <c r="B21181" s="42"/>
      <c r="D21181" s="90"/>
      <c r="F21181" s="90"/>
      <c r="G21181" s="42"/>
      <c r="H21181" s="90"/>
      <c r="M21181" s="42"/>
      <c r="S21181" s="42"/>
      <c r="T21181" s="42"/>
      <c r="U21181" s="42"/>
      <c r="V21181" s="42"/>
      <c r="W21181" s="42"/>
      <c r="X21181" s="42"/>
      <c r="Y21181" s="42"/>
      <c r="Z21181" s="42"/>
    </row>
    <row r="21182">
      <c r="B21182" s="42"/>
      <c r="D21182" s="90"/>
      <c r="F21182" s="90"/>
      <c r="G21182" s="42"/>
      <c r="H21182" s="90"/>
      <c r="M21182" s="42"/>
      <c r="S21182" s="42"/>
      <c r="T21182" s="42"/>
      <c r="U21182" s="42"/>
      <c r="V21182" s="42"/>
      <c r="W21182" s="42"/>
      <c r="X21182" s="42"/>
      <c r="Y21182" s="42"/>
      <c r="Z21182" s="42"/>
    </row>
    <row r="21183">
      <c r="B21183" s="42"/>
      <c r="D21183" s="90"/>
      <c r="F21183" s="90"/>
      <c r="G21183" s="42"/>
      <c r="H21183" s="90"/>
      <c r="M21183" s="42"/>
      <c r="S21183" s="42"/>
      <c r="T21183" s="42"/>
      <c r="U21183" s="42"/>
      <c r="V21183" s="42"/>
      <c r="W21183" s="42"/>
      <c r="X21183" s="42"/>
      <c r="Y21183" s="42"/>
      <c r="Z21183" s="42"/>
    </row>
    <row r="21184">
      <c r="B21184" s="42"/>
      <c r="D21184" s="90"/>
      <c r="F21184" s="90"/>
      <c r="G21184" s="42"/>
      <c r="H21184" s="90"/>
      <c r="M21184" s="42"/>
      <c r="S21184" s="42"/>
      <c r="T21184" s="42"/>
      <c r="U21184" s="42"/>
      <c r="V21184" s="42"/>
      <c r="W21184" s="42"/>
      <c r="X21184" s="42"/>
      <c r="Y21184" s="42"/>
      <c r="Z21184" s="42"/>
    </row>
    <row r="21185">
      <c r="B21185" s="42"/>
      <c r="D21185" s="90"/>
      <c r="F21185" s="90"/>
      <c r="G21185" s="42"/>
      <c r="H21185" s="90"/>
      <c r="M21185" s="42"/>
      <c r="S21185" s="42"/>
      <c r="T21185" s="42"/>
      <c r="U21185" s="42"/>
      <c r="V21185" s="42"/>
      <c r="W21185" s="42"/>
      <c r="X21185" s="42"/>
      <c r="Y21185" s="42"/>
      <c r="Z21185" s="42"/>
    </row>
    <row r="21186">
      <c r="B21186" s="42"/>
      <c r="D21186" s="90"/>
      <c r="F21186" s="90"/>
      <c r="G21186" s="42"/>
      <c r="H21186" s="90"/>
      <c r="M21186" s="42"/>
      <c r="S21186" s="42"/>
      <c r="T21186" s="42"/>
      <c r="U21186" s="42"/>
      <c r="V21186" s="42"/>
      <c r="W21186" s="42"/>
      <c r="X21186" s="42"/>
      <c r="Y21186" s="42"/>
      <c r="Z21186" s="42"/>
    </row>
    <row r="21187">
      <c r="B21187" s="42"/>
      <c r="D21187" s="90"/>
      <c r="F21187" s="90"/>
      <c r="G21187" s="42"/>
      <c r="H21187" s="90"/>
      <c r="M21187" s="42"/>
      <c r="S21187" s="42"/>
      <c r="T21187" s="42"/>
      <c r="U21187" s="42"/>
      <c r="V21187" s="42"/>
      <c r="W21187" s="42"/>
      <c r="X21187" s="42"/>
      <c r="Y21187" s="42"/>
      <c r="Z21187" s="42"/>
    </row>
    <row r="21188">
      <c r="B21188" s="42"/>
      <c r="D21188" s="90"/>
      <c r="F21188" s="90"/>
      <c r="G21188" s="42"/>
      <c r="H21188" s="90"/>
      <c r="M21188" s="42"/>
      <c r="S21188" s="42"/>
      <c r="T21188" s="42"/>
      <c r="U21188" s="42"/>
      <c r="V21188" s="42"/>
      <c r="W21188" s="42"/>
      <c r="X21188" s="42"/>
      <c r="Y21188" s="42"/>
      <c r="Z21188" s="42"/>
    </row>
    <row r="21189">
      <c r="B21189" s="42"/>
      <c r="D21189" s="90"/>
      <c r="F21189" s="90"/>
      <c r="G21189" s="42"/>
      <c r="H21189" s="90"/>
      <c r="M21189" s="42"/>
      <c r="S21189" s="42"/>
      <c r="T21189" s="42"/>
      <c r="U21189" s="42"/>
      <c r="V21189" s="42"/>
      <c r="W21189" s="42"/>
      <c r="X21189" s="42"/>
      <c r="Y21189" s="42"/>
      <c r="Z21189" s="42"/>
    </row>
    <row r="21190">
      <c r="B21190" s="42"/>
      <c r="D21190" s="90"/>
      <c r="F21190" s="90"/>
      <c r="G21190" s="42"/>
      <c r="H21190" s="90"/>
      <c r="M21190" s="42"/>
      <c r="S21190" s="42"/>
      <c r="T21190" s="42"/>
      <c r="U21190" s="42"/>
      <c r="V21190" s="42"/>
      <c r="W21190" s="42"/>
      <c r="X21190" s="42"/>
      <c r="Y21190" s="42"/>
      <c r="Z21190" s="42"/>
    </row>
    <row r="21191">
      <c r="B21191" s="42"/>
      <c r="D21191" s="90"/>
      <c r="F21191" s="90"/>
      <c r="G21191" s="42"/>
      <c r="H21191" s="90"/>
      <c r="M21191" s="42"/>
      <c r="S21191" s="42"/>
      <c r="T21191" s="42"/>
      <c r="U21191" s="42"/>
      <c r="V21191" s="42"/>
      <c r="W21191" s="42"/>
      <c r="X21191" s="42"/>
      <c r="Y21191" s="42"/>
      <c r="Z21191" s="42"/>
    </row>
    <row r="21192">
      <c r="B21192" s="42"/>
      <c r="D21192" s="90"/>
      <c r="F21192" s="90"/>
      <c r="G21192" s="42"/>
      <c r="H21192" s="90"/>
      <c r="M21192" s="42"/>
      <c r="S21192" s="42"/>
      <c r="T21192" s="42"/>
      <c r="U21192" s="42"/>
      <c r="V21192" s="42"/>
      <c r="W21192" s="42"/>
      <c r="X21192" s="42"/>
      <c r="Y21192" s="42"/>
      <c r="Z21192" s="42"/>
    </row>
    <row r="21193">
      <c r="B21193" s="42"/>
      <c r="D21193" s="90"/>
      <c r="F21193" s="90"/>
      <c r="G21193" s="42"/>
      <c r="H21193" s="90"/>
      <c r="M21193" s="42"/>
      <c r="S21193" s="42"/>
      <c r="T21193" s="42"/>
      <c r="U21193" s="42"/>
      <c r="V21193" s="42"/>
      <c r="W21193" s="42"/>
      <c r="X21193" s="42"/>
      <c r="Y21193" s="42"/>
      <c r="Z21193" s="42"/>
    </row>
    <row r="21194">
      <c r="B21194" s="42"/>
      <c r="D21194" s="90"/>
      <c r="F21194" s="90"/>
      <c r="G21194" s="42"/>
      <c r="H21194" s="90"/>
      <c r="M21194" s="42"/>
      <c r="S21194" s="42"/>
      <c r="T21194" s="42"/>
      <c r="U21194" s="42"/>
      <c r="V21194" s="42"/>
      <c r="W21194" s="42"/>
      <c r="X21194" s="42"/>
      <c r="Y21194" s="42"/>
      <c r="Z21194" s="42"/>
    </row>
    <row r="21195">
      <c r="B21195" s="42"/>
      <c r="D21195" s="90"/>
      <c r="F21195" s="90"/>
      <c r="G21195" s="42"/>
      <c r="H21195" s="90"/>
      <c r="M21195" s="42"/>
      <c r="S21195" s="42"/>
      <c r="T21195" s="42"/>
      <c r="U21195" s="42"/>
      <c r="V21195" s="42"/>
      <c r="W21195" s="42"/>
      <c r="X21195" s="42"/>
      <c r="Y21195" s="42"/>
      <c r="Z21195" s="42"/>
    </row>
    <row r="21196">
      <c r="B21196" s="42"/>
      <c r="D21196" s="90"/>
      <c r="F21196" s="90"/>
      <c r="G21196" s="42"/>
      <c r="H21196" s="90"/>
      <c r="M21196" s="42"/>
      <c r="S21196" s="42"/>
      <c r="T21196" s="42"/>
      <c r="U21196" s="42"/>
      <c r="V21196" s="42"/>
      <c r="W21196" s="42"/>
      <c r="X21196" s="42"/>
      <c r="Y21196" s="42"/>
      <c r="Z21196" s="42"/>
    </row>
    <row r="21197">
      <c r="B21197" s="42"/>
      <c r="D21197" s="90"/>
      <c r="F21197" s="90"/>
      <c r="G21197" s="42"/>
      <c r="H21197" s="90"/>
      <c r="M21197" s="42"/>
      <c r="S21197" s="42"/>
      <c r="T21197" s="42"/>
      <c r="U21197" s="42"/>
      <c r="V21197" s="42"/>
      <c r="W21197" s="42"/>
      <c r="X21197" s="42"/>
      <c r="Y21197" s="42"/>
      <c r="Z21197" s="42"/>
    </row>
    <row r="21198">
      <c r="B21198" s="42"/>
      <c r="D21198" s="90"/>
      <c r="F21198" s="90"/>
      <c r="G21198" s="42"/>
      <c r="H21198" s="90"/>
      <c r="M21198" s="42"/>
      <c r="S21198" s="42"/>
      <c r="T21198" s="42"/>
      <c r="U21198" s="42"/>
      <c r="V21198" s="42"/>
      <c r="W21198" s="42"/>
      <c r="X21198" s="42"/>
      <c r="Y21198" s="42"/>
      <c r="Z21198" s="42"/>
    </row>
    <row r="21199">
      <c r="B21199" s="42"/>
      <c r="D21199" s="90"/>
      <c r="F21199" s="90"/>
      <c r="G21199" s="42"/>
      <c r="H21199" s="90"/>
      <c r="M21199" s="42"/>
      <c r="S21199" s="42"/>
      <c r="T21199" s="42"/>
      <c r="U21199" s="42"/>
      <c r="V21199" s="42"/>
      <c r="W21199" s="42"/>
      <c r="X21199" s="42"/>
      <c r="Y21199" s="42"/>
      <c r="Z21199" s="42"/>
    </row>
    <row r="21200">
      <c r="B21200" s="42"/>
      <c r="D21200" s="90"/>
      <c r="F21200" s="90"/>
      <c r="G21200" s="42"/>
      <c r="H21200" s="90"/>
      <c r="M21200" s="42"/>
      <c r="S21200" s="42"/>
      <c r="T21200" s="42"/>
      <c r="U21200" s="42"/>
      <c r="V21200" s="42"/>
      <c r="W21200" s="42"/>
      <c r="X21200" s="42"/>
      <c r="Y21200" s="42"/>
      <c r="Z21200" s="42"/>
    </row>
    <row r="21201">
      <c r="B21201" s="42"/>
      <c r="D21201" s="90"/>
      <c r="F21201" s="90"/>
      <c r="G21201" s="42"/>
      <c r="H21201" s="90"/>
      <c r="M21201" s="42"/>
      <c r="S21201" s="42"/>
      <c r="T21201" s="42"/>
      <c r="U21201" s="42"/>
      <c r="V21201" s="42"/>
      <c r="W21201" s="42"/>
      <c r="X21201" s="42"/>
      <c r="Y21201" s="42"/>
      <c r="Z21201" s="42"/>
    </row>
    <row r="21202">
      <c r="B21202" s="42"/>
      <c r="D21202" s="90"/>
      <c r="F21202" s="90"/>
      <c r="G21202" s="42"/>
      <c r="H21202" s="90"/>
      <c r="M21202" s="42"/>
      <c r="S21202" s="42"/>
      <c r="T21202" s="42"/>
      <c r="U21202" s="42"/>
      <c r="V21202" s="42"/>
      <c r="W21202" s="42"/>
      <c r="X21202" s="42"/>
      <c r="Y21202" s="42"/>
      <c r="Z21202" s="42"/>
    </row>
    <row r="21203">
      <c r="B21203" s="42"/>
      <c r="D21203" s="90"/>
      <c r="F21203" s="90"/>
      <c r="G21203" s="42"/>
      <c r="H21203" s="90"/>
      <c r="M21203" s="42"/>
      <c r="S21203" s="42"/>
      <c r="T21203" s="42"/>
      <c r="U21203" s="42"/>
      <c r="V21203" s="42"/>
      <c r="W21203" s="42"/>
      <c r="X21203" s="42"/>
      <c r="Y21203" s="42"/>
      <c r="Z21203" s="42"/>
    </row>
    <row r="21204">
      <c r="B21204" s="42"/>
      <c r="D21204" s="90"/>
      <c r="F21204" s="90"/>
      <c r="G21204" s="42"/>
      <c r="H21204" s="90"/>
      <c r="M21204" s="42"/>
      <c r="S21204" s="42"/>
      <c r="T21204" s="42"/>
      <c r="U21204" s="42"/>
      <c r="V21204" s="42"/>
      <c r="W21204" s="42"/>
      <c r="X21204" s="42"/>
      <c r="Y21204" s="42"/>
      <c r="Z21204" s="42"/>
    </row>
    <row r="21205">
      <c r="B21205" s="42"/>
      <c r="D21205" s="90"/>
      <c r="F21205" s="90"/>
      <c r="G21205" s="42"/>
      <c r="H21205" s="90"/>
      <c r="M21205" s="42"/>
      <c r="S21205" s="42"/>
      <c r="T21205" s="42"/>
      <c r="U21205" s="42"/>
      <c r="V21205" s="42"/>
      <c r="W21205" s="42"/>
      <c r="X21205" s="42"/>
      <c r="Y21205" s="42"/>
      <c r="Z21205" s="42"/>
    </row>
    <row r="21206">
      <c r="B21206" s="42"/>
      <c r="D21206" s="90"/>
      <c r="F21206" s="90"/>
      <c r="G21206" s="42"/>
      <c r="H21206" s="90"/>
      <c r="M21206" s="42"/>
      <c r="S21206" s="42"/>
      <c r="T21206" s="42"/>
      <c r="U21206" s="42"/>
      <c r="V21206" s="42"/>
      <c r="W21206" s="42"/>
      <c r="X21206" s="42"/>
      <c r="Y21206" s="42"/>
      <c r="Z21206" s="42"/>
    </row>
    <row r="21207">
      <c r="B21207" s="42"/>
      <c r="D21207" s="90"/>
      <c r="F21207" s="90"/>
      <c r="G21207" s="42"/>
      <c r="H21207" s="90"/>
      <c r="M21207" s="42"/>
      <c r="S21207" s="42"/>
      <c r="T21207" s="42"/>
      <c r="U21207" s="42"/>
      <c r="V21207" s="42"/>
      <c r="W21207" s="42"/>
      <c r="X21207" s="42"/>
      <c r="Y21207" s="42"/>
      <c r="Z21207" s="42"/>
    </row>
    <row r="21208">
      <c r="B21208" s="42"/>
      <c r="D21208" s="90"/>
      <c r="F21208" s="90"/>
      <c r="G21208" s="42"/>
      <c r="H21208" s="90"/>
      <c r="M21208" s="42"/>
      <c r="S21208" s="42"/>
      <c r="T21208" s="42"/>
      <c r="U21208" s="42"/>
      <c r="V21208" s="42"/>
      <c r="W21208" s="42"/>
      <c r="X21208" s="42"/>
      <c r="Y21208" s="42"/>
      <c r="Z21208" s="42"/>
    </row>
    <row r="21209">
      <c r="B21209" s="42"/>
      <c r="D21209" s="90"/>
      <c r="F21209" s="90"/>
      <c r="G21209" s="42"/>
      <c r="H21209" s="90"/>
      <c r="M21209" s="42"/>
      <c r="S21209" s="42"/>
      <c r="T21209" s="42"/>
      <c r="U21209" s="42"/>
      <c r="V21209" s="42"/>
      <c r="W21209" s="42"/>
      <c r="X21209" s="42"/>
      <c r="Y21209" s="42"/>
      <c r="Z21209" s="42"/>
    </row>
    <row r="21210">
      <c r="B21210" s="42"/>
      <c r="D21210" s="90"/>
      <c r="F21210" s="90"/>
      <c r="G21210" s="42"/>
      <c r="H21210" s="90"/>
      <c r="M21210" s="42"/>
      <c r="S21210" s="42"/>
      <c r="T21210" s="42"/>
      <c r="U21210" s="42"/>
      <c r="V21210" s="42"/>
      <c r="W21210" s="42"/>
      <c r="X21210" s="42"/>
      <c r="Y21210" s="42"/>
      <c r="Z21210" s="42"/>
    </row>
    <row r="21211">
      <c r="B21211" s="42"/>
      <c r="D21211" s="90"/>
      <c r="F21211" s="90"/>
      <c r="G21211" s="42"/>
      <c r="H21211" s="90"/>
      <c r="M21211" s="42"/>
      <c r="S21211" s="42"/>
      <c r="T21211" s="42"/>
      <c r="U21211" s="42"/>
      <c r="V21211" s="42"/>
      <c r="W21211" s="42"/>
      <c r="X21211" s="42"/>
      <c r="Y21211" s="42"/>
      <c r="Z21211" s="42"/>
    </row>
    <row r="21212">
      <c r="B21212" s="42"/>
      <c r="D21212" s="90"/>
      <c r="F21212" s="90"/>
      <c r="G21212" s="42"/>
      <c r="H21212" s="90"/>
      <c r="M21212" s="42"/>
      <c r="S21212" s="42"/>
      <c r="T21212" s="42"/>
      <c r="U21212" s="42"/>
      <c r="V21212" s="42"/>
      <c r="W21212" s="42"/>
      <c r="X21212" s="42"/>
      <c r="Y21212" s="42"/>
      <c r="Z21212" s="42"/>
    </row>
    <row r="21213">
      <c r="B21213" s="42"/>
      <c r="D21213" s="90"/>
      <c r="F21213" s="90"/>
      <c r="G21213" s="42"/>
      <c r="H21213" s="90"/>
      <c r="M21213" s="42"/>
      <c r="S21213" s="42"/>
      <c r="T21213" s="42"/>
      <c r="U21213" s="42"/>
      <c r="V21213" s="42"/>
      <c r="W21213" s="42"/>
      <c r="X21213" s="42"/>
      <c r="Y21213" s="42"/>
      <c r="Z21213" s="42"/>
    </row>
    <row r="21214">
      <c r="B21214" s="42"/>
      <c r="D21214" s="90"/>
      <c r="F21214" s="90"/>
      <c r="G21214" s="42"/>
      <c r="H21214" s="90"/>
      <c r="M21214" s="42"/>
      <c r="S21214" s="42"/>
      <c r="T21214" s="42"/>
      <c r="U21214" s="42"/>
      <c r="V21214" s="42"/>
      <c r="W21214" s="42"/>
      <c r="X21214" s="42"/>
      <c r="Y21214" s="42"/>
      <c r="Z21214" s="42"/>
    </row>
    <row r="21215">
      <c r="B21215" s="42"/>
      <c r="D21215" s="90"/>
      <c r="F21215" s="90"/>
      <c r="G21215" s="42"/>
      <c r="H21215" s="90"/>
      <c r="M21215" s="42"/>
      <c r="S21215" s="42"/>
      <c r="T21215" s="42"/>
      <c r="U21215" s="42"/>
      <c r="V21215" s="42"/>
      <c r="W21215" s="42"/>
      <c r="X21215" s="42"/>
      <c r="Y21215" s="42"/>
      <c r="Z21215" s="42"/>
    </row>
    <row r="21216">
      <c r="B21216" s="42"/>
      <c r="D21216" s="90"/>
      <c r="F21216" s="90"/>
      <c r="G21216" s="42"/>
      <c r="H21216" s="90"/>
      <c r="M21216" s="42"/>
      <c r="S21216" s="42"/>
      <c r="T21216" s="42"/>
      <c r="U21216" s="42"/>
      <c r="V21216" s="42"/>
      <c r="W21216" s="42"/>
      <c r="X21216" s="42"/>
      <c r="Y21216" s="42"/>
      <c r="Z21216" s="42"/>
    </row>
    <row r="21217">
      <c r="B21217" s="42"/>
      <c r="D21217" s="90"/>
      <c r="F21217" s="90"/>
      <c r="G21217" s="42"/>
      <c r="H21217" s="90"/>
      <c r="M21217" s="42"/>
      <c r="S21217" s="42"/>
      <c r="T21217" s="42"/>
      <c r="U21217" s="42"/>
      <c r="V21217" s="42"/>
      <c r="W21217" s="42"/>
      <c r="X21217" s="42"/>
      <c r="Y21217" s="42"/>
      <c r="Z21217" s="42"/>
    </row>
    <row r="21218">
      <c r="B21218" s="42"/>
      <c r="D21218" s="90"/>
      <c r="F21218" s="90"/>
      <c r="G21218" s="42"/>
      <c r="H21218" s="90"/>
      <c r="M21218" s="42"/>
      <c r="S21218" s="42"/>
      <c r="T21218" s="42"/>
      <c r="U21218" s="42"/>
      <c r="V21218" s="42"/>
      <c r="W21218" s="42"/>
      <c r="X21218" s="42"/>
      <c r="Y21218" s="42"/>
      <c r="Z21218" s="42"/>
    </row>
    <row r="21219">
      <c r="B21219" s="42"/>
      <c r="D21219" s="90"/>
      <c r="F21219" s="90"/>
      <c r="G21219" s="42"/>
      <c r="H21219" s="90"/>
      <c r="M21219" s="42"/>
      <c r="S21219" s="42"/>
      <c r="T21219" s="42"/>
      <c r="U21219" s="42"/>
      <c r="V21219" s="42"/>
      <c r="W21219" s="42"/>
      <c r="X21219" s="42"/>
      <c r="Y21219" s="42"/>
      <c r="Z21219" s="42"/>
    </row>
    <row r="21220">
      <c r="B21220" s="42"/>
      <c r="D21220" s="90"/>
      <c r="F21220" s="90"/>
      <c r="G21220" s="42"/>
      <c r="H21220" s="90"/>
      <c r="M21220" s="42"/>
      <c r="S21220" s="42"/>
      <c r="T21220" s="42"/>
      <c r="U21220" s="42"/>
      <c r="V21220" s="42"/>
      <c r="W21220" s="42"/>
      <c r="X21220" s="42"/>
      <c r="Y21220" s="42"/>
      <c r="Z21220" s="42"/>
    </row>
    <row r="21221">
      <c r="B21221" s="42"/>
      <c r="D21221" s="90"/>
      <c r="F21221" s="90"/>
      <c r="G21221" s="42"/>
      <c r="H21221" s="90"/>
      <c r="M21221" s="42"/>
      <c r="S21221" s="42"/>
      <c r="T21221" s="42"/>
      <c r="U21221" s="42"/>
      <c r="V21221" s="42"/>
      <c r="W21221" s="42"/>
      <c r="X21221" s="42"/>
      <c r="Y21221" s="42"/>
      <c r="Z21221" s="42"/>
    </row>
    <row r="21222">
      <c r="B21222" s="42"/>
      <c r="D21222" s="90"/>
      <c r="F21222" s="90"/>
      <c r="G21222" s="42"/>
      <c r="H21222" s="90"/>
      <c r="M21222" s="42"/>
      <c r="S21222" s="42"/>
      <c r="T21222" s="42"/>
      <c r="U21222" s="42"/>
      <c r="V21222" s="42"/>
      <c r="W21222" s="42"/>
      <c r="X21222" s="42"/>
      <c r="Y21222" s="42"/>
      <c r="Z21222" s="42"/>
    </row>
    <row r="21223">
      <c r="B21223" s="42"/>
      <c r="D21223" s="90"/>
      <c r="F21223" s="90"/>
      <c r="G21223" s="42"/>
      <c r="H21223" s="90"/>
      <c r="M21223" s="42"/>
      <c r="S21223" s="42"/>
      <c r="T21223" s="42"/>
      <c r="U21223" s="42"/>
      <c r="V21223" s="42"/>
      <c r="W21223" s="42"/>
      <c r="X21223" s="42"/>
      <c r="Y21223" s="42"/>
      <c r="Z21223" s="42"/>
    </row>
    <row r="21224">
      <c r="B21224" s="42"/>
      <c r="D21224" s="90"/>
      <c r="F21224" s="90"/>
      <c r="G21224" s="42"/>
      <c r="H21224" s="90"/>
      <c r="M21224" s="42"/>
      <c r="S21224" s="42"/>
      <c r="T21224" s="42"/>
      <c r="U21224" s="42"/>
      <c r="V21224" s="42"/>
      <c r="W21224" s="42"/>
      <c r="X21224" s="42"/>
      <c r="Y21224" s="42"/>
      <c r="Z21224" s="42"/>
    </row>
    <row r="21225">
      <c r="B21225" s="42"/>
      <c r="D21225" s="90"/>
      <c r="F21225" s="90"/>
      <c r="G21225" s="42"/>
      <c r="H21225" s="90"/>
      <c r="M21225" s="42"/>
      <c r="S21225" s="42"/>
      <c r="T21225" s="42"/>
      <c r="U21225" s="42"/>
      <c r="V21225" s="42"/>
      <c r="W21225" s="42"/>
      <c r="X21225" s="42"/>
      <c r="Y21225" s="42"/>
      <c r="Z21225" s="42"/>
    </row>
    <row r="21226">
      <c r="B21226" s="42"/>
      <c r="D21226" s="90"/>
      <c r="F21226" s="90"/>
      <c r="G21226" s="42"/>
      <c r="H21226" s="90"/>
      <c r="M21226" s="42"/>
      <c r="S21226" s="42"/>
      <c r="T21226" s="42"/>
      <c r="U21226" s="42"/>
      <c r="V21226" s="42"/>
      <c r="W21226" s="42"/>
      <c r="X21226" s="42"/>
      <c r="Y21226" s="42"/>
      <c r="Z21226" s="42"/>
    </row>
    <row r="21227">
      <c r="B21227" s="42"/>
      <c r="D21227" s="90"/>
      <c r="F21227" s="90"/>
      <c r="G21227" s="42"/>
      <c r="H21227" s="90"/>
      <c r="M21227" s="42"/>
      <c r="S21227" s="42"/>
      <c r="T21227" s="42"/>
      <c r="U21227" s="42"/>
      <c r="V21227" s="42"/>
      <c r="W21227" s="42"/>
      <c r="X21227" s="42"/>
      <c r="Y21227" s="42"/>
      <c r="Z21227" s="42"/>
    </row>
    <row r="21228">
      <c r="B21228" s="42"/>
      <c r="D21228" s="90"/>
      <c r="F21228" s="90"/>
      <c r="G21228" s="42"/>
      <c r="H21228" s="90"/>
      <c r="M21228" s="42"/>
      <c r="S21228" s="42"/>
      <c r="T21228" s="42"/>
      <c r="U21228" s="42"/>
      <c r="V21228" s="42"/>
      <c r="W21228" s="42"/>
      <c r="X21228" s="42"/>
      <c r="Y21228" s="42"/>
      <c r="Z21228" s="42"/>
    </row>
    <row r="21229">
      <c r="B21229" s="42"/>
      <c r="D21229" s="90"/>
      <c r="F21229" s="90"/>
      <c r="G21229" s="42"/>
      <c r="H21229" s="90"/>
      <c r="M21229" s="42"/>
      <c r="S21229" s="42"/>
      <c r="T21229" s="42"/>
      <c r="U21229" s="42"/>
      <c r="V21229" s="42"/>
      <c r="W21229" s="42"/>
      <c r="X21229" s="42"/>
      <c r="Y21229" s="42"/>
      <c r="Z21229" s="42"/>
    </row>
    <row r="21230">
      <c r="B21230" s="42"/>
      <c r="D21230" s="90"/>
      <c r="F21230" s="90"/>
      <c r="G21230" s="42"/>
      <c r="H21230" s="90"/>
      <c r="M21230" s="42"/>
      <c r="S21230" s="42"/>
      <c r="T21230" s="42"/>
      <c r="U21230" s="42"/>
      <c r="V21230" s="42"/>
      <c r="W21230" s="42"/>
      <c r="X21230" s="42"/>
      <c r="Y21230" s="42"/>
      <c r="Z21230" s="42"/>
    </row>
    <row r="21231">
      <c r="B21231" s="42"/>
      <c r="D21231" s="90"/>
      <c r="F21231" s="90"/>
      <c r="G21231" s="42"/>
      <c r="H21231" s="90"/>
      <c r="M21231" s="42"/>
      <c r="S21231" s="42"/>
      <c r="T21231" s="42"/>
      <c r="U21231" s="42"/>
      <c r="V21231" s="42"/>
      <c r="W21231" s="42"/>
      <c r="X21231" s="42"/>
      <c r="Y21231" s="42"/>
      <c r="Z21231" s="42"/>
    </row>
    <row r="21232">
      <c r="B21232" s="42"/>
      <c r="D21232" s="90"/>
      <c r="F21232" s="90"/>
      <c r="G21232" s="42"/>
      <c r="H21232" s="90"/>
      <c r="M21232" s="42"/>
      <c r="S21232" s="42"/>
      <c r="T21232" s="42"/>
      <c r="U21232" s="42"/>
      <c r="V21232" s="42"/>
      <c r="W21232" s="42"/>
      <c r="X21232" s="42"/>
      <c r="Y21232" s="42"/>
      <c r="Z21232" s="42"/>
    </row>
    <row r="21233">
      <c r="B21233" s="42"/>
      <c r="D21233" s="90"/>
      <c r="F21233" s="90"/>
      <c r="G21233" s="42"/>
      <c r="H21233" s="90"/>
      <c r="M21233" s="42"/>
      <c r="S21233" s="42"/>
      <c r="T21233" s="42"/>
      <c r="U21233" s="42"/>
      <c r="V21233" s="42"/>
      <c r="W21233" s="42"/>
      <c r="X21233" s="42"/>
      <c r="Y21233" s="42"/>
      <c r="Z21233" s="42"/>
    </row>
    <row r="21234">
      <c r="B21234" s="42"/>
      <c r="D21234" s="90"/>
      <c r="F21234" s="90"/>
      <c r="G21234" s="42"/>
      <c r="H21234" s="90"/>
      <c r="M21234" s="42"/>
      <c r="S21234" s="42"/>
      <c r="T21234" s="42"/>
      <c r="U21234" s="42"/>
      <c r="V21234" s="42"/>
      <c r="W21234" s="42"/>
      <c r="X21234" s="42"/>
      <c r="Y21234" s="42"/>
      <c r="Z21234" s="42"/>
    </row>
    <row r="21235">
      <c r="B21235" s="42"/>
      <c r="D21235" s="90"/>
      <c r="F21235" s="90"/>
      <c r="G21235" s="42"/>
      <c r="H21235" s="90"/>
      <c r="M21235" s="42"/>
      <c r="S21235" s="42"/>
      <c r="T21235" s="42"/>
      <c r="U21235" s="42"/>
      <c r="V21235" s="42"/>
      <c r="W21235" s="42"/>
      <c r="X21235" s="42"/>
      <c r="Y21235" s="42"/>
      <c r="Z21235" s="42"/>
    </row>
    <row r="21236">
      <c r="B21236" s="42"/>
      <c r="D21236" s="90"/>
      <c r="F21236" s="90"/>
      <c r="G21236" s="42"/>
      <c r="H21236" s="90"/>
      <c r="M21236" s="42"/>
      <c r="S21236" s="42"/>
      <c r="T21236" s="42"/>
      <c r="U21236" s="42"/>
      <c r="V21236" s="42"/>
      <c r="W21236" s="42"/>
      <c r="X21236" s="42"/>
      <c r="Y21236" s="42"/>
      <c r="Z21236" s="42"/>
    </row>
    <row r="21237">
      <c r="B21237" s="42"/>
      <c r="D21237" s="90"/>
      <c r="F21237" s="90"/>
      <c r="G21237" s="42"/>
      <c r="H21237" s="90"/>
      <c r="M21237" s="42"/>
      <c r="S21237" s="42"/>
      <c r="T21237" s="42"/>
      <c r="U21237" s="42"/>
      <c r="V21237" s="42"/>
      <c r="W21237" s="42"/>
      <c r="X21237" s="42"/>
      <c r="Y21237" s="42"/>
      <c r="Z21237" s="42"/>
    </row>
    <row r="21238">
      <c r="B21238" s="42"/>
      <c r="D21238" s="90"/>
      <c r="F21238" s="90"/>
      <c r="G21238" s="42"/>
      <c r="H21238" s="90"/>
      <c r="M21238" s="42"/>
      <c r="S21238" s="42"/>
      <c r="T21238" s="42"/>
      <c r="U21238" s="42"/>
      <c r="V21238" s="42"/>
      <c r="W21238" s="42"/>
      <c r="X21238" s="42"/>
      <c r="Y21238" s="42"/>
      <c r="Z21238" s="42"/>
    </row>
    <row r="21239">
      <c r="B21239" s="42"/>
      <c r="D21239" s="90"/>
      <c r="F21239" s="90"/>
      <c r="G21239" s="42"/>
      <c r="H21239" s="90"/>
      <c r="M21239" s="42"/>
      <c r="S21239" s="42"/>
      <c r="T21239" s="42"/>
      <c r="U21239" s="42"/>
      <c r="V21239" s="42"/>
      <c r="W21239" s="42"/>
      <c r="X21239" s="42"/>
      <c r="Y21239" s="42"/>
      <c r="Z21239" s="42"/>
    </row>
    <row r="21240">
      <c r="B21240" s="42"/>
      <c r="D21240" s="90"/>
      <c r="F21240" s="90"/>
      <c r="G21240" s="42"/>
      <c r="H21240" s="90"/>
      <c r="M21240" s="42"/>
      <c r="S21240" s="42"/>
      <c r="T21240" s="42"/>
      <c r="U21240" s="42"/>
      <c r="V21240" s="42"/>
      <c r="W21240" s="42"/>
      <c r="X21240" s="42"/>
      <c r="Y21240" s="42"/>
      <c r="Z21240" s="42"/>
    </row>
    <row r="21241">
      <c r="B21241" s="42"/>
      <c r="D21241" s="90"/>
      <c r="F21241" s="90"/>
      <c r="G21241" s="42"/>
      <c r="H21241" s="90"/>
      <c r="M21241" s="42"/>
      <c r="S21241" s="42"/>
      <c r="T21241" s="42"/>
      <c r="U21241" s="42"/>
      <c r="V21241" s="42"/>
      <c r="W21241" s="42"/>
      <c r="X21241" s="42"/>
      <c r="Y21241" s="42"/>
      <c r="Z21241" s="42"/>
    </row>
    <row r="21242">
      <c r="B21242" s="42"/>
      <c r="D21242" s="90"/>
      <c r="F21242" s="90"/>
      <c r="G21242" s="42"/>
      <c r="H21242" s="90"/>
      <c r="M21242" s="42"/>
      <c r="S21242" s="42"/>
      <c r="T21242" s="42"/>
      <c r="U21242" s="42"/>
      <c r="V21242" s="42"/>
      <c r="W21242" s="42"/>
      <c r="X21242" s="42"/>
      <c r="Y21242" s="42"/>
      <c r="Z21242" s="42"/>
    </row>
    <row r="21243">
      <c r="B21243" s="42"/>
      <c r="D21243" s="90"/>
      <c r="F21243" s="90"/>
      <c r="G21243" s="42"/>
      <c r="H21243" s="90"/>
      <c r="M21243" s="42"/>
      <c r="S21243" s="42"/>
      <c r="T21243" s="42"/>
      <c r="U21243" s="42"/>
      <c r="V21243" s="42"/>
      <c r="W21243" s="42"/>
      <c r="X21243" s="42"/>
      <c r="Y21243" s="42"/>
      <c r="Z21243" s="42"/>
    </row>
    <row r="21244">
      <c r="B21244" s="42"/>
      <c r="D21244" s="90"/>
      <c r="F21244" s="90"/>
      <c r="G21244" s="42"/>
      <c r="H21244" s="90"/>
      <c r="M21244" s="42"/>
      <c r="S21244" s="42"/>
      <c r="T21244" s="42"/>
      <c r="U21244" s="42"/>
      <c r="V21244" s="42"/>
      <c r="W21244" s="42"/>
      <c r="X21244" s="42"/>
      <c r="Y21244" s="42"/>
      <c r="Z21244" s="42"/>
    </row>
    <row r="21245">
      <c r="B21245" s="42"/>
      <c r="D21245" s="90"/>
      <c r="F21245" s="90"/>
      <c r="G21245" s="42"/>
      <c r="H21245" s="90"/>
      <c r="M21245" s="42"/>
      <c r="S21245" s="42"/>
      <c r="T21245" s="42"/>
      <c r="U21245" s="42"/>
      <c r="V21245" s="42"/>
      <c r="W21245" s="42"/>
      <c r="X21245" s="42"/>
      <c r="Y21245" s="42"/>
      <c r="Z21245" s="42"/>
    </row>
    <row r="21246">
      <c r="B21246" s="42"/>
      <c r="D21246" s="90"/>
      <c r="F21246" s="90"/>
      <c r="G21246" s="42"/>
      <c r="H21246" s="90"/>
      <c r="M21246" s="42"/>
      <c r="S21246" s="42"/>
      <c r="T21246" s="42"/>
      <c r="U21246" s="42"/>
      <c r="V21246" s="42"/>
      <c r="W21246" s="42"/>
      <c r="X21246" s="42"/>
      <c r="Y21246" s="42"/>
      <c r="Z21246" s="42"/>
    </row>
    <row r="21247">
      <c r="B21247" s="42"/>
      <c r="D21247" s="90"/>
      <c r="F21247" s="90"/>
      <c r="G21247" s="42"/>
      <c r="H21247" s="90"/>
      <c r="M21247" s="42"/>
      <c r="S21247" s="42"/>
      <c r="T21247" s="42"/>
      <c r="U21247" s="42"/>
      <c r="V21247" s="42"/>
      <c r="W21247" s="42"/>
      <c r="X21247" s="42"/>
      <c r="Y21247" s="42"/>
      <c r="Z21247" s="42"/>
    </row>
    <row r="21248">
      <c r="B21248" s="42"/>
      <c r="D21248" s="90"/>
      <c r="F21248" s="90"/>
      <c r="G21248" s="42"/>
      <c r="H21248" s="90"/>
      <c r="M21248" s="42"/>
      <c r="S21248" s="42"/>
      <c r="T21248" s="42"/>
      <c r="U21248" s="42"/>
      <c r="V21248" s="42"/>
      <c r="W21248" s="42"/>
      <c r="X21248" s="42"/>
      <c r="Y21248" s="42"/>
      <c r="Z21248" s="42"/>
    </row>
    <row r="21249">
      <c r="B21249" s="42"/>
      <c r="D21249" s="90"/>
      <c r="F21249" s="90"/>
      <c r="G21249" s="42"/>
      <c r="H21249" s="90"/>
      <c r="M21249" s="42"/>
      <c r="S21249" s="42"/>
      <c r="T21249" s="42"/>
      <c r="U21249" s="42"/>
      <c r="V21249" s="42"/>
      <c r="W21249" s="42"/>
      <c r="X21249" s="42"/>
      <c r="Y21249" s="42"/>
      <c r="Z21249" s="42"/>
    </row>
    <row r="21250">
      <c r="B21250" s="42"/>
      <c r="D21250" s="90"/>
      <c r="F21250" s="90"/>
      <c r="G21250" s="42"/>
      <c r="H21250" s="90"/>
      <c r="M21250" s="42"/>
      <c r="S21250" s="42"/>
      <c r="T21250" s="42"/>
      <c r="U21250" s="42"/>
      <c r="V21250" s="42"/>
      <c r="W21250" s="42"/>
      <c r="X21250" s="42"/>
      <c r="Y21250" s="42"/>
      <c r="Z21250" s="42"/>
    </row>
    <row r="21251">
      <c r="B21251" s="42"/>
      <c r="D21251" s="90"/>
      <c r="F21251" s="90"/>
      <c r="G21251" s="42"/>
      <c r="H21251" s="90"/>
      <c r="M21251" s="42"/>
      <c r="S21251" s="42"/>
      <c r="T21251" s="42"/>
      <c r="U21251" s="42"/>
      <c r="V21251" s="42"/>
      <c r="W21251" s="42"/>
      <c r="X21251" s="42"/>
      <c r="Y21251" s="42"/>
      <c r="Z21251" s="42"/>
    </row>
    <row r="21252">
      <c r="B21252" s="42"/>
      <c r="D21252" s="90"/>
      <c r="F21252" s="90"/>
      <c r="G21252" s="42"/>
      <c r="H21252" s="90"/>
      <c r="M21252" s="42"/>
      <c r="S21252" s="42"/>
      <c r="T21252" s="42"/>
      <c r="U21252" s="42"/>
      <c r="V21252" s="42"/>
      <c r="W21252" s="42"/>
      <c r="X21252" s="42"/>
      <c r="Y21252" s="42"/>
      <c r="Z21252" s="42"/>
    </row>
    <row r="21253">
      <c r="B21253" s="42"/>
      <c r="D21253" s="90"/>
      <c r="F21253" s="90"/>
      <c r="G21253" s="42"/>
      <c r="H21253" s="90"/>
      <c r="M21253" s="42"/>
      <c r="S21253" s="42"/>
      <c r="T21253" s="42"/>
      <c r="U21253" s="42"/>
      <c r="V21253" s="42"/>
      <c r="W21253" s="42"/>
      <c r="X21253" s="42"/>
      <c r="Y21253" s="42"/>
      <c r="Z21253" s="42"/>
    </row>
    <row r="21254">
      <c r="B21254" s="42"/>
      <c r="D21254" s="90"/>
      <c r="F21254" s="90"/>
      <c r="G21254" s="42"/>
      <c r="H21254" s="90"/>
      <c r="M21254" s="42"/>
      <c r="S21254" s="42"/>
      <c r="T21254" s="42"/>
      <c r="U21254" s="42"/>
      <c r="V21254" s="42"/>
      <c r="W21254" s="42"/>
      <c r="X21254" s="42"/>
      <c r="Y21254" s="42"/>
      <c r="Z21254" s="42"/>
    </row>
    <row r="21255">
      <c r="B21255" s="42"/>
      <c r="D21255" s="90"/>
      <c r="F21255" s="90"/>
      <c r="G21255" s="42"/>
      <c r="H21255" s="90"/>
      <c r="M21255" s="42"/>
      <c r="S21255" s="42"/>
      <c r="T21255" s="42"/>
      <c r="U21255" s="42"/>
      <c r="V21255" s="42"/>
      <c r="W21255" s="42"/>
      <c r="X21255" s="42"/>
      <c r="Y21255" s="42"/>
      <c r="Z21255" s="42"/>
    </row>
    <row r="21256">
      <c r="B21256" s="42"/>
      <c r="D21256" s="90"/>
      <c r="F21256" s="90"/>
      <c r="G21256" s="42"/>
      <c r="H21256" s="90"/>
      <c r="M21256" s="42"/>
      <c r="S21256" s="42"/>
      <c r="T21256" s="42"/>
      <c r="U21256" s="42"/>
      <c r="V21256" s="42"/>
      <c r="W21256" s="42"/>
      <c r="X21256" s="42"/>
      <c r="Y21256" s="42"/>
      <c r="Z21256" s="42"/>
    </row>
    <row r="21257">
      <c r="B21257" s="42"/>
      <c r="D21257" s="90"/>
      <c r="F21257" s="90"/>
      <c r="G21257" s="42"/>
      <c r="H21257" s="90"/>
      <c r="M21257" s="42"/>
      <c r="S21257" s="42"/>
      <c r="T21257" s="42"/>
      <c r="U21257" s="42"/>
      <c r="V21257" s="42"/>
      <c r="W21257" s="42"/>
      <c r="X21257" s="42"/>
      <c r="Y21257" s="42"/>
      <c r="Z21257" s="42"/>
    </row>
    <row r="21258">
      <c r="B21258" s="42"/>
      <c r="D21258" s="90"/>
      <c r="F21258" s="90"/>
      <c r="G21258" s="42"/>
      <c r="H21258" s="90"/>
      <c r="M21258" s="42"/>
      <c r="S21258" s="42"/>
      <c r="T21258" s="42"/>
      <c r="U21258" s="42"/>
      <c r="V21258" s="42"/>
      <c r="W21258" s="42"/>
      <c r="X21258" s="42"/>
      <c r="Y21258" s="42"/>
      <c r="Z21258" s="42"/>
    </row>
    <row r="21259">
      <c r="B21259" s="42"/>
      <c r="D21259" s="90"/>
      <c r="F21259" s="90"/>
      <c r="G21259" s="42"/>
      <c r="H21259" s="90"/>
      <c r="M21259" s="42"/>
      <c r="S21259" s="42"/>
      <c r="T21259" s="42"/>
      <c r="U21259" s="42"/>
      <c r="V21259" s="42"/>
      <c r="W21259" s="42"/>
      <c r="X21259" s="42"/>
      <c r="Y21259" s="42"/>
      <c r="Z21259" s="42"/>
    </row>
    <row r="21260">
      <c r="B21260" s="42"/>
      <c r="D21260" s="90"/>
      <c r="F21260" s="90"/>
      <c r="G21260" s="42"/>
      <c r="H21260" s="90"/>
      <c r="M21260" s="42"/>
      <c r="S21260" s="42"/>
      <c r="T21260" s="42"/>
      <c r="U21260" s="42"/>
      <c r="V21260" s="42"/>
      <c r="W21260" s="42"/>
      <c r="X21260" s="42"/>
      <c r="Y21260" s="42"/>
      <c r="Z21260" s="42"/>
    </row>
    <row r="21261">
      <c r="B21261" s="42"/>
      <c r="D21261" s="90"/>
      <c r="F21261" s="90"/>
      <c r="G21261" s="42"/>
      <c r="H21261" s="90"/>
      <c r="M21261" s="42"/>
      <c r="S21261" s="42"/>
      <c r="T21261" s="42"/>
      <c r="U21261" s="42"/>
      <c r="V21261" s="42"/>
      <c r="W21261" s="42"/>
      <c r="X21261" s="42"/>
      <c r="Y21261" s="42"/>
      <c r="Z21261" s="42"/>
    </row>
    <row r="21262">
      <c r="B21262" s="42"/>
      <c r="D21262" s="90"/>
      <c r="F21262" s="90"/>
      <c r="G21262" s="42"/>
      <c r="H21262" s="90"/>
      <c r="M21262" s="42"/>
      <c r="S21262" s="42"/>
      <c r="T21262" s="42"/>
      <c r="U21262" s="42"/>
      <c r="V21262" s="42"/>
      <c r="W21262" s="42"/>
      <c r="X21262" s="42"/>
      <c r="Y21262" s="42"/>
      <c r="Z21262" s="42"/>
    </row>
    <row r="21263">
      <c r="B21263" s="42"/>
      <c r="D21263" s="90"/>
      <c r="F21263" s="90"/>
      <c r="G21263" s="42"/>
      <c r="H21263" s="90"/>
      <c r="M21263" s="42"/>
      <c r="S21263" s="42"/>
      <c r="T21263" s="42"/>
      <c r="U21263" s="42"/>
      <c r="V21263" s="42"/>
      <c r="W21263" s="42"/>
      <c r="X21263" s="42"/>
      <c r="Y21263" s="42"/>
      <c r="Z21263" s="42"/>
    </row>
    <row r="21264">
      <c r="B21264" s="42"/>
      <c r="D21264" s="90"/>
      <c r="F21264" s="90"/>
      <c r="G21264" s="42"/>
      <c r="H21264" s="90"/>
      <c r="M21264" s="42"/>
      <c r="S21264" s="42"/>
      <c r="T21264" s="42"/>
      <c r="U21264" s="42"/>
      <c r="V21264" s="42"/>
      <c r="W21264" s="42"/>
      <c r="X21264" s="42"/>
      <c r="Y21264" s="42"/>
      <c r="Z21264" s="42"/>
    </row>
    <row r="21265">
      <c r="B21265" s="42"/>
      <c r="D21265" s="90"/>
      <c r="F21265" s="90"/>
      <c r="G21265" s="42"/>
      <c r="H21265" s="90"/>
      <c r="M21265" s="42"/>
      <c r="S21265" s="42"/>
      <c r="T21265" s="42"/>
      <c r="U21265" s="42"/>
      <c r="V21265" s="42"/>
      <c r="W21265" s="42"/>
      <c r="X21265" s="42"/>
      <c r="Y21265" s="42"/>
      <c r="Z21265" s="42"/>
    </row>
    <row r="21266">
      <c r="B21266" s="42"/>
      <c r="D21266" s="90"/>
      <c r="F21266" s="90"/>
      <c r="G21266" s="42"/>
      <c r="H21266" s="90"/>
      <c r="M21266" s="42"/>
      <c r="S21266" s="42"/>
      <c r="T21266" s="42"/>
      <c r="U21266" s="42"/>
      <c r="V21266" s="42"/>
      <c r="W21266" s="42"/>
      <c r="X21266" s="42"/>
      <c r="Y21266" s="42"/>
      <c r="Z21266" s="42"/>
    </row>
    <row r="21267">
      <c r="B21267" s="42"/>
      <c r="D21267" s="90"/>
      <c r="F21267" s="90"/>
      <c r="G21267" s="42"/>
      <c r="H21267" s="90"/>
      <c r="M21267" s="42"/>
      <c r="S21267" s="42"/>
      <c r="T21267" s="42"/>
      <c r="U21267" s="42"/>
      <c r="V21267" s="42"/>
      <c r="W21267" s="42"/>
      <c r="X21267" s="42"/>
      <c r="Y21267" s="42"/>
      <c r="Z21267" s="42"/>
    </row>
    <row r="21268">
      <c r="B21268" s="42"/>
      <c r="D21268" s="90"/>
      <c r="F21268" s="90"/>
      <c r="G21268" s="42"/>
      <c r="H21268" s="90"/>
      <c r="M21268" s="42"/>
      <c r="S21268" s="42"/>
      <c r="T21268" s="42"/>
      <c r="U21268" s="42"/>
      <c r="V21268" s="42"/>
      <c r="W21268" s="42"/>
      <c r="X21268" s="42"/>
      <c r="Y21268" s="42"/>
      <c r="Z21268" s="42"/>
    </row>
    <row r="21269">
      <c r="B21269" s="42"/>
      <c r="D21269" s="90"/>
      <c r="F21269" s="90"/>
      <c r="G21269" s="42"/>
      <c r="H21269" s="90"/>
      <c r="M21269" s="42"/>
      <c r="S21269" s="42"/>
      <c r="T21269" s="42"/>
      <c r="U21269" s="42"/>
      <c r="V21269" s="42"/>
      <c r="W21269" s="42"/>
      <c r="X21269" s="42"/>
      <c r="Y21269" s="42"/>
      <c r="Z21269" s="42"/>
    </row>
    <row r="21270">
      <c r="B21270" s="42"/>
      <c r="D21270" s="90"/>
      <c r="F21270" s="90"/>
      <c r="G21270" s="42"/>
      <c r="H21270" s="90"/>
      <c r="M21270" s="42"/>
      <c r="S21270" s="42"/>
      <c r="T21270" s="42"/>
      <c r="U21270" s="42"/>
      <c r="V21270" s="42"/>
      <c r="W21270" s="42"/>
      <c r="X21270" s="42"/>
      <c r="Y21270" s="42"/>
      <c r="Z21270" s="42"/>
    </row>
    <row r="21271">
      <c r="B21271" s="42"/>
      <c r="D21271" s="90"/>
      <c r="F21271" s="90"/>
      <c r="G21271" s="42"/>
      <c r="H21271" s="90"/>
      <c r="M21271" s="42"/>
      <c r="S21271" s="42"/>
      <c r="T21271" s="42"/>
      <c r="U21271" s="42"/>
      <c r="V21271" s="42"/>
      <c r="W21271" s="42"/>
      <c r="X21271" s="42"/>
      <c r="Y21271" s="42"/>
      <c r="Z21271" s="42"/>
    </row>
    <row r="21272">
      <c r="B21272" s="42"/>
      <c r="D21272" s="90"/>
      <c r="F21272" s="90"/>
      <c r="G21272" s="42"/>
      <c r="H21272" s="90"/>
      <c r="M21272" s="42"/>
      <c r="S21272" s="42"/>
      <c r="T21272" s="42"/>
      <c r="U21272" s="42"/>
      <c r="V21272" s="42"/>
      <c r="W21272" s="42"/>
      <c r="X21272" s="42"/>
      <c r="Y21272" s="42"/>
      <c r="Z21272" s="42"/>
    </row>
    <row r="21273">
      <c r="B21273" s="42"/>
      <c r="D21273" s="90"/>
      <c r="F21273" s="90"/>
      <c r="G21273" s="42"/>
      <c r="H21273" s="90"/>
      <c r="M21273" s="42"/>
      <c r="S21273" s="42"/>
      <c r="T21273" s="42"/>
      <c r="U21273" s="42"/>
      <c r="V21273" s="42"/>
      <c r="W21273" s="42"/>
      <c r="X21273" s="42"/>
      <c r="Y21273" s="42"/>
      <c r="Z21273" s="42"/>
    </row>
    <row r="21274">
      <c r="B21274" s="42"/>
      <c r="D21274" s="90"/>
      <c r="F21274" s="90"/>
      <c r="G21274" s="42"/>
      <c r="H21274" s="90"/>
      <c r="M21274" s="42"/>
      <c r="S21274" s="42"/>
      <c r="T21274" s="42"/>
      <c r="U21274" s="42"/>
      <c r="V21274" s="42"/>
      <c r="W21274" s="42"/>
      <c r="X21274" s="42"/>
      <c r="Y21274" s="42"/>
      <c r="Z21274" s="42"/>
    </row>
    <row r="21275">
      <c r="B21275" s="42"/>
      <c r="D21275" s="90"/>
      <c r="F21275" s="90"/>
      <c r="G21275" s="42"/>
      <c r="H21275" s="90"/>
      <c r="M21275" s="42"/>
      <c r="S21275" s="42"/>
      <c r="T21275" s="42"/>
      <c r="U21275" s="42"/>
      <c r="V21275" s="42"/>
      <c r="W21275" s="42"/>
      <c r="X21275" s="42"/>
      <c r="Y21275" s="42"/>
      <c r="Z21275" s="42"/>
    </row>
    <row r="21276">
      <c r="B21276" s="42"/>
      <c r="D21276" s="90"/>
      <c r="F21276" s="90"/>
      <c r="G21276" s="42"/>
      <c r="H21276" s="90"/>
      <c r="M21276" s="42"/>
      <c r="S21276" s="42"/>
      <c r="T21276" s="42"/>
      <c r="U21276" s="42"/>
      <c r="V21276" s="42"/>
      <c r="W21276" s="42"/>
      <c r="X21276" s="42"/>
      <c r="Y21276" s="42"/>
      <c r="Z21276" s="42"/>
    </row>
    <row r="21277">
      <c r="B21277" s="42"/>
      <c r="D21277" s="90"/>
      <c r="F21277" s="90"/>
      <c r="G21277" s="42"/>
      <c r="H21277" s="90"/>
      <c r="M21277" s="42"/>
      <c r="S21277" s="42"/>
      <c r="T21277" s="42"/>
      <c r="U21277" s="42"/>
      <c r="V21277" s="42"/>
      <c r="W21277" s="42"/>
      <c r="X21277" s="42"/>
      <c r="Y21277" s="42"/>
      <c r="Z21277" s="42"/>
    </row>
    <row r="21278">
      <c r="B21278" s="42"/>
      <c r="D21278" s="90"/>
      <c r="F21278" s="90"/>
      <c r="G21278" s="42"/>
      <c r="H21278" s="90"/>
      <c r="M21278" s="42"/>
      <c r="S21278" s="42"/>
      <c r="T21278" s="42"/>
      <c r="U21278" s="42"/>
      <c r="V21278" s="42"/>
      <c r="W21278" s="42"/>
      <c r="X21278" s="42"/>
      <c r="Y21278" s="42"/>
      <c r="Z21278" s="42"/>
    </row>
    <row r="21279">
      <c r="B21279" s="42"/>
      <c r="D21279" s="90"/>
      <c r="F21279" s="90"/>
      <c r="G21279" s="42"/>
      <c r="H21279" s="90"/>
      <c r="M21279" s="42"/>
      <c r="S21279" s="42"/>
      <c r="T21279" s="42"/>
      <c r="U21279" s="42"/>
      <c r="V21279" s="42"/>
      <c r="W21279" s="42"/>
      <c r="X21279" s="42"/>
      <c r="Y21279" s="42"/>
      <c r="Z21279" s="42"/>
    </row>
    <row r="21280">
      <c r="B21280" s="42"/>
      <c r="D21280" s="90"/>
      <c r="F21280" s="90"/>
      <c r="G21280" s="42"/>
      <c r="H21280" s="90"/>
      <c r="M21280" s="42"/>
      <c r="S21280" s="42"/>
      <c r="T21280" s="42"/>
      <c r="U21280" s="42"/>
      <c r="V21280" s="42"/>
      <c r="W21280" s="42"/>
      <c r="X21280" s="42"/>
      <c r="Y21280" s="42"/>
      <c r="Z21280" s="42"/>
    </row>
    <row r="21281">
      <c r="B21281" s="42"/>
      <c r="D21281" s="90"/>
      <c r="F21281" s="90"/>
      <c r="G21281" s="42"/>
      <c r="H21281" s="90"/>
      <c r="M21281" s="42"/>
      <c r="S21281" s="42"/>
      <c r="T21281" s="42"/>
      <c r="U21281" s="42"/>
      <c r="V21281" s="42"/>
      <c r="W21281" s="42"/>
      <c r="X21281" s="42"/>
      <c r="Y21281" s="42"/>
      <c r="Z21281" s="42"/>
    </row>
    <row r="21282">
      <c r="B21282" s="42"/>
      <c r="D21282" s="90"/>
      <c r="F21282" s="90"/>
      <c r="G21282" s="42"/>
      <c r="H21282" s="90"/>
      <c r="M21282" s="42"/>
      <c r="S21282" s="42"/>
      <c r="T21282" s="42"/>
      <c r="U21282" s="42"/>
      <c r="V21282" s="42"/>
      <c r="W21282" s="42"/>
      <c r="X21282" s="42"/>
      <c r="Y21282" s="42"/>
      <c r="Z21282" s="42"/>
    </row>
    <row r="21283">
      <c r="B21283" s="42"/>
      <c r="D21283" s="90"/>
      <c r="F21283" s="90"/>
      <c r="G21283" s="42"/>
      <c r="H21283" s="90"/>
      <c r="M21283" s="42"/>
      <c r="S21283" s="42"/>
      <c r="T21283" s="42"/>
      <c r="U21283" s="42"/>
      <c r="V21283" s="42"/>
      <c r="W21283" s="42"/>
      <c r="X21283" s="42"/>
      <c r="Y21283" s="42"/>
      <c r="Z21283" s="42"/>
    </row>
    <row r="21284">
      <c r="B21284" s="42"/>
      <c r="D21284" s="90"/>
      <c r="F21284" s="90"/>
      <c r="G21284" s="42"/>
      <c r="H21284" s="90"/>
      <c r="M21284" s="42"/>
      <c r="S21284" s="42"/>
      <c r="T21284" s="42"/>
      <c r="U21284" s="42"/>
      <c r="V21284" s="42"/>
      <c r="W21284" s="42"/>
      <c r="X21284" s="42"/>
      <c r="Y21284" s="42"/>
      <c r="Z21284" s="42"/>
    </row>
    <row r="21285">
      <c r="B21285" s="42"/>
      <c r="D21285" s="90"/>
      <c r="F21285" s="90"/>
      <c r="G21285" s="42"/>
      <c r="H21285" s="90"/>
      <c r="M21285" s="42"/>
      <c r="S21285" s="42"/>
      <c r="T21285" s="42"/>
      <c r="U21285" s="42"/>
      <c r="V21285" s="42"/>
      <c r="W21285" s="42"/>
      <c r="X21285" s="42"/>
      <c r="Y21285" s="42"/>
      <c r="Z21285" s="42"/>
    </row>
    <row r="21286">
      <c r="B21286" s="42"/>
      <c r="D21286" s="90"/>
      <c r="F21286" s="90"/>
      <c r="G21286" s="42"/>
      <c r="H21286" s="90"/>
      <c r="M21286" s="42"/>
      <c r="S21286" s="42"/>
      <c r="T21286" s="42"/>
      <c r="U21286" s="42"/>
      <c r="V21286" s="42"/>
      <c r="W21286" s="42"/>
      <c r="X21286" s="42"/>
      <c r="Y21286" s="42"/>
      <c r="Z21286" s="42"/>
    </row>
    <row r="21287">
      <c r="B21287" s="42"/>
      <c r="D21287" s="90"/>
      <c r="F21287" s="90"/>
      <c r="G21287" s="42"/>
      <c r="H21287" s="90"/>
      <c r="M21287" s="42"/>
      <c r="S21287" s="42"/>
      <c r="T21287" s="42"/>
      <c r="U21287" s="42"/>
      <c r="V21287" s="42"/>
      <c r="W21287" s="42"/>
      <c r="X21287" s="42"/>
      <c r="Y21287" s="42"/>
      <c r="Z21287" s="42"/>
    </row>
    <row r="21288">
      <c r="B21288" s="42"/>
      <c r="D21288" s="90"/>
      <c r="F21288" s="90"/>
      <c r="G21288" s="42"/>
      <c r="H21288" s="90"/>
      <c r="M21288" s="42"/>
      <c r="S21288" s="42"/>
      <c r="T21288" s="42"/>
      <c r="U21288" s="42"/>
      <c r="V21288" s="42"/>
      <c r="W21288" s="42"/>
      <c r="X21288" s="42"/>
      <c r="Y21288" s="42"/>
      <c r="Z21288" s="42"/>
    </row>
    <row r="21289">
      <c r="B21289" s="42"/>
      <c r="D21289" s="90"/>
      <c r="F21289" s="90"/>
      <c r="G21289" s="42"/>
      <c r="H21289" s="90"/>
      <c r="M21289" s="42"/>
      <c r="S21289" s="42"/>
      <c r="T21289" s="42"/>
      <c r="U21289" s="42"/>
      <c r="V21289" s="42"/>
      <c r="W21289" s="42"/>
      <c r="X21289" s="42"/>
      <c r="Y21289" s="42"/>
      <c r="Z21289" s="42"/>
    </row>
    <row r="21290">
      <c r="B21290" s="42"/>
      <c r="D21290" s="90"/>
      <c r="F21290" s="90"/>
      <c r="G21290" s="42"/>
      <c r="H21290" s="90"/>
      <c r="M21290" s="42"/>
      <c r="S21290" s="42"/>
      <c r="T21290" s="42"/>
      <c r="U21290" s="42"/>
      <c r="V21290" s="42"/>
      <c r="W21290" s="42"/>
      <c r="X21290" s="42"/>
      <c r="Y21290" s="42"/>
      <c r="Z21290" s="42"/>
    </row>
    <row r="21291">
      <c r="B21291" s="42"/>
      <c r="D21291" s="90"/>
      <c r="F21291" s="90"/>
      <c r="G21291" s="42"/>
      <c r="H21291" s="90"/>
      <c r="M21291" s="42"/>
      <c r="S21291" s="42"/>
      <c r="T21291" s="42"/>
      <c r="U21291" s="42"/>
      <c r="V21291" s="42"/>
      <c r="W21291" s="42"/>
      <c r="X21291" s="42"/>
      <c r="Y21291" s="42"/>
      <c r="Z21291" s="42"/>
    </row>
    <row r="21292">
      <c r="B21292" s="42"/>
      <c r="D21292" s="90"/>
      <c r="F21292" s="90"/>
      <c r="G21292" s="42"/>
      <c r="H21292" s="90"/>
      <c r="M21292" s="42"/>
      <c r="S21292" s="42"/>
      <c r="T21292" s="42"/>
      <c r="U21292" s="42"/>
      <c r="V21292" s="42"/>
      <c r="W21292" s="42"/>
      <c r="X21292" s="42"/>
      <c r="Y21292" s="42"/>
      <c r="Z21292" s="42"/>
    </row>
    <row r="21293">
      <c r="B21293" s="42"/>
      <c r="D21293" s="90"/>
      <c r="F21293" s="90"/>
      <c r="G21293" s="42"/>
      <c r="H21293" s="90"/>
      <c r="M21293" s="42"/>
      <c r="S21293" s="42"/>
      <c r="T21293" s="42"/>
      <c r="U21293" s="42"/>
      <c r="V21293" s="42"/>
      <c r="W21293" s="42"/>
      <c r="X21293" s="42"/>
      <c r="Y21293" s="42"/>
      <c r="Z21293" s="42"/>
    </row>
    <row r="21294">
      <c r="B21294" s="42"/>
      <c r="D21294" s="90"/>
      <c r="F21294" s="90"/>
      <c r="G21294" s="42"/>
      <c r="H21294" s="90"/>
      <c r="M21294" s="42"/>
      <c r="S21294" s="42"/>
      <c r="T21294" s="42"/>
      <c r="U21294" s="42"/>
      <c r="V21294" s="42"/>
      <c r="W21294" s="42"/>
      <c r="X21294" s="42"/>
      <c r="Y21294" s="42"/>
      <c r="Z21294" s="42"/>
    </row>
    <row r="21295">
      <c r="B21295" s="42"/>
      <c r="D21295" s="90"/>
      <c r="F21295" s="90"/>
      <c r="G21295" s="42"/>
      <c r="H21295" s="90"/>
      <c r="M21295" s="42"/>
      <c r="S21295" s="42"/>
      <c r="T21295" s="42"/>
      <c r="U21295" s="42"/>
      <c r="V21295" s="42"/>
      <c r="W21295" s="42"/>
      <c r="X21295" s="42"/>
      <c r="Y21295" s="42"/>
      <c r="Z21295" s="42"/>
    </row>
    <row r="21296">
      <c r="B21296" s="42"/>
      <c r="D21296" s="90"/>
      <c r="F21296" s="90"/>
      <c r="G21296" s="42"/>
      <c r="H21296" s="90"/>
      <c r="M21296" s="42"/>
      <c r="S21296" s="42"/>
      <c r="T21296" s="42"/>
      <c r="U21296" s="42"/>
      <c r="V21296" s="42"/>
      <c r="W21296" s="42"/>
      <c r="X21296" s="42"/>
      <c r="Y21296" s="42"/>
      <c r="Z21296" s="42"/>
    </row>
    <row r="21297">
      <c r="B21297" s="42"/>
      <c r="D21297" s="90"/>
      <c r="F21297" s="90"/>
      <c r="G21297" s="42"/>
      <c r="H21297" s="90"/>
      <c r="M21297" s="42"/>
      <c r="S21297" s="42"/>
      <c r="T21297" s="42"/>
      <c r="U21297" s="42"/>
      <c r="V21297" s="42"/>
      <c r="W21297" s="42"/>
      <c r="X21297" s="42"/>
      <c r="Y21297" s="42"/>
      <c r="Z21297" s="42"/>
    </row>
    <row r="21298">
      <c r="B21298" s="42"/>
      <c r="D21298" s="90"/>
      <c r="F21298" s="90"/>
      <c r="G21298" s="42"/>
      <c r="H21298" s="90"/>
      <c r="M21298" s="42"/>
      <c r="S21298" s="42"/>
      <c r="T21298" s="42"/>
      <c r="U21298" s="42"/>
      <c r="V21298" s="42"/>
      <c r="W21298" s="42"/>
      <c r="X21298" s="42"/>
      <c r="Y21298" s="42"/>
      <c r="Z21298" s="42"/>
    </row>
    <row r="21299">
      <c r="B21299" s="42"/>
      <c r="D21299" s="90"/>
      <c r="F21299" s="90"/>
      <c r="G21299" s="42"/>
      <c r="H21299" s="90"/>
      <c r="M21299" s="42"/>
      <c r="S21299" s="42"/>
      <c r="T21299" s="42"/>
      <c r="U21299" s="42"/>
      <c r="V21299" s="42"/>
      <c r="W21299" s="42"/>
      <c r="X21299" s="42"/>
      <c r="Y21299" s="42"/>
      <c r="Z21299" s="42"/>
    </row>
    <row r="21300">
      <c r="B21300" s="42"/>
      <c r="D21300" s="90"/>
      <c r="F21300" s="90"/>
      <c r="G21300" s="42"/>
      <c r="H21300" s="90"/>
      <c r="M21300" s="42"/>
      <c r="S21300" s="42"/>
      <c r="T21300" s="42"/>
      <c r="U21300" s="42"/>
      <c r="V21300" s="42"/>
      <c r="W21300" s="42"/>
      <c r="X21300" s="42"/>
      <c r="Y21300" s="42"/>
      <c r="Z21300" s="42"/>
    </row>
    <row r="21301">
      <c r="B21301" s="42"/>
      <c r="D21301" s="90"/>
      <c r="F21301" s="90"/>
      <c r="G21301" s="42"/>
      <c r="H21301" s="90"/>
      <c r="M21301" s="42"/>
      <c r="S21301" s="42"/>
      <c r="T21301" s="42"/>
      <c r="U21301" s="42"/>
      <c r="V21301" s="42"/>
      <c r="W21301" s="42"/>
      <c r="X21301" s="42"/>
      <c r="Y21301" s="42"/>
      <c r="Z21301" s="42"/>
    </row>
    <row r="21302">
      <c r="B21302" s="42"/>
      <c r="D21302" s="90"/>
      <c r="F21302" s="90"/>
      <c r="G21302" s="42"/>
      <c r="H21302" s="90"/>
      <c r="M21302" s="42"/>
      <c r="S21302" s="42"/>
      <c r="T21302" s="42"/>
      <c r="U21302" s="42"/>
      <c r="V21302" s="42"/>
      <c r="W21302" s="42"/>
      <c r="X21302" s="42"/>
      <c r="Y21302" s="42"/>
      <c r="Z21302" s="42"/>
    </row>
    <row r="21303">
      <c r="B21303" s="42"/>
      <c r="D21303" s="90"/>
      <c r="F21303" s="90"/>
      <c r="G21303" s="42"/>
      <c r="H21303" s="90"/>
      <c r="M21303" s="42"/>
      <c r="S21303" s="42"/>
      <c r="T21303" s="42"/>
      <c r="U21303" s="42"/>
      <c r="V21303" s="42"/>
      <c r="W21303" s="42"/>
      <c r="X21303" s="42"/>
      <c r="Y21303" s="42"/>
      <c r="Z21303" s="42"/>
    </row>
    <row r="21304">
      <c r="B21304" s="42"/>
      <c r="D21304" s="90"/>
      <c r="F21304" s="90"/>
      <c r="G21304" s="42"/>
      <c r="H21304" s="90"/>
      <c r="M21304" s="42"/>
      <c r="S21304" s="42"/>
      <c r="T21304" s="42"/>
      <c r="U21304" s="42"/>
      <c r="V21304" s="42"/>
      <c r="W21304" s="42"/>
      <c r="X21304" s="42"/>
      <c r="Y21304" s="42"/>
      <c r="Z21304" s="42"/>
    </row>
    <row r="21305">
      <c r="B21305" s="42"/>
      <c r="D21305" s="90"/>
      <c r="F21305" s="90"/>
      <c r="G21305" s="42"/>
      <c r="H21305" s="90"/>
      <c r="M21305" s="42"/>
      <c r="S21305" s="42"/>
      <c r="T21305" s="42"/>
      <c r="U21305" s="42"/>
      <c r="V21305" s="42"/>
      <c r="W21305" s="42"/>
      <c r="X21305" s="42"/>
      <c r="Y21305" s="42"/>
      <c r="Z21305" s="42"/>
    </row>
    <row r="21306">
      <c r="B21306" s="42"/>
      <c r="D21306" s="90"/>
      <c r="F21306" s="90"/>
      <c r="G21306" s="42"/>
      <c r="H21306" s="90"/>
      <c r="M21306" s="42"/>
      <c r="S21306" s="42"/>
      <c r="T21306" s="42"/>
      <c r="U21306" s="42"/>
      <c r="V21306" s="42"/>
      <c r="W21306" s="42"/>
      <c r="X21306" s="42"/>
      <c r="Y21306" s="42"/>
      <c r="Z21306" s="42"/>
    </row>
    <row r="21307">
      <c r="B21307" s="42"/>
      <c r="D21307" s="90"/>
      <c r="F21307" s="90"/>
      <c r="G21307" s="42"/>
      <c r="H21307" s="90"/>
      <c r="M21307" s="42"/>
      <c r="S21307" s="42"/>
      <c r="T21307" s="42"/>
      <c r="U21307" s="42"/>
      <c r="V21307" s="42"/>
      <c r="W21307" s="42"/>
      <c r="X21307" s="42"/>
      <c r="Y21307" s="42"/>
      <c r="Z21307" s="42"/>
    </row>
    <row r="21308">
      <c r="B21308" s="42"/>
      <c r="D21308" s="90"/>
      <c r="F21308" s="90"/>
      <c r="G21308" s="42"/>
      <c r="H21308" s="90"/>
      <c r="M21308" s="42"/>
      <c r="S21308" s="42"/>
      <c r="T21308" s="42"/>
      <c r="U21308" s="42"/>
      <c r="V21308" s="42"/>
      <c r="W21308" s="42"/>
      <c r="X21308" s="42"/>
      <c r="Y21308" s="42"/>
      <c r="Z21308" s="42"/>
    </row>
    <row r="21309">
      <c r="B21309" s="42"/>
      <c r="D21309" s="90"/>
      <c r="F21309" s="90"/>
      <c r="G21309" s="42"/>
      <c r="H21309" s="90"/>
      <c r="M21309" s="42"/>
      <c r="S21309" s="42"/>
      <c r="T21309" s="42"/>
      <c r="U21309" s="42"/>
      <c r="V21309" s="42"/>
      <c r="W21309" s="42"/>
      <c r="X21309" s="42"/>
      <c r="Y21309" s="42"/>
      <c r="Z21309" s="42"/>
    </row>
    <row r="21310">
      <c r="B21310" s="42"/>
      <c r="D21310" s="90"/>
      <c r="F21310" s="90"/>
      <c r="G21310" s="42"/>
      <c r="H21310" s="90"/>
      <c r="M21310" s="42"/>
      <c r="S21310" s="42"/>
      <c r="T21310" s="42"/>
      <c r="U21310" s="42"/>
      <c r="V21310" s="42"/>
      <c r="W21310" s="42"/>
      <c r="X21310" s="42"/>
      <c r="Y21310" s="42"/>
      <c r="Z21310" s="42"/>
    </row>
    <row r="21311">
      <c r="B21311" s="42"/>
      <c r="D21311" s="90"/>
      <c r="F21311" s="90"/>
      <c r="G21311" s="42"/>
      <c r="H21311" s="90"/>
      <c r="M21311" s="42"/>
      <c r="S21311" s="42"/>
      <c r="T21311" s="42"/>
      <c r="U21311" s="42"/>
      <c r="V21311" s="42"/>
      <c r="W21311" s="42"/>
      <c r="X21311" s="42"/>
      <c r="Y21311" s="42"/>
      <c r="Z21311" s="42"/>
    </row>
    <row r="21312">
      <c r="B21312" s="42"/>
      <c r="D21312" s="90"/>
      <c r="F21312" s="90"/>
      <c r="G21312" s="42"/>
      <c r="H21312" s="90"/>
      <c r="M21312" s="42"/>
      <c r="S21312" s="42"/>
      <c r="T21312" s="42"/>
      <c r="U21312" s="42"/>
      <c r="V21312" s="42"/>
      <c r="W21312" s="42"/>
      <c r="X21312" s="42"/>
      <c r="Y21312" s="42"/>
      <c r="Z21312" s="42"/>
    </row>
    <row r="21313">
      <c r="B21313" s="42"/>
      <c r="D21313" s="90"/>
      <c r="F21313" s="90"/>
      <c r="G21313" s="42"/>
      <c r="H21313" s="90"/>
      <c r="M21313" s="42"/>
      <c r="S21313" s="42"/>
      <c r="T21313" s="42"/>
      <c r="U21313" s="42"/>
      <c r="V21313" s="42"/>
      <c r="W21313" s="42"/>
      <c r="X21313" s="42"/>
      <c r="Y21313" s="42"/>
      <c r="Z21313" s="42"/>
    </row>
    <row r="21314">
      <c r="B21314" s="42"/>
      <c r="D21314" s="90"/>
      <c r="F21314" s="90"/>
      <c r="G21314" s="42"/>
      <c r="H21314" s="90"/>
      <c r="M21314" s="42"/>
      <c r="S21314" s="42"/>
      <c r="T21314" s="42"/>
      <c r="U21314" s="42"/>
      <c r="V21314" s="42"/>
      <c r="W21314" s="42"/>
      <c r="X21314" s="42"/>
      <c r="Y21314" s="42"/>
      <c r="Z21314" s="42"/>
    </row>
    <row r="21315">
      <c r="B21315" s="42"/>
      <c r="D21315" s="90"/>
      <c r="F21315" s="90"/>
      <c r="G21315" s="42"/>
      <c r="H21315" s="90"/>
      <c r="M21315" s="42"/>
      <c r="S21315" s="42"/>
      <c r="T21315" s="42"/>
      <c r="U21315" s="42"/>
      <c r="V21315" s="42"/>
      <c r="W21315" s="42"/>
      <c r="X21315" s="42"/>
      <c r="Y21315" s="42"/>
      <c r="Z21315" s="42"/>
    </row>
    <row r="21316">
      <c r="B21316" s="42"/>
      <c r="D21316" s="90"/>
      <c r="F21316" s="90"/>
      <c r="G21316" s="42"/>
      <c r="H21316" s="90"/>
      <c r="M21316" s="42"/>
      <c r="S21316" s="42"/>
      <c r="T21316" s="42"/>
      <c r="U21316" s="42"/>
      <c r="V21316" s="42"/>
      <c r="W21316" s="42"/>
      <c r="X21316" s="42"/>
      <c r="Y21316" s="42"/>
      <c r="Z21316" s="42"/>
    </row>
    <row r="21317">
      <c r="B21317" s="42"/>
      <c r="D21317" s="90"/>
      <c r="F21317" s="90"/>
      <c r="G21317" s="42"/>
      <c r="H21317" s="90"/>
      <c r="M21317" s="42"/>
      <c r="S21317" s="42"/>
      <c r="T21317" s="42"/>
      <c r="U21317" s="42"/>
      <c r="V21317" s="42"/>
      <c r="W21317" s="42"/>
      <c r="X21317" s="42"/>
      <c r="Y21317" s="42"/>
      <c r="Z21317" s="42"/>
    </row>
    <row r="21318">
      <c r="B21318" s="42"/>
      <c r="D21318" s="90"/>
      <c r="F21318" s="90"/>
      <c r="G21318" s="42"/>
      <c r="H21318" s="90"/>
      <c r="M21318" s="42"/>
      <c r="S21318" s="42"/>
      <c r="T21318" s="42"/>
      <c r="U21318" s="42"/>
      <c r="V21318" s="42"/>
      <c r="W21318" s="42"/>
      <c r="X21318" s="42"/>
      <c r="Y21318" s="42"/>
      <c r="Z21318" s="42"/>
    </row>
    <row r="21319">
      <c r="B21319" s="42"/>
      <c r="D21319" s="90"/>
      <c r="F21319" s="90"/>
      <c r="G21319" s="42"/>
      <c r="H21319" s="90"/>
      <c r="M21319" s="42"/>
      <c r="S21319" s="42"/>
      <c r="T21319" s="42"/>
      <c r="U21319" s="42"/>
      <c r="V21319" s="42"/>
      <c r="W21319" s="42"/>
      <c r="X21319" s="42"/>
      <c r="Y21319" s="42"/>
      <c r="Z21319" s="42"/>
    </row>
    <row r="21320">
      <c r="B21320" s="42"/>
      <c r="D21320" s="90"/>
      <c r="F21320" s="90"/>
      <c r="G21320" s="42"/>
      <c r="H21320" s="90"/>
      <c r="M21320" s="42"/>
      <c r="S21320" s="42"/>
      <c r="T21320" s="42"/>
      <c r="U21320" s="42"/>
      <c r="V21320" s="42"/>
      <c r="W21320" s="42"/>
      <c r="X21320" s="42"/>
      <c r="Y21320" s="42"/>
      <c r="Z21320" s="42"/>
    </row>
    <row r="21321">
      <c r="B21321" s="42"/>
      <c r="D21321" s="90"/>
      <c r="F21321" s="90"/>
      <c r="G21321" s="42"/>
      <c r="H21321" s="90"/>
      <c r="M21321" s="42"/>
      <c r="S21321" s="42"/>
      <c r="T21321" s="42"/>
      <c r="U21321" s="42"/>
      <c r="V21321" s="42"/>
      <c r="W21321" s="42"/>
      <c r="X21321" s="42"/>
      <c r="Y21321" s="42"/>
      <c r="Z21321" s="42"/>
    </row>
    <row r="21322">
      <c r="B21322" s="42"/>
      <c r="D21322" s="90"/>
      <c r="F21322" s="90"/>
      <c r="G21322" s="42"/>
      <c r="H21322" s="90"/>
      <c r="M21322" s="42"/>
      <c r="S21322" s="42"/>
      <c r="T21322" s="42"/>
      <c r="U21322" s="42"/>
      <c r="V21322" s="42"/>
      <c r="W21322" s="42"/>
      <c r="X21322" s="42"/>
      <c r="Y21322" s="42"/>
      <c r="Z21322" s="42"/>
    </row>
    <row r="21323">
      <c r="B21323" s="42"/>
      <c r="D21323" s="90"/>
      <c r="F21323" s="90"/>
      <c r="G21323" s="42"/>
      <c r="H21323" s="90"/>
      <c r="M21323" s="42"/>
      <c r="S21323" s="42"/>
      <c r="T21323" s="42"/>
      <c r="U21323" s="42"/>
      <c r="V21323" s="42"/>
      <c r="W21323" s="42"/>
      <c r="X21323" s="42"/>
      <c r="Y21323" s="42"/>
      <c r="Z21323" s="42"/>
    </row>
    <row r="21324">
      <c r="B21324" s="42"/>
      <c r="D21324" s="90"/>
      <c r="F21324" s="90"/>
      <c r="G21324" s="42"/>
      <c r="H21324" s="90"/>
      <c r="M21324" s="42"/>
      <c r="S21324" s="42"/>
      <c r="T21324" s="42"/>
      <c r="U21324" s="42"/>
      <c r="V21324" s="42"/>
      <c r="W21324" s="42"/>
      <c r="X21324" s="42"/>
      <c r="Y21324" s="42"/>
      <c r="Z21324" s="42"/>
    </row>
    <row r="21325">
      <c r="B21325" s="42"/>
      <c r="D21325" s="90"/>
      <c r="F21325" s="90"/>
      <c r="G21325" s="42"/>
      <c r="H21325" s="90"/>
      <c r="M21325" s="42"/>
      <c r="S21325" s="42"/>
      <c r="T21325" s="42"/>
      <c r="U21325" s="42"/>
      <c r="V21325" s="42"/>
      <c r="W21325" s="42"/>
      <c r="X21325" s="42"/>
      <c r="Y21325" s="42"/>
      <c r="Z21325" s="42"/>
    </row>
    <row r="21326">
      <c r="B21326" s="42"/>
      <c r="D21326" s="90"/>
      <c r="F21326" s="90"/>
      <c r="G21326" s="42"/>
      <c r="H21326" s="90"/>
      <c r="M21326" s="42"/>
      <c r="S21326" s="42"/>
      <c r="T21326" s="42"/>
      <c r="U21326" s="42"/>
      <c r="V21326" s="42"/>
      <c r="W21326" s="42"/>
      <c r="X21326" s="42"/>
      <c r="Y21326" s="42"/>
      <c r="Z21326" s="42"/>
    </row>
    <row r="21327">
      <c r="B21327" s="42"/>
      <c r="D21327" s="90"/>
      <c r="F21327" s="90"/>
      <c r="G21327" s="42"/>
      <c r="H21327" s="90"/>
      <c r="M21327" s="42"/>
      <c r="S21327" s="42"/>
      <c r="T21327" s="42"/>
      <c r="U21327" s="42"/>
      <c r="V21327" s="42"/>
      <c r="W21327" s="42"/>
      <c r="X21327" s="42"/>
      <c r="Y21327" s="42"/>
      <c r="Z21327" s="42"/>
    </row>
    <row r="21328">
      <c r="B21328" s="42"/>
      <c r="D21328" s="90"/>
      <c r="F21328" s="90"/>
      <c r="G21328" s="42"/>
      <c r="H21328" s="90"/>
      <c r="M21328" s="42"/>
      <c r="S21328" s="42"/>
      <c r="T21328" s="42"/>
      <c r="U21328" s="42"/>
      <c r="V21328" s="42"/>
      <c r="W21328" s="42"/>
      <c r="X21328" s="42"/>
      <c r="Y21328" s="42"/>
      <c r="Z21328" s="42"/>
    </row>
    <row r="21329">
      <c r="B21329" s="42"/>
      <c r="D21329" s="90"/>
      <c r="F21329" s="90"/>
      <c r="G21329" s="42"/>
      <c r="H21329" s="90"/>
      <c r="M21329" s="42"/>
      <c r="S21329" s="42"/>
      <c r="T21329" s="42"/>
      <c r="U21329" s="42"/>
      <c r="V21329" s="42"/>
      <c r="W21329" s="42"/>
      <c r="X21329" s="42"/>
      <c r="Y21329" s="42"/>
      <c r="Z21329" s="42"/>
    </row>
    <row r="21330">
      <c r="B21330" s="42"/>
      <c r="D21330" s="90"/>
      <c r="F21330" s="90"/>
      <c r="G21330" s="42"/>
      <c r="H21330" s="90"/>
      <c r="M21330" s="42"/>
      <c r="S21330" s="42"/>
      <c r="T21330" s="42"/>
      <c r="U21330" s="42"/>
      <c r="V21330" s="42"/>
      <c r="W21330" s="42"/>
      <c r="X21330" s="42"/>
      <c r="Y21330" s="42"/>
      <c r="Z21330" s="42"/>
    </row>
    <row r="21331">
      <c r="B21331" s="42"/>
      <c r="D21331" s="90"/>
      <c r="F21331" s="90"/>
      <c r="G21331" s="42"/>
      <c r="H21331" s="90"/>
      <c r="M21331" s="42"/>
      <c r="S21331" s="42"/>
      <c r="T21331" s="42"/>
      <c r="U21331" s="42"/>
      <c r="V21331" s="42"/>
      <c r="W21331" s="42"/>
      <c r="X21331" s="42"/>
      <c r="Y21331" s="42"/>
      <c r="Z21331" s="42"/>
    </row>
    <row r="21332">
      <c r="B21332" s="42"/>
      <c r="D21332" s="90"/>
      <c r="F21332" s="90"/>
      <c r="G21332" s="42"/>
      <c r="H21332" s="90"/>
      <c r="M21332" s="42"/>
      <c r="S21332" s="42"/>
      <c r="T21332" s="42"/>
      <c r="U21332" s="42"/>
      <c r="V21332" s="42"/>
      <c r="W21332" s="42"/>
      <c r="X21332" s="42"/>
      <c r="Y21332" s="42"/>
      <c r="Z21332" s="42"/>
    </row>
    <row r="21333">
      <c r="B21333" s="42"/>
      <c r="D21333" s="90"/>
      <c r="F21333" s="90"/>
      <c r="G21333" s="42"/>
      <c r="H21333" s="90"/>
      <c r="M21333" s="42"/>
      <c r="S21333" s="42"/>
      <c r="T21333" s="42"/>
      <c r="U21333" s="42"/>
      <c r="V21333" s="42"/>
      <c r="W21333" s="42"/>
      <c r="X21333" s="42"/>
      <c r="Y21333" s="42"/>
      <c r="Z21333" s="42"/>
    </row>
    <row r="21334">
      <c r="B21334" s="42"/>
      <c r="D21334" s="90"/>
      <c r="F21334" s="90"/>
      <c r="G21334" s="42"/>
      <c r="H21334" s="90"/>
      <c r="M21334" s="42"/>
      <c r="S21334" s="42"/>
      <c r="T21334" s="42"/>
      <c r="U21334" s="42"/>
      <c r="V21334" s="42"/>
      <c r="W21334" s="42"/>
      <c r="X21334" s="42"/>
      <c r="Y21334" s="42"/>
      <c r="Z21334" s="42"/>
    </row>
    <row r="21335">
      <c r="B21335" s="42"/>
      <c r="D21335" s="90"/>
      <c r="F21335" s="90"/>
      <c r="G21335" s="42"/>
      <c r="H21335" s="90"/>
      <c r="M21335" s="42"/>
      <c r="S21335" s="42"/>
      <c r="T21335" s="42"/>
      <c r="U21335" s="42"/>
      <c r="V21335" s="42"/>
      <c r="W21335" s="42"/>
      <c r="X21335" s="42"/>
      <c r="Y21335" s="42"/>
      <c r="Z21335" s="42"/>
    </row>
    <row r="21336">
      <c r="B21336" s="42"/>
      <c r="D21336" s="90"/>
      <c r="F21336" s="90"/>
      <c r="G21336" s="42"/>
      <c r="H21336" s="90"/>
      <c r="M21336" s="42"/>
      <c r="S21336" s="42"/>
      <c r="T21336" s="42"/>
      <c r="U21336" s="42"/>
      <c r="V21336" s="42"/>
      <c r="W21336" s="42"/>
      <c r="X21336" s="42"/>
      <c r="Y21336" s="42"/>
      <c r="Z21336" s="42"/>
    </row>
    <row r="21337">
      <c r="B21337" s="42"/>
      <c r="D21337" s="90"/>
      <c r="F21337" s="90"/>
      <c r="G21337" s="42"/>
      <c r="H21337" s="90"/>
      <c r="M21337" s="42"/>
      <c r="S21337" s="42"/>
      <c r="T21337" s="42"/>
      <c r="U21337" s="42"/>
      <c r="V21337" s="42"/>
      <c r="W21337" s="42"/>
      <c r="X21337" s="42"/>
      <c r="Y21337" s="42"/>
      <c r="Z21337" s="42"/>
    </row>
    <row r="21338">
      <c r="B21338" s="42"/>
      <c r="D21338" s="90"/>
      <c r="F21338" s="90"/>
      <c r="G21338" s="42"/>
      <c r="H21338" s="90"/>
      <c r="M21338" s="42"/>
      <c r="S21338" s="42"/>
      <c r="T21338" s="42"/>
      <c r="U21338" s="42"/>
      <c r="V21338" s="42"/>
      <c r="W21338" s="42"/>
      <c r="X21338" s="42"/>
      <c r="Y21338" s="42"/>
      <c r="Z21338" s="42"/>
    </row>
    <row r="21339">
      <c r="B21339" s="42"/>
      <c r="D21339" s="90"/>
      <c r="F21339" s="90"/>
      <c r="G21339" s="42"/>
      <c r="H21339" s="90"/>
      <c r="M21339" s="42"/>
      <c r="S21339" s="42"/>
      <c r="T21339" s="42"/>
      <c r="U21339" s="42"/>
      <c r="V21339" s="42"/>
      <c r="W21339" s="42"/>
      <c r="X21339" s="42"/>
      <c r="Y21339" s="42"/>
      <c r="Z21339" s="42"/>
    </row>
    <row r="21340">
      <c r="B21340" s="42"/>
      <c r="D21340" s="90"/>
      <c r="F21340" s="90"/>
      <c r="G21340" s="42"/>
      <c r="H21340" s="90"/>
      <c r="M21340" s="42"/>
      <c r="S21340" s="42"/>
      <c r="T21340" s="42"/>
      <c r="U21340" s="42"/>
      <c r="V21340" s="42"/>
      <c r="W21340" s="42"/>
      <c r="X21340" s="42"/>
      <c r="Y21340" s="42"/>
      <c r="Z21340" s="42"/>
    </row>
    <row r="21341">
      <c r="B21341" s="42"/>
      <c r="D21341" s="90"/>
      <c r="F21341" s="90"/>
      <c r="G21341" s="42"/>
      <c r="H21341" s="90"/>
      <c r="M21341" s="42"/>
      <c r="S21341" s="42"/>
      <c r="T21341" s="42"/>
      <c r="U21341" s="42"/>
      <c r="V21341" s="42"/>
      <c r="W21341" s="42"/>
      <c r="X21341" s="42"/>
      <c r="Y21341" s="42"/>
      <c r="Z21341" s="42"/>
    </row>
    <row r="21342">
      <c r="B21342" s="42"/>
      <c r="D21342" s="90"/>
      <c r="F21342" s="90"/>
      <c r="G21342" s="42"/>
      <c r="H21342" s="90"/>
      <c r="M21342" s="42"/>
      <c r="S21342" s="42"/>
      <c r="T21342" s="42"/>
      <c r="U21342" s="42"/>
      <c r="V21342" s="42"/>
      <c r="W21342" s="42"/>
      <c r="X21342" s="42"/>
      <c r="Y21342" s="42"/>
      <c r="Z21342" s="42"/>
    </row>
    <row r="21343">
      <c r="B21343" s="42"/>
      <c r="D21343" s="90"/>
      <c r="F21343" s="90"/>
      <c r="G21343" s="42"/>
      <c r="H21343" s="90"/>
      <c r="M21343" s="42"/>
      <c r="S21343" s="42"/>
      <c r="T21343" s="42"/>
      <c r="U21343" s="42"/>
      <c r="V21343" s="42"/>
      <c r="W21343" s="42"/>
      <c r="X21343" s="42"/>
      <c r="Y21343" s="42"/>
      <c r="Z21343" s="42"/>
    </row>
    <row r="21344">
      <c r="B21344" s="42"/>
      <c r="D21344" s="90"/>
      <c r="F21344" s="90"/>
      <c r="G21344" s="42"/>
      <c r="H21344" s="90"/>
      <c r="M21344" s="42"/>
      <c r="S21344" s="42"/>
      <c r="T21344" s="42"/>
      <c r="U21344" s="42"/>
      <c r="V21344" s="42"/>
      <c r="W21344" s="42"/>
      <c r="X21344" s="42"/>
      <c r="Y21344" s="42"/>
      <c r="Z21344" s="42"/>
    </row>
    <row r="21345">
      <c r="B21345" s="42"/>
      <c r="D21345" s="90"/>
      <c r="F21345" s="90"/>
      <c r="G21345" s="42"/>
      <c r="H21345" s="90"/>
      <c r="M21345" s="42"/>
      <c r="S21345" s="42"/>
      <c r="T21345" s="42"/>
      <c r="U21345" s="42"/>
      <c r="V21345" s="42"/>
      <c r="W21345" s="42"/>
      <c r="X21345" s="42"/>
      <c r="Y21345" s="42"/>
      <c r="Z21345" s="42"/>
    </row>
    <row r="21346">
      <c r="B21346" s="42"/>
      <c r="D21346" s="90"/>
      <c r="F21346" s="90"/>
      <c r="G21346" s="42"/>
      <c r="H21346" s="90"/>
      <c r="M21346" s="42"/>
      <c r="S21346" s="42"/>
      <c r="T21346" s="42"/>
      <c r="U21346" s="42"/>
      <c r="V21346" s="42"/>
      <c r="W21346" s="42"/>
      <c r="X21346" s="42"/>
      <c r="Y21346" s="42"/>
      <c r="Z21346" s="42"/>
    </row>
    <row r="21347">
      <c r="B21347" s="42"/>
      <c r="D21347" s="90"/>
      <c r="F21347" s="90"/>
      <c r="G21347" s="42"/>
      <c r="H21347" s="90"/>
      <c r="M21347" s="42"/>
      <c r="S21347" s="42"/>
      <c r="T21347" s="42"/>
      <c r="U21347" s="42"/>
      <c r="V21347" s="42"/>
      <c r="W21347" s="42"/>
      <c r="X21347" s="42"/>
      <c r="Y21347" s="42"/>
      <c r="Z21347" s="42"/>
    </row>
    <row r="21348">
      <c r="B21348" s="42"/>
      <c r="D21348" s="90"/>
      <c r="F21348" s="90"/>
      <c r="G21348" s="42"/>
      <c r="H21348" s="90"/>
      <c r="M21348" s="42"/>
      <c r="S21348" s="42"/>
      <c r="T21348" s="42"/>
      <c r="U21348" s="42"/>
      <c r="V21348" s="42"/>
      <c r="W21348" s="42"/>
      <c r="X21348" s="42"/>
      <c r="Y21348" s="42"/>
      <c r="Z21348" s="42"/>
    </row>
    <row r="21349">
      <c r="B21349" s="42"/>
      <c r="D21349" s="90"/>
      <c r="F21349" s="90"/>
      <c r="G21349" s="42"/>
      <c r="H21349" s="90"/>
      <c r="M21349" s="42"/>
      <c r="S21349" s="42"/>
      <c r="T21349" s="42"/>
      <c r="U21349" s="42"/>
      <c r="V21349" s="42"/>
      <c r="W21349" s="42"/>
      <c r="X21349" s="42"/>
      <c r="Y21349" s="42"/>
      <c r="Z21349" s="42"/>
    </row>
    <row r="21350">
      <c r="B21350" s="42"/>
      <c r="D21350" s="90"/>
      <c r="F21350" s="90"/>
      <c r="G21350" s="42"/>
      <c r="H21350" s="90"/>
      <c r="M21350" s="42"/>
      <c r="S21350" s="42"/>
      <c r="T21350" s="42"/>
      <c r="U21350" s="42"/>
      <c r="V21350" s="42"/>
      <c r="W21350" s="42"/>
      <c r="X21350" s="42"/>
      <c r="Y21350" s="42"/>
      <c r="Z21350" s="42"/>
    </row>
    <row r="21351">
      <c r="B21351" s="42"/>
      <c r="D21351" s="90"/>
      <c r="F21351" s="90"/>
      <c r="G21351" s="42"/>
      <c r="H21351" s="90"/>
      <c r="M21351" s="42"/>
      <c r="S21351" s="42"/>
      <c r="T21351" s="42"/>
      <c r="U21351" s="42"/>
      <c r="V21351" s="42"/>
      <c r="W21351" s="42"/>
      <c r="X21351" s="42"/>
      <c r="Y21351" s="42"/>
      <c r="Z21351" s="42"/>
    </row>
    <row r="21352">
      <c r="B21352" s="42"/>
      <c r="D21352" s="90"/>
      <c r="F21352" s="90"/>
      <c r="G21352" s="42"/>
      <c r="H21352" s="90"/>
      <c r="M21352" s="42"/>
      <c r="S21352" s="42"/>
      <c r="T21352" s="42"/>
      <c r="U21352" s="42"/>
      <c r="V21352" s="42"/>
      <c r="W21352" s="42"/>
      <c r="X21352" s="42"/>
      <c r="Y21352" s="42"/>
      <c r="Z21352" s="42"/>
    </row>
    <row r="21353">
      <c r="B21353" s="42"/>
      <c r="D21353" s="90"/>
      <c r="F21353" s="90"/>
      <c r="G21353" s="42"/>
      <c r="H21353" s="90"/>
      <c r="M21353" s="42"/>
      <c r="S21353" s="42"/>
      <c r="T21353" s="42"/>
      <c r="U21353" s="42"/>
      <c r="V21353" s="42"/>
      <c r="W21353" s="42"/>
      <c r="X21353" s="42"/>
      <c r="Y21353" s="42"/>
      <c r="Z21353" s="42"/>
    </row>
    <row r="21354">
      <c r="B21354" s="42"/>
      <c r="D21354" s="90"/>
      <c r="F21354" s="90"/>
      <c r="G21354" s="42"/>
      <c r="H21354" s="90"/>
      <c r="M21354" s="42"/>
      <c r="S21354" s="42"/>
      <c r="T21354" s="42"/>
      <c r="U21354" s="42"/>
      <c r="V21354" s="42"/>
      <c r="W21354" s="42"/>
      <c r="X21354" s="42"/>
      <c r="Y21354" s="42"/>
      <c r="Z21354" s="42"/>
    </row>
    <row r="21355">
      <c r="B21355" s="42"/>
      <c r="D21355" s="90"/>
      <c r="F21355" s="90"/>
      <c r="G21355" s="42"/>
      <c r="H21355" s="90"/>
      <c r="M21355" s="42"/>
      <c r="S21355" s="42"/>
      <c r="T21355" s="42"/>
      <c r="U21355" s="42"/>
      <c r="V21355" s="42"/>
      <c r="W21355" s="42"/>
      <c r="X21355" s="42"/>
      <c r="Y21355" s="42"/>
      <c r="Z21355" s="42"/>
    </row>
    <row r="21356">
      <c r="B21356" s="42"/>
      <c r="D21356" s="90"/>
      <c r="F21356" s="90"/>
      <c r="G21356" s="42"/>
      <c r="H21356" s="90"/>
      <c r="M21356" s="42"/>
      <c r="S21356" s="42"/>
      <c r="T21356" s="42"/>
      <c r="U21356" s="42"/>
      <c r="V21356" s="42"/>
      <c r="W21356" s="42"/>
      <c r="X21356" s="42"/>
      <c r="Y21356" s="42"/>
      <c r="Z21356" s="42"/>
    </row>
    <row r="21357">
      <c r="B21357" s="42"/>
      <c r="D21357" s="90"/>
      <c r="F21357" s="90"/>
      <c r="G21357" s="42"/>
      <c r="H21357" s="90"/>
      <c r="M21357" s="42"/>
      <c r="S21357" s="42"/>
      <c r="T21357" s="42"/>
      <c r="U21357" s="42"/>
      <c r="V21357" s="42"/>
      <c r="W21357" s="42"/>
      <c r="X21357" s="42"/>
      <c r="Y21357" s="42"/>
      <c r="Z21357" s="42"/>
    </row>
    <row r="21358">
      <c r="B21358" s="42"/>
      <c r="D21358" s="90"/>
      <c r="F21358" s="90"/>
      <c r="G21358" s="42"/>
      <c r="H21358" s="90"/>
      <c r="M21358" s="42"/>
      <c r="S21358" s="42"/>
      <c r="T21358" s="42"/>
      <c r="U21358" s="42"/>
      <c r="V21358" s="42"/>
      <c r="W21358" s="42"/>
      <c r="X21358" s="42"/>
      <c r="Y21358" s="42"/>
      <c r="Z21358" s="42"/>
    </row>
    <row r="21359">
      <c r="B21359" s="42"/>
      <c r="D21359" s="90"/>
      <c r="F21359" s="90"/>
      <c r="G21359" s="42"/>
      <c r="H21359" s="90"/>
      <c r="M21359" s="42"/>
      <c r="S21359" s="42"/>
      <c r="T21359" s="42"/>
      <c r="U21359" s="42"/>
      <c r="V21359" s="42"/>
      <c r="W21359" s="42"/>
      <c r="X21359" s="42"/>
      <c r="Y21359" s="42"/>
      <c r="Z21359" s="42"/>
    </row>
    <row r="21360">
      <c r="B21360" s="42"/>
      <c r="D21360" s="90"/>
      <c r="F21360" s="90"/>
      <c r="G21360" s="42"/>
      <c r="H21360" s="90"/>
      <c r="M21360" s="42"/>
      <c r="S21360" s="42"/>
      <c r="T21360" s="42"/>
      <c r="U21360" s="42"/>
      <c r="V21360" s="42"/>
      <c r="W21360" s="42"/>
      <c r="X21360" s="42"/>
      <c r="Y21360" s="42"/>
      <c r="Z21360" s="42"/>
    </row>
    <row r="21361">
      <c r="B21361" s="42"/>
      <c r="D21361" s="90"/>
      <c r="F21361" s="90"/>
      <c r="G21361" s="42"/>
      <c r="H21361" s="90"/>
      <c r="M21361" s="42"/>
      <c r="S21361" s="42"/>
      <c r="T21361" s="42"/>
      <c r="U21361" s="42"/>
      <c r="V21361" s="42"/>
      <c r="W21361" s="42"/>
      <c r="X21361" s="42"/>
      <c r="Y21361" s="42"/>
      <c r="Z21361" s="42"/>
    </row>
    <row r="21362">
      <c r="B21362" s="42"/>
      <c r="D21362" s="90"/>
      <c r="F21362" s="90"/>
      <c r="G21362" s="42"/>
      <c r="H21362" s="90"/>
      <c r="M21362" s="42"/>
      <c r="S21362" s="42"/>
      <c r="T21362" s="42"/>
      <c r="U21362" s="42"/>
      <c r="V21362" s="42"/>
      <c r="W21362" s="42"/>
      <c r="X21362" s="42"/>
      <c r="Y21362" s="42"/>
      <c r="Z21362" s="42"/>
    </row>
    <row r="21363">
      <c r="B21363" s="42"/>
      <c r="D21363" s="90"/>
      <c r="F21363" s="90"/>
      <c r="G21363" s="42"/>
      <c r="H21363" s="90"/>
      <c r="M21363" s="42"/>
      <c r="S21363" s="42"/>
      <c r="T21363" s="42"/>
      <c r="U21363" s="42"/>
      <c r="V21363" s="42"/>
      <c r="W21363" s="42"/>
      <c r="X21363" s="42"/>
      <c r="Y21363" s="42"/>
      <c r="Z21363" s="42"/>
    </row>
    <row r="21364">
      <c r="B21364" s="42"/>
      <c r="D21364" s="90"/>
      <c r="F21364" s="90"/>
      <c r="G21364" s="42"/>
      <c r="H21364" s="90"/>
      <c r="M21364" s="42"/>
      <c r="S21364" s="42"/>
      <c r="T21364" s="42"/>
      <c r="U21364" s="42"/>
      <c r="V21364" s="42"/>
      <c r="W21364" s="42"/>
      <c r="X21364" s="42"/>
      <c r="Y21364" s="42"/>
      <c r="Z21364" s="42"/>
    </row>
    <row r="21365">
      <c r="B21365" s="42"/>
      <c r="D21365" s="90"/>
      <c r="F21365" s="90"/>
      <c r="G21365" s="42"/>
      <c r="H21365" s="90"/>
      <c r="M21365" s="42"/>
      <c r="S21365" s="42"/>
      <c r="T21365" s="42"/>
      <c r="U21365" s="42"/>
      <c r="V21365" s="42"/>
      <c r="W21365" s="42"/>
      <c r="X21365" s="42"/>
      <c r="Y21365" s="42"/>
      <c r="Z21365" s="42"/>
    </row>
    <row r="21366">
      <c r="B21366" s="42"/>
      <c r="D21366" s="90"/>
      <c r="F21366" s="90"/>
      <c r="G21366" s="42"/>
      <c r="H21366" s="90"/>
      <c r="M21366" s="42"/>
      <c r="S21366" s="42"/>
      <c r="T21366" s="42"/>
      <c r="U21366" s="42"/>
      <c r="V21366" s="42"/>
      <c r="W21366" s="42"/>
      <c r="X21366" s="42"/>
      <c r="Y21366" s="42"/>
      <c r="Z21366" s="42"/>
    </row>
    <row r="21367">
      <c r="B21367" s="42"/>
      <c r="D21367" s="90"/>
      <c r="F21367" s="90"/>
      <c r="G21367" s="42"/>
      <c r="H21367" s="90"/>
      <c r="M21367" s="42"/>
      <c r="S21367" s="42"/>
      <c r="T21367" s="42"/>
      <c r="U21367" s="42"/>
      <c r="V21367" s="42"/>
      <c r="W21367" s="42"/>
      <c r="X21367" s="42"/>
      <c r="Y21367" s="42"/>
      <c r="Z21367" s="42"/>
    </row>
    <row r="21368">
      <c r="B21368" s="42"/>
      <c r="D21368" s="90"/>
      <c r="F21368" s="90"/>
      <c r="G21368" s="42"/>
      <c r="H21368" s="90"/>
      <c r="M21368" s="42"/>
      <c r="S21368" s="42"/>
      <c r="T21368" s="42"/>
      <c r="U21368" s="42"/>
      <c r="V21368" s="42"/>
      <c r="W21368" s="42"/>
      <c r="X21368" s="42"/>
      <c r="Y21368" s="42"/>
      <c r="Z21368" s="42"/>
    </row>
    <row r="21369">
      <c r="B21369" s="42"/>
      <c r="D21369" s="90"/>
      <c r="F21369" s="90"/>
      <c r="G21369" s="42"/>
      <c r="H21369" s="90"/>
      <c r="M21369" s="42"/>
      <c r="S21369" s="42"/>
      <c r="T21369" s="42"/>
      <c r="U21369" s="42"/>
      <c r="V21369" s="42"/>
      <c r="W21369" s="42"/>
      <c r="X21369" s="42"/>
      <c r="Y21369" s="42"/>
      <c r="Z21369" s="42"/>
    </row>
    <row r="21370">
      <c r="B21370" s="42"/>
      <c r="D21370" s="90"/>
      <c r="F21370" s="90"/>
      <c r="G21370" s="42"/>
      <c r="H21370" s="90"/>
      <c r="M21370" s="42"/>
      <c r="S21370" s="42"/>
      <c r="T21370" s="42"/>
      <c r="U21370" s="42"/>
      <c r="V21370" s="42"/>
      <c r="W21370" s="42"/>
      <c r="X21370" s="42"/>
      <c r="Y21370" s="42"/>
      <c r="Z21370" s="42"/>
    </row>
    <row r="21371">
      <c r="B21371" s="42"/>
      <c r="D21371" s="90"/>
      <c r="F21371" s="90"/>
      <c r="G21371" s="42"/>
      <c r="H21371" s="90"/>
      <c r="M21371" s="42"/>
      <c r="S21371" s="42"/>
      <c r="T21371" s="42"/>
      <c r="U21371" s="42"/>
      <c r="V21371" s="42"/>
      <c r="W21371" s="42"/>
      <c r="X21371" s="42"/>
      <c r="Y21371" s="42"/>
      <c r="Z21371" s="42"/>
    </row>
    <row r="21372">
      <c r="B21372" s="42"/>
      <c r="D21372" s="90"/>
      <c r="F21372" s="90"/>
      <c r="G21372" s="42"/>
      <c r="H21372" s="90"/>
      <c r="M21372" s="42"/>
      <c r="S21372" s="42"/>
      <c r="T21372" s="42"/>
      <c r="U21372" s="42"/>
      <c r="V21372" s="42"/>
      <c r="W21372" s="42"/>
      <c r="X21372" s="42"/>
      <c r="Y21372" s="42"/>
      <c r="Z21372" s="42"/>
    </row>
    <row r="21373">
      <c r="B21373" s="42"/>
      <c r="D21373" s="90"/>
      <c r="F21373" s="90"/>
      <c r="G21373" s="42"/>
      <c r="H21373" s="90"/>
      <c r="M21373" s="42"/>
      <c r="S21373" s="42"/>
      <c r="T21373" s="42"/>
      <c r="U21373" s="42"/>
      <c r="V21373" s="42"/>
      <c r="W21373" s="42"/>
      <c r="X21373" s="42"/>
      <c r="Y21373" s="42"/>
      <c r="Z21373" s="42"/>
    </row>
    <row r="21374">
      <c r="B21374" s="42"/>
      <c r="D21374" s="90"/>
      <c r="F21374" s="90"/>
      <c r="G21374" s="42"/>
      <c r="H21374" s="90"/>
      <c r="M21374" s="42"/>
      <c r="S21374" s="42"/>
      <c r="T21374" s="42"/>
      <c r="U21374" s="42"/>
      <c r="V21374" s="42"/>
      <c r="W21374" s="42"/>
      <c r="X21374" s="42"/>
      <c r="Y21374" s="42"/>
      <c r="Z21374" s="42"/>
    </row>
    <row r="21375">
      <c r="B21375" s="42"/>
      <c r="D21375" s="90"/>
      <c r="F21375" s="90"/>
      <c r="G21375" s="42"/>
      <c r="H21375" s="90"/>
      <c r="M21375" s="42"/>
      <c r="S21375" s="42"/>
      <c r="T21375" s="42"/>
      <c r="U21375" s="42"/>
      <c r="V21375" s="42"/>
      <c r="W21375" s="42"/>
      <c r="X21375" s="42"/>
      <c r="Y21375" s="42"/>
      <c r="Z21375" s="42"/>
    </row>
    <row r="21376">
      <c r="B21376" s="42"/>
      <c r="D21376" s="90"/>
      <c r="F21376" s="90"/>
      <c r="G21376" s="42"/>
      <c r="H21376" s="90"/>
      <c r="M21376" s="42"/>
      <c r="S21376" s="42"/>
      <c r="T21376" s="42"/>
      <c r="U21376" s="42"/>
      <c r="V21376" s="42"/>
      <c r="W21376" s="42"/>
      <c r="X21376" s="42"/>
      <c r="Y21376" s="42"/>
      <c r="Z21376" s="42"/>
    </row>
    <row r="21377">
      <c r="B21377" s="42"/>
      <c r="D21377" s="90"/>
      <c r="F21377" s="90"/>
      <c r="G21377" s="42"/>
      <c r="H21377" s="90"/>
      <c r="M21377" s="42"/>
      <c r="S21377" s="42"/>
      <c r="T21377" s="42"/>
      <c r="U21377" s="42"/>
      <c r="V21377" s="42"/>
      <c r="W21377" s="42"/>
      <c r="X21377" s="42"/>
      <c r="Y21377" s="42"/>
      <c r="Z21377" s="42"/>
    </row>
    <row r="21378">
      <c r="B21378" s="42"/>
      <c r="D21378" s="90"/>
      <c r="F21378" s="90"/>
      <c r="G21378" s="42"/>
      <c r="H21378" s="90"/>
      <c r="M21378" s="42"/>
      <c r="S21378" s="42"/>
      <c r="T21378" s="42"/>
      <c r="U21378" s="42"/>
      <c r="V21378" s="42"/>
      <c r="W21378" s="42"/>
      <c r="X21378" s="42"/>
      <c r="Y21378" s="42"/>
      <c r="Z21378" s="42"/>
    </row>
    <row r="21379">
      <c r="B21379" s="42"/>
      <c r="D21379" s="90"/>
      <c r="F21379" s="90"/>
      <c r="G21379" s="42"/>
      <c r="H21379" s="90"/>
      <c r="M21379" s="42"/>
      <c r="S21379" s="42"/>
      <c r="T21379" s="42"/>
      <c r="U21379" s="42"/>
      <c r="V21379" s="42"/>
      <c r="W21379" s="42"/>
      <c r="X21379" s="42"/>
      <c r="Y21379" s="42"/>
      <c r="Z21379" s="42"/>
    </row>
    <row r="21380">
      <c r="B21380" s="42"/>
      <c r="D21380" s="90"/>
      <c r="F21380" s="90"/>
      <c r="G21380" s="42"/>
      <c r="H21380" s="90"/>
      <c r="M21380" s="42"/>
      <c r="S21380" s="42"/>
      <c r="T21380" s="42"/>
      <c r="U21380" s="42"/>
      <c r="V21380" s="42"/>
      <c r="W21380" s="42"/>
      <c r="X21380" s="42"/>
      <c r="Y21380" s="42"/>
      <c r="Z21380" s="42"/>
    </row>
    <row r="21381">
      <c r="B21381" s="42"/>
      <c r="D21381" s="90"/>
      <c r="F21381" s="90"/>
      <c r="G21381" s="42"/>
      <c r="H21381" s="90"/>
      <c r="M21381" s="42"/>
      <c r="S21381" s="42"/>
      <c r="T21381" s="42"/>
      <c r="U21381" s="42"/>
      <c r="V21381" s="42"/>
      <c r="W21381" s="42"/>
      <c r="X21381" s="42"/>
      <c r="Y21381" s="42"/>
      <c r="Z21381" s="42"/>
    </row>
    <row r="21382">
      <c r="B21382" s="42"/>
      <c r="D21382" s="90"/>
      <c r="F21382" s="90"/>
      <c r="G21382" s="42"/>
      <c r="H21382" s="90"/>
      <c r="M21382" s="42"/>
      <c r="S21382" s="42"/>
      <c r="T21382" s="42"/>
      <c r="U21382" s="42"/>
      <c r="V21382" s="42"/>
      <c r="W21382" s="42"/>
      <c r="X21382" s="42"/>
      <c r="Y21382" s="42"/>
      <c r="Z21382" s="42"/>
    </row>
    <row r="21383">
      <c r="B21383" s="42"/>
      <c r="D21383" s="90"/>
      <c r="F21383" s="90"/>
      <c r="G21383" s="42"/>
      <c r="H21383" s="90"/>
      <c r="M21383" s="42"/>
      <c r="S21383" s="42"/>
      <c r="T21383" s="42"/>
      <c r="U21383" s="42"/>
      <c r="V21383" s="42"/>
      <c r="W21383" s="42"/>
      <c r="X21383" s="42"/>
      <c r="Y21383" s="42"/>
      <c r="Z21383" s="42"/>
    </row>
    <row r="21384">
      <c r="B21384" s="42"/>
      <c r="D21384" s="90"/>
      <c r="F21384" s="90"/>
      <c r="G21384" s="42"/>
      <c r="H21384" s="90"/>
      <c r="M21384" s="42"/>
      <c r="S21384" s="42"/>
      <c r="T21384" s="42"/>
      <c r="U21384" s="42"/>
      <c r="V21384" s="42"/>
      <c r="W21384" s="42"/>
      <c r="X21384" s="42"/>
      <c r="Y21384" s="42"/>
      <c r="Z21384" s="42"/>
    </row>
    <row r="21385">
      <c r="B21385" s="42"/>
      <c r="D21385" s="90"/>
      <c r="F21385" s="90"/>
      <c r="G21385" s="42"/>
      <c r="H21385" s="90"/>
      <c r="M21385" s="42"/>
      <c r="S21385" s="42"/>
      <c r="T21385" s="42"/>
      <c r="U21385" s="42"/>
      <c r="V21385" s="42"/>
      <c r="W21385" s="42"/>
      <c r="X21385" s="42"/>
      <c r="Y21385" s="42"/>
      <c r="Z21385" s="42"/>
    </row>
    <row r="21386">
      <c r="B21386" s="42"/>
      <c r="D21386" s="90"/>
      <c r="F21386" s="90"/>
      <c r="G21386" s="42"/>
      <c r="H21386" s="90"/>
      <c r="M21386" s="42"/>
      <c r="S21386" s="42"/>
      <c r="T21386" s="42"/>
      <c r="U21386" s="42"/>
      <c r="V21386" s="42"/>
      <c r="W21386" s="42"/>
      <c r="X21386" s="42"/>
      <c r="Y21386" s="42"/>
      <c r="Z21386" s="42"/>
    </row>
    <row r="21387">
      <c r="B21387" s="42"/>
      <c r="D21387" s="90"/>
      <c r="F21387" s="90"/>
      <c r="G21387" s="42"/>
      <c r="H21387" s="90"/>
      <c r="M21387" s="42"/>
      <c r="S21387" s="42"/>
      <c r="T21387" s="42"/>
      <c r="U21387" s="42"/>
      <c r="V21387" s="42"/>
      <c r="W21387" s="42"/>
      <c r="X21387" s="42"/>
      <c r="Y21387" s="42"/>
      <c r="Z21387" s="42"/>
    </row>
    <row r="21388">
      <c r="B21388" s="42"/>
      <c r="D21388" s="90"/>
      <c r="F21388" s="90"/>
      <c r="G21388" s="42"/>
      <c r="H21388" s="90"/>
      <c r="M21388" s="42"/>
      <c r="S21388" s="42"/>
      <c r="T21388" s="42"/>
      <c r="U21388" s="42"/>
      <c r="V21388" s="42"/>
      <c r="W21388" s="42"/>
      <c r="X21388" s="42"/>
      <c r="Y21388" s="42"/>
      <c r="Z21388" s="42"/>
    </row>
    <row r="21389">
      <c r="B21389" s="42"/>
      <c r="D21389" s="90"/>
      <c r="F21389" s="90"/>
      <c r="G21389" s="42"/>
      <c r="H21389" s="90"/>
      <c r="M21389" s="42"/>
      <c r="S21389" s="42"/>
      <c r="T21389" s="42"/>
      <c r="U21389" s="42"/>
      <c r="V21389" s="42"/>
      <c r="W21389" s="42"/>
      <c r="X21389" s="42"/>
      <c r="Y21389" s="42"/>
      <c r="Z21389" s="42"/>
    </row>
    <row r="21390">
      <c r="B21390" s="42"/>
      <c r="D21390" s="90"/>
      <c r="F21390" s="90"/>
      <c r="G21390" s="42"/>
      <c r="H21390" s="90"/>
      <c r="M21390" s="42"/>
      <c r="S21390" s="42"/>
      <c r="T21390" s="42"/>
      <c r="U21390" s="42"/>
      <c r="V21390" s="42"/>
      <c r="W21390" s="42"/>
      <c r="X21390" s="42"/>
      <c r="Y21390" s="42"/>
      <c r="Z21390" s="42"/>
    </row>
    <row r="21391">
      <c r="B21391" s="42"/>
      <c r="D21391" s="90"/>
      <c r="F21391" s="90"/>
      <c r="G21391" s="42"/>
      <c r="H21391" s="90"/>
      <c r="M21391" s="42"/>
      <c r="S21391" s="42"/>
      <c r="T21391" s="42"/>
      <c r="U21391" s="42"/>
      <c r="V21391" s="42"/>
      <c r="W21391" s="42"/>
      <c r="X21391" s="42"/>
      <c r="Y21391" s="42"/>
      <c r="Z21391" s="42"/>
    </row>
    <row r="21392">
      <c r="B21392" s="42"/>
      <c r="D21392" s="90"/>
      <c r="F21392" s="90"/>
      <c r="G21392" s="42"/>
      <c r="H21392" s="90"/>
      <c r="M21392" s="42"/>
      <c r="S21392" s="42"/>
      <c r="T21392" s="42"/>
      <c r="U21392" s="42"/>
      <c r="V21392" s="42"/>
      <c r="W21392" s="42"/>
      <c r="X21392" s="42"/>
      <c r="Y21392" s="42"/>
      <c r="Z21392" s="42"/>
    </row>
    <row r="21393">
      <c r="B21393" s="42"/>
      <c r="D21393" s="90"/>
      <c r="F21393" s="90"/>
      <c r="G21393" s="42"/>
      <c r="H21393" s="90"/>
      <c r="M21393" s="42"/>
      <c r="S21393" s="42"/>
      <c r="T21393" s="42"/>
      <c r="U21393" s="42"/>
      <c r="V21393" s="42"/>
      <c r="W21393" s="42"/>
      <c r="X21393" s="42"/>
      <c r="Y21393" s="42"/>
      <c r="Z21393" s="42"/>
    </row>
    <row r="21394">
      <c r="B21394" s="42"/>
      <c r="D21394" s="90"/>
      <c r="F21394" s="90"/>
      <c r="G21394" s="42"/>
      <c r="H21394" s="90"/>
      <c r="M21394" s="42"/>
      <c r="S21394" s="42"/>
      <c r="T21394" s="42"/>
      <c r="U21394" s="42"/>
      <c r="V21394" s="42"/>
      <c r="W21394" s="42"/>
      <c r="X21394" s="42"/>
      <c r="Y21394" s="42"/>
      <c r="Z21394" s="42"/>
    </row>
    <row r="21395">
      <c r="B21395" s="42"/>
      <c r="D21395" s="90"/>
      <c r="F21395" s="90"/>
      <c r="G21395" s="42"/>
      <c r="H21395" s="90"/>
      <c r="M21395" s="42"/>
      <c r="S21395" s="42"/>
      <c r="T21395" s="42"/>
      <c r="U21395" s="42"/>
      <c r="V21395" s="42"/>
      <c r="W21395" s="42"/>
      <c r="X21395" s="42"/>
      <c r="Y21395" s="42"/>
      <c r="Z21395" s="42"/>
    </row>
    <row r="21396">
      <c r="B21396" s="42"/>
      <c r="D21396" s="90"/>
      <c r="F21396" s="90"/>
      <c r="G21396" s="42"/>
      <c r="H21396" s="90"/>
      <c r="M21396" s="42"/>
      <c r="S21396" s="42"/>
      <c r="T21396" s="42"/>
      <c r="U21396" s="42"/>
      <c r="V21396" s="42"/>
      <c r="W21396" s="42"/>
      <c r="X21396" s="42"/>
      <c r="Y21396" s="42"/>
      <c r="Z21396" s="42"/>
    </row>
    <row r="21397">
      <c r="B21397" s="42"/>
      <c r="D21397" s="90"/>
      <c r="F21397" s="90"/>
      <c r="G21397" s="42"/>
      <c r="H21397" s="90"/>
      <c r="M21397" s="42"/>
      <c r="S21397" s="42"/>
      <c r="T21397" s="42"/>
      <c r="U21397" s="42"/>
      <c r="V21397" s="42"/>
      <c r="W21397" s="42"/>
      <c r="X21397" s="42"/>
      <c r="Y21397" s="42"/>
      <c r="Z21397" s="42"/>
    </row>
    <row r="21398">
      <c r="B21398" s="42"/>
      <c r="D21398" s="90"/>
      <c r="F21398" s="90"/>
      <c r="G21398" s="42"/>
      <c r="H21398" s="90"/>
      <c r="M21398" s="42"/>
      <c r="S21398" s="42"/>
      <c r="T21398" s="42"/>
      <c r="U21398" s="42"/>
      <c r="V21398" s="42"/>
      <c r="W21398" s="42"/>
      <c r="X21398" s="42"/>
      <c r="Y21398" s="42"/>
      <c r="Z21398" s="42"/>
    </row>
    <row r="21399">
      <c r="B21399" s="42"/>
      <c r="D21399" s="90"/>
      <c r="F21399" s="90"/>
      <c r="G21399" s="42"/>
      <c r="H21399" s="90"/>
      <c r="M21399" s="42"/>
      <c r="S21399" s="42"/>
      <c r="T21399" s="42"/>
      <c r="U21399" s="42"/>
      <c r="V21399" s="42"/>
      <c r="W21399" s="42"/>
      <c r="X21399" s="42"/>
      <c r="Y21399" s="42"/>
      <c r="Z21399" s="42"/>
    </row>
    <row r="21400">
      <c r="B21400" s="42"/>
      <c r="D21400" s="90"/>
      <c r="F21400" s="90"/>
      <c r="G21400" s="42"/>
      <c r="H21400" s="90"/>
      <c r="M21400" s="42"/>
      <c r="S21400" s="42"/>
      <c r="T21400" s="42"/>
      <c r="U21400" s="42"/>
      <c r="V21400" s="42"/>
      <c r="W21400" s="42"/>
      <c r="X21400" s="42"/>
      <c r="Y21400" s="42"/>
      <c r="Z21400" s="42"/>
    </row>
    <row r="21401">
      <c r="B21401" s="42"/>
      <c r="D21401" s="90"/>
      <c r="F21401" s="90"/>
      <c r="G21401" s="42"/>
      <c r="H21401" s="90"/>
      <c r="M21401" s="42"/>
      <c r="S21401" s="42"/>
      <c r="T21401" s="42"/>
      <c r="U21401" s="42"/>
      <c r="V21401" s="42"/>
      <c r="W21401" s="42"/>
      <c r="X21401" s="42"/>
      <c r="Y21401" s="42"/>
      <c r="Z21401" s="42"/>
    </row>
    <row r="21402">
      <c r="B21402" s="42"/>
      <c r="D21402" s="90"/>
      <c r="F21402" s="90"/>
      <c r="G21402" s="42"/>
      <c r="H21402" s="90"/>
      <c r="M21402" s="42"/>
      <c r="S21402" s="42"/>
      <c r="T21402" s="42"/>
      <c r="U21402" s="42"/>
      <c r="V21402" s="42"/>
      <c r="W21402" s="42"/>
      <c r="X21402" s="42"/>
      <c r="Y21402" s="42"/>
      <c r="Z21402" s="42"/>
    </row>
    <row r="21403">
      <c r="B21403" s="42"/>
      <c r="D21403" s="90"/>
      <c r="F21403" s="90"/>
      <c r="G21403" s="42"/>
      <c r="H21403" s="90"/>
      <c r="M21403" s="42"/>
      <c r="S21403" s="42"/>
      <c r="T21403" s="42"/>
      <c r="U21403" s="42"/>
      <c r="V21403" s="42"/>
      <c r="W21403" s="42"/>
      <c r="X21403" s="42"/>
      <c r="Y21403" s="42"/>
      <c r="Z21403" s="42"/>
    </row>
    <row r="21404">
      <c r="B21404" s="42"/>
      <c r="D21404" s="90"/>
      <c r="F21404" s="90"/>
      <c r="G21404" s="42"/>
      <c r="H21404" s="90"/>
      <c r="M21404" s="42"/>
      <c r="S21404" s="42"/>
      <c r="T21404" s="42"/>
      <c r="U21404" s="42"/>
      <c r="V21404" s="42"/>
      <c r="W21404" s="42"/>
      <c r="X21404" s="42"/>
      <c r="Y21404" s="42"/>
      <c r="Z21404" s="42"/>
    </row>
    <row r="21405">
      <c r="B21405" s="42"/>
      <c r="D21405" s="90"/>
      <c r="F21405" s="90"/>
      <c r="G21405" s="42"/>
      <c r="H21405" s="90"/>
      <c r="M21405" s="42"/>
      <c r="S21405" s="42"/>
      <c r="T21405" s="42"/>
      <c r="U21405" s="42"/>
      <c r="V21405" s="42"/>
      <c r="W21405" s="42"/>
      <c r="X21405" s="42"/>
      <c r="Y21405" s="42"/>
      <c r="Z21405" s="42"/>
    </row>
    <row r="21406">
      <c r="B21406" s="42"/>
      <c r="D21406" s="90"/>
      <c r="F21406" s="90"/>
      <c r="G21406" s="42"/>
      <c r="H21406" s="90"/>
      <c r="M21406" s="42"/>
      <c r="S21406" s="42"/>
      <c r="T21406" s="42"/>
      <c r="U21406" s="42"/>
      <c r="V21406" s="42"/>
      <c r="W21406" s="42"/>
      <c r="X21406" s="42"/>
      <c r="Y21406" s="42"/>
      <c r="Z21406" s="42"/>
    </row>
    <row r="21407">
      <c r="B21407" s="42"/>
      <c r="D21407" s="90"/>
      <c r="F21407" s="90"/>
      <c r="G21407" s="42"/>
      <c r="H21407" s="90"/>
      <c r="M21407" s="42"/>
      <c r="S21407" s="42"/>
      <c r="T21407" s="42"/>
      <c r="U21407" s="42"/>
      <c r="V21407" s="42"/>
      <c r="W21407" s="42"/>
      <c r="X21407" s="42"/>
      <c r="Y21407" s="42"/>
      <c r="Z21407" s="42"/>
    </row>
    <row r="21408">
      <c r="B21408" s="42"/>
      <c r="D21408" s="90"/>
      <c r="F21408" s="90"/>
      <c r="G21408" s="42"/>
      <c r="H21408" s="90"/>
      <c r="M21408" s="42"/>
      <c r="S21408" s="42"/>
      <c r="T21408" s="42"/>
      <c r="U21408" s="42"/>
      <c r="V21408" s="42"/>
      <c r="W21408" s="42"/>
      <c r="X21408" s="42"/>
      <c r="Y21408" s="42"/>
      <c r="Z21408" s="42"/>
    </row>
    <row r="21409">
      <c r="B21409" s="42"/>
      <c r="D21409" s="90"/>
      <c r="F21409" s="90"/>
      <c r="G21409" s="42"/>
      <c r="H21409" s="90"/>
      <c r="M21409" s="42"/>
      <c r="S21409" s="42"/>
      <c r="T21409" s="42"/>
      <c r="U21409" s="42"/>
      <c r="V21409" s="42"/>
      <c r="W21409" s="42"/>
      <c r="X21409" s="42"/>
      <c r="Y21409" s="42"/>
      <c r="Z21409" s="42"/>
    </row>
    <row r="21410">
      <c r="B21410" s="42"/>
      <c r="D21410" s="90"/>
      <c r="F21410" s="90"/>
      <c r="G21410" s="42"/>
      <c r="H21410" s="90"/>
      <c r="M21410" s="42"/>
      <c r="S21410" s="42"/>
      <c r="T21410" s="42"/>
      <c r="U21410" s="42"/>
      <c r="V21410" s="42"/>
      <c r="W21410" s="42"/>
      <c r="X21410" s="42"/>
      <c r="Y21410" s="42"/>
      <c r="Z21410" s="42"/>
    </row>
    <row r="21411">
      <c r="B21411" s="42"/>
      <c r="D21411" s="90"/>
      <c r="F21411" s="90"/>
      <c r="G21411" s="42"/>
      <c r="H21411" s="90"/>
      <c r="M21411" s="42"/>
      <c r="S21411" s="42"/>
      <c r="T21411" s="42"/>
      <c r="U21411" s="42"/>
      <c r="V21411" s="42"/>
      <c r="W21411" s="42"/>
      <c r="X21411" s="42"/>
      <c r="Y21411" s="42"/>
      <c r="Z21411" s="42"/>
    </row>
    <row r="21412">
      <c r="B21412" s="42"/>
      <c r="D21412" s="90"/>
      <c r="F21412" s="90"/>
      <c r="G21412" s="42"/>
      <c r="H21412" s="90"/>
      <c r="M21412" s="42"/>
      <c r="S21412" s="42"/>
      <c r="T21412" s="42"/>
      <c r="U21412" s="42"/>
      <c r="V21412" s="42"/>
      <c r="W21412" s="42"/>
      <c r="X21412" s="42"/>
      <c r="Y21412" s="42"/>
      <c r="Z21412" s="42"/>
    </row>
    <row r="21413">
      <c r="B21413" s="42"/>
      <c r="D21413" s="90"/>
      <c r="F21413" s="90"/>
      <c r="G21413" s="42"/>
      <c r="H21413" s="90"/>
      <c r="M21413" s="42"/>
      <c r="S21413" s="42"/>
      <c r="T21413" s="42"/>
      <c r="U21413" s="42"/>
      <c r="V21413" s="42"/>
      <c r="W21413" s="42"/>
      <c r="X21413" s="42"/>
      <c r="Y21413" s="42"/>
      <c r="Z21413" s="42"/>
    </row>
    <row r="21414">
      <c r="B21414" s="42"/>
      <c r="D21414" s="90"/>
      <c r="F21414" s="90"/>
      <c r="G21414" s="42"/>
      <c r="H21414" s="90"/>
      <c r="M21414" s="42"/>
      <c r="S21414" s="42"/>
      <c r="T21414" s="42"/>
      <c r="U21414" s="42"/>
      <c r="V21414" s="42"/>
      <c r="W21414" s="42"/>
      <c r="X21414" s="42"/>
      <c r="Y21414" s="42"/>
      <c r="Z21414" s="42"/>
    </row>
    <row r="21415">
      <c r="B21415" s="42"/>
      <c r="D21415" s="90"/>
      <c r="F21415" s="90"/>
      <c r="G21415" s="42"/>
      <c r="H21415" s="90"/>
      <c r="M21415" s="42"/>
      <c r="S21415" s="42"/>
      <c r="T21415" s="42"/>
      <c r="U21415" s="42"/>
      <c r="V21415" s="42"/>
      <c r="W21415" s="42"/>
      <c r="X21415" s="42"/>
      <c r="Y21415" s="42"/>
      <c r="Z21415" s="42"/>
    </row>
    <row r="21416">
      <c r="B21416" s="42"/>
      <c r="D21416" s="90"/>
      <c r="F21416" s="90"/>
      <c r="G21416" s="42"/>
      <c r="H21416" s="90"/>
      <c r="M21416" s="42"/>
      <c r="S21416" s="42"/>
      <c r="T21416" s="42"/>
      <c r="U21416" s="42"/>
      <c r="V21416" s="42"/>
      <c r="W21416" s="42"/>
      <c r="X21416" s="42"/>
      <c r="Y21416" s="42"/>
      <c r="Z21416" s="42"/>
    </row>
    <row r="21417">
      <c r="B21417" s="42"/>
      <c r="D21417" s="90"/>
      <c r="F21417" s="90"/>
      <c r="G21417" s="42"/>
      <c r="H21417" s="90"/>
      <c r="M21417" s="42"/>
      <c r="S21417" s="42"/>
      <c r="T21417" s="42"/>
      <c r="U21417" s="42"/>
      <c r="V21417" s="42"/>
      <c r="W21417" s="42"/>
      <c r="X21417" s="42"/>
      <c r="Y21417" s="42"/>
      <c r="Z21417" s="42"/>
    </row>
    <row r="21418">
      <c r="B21418" s="42"/>
      <c r="D21418" s="90"/>
      <c r="F21418" s="90"/>
      <c r="G21418" s="42"/>
      <c r="H21418" s="90"/>
      <c r="M21418" s="42"/>
      <c r="S21418" s="42"/>
      <c r="T21418" s="42"/>
      <c r="U21418" s="42"/>
      <c r="V21418" s="42"/>
      <c r="W21418" s="42"/>
      <c r="X21418" s="42"/>
      <c r="Y21418" s="42"/>
      <c r="Z21418" s="42"/>
    </row>
    <row r="21419">
      <c r="B21419" s="42"/>
      <c r="D21419" s="90"/>
      <c r="F21419" s="90"/>
      <c r="G21419" s="42"/>
      <c r="H21419" s="90"/>
      <c r="M21419" s="42"/>
      <c r="S21419" s="42"/>
      <c r="T21419" s="42"/>
      <c r="U21419" s="42"/>
      <c r="V21419" s="42"/>
      <c r="W21419" s="42"/>
      <c r="X21419" s="42"/>
      <c r="Y21419" s="42"/>
      <c r="Z21419" s="42"/>
    </row>
    <row r="21420">
      <c r="B21420" s="42"/>
      <c r="D21420" s="90"/>
      <c r="F21420" s="90"/>
      <c r="G21420" s="42"/>
      <c r="H21420" s="90"/>
      <c r="M21420" s="42"/>
      <c r="S21420" s="42"/>
      <c r="T21420" s="42"/>
      <c r="U21420" s="42"/>
      <c r="V21420" s="42"/>
      <c r="W21420" s="42"/>
      <c r="X21420" s="42"/>
      <c r="Y21420" s="42"/>
      <c r="Z21420" s="42"/>
    </row>
    <row r="21421">
      <c r="B21421" s="42"/>
      <c r="D21421" s="90"/>
      <c r="F21421" s="90"/>
      <c r="G21421" s="42"/>
      <c r="H21421" s="90"/>
      <c r="M21421" s="42"/>
      <c r="S21421" s="42"/>
      <c r="T21421" s="42"/>
      <c r="U21421" s="42"/>
      <c r="V21421" s="42"/>
      <c r="W21421" s="42"/>
      <c r="X21421" s="42"/>
      <c r="Y21421" s="42"/>
      <c r="Z21421" s="42"/>
    </row>
    <row r="21422">
      <c r="B21422" s="42"/>
      <c r="D21422" s="90"/>
      <c r="F21422" s="90"/>
      <c r="G21422" s="42"/>
      <c r="H21422" s="90"/>
      <c r="M21422" s="42"/>
      <c r="S21422" s="42"/>
      <c r="T21422" s="42"/>
      <c r="U21422" s="42"/>
      <c r="V21422" s="42"/>
      <c r="W21422" s="42"/>
      <c r="X21422" s="42"/>
      <c r="Y21422" s="42"/>
      <c r="Z21422" s="42"/>
    </row>
    <row r="21423">
      <c r="B21423" s="42"/>
      <c r="D21423" s="90"/>
      <c r="F21423" s="90"/>
      <c r="G21423" s="42"/>
      <c r="H21423" s="90"/>
      <c r="M21423" s="42"/>
      <c r="S21423" s="42"/>
      <c r="T21423" s="42"/>
      <c r="U21423" s="42"/>
      <c r="V21423" s="42"/>
      <c r="W21423" s="42"/>
      <c r="X21423" s="42"/>
      <c r="Y21423" s="42"/>
      <c r="Z21423" s="42"/>
    </row>
    <row r="21424">
      <c r="B21424" s="42"/>
      <c r="D21424" s="90"/>
      <c r="F21424" s="90"/>
      <c r="G21424" s="42"/>
      <c r="H21424" s="90"/>
      <c r="M21424" s="42"/>
      <c r="S21424" s="42"/>
      <c r="T21424" s="42"/>
      <c r="U21424" s="42"/>
      <c r="V21424" s="42"/>
      <c r="W21424" s="42"/>
      <c r="X21424" s="42"/>
      <c r="Y21424" s="42"/>
      <c r="Z21424" s="42"/>
    </row>
    <row r="21425">
      <c r="B21425" s="42"/>
      <c r="D21425" s="90"/>
      <c r="F21425" s="90"/>
      <c r="G21425" s="42"/>
      <c r="H21425" s="90"/>
      <c r="M21425" s="42"/>
      <c r="S21425" s="42"/>
      <c r="T21425" s="42"/>
      <c r="U21425" s="42"/>
      <c r="V21425" s="42"/>
      <c r="W21425" s="42"/>
      <c r="X21425" s="42"/>
      <c r="Y21425" s="42"/>
      <c r="Z21425" s="42"/>
    </row>
    <row r="21426">
      <c r="B21426" s="42"/>
      <c r="D21426" s="90"/>
      <c r="F21426" s="90"/>
      <c r="G21426" s="42"/>
      <c r="H21426" s="90"/>
      <c r="M21426" s="42"/>
      <c r="S21426" s="42"/>
      <c r="T21426" s="42"/>
      <c r="U21426" s="42"/>
      <c r="V21426" s="42"/>
      <c r="W21426" s="42"/>
      <c r="X21426" s="42"/>
      <c r="Y21426" s="42"/>
      <c r="Z21426" s="42"/>
    </row>
    <row r="21427">
      <c r="B21427" s="42"/>
      <c r="D21427" s="90"/>
      <c r="F21427" s="90"/>
      <c r="G21427" s="42"/>
      <c r="H21427" s="90"/>
      <c r="M21427" s="42"/>
      <c r="S21427" s="42"/>
      <c r="T21427" s="42"/>
      <c r="U21427" s="42"/>
      <c r="V21427" s="42"/>
      <c r="W21427" s="42"/>
      <c r="X21427" s="42"/>
      <c r="Y21427" s="42"/>
      <c r="Z21427" s="42"/>
    </row>
    <row r="21428">
      <c r="B21428" s="42"/>
      <c r="D21428" s="90"/>
      <c r="F21428" s="90"/>
      <c r="G21428" s="42"/>
      <c r="H21428" s="90"/>
      <c r="M21428" s="42"/>
      <c r="S21428" s="42"/>
      <c r="T21428" s="42"/>
      <c r="U21428" s="42"/>
      <c r="V21428" s="42"/>
      <c r="W21428" s="42"/>
      <c r="X21428" s="42"/>
      <c r="Y21428" s="42"/>
      <c r="Z21428" s="42"/>
    </row>
    <row r="21429">
      <c r="B21429" s="42"/>
      <c r="D21429" s="90"/>
      <c r="F21429" s="90"/>
      <c r="G21429" s="42"/>
      <c r="H21429" s="90"/>
      <c r="M21429" s="42"/>
      <c r="S21429" s="42"/>
      <c r="T21429" s="42"/>
      <c r="U21429" s="42"/>
      <c r="V21429" s="42"/>
      <c r="W21429" s="42"/>
      <c r="X21429" s="42"/>
      <c r="Y21429" s="42"/>
      <c r="Z21429" s="42"/>
    </row>
    <row r="21430">
      <c r="B21430" s="42"/>
      <c r="D21430" s="90"/>
      <c r="F21430" s="90"/>
      <c r="G21430" s="42"/>
      <c r="H21430" s="90"/>
      <c r="M21430" s="42"/>
      <c r="S21430" s="42"/>
      <c r="T21430" s="42"/>
      <c r="U21430" s="42"/>
      <c r="V21430" s="42"/>
      <c r="W21430" s="42"/>
      <c r="X21430" s="42"/>
      <c r="Y21430" s="42"/>
      <c r="Z21430" s="42"/>
    </row>
    <row r="21431">
      <c r="B21431" s="42"/>
      <c r="D21431" s="90"/>
      <c r="F21431" s="90"/>
      <c r="G21431" s="42"/>
      <c r="H21431" s="90"/>
      <c r="M21431" s="42"/>
      <c r="S21431" s="42"/>
      <c r="T21431" s="42"/>
      <c r="U21431" s="42"/>
      <c r="V21431" s="42"/>
      <c r="W21431" s="42"/>
      <c r="X21431" s="42"/>
      <c r="Y21431" s="42"/>
      <c r="Z21431" s="42"/>
    </row>
    <row r="21432">
      <c r="B21432" s="42"/>
      <c r="D21432" s="90"/>
      <c r="F21432" s="90"/>
      <c r="G21432" s="42"/>
      <c r="H21432" s="90"/>
      <c r="M21432" s="42"/>
      <c r="S21432" s="42"/>
      <c r="T21432" s="42"/>
      <c r="U21432" s="42"/>
      <c r="V21432" s="42"/>
      <c r="W21432" s="42"/>
      <c r="X21432" s="42"/>
      <c r="Y21432" s="42"/>
      <c r="Z21432" s="42"/>
    </row>
    <row r="21433">
      <c r="B21433" s="42"/>
      <c r="D21433" s="90"/>
      <c r="F21433" s="90"/>
      <c r="G21433" s="42"/>
      <c r="H21433" s="90"/>
      <c r="M21433" s="42"/>
      <c r="S21433" s="42"/>
      <c r="T21433" s="42"/>
      <c r="U21433" s="42"/>
      <c r="V21433" s="42"/>
      <c r="W21433" s="42"/>
      <c r="X21433" s="42"/>
      <c r="Y21433" s="42"/>
      <c r="Z21433" s="42"/>
    </row>
    <row r="21434">
      <c r="B21434" s="42"/>
      <c r="D21434" s="90"/>
      <c r="F21434" s="90"/>
      <c r="G21434" s="42"/>
      <c r="H21434" s="90"/>
      <c r="M21434" s="42"/>
      <c r="S21434" s="42"/>
      <c r="T21434" s="42"/>
      <c r="U21434" s="42"/>
      <c r="V21434" s="42"/>
      <c r="W21434" s="42"/>
      <c r="X21434" s="42"/>
      <c r="Y21434" s="42"/>
      <c r="Z21434" s="42"/>
    </row>
    <row r="21435">
      <c r="B21435" s="42"/>
      <c r="D21435" s="90"/>
      <c r="F21435" s="90"/>
      <c r="G21435" s="42"/>
      <c r="H21435" s="90"/>
      <c r="M21435" s="42"/>
      <c r="S21435" s="42"/>
      <c r="T21435" s="42"/>
      <c r="U21435" s="42"/>
      <c r="V21435" s="42"/>
      <c r="W21435" s="42"/>
      <c r="X21435" s="42"/>
      <c r="Y21435" s="42"/>
      <c r="Z21435" s="42"/>
    </row>
    <row r="21436">
      <c r="B21436" s="42"/>
      <c r="D21436" s="90"/>
      <c r="F21436" s="90"/>
      <c r="G21436" s="42"/>
      <c r="H21436" s="90"/>
      <c r="M21436" s="42"/>
      <c r="S21436" s="42"/>
      <c r="T21436" s="42"/>
      <c r="U21436" s="42"/>
      <c r="V21436" s="42"/>
      <c r="W21436" s="42"/>
      <c r="X21436" s="42"/>
      <c r="Y21436" s="42"/>
      <c r="Z21436" s="42"/>
    </row>
    <row r="21437">
      <c r="B21437" s="42"/>
      <c r="D21437" s="90"/>
      <c r="F21437" s="90"/>
      <c r="G21437" s="42"/>
      <c r="H21437" s="90"/>
      <c r="M21437" s="42"/>
      <c r="S21437" s="42"/>
      <c r="T21437" s="42"/>
      <c r="U21437" s="42"/>
      <c r="V21437" s="42"/>
      <c r="W21437" s="42"/>
      <c r="X21437" s="42"/>
      <c r="Y21437" s="42"/>
      <c r="Z21437" s="42"/>
    </row>
    <row r="21438">
      <c r="B21438" s="42"/>
      <c r="D21438" s="90"/>
      <c r="F21438" s="90"/>
      <c r="G21438" s="42"/>
      <c r="H21438" s="90"/>
      <c r="M21438" s="42"/>
      <c r="S21438" s="42"/>
      <c r="T21438" s="42"/>
      <c r="U21438" s="42"/>
      <c r="V21438" s="42"/>
      <c r="W21438" s="42"/>
      <c r="X21438" s="42"/>
      <c r="Y21438" s="42"/>
      <c r="Z21438" s="42"/>
    </row>
    <row r="21439">
      <c r="B21439" s="42"/>
      <c r="D21439" s="90"/>
      <c r="F21439" s="90"/>
      <c r="G21439" s="42"/>
      <c r="H21439" s="90"/>
      <c r="M21439" s="42"/>
      <c r="S21439" s="42"/>
      <c r="T21439" s="42"/>
      <c r="U21439" s="42"/>
      <c r="V21439" s="42"/>
      <c r="W21439" s="42"/>
      <c r="X21439" s="42"/>
      <c r="Y21439" s="42"/>
      <c r="Z21439" s="42"/>
    </row>
    <row r="21440">
      <c r="B21440" s="42"/>
      <c r="D21440" s="90"/>
      <c r="F21440" s="90"/>
      <c r="G21440" s="42"/>
      <c r="H21440" s="90"/>
      <c r="M21440" s="42"/>
      <c r="S21440" s="42"/>
      <c r="T21440" s="42"/>
      <c r="U21440" s="42"/>
      <c r="V21440" s="42"/>
      <c r="W21440" s="42"/>
      <c r="X21440" s="42"/>
      <c r="Y21440" s="42"/>
      <c r="Z21440" s="42"/>
    </row>
    <row r="21441">
      <c r="B21441" s="42"/>
      <c r="D21441" s="90"/>
      <c r="F21441" s="90"/>
      <c r="G21441" s="42"/>
      <c r="H21441" s="90"/>
      <c r="M21441" s="42"/>
      <c r="S21441" s="42"/>
      <c r="T21441" s="42"/>
      <c r="U21441" s="42"/>
      <c r="V21441" s="42"/>
      <c r="W21441" s="42"/>
      <c r="X21441" s="42"/>
      <c r="Y21441" s="42"/>
      <c r="Z21441" s="42"/>
    </row>
    <row r="21442">
      <c r="B21442" s="42"/>
      <c r="D21442" s="90"/>
      <c r="F21442" s="90"/>
      <c r="G21442" s="42"/>
      <c r="H21442" s="90"/>
      <c r="M21442" s="42"/>
      <c r="S21442" s="42"/>
      <c r="T21442" s="42"/>
      <c r="U21442" s="42"/>
      <c r="V21442" s="42"/>
      <c r="W21442" s="42"/>
      <c r="X21442" s="42"/>
      <c r="Y21442" s="42"/>
      <c r="Z21442" s="42"/>
    </row>
    <row r="21443">
      <c r="B21443" s="42"/>
      <c r="D21443" s="90"/>
      <c r="F21443" s="90"/>
      <c r="G21443" s="42"/>
      <c r="H21443" s="90"/>
      <c r="M21443" s="42"/>
      <c r="S21443" s="42"/>
      <c r="T21443" s="42"/>
      <c r="U21443" s="42"/>
      <c r="V21443" s="42"/>
      <c r="W21443" s="42"/>
      <c r="X21443" s="42"/>
      <c r="Y21443" s="42"/>
      <c r="Z21443" s="42"/>
    </row>
    <row r="21444">
      <c r="B21444" s="42"/>
      <c r="D21444" s="90"/>
      <c r="F21444" s="90"/>
      <c r="G21444" s="42"/>
      <c r="H21444" s="90"/>
      <c r="M21444" s="42"/>
      <c r="S21444" s="42"/>
      <c r="T21444" s="42"/>
      <c r="U21444" s="42"/>
      <c r="V21444" s="42"/>
      <c r="W21444" s="42"/>
      <c r="X21444" s="42"/>
      <c r="Y21444" s="42"/>
      <c r="Z21444" s="42"/>
    </row>
    <row r="21445">
      <c r="B21445" s="42"/>
      <c r="D21445" s="90"/>
      <c r="F21445" s="90"/>
      <c r="G21445" s="42"/>
      <c r="H21445" s="90"/>
      <c r="M21445" s="42"/>
      <c r="S21445" s="42"/>
      <c r="T21445" s="42"/>
      <c r="U21445" s="42"/>
      <c r="V21445" s="42"/>
      <c r="W21445" s="42"/>
      <c r="X21445" s="42"/>
      <c r="Y21445" s="42"/>
      <c r="Z21445" s="42"/>
    </row>
    <row r="21446">
      <c r="B21446" s="42"/>
      <c r="D21446" s="90"/>
      <c r="F21446" s="90"/>
      <c r="G21446" s="42"/>
      <c r="H21446" s="90"/>
      <c r="M21446" s="42"/>
      <c r="S21446" s="42"/>
      <c r="T21446" s="42"/>
      <c r="U21446" s="42"/>
      <c r="V21446" s="42"/>
      <c r="W21446" s="42"/>
      <c r="X21446" s="42"/>
      <c r="Y21446" s="42"/>
      <c r="Z21446" s="42"/>
    </row>
    <row r="21447">
      <c r="B21447" s="42"/>
      <c r="D21447" s="90"/>
      <c r="F21447" s="90"/>
      <c r="G21447" s="42"/>
      <c r="H21447" s="90"/>
      <c r="M21447" s="42"/>
      <c r="S21447" s="42"/>
      <c r="T21447" s="42"/>
      <c r="U21447" s="42"/>
      <c r="V21447" s="42"/>
      <c r="W21447" s="42"/>
      <c r="X21447" s="42"/>
      <c r="Y21447" s="42"/>
      <c r="Z21447" s="42"/>
    </row>
    <row r="21448">
      <c r="B21448" s="42"/>
      <c r="D21448" s="90"/>
      <c r="F21448" s="90"/>
      <c r="G21448" s="42"/>
      <c r="H21448" s="90"/>
      <c r="M21448" s="42"/>
      <c r="S21448" s="42"/>
      <c r="T21448" s="42"/>
      <c r="U21448" s="42"/>
      <c r="V21448" s="42"/>
      <c r="W21448" s="42"/>
      <c r="X21448" s="42"/>
      <c r="Y21448" s="42"/>
      <c r="Z21448" s="42"/>
    </row>
    <row r="21449">
      <c r="B21449" s="42"/>
      <c r="D21449" s="90"/>
      <c r="F21449" s="90"/>
      <c r="G21449" s="42"/>
      <c r="H21449" s="90"/>
      <c r="M21449" s="42"/>
      <c r="S21449" s="42"/>
      <c r="T21449" s="42"/>
      <c r="U21449" s="42"/>
      <c r="V21449" s="42"/>
      <c r="W21449" s="42"/>
      <c r="X21449" s="42"/>
      <c r="Y21449" s="42"/>
      <c r="Z21449" s="42"/>
    </row>
    <row r="21450">
      <c r="B21450" s="42"/>
      <c r="D21450" s="90"/>
      <c r="F21450" s="90"/>
      <c r="G21450" s="42"/>
      <c r="H21450" s="90"/>
      <c r="M21450" s="42"/>
      <c r="S21450" s="42"/>
      <c r="T21450" s="42"/>
      <c r="U21450" s="42"/>
      <c r="V21450" s="42"/>
      <c r="W21450" s="42"/>
      <c r="X21450" s="42"/>
      <c r="Y21450" s="42"/>
      <c r="Z21450" s="42"/>
    </row>
    <row r="21451">
      <c r="B21451" s="42"/>
      <c r="D21451" s="90"/>
      <c r="F21451" s="90"/>
      <c r="G21451" s="42"/>
      <c r="H21451" s="90"/>
      <c r="M21451" s="42"/>
      <c r="S21451" s="42"/>
      <c r="T21451" s="42"/>
      <c r="U21451" s="42"/>
      <c r="V21451" s="42"/>
      <c r="W21451" s="42"/>
      <c r="X21451" s="42"/>
      <c r="Y21451" s="42"/>
      <c r="Z21451" s="42"/>
    </row>
    <row r="21452">
      <c r="B21452" s="42"/>
      <c r="D21452" s="90"/>
      <c r="F21452" s="90"/>
      <c r="G21452" s="42"/>
      <c r="H21452" s="90"/>
      <c r="M21452" s="42"/>
      <c r="S21452" s="42"/>
      <c r="T21452" s="42"/>
      <c r="U21452" s="42"/>
      <c r="V21452" s="42"/>
      <c r="W21452" s="42"/>
      <c r="X21452" s="42"/>
      <c r="Y21452" s="42"/>
      <c r="Z21452" s="42"/>
    </row>
    <row r="21453">
      <c r="B21453" s="42"/>
      <c r="D21453" s="90"/>
      <c r="F21453" s="90"/>
      <c r="G21453" s="42"/>
      <c r="H21453" s="90"/>
      <c r="M21453" s="42"/>
      <c r="S21453" s="42"/>
      <c r="T21453" s="42"/>
      <c r="U21453" s="42"/>
      <c r="V21453" s="42"/>
      <c r="W21453" s="42"/>
      <c r="X21453" s="42"/>
      <c r="Y21453" s="42"/>
      <c r="Z21453" s="42"/>
    </row>
    <row r="21454">
      <c r="B21454" s="42"/>
      <c r="D21454" s="90"/>
      <c r="F21454" s="90"/>
      <c r="G21454" s="42"/>
      <c r="H21454" s="90"/>
      <c r="M21454" s="42"/>
      <c r="S21454" s="42"/>
      <c r="T21454" s="42"/>
      <c r="U21454" s="42"/>
      <c r="V21454" s="42"/>
      <c r="W21454" s="42"/>
      <c r="X21454" s="42"/>
      <c r="Y21454" s="42"/>
      <c r="Z21454" s="42"/>
    </row>
    <row r="21455">
      <c r="B21455" s="42"/>
      <c r="D21455" s="90"/>
      <c r="F21455" s="90"/>
      <c r="G21455" s="42"/>
      <c r="H21455" s="90"/>
      <c r="M21455" s="42"/>
      <c r="S21455" s="42"/>
      <c r="T21455" s="42"/>
      <c r="U21455" s="42"/>
      <c r="V21455" s="42"/>
      <c r="W21455" s="42"/>
      <c r="X21455" s="42"/>
      <c r="Y21455" s="42"/>
      <c r="Z21455" s="42"/>
    </row>
    <row r="21456">
      <c r="B21456" s="42"/>
      <c r="D21456" s="90"/>
      <c r="F21456" s="90"/>
      <c r="G21456" s="42"/>
      <c r="H21456" s="90"/>
      <c r="M21456" s="42"/>
      <c r="S21456" s="42"/>
      <c r="T21456" s="42"/>
      <c r="U21456" s="42"/>
      <c r="V21456" s="42"/>
      <c r="W21456" s="42"/>
      <c r="X21456" s="42"/>
      <c r="Y21456" s="42"/>
      <c r="Z21456" s="42"/>
    </row>
    <row r="21457">
      <c r="B21457" s="42"/>
      <c r="D21457" s="90"/>
      <c r="F21457" s="90"/>
      <c r="G21457" s="42"/>
      <c r="H21457" s="90"/>
      <c r="M21457" s="42"/>
      <c r="S21457" s="42"/>
      <c r="T21457" s="42"/>
      <c r="U21457" s="42"/>
      <c r="V21457" s="42"/>
      <c r="W21457" s="42"/>
      <c r="X21457" s="42"/>
      <c r="Y21457" s="42"/>
      <c r="Z21457" s="42"/>
    </row>
    <row r="21458">
      <c r="B21458" s="42"/>
      <c r="D21458" s="90"/>
      <c r="F21458" s="90"/>
      <c r="G21458" s="42"/>
      <c r="H21458" s="90"/>
      <c r="M21458" s="42"/>
      <c r="S21458" s="42"/>
      <c r="T21458" s="42"/>
      <c r="U21458" s="42"/>
      <c r="V21458" s="42"/>
      <c r="W21458" s="42"/>
      <c r="X21458" s="42"/>
      <c r="Y21458" s="42"/>
      <c r="Z21458" s="42"/>
    </row>
    <row r="21459">
      <c r="B21459" s="42"/>
      <c r="D21459" s="90"/>
      <c r="F21459" s="90"/>
      <c r="G21459" s="42"/>
      <c r="H21459" s="90"/>
      <c r="M21459" s="42"/>
      <c r="S21459" s="42"/>
      <c r="T21459" s="42"/>
      <c r="U21459" s="42"/>
      <c r="V21459" s="42"/>
      <c r="W21459" s="42"/>
      <c r="X21459" s="42"/>
      <c r="Y21459" s="42"/>
      <c r="Z21459" s="42"/>
    </row>
    <row r="21460">
      <c r="B21460" s="42"/>
      <c r="D21460" s="90"/>
      <c r="F21460" s="90"/>
      <c r="G21460" s="42"/>
      <c r="H21460" s="90"/>
      <c r="M21460" s="42"/>
      <c r="S21460" s="42"/>
      <c r="T21460" s="42"/>
      <c r="U21460" s="42"/>
      <c r="V21460" s="42"/>
      <c r="W21460" s="42"/>
      <c r="X21460" s="42"/>
      <c r="Y21460" s="42"/>
      <c r="Z21460" s="42"/>
    </row>
    <row r="21461">
      <c r="B21461" s="42"/>
      <c r="D21461" s="90"/>
      <c r="F21461" s="90"/>
      <c r="G21461" s="42"/>
      <c r="H21461" s="90"/>
      <c r="M21461" s="42"/>
      <c r="S21461" s="42"/>
      <c r="T21461" s="42"/>
      <c r="U21461" s="42"/>
      <c r="V21461" s="42"/>
      <c r="W21461" s="42"/>
      <c r="X21461" s="42"/>
      <c r="Y21461" s="42"/>
      <c r="Z21461" s="42"/>
    </row>
    <row r="21462">
      <c r="B21462" s="42"/>
      <c r="D21462" s="90"/>
      <c r="F21462" s="90"/>
      <c r="G21462" s="42"/>
      <c r="H21462" s="90"/>
      <c r="M21462" s="42"/>
      <c r="S21462" s="42"/>
      <c r="T21462" s="42"/>
      <c r="U21462" s="42"/>
      <c r="V21462" s="42"/>
      <c r="W21462" s="42"/>
      <c r="X21462" s="42"/>
      <c r="Y21462" s="42"/>
      <c r="Z21462" s="42"/>
    </row>
    <row r="21463">
      <c r="B21463" s="42"/>
      <c r="D21463" s="90"/>
      <c r="F21463" s="90"/>
      <c r="G21463" s="42"/>
      <c r="H21463" s="90"/>
      <c r="M21463" s="42"/>
      <c r="S21463" s="42"/>
      <c r="T21463" s="42"/>
      <c r="U21463" s="42"/>
      <c r="V21463" s="42"/>
      <c r="W21463" s="42"/>
      <c r="X21463" s="42"/>
      <c r="Y21463" s="42"/>
      <c r="Z21463" s="42"/>
    </row>
    <row r="21464">
      <c r="B21464" s="42"/>
      <c r="D21464" s="90"/>
      <c r="F21464" s="90"/>
      <c r="G21464" s="42"/>
      <c r="H21464" s="90"/>
      <c r="M21464" s="42"/>
      <c r="S21464" s="42"/>
      <c r="T21464" s="42"/>
      <c r="U21464" s="42"/>
      <c r="V21464" s="42"/>
      <c r="W21464" s="42"/>
      <c r="X21464" s="42"/>
      <c r="Y21464" s="42"/>
      <c r="Z21464" s="42"/>
    </row>
    <row r="21465">
      <c r="B21465" s="42"/>
      <c r="D21465" s="90"/>
      <c r="F21465" s="90"/>
      <c r="G21465" s="42"/>
      <c r="H21465" s="90"/>
      <c r="M21465" s="42"/>
      <c r="S21465" s="42"/>
      <c r="T21465" s="42"/>
      <c r="U21465" s="42"/>
      <c r="V21465" s="42"/>
      <c r="W21465" s="42"/>
      <c r="X21465" s="42"/>
      <c r="Y21465" s="42"/>
      <c r="Z21465" s="42"/>
    </row>
    <row r="21466">
      <c r="B21466" s="42"/>
      <c r="D21466" s="90"/>
      <c r="F21466" s="90"/>
      <c r="G21466" s="42"/>
      <c r="H21466" s="90"/>
      <c r="M21466" s="42"/>
      <c r="S21466" s="42"/>
      <c r="T21466" s="42"/>
      <c r="U21466" s="42"/>
      <c r="V21466" s="42"/>
      <c r="W21466" s="42"/>
      <c r="X21466" s="42"/>
      <c r="Y21466" s="42"/>
      <c r="Z21466" s="42"/>
    </row>
    <row r="21467">
      <c r="B21467" s="42"/>
      <c r="D21467" s="90"/>
      <c r="F21467" s="90"/>
      <c r="G21467" s="42"/>
      <c r="H21467" s="90"/>
      <c r="M21467" s="42"/>
      <c r="S21467" s="42"/>
      <c r="T21467" s="42"/>
      <c r="U21467" s="42"/>
      <c r="V21467" s="42"/>
      <c r="W21467" s="42"/>
      <c r="X21467" s="42"/>
      <c r="Y21467" s="42"/>
      <c r="Z21467" s="42"/>
    </row>
    <row r="21468">
      <c r="B21468" s="42"/>
      <c r="D21468" s="90"/>
      <c r="F21468" s="90"/>
      <c r="G21468" s="42"/>
      <c r="H21468" s="90"/>
      <c r="M21468" s="42"/>
      <c r="S21468" s="42"/>
      <c r="T21468" s="42"/>
      <c r="U21468" s="42"/>
      <c r="V21468" s="42"/>
      <c r="W21468" s="42"/>
      <c r="X21468" s="42"/>
      <c r="Y21468" s="42"/>
      <c r="Z21468" s="42"/>
    </row>
    <row r="21469">
      <c r="B21469" s="42"/>
      <c r="D21469" s="90"/>
      <c r="F21469" s="90"/>
      <c r="G21469" s="42"/>
      <c r="H21469" s="90"/>
      <c r="M21469" s="42"/>
      <c r="S21469" s="42"/>
      <c r="T21469" s="42"/>
      <c r="U21469" s="42"/>
      <c r="V21469" s="42"/>
      <c r="W21469" s="42"/>
      <c r="X21469" s="42"/>
      <c r="Y21469" s="42"/>
      <c r="Z21469" s="42"/>
    </row>
    <row r="21470">
      <c r="B21470" s="42"/>
      <c r="D21470" s="90"/>
      <c r="F21470" s="90"/>
      <c r="G21470" s="42"/>
      <c r="H21470" s="90"/>
      <c r="M21470" s="42"/>
      <c r="S21470" s="42"/>
      <c r="T21470" s="42"/>
      <c r="U21470" s="42"/>
      <c r="V21470" s="42"/>
      <c r="W21470" s="42"/>
      <c r="X21470" s="42"/>
      <c r="Y21470" s="42"/>
      <c r="Z21470" s="42"/>
    </row>
    <row r="21471">
      <c r="B21471" s="42"/>
      <c r="D21471" s="90"/>
      <c r="F21471" s="90"/>
      <c r="G21471" s="42"/>
      <c r="H21471" s="90"/>
      <c r="M21471" s="42"/>
      <c r="S21471" s="42"/>
      <c r="T21471" s="42"/>
      <c r="U21471" s="42"/>
      <c r="V21471" s="42"/>
      <c r="W21471" s="42"/>
      <c r="X21471" s="42"/>
      <c r="Y21471" s="42"/>
      <c r="Z21471" s="42"/>
    </row>
    <row r="21472">
      <c r="B21472" s="42"/>
      <c r="D21472" s="90"/>
      <c r="F21472" s="90"/>
      <c r="G21472" s="42"/>
      <c r="H21472" s="90"/>
      <c r="M21472" s="42"/>
      <c r="S21472" s="42"/>
      <c r="T21472" s="42"/>
      <c r="U21472" s="42"/>
      <c r="V21472" s="42"/>
      <c r="W21472" s="42"/>
      <c r="X21472" s="42"/>
      <c r="Y21472" s="42"/>
      <c r="Z21472" s="42"/>
    </row>
    <row r="21473">
      <c r="B21473" s="42"/>
      <c r="D21473" s="90"/>
      <c r="F21473" s="90"/>
      <c r="G21473" s="42"/>
      <c r="H21473" s="90"/>
      <c r="M21473" s="42"/>
      <c r="S21473" s="42"/>
      <c r="T21473" s="42"/>
      <c r="U21473" s="42"/>
      <c r="V21473" s="42"/>
      <c r="W21473" s="42"/>
      <c r="X21473" s="42"/>
      <c r="Y21473" s="42"/>
      <c r="Z21473" s="42"/>
    </row>
    <row r="21474">
      <c r="B21474" s="42"/>
      <c r="D21474" s="90"/>
      <c r="F21474" s="90"/>
      <c r="G21474" s="42"/>
      <c r="H21474" s="90"/>
      <c r="M21474" s="42"/>
      <c r="S21474" s="42"/>
      <c r="T21474" s="42"/>
      <c r="U21474" s="42"/>
      <c r="V21474" s="42"/>
      <c r="W21474" s="42"/>
      <c r="X21474" s="42"/>
      <c r="Y21474" s="42"/>
      <c r="Z21474" s="42"/>
    </row>
    <row r="21475">
      <c r="B21475" s="42"/>
      <c r="D21475" s="90"/>
      <c r="F21475" s="90"/>
      <c r="G21475" s="42"/>
      <c r="H21475" s="90"/>
      <c r="M21475" s="42"/>
      <c r="S21475" s="42"/>
      <c r="T21475" s="42"/>
      <c r="U21475" s="42"/>
      <c r="V21475" s="42"/>
      <c r="W21475" s="42"/>
      <c r="X21475" s="42"/>
      <c r="Y21475" s="42"/>
      <c r="Z21475" s="42"/>
    </row>
    <row r="21476">
      <c r="B21476" s="42"/>
      <c r="D21476" s="90"/>
      <c r="F21476" s="90"/>
      <c r="G21476" s="42"/>
      <c r="H21476" s="90"/>
      <c r="M21476" s="42"/>
      <c r="S21476" s="42"/>
      <c r="T21476" s="42"/>
      <c r="U21476" s="42"/>
      <c r="V21476" s="42"/>
      <c r="W21476" s="42"/>
      <c r="X21476" s="42"/>
      <c r="Y21476" s="42"/>
      <c r="Z21476" s="42"/>
    </row>
    <row r="21477">
      <c r="B21477" s="42"/>
      <c r="D21477" s="90"/>
      <c r="F21477" s="90"/>
      <c r="G21477" s="42"/>
      <c r="H21477" s="90"/>
      <c r="M21477" s="42"/>
      <c r="S21477" s="42"/>
      <c r="T21477" s="42"/>
      <c r="U21477" s="42"/>
      <c r="V21477" s="42"/>
      <c r="W21477" s="42"/>
      <c r="X21477" s="42"/>
      <c r="Y21477" s="42"/>
      <c r="Z21477" s="42"/>
    </row>
    <row r="21478">
      <c r="B21478" s="42"/>
      <c r="D21478" s="90"/>
      <c r="F21478" s="90"/>
      <c r="G21478" s="42"/>
      <c r="H21478" s="90"/>
      <c r="M21478" s="42"/>
      <c r="S21478" s="42"/>
      <c r="T21478" s="42"/>
      <c r="U21478" s="42"/>
      <c r="V21478" s="42"/>
      <c r="W21478" s="42"/>
      <c r="X21478" s="42"/>
      <c r="Y21478" s="42"/>
      <c r="Z21478" s="42"/>
    </row>
    <row r="21479">
      <c r="B21479" s="42"/>
      <c r="D21479" s="90"/>
      <c r="F21479" s="90"/>
      <c r="G21479" s="42"/>
      <c r="H21479" s="90"/>
      <c r="M21479" s="42"/>
      <c r="S21479" s="42"/>
      <c r="T21479" s="42"/>
      <c r="U21479" s="42"/>
      <c r="V21479" s="42"/>
      <c r="W21479" s="42"/>
      <c r="X21479" s="42"/>
      <c r="Y21479" s="42"/>
      <c r="Z21479" s="42"/>
    </row>
    <row r="21480">
      <c r="B21480" s="42"/>
      <c r="D21480" s="90"/>
      <c r="F21480" s="90"/>
      <c r="G21480" s="42"/>
      <c r="H21480" s="90"/>
      <c r="M21480" s="42"/>
      <c r="S21480" s="42"/>
      <c r="T21480" s="42"/>
      <c r="U21480" s="42"/>
      <c r="V21480" s="42"/>
      <c r="W21480" s="42"/>
      <c r="X21480" s="42"/>
      <c r="Y21480" s="42"/>
      <c r="Z21480" s="42"/>
    </row>
    <row r="21481">
      <c r="B21481" s="42"/>
      <c r="D21481" s="90"/>
      <c r="F21481" s="90"/>
      <c r="G21481" s="42"/>
      <c r="H21481" s="90"/>
      <c r="M21481" s="42"/>
      <c r="S21481" s="42"/>
      <c r="T21481" s="42"/>
      <c r="U21481" s="42"/>
      <c r="V21481" s="42"/>
      <c r="W21481" s="42"/>
      <c r="X21481" s="42"/>
      <c r="Y21481" s="42"/>
      <c r="Z21481" s="42"/>
    </row>
    <row r="21482">
      <c r="B21482" s="42"/>
      <c r="D21482" s="90"/>
      <c r="F21482" s="90"/>
      <c r="G21482" s="42"/>
      <c r="H21482" s="90"/>
      <c r="M21482" s="42"/>
      <c r="S21482" s="42"/>
      <c r="T21482" s="42"/>
      <c r="U21482" s="42"/>
      <c r="V21482" s="42"/>
      <c r="W21482" s="42"/>
      <c r="X21482" s="42"/>
      <c r="Y21482" s="42"/>
      <c r="Z21482" s="42"/>
    </row>
    <row r="21483">
      <c r="B21483" s="42"/>
      <c r="D21483" s="90"/>
      <c r="F21483" s="90"/>
      <c r="G21483" s="42"/>
      <c r="H21483" s="90"/>
      <c r="M21483" s="42"/>
      <c r="S21483" s="42"/>
      <c r="T21483" s="42"/>
      <c r="U21483" s="42"/>
      <c r="V21483" s="42"/>
      <c r="W21483" s="42"/>
      <c r="X21483" s="42"/>
      <c r="Y21483" s="42"/>
      <c r="Z21483" s="42"/>
    </row>
    <row r="21484">
      <c r="B21484" s="42"/>
      <c r="D21484" s="90"/>
      <c r="F21484" s="90"/>
      <c r="G21484" s="42"/>
      <c r="H21484" s="90"/>
      <c r="M21484" s="42"/>
      <c r="S21484" s="42"/>
      <c r="T21484" s="42"/>
      <c r="U21484" s="42"/>
      <c r="V21484" s="42"/>
      <c r="W21484" s="42"/>
      <c r="X21484" s="42"/>
      <c r="Y21484" s="42"/>
      <c r="Z21484" s="42"/>
    </row>
    <row r="21485">
      <c r="B21485" s="42"/>
      <c r="D21485" s="90"/>
      <c r="F21485" s="90"/>
      <c r="G21485" s="42"/>
      <c r="H21485" s="90"/>
      <c r="M21485" s="42"/>
      <c r="S21485" s="42"/>
      <c r="T21485" s="42"/>
      <c r="U21485" s="42"/>
      <c r="V21485" s="42"/>
      <c r="W21485" s="42"/>
      <c r="X21485" s="42"/>
      <c r="Y21485" s="42"/>
      <c r="Z21485" s="42"/>
    </row>
    <row r="21486">
      <c r="B21486" s="42"/>
      <c r="D21486" s="90"/>
      <c r="F21486" s="90"/>
      <c r="G21486" s="42"/>
      <c r="H21486" s="90"/>
      <c r="M21486" s="42"/>
      <c r="S21486" s="42"/>
      <c r="T21486" s="42"/>
      <c r="U21486" s="42"/>
      <c r="V21486" s="42"/>
      <c r="W21486" s="42"/>
      <c r="X21486" s="42"/>
      <c r="Y21486" s="42"/>
      <c r="Z21486" s="42"/>
    </row>
    <row r="21487">
      <c r="B21487" s="42"/>
      <c r="D21487" s="90"/>
      <c r="F21487" s="90"/>
      <c r="G21487" s="42"/>
      <c r="H21487" s="90"/>
      <c r="M21487" s="42"/>
      <c r="S21487" s="42"/>
      <c r="T21487" s="42"/>
      <c r="U21487" s="42"/>
      <c r="V21487" s="42"/>
      <c r="W21487" s="42"/>
      <c r="X21487" s="42"/>
      <c r="Y21487" s="42"/>
      <c r="Z21487" s="42"/>
    </row>
    <row r="21488">
      <c r="B21488" s="42"/>
      <c r="D21488" s="90"/>
      <c r="F21488" s="90"/>
      <c r="G21488" s="42"/>
      <c r="H21488" s="90"/>
      <c r="M21488" s="42"/>
      <c r="S21488" s="42"/>
      <c r="T21488" s="42"/>
      <c r="U21488" s="42"/>
      <c r="V21488" s="42"/>
      <c r="W21488" s="42"/>
      <c r="X21488" s="42"/>
      <c r="Y21488" s="42"/>
      <c r="Z21488" s="42"/>
    </row>
    <row r="21489">
      <c r="B21489" s="42"/>
      <c r="D21489" s="90"/>
      <c r="F21489" s="90"/>
      <c r="G21489" s="42"/>
      <c r="H21489" s="90"/>
      <c r="M21489" s="42"/>
      <c r="S21489" s="42"/>
      <c r="T21489" s="42"/>
      <c r="U21489" s="42"/>
      <c r="V21489" s="42"/>
      <c r="W21489" s="42"/>
      <c r="X21489" s="42"/>
      <c r="Y21489" s="42"/>
      <c r="Z21489" s="42"/>
    </row>
    <row r="21490">
      <c r="B21490" s="42"/>
      <c r="D21490" s="90"/>
      <c r="F21490" s="90"/>
      <c r="G21490" s="42"/>
      <c r="H21490" s="90"/>
      <c r="M21490" s="42"/>
      <c r="S21490" s="42"/>
      <c r="T21490" s="42"/>
      <c r="U21490" s="42"/>
      <c r="V21490" s="42"/>
      <c r="W21490" s="42"/>
      <c r="X21490" s="42"/>
      <c r="Y21490" s="42"/>
      <c r="Z21490" s="42"/>
    </row>
    <row r="21491">
      <c r="B21491" s="42"/>
      <c r="D21491" s="90"/>
      <c r="F21491" s="90"/>
      <c r="G21491" s="42"/>
      <c r="H21491" s="90"/>
      <c r="M21491" s="42"/>
      <c r="S21491" s="42"/>
      <c r="T21491" s="42"/>
      <c r="U21491" s="42"/>
      <c r="V21491" s="42"/>
      <c r="W21491" s="42"/>
      <c r="X21491" s="42"/>
      <c r="Y21491" s="42"/>
      <c r="Z21491" s="42"/>
    </row>
    <row r="21492">
      <c r="B21492" s="42"/>
      <c r="D21492" s="90"/>
      <c r="F21492" s="90"/>
      <c r="G21492" s="42"/>
      <c r="H21492" s="90"/>
      <c r="M21492" s="42"/>
      <c r="S21492" s="42"/>
      <c r="T21492" s="42"/>
      <c r="U21492" s="42"/>
      <c r="V21492" s="42"/>
      <c r="W21492" s="42"/>
      <c r="X21492" s="42"/>
      <c r="Y21492" s="42"/>
      <c r="Z21492" s="42"/>
    </row>
    <row r="21493">
      <c r="B21493" s="42"/>
      <c r="D21493" s="90"/>
      <c r="F21493" s="90"/>
      <c r="G21493" s="42"/>
      <c r="H21493" s="90"/>
      <c r="M21493" s="42"/>
      <c r="S21493" s="42"/>
      <c r="T21493" s="42"/>
      <c r="U21493" s="42"/>
      <c r="V21493" s="42"/>
      <c r="W21493" s="42"/>
      <c r="X21493" s="42"/>
      <c r="Y21493" s="42"/>
      <c r="Z21493" s="42"/>
    </row>
    <row r="21494">
      <c r="B21494" s="42"/>
      <c r="D21494" s="90"/>
      <c r="F21494" s="90"/>
      <c r="G21494" s="42"/>
      <c r="H21494" s="90"/>
      <c r="M21494" s="42"/>
      <c r="S21494" s="42"/>
      <c r="T21494" s="42"/>
      <c r="U21494" s="42"/>
      <c r="V21494" s="42"/>
      <c r="W21494" s="42"/>
      <c r="X21494" s="42"/>
      <c r="Y21494" s="42"/>
      <c r="Z21494" s="42"/>
    </row>
    <row r="21495">
      <c r="B21495" s="42"/>
      <c r="D21495" s="90"/>
      <c r="F21495" s="90"/>
      <c r="G21495" s="42"/>
      <c r="H21495" s="90"/>
      <c r="M21495" s="42"/>
      <c r="S21495" s="42"/>
      <c r="T21495" s="42"/>
      <c r="U21495" s="42"/>
      <c r="V21495" s="42"/>
      <c r="W21495" s="42"/>
      <c r="X21495" s="42"/>
      <c r="Y21495" s="42"/>
      <c r="Z21495" s="42"/>
    </row>
    <row r="21496">
      <c r="B21496" s="42"/>
      <c r="D21496" s="90"/>
      <c r="F21496" s="90"/>
      <c r="G21496" s="42"/>
      <c r="H21496" s="90"/>
      <c r="M21496" s="42"/>
      <c r="S21496" s="42"/>
      <c r="T21496" s="42"/>
      <c r="U21496" s="42"/>
      <c r="V21496" s="42"/>
      <c r="W21496" s="42"/>
      <c r="X21496" s="42"/>
      <c r="Y21496" s="42"/>
      <c r="Z21496" s="42"/>
    </row>
    <row r="21497">
      <c r="B21497" s="42"/>
      <c r="D21497" s="90"/>
      <c r="F21497" s="90"/>
      <c r="G21497" s="42"/>
      <c r="H21497" s="90"/>
      <c r="M21497" s="42"/>
      <c r="S21497" s="42"/>
      <c r="T21497" s="42"/>
      <c r="U21497" s="42"/>
      <c r="V21497" s="42"/>
      <c r="W21497" s="42"/>
      <c r="X21497" s="42"/>
      <c r="Y21497" s="42"/>
      <c r="Z21497" s="42"/>
    </row>
    <row r="21498">
      <c r="B21498" s="42"/>
      <c r="D21498" s="90"/>
      <c r="F21498" s="90"/>
      <c r="G21498" s="42"/>
      <c r="H21498" s="90"/>
      <c r="M21498" s="42"/>
      <c r="S21498" s="42"/>
      <c r="T21498" s="42"/>
      <c r="U21498" s="42"/>
      <c r="V21498" s="42"/>
      <c r="W21498" s="42"/>
      <c r="X21498" s="42"/>
      <c r="Y21498" s="42"/>
      <c r="Z21498" s="42"/>
    </row>
    <row r="21499">
      <c r="B21499" s="42"/>
      <c r="D21499" s="90"/>
      <c r="F21499" s="90"/>
      <c r="G21499" s="42"/>
      <c r="H21499" s="90"/>
      <c r="M21499" s="42"/>
      <c r="S21499" s="42"/>
      <c r="T21499" s="42"/>
      <c r="U21499" s="42"/>
      <c r="V21499" s="42"/>
      <c r="W21499" s="42"/>
      <c r="X21499" s="42"/>
      <c r="Y21499" s="42"/>
      <c r="Z21499" s="42"/>
    </row>
    <row r="21500">
      <c r="B21500" s="42"/>
      <c r="D21500" s="90"/>
      <c r="F21500" s="90"/>
      <c r="G21500" s="42"/>
      <c r="H21500" s="90"/>
      <c r="M21500" s="42"/>
      <c r="S21500" s="42"/>
      <c r="T21500" s="42"/>
      <c r="U21500" s="42"/>
      <c r="V21500" s="42"/>
      <c r="W21500" s="42"/>
      <c r="X21500" s="42"/>
      <c r="Y21500" s="42"/>
      <c r="Z21500" s="42"/>
    </row>
    <row r="21501">
      <c r="B21501" s="42"/>
      <c r="D21501" s="90"/>
      <c r="F21501" s="90"/>
      <c r="G21501" s="42"/>
      <c r="H21501" s="90"/>
      <c r="M21501" s="42"/>
      <c r="S21501" s="42"/>
      <c r="T21501" s="42"/>
      <c r="U21501" s="42"/>
      <c r="V21501" s="42"/>
      <c r="W21501" s="42"/>
      <c r="X21501" s="42"/>
      <c r="Y21501" s="42"/>
      <c r="Z21501" s="42"/>
    </row>
    <row r="21502">
      <c r="B21502" s="42"/>
      <c r="D21502" s="90"/>
      <c r="F21502" s="90"/>
      <c r="G21502" s="42"/>
      <c r="H21502" s="90"/>
      <c r="M21502" s="42"/>
      <c r="S21502" s="42"/>
      <c r="T21502" s="42"/>
      <c r="U21502" s="42"/>
      <c r="V21502" s="42"/>
      <c r="W21502" s="42"/>
      <c r="X21502" s="42"/>
      <c r="Y21502" s="42"/>
      <c r="Z21502" s="42"/>
    </row>
    <row r="21503">
      <c r="B21503" s="42"/>
      <c r="D21503" s="90"/>
      <c r="F21503" s="90"/>
      <c r="G21503" s="42"/>
      <c r="H21503" s="90"/>
      <c r="M21503" s="42"/>
      <c r="S21503" s="42"/>
      <c r="T21503" s="42"/>
      <c r="U21503" s="42"/>
      <c r="V21503" s="42"/>
      <c r="W21503" s="42"/>
      <c r="X21503" s="42"/>
      <c r="Y21503" s="42"/>
      <c r="Z21503" s="42"/>
    </row>
    <row r="21504">
      <c r="B21504" s="42"/>
      <c r="D21504" s="90"/>
      <c r="F21504" s="90"/>
      <c r="G21504" s="42"/>
      <c r="H21504" s="90"/>
      <c r="M21504" s="42"/>
      <c r="S21504" s="42"/>
      <c r="T21504" s="42"/>
      <c r="U21504" s="42"/>
      <c r="V21504" s="42"/>
      <c r="W21504" s="42"/>
      <c r="X21504" s="42"/>
      <c r="Y21504" s="42"/>
      <c r="Z21504" s="42"/>
    </row>
    <row r="21505">
      <c r="B21505" s="42"/>
      <c r="D21505" s="90"/>
      <c r="F21505" s="90"/>
      <c r="G21505" s="42"/>
      <c r="H21505" s="90"/>
      <c r="M21505" s="42"/>
      <c r="S21505" s="42"/>
      <c r="T21505" s="42"/>
      <c r="U21505" s="42"/>
      <c r="V21505" s="42"/>
      <c r="W21505" s="42"/>
      <c r="X21505" s="42"/>
      <c r="Y21505" s="42"/>
      <c r="Z21505" s="42"/>
    </row>
    <row r="21506">
      <c r="B21506" s="42"/>
      <c r="D21506" s="90"/>
      <c r="F21506" s="90"/>
      <c r="G21506" s="42"/>
      <c r="H21506" s="90"/>
      <c r="M21506" s="42"/>
      <c r="S21506" s="42"/>
      <c r="T21506" s="42"/>
      <c r="U21506" s="42"/>
      <c r="V21506" s="42"/>
      <c r="W21506" s="42"/>
      <c r="X21506" s="42"/>
      <c r="Y21506" s="42"/>
      <c r="Z21506" s="42"/>
    </row>
    <row r="21507">
      <c r="B21507" s="42"/>
      <c r="D21507" s="90"/>
      <c r="F21507" s="90"/>
      <c r="G21507" s="42"/>
      <c r="H21507" s="90"/>
      <c r="M21507" s="42"/>
      <c r="S21507" s="42"/>
      <c r="T21507" s="42"/>
      <c r="U21507" s="42"/>
      <c r="V21507" s="42"/>
      <c r="W21507" s="42"/>
      <c r="X21507" s="42"/>
      <c r="Y21507" s="42"/>
      <c r="Z21507" s="42"/>
    </row>
    <row r="21508">
      <c r="B21508" s="42"/>
      <c r="D21508" s="90"/>
      <c r="F21508" s="90"/>
      <c r="G21508" s="42"/>
      <c r="H21508" s="90"/>
      <c r="M21508" s="42"/>
      <c r="S21508" s="42"/>
      <c r="T21508" s="42"/>
      <c r="U21508" s="42"/>
      <c r="V21508" s="42"/>
      <c r="W21508" s="42"/>
      <c r="X21508" s="42"/>
      <c r="Y21508" s="42"/>
      <c r="Z21508" s="42"/>
    </row>
    <row r="21509">
      <c r="B21509" s="42"/>
      <c r="D21509" s="90"/>
      <c r="F21509" s="90"/>
      <c r="G21509" s="42"/>
      <c r="H21509" s="90"/>
      <c r="M21509" s="42"/>
      <c r="S21509" s="42"/>
      <c r="T21509" s="42"/>
      <c r="U21509" s="42"/>
      <c r="V21509" s="42"/>
      <c r="W21509" s="42"/>
      <c r="X21509" s="42"/>
      <c r="Y21509" s="42"/>
      <c r="Z21509" s="42"/>
    </row>
    <row r="21510">
      <c r="B21510" s="42"/>
      <c r="D21510" s="90"/>
      <c r="F21510" s="90"/>
      <c r="G21510" s="42"/>
      <c r="H21510" s="90"/>
      <c r="M21510" s="42"/>
      <c r="S21510" s="42"/>
      <c r="T21510" s="42"/>
      <c r="U21510" s="42"/>
      <c r="V21510" s="42"/>
      <c r="W21510" s="42"/>
      <c r="X21510" s="42"/>
      <c r="Y21510" s="42"/>
      <c r="Z21510" s="42"/>
    </row>
    <row r="21511">
      <c r="B21511" s="42"/>
      <c r="D21511" s="90"/>
      <c r="F21511" s="90"/>
      <c r="G21511" s="42"/>
      <c r="H21511" s="90"/>
      <c r="M21511" s="42"/>
      <c r="S21511" s="42"/>
      <c r="T21511" s="42"/>
      <c r="U21511" s="42"/>
      <c r="V21511" s="42"/>
      <c r="W21511" s="42"/>
      <c r="X21511" s="42"/>
      <c r="Y21511" s="42"/>
      <c r="Z21511" s="42"/>
    </row>
    <row r="21512">
      <c r="B21512" s="42"/>
      <c r="D21512" s="90"/>
      <c r="F21512" s="90"/>
      <c r="G21512" s="42"/>
      <c r="H21512" s="90"/>
      <c r="M21512" s="42"/>
      <c r="S21512" s="42"/>
      <c r="T21512" s="42"/>
      <c r="U21512" s="42"/>
      <c r="V21512" s="42"/>
      <c r="W21512" s="42"/>
      <c r="X21512" s="42"/>
      <c r="Y21512" s="42"/>
      <c r="Z21512" s="42"/>
    </row>
    <row r="21513">
      <c r="B21513" s="42"/>
      <c r="D21513" s="90"/>
      <c r="F21513" s="90"/>
      <c r="G21513" s="42"/>
      <c r="H21513" s="90"/>
      <c r="M21513" s="42"/>
      <c r="S21513" s="42"/>
      <c r="T21513" s="42"/>
      <c r="U21513" s="42"/>
      <c r="V21513" s="42"/>
      <c r="W21513" s="42"/>
      <c r="X21513" s="42"/>
      <c r="Y21513" s="42"/>
      <c r="Z21513" s="42"/>
    </row>
    <row r="21514">
      <c r="B21514" s="42"/>
      <c r="D21514" s="90"/>
      <c r="F21514" s="90"/>
      <c r="G21514" s="42"/>
      <c r="H21514" s="90"/>
      <c r="M21514" s="42"/>
      <c r="S21514" s="42"/>
      <c r="T21514" s="42"/>
      <c r="U21514" s="42"/>
      <c r="V21514" s="42"/>
      <c r="W21514" s="42"/>
      <c r="X21514" s="42"/>
      <c r="Y21514" s="42"/>
      <c r="Z21514" s="42"/>
    </row>
    <row r="21515">
      <c r="B21515" s="42"/>
      <c r="D21515" s="90"/>
      <c r="F21515" s="90"/>
      <c r="G21515" s="42"/>
      <c r="H21515" s="90"/>
      <c r="M21515" s="42"/>
      <c r="S21515" s="42"/>
      <c r="T21515" s="42"/>
      <c r="U21515" s="42"/>
      <c r="V21515" s="42"/>
      <c r="W21515" s="42"/>
      <c r="X21515" s="42"/>
      <c r="Y21515" s="42"/>
      <c r="Z21515" s="42"/>
    </row>
    <row r="21516">
      <c r="B21516" s="42"/>
      <c r="D21516" s="90"/>
      <c r="F21516" s="90"/>
      <c r="G21516" s="42"/>
      <c r="H21516" s="90"/>
      <c r="M21516" s="42"/>
      <c r="S21516" s="42"/>
      <c r="T21516" s="42"/>
      <c r="U21516" s="42"/>
      <c r="V21516" s="42"/>
      <c r="W21516" s="42"/>
      <c r="X21516" s="42"/>
      <c r="Y21516" s="42"/>
      <c r="Z21516" s="42"/>
    </row>
    <row r="21517">
      <c r="B21517" s="42"/>
      <c r="D21517" s="90"/>
      <c r="F21517" s="90"/>
      <c r="G21517" s="42"/>
      <c r="H21517" s="90"/>
      <c r="M21517" s="42"/>
      <c r="S21517" s="42"/>
      <c r="T21517" s="42"/>
      <c r="U21517" s="42"/>
      <c r="V21517" s="42"/>
      <c r="W21517" s="42"/>
      <c r="X21517" s="42"/>
      <c r="Y21517" s="42"/>
      <c r="Z21517" s="42"/>
    </row>
    <row r="21518">
      <c r="B21518" s="42"/>
      <c r="D21518" s="90"/>
      <c r="F21518" s="90"/>
      <c r="G21518" s="42"/>
      <c r="H21518" s="90"/>
      <c r="M21518" s="42"/>
      <c r="S21518" s="42"/>
      <c r="T21518" s="42"/>
      <c r="U21518" s="42"/>
      <c r="V21518" s="42"/>
      <c r="W21518" s="42"/>
      <c r="X21518" s="42"/>
      <c r="Y21518" s="42"/>
      <c r="Z21518" s="42"/>
    </row>
    <row r="21519">
      <c r="B21519" s="42"/>
      <c r="D21519" s="90"/>
      <c r="F21519" s="90"/>
      <c r="G21519" s="42"/>
      <c r="H21519" s="90"/>
      <c r="M21519" s="42"/>
      <c r="S21519" s="42"/>
      <c r="T21519" s="42"/>
      <c r="U21519" s="42"/>
      <c r="V21519" s="42"/>
      <c r="W21519" s="42"/>
      <c r="X21519" s="42"/>
      <c r="Y21519" s="42"/>
      <c r="Z21519" s="42"/>
    </row>
    <row r="21520">
      <c r="B21520" s="42"/>
      <c r="D21520" s="90"/>
      <c r="F21520" s="90"/>
      <c r="G21520" s="42"/>
      <c r="H21520" s="90"/>
      <c r="M21520" s="42"/>
      <c r="S21520" s="42"/>
      <c r="T21520" s="42"/>
      <c r="U21520" s="42"/>
      <c r="V21520" s="42"/>
      <c r="W21520" s="42"/>
      <c r="X21520" s="42"/>
      <c r="Y21520" s="42"/>
      <c r="Z21520" s="42"/>
    </row>
    <row r="21521">
      <c r="B21521" s="42"/>
      <c r="D21521" s="90"/>
      <c r="F21521" s="90"/>
      <c r="G21521" s="42"/>
      <c r="H21521" s="90"/>
      <c r="M21521" s="42"/>
      <c r="S21521" s="42"/>
      <c r="T21521" s="42"/>
      <c r="U21521" s="42"/>
      <c r="V21521" s="42"/>
      <c r="W21521" s="42"/>
      <c r="X21521" s="42"/>
      <c r="Y21521" s="42"/>
      <c r="Z21521" s="42"/>
    </row>
    <row r="21522">
      <c r="B21522" s="42"/>
      <c r="D21522" s="90"/>
      <c r="F21522" s="90"/>
      <c r="G21522" s="42"/>
      <c r="H21522" s="90"/>
      <c r="M21522" s="42"/>
      <c r="S21522" s="42"/>
      <c r="T21522" s="42"/>
      <c r="U21522" s="42"/>
      <c r="V21522" s="42"/>
      <c r="W21522" s="42"/>
      <c r="X21522" s="42"/>
      <c r="Y21522" s="42"/>
      <c r="Z21522" s="42"/>
    </row>
    <row r="21523">
      <c r="B21523" s="42"/>
      <c r="D21523" s="90"/>
      <c r="F21523" s="90"/>
      <c r="G21523" s="42"/>
      <c r="H21523" s="90"/>
      <c r="M21523" s="42"/>
      <c r="S21523" s="42"/>
      <c r="T21523" s="42"/>
      <c r="U21523" s="42"/>
      <c r="V21523" s="42"/>
      <c r="W21523" s="42"/>
      <c r="X21523" s="42"/>
      <c r="Y21523" s="42"/>
      <c r="Z21523" s="42"/>
    </row>
    <row r="21524">
      <c r="B21524" s="42"/>
      <c r="D21524" s="90"/>
      <c r="F21524" s="90"/>
      <c r="G21524" s="42"/>
      <c r="H21524" s="90"/>
      <c r="M21524" s="42"/>
      <c r="S21524" s="42"/>
      <c r="T21524" s="42"/>
      <c r="U21524" s="42"/>
      <c r="V21524" s="42"/>
      <c r="W21524" s="42"/>
      <c r="X21524" s="42"/>
      <c r="Y21524" s="42"/>
      <c r="Z21524" s="42"/>
    </row>
    <row r="21525">
      <c r="B21525" s="42"/>
      <c r="D21525" s="90"/>
      <c r="F21525" s="90"/>
      <c r="G21525" s="42"/>
      <c r="H21525" s="90"/>
      <c r="M21525" s="42"/>
      <c r="S21525" s="42"/>
      <c r="T21525" s="42"/>
      <c r="U21525" s="42"/>
      <c r="V21525" s="42"/>
      <c r="W21525" s="42"/>
      <c r="X21525" s="42"/>
      <c r="Y21525" s="42"/>
      <c r="Z21525" s="42"/>
    </row>
    <row r="21526">
      <c r="B21526" s="42"/>
      <c r="D21526" s="90"/>
      <c r="F21526" s="90"/>
      <c r="G21526" s="42"/>
      <c r="H21526" s="90"/>
      <c r="M21526" s="42"/>
      <c r="S21526" s="42"/>
      <c r="T21526" s="42"/>
      <c r="U21526" s="42"/>
      <c r="V21526" s="42"/>
      <c r="W21526" s="42"/>
      <c r="X21526" s="42"/>
      <c r="Y21526" s="42"/>
      <c r="Z21526" s="42"/>
    </row>
    <row r="21527">
      <c r="B21527" s="42"/>
      <c r="D21527" s="90"/>
      <c r="F21527" s="90"/>
      <c r="G21527" s="42"/>
      <c r="H21527" s="90"/>
      <c r="M21527" s="42"/>
      <c r="S21527" s="42"/>
      <c r="T21527" s="42"/>
      <c r="U21527" s="42"/>
      <c r="V21527" s="42"/>
      <c r="W21527" s="42"/>
      <c r="X21527" s="42"/>
      <c r="Y21527" s="42"/>
      <c r="Z21527" s="42"/>
    </row>
    <row r="21528">
      <c r="B21528" s="42"/>
      <c r="D21528" s="90"/>
      <c r="F21528" s="90"/>
      <c r="G21528" s="42"/>
      <c r="H21528" s="90"/>
      <c r="M21528" s="42"/>
      <c r="S21528" s="42"/>
      <c r="T21528" s="42"/>
      <c r="U21528" s="42"/>
      <c r="V21528" s="42"/>
      <c r="W21528" s="42"/>
      <c r="X21528" s="42"/>
      <c r="Y21528" s="42"/>
      <c r="Z21528" s="42"/>
    </row>
    <row r="21529">
      <c r="B21529" s="42"/>
      <c r="D21529" s="90"/>
      <c r="F21529" s="90"/>
      <c r="G21529" s="42"/>
      <c r="H21529" s="90"/>
      <c r="M21529" s="42"/>
      <c r="S21529" s="42"/>
      <c r="T21529" s="42"/>
      <c r="U21529" s="42"/>
      <c r="V21529" s="42"/>
      <c r="W21529" s="42"/>
      <c r="X21529" s="42"/>
      <c r="Y21529" s="42"/>
      <c r="Z21529" s="42"/>
    </row>
    <row r="21530">
      <c r="B21530" s="42"/>
      <c r="D21530" s="90"/>
      <c r="F21530" s="90"/>
      <c r="G21530" s="42"/>
      <c r="H21530" s="90"/>
      <c r="M21530" s="42"/>
      <c r="S21530" s="42"/>
      <c r="T21530" s="42"/>
      <c r="U21530" s="42"/>
      <c r="V21530" s="42"/>
      <c r="W21530" s="42"/>
      <c r="X21530" s="42"/>
      <c r="Y21530" s="42"/>
      <c r="Z21530" s="42"/>
    </row>
    <row r="21531">
      <c r="B21531" s="42"/>
      <c r="D21531" s="90"/>
      <c r="F21531" s="90"/>
      <c r="G21531" s="42"/>
      <c r="H21531" s="90"/>
      <c r="M21531" s="42"/>
      <c r="S21531" s="42"/>
      <c r="T21531" s="42"/>
      <c r="U21531" s="42"/>
      <c r="V21531" s="42"/>
      <c r="W21531" s="42"/>
      <c r="X21531" s="42"/>
      <c r="Y21531" s="42"/>
      <c r="Z21531" s="42"/>
    </row>
    <row r="21532">
      <c r="B21532" s="42"/>
      <c r="D21532" s="90"/>
      <c r="F21532" s="90"/>
      <c r="G21532" s="42"/>
      <c r="H21532" s="90"/>
      <c r="M21532" s="42"/>
      <c r="S21532" s="42"/>
      <c r="T21532" s="42"/>
      <c r="U21532" s="42"/>
      <c r="V21532" s="42"/>
      <c r="W21532" s="42"/>
      <c r="X21532" s="42"/>
      <c r="Y21532" s="42"/>
      <c r="Z21532" s="42"/>
    </row>
    <row r="21533">
      <c r="B21533" s="42"/>
      <c r="D21533" s="90"/>
      <c r="F21533" s="90"/>
      <c r="G21533" s="42"/>
      <c r="H21533" s="90"/>
      <c r="M21533" s="42"/>
      <c r="S21533" s="42"/>
      <c r="T21533" s="42"/>
      <c r="U21533" s="42"/>
      <c r="V21533" s="42"/>
      <c r="W21533" s="42"/>
      <c r="X21533" s="42"/>
      <c r="Y21533" s="42"/>
      <c r="Z21533" s="42"/>
    </row>
    <row r="21534">
      <c r="B21534" s="42"/>
      <c r="D21534" s="90"/>
      <c r="F21534" s="90"/>
      <c r="G21534" s="42"/>
      <c r="H21534" s="90"/>
      <c r="M21534" s="42"/>
      <c r="S21534" s="42"/>
      <c r="T21534" s="42"/>
      <c r="U21534" s="42"/>
      <c r="V21534" s="42"/>
      <c r="W21534" s="42"/>
      <c r="X21534" s="42"/>
      <c r="Y21534" s="42"/>
      <c r="Z21534" s="42"/>
    </row>
    <row r="21535">
      <c r="B21535" s="42"/>
      <c r="D21535" s="90"/>
      <c r="F21535" s="90"/>
      <c r="G21535" s="42"/>
      <c r="H21535" s="90"/>
      <c r="M21535" s="42"/>
      <c r="S21535" s="42"/>
      <c r="T21535" s="42"/>
      <c r="U21535" s="42"/>
      <c r="V21535" s="42"/>
      <c r="W21535" s="42"/>
      <c r="X21535" s="42"/>
      <c r="Y21535" s="42"/>
      <c r="Z21535" s="42"/>
    </row>
    <row r="21536">
      <c r="B21536" s="42"/>
      <c r="D21536" s="90"/>
      <c r="F21536" s="90"/>
      <c r="G21536" s="42"/>
      <c r="H21536" s="90"/>
      <c r="M21536" s="42"/>
      <c r="S21536" s="42"/>
      <c r="T21536" s="42"/>
      <c r="U21536" s="42"/>
      <c r="V21536" s="42"/>
      <c r="W21536" s="42"/>
      <c r="X21536" s="42"/>
      <c r="Y21536" s="42"/>
      <c r="Z21536" s="42"/>
    </row>
    <row r="21537">
      <c r="B21537" s="42"/>
      <c r="D21537" s="90"/>
      <c r="F21537" s="90"/>
      <c r="G21537" s="42"/>
      <c r="H21537" s="90"/>
      <c r="M21537" s="42"/>
      <c r="S21537" s="42"/>
      <c r="T21537" s="42"/>
      <c r="U21537" s="42"/>
      <c r="V21537" s="42"/>
      <c r="W21537" s="42"/>
      <c r="X21537" s="42"/>
      <c r="Y21537" s="42"/>
      <c r="Z21537" s="42"/>
    </row>
    <row r="21538">
      <c r="B21538" s="42"/>
      <c r="D21538" s="90"/>
      <c r="F21538" s="90"/>
      <c r="G21538" s="42"/>
      <c r="H21538" s="90"/>
      <c r="M21538" s="42"/>
      <c r="S21538" s="42"/>
      <c r="T21538" s="42"/>
      <c r="U21538" s="42"/>
      <c r="V21538" s="42"/>
      <c r="W21538" s="42"/>
      <c r="X21538" s="42"/>
      <c r="Y21538" s="42"/>
      <c r="Z21538" s="42"/>
    </row>
    <row r="21539">
      <c r="B21539" s="42"/>
      <c r="D21539" s="90"/>
      <c r="F21539" s="90"/>
      <c r="G21539" s="42"/>
      <c r="H21539" s="90"/>
      <c r="M21539" s="42"/>
      <c r="S21539" s="42"/>
      <c r="T21539" s="42"/>
      <c r="U21539" s="42"/>
      <c r="V21539" s="42"/>
      <c r="W21539" s="42"/>
      <c r="X21539" s="42"/>
      <c r="Y21539" s="42"/>
      <c r="Z21539" s="42"/>
    </row>
    <row r="21540">
      <c r="B21540" s="42"/>
      <c r="D21540" s="90"/>
      <c r="F21540" s="90"/>
      <c r="G21540" s="42"/>
      <c r="H21540" s="90"/>
      <c r="M21540" s="42"/>
      <c r="S21540" s="42"/>
      <c r="T21540" s="42"/>
      <c r="U21540" s="42"/>
      <c r="V21540" s="42"/>
      <c r="W21540" s="42"/>
      <c r="X21540" s="42"/>
      <c r="Y21540" s="42"/>
      <c r="Z21540" s="42"/>
    </row>
    <row r="21541">
      <c r="B21541" s="42"/>
      <c r="D21541" s="90"/>
      <c r="F21541" s="90"/>
      <c r="G21541" s="42"/>
      <c r="H21541" s="90"/>
      <c r="M21541" s="42"/>
      <c r="S21541" s="42"/>
      <c r="T21541" s="42"/>
      <c r="U21541" s="42"/>
      <c r="V21541" s="42"/>
      <c r="W21541" s="42"/>
      <c r="X21541" s="42"/>
      <c r="Y21541" s="42"/>
      <c r="Z21541" s="42"/>
    </row>
    <row r="21542">
      <c r="B21542" s="42"/>
      <c r="D21542" s="90"/>
      <c r="F21542" s="90"/>
      <c r="G21542" s="42"/>
      <c r="H21542" s="90"/>
      <c r="M21542" s="42"/>
      <c r="S21542" s="42"/>
      <c r="T21542" s="42"/>
      <c r="U21542" s="42"/>
      <c r="V21542" s="42"/>
      <c r="W21542" s="42"/>
      <c r="X21542" s="42"/>
      <c r="Y21542" s="42"/>
      <c r="Z21542" s="42"/>
    </row>
    <row r="21543">
      <c r="B21543" s="42"/>
      <c r="D21543" s="90"/>
      <c r="F21543" s="90"/>
      <c r="G21543" s="42"/>
      <c r="H21543" s="90"/>
      <c r="M21543" s="42"/>
      <c r="S21543" s="42"/>
      <c r="T21543" s="42"/>
      <c r="U21543" s="42"/>
      <c r="V21543" s="42"/>
      <c r="W21543" s="42"/>
      <c r="X21543" s="42"/>
      <c r="Y21543" s="42"/>
      <c r="Z21543" s="42"/>
    </row>
    <row r="21544">
      <c r="B21544" s="42"/>
      <c r="D21544" s="90"/>
      <c r="F21544" s="90"/>
      <c r="G21544" s="42"/>
      <c r="H21544" s="90"/>
      <c r="M21544" s="42"/>
      <c r="S21544" s="42"/>
      <c r="T21544" s="42"/>
      <c r="U21544" s="42"/>
      <c r="V21544" s="42"/>
      <c r="W21544" s="42"/>
      <c r="X21544" s="42"/>
      <c r="Y21544" s="42"/>
      <c r="Z21544" s="42"/>
    </row>
    <row r="21545">
      <c r="B21545" s="42"/>
      <c r="D21545" s="90"/>
      <c r="F21545" s="90"/>
      <c r="G21545" s="42"/>
      <c r="H21545" s="90"/>
      <c r="M21545" s="42"/>
      <c r="S21545" s="42"/>
      <c r="T21545" s="42"/>
      <c r="U21545" s="42"/>
      <c r="V21545" s="42"/>
      <c r="W21545" s="42"/>
      <c r="X21545" s="42"/>
      <c r="Y21545" s="42"/>
      <c r="Z21545" s="42"/>
    </row>
    <row r="21546">
      <c r="B21546" s="42"/>
      <c r="D21546" s="90"/>
      <c r="F21546" s="90"/>
      <c r="G21546" s="42"/>
      <c r="H21546" s="90"/>
      <c r="M21546" s="42"/>
      <c r="S21546" s="42"/>
      <c r="T21546" s="42"/>
      <c r="U21546" s="42"/>
      <c r="V21546" s="42"/>
      <c r="W21546" s="42"/>
      <c r="X21546" s="42"/>
      <c r="Y21546" s="42"/>
      <c r="Z21546" s="42"/>
    </row>
    <row r="21547">
      <c r="B21547" s="42"/>
      <c r="D21547" s="90"/>
      <c r="F21547" s="90"/>
      <c r="G21547" s="42"/>
      <c r="H21547" s="90"/>
      <c r="M21547" s="42"/>
      <c r="S21547" s="42"/>
      <c r="T21547" s="42"/>
      <c r="U21547" s="42"/>
      <c r="V21547" s="42"/>
      <c r="W21547" s="42"/>
      <c r="X21547" s="42"/>
      <c r="Y21547" s="42"/>
      <c r="Z21547" s="42"/>
    </row>
    <row r="21548">
      <c r="B21548" s="42"/>
      <c r="D21548" s="90"/>
      <c r="F21548" s="90"/>
      <c r="G21548" s="42"/>
      <c r="H21548" s="90"/>
      <c r="M21548" s="42"/>
      <c r="S21548" s="42"/>
      <c r="T21548" s="42"/>
      <c r="U21548" s="42"/>
      <c r="V21548" s="42"/>
      <c r="W21548" s="42"/>
      <c r="X21548" s="42"/>
      <c r="Y21548" s="42"/>
      <c r="Z21548" s="42"/>
    </row>
    <row r="21549">
      <c r="B21549" s="42"/>
      <c r="D21549" s="90"/>
      <c r="F21549" s="90"/>
      <c r="G21549" s="42"/>
      <c r="H21549" s="90"/>
      <c r="M21549" s="42"/>
      <c r="S21549" s="42"/>
      <c r="T21549" s="42"/>
      <c r="U21549" s="42"/>
      <c r="V21549" s="42"/>
      <c r="W21549" s="42"/>
      <c r="X21549" s="42"/>
      <c r="Y21549" s="42"/>
      <c r="Z21549" s="42"/>
    </row>
    <row r="21550">
      <c r="B21550" s="42"/>
      <c r="D21550" s="90"/>
      <c r="F21550" s="90"/>
      <c r="G21550" s="42"/>
      <c r="H21550" s="90"/>
      <c r="M21550" s="42"/>
      <c r="S21550" s="42"/>
      <c r="T21550" s="42"/>
      <c r="U21550" s="42"/>
      <c r="V21550" s="42"/>
      <c r="W21550" s="42"/>
      <c r="X21550" s="42"/>
      <c r="Y21550" s="42"/>
      <c r="Z21550" s="42"/>
    </row>
    <row r="21551">
      <c r="B21551" s="42"/>
      <c r="D21551" s="90"/>
      <c r="F21551" s="90"/>
      <c r="G21551" s="42"/>
      <c r="H21551" s="90"/>
      <c r="M21551" s="42"/>
      <c r="S21551" s="42"/>
      <c r="T21551" s="42"/>
      <c r="U21551" s="42"/>
      <c r="V21551" s="42"/>
      <c r="W21551" s="42"/>
      <c r="X21551" s="42"/>
      <c r="Y21551" s="42"/>
      <c r="Z21551" s="42"/>
    </row>
    <row r="21552">
      <c r="B21552" s="42"/>
      <c r="D21552" s="90"/>
      <c r="F21552" s="90"/>
      <c r="G21552" s="42"/>
      <c r="H21552" s="90"/>
      <c r="M21552" s="42"/>
      <c r="S21552" s="42"/>
      <c r="T21552" s="42"/>
      <c r="U21552" s="42"/>
      <c r="V21552" s="42"/>
      <c r="W21552" s="42"/>
      <c r="X21552" s="42"/>
      <c r="Y21552" s="42"/>
      <c r="Z21552" s="42"/>
    </row>
    <row r="21553">
      <c r="B21553" s="42"/>
      <c r="D21553" s="90"/>
      <c r="F21553" s="90"/>
      <c r="G21553" s="42"/>
      <c r="H21553" s="90"/>
      <c r="M21553" s="42"/>
      <c r="S21553" s="42"/>
      <c r="T21553" s="42"/>
      <c r="U21553" s="42"/>
      <c r="V21553" s="42"/>
      <c r="W21553" s="42"/>
      <c r="X21553" s="42"/>
      <c r="Y21553" s="42"/>
      <c r="Z21553" s="42"/>
    </row>
    <row r="21554">
      <c r="B21554" s="42"/>
      <c r="D21554" s="90"/>
      <c r="F21554" s="90"/>
      <c r="G21554" s="42"/>
      <c r="H21554" s="90"/>
      <c r="M21554" s="42"/>
      <c r="S21554" s="42"/>
      <c r="T21554" s="42"/>
      <c r="U21554" s="42"/>
      <c r="V21554" s="42"/>
      <c r="W21554" s="42"/>
      <c r="X21554" s="42"/>
      <c r="Y21554" s="42"/>
      <c r="Z21554" s="42"/>
    </row>
    <row r="21555">
      <c r="B21555" s="42"/>
      <c r="D21555" s="90"/>
      <c r="F21555" s="90"/>
      <c r="G21555" s="42"/>
      <c r="H21555" s="90"/>
      <c r="M21555" s="42"/>
      <c r="S21555" s="42"/>
      <c r="T21555" s="42"/>
      <c r="U21555" s="42"/>
      <c r="V21555" s="42"/>
      <c r="W21555" s="42"/>
      <c r="X21555" s="42"/>
      <c r="Y21555" s="42"/>
      <c r="Z21555" s="42"/>
    </row>
    <row r="21556">
      <c r="B21556" s="42"/>
      <c r="D21556" s="90"/>
      <c r="F21556" s="90"/>
      <c r="G21556" s="42"/>
      <c r="H21556" s="90"/>
      <c r="M21556" s="42"/>
      <c r="S21556" s="42"/>
      <c r="T21556" s="42"/>
      <c r="U21556" s="42"/>
      <c r="V21556" s="42"/>
      <c r="W21556" s="42"/>
      <c r="X21556" s="42"/>
      <c r="Y21556" s="42"/>
      <c r="Z21556" s="42"/>
    </row>
    <row r="21557">
      <c r="B21557" s="42"/>
      <c r="D21557" s="90"/>
      <c r="F21557" s="90"/>
      <c r="G21557" s="42"/>
      <c r="H21557" s="90"/>
      <c r="M21557" s="42"/>
      <c r="S21557" s="42"/>
      <c r="T21557" s="42"/>
      <c r="U21557" s="42"/>
      <c r="V21557" s="42"/>
      <c r="W21557" s="42"/>
      <c r="X21557" s="42"/>
      <c r="Y21557" s="42"/>
      <c r="Z21557" s="42"/>
    </row>
    <row r="21558">
      <c r="B21558" s="42"/>
      <c r="D21558" s="90"/>
      <c r="F21558" s="90"/>
      <c r="G21558" s="42"/>
      <c r="H21558" s="90"/>
      <c r="M21558" s="42"/>
      <c r="S21558" s="42"/>
      <c r="T21558" s="42"/>
      <c r="U21558" s="42"/>
      <c r="V21558" s="42"/>
      <c r="W21558" s="42"/>
      <c r="X21558" s="42"/>
      <c r="Y21558" s="42"/>
      <c r="Z21558" s="42"/>
    </row>
    <row r="21559">
      <c r="B21559" s="42"/>
      <c r="D21559" s="90"/>
      <c r="F21559" s="90"/>
      <c r="G21559" s="42"/>
      <c r="H21559" s="90"/>
      <c r="M21559" s="42"/>
      <c r="S21559" s="42"/>
      <c r="T21559" s="42"/>
      <c r="U21559" s="42"/>
      <c r="V21559" s="42"/>
      <c r="W21559" s="42"/>
      <c r="X21559" s="42"/>
      <c r="Y21559" s="42"/>
      <c r="Z21559" s="42"/>
    </row>
    <row r="21560">
      <c r="B21560" s="42"/>
      <c r="D21560" s="90"/>
      <c r="F21560" s="90"/>
      <c r="G21560" s="42"/>
      <c r="H21560" s="90"/>
      <c r="M21560" s="42"/>
      <c r="S21560" s="42"/>
      <c r="T21560" s="42"/>
      <c r="U21560" s="42"/>
      <c r="V21560" s="42"/>
      <c r="W21560" s="42"/>
      <c r="X21560" s="42"/>
      <c r="Y21560" s="42"/>
      <c r="Z21560" s="42"/>
    </row>
    <row r="21561">
      <c r="B21561" s="42"/>
      <c r="D21561" s="90"/>
      <c r="F21561" s="90"/>
      <c r="G21561" s="42"/>
      <c r="H21561" s="90"/>
      <c r="M21561" s="42"/>
      <c r="S21561" s="42"/>
      <c r="T21561" s="42"/>
      <c r="U21561" s="42"/>
      <c r="V21561" s="42"/>
      <c r="W21561" s="42"/>
      <c r="X21561" s="42"/>
      <c r="Y21561" s="42"/>
      <c r="Z21561" s="42"/>
    </row>
    <row r="21562">
      <c r="B21562" s="42"/>
      <c r="D21562" s="90"/>
      <c r="F21562" s="90"/>
      <c r="G21562" s="42"/>
      <c r="H21562" s="90"/>
      <c r="M21562" s="42"/>
      <c r="S21562" s="42"/>
      <c r="T21562" s="42"/>
      <c r="U21562" s="42"/>
      <c r="V21562" s="42"/>
      <c r="W21562" s="42"/>
      <c r="X21562" s="42"/>
      <c r="Y21562" s="42"/>
      <c r="Z21562" s="42"/>
    </row>
    <row r="21563">
      <c r="B21563" s="42"/>
      <c r="D21563" s="90"/>
      <c r="F21563" s="90"/>
      <c r="G21563" s="42"/>
      <c r="H21563" s="90"/>
      <c r="M21563" s="42"/>
      <c r="S21563" s="42"/>
      <c r="T21563" s="42"/>
      <c r="U21563" s="42"/>
      <c r="V21563" s="42"/>
      <c r="W21563" s="42"/>
      <c r="X21563" s="42"/>
      <c r="Y21563" s="42"/>
      <c r="Z21563" s="42"/>
    </row>
    <row r="21564">
      <c r="B21564" s="42"/>
      <c r="D21564" s="90"/>
      <c r="F21564" s="90"/>
      <c r="G21564" s="42"/>
      <c r="H21564" s="90"/>
      <c r="M21564" s="42"/>
      <c r="S21564" s="42"/>
      <c r="T21564" s="42"/>
      <c r="U21564" s="42"/>
      <c r="V21564" s="42"/>
      <c r="W21564" s="42"/>
      <c r="X21564" s="42"/>
      <c r="Y21564" s="42"/>
      <c r="Z21564" s="42"/>
    </row>
    <row r="21565">
      <c r="B21565" s="42"/>
      <c r="D21565" s="90"/>
      <c r="F21565" s="90"/>
      <c r="G21565" s="42"/>
      <c r="H21565" s="90"/>
      <c r="M21565" s="42"/>
      <c r="S21565" s="42"/>
      <c r="T21565" s="42"/>
      <c r="U21565" s="42"/>
      <c r="V21565" s="42"/>
      <c r="W21565" s="42"/>
      <c r="X21565" s="42"/>
      <c r="Y21565" s="42"/>
      <c r="Z21565" s="42"/>
    </row>
    <row r="21566">
      <c r="B21566" s="42"/>
      <c r="D21566" s="90"/>
      <c r="F21566" s="90"/>
      <c r="G21566" s="42"/>
      <c r="H21566" s="90"/>
      <c r="M21566" s="42"/>
      <c r="S21566" s="42"/>
      <c r="T21566" s="42"/>
      <c r="U21566" s="42"/>
      <c r="V21566" s="42"/>
      <c r="W21566" s="42"/>
      <c r="X21566" s="42"/>
      <c r="Y21566" s="42"/>
      <c r="Z21566" s="42"/>
    </row>
    <row r="21567">
      <c r="B21567" s="42"/>
      <c r="D21567" s="90"/>
      <c r="F21567" s="90"/>
      <c r="G21567" s="42"/>
      <c r="H21567" s="90"/>
      <c r="M21567" s="42"/>
      <c r="S21567" s="42"/>
      <c r="T21567" s="42"/>
      <c r="U21567" s="42"/>
      <c r="V21567" s="42"/>
      <c r="W21567" s="42"/>
      <c r="X21567" s="42"/>
      <c r="Y21567" s="42"/>
      <c r="Z21567" s="42"/>
    </row>
    <row r="21568">
      <c r="B21568" s="42"/>
      <c r="D21568" s="90"/>
      <c r="F21568" s="90"/>
      <c r="G21568" s="42"/>
      <c r="H21568" s="90"/>
      <c r="M21568" s="42"/>
      <c r="S21568" s="42"/>
      <c r="T21568" s="42"/>
      <c r="U21568" s="42"/>
      <c r="V21568" s="42"/>
      <c r="W21568" s="42"/>
      <c r="X21568" s="42"/>
      <c r="Y21568" s="42"/>
      <c r="Z21568" s="42"/>
    </row>
    <row r="21569">
      <c r="B21569" s="42"/>
      <c r="D21569" s="90"/>
      <c r="F21569" s="90"/>
      <c r="G21569" s="42"/>
      <c r="H21569" s="90"/>
      <c r="M21569" s="42"/>
      <c r="S21569" s="42"/>
      <c r="T21569" s="42"/>
      <c r="U21569" s="42"/>
      <c r="V21569" s="42"/>
      <c r="W21569" s="42"/>
      <c r="X21569" s="42"/>
      <c r="Y21569" s="42"/>
      <c r="Z21569" s="42"/>
    </row>
    <row r="21570">
      <c r="B21570" s="42"/>
      <c r="D21570" s="90"/>
      <c r="F21570" s="90"/>
      <c r="G21570" s="42"/>
      <c r="H21570" s="90"/>
      <c r="M21570" s="42"/>
      <c r="S21570" s="42"/>
      <c r="T21570" s="42"/>
      <c r="U21570" s="42"/>
      <c r="V21570" s="42"/>
      <c r="W21570" s="42"/>
      <c r="X21570" s="42"/>
      <c r="Y21570" s="42"/>
      <c r="Z21570" s="42"/>
    </row>
    <row r="21571">
      <c r="B21571" s="42"/>
      <c r="D21571" s="90"/>
      <c r="F21571" s="90"/>
      <c r="G21571" s="42"/>
      <c r="H21571" s="90"/>
      <c r="M21571" s="42"/>
      <c r="S21571" s="42"/>
      <c r="T21571" s="42"/>
      <c r="U21571" s="42"/>
      <c r="V21571" s="42"/>
      <c r="W21571" s="42"/>
      <c r="X21571" s="42"/>
      <c r="Y21571" s="42"/>
      <c r="Z21571" s="42"/>
    </row>
    <row r="21572">
      <c r="B21572" s="42"/>
      <c r="D21572" s="90"/>
      <c r="F21572" s="90"/>
      <c r="G21572" s="42"/>
      <c r="H21572" s="90"/>
      <c r="M21572" s="42"/>
      <c r="S21572" s="42"/>
      <c r="T21572" s="42"/>
      <c r="U21572" s="42"/>
      <c r="V21572" s="42"/>
      <c r="W21572" s="42"/>
      <c r="X21572" s="42"/>
      <c r="Y21572" s="42"/>
      <c r="Z21572" s="42"/>
    </row>
    <row r="21573">
      <c r="B21573" s="42"/>
      <c r="D21573" s="90"/>
      <c r="F21573" s="90"/>
      <c r="G21573" s="42"/>
      <c r="H21573" s="90"/>
      <c r="M21573" s="42"/>
      <c r="S21573" s="42"/>
      <c r="T21573" s="42"/>
      <c r="U21573" s="42"/>
      <c r="V21573" s="42"/>
      <c r="W21573" s="42"/>
      <c r="X21573" s="42"/>
      <c r="Y21573" s="42"/>
      <c r="Z21573" s="42"/>
    </row>
    <row r="21574">
      <c r="B21574" s="42"/>
      <c r="D21574" s="90"/>
      <c r="F21574" s="90"/>
      <c r="G21574" s="42"/>
      <c r="H21574" s="90"/>
      <c r="M21574" s="42"/>
      <c r="S21574" s="42"/>
      <c r="T21574" s="42"/>
      <c r="U21574" s="42"/>
      <c r="V21574" s="42"/>
      <c r="W21574" s="42"/>
      <c r="X21574" s="42"/>
      <c r="Y21574" s="42"/>
      <c r="Z21574" s="42"/>
    </row>
    <row r="21575">
      <c r="B21575" s="42"/>
      <c r="D21575" s="90"/>
      <c r="F21575" s="90"/>
      <c r="G21575" s="42"/>
      <c r="H21575" s="90"/>
      <c r="M21575" s="42"/>
      <c r="S21575" s="42"/>
      <c r="T21575" s="42"/>
      <c r="U21575" s="42"/>
      <c r="V21575" s="42"/>
      <c r="W21575" s="42"/>
      <c r="X21575" s="42"/>
      <c r="Y21575" s="42"/>
      <c r="Z21575" s="42"/>
    </row>
    <row r="21576">
      <c r="B21576" s="42"/>
      <c r="D21576" s="90"/>
      <c r="F21576" s="90"/>
      <c r="G21576" s="42"/>
      <c r="H21576" s="90"/>
      <c r="M21576" s="42"/>
      <c r="S21576" s="42"/>
      <c r="T21576" s="42"/>
      <c r="U21576" s="42"/>
      <c r="V21576" s="42"/>
      <c r="W21576" s="42"/>
      <c r="X21576" s="42"/>
      <c r="Y21576" s="42"/>
      <c r="Z21576" s="42"/>
    </row>
    <row r="21577">
      <c r="B21577" s="42"/>
      <c r="D21577" s="90"/>
      <c r="F21577" s="90"/>
      <c r="G21577" s="42"/>
      <c r="H21577" s="90"/>
      <c r="M21577" s="42"/>
      <c r="S21577" s="42"/>
      <c r="T21577" s="42"/>
      <c r="U21577" s="42"/>
      <c r="V21577" s="42"/>
      <c r="W21577" s="42"/>
      <c r="X21577" s="42"/>
      <c r="Y21577" s="42"/>
      <c r="Z21577" s="42"/>
    </row>
  </sheetData>
  <mergeCells count="2">
    <mergeCell ref="A52:E52"/>
    <mergeCell ref="F52:H52"/>
  </mergeCells>
  <conditionalFormatting sqref="J52">
    <cfRule type="expression" dxfId="0" priority="1">
      <formula>J52&gt;I52</formula>
    </cfRule>
  </conditionalFormatting>
  <conditionalFormatting sqref="J52">
    <cfRule type="expression" dxfId="1" priority="2">
      <formula>J52&lt;I52</formula>
    </cfRule>
  </conditionalFormatting>
  <conditionalFormatting sqref="K2:L52">
    <cfRule type="cellIs" dxfId="2" priority="3" operator="greaterThan">
      <formula>0</formula>
    </cfRule>
  </conditionalFormatting>
  <conditionalFormatting sqref="K2:L52">
    <cfRule type="cellIs" dxfId="3" priority="4" operator="lessThanOrEqual">
      <formula>0</formula>
    </cfRule>
  </conditionalFormatting>
  <conditionalFormatting sqref="Q2:Q51">
    <cfRule type="cellIs" dxfId="4" priority="5" operator="greaterThan">
      <formula>"J2:J49"</formula>
    </cfRule>
  </conditionalFormatting>
  <conditionalFormatting sqref="R2:R51">
    <cfRule type="cellIs" dxfId="5" priority="6" operator="equal">
      <formula>"Yes"</formula>
    </cfRule>
  </conditionalFormatting>
  <conditionalFormatting sqref="S2:S51">
    <cfRule type="cellIs" dxfId="6" priority="7" operator="greaterThan">
      <formula>0</formula>
    </cfRule>
  </conditionalFormatting>
  <dataValidations>
    <dataValidation type="list" allowBlank="1" showErrorMessage="1" sqref="E2:E51">
      <formula1>"Equity,ETF,M.Fund,Rights"</formula1>
    </dataValidation>
    <dataValidation type="list" allowBlank="1" showErrorMessage="1" sqref="AC2:AC51">
      <formula1>"EV,Technology,Green Energy,Defence,PSU,Others"</formula1>
    </dataValidation>
    <dataValidation type="list" allowBlank="1" showErrorMessage="1" sqref="AD2:AD51">
      <formula1>"Moving,Non Moving"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4" max="4" width="10.13"/>
    <col customWidth="1" min="5" max="6" width="9.63"/>
    <col customWidth="1" min="9" max="9" width="15.5"/>
    <col customWidth="1" min="10" max="11" width="14.75"/>
  </cols>
  <sheetData>
    <row r="1">
      <c r="A1" s="91" t="s">
        <v>0</v>
      </c>
      <c r="B1" s="91" t="s">
        <v>196</v>
      </c>
      <c r="C1" s="91" t="s">
        <v>197</v>
      </c>
      <c r="D1" s="91" t="s">
        <v>198</v>
      </c>
      <c r="E1" s="91" t="s">
        <v>199</v>
      </c>
      <c r="F1" s="91" t="s">
        <v>200</v>
      </c>
      <c r="G1" s="91" t="s">
        <v>201</v>
      </c>
      <c r="H1" s="91" t="s">
        <v>202</v>
      </c>
      <c r="I1" s="91" t="s">
        <v>203</v>
      </c>
      <c r="J1" s="91" t="s">
        <v>204</v>
      </c>
      <c r="K1" s="91" t="s">
        <v>205</v>
      </c>
      <c r="L1" s="91" t="s">
        <v>206</v>
      </c>
      <c r="M1" s="91" t="s">
        <v>207</v>
      </c>
      <c r="N1" s="92"/>
      <c r="O1" s="92"/>
      <c r="P1" s="92"/>
      <c r="Q1" s="92"/>
      <c r="R1" s="25"/>
      <c r="S1" s="25"/>
      <c r="T1" s="25"/>
      <c r="U1" s="92"/>
      <c r="V1" s="92"/>
      <c r="W1" s="92"/>
      <c r="X1" s="25"/>
      <c r="Y1" s="92"/>
      <c r="Z1" s="92"/>
      <c r="AA1" s="92"/>
      <c r="AB1" s="92"/>
      <c r="AC1" s="92"/>
      <c r="AD1" s="92"/>
      <c r="AE1" s="92"/>
    </row>
    <row r="2" ht="46.5" customHeight="1">
      <c r="A2" s="93" t="str">
        <f>Portfolio!C2</f>
        <v>ADANIGREEN</v>
      </c>
      <c r="B2" s="94">
        <f t="shared" ref="B2:B42" si="1">TODAY()-1095</f>
        <v>44982</v>
      </c>
      <c r="C2" s="94">
        <f t="shared" ref="C2:C51" si="2">Today()</f>
        <v>46077</v>
      </c>
      <c r="D2" s="95">
        <v>1.3713</v>
      </c>
      <c r="E2" s="96">
        <v>27.18</v>
      </c>
      <c r="F2" s="97">
        <v>996.81</v>
      </c>
      <c r="G2" s="97">
        <v>879.29</v>
      </c>
      <c r="H2" s="95">
        <v>-47.83</v>
      </c>
      <c r="I2" s="97">
        <v>1047.62</v>
      </c>
      <c r="J2" s="97">
        <v>936.04</v>
      </c>
      <c r="K2" s="97">
        <v>824.46</v>
      </c>
      <c r="L2" s="97">
        <v>17.37</v>
      </c>
      <c r="M2" s="98">
        <v>45713.0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</row>
    <row r="3" ht="46.5" customHeight="1">
      <c r="A3" s="93" t="str">
        <f>Portfolio!C3</f>
        <v>ADANIPOWER</v>
      </c>
      <c r="B3" s="94">
        <f t="shared" si="1"/>
        <v>44982</v>
      </c>
      <c r="C3" s="94">
        <f t="shared" si="2"/>
        <v>46077</v>
      </c>
      <c r="D3" s="95">
        <v>1.2977</v>
      </c>
      <c r="E3" s="96">
        <v>35.3</v>
      </c>
      <c r="F3" s="97">
        <v>508.63</v>
      </c>
      <c r="G3" s="97">
        <v>484.62</v>
      </c>
      <c r="H3" s="95">
        <v>-9.99</v>
      </c>
      <c r="I3" s="97">
        <v>520.75</v>
      </c>
      <c r="J3" s="97">
        <v>496.11</v>
      </c>
      <c r="K3" s="97">
        <v>471.47</v>
      </c>
      <c r="L3" s="97">
        <v>4.55</v>
      </c>
      <c r="M3" s="98">
        <v>45713.0</v>
      </c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</row>
    <row r="4" ht="46.5" customHeight="1">
      <c r="A4" s="93" t="str">
        <f>Portfolio!C4</f>
        <v>AEROFLEX</v>
      </c>
      <c r="B4" s="94">
        <f t="shared" si="1"/>
        <v>44982</v>
      </c>
      <c r="C4" s="94">
        <f t="shared" si="2"/>
        <v>46077</v>
      </c>
      <c r="D4" s="95">
        <v>1.1401</v>
      </c>
      <c r="E4" s="96">
        <v>39.3</v>
      </c>
      <c r="F4" s="97">
        <v>216.13</v>
      </c>
      <c r="G4" s="97">
        <v>200.72</v>
      </c>
      <c r="H4" s="95">
        <v>-16.71</v>
      </c>
      <c r="I4" s="97">
        <v>271.01</v>
      </c>
      <c r="J4" s="97">
        <v>222.4</v>
      </c>
      <c r="K4" s="97">
        <v>173.79</v>
      </c>
      <c r="L4" s="97">
        <v>10.35</v>
      </c>
      <c r="M4" s="98">
        <v>45713.0</v>
      </c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</row>
    <row r="5" ht="46.5" customHeight="1">
      <c r="A5" s="93" t="str">
        <f>Portfolio!C5</f>
        <v>ASHOKLEY</v>
      </c>
      <c r="B5" s="94">
        <f t="shared" si="1"/>
        <v>44982</v>
      </c>
      <c r="C5" s="94">
        <f t="shared" si="2"/>
        <v>46077</v>
      </c>
      <c r="D5" s="95">
        <v>1.2102</v>
      </c>
      <c r="E5" s="96">
        <v>56.32</v>
      </c>
      <c r="F5" s="97">
        <v>215.93</v>
      </c>
      <c r="G5" s="97">
        <v>220.77</v>
      </c>
      <c r="H5" s="95">
        <v>5.12</v>
      </c>
      <c r="I5" s="97">
        <v>229.28</v>
      </c>
      <c r="J5" s="97">
        <v>214.64</v>
      </c>
      <c r="K5" s="97">
        <v>200.01</v>
      </c>
      <c r="L5" s="97">
        <v>3.82</v>
      </c>
      <c r="M5" s="98">
        <v>45713.0</v>
      </c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</row>
    <row r="6" ht="46.5" customHeight="1">
      <c r="A6" s="93" t="str">
        <f>Portfolio!C6</f>
        <v>ASTRAMICRO</v>
      </c>
      <c r="B6" s="94">
        <f t="shared" si="1"/>
        <v>44982</v>
      </c>
      <c r="C6" s="94">
        <f t="shared" si="2"/>
        <v>46077</v>
      </c>
      <c r="D6" s="95">
        <v>1.2169</v>
      </c>
      <c r="E6" s="96">
        <v>33.62</v>
      </c>
      <c r="F6" s="97">
        <v>733.37</v>
      </c>
      <c r="G6" s="97">
        <v>628.94</v>
      </c>
      <c r="H6" s="95">
        <v>-35.27</v>
      </c>
      <c r="I6" s="97">
        <v>758.82</v>
      </c>
      <c r="J6" s="97">
        <v>670.7</v>
      </c>
      <c r="K6" s="97">
        <v>582.57</v>
      </c>
      <c r="L6" s="97">
        <v>15.64</v>
      </c>
      <c r="M6" s="98">
        <v>45713.0</v>
      </c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</row>
    <row r="7" ht="46.5" customHeight="1">
      <c r="A7" s="93" t="str">
        <f>Portfolio!C7</f>
        <v>AXISCADES</v>
      </c>
      <c r="B7" s="94">
        <f t="shared" si="1"/>
        <v>44982</v>
      </c>
      <c r="C7" s="94">
        <f t="shared" si="2"/>
        <v>46077</v>
      </c>
      <c r="D7" s="95">
        <v>1.1929</v>
      </c>
      <c r="E7" s="96">
        <v>48.74</v>
      </c>
      <c r="F7" s="97">
        <v>710.44</v>
      </c>
      <c r="G7" s="97">
        <v>725.99</v>
      </c>
      <c r="H7" s="95">
        <v>2.0</v>
      </c>
      <c r="I7" s="97">
        <v>788.76</v>
      </c>
      <c r="J7" s="97">
        <v>732.31</v>
      </c>
      <c r="K7" s="97">
        <v>675.85</v>
      </c>
      <c r="L7" s="97">
        <v>22.66</v>
      </c>
      <c r="M7" s="98">
        <v>45719.0</v>
      </c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</row>
    <row r="8" ht="46.5" customHeight="1">
      <c r="A8" s="93" t="str">
        <f>Portfolio!C8</f>
        <v>NSE:BDL</v>
      </c>
      <c r="B8" s="94">
        <f t="shared" si="1"/>
        <v>44982</v>
      </c>
      <c r="C8" s="94">
        <f t="shared" si="2"/>
        <v>46077</v>
      </c>
      <c r="D8" s="95">
        <v>1.0486</v>
      </c>
      <c r="E8" s="96">
        <v>32.78</v>
      </c>
      <c r="F8" s="97">
        <v>1164.44</v>
      </c>
      <c r="G8" s="97">
        <v>1027.64</v>
      </c>
      <c r="H8" s="95">
        <v>-68.68</v>
      </c>
      <c r="I8" s="97">
        <v>1294.88</v>
      </c>
      <c r="J8" s="97">
        <v>1112.3</v>
      </c>
      <c r="K8" s="97">
        <v>929.71</v>
      </c>
      <c r="L8" s="97">
        <v>27.88</v>
      </c>
      <c r="M8" s="98">
        <v>45719.0</v>
      </c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</row>
    <row r="9" ht="46.5" customHeight="1">
      <c r="A9" s="93" t="str">
        <f>Portfolio!C9</f>
        <v>NSE:BEL</v>
      </c>
      <c r="B9" s="94">
        <f t="shared" si="1"/>
        <v>44982</v>
      </c>
      <c r="C9" s="94">
        <f t="shared" si="2"/>
        <v>46077</v>
      </c>
      <c r="D9" s="95">
        <v>1.2982</v>
      </c>
      <c r="E9" s="96">
        <v>37.83</v>
      </c>
      <c r="F9" s="97">
        <v>274.22</v>
      </c>
      <c r="G9" s="97">
        <v>253.06</v>
      </c>
      <c r="H9" s="95">
        <v>-7.64</v>
      </c>
      <c r="I9" s="97">
        <v>292.54</v>
      </c>
      <c r="J9" s="97">
        <v>264.06</v>
      </c>
      <c r="K9" s="97">
        <v>235.57</v>
      </c>
      <c r="L9" s="97">
        <v>4.86</v>
      </c>
      <c r="M9" s="98">
        <v>45719.0</v>
      </c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</row>
    <row r="10" ht="46.5" customHeight="1">
      <c r="A10" s="93" t="str">
        <f>Portfolio!C10</f>
        <v>BHARTIHEXA</v>
      </c>
      <c r="B10" s="94">
        <f t="shared" si="1"/>
        <v>44982</v>
      </c>
      <c r="C10" s="94">
        <f t="shared" si="2"/>
        <v>46077</v>
      </c>
      <c r="D10" s="95">
        <v>1.1243</v>
      </c>
      <c r="E10" s="96">
        <v>45.04</v>
      </c>
      <c r="F10" s="97">
        <v>1385.37</v>
      </c>
      <c r="G10" s="97">
        <v>1312.81</v>
      </c>
      <c r="H10" s="95">
        <v>-19.81</v>
      </c>
      <c r="I10" s="97">
        <v>1434.96</v>
      </c>
      <c r="J10" s="97">
        <v>1344.17</v>
      </c>
      <c r="K10" s="97">
        <v>1253.37</v>
      </c>
      <c r="L10" s="97">
        <v>27.54</v>
      </c>
      <c r="M10" s="98">
        <v>45719.0</v>
      </c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</row>
    <row r="11" ht="46.5" customHeight="1">
      <c r="A11" s="93" t="str">
        <f>Portfolio!C11</f>
        <v>CGPOWER</v>
      </c>
      <c r="B11" s="94">
        <f t="shared" si="1"/>
        <v>44982</v>
      </c>
      <c r="C11" s="94">
        <f t="shared" si="2"/>
        <v>46077</v>
      </c>
      <c r="D11" s="95">
        <v>0.8744</v>
      </c>
      <c r="E11" s="96">
        <v>41.17</v>
      </c>
      <c r="F11" s="97">
        <v>644.38</v>
      </c>
      <c r="G11" s="97">
        <v>584.67</v>
      </c>
      <c r="H11" s="95">
        <v>-7.09</v>
      </c>
      <c r="I11" s="97">
        <v>631.87</v>
      </c>
      <c r="J11" s="97">
        <v>593.01</v>
      </c>
      <c r="K11" s="97">
        <v>554.15</v>
      </c>
      <c r="L11" s="97">
        <v>12.2</v>
      </c>
      <c r="M11" s="98">
        <v>45719.0</v>
      </c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</row>
    <row r="12" ht="46.5" customHeight="1">
      <c r="A12" s="93" t="str">
        <f>Portfolio!C12</f>
        <v>COCHINSHIP</v>
      </c>
      <c r="B12" s="94">
        <f t="shared" si="1"/>
        <v>44982</v>
      </c>
      <c r="C12" s="94">
        <f t="shared" si="2"/>
        <v>46077</v>
      </c>
      <c r="D12" s="95">
        <v>1.1641</v>
      </c>
      <c r="E12" s="96">
        <v>38.68</v>
      </c>
      <c r="F12" s="97">
        <v>1423.45</v>
      </c>
      <c r="G12" s="97">
        <v>1285.49</v>
      </c>
      <c r="H12" s="95">
        <v>-40.19</v>
      </c>
      <c r="I12" s="97">
        <v>1481.87</v>
      </c>
      <c r="J12" s="97">
        <v>1331.46</v>
      </c>
      <c r="K12" s="97">
        <v>1181.06</v>
      </c>
      <c r="L12" s="97">
        <v>23.68</v>
      </c>
      <c r="M12" s="98">
        <v>45719.0</v>
      </c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</row>
    <row r="13" ht="46.5" customHeight="1">
      <c r="A13" s="93" t="str">
        <f>Portfolio!C13</f>
        <v>CPSEETF</v>
      </c>
      <c r="B13" s="94">
        <f t="shared" si="1"/>
        <v>44982</v>
      </c>
      <c r="C13" s="94">
        <f t="shared" si="2"/>
        <v>46077</v>
      </c>
      <c r="D13" s="95">
        <v>0.9369</v>
      </c>
      <c r="E13" s="96">
        <v>37.03</v>
      </c>
      <c r="F13" s="97">
        <v>82.87</v>
      </c>
      <c r="G13" s="97">
        <v>78.27</v>
      </c>
      <c r="H13" s="95">
        <v>-1.43</v>
      </c>
      <c r="I13" s="97">
        <v>85.39</v>
      </c>
      <c r="J13" s="97">
        <v>80.08</v>
      </c>
      <c r="K13" s="97">
        <v>74.76</v>
      </c>
      <c r="L13" s="97">
        <v>1.11</v>
      </c>
      <c r="M13" s="98">
        <v>45719.0</v>
      </c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</row>
    <row r="14" ht="46.5" customHeight="1">
      <c r="A14" s="93" t="str">
        <f>Portfolio!C14</f>
        <v>DREDGECORP</v>
      </c>
      <c r="B14" s="94">
        <f t="shared" si="1"/>
        <v>44982</v>
      </c>
      <c r="C14" s="94">
        <f t="shared" si="2"/>
        <v>46077</v>
      </c>
      <c r="D14" s="95">
        <v>1.0035</v>
      </c>
      <c r="E14" s="96">
        <v>21.64</v>
      </c>
      <c r="F14" s="97">
        <v>724.03</v>
      </c>
      <c r="G14" s="97">
        <v>567.65</v>
      </c>
      <c r="H14" s="95">
        <v>-51.35</v>
      </c>
      <c r="I14" s="97">
        <v>765.38</v>
      </c>
      <c r="J14" s="97">
        <v>631.73</v>
      </c>
      <c r="K14" s="97">
        <v>498.09</v>
      </c>
      <c r="L14" s="97">
        <v>16.07</v>
      </c>
      <c r="M14" s="98">
        <v>45719.0</v>
      </c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</row>
    <row r="15" ht="46.5" customHeight="1">
      <c r="A15" s="93" t="str">
        <f>Portfolio!C15</f>
        <v>GRSE</v>
      </c>
      <c r="B15" s="94">
        <f t="shared" si="1"/>
        <v>44982</v>
      </c>
      <c r="C15" s="94">
        <f t="shared" si="2"/>
        <v>46077</v>
      </c>
      <c r="D15" s="95">
        <v>1.4511</v>
      </c>
      <c r="E15" s="96">
        <v>35.26</v>
      </c>
      <c r="F15" s="97">
        <v>1489.98</v>
      </c>
      <c r="G15" s="97">
        <v>1314.66</v>
      </c>
      <c r="H15" s="95">
        <v>-70.83</v>
      </c>
      <c r="I15" s="97">
        <v>1616.34</v>
      </c>
      <c r="J15" s="97">
        <v>1404.75</v>
      </c>
      <c r="K15" s="97">
        <v>1193.15</v>
      </c>
      <c r="L15" s="97">
        <v>39.44</v>
      </c>
      <c r="M15" s="98">
        <v>45719.0</v>
      </c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</row>
    <row r="16" ht="46.5" customHeight="1">
      <c r="A16" s="93" t="str">
        <f>Portfolio!C16</f>
        <v>GREENPOWER</v>
      </c>
      <c r="B16" s="94">
        <f t="shared" si="1"/>
        <v>44982</v>
      </c>
      <c r="C16" s="94">
        <f t="shared" si="2"/>
        <v>46077</v>
      </c>
      <c r="D16" s="95">
        <v>1.1094</v>
      </c>
      <c r="E16" s="96">
        <v>26.87</v>
      </c>
      <c r="F16" s="97">
        <v>15.2</v>
      </c>
      <c r="G16" s="97">
        <v>12.63</v>
      </c>
      <c r="H16" s="95">
        <v>-0.81</v>
      </c>
      <c r="I16" s="97">
        <v>15.84</v>
      </c>
      <c r="J16" s="97">
        <v>13.64</v>
      </c>
      <c r="K16" s="97">
        <v>11.44</v>
      </c>
      <c r="L16" s="97">
        <v>0.31</v>
      </c>
      <c r="M16" s="98">
        <v>45719.0</v>
      </c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</row>
    <row r="17" ht="46.5" customHeight="1">
      <c r="A17" s="93" t="str">
        <f>Portfolio!C17</f>
        <v>NSE:HAL</v>
      </c>
      <c r="B17" s="94">
        <f t="shared" si="1"/>
        <v>44982</v>
      </c>
      <c r="C17" s="94">
        <f t="shared" si="2"/>
        <v>46077</v>
      </c>
      <c r="D17" s="95">
        <v>1.2856</v>
      </c>
      <c r="E17" s="96">
        <v>27.68</v>
      </c>
      <c r="F17" s="97">
        <v>3833.99</v>
      </c>
      <c r="G17" s="97">
        <v>3321.04</v>
      </c>
      <c r="H17" s="95">
        <v>-165.43</v>
      </c>
      <c r="I17" s="97">
        <v>3985.21</v>
      </c>
      <c r="J17" s="97">
        <v>3536.86</v>
      </c>
      <c r="K17" s="97">
        <v>3088.51</v>
      </c>
      <c r="L17" s="97">
        <v>70.78</v>
      </c>
      <c r="M17" s="98">
        <v>45719.0</v>
      </c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</row>
    <row r="18" ht="46.5" customHeight="1">
      <c r="A18" s="93" t="str">
        <f>Portfolio!C18</f>
        <v>HATHWAY</v>
      </c>
      <c r="B18" s="94">
        <f t="shared" si="1"/>
        <v>44982</v>
      </c>
      <c r="C18" s="94">
        <f t="shared" si="2"/>
        <v>46077</v>
      </c>
      <c r="D18" s="95">
        <v>0.9858</v>
      </c>
      <c r="E18" s="96">
        <v>31.3</v>
      </c>
      <c r="F18" s="97">
        <v>15.06</v>
      </c>
      <c r="G18" s="97">
        <v>13.83</v>
      </c>
      <c r="H18" s="95">
        <v>-0.38</v>
      </c>
      <c r="I18" s="97">
        <v>15.31</v>
      </c>
      <c r="J18" s="97">
        <v>14.28</v>
      </c>
      <c r="K18" s="97">
        <v>13.25</v>
      </c>
      <c r="L18" s="97">
        <v>0.26</v>
      </c>
      <c r="M18" s="98">
        <v>45719.0</v>
      </c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</row>
    <row r="19" ht="46.5" customHeight="1">
      <c r="A19" s="93" t="str">
        <f>Portfolio!C19</f>
        <v>HBLENGINE</v>
      </c>
      <c r="B19" s="94">
        <f t="shared" si="1"/>
        <v>44982</v>
      </c>
      <c r="C19" s="94">
        <f t="shared" si="2"/>
        <v>46077</v>
      </c>
      <c r="D19" s="95">
        <v>2.6384</v>
      </c>
      <c r="E19" s="96">
        <v>31.37</v>
      </c>
      <c r="F19" s="97" t="s">
        <v>208</v>
      </c>
      <c r="G19" s="97">
        <v>466.93</v>
      </c>
      <c r="H19" s="95">
        <v>-29.91</v>
      </c>
      <c r="I19" s="97">
        <v>606.3</v>
      </c>
      <c r="J19" s="97">
        <v>509.02</v>
      </c>
      <c r="K19" s="97">
        <v>411.74</v>
      </c>
      <c r="L19" s="97">
        <v>17.88</v>
      </c>
      <c r="M19" s="98">
        <v>45719.0</v>
      </c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</row>
    <row r="20" ht="46.5" customHeight="1">
      <c r="A20" s="93" t="str">
        <f>Portfolio!C20</f>
        <v>ICICIB22</v>
      </c>
      <c r="B20" s="94">
        <f t="shared" si="1"/>
        <v>44982</v>
      </c>
      <c r="C20" s="94">
        <f t="shared" si="2"/>
        <v>46077</v>
      </c>
      <c r="D20" s="95">
        <v>0.9775</v>
      </c>
      <c r="E20" s="96">
        <v>30.98</v>
      </c>
      <c r="F20" s="97">
        <v>102.87</v>
      </c>
      <c r="G20" s="97">
        <v>96.8</v>
      </c>
      <c r="H20" s="95">
        <v>-1.66</v>
      </c>
      <c r="I20" s="97">
        <v>104.37</v>
      </c>
      <c r="J20" s="97">
        <v>98.9</v>
      </c>
      <c r="K20" s="97">
        <v>93.42</v>
      </c>
      <c r="L20" s="97">
        <v>0.87</v>
      </c>
      <c r="M20" s="98">
        <v>45719.0</v>
      </c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</row>
    <row r="21" ht="46.5" customHeight="1">
      <c r="A21" s="93" t="str">
        <f>Portfolio!C21</f>
        <v>GOLDIETF</v>
      </c>
      <c r="B21" s="94">
        <f t="shared" si="1"/>
        <v>44982</v>
      </c>
      <c r="C21" s="94">
        <f t="shared" si="2"/>
        <v>46077</v>
      </c>
      <c r="D21" s="95">
        <v>0.0722</v>
      </c>
      <c r="E21" s="96">
        <v>56.22</v>
      </c>
      <c r="F21" s="97">
        <v>70.19</v>
      </c>
      <c r="G21" s="97">
        <v>74.31</v>
      </c>
      <c r="H21" s="95">
        <v>0.66</v>
      </c>
      <c r="I21" s="97">
        <v>75.8</v>
      </c>
      <c r="J21" s="97">
        <v>73.85</v>
      </c>
      <c r="K21" s="97">
        <v>71.91</v>
      </c>
      <c r="L21" s="97">
        <v>0.49</v>
      </c>
      <c r="M21" s="98">
        <v>45719.0</v>
      </c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</row>
    <row r="22" ht="46.5" customHeight="1">
      <c r="A22" s="93" t="str">
        <f>Portfolio!C22</f>
        <v>IDFCFIRSTB</v>
      </c>
      <c r="B22" s="94">
        <f t="shared" si="1"/>
        <v>44982</v>
      </c>
      <c r="C22" s="94">
        <f t="shared" si="2"/>
        <v>46077</v>
      </c>
      <c r="D22" s="95">
        <v>1.1996</v>
      </c>
      <c r="E22" s="96">
        <v>39.41</v>
      </c>
      <c r="F22" s="97">
        <v>61.87</v>
      </c>
      <c r="G22" s="97">
        <v>59.8</v>
      </c>
      <c r="H22" s="95">
        <v>-0.9</v>
      </c>
      <c r="I22" s="97">
        <v>64.61</v>
      </c>
      <c r="J22" s="97">
        <v>61.34</v>
      </c>
      <c r="K22" s="97">
        <v>58.08</v>
      </c>
      <c r="L22" s="97">
        <v>0.93</v>
      </c>
      <c r="M22" s="98">
        <v>45719.0</v>
      </c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</row>
    <row r="23" ht="46.5" customHeight="1">
      <c r="A23" s="93" t="str">
        <f>Portfolio!C23</f>
        <v>IRCTC</v>
      </c>
      <c r="B23" s="94">
        <f t="shared" si="1"/>
        <v>44982</v>
      </c>
      <c r="C23" s="94">
        <f t="shared" si="2"/>
        <v>46077</v>
      </c>
      <c r="D23" s="95">
        <v>1.2224</v>
      </c>
      <c r="E23" s="96">
        <v>28.31</v>
      </c>
      <c r="F23" s="97">
        <v>764.41</v>
      </c>
      <c r="G23" s="97">
        <v>712.29</v>
      </c>
      <c r="H23" s="95">
        <v>-24.8</v>
      </c>
      <c r="I23" s="97">
        <v>817.39</v>
      </c>
      <c r="J23" s="97">
        <v>746.25</v>
      </c>
      <c r="K23" s="97">
        <v>675.11</v>
      </c>
      <c r="L23" s="97">
        <v>10.87</v>
      </c>
      <c r="M23" s="98">
        <v>45719.0</v>
      </c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</row>
    <row r="24" ht="46.5" customHeight="1">
      <c r="A24" s="93" t="str">
        <f>Portfolio!C24</f>
        <v>IRFC</v>
      </c>
      <c r="B24" s="94">
        <f t="shared" si="1"/>
        <v>44982</v>
      </c>
      <c r="C24" s="94">
        <f t="shared" si="2"/>
        <v>46077</v>
      </c>
      <c r="D24" s="95">
        <v>1.1458</v>
      </c>
      <c r="E24" s="96">
        <v>27.35</v>
      </c>
      <c r="F24" s="97">
        <v>137.72</v>
      </c>
      <c r="G24" s="97">
        <v>121.19</v>
      </c>
      <c r="H24" s="95">
        <v>-5.77</v>
      </c>
      <c r="I24" s="97">
        <v>144.98</v>
      </c>
      <c r="J24" s="97">
        <v>127.95</v>
      </c>
      <c r="K24" s="97">
        <v>110.92</v>
      </c>
      <c r="L24" s="97">
        <v>2.51</v>
      </c>
      <c r="M24" s="98">
        <v>45719.0</v>
      </c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</row>
    <row r="25" ht="46.5" customHeight="1">
      <c r="A25" s="93" t="str">
        <f>Portfolio!C25</f>
        <v>IRCON</v>
      </c>
      <c r="B25" s="94">
        <f t="shared" si="1"/>
        <v>44982</v>
      </c>
      <c r="C25" s="94">
        <f t="shared" si="2"/>
        <v>46077</v>
      </c>
      <c r="D25" s="95">
        <v>1.3802</v>
      </c>
      <c r="E25" s="96">
        <v>27.37</v>
      </c>
      <c r="F25" s="97">
        <v>192.76</v>
      </c>
      <c r="G25" s="97">
        <v>153.54</v>
      </c>
      <c r="H25" s="95">
        <v>-14.62</v>
      </c>
      <c r="I25" s="97">
        <v>212.49</v>
      </c>
      <c r="J25" s="97">
        <v>171.58</v>
      </c>
      <c r="K25" s="97">
        <v>130.67</v>
      </c>
      <c r="L25" s="97">
        <v>4.83</v>
      </c>
      <c r="M25" s="98">
        <v>45719.0</v>
      </c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</row>
    <row r="26" ht="46.5" customHeight="1">
      <c r="A26" s="93" t="str">
        <f>Portfolio!C26</f>
        <v>INDOWIND</v>
      </c>
      <c r="B26" s="94">
        <f t="shared" si="1"/>
        <v>44982</v>
      </c>
      <c r="C26" s="94">
        <f t="shared" si="2"/>
        <v>46077</v>
      </c>
      <c r="D26" s="95">
        <v>0.9568</v>
      </c>
      <c r="E26" s="96">
        <v>27.51</v>
      </c>
      <c r="F26" s="97">
        <v>22.24</v>
      </c>
      <c r="G26" s="97">
        <v>17.42</v>
      </c>
      <c r="H26" s="95">
        <v>-1.89</v>
      </c>
      <c r="I26" s="97">
        <v>25.44</v>
      </c>
      <c r="J26" s="97">
        <v>19.98</v>
      </c>
      <c r="K26" s="97">
        <v>14.51</v>
      </c>
      <c r="L26" s="97">
        <v>0.71</v>
      </c>
      <c r="M26" s="98">
        <v>45719.0</v>
      </c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</row>
    <row r="27" ht="46.5" customHeight="1">
      <c r="A27" s="93" t="str">
        <f>Portfolio!C27</f>
        <v>KPITTECH</v>
      </c>
      <c r="B27" s="94">
        <f t="shared" si="1"/>
        <v>44982</v>
      </c>
      <c r="C27" s="94">
        <f t="shared" si="2"/>
        <v>46077</v>
      </c>
      <c r="D27" s="95">
        <v>0.9423</v>
      </c>
      <c r="E27" s="96">
        <v>28.09</v>
      </c>
      <c r="F27" s="97">
        <v>1377.62</v>
      </c>
      <c r="G27" s="97">
        <v>1285.84</v>
      </c>
      <c r="H27" s="95">
        <v>-44.28</v>
      </c>
      <c r="I27" s="97">
        <v>1486.92</v>
      </c>
      <c r="J27" s="97">
        <v>1352.78</v>
      </c>
      <c r="K27" s="97">
        <v>1218.63</v>
      </c>
      <c r="L27" s="97">
        <v>23.28</v>
      </c>
      <c r="M27" s="98">
        <v>45719.0</v>
      </c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</row>
    <row r="28" ht="46.5" customHeight="1">
      <c r="A28" s="93" t="str">
        <f>Portfolio!C28</f>
        <v>LTIM</v>
      </c>
      <c r="B28" s="94">
        <f t="shared" si="1"/>
        <v>44982</v>
      </c>
      <c r="C28" s="94">
        <f t="shared" si="2"/>
        <v>46077</v>
      </c>
      <c r="D28" s="95">
        <v>0.89</v>
      </c>
      <c r="E28" s="96">
        <v>23.12</v>
      </c>
      <c r="F28" s="97">
        <v>5706.81</v>
      </c>
      <c r="G28" s="97">
        <v>5144.4</v>
      </c>
      <c r="H28" s="95">
        <v>-293.58</v>
      </c>
      <c r="I28" s="97">
        <v>6296.64</v>
      </c>
      <c r="J28" s="97">
        <v>5534.38</v>
      </c>
      <c r="K28" s="97">
        <v>4772.12</v>
      </c>
      <c r="L28" s="97">
        <v>124.16</v>
      </c>
      <c r="M28" s="98">
        <v>45719.0</v>
      </c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</row>
    <row r="29" ht="46.5" customHeight="1">
      <c r="A29" s="93" t="str">
        <f>Portfolio!C29</f>
        <v>LT</v>
      </c>
      <c r="B29" s="94">
        <f t="shared" si="1"/>
        <v>44982</v>
      </c>
      <c r="C29" s="94">
        <f t="shared" si="2"/>
        <v>46077</v>
      </c>
      <c r="D29" s="95">
        <v>1.1838</v>
      </c>
      <c r="E29" s="96">
        <v>34.75</v>
      </c>
      <c r="F29" s="97">
        <v>3455.06</v>
      </c>
      <c r="G29" s="97">
        <v>3234.69</v>
      </c>
      <c r="H29" s="95">
        <v>-53.97</v>
      </c>
      <c r="I29" s="97">
        <v>3473.09</v>
      </c>
      <c r="J29" s="97">
        <v>3294.68</v>
      </c>
      <c r="K29" s="97">
        <v>3116.27</v>
      </c>
      <c r="L29" s="97">
        <v>33.08</v>
      </c>
      <c r="M29" s="98">
        <v>45719.0</v>
      </c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</row>
    <row r="30" ht="46.5" customHeight="1">
      <c r="A30" s="93" t="str">
        <f>Portfolio!C30</f>
        <v>IXIGO</v>
      </c>
      <c r="B30" s="94">
        <f t="shared" si="1"/>
        <v>44982</v>
      </c>
      <c r="C30" s="94">
        <f t="shared" si="2"/>
        <v>46077</v>
      </c>
      <c r="D30" s="95">
        <v>1.092</v>
      </c>
      <c r="E30" s="96">
        <v>36.43</v>
      </c>
      <c r="F30" s="97">
        <v>151.81</v>
      </c>
      <c r="G30" s="97">
        <v>140.73</v>
      </c>
      <c r="H30" s="95">
        <v>-2.95</v>
      </c>
      <c r="I30" s="97">
        <v>160.93</v>
      </c>
      <c r="J30" s="97">
        <v>146.51</v>
      </c>
      <c r="K30" s="97">
        <v>132.09</v>
      </c>
      <c r="L30" s="97">
        <v>3.0</v>
      </c>
      <c r="M30" s="98">
        <v>45719.0</v>
      </c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</row>
    <row r="31" ht="46.5" customHeight="1">
      <c r="A31" s="93" t="str">
        <f>Portfolio!C31</f>
        <v>M&amp;M</v>
      </c>
      <c r="B31" s="94">
        <f t="shared" si="1"/>
        <v>44982</v>
      </c>
      <c r="C31" s="94">
        <f t="shared" si="2"/>
        <v>46077</v>
      </c>
      <c r="D31" s="95">
        <v>1.1493</v>
      </c>
      <c r="E31" s="96">
        <v>32.75</v>
      </c>
      <c r="F31" s="97">
        <v>2964.28</v>
      </c>
      <c r="G31" s="97">
        <v>2747.17</v>
      </c>
      <c r="H31" s="95">
        <v>-121.69</v>
      </c>
      <c r="I31" s="97">
        <v>3321.12</v>
      </c>
      <c r="J31" s="97">
        <v>2934.36</v>
      </c>
      <c r="K31" s="97">
        <v>2547.6</v>
      </c>
      <c r="L31" s="97">
        <v>71.03</v>
      </c>
      <c r="M31" s="98">
        <v>45719.0</v>
      </c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</row>
    <row r="32" ht="46.5" customHeight="1">
      <c r="A32" s="93" t="str">
        <f>Portfolio!C32</f>
        <v>MOMOMENTUM</v>
      </c>
      <c r="B32" s="94">
        <f t="shared" si="1"/>
        <v>44982</v>
      </c>
      <c r="C32" s="94">
        <f t="shared" si="2"/>
        <v>46077</v>
      </c>
      <c r="D32" s="95">
        <v>0.9645</v>
      </c>
      <c r="E32" s="96">
        <v>23.89</v>
      </c>
      <c r="F32" s="97">
        <v>61.75</v>
      </c>
      <c r="G32" s="97">
        <v>56.57</v>
      </c>
      <c r="H32" s="95">
        <v>-1.38</v>
      </c>
      <c r="I32" s="97">
        <v>62.3</v>
      </c>
      <c r="J32" s="97">
        <v>58.45</v>
      </c>
      <c r="K32" s="97">
        <v>54.59</v>
      </c>
      <c r="L32" s="97">
        <v>0.67</v>
      </c>
      <c r="M32" s="98">
        <v>45719.0</v>
      </c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</row>
    <row r="33" ht="46.5" customHeight="1">
      <c r="A33" s="93" t="str">
        <f>Portfolio!C33</f>
        <v>NHPC</v>
      </c>
      <c r="B33" s="94">
        <f t="shared" si="1"/>
        <v>44982</v>
      </c>
      <c r="C33" s="94">
        <f t="shared" si="2"/>
        <v>46077</v>
      </c>
      <c r="D33" s="95">
        <v>0.9959</v>
      </c>
      <c r="E33" s="96">
        <v>41.38</v>
      </c>
      <c r="F33" s="97">
        <v>77.86</v>
      </c>
      <c r="G33" s="97">
        <v>75.42</v>
      </c>
      <c r="H33" s="95">
        <v>-0.42</v>
      </c>
      <c r="I33" s="97">
        <v>81.19</v>
      </c>
      <c r="J33" s="97">
        <v>76.25</v>
      </c>
      <c r="K33" s="97">
        <v>71.31</v>
      </c>
      <c r="L33" s="97">
        <v>1.48</v>
      </c>
      <c r="M33" s="98">
        <v>45719.0</v>
      </c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</row>
    <row r="34" ht="46.5" customHeight="1">
      <c r="A34" s="93" t="str">
        <f>Portfolio!C34</f>
        <v>NTPCGREEN</v>
      </c>
      <c r="B34" s="94">
        <f t="shared" si="1"/>
        <v>44982</v>
      </c>
      <c r="C34" s="94">
        <f t="shared" si="2"/>
        <v>46077</v>
      </c>
      <c r="D34" s="95">
        <v>1.6076</v>
      </c>
      <c r="E34" s="96">
        <v>18.25</v>
      </c>
      <c r="F34" s="97">
        <v>115.48</v>
      </c>
      <c r="G34" s="97">
        <v>99.1</v>
      </c>
      <c r="H34" s="95">
        <v>-5.15</v>
      </c>
      <c r="I34" s="97">
        <v>119.22</v>
      </c>
      <c r="J34" s="97">
        <v>105.77</v>
      </c>
      <c r="K34" s="97">
        <v>92.32</v>
      </c>
      <c r="L34" s="97">
        <v>2.07</v>
      </c>
      <c r="M34" s="98">
        <v>45719.0</v>
      </c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</row>
    <row r="35" ht="46.5" customHeight="1">
      <c r="A35" s="93" t="str">
        <f>Portfolio!C35</f>
        <v>OLECTRA</v>
      </c>
      <c r="B35" s="94">
        <f t="shared" si="1"/>
        <v>44982</v>
      </c>
      <c r="C35" s="94">
        <f t="shared" si="2"/>
        <v>46077</v>
      </c>
      <c r="D35" s="95">
        <v>1.0466</v>
      </c>
      <c r="E35" s="96">
        <v>29.66</v>
      </c>
      <c r="F35" s="97">
        <v>1346.47</v>
      </c>
      <c r="G35" s="97">
        <v>1150.53</v>
      </c>
      <c r="H35" s="95">
        <v>-74.41</v>
      </c>
      <c r="I35" s="97">
        <v>1458.88</v>
      </c>
      <c r="J35" s="97">
        <v>1245.38</v>
      </c>
      <c r="K35" s="97">
        <v>1031.89</v>
      </c>
      <c r="L35" s="97">
        <v>35.24</v>
      </c>
      <c r="M35" s="98">
        <v>45719.0</v>
      </c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</row>
    <row r="36" ht="46.5" customHeight="1">
      <c r="A36" s="93" t="str">
        <f>Portfolio!C36</f>
        <v>PREMIERENE</v>
      </c>
      <c r="B36" s="94">
        <f t="shared" si="1"/>
        <v>44982</v>
      </c>
      <c r="C36" s="94">
        <f t="shared" si="2"/>
        <v>46077</v>
      </c>
      <c r="D36" s="95">
        <v>1.2604</v>
      </c>
      <c r="E36" s="96">
        <v>33.24</v>
      </c>
      <c r="F36" s="97">
        <v>1102.69</v>
      </c>
      <c r="G36" s="97">
        <v>945.96</v>
      </c>
      <c r="H36" s="95">
        <v>-19.81</v>
      </c>
      <c r="I36" s="97">
        <v>1071.25</v>
      </c>
      <c r="J36" s="97">
        <v>982.06</v>
      </c>
      <c r="K36" s="97">
        <v>892.87</v>
      </c>
      <c r="L36" s="97">
        <v>27.15</v>
      </c>
      <c r="M36" s="98">
        <v>45719.0</v>
      </c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</row>
    <row r="37" ht="46.5" customHeight="1">
      <c r="A37" s="93" t="str">
        <f>Portfolio!C37</f>
        <v>RAILTEL</v>
      </c>
      <c r="B37" s="94">
        <f t="shared" si="1"/>
        <v>44982</v>
      </c>
      <c r="C37" s="94">
        <f t="shared" si="2"/>
        <v>46077</v>
      </c>
      <c r="D37" s="95">
        <v>1.3133</v>
      </c>
      <c r="E37" s="96">
        <v>29.25</v>
      </c>
      <c r="F37" s="97">
        <v>367.65</v>
      </c>
      <c r="G37" s="97">
        <v>302.23</v>
      </c>
      <c r="H37" s="95">
        <v>-20.92</v>
      </c>
      <c r="I37" s="97">
        <v>386.7</v>
      </c>
      <c r="J37" s="97">
        <v>327.03</v>
      </c>
      <c r="K37" s="97">
        <v>267.36</v>
      </c>
      <c r="L37" s="97">
        <v>8.7</v>
      </c>
      <c r="M37" s="98">
        <v>45719.0</v>
      </c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</row>
    <row r="38" ht="46.5" customHeight="1">
      <c r="A38" s="93" t="str">
        <f>Portfolio!C38</f>
        <v>RVNL</v>
      </c>
      <c r="B38" s="94">
        <f t="shared" si="1"/>
        <v>44982</v>
      </c>
      <c r="C38" s="94">
        <f t="shared" si="2"/>
        <v>46077</v>
      </c>
      <c r="D38" s="95">
        <v>1.2198</v>
      </c>
      <c r="E38" s="96">
        <v>36.26</v>
      </c>
      <c r="F38" s="97">
        <v>400.64</v>
      </c>
      <c r="G38" s="97">
        <v>357.21</v>
      </c>
      <c r="H38" s="95">
        <v>-17.58</v>
      </c>
      <c r="I38" s="97">
        <v>441.13</v>
      </c>
      <c r="J38" s="97">
        <v>378.29</v>
      </c>
      <c r="K38" s="97">
        <v>315.44</v>
      </c>
      <c r="L38" s="97">
        <v>12.76</v>
      </c>
      <c r="M38" s="98">
        <v>45719.0</v>
      </c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</row>
    <row r="39" ht="46.5" customHeight="1">
      <c r="A39" s="93" t="str">
        <f>Portfolio!C39</f>
        <v>SITINET</v>
      </c>
      <c r="B39" s="94">
        <f t="shared" si="1"/>
        <v>44982</v>
      </c>
      <c r="C39" s="94">
        <f t="shared" si="2"/>
        <v>46077</v>
      </c>
      <c r="D39" s="95">
        <v>0.6218</v>
      </c>
      <c r="E39" s="96">
        <v>16.9</v>
      </c>
      <c r="F39" s="97">
        <v>0.71</v>
      </c>
      <c r="G39" s="97">
        <v>0.61</v>
      </c>
      <c r="H39" s="95">
        <v>-0.03</v>
      </c>
      <c r="I39" s="97">
        <v>0.7</v>
      </c>
      <c r="J39" s="97">
        <v>0.64</v>
      </c>
      <c r="K39" s="97">
        <v>0.59</v>
      </c>
      <c r="L39" s="97">
        <v>0.01</v>
      </c>
      <c r="M39" s="98">
        <v>45719.0</v>
      </c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</row>
    <row r="40" ht="46.5" customHeight="1">
      <c r="A40" s="93" t="str">
        <f>Portfolio!C40</f>
        <v>SJVN</v>
      </c>
      <c r="B40" s="94">
        <f t="shared" si="1"/>
        <v>44982</v>
      </c>
      <c r="C40" s="94">
        <f t="shared" si="2"/>
        <v>46077</v>
      </c>
      <c r="D40" s="95">
        <v>1.2229</v>
      </c>
      <c r="E40" s="96">
        <v>33.6</v>
      </c>
      <c r="F40" s="97">
        <v>97.65</v>
      </c>
      <c r="G40" s="97">
        <v>89.33</v>
      </c>
      <c r="H40" s="95">
        <v>-1.9</v>
      </c>
      <c r="I40" s="97">
        <v>98.92</v>
      </c>
      <c r="J40" s="97">
        <v>92.07</v>
      </c>
      <c r="K40" s="97">
        <v>85.21</v>
      </c>
      <c r="L40" s="97">
        <v>1.9</v>
      </c>
      <c r="M40" s="98">
        <v>45719.0</v>
      </c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</row>
    <row r="41" ht="46.5" customHeight="1">
      <c r="A41" s="93" t="str">
        <f>Portfolio!C41</f>
        <v>TATAELXSI</v>
      </c>
      <c r="B41" s="94">
        <f t="shared" si="1"/>
        <v>44982</v>
      </c>
      <c r="C41" s="94">
        <f t="shared" si="2"/>
        <v>46077</v>
      </c>
      <c r="D41" s="95">
        <v>0.7914</v>
      </c>
      <c r="E41" s="96">
        <v>19.04</v>
      </c>
      <c r="F41" s="97">
        <v>6318.15</v>
      </c>
      <c r="G41" s="97">
        <v>5814.87</v>
      </c>
      <c r="H41" s="95">
        <v>-204.61</v>
      </c>
      <c r="I41" s="97">
        <v>6673.37</v>
      </c>
      <c r="J41" s="97">
        <v>6103.53</v>
      </c>
      <c r="K41" s="97">
        <v>5533.69</v>
      </c>
      <c r="L41" s="97">
        <v>85.11</v>
      </c>
      <c r="M41" s="98">
        <v>45719.0</v>
      </c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  <c r="AA41" s="99"/>
      <c r="AB41" s="99"/>
      <c r="AC41" s="99"/>
      <c r="AD41" s="99"/>
      <c r="AE41" s="99"/>
    </row>
    <row r="42" ht="46.5" customHeight="1">
      <c r="A42" s="93" t="str">
        <f>Portfolio!C42</f>
        <v>TMPV</v>
      </c>
      <c r="B42" s="94">
        <f t="shared" si="1"/>
        <v>44982</v>
      </c>
      <c r="C42" s="94">
        <f t="shared" si="2"/>
        <v>46077</v>
      </c>
      <c r="D42" s="95">
        <v>1.2228</v>
      </c>
      <c r="E42" s="96">
        <v>26.68</v>
      </c>
      <c r="F42" s="97">
        <v>725.84</v>
      </c>
      <c r="G42" s="97">
        <v>663.03</v>
      </c>
      <c r="H42" s="95">
        <v>-18.47</v>
      </c>
      <c r="I42" s="97">
        <v>729.71</v>
      </c>
      <c r="J42" s="97">
        <v>684.11</v>
      </c>
      <c r="K42" s="97">
        <v>638.51</v>
      </c>
      <c r="L42" s="97">
        <v>9.2</v>
      </c>
      <c r="M42" s="98">
        <v>45719.0</v>
      </c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</row>
    <row r="43" ht="46.5" customHeight="1">
      <c r="A43" s="93" t="s">
        <v>170</v>
      </c>
      <c r="B43" s="100">
        <v>45970.0</v>
      </c>
      <c r="C43" s="94">
        <f t="shared" si="2"/>
        <v>46077</v>
      </c>
      <c r="D43" s="95"/>
      <c r="E43" s="96"/>
      <c r="F43" s="97"/>
      <c r="G43" s="97"/>
      <c r="H43" s="95"/>
      <c r="I43" s="97"/>
      <c r="J43" s="97"/>
      <c r="K43" s="97"/>
      <c r="L43" s="97"/>
      <c r="M43" s="98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  <c r="AA43" s="99"/>
      <c r="AB43" s="99"/>
      <c r="AC43" s="99"/>
      <c r="AD43" s="99"/>
      <c r="AE43" s="99"/>
    </row>
    <row r="44" ht="46.5" customHeight="1">
      <c r="A44" s="93" t="str">
        <f>Portfolio!C44</f>
        <v>TATAPOWER</v>
      </c>
      <c r="B44" s="94">
        <f t="shared" ref="B44:B51" si="3">TODAY()-1095</f>
        <v>44982</v>
      </c>
      <c r="C44" s="94">
        <f t="shared" si="2"/>
        <v>46077</v>
      </c>
      <c r="D44" s="95">
        <v>1.3305</v>
      </c>
      <c r="E44" s="96">
        <v>37.96</v>
      </c>
      <c r="F44" s="97">
        <v>366.36</v>
      </c>
      <c r="G44" s="97">
        <v>347.0</v>
      </c>
      <c r="H44" s="95">
        <v>-3.74</v>
      </c>
      <c r="I44" s="97">
        <v>371.78</v>
      </c>
      <c r="J44" s="97">
        <v>352.44</v>
      </c>
      <c r="K44" s="97">
        <v>333.09</v>
      </c>
      <c r="L44" s="97">
        <v>4.96</v>
      </c>
      <c r="M44" s="98">
        <v>45719.0</v>
      </c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</row>
    <row r="45" ht="46.5" customHeight="1">
      <c r="A45" s="93" t="str">
        <f>Portfolio!C45</f>
        <v>TATASTEEL</v>
      </c>
      <c r="B45" s="94">
        <f t="shared" si="3"/>
        <v>44982</v>
      </c>
      <c r="C45" s="94">
        <f t="shared" si="2"/>
        <v>46077</v>
      </c>
      <c r="D45" s="95">
        <v>1.3028</v>
      </c>
      <c r="E45" s="96">
        <v>53.7</v>
      </c>
      <c r="F45" s="97">
        <v>133.94</v>
      </c>
      <c r="G45" s="97">
        <v>137.19</v>
      </c>
      <c r="H45" s="95">
        <v>1.88</v>
      </c>
      <c r="I45" s="97">
        <v>140.52</v>
      </c>
      <c r="J45" s="97">
        <v>135.31</v>
      </c>
      <c r="K45" s="97">
        <v>130.1</v>
      </c>
      <c r="L45" s="97">
        <v>2.11</v>
      </c>
      <c r="M45" s="98">
        <v>45719.0</v>
      </c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</row>
    <row r="46" ht="46.5" customHeight="1">
      <c r="A46" s="93" t="str">
        <f>Portfolio!C46</f>
        <v>TATATECH</v>
      </c>
      <c r="B46" s="94">
        <f t="shared" si="3"/>
        <v>44982</v>
      </c>
      <c r="C46" s="94">
        <f t="shared" si="2"/>
        <v>46077</v>
      </c>
      <c r="D46" s="95">
        <v>0.6358</v>
      </c>
      <c r="E46" s="96">
        <v>23.14</v>
      </c>
      <c r="F46" s="97">
        <v>804.92</v>
      </c>
      <c r="G46" s="97">
        <v>720.81</v>
      </c>
      <c r="H46" s="95">
        <v>-19.74</v>
      </c>
      <c r="I46" s="97">
        <v>804.06</v>
      </c>
      <c r="J46" s="97">
        <v>746.1</v>
      </c>
      <c r="K46" s="97">
        <v>688.14</v>
      </c>
      <c r="L46" s="97">
        <v>11.35</v>
      </c>
      <c r="M46" s="98">
        <v>45719.0</v>
      </c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</row>
    <row r="47" ht="46.5" customHeight="1">
      <c r="A47" s="93" t="str">
        <f>Portfolio!C47</f>
        <v>NSE:TCS</v>
      </c>
      <c r="B47" s="94">
        <f t="shared" si="3"/>
        <v>44982</v>
      </c>
      <c r="C47" s="94">
        <f t="shared" si="2"/>
        <v>46077</v>
      </c>
      <c r="D47" s="95">
        <v>0.8347</v>
      </c>
      <c r="E47" s="96">
        <v>16.22</v>
      </c>
      <c r="F47" s="97">
        <v>4041.69</v>
      </c>
      <c r="G47" s="97">
        <v>3704.97</v>
      </c>
      <c r="H47" s="95">
        <v>-145.59</v>
      </c>
      <c r="I47" s="97">
        <v>4251.18</v>
      </c>
      <c r="J47" s="97">
        <v>3890.76</v>
      </c>
      <c r="K47" s="97">
        <v>3530.33</v>
      </c>
      <c r="L47" s="97">
        <v>44.56</v>
      </c>
      <c r="M47" s="98">
        <v>45719.0</v>
      </c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99"/>
      <c r="AE47" s="99"/>
    </row>
    <row r="48" ht="46.5" customHeight="1">
      <c r="A48" s="93" t="str">
        <f>Portfolio!C48</f>
        <v>TEXRAIL</v>
      </c>
      <c r="B48" s="94">
        <f t="shared" si="3"/>
        <v>44982</v>
      </c>
      <c r="C48" s="94">
        <f t="shared" si="2"/>
        <v>46077</v>
      </c>
      <c r="D48" s="95">
        <v>1.3536</v>
      </c>
      <c r="E48" s="96">
        <v>28.76</v>
      </c>
      <c r="F48" s="97">
        <v>176.05</v>
      </c>
      <c r="G48" s="97">
        <v>139.71</v>
      </c>
      <c r="H48" s="95">
        <v>-10.32</v>
      </c>
      <c r="I48" s="97">
        <v>180.46</v>
      </c>
      <c r="J48" s="97">
        <v>150.97</v>
      </c>
      <c r="K48" s="97">
        <v>121.48</v>
      </c>
      <c r="L48" s="97">
        <v>3.96</v>
      </c>
      <c r="M48" s="98">
        <v>45719.0</v>
      </c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99"/>
      <c r="AB48" s="99"/>
      <c r="AC48" s="99"/>
      <c r="AD48" s="99"/>
      <c r="AE48" s="99"/>
    </row>
    <row r="49" ht="46.5" customHeight="1">
      <c r="A49" s="93" t="str">
        <f>Portfolio!C49</f>
        <v>WAAREEENER</v>
      </c>
      <c r="B49" s="94">
        <f t="shared" si="3"/>
        <v>44982</v>
      </c>
      <c r="C49" s="94">
        <f t="shared" si="2"/>
        <v>46077</v>
      </c>
      <c r="D49" s="95">
        <v>1.1613</v>
      </c>
      <c r="E49" s="96">
        <v>40.37</v>
      </c>
      <c r="F49" s="97">
        <v>2477.05</v>
      </c>
      <c r="G49" s="97">
        <v>2214.14</v>
      </c>
      <c r="H49" s="95">
        <v>-17.42</v>
      </c>
      <c r="I49" s="97">
        <v>2410.38</v>
      </c>
      <c r="J49" s="97">
        <v>2250.73</v>
      </c>
      <c r="K49" s="97">
        <v>2091.07</v>
      </c>
      <c r="L49" s="97">
        <v>49.7</v>
      </c>
      <c r="M49" s="98">
        <v>45719.0</v>
      </c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</row>
    <row r="50" ht="46.5" customHeight="1">
      <c r="A50" s="93" t="str">
        <f>Portfolio!C50</f>
        <v>WIPRO</v>
      </c>
      <c r="B50" s="94">
        <f t="shared" si="3"/>
        <v>44982</v>
      </c>
      <c r="C50" s="94">
        <f t="shared" si="2"/>
        <v>46077</v>
      </c>
      <c r="D50" s="95">
        <v>1.0984</v>
      </c>
      <c r="E50" s="96">
        <v>29.7</v>
      </c>
      <c r="F50" s="97">
        <v>304.35</v>
      </c>
      <c r="G50" s="97">
        <v>298.42</v>
      </c>
      <c r="H50" s="95">
        <v>-6.99</v>
      </c>
      <c r="I50" s="97">
        <v>329.11</v>
      </c>
      <c r="J50" s="97">
        <v>308.18</v>
      </c>
      <c r="K50" s="97">
        <v>287.24</v>
      </c>
      <c r="L50" s="97">
        <v>4.74</v>
      </c>
      <c r="M50" s="98">
        <v>45719.0</v>
      </c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99"/>
    </row>
    <row r="51" ht="46.5" customHeight="1">
      <c r="A51" s="93" t="str">
        <f>Portfolio!C51</f>
        <v>ETERNAL</v>
      </c>
      <c r="B51" s="94">
        <f t="shared" si="3"/>
        <v>44982</v>
      </c>
      <c r="C51" s="94">
        <f t="shared" si="2"/>
        <v>46077</v>
      </c>
      <c r="D51" s="95">
        <v>1.1935</v>
      </c>
      <c r="E51" s="96">
        <v>45.16</v>
      </c>
      <c r="F51" s="97">
        <v>239.82</v>
      </c>
      <c r="G51" s="97">
        <v>225.45</v>
      </c>
      <c r="H51" s="95">
        <v>0.9</v>
      </c>
      <c r="I51" s="97">
        <v>240.08</v>
      </c>
      <c r="J51" s="97">
        <v>225.91</v>
      </c>
      <c r="K51" s="97">
        <v>211.73</v>
      </c>
      <c r="L51" s="97">
        <v>4.79</v>
      </c>
      <c r="M51" s="98">
        <v>45719.0</v>
      </c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  <c r="AA51" s="99"/>
      <c r="AB51" s="99"/>
      <c r="AC51" s="99"/>
      <c r="AD51" s="99"/>
      <c r="AE51" s="99"/>
    </row>
    <row r="52">
      <c r="A52" s="101"/>
      <c r="B52" s="90"/>
      <c r="C52" s="90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</row>
    <row r="53">
      <c r="A53" s="101"/>
      <c r="B53" s="90"/>
      <c r="C53" s="90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</row>
    <row r="54">
      <c r="A54" s="101"/>
      <c r="B54" s="90"/>
      <c r="C54" s="90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</row>
    <row r="55">
      <c r="A55" s="101"/>
      <c r="B55" s="90"/>
      <c r="C55" s="90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</row>
    <row r="56">
      <c r="A56" s="101"/>
      <c r="B56" s="90"/>
      <c r="C56" s="90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</row>
    <row r="57">
      <c r="A57" s="101"/>
      <c r="B57" s="90"/>
      <c r="C57" s="90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</row>
    <row r="58">
      <c r="A58" s="101"/>
      <c r="B58" s="90"/>
      <c r="C58" s="90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</row>
    <row r="59">
      <c r="A59" s="101"/>
      <c r="B59" s="90"/>
      <c r="C59" s="90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</row>
    <row r="60">
      <c r="A60" s="101"/>
      <c r="B60" s="90"/>
      <c r="C60" s="90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</row>
    <row r="61">
      <c r="A61" s="101"/>
      <c r="B61" s="90"/>
      <c r="C61" s="90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</row>
    <row r="62">
      <c r="A62" s="101"/>
      <c r="B62" s="90"/>
      <c r="C62" s="90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</row>
    <row r="63">
      <c r="A63" s="101"/>
      <c r="B63" s="90"/>
      <c r="C63" s="90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</row>
    <row r="64">
      <c r="A64" s="101"/>
      <c r="B64" s="90"/>
      <c r="C64" s="90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</row>
    <row r="65">
      <c r="A65" s="101"/>
      <c r="B65" s="90"/>
      <c r="C65" s="90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</row>
    <row r="66">
      <c r="A66" s="101"/>
      <c r="B66" s="90"/>
      <c r="C66" s="90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</row>
    <row r="67">
      <c r="A67" s="101"/>
      <c r="B67" s="90"/>
      <c r="C67" s="90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</row>
    <row r="68">
      <c r="A68" s="101"/>
      <c r="B68" s="90"/>
      <c r="C68" s="90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</row>
    <row r="69">
      <c r="A69" s="101"/>
      <c r="B69" s="90"/>
      <c r="C69" s="90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</row>
    <row r="70">
      <c r="A70" s="101"/>
      <c r="B70" s="90"/>
      <c r="C70" s="90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</row>
    <row r="71">
      <c r="A71" s="101"/>
      <c r="B71" s="90"/>
      <c r="C71" s="90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</row>
    <row r="72">
      <c r="A72" s="101"/>
      <c r="B72" s="90"/>
      <c r="C72" s="90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</row>
    <row r="73">
      <c r="A73" s="101"/>
      <c r="B73" s="90"/>
      <c r="C73" s="90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</row>
    <row r="74">
      <c r="A74" s="101"/>
      <c r="B74" s="90"/>
      <c r="C74" s="90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</row>
    <row r="75">
      <c r="A75" s="101"/>
      <c r="B75" s="90"/>
      <c r="C75" s="90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</row>
    <row r="76">
      <c r="A76" s="101"/>
      <c r="B76" s="90"/>
      <c r="C76" s="90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</row>
    <row r="77">
      <c r="A77" s="101"/>
      <c r="B77" s="90"/>
      <c r="C77" s="90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</row>
    <row r="78">
      <c r="A78" s="101"/>
      <c r="B78" s="90"/>
      <c r="C78" s="90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</row>
    <row r="79">
      <c r="A79" s="101"/>
      <c r="B79" s="90"/>
      <c r="C79" s="90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</row>
    <row r="80">
      <c r="A80" s="101"/>
      <c r="B80" s="90"/>
      <c r="C80" s="90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</row>
    <row r="81">
      <c r="A81" s="101"/>
      <c r="B81" s="90"/>
      <c r="C81" s="90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</row>
    <row r="82">
      <c r="A82" s="101"/>
      <c r="B82" s="90"/>
      <c r="C82" s="90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</row>
    <row r="83">
      <c r="A83" s="101"/>
      <c r="B83" s="90"/>
      <c r="C83" s="90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</row>
    <row r="84">
      <c r="A84" s="101"/>
      <c r="B84" s="90"/>
      <c r="C84" s="90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</row>
    <row r="85">
      <c r="A85" s="101"/>
      <c r="B85" s="90"/>
      <c r="C85" s="90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</row>
    <row r="86">
      <c r="A86" s="101"/>
      <c r="B86" s="90"/>
      <c r="C86" s="90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</row>
    <row r="87">
      <c r="A87" s="101"/>
      <c r="B87" s="90"/>
      <c r="C87" s="90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</row>
    <row r="88">
      <c r="A88" s="101"/>
      <c r="B88" s="90"/>
      <c r="C88" s="90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</row>
    <row r="89">
      <c r="A89" s="101"/>
      <c r="B89" s="90"/>
      <c r="C89" s="90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</row>
    <row r="90">
      <c r="A90" s="101"/>
      <c r="B90" s="90"/>
      <c r="C90" s="90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</row>
    <row r="91">
      <c r="A91" s="101"/>
      <c r="B91" s="90"/>
      <c r="C91" s="90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</row>
    <row r="92">
      <c r="A92" s="101"/>
      <c r="B92" s="90"/>
      <c r="C92" s="90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</row>
    <row r="93">
      <c r="A93" s="101"/>
      <c r="B93" s="90"/>
      <c r="C93" s="90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</row>
    <row r="94">
      <c r="A94" s="101"/>
      <c r="B94" s="90"/>
      <c r="C94" s="90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</row>
    <row r="95">
      <c r="A95" s="101"/>
      <c r="B95" s="90"/>
      <c r="C95" s="90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</row>
    <row r="96">
      <c r="A96" s="101"/>
      <c r="B96" s="90"/>
      <c r="C96" s="90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</row>
    <row r="97">
      <c r="A97" s="101"/>
      <c r="B97" s="90"/>
      <c r="C97" s="90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</row>
    <row r="98">
      <c r="A98" s="101"/>
      <c r="B98" s="90"/>
      <c r="C98" s="90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</row>
    <row r="99">
      <c r="A99" s="101"/>
      <c r="B99" s="90"/>
      <c r="C99" s="90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</row>
    <row r="100">
      <c r="A100" s="101"/>
      <c r="B100" s="90"/>
      <c r="C100" s="90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</row>
    <row r="101">
      <c r="A101" s="101"/>
      <c r="B101" s="90"/>
      <c r="C101" s="90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</row>
    <row r="102">
      <c r="A102" s="101"/>
      <c r="B102" s="90"/>
      <c r="C102" s="90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</row>
    <row r="103">
      <c r="A103" s="101"/>
      <c r="B103" s="90"/>
      <c r="C103" s="90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</row>
    <row r="104">
      <c r="A104" s="101"/>
      <c r="B104" s="90"/>
      <c r="C104" s="90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</row>
    <row r="105">
      <c r="A105" s="101"/>
      <c r="B105" s="90"/>
      <c r="C105" s="90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</row>
    <row r="106">
      <c r="A106" s="101"/>
      <c r="B106" s="90"/>
      <c r="C106" s="90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</row>
    <row r="107">
      <c r="A107" s="101"/>
      <c r="B107" s="90"/>
      <c r="C107" s="90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</row>
    <row r="108">
      <c r="A108" s="101"/>
      <c r="B108" s="90"/>
      <c r="C108" s="90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</row>
    <row r="109">
      <c r="A109" s="101"/>
      <c r="B109" s="90"/>
      <c r="C109" s="90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</row>
    <row r="110">
      <c r="A110" s="101"/>
      <c r="B110" s="90"/>
      <c r="C110" s="90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</row>
    <row r="111">
      <c r="A111" s="101"/>
      <c r="B111" s="90"/>
      <c r="C111" s="90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</row>
    <row r="112">
      <c r="A112" s="101"/>
      <c r="B112" s="90"/>
      <c r="C112" s="90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</row>
    <row r="113">
      <c r="A113" s="101"/>
      <c r="B113" s="90"/>
      <c r="C113" s="90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</row>
    <row r="114">
      <c r="A114" s="101"/>
      <c r="B114" s="90"/>
      <c r="C114" s="90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</row>
    <row r="115">
      <c r="A115" s="101"/>
      <c r="B115" s="90"/>
      <c r="C115" s="90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</row>
    <row r="116">
      <c r="A116" s="101"/>
      <c r="B116" s="90"/>
      <c r="C116" s="90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</row>
    <row r="117">
      <c r="A117" s="101"/>
      <c r="B117" s="90"/>
      <c r="C117" s="90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</row>
    <row r="118">
      <c r="A118" s="101"/>
      <c r="B118" s="90"/>
      <c r="C118" s="90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</row>
    <row r="119">
      <c r="A119" s="101"/>
      <c r="B119" s="90"/>
      <c r="C119" s="90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</row>
    <row r="120">
      <c r="A120" s="101"/>
      <c r="B120" s="90"/>
      <c r="C120" s="90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</row>
    <row r="121">
      <c r="A121" s="101"/>
      <c r="B121" s="90"/>
      <c r="C121" s="90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</row>
    <row r="122">
      <c r="A122" s="101"/>
      <c r="B122" s="90"/>
      <c r="C122" s="90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</row>
    <row r="123">
      <c r="A123" s="101"/>
      <c r="B123" s="90"/>
      <c r="C123" s="90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</row>
    <row r="124">
      <c r="A124" s="101"/>
      <c r="B124" s="90"/>
      <c r="C124" s="90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</row>
    <row r="125">
      <c r="A125" s="101"/>
      <c r="B125" s="90"/>
      <c r="C125" s="90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</row>
    <row r="126">
      <c r="A126" s="101"/>
      <c r="B126" s="90"/>
      <c r="C126" s="90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</row>
    <row r="127">
      <c r="A127" s="101"/>
      <c r="B127" s="90"/>
      <c r="C127" s="90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</row>
    <row r="128">
      <c r="A128" s="101"/>
      <c r="B128" s="90"/>
      <c r="C128" s="90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</row>
    <row r="129">
      <c r="A129" s="101"/>
      <c r="B129" s="90"/>
      <c r="C129" s="90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</row>
    <row r="130">
      <c r="A130" s="101"/>
      <c r="B130" s="90"/>
      <c r="C130" s="90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</row>
    <row r="131">
      <c r="A131" s="101"/>
      <c r="B131" s="90"/>
      <c r="C131" s="90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</row>
    <row r="132">
      <c r="A132" s="101"/>
      <c r="B132" s="90"/>
      <c r="C132" s="90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</row>
    <row r="133">
      <c r="A133" s="101"/>
      <c r="B133" s="90"/>
      <c r="C133" s="90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</row>
    <row r="134">
      <c r="A134" s="101"/>
      <c r="B134" s="90"/>
      <c r="C134" s="90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</row>
    <row r="135">
      <c r="A135" s="101"/>
      <c r="B135" s="90"/>
      <c r="C135" s="90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</row>
    <row r="136">
      <c r="A136" s="101"/>
      <c r="B136" s="90"/>
      <c r="C136" s="90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</row>
    <row r="137">
      <c r="A137" s="101"/>
      <c r="B137" s="90"/>
      <c r="C137" s="90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</row>
    <row r="138">
      <c r="A138" s="101"/>
      <c r="B138" s="90"/>
      <c r="C138" s="90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</row>
    <row r="139">
      <c r="A139" s="101"/>
      <c r="B139" s="90"/>
      <c r="C139" s="90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</row>
    <row r="140">
      <c r="A140" s="101"/>
      <c r="B140" s="90"/>
      <c r="C140" s="90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</row>
    <row r="141">
      <c r="A141" s="101"/>
      <c r="B141" s="90"/>
      <c r="C141" s="90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</row>
    <row r="142">
      <c r="A142" s="101"/>
      <c r="B142" s="90"/>
      <c r="C142" s="90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</row>
    <row r="143">
      <c r="A143" s="101"/>
      <c r="B143" s="90"/>
      <c r="C143" s="90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</row>
    <row r="144">
      <c r="A144" s="101"/>
      <c r="B144" s="90"/>
      <c r="C144" s="90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</row>
    <row r="145">
      <c r="A145" s="101"/>
      <c r="B145" s="90"/>
      <c r="C145" s="90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</row>
    <row r="146">
      <c r="A146" s="101"/>
      <c r="B146" s="90"/>
      <c r="C146" s="90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</row>
    <row r="147">
      <c r="A147" s="101"/>
      <c r="B147" s="90"/>
      <c r="C147" s="90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</row>
    <row r="148">
      <c r="A148" s="101"/>
      <c r="B148" s="90"/>
      <c r="C148" s="90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</row>
    <row r="149">
      <c r="A149" s="101"/>
      <c r="B149" s="90"/>
      <c r="C149" s="90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</row>
    <row r="150">
      <c r="A150" s="101"/>
      <c r="B150" s="90"/>
      <c r="C150" s="90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</row>
    <row r="151">
      <c r="A151" s="101"/>
      <c r="B151" s="90"/>
      <c r="C151" s="90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</row>
    <row r="152">
      <c r="A152" s="101"/>
      <c r="B152" s="90"/>
      <c r="C152" s="90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</row>
    <row r="153">
      <c r="A153" s="101"/>
      <c r="B153" s="90"/>
      <c r="C153" s="90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</row>
    <row r="154">
      <c r="A154" s="101"/>
      <c r="B154" s="90"/>
      <c r="C154" s="90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</row>
    <row r="155">
      <c r="A155" s="101"/>
      <c r="B155" s="90"/>
      <c r="C155" s="90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</row>
    <row r="156">
      <c r="A156" s="101"/>
      <c r="B156" s="90"/>
      <c r="C156" s="90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</row>
    <row r="157">
      <c r="A157" s="101"/>
      <c r="B157" s="90"/>
      <c r="C157" s="90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</row>
    <row r="158">
      <c r="A158" s="101"/>
      <c r="B158" s="90"/>
      <c r="C158" s="90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</row>
    <row r="159">
      <c r="A159" s="101"/>
      <c r="B159" s="90"/>
      <c r="C159" s="90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</row>
    <row r="160">
      <c r="A160" s="101"/>
      <c r="B160" s="90"/>
      <c r="C160" s="90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</row>
    <row r="161">
      <c r="A161" s="101"/>
      <c r="B161" s="90"/>
      <c r="C161" s="90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</row>
    <row r="162">
      <c r="A162" s="101"/>
      <c r="B162" s="90"/>
      <c r="C162" s="90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</row>
    <row r="163">
      <c r="A163" s="101"/>
      <c r="B163" s="90"/>
      <c r="C163" s="90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</row>
    <row r="164">
      <c r="A164" s="101"/>
      <c r="B164" s="90"/>
      <c r="C164" s="90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</row>
    <row r="165">
      <c r="A165" s="101"/>
      <c r="B165" s="90"/>
      <c r="C165" s="90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</row>
    <row r="166">
      <c r="A166" s="101"/>
      <c r="B166" s="90"/>
      <c r="C166" s="90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</row>
    <row r="167">
      <c r="A167" s="101"/>
      <c r="B167" s="90"/>
      <c r="C167" s="90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</row>
    <row r="168">
      <c r="A168" s="101"/>
      <c r="B168" s="90"/>
      <c r="C168" s="90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</row>
    <row r="169">
      <c r="A169" s="101"/>
      <c r="B169" s="90"/>
      <c r="C169" s="90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</row>
    <row r="170">
      <c r="A170" s="101"/>
      <c r="B170" s="90"/>
      <c r="C170" s="90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</row>
    <row r="171">
      <c r="A171" s="101"/>
      <c r="B171" s="90"/>
      <c r="C171" s="90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</row>
    <row r="172">
      <c r="A172" s="101"/>
      <c r="B172" s="90"/>
      <c r="C172" s="90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</row>
    <row r="173">
      <c r="A173" s="101"/>
      <c r="B173" s="90"/>
      <c r="C173" s="90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</row>
    <row r="174">
      <c r="A174" s="101"/>
      <c r="B174" s="90"/>
      <c r="C174" s="90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</row>
    <row r="175">
      <c r="A175" s="101"/>
      <c r="B175" s="90"/>
      <c r="C175" s="90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</row>
    <row r="176">
      <c r="A176" s="101"/>
      <c r="B176" s="90"/>
      <c r="C176" s="90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</row>
    <row r="177">
      <c r="A177" s="101"/>
      <c r="B177" s="90"/>
      <c r="C177" s="90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</row>
    <row r="178">
      <c r="A178" s="101"/>
      <c r="B178" s="90"/>
      <c r="C178" s="90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</row>
    <row r="179">
      <c r="A179" s="101"/>
      <c r="B179" s="90"/>
      <c r="C179" s="90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</row>
    <row r="180">
      <c r="A180" s="101"/>
      <c r="B180" s="90"/>
      <c r="C180" s="90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</row>
    <row r="181">
      <c r="A181" s="101"/>
      <c r="B181" s="90"/>
      <c r="C181" s="90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</row>
    <row r="182">
      <c r="A182" s="101"/>
      <c r="B182" s="90"/>
      <c r="C182" s="90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</row>
    <row r="183">
      <c r="A183" s="101"/>
      <c r="B183" s="90"/>
      <c r="C183" s="90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</row>
    <row r="184">
      <c r="A184" s="101"/>
      <c r="B184" s="90"/>
      <c r="C184" s="90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</row>
    <row r="185">
      <c r="A185" s="101"/>
      <c r="B185" s="90"/>
      <c r="C185" s="90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</row>
    <row r="186">
      <c r="A186" s="101"/>
      <c r="B186" s="90"/>
      <c r="C186" s="90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</row>
    <row r="187">
      <c r="A187" s="101"/>
      <c r="B187" s="90"/>
      <c r="C187" s="90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</row>
    <row r="188">
      <c r="A188" s="101"/>
      <c r="B188" s="90"/>
      <c r="C188" s="90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</row>
    <row r="189">
      <c r="A189" s="101"/>
      <c r="B189" s="90"/>
      <c r="C189" s="90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</row>
    <row r="190">
      <c r="A190" s="101"/>
      <c r="B190" s="90"/>
      <c r="C190" s="90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</row>
    <row r="191">
      <c r="A191" s="101"/>
      <c r="B191" s="90"/>
      <c r="C191" s="90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</row>
    <row r="192">
      <c r="A192" s="101"/>
      <c r="B192" s="90"/>
      <c r="C192" s="90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</row>
    <row r="193">
      <c r="A193" s="101"/>
      <c r="B193" s="90"/>
      <c r="C193" s="90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</row>
    <row r="194">
      <c r="A194" s="101"/>
      <c r="B194" s="90"/>
      <c r="C194" s="90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</row>
    <row r="195">
      <c r="A195" s="101"/>
      <c r="B195" s="90"/>
      <c r="C195" s="90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</row>
    <row r="196">
      <c r="A196" s="101"/>
      <c r="B196" s="90"/>
      <c r="C196" s="90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</row>
    <row r="197">
      <c r="A197" s="101"/>
      <c r="B197" s="90"/>
      <c r="C197" s="90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</row>
    <row r="198">
      <c r="A198" s="101"/>
      <c r="B198" s="90"/>
      <c r="C198" s="90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</row>
    <row r="199">
      <c r="A199" s="101"/>
      <c r="B199" s="90"/>
      <c r="C199" s="90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</row>
    <row r="200">
      <c r="A200" s="101"/>
      <c r="B200" s="90"/>
      <c r="C200" s="90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</row>
    <row r="201">
      <c r="A201" s="101"/>
      <c r="B201" s="90"/>
      <c r="C201" s="90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</row>
    <row r="202">
      <c r="A202" s="101"/>
      <c r="B202" s="90"/>
      <c r="C202" s="90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</row>
    <row r="203">
      <c r="A203" s="101"/>
      <c r="B203" s="90"/>
      <c r="C203" s="90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</row>
    <row r="204">
      <c r="A204" s="101"/>
      <c r="B204" s="90"/>
      <c r="C204" s="90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</row>
    <row r="205">
      <c r="A205" s="101"/>
      <c r="B205" s="90"/>
      <c r="C205" s="90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</row>
    <row r="206">
      <c r="A206" s="101"/>
      <c r="B206" s="90"/>
      <c r="C206" s="90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</row>
    <row r="207">
      <c r="A207" s="101"/>
      <c r="B207" s="90"/>
      <c r="C207" s="90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</row>
    <row r="208">
      <c r="A208" s="101"/>
      <c r="B208" s="90"/>
      <c r="C208" s="90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</row>
    <row r="209">
      <c r="A209" s="101"/>
      <c r="B209" s="90"/>
      <c r="C209" s="90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</row>
    <row r="210">
      <c r="A210" s="101"/>
      <c r="B210" s="90"/>
      <c r="C210" s="90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</row>
    <row r="211">
      <c r="A211" s="101"/>
      <c r="B211" s="90"/>
      <c r="C211" s="90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</row>
    <row r="212">
      <c r="A212" s="101"/>
      <c r="B212" s="90"/>
      <c r="C212" s="90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</row>
    <row r="213">
      <c r="A213" s="101"/>
      <c r="B213" s="90"/>
      <c r="C213" s="90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</row>
    <row r="214">
      <c r="A214" s="101"/>
      <c r="B214" s="90"/>
      <c r="C214" s="90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</row>
    <row r="215">
      <c r="A215" s="101"/>
      <c r="B215" s="90"/>
      <c r="C215" s="90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</row>
    <row r="216">
      <c r="A216" s="101"/>
      <c r="B216" s="90"/>
      <c r="C216" s="90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</row>
    <row r="217">
      <c r="A217" s="101"/>
      <c r="B217" s="90"/>
      <c r="C217" s="90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</row>
    <row r="218">
      <c r="A218" s="101"/>
      <c r="B218" s="90"/>
      <c r="C218" s="90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</row>
    <row r="219">
      <c r="A219" s="101"/>
      <c r="B219" s="90"/>
      <c r="C219" s="90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</row>
    <row r="220">
      <c r="A220" s="101"/>
      <c r="B220" s="90"/>
      <c r="C220" s="90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</row>
    <row r="221">
      <c r="A221" s="101"/>
      <c r="B221" s="90"/>
      <c r="C221" s="90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</row>
    <row r="222">
      <c r="A222" s="101"/>
      <c r="B222" s="90"/>
      <c r="C222" s="90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</row>
    <row r="223">
      <c r="A223" s="101"/>
      <c r="B223" s="90"/>
      <c r="C223" s="90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</row>
    <row r="224">
      <c r="A224" s="101"/>
      <c r="B224" s="90"/>
      <c r="C224" s="90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</row>
    <row r="225">
      <c r="A225" s="101"/>
      <c r="B225" s="90"/>
      <c r="C225" s="90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</row>
    <row r="226">
      <c r="A226" s="101"/>
      <c r="B226" s="90"/>
      <c r="C226" s="90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</row>
    <row r="227">
      <c r="A227" s="101"/>
      <c r="B227" s="90"/>
      <c r="C227" s="90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</row>
    <row r="228">
      <c r="A228" s="101"/>
      <c r="B228" s="90"/>
      <c r="C228" s="90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</row>
    <row r="229">
      <c r="A229" s="101"/>
      <c r="B229" s="90"/>
      <c r="C229" s="90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</row>
    <row r="230">
      <c r="A230" s="101"/>
      <c r="B230" s="90"/>
      <c r="C230" s="90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</row>
    <row r="231">
      <c r="A231" s="101"/>
      <c r="B231" s="90"/>
      <c r="C231" s="90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</row>
    <row r="232">
      <c r="A232" s="101"/>
      <c r="B232" s="90"/>
      <c r="C232" s="90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</row>
    <row r="233">
      <c r="A233" s="101"/>
      <c r="B233" s="90"/>
      <c r="C233" s="90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</row>
    <row r="234">
      <c r="A234" s="101"/>
      <c r="B234" s="90"/>
      <c r="C234" s="90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</row>
    <row r="235">
      <c r="A235" s="101"/>
      <c r="B235" s="90"/>
      <c r="C235" s="90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</row>
    <row r="236">
      <c r="A236" s="101"/>
      <c r="B236" s="90"/>
      <c r="C236" s="90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</row>
    <row r="237">
      <c r="A237" s="101"/>
      <c r="B237" s="90"/>
      <c r="C237" s="90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</row>
    <row r="238">
      <c r="A238" s="101"/>
      <c r="B238" s="90"/>
      <c r="C238" s="90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</row>
    <row r="239">
      <c r="A239" s="101"/>
      <c r="B239" s="90"/>
      <c r="C239" s="90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</row>
    <row r="240">
      <c r="A240" s="101"/>
      <c r="B240" s="90"/>
      <c r="C240" s="90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</row>
    <row r="241">
      <c r="A241" s="101"/>
      <c r="B241" s="90"/>
      <c r="C241" s="90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</row>
    <row r="242">
      <c r="A242" s="101"/>
      <c r="B242" s="90"/>
      <c r="C242" s="90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</row>
    <row r="243">
      <c r="A243" s="101"/>
      <c r="B243" s="90"/>
      <c r="C243" s="90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</row>
    <row r="244">
      <c r="A244" s="101"/>
      <c r="B244" s="90"/>
      <c r="C244" s="90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</row>
    <row r="245">
      <c r="A245" s="101"/>
      <c r="B245" s="90"/>
      <c r="C245" s="90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</row>
    <row r="246">
      <c r="A246" s="101"/>
      <c r="B246" s="90"/>
      <c r="C246" s="90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</row>
    <row r="247">
      <c r="A247" s="101"/>
      <c r="B247" s="90"/>
      <c r="C247" s="90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</row>
    <row r="248">
      <c r="A248" s="101"/>
      <c r="B248" s="90"/>
      <c r="C248" s="90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</row>
    <row r="249">
      <c r="A249" s="101"/>
      <c r="B249" s="90"/>
      <c r="C249" s="90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</row>
    <row r="250">
      <c r="A250" s="101"/>
      <c r="B250" s="90"/>
      <c r="C250" s="90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</row>
    <row r="251">
      <c r="A251" s="101"/>
      <c r="B251" s="90"/>
      <c r="C251" s="90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</row>
    <row r="252">
      <c r="A252" s="101"/>
      <c r="B252" s="90"/>
      <c r="C252" s="90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</row>
    <row r="253">
      <c r="A253" s="101"/>
      <c r="B253" s="90"/>
      <c r="C253" s="90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</row>
    <row r="254">
      <c r="A254" s="101"/>
      <c r="B254" s="90"/>
      <c r="C254" s="90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</row>
    <row r="255">
      <c r="A255" s="101"/>
      <c r="B255" s="90"/>
      <c r="C255" s="90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</row>
    <row r="256">
      <c r="A256" s="101"/>
      <c r="B256" s="90"/>
      <c r="C256" s="90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</row>
    <row r="257">
      <c r="A257" s="101"/>
      <c r="B257" s="90"/>
      <c r="C257" s="90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</row>
    <row r="258">
      <c r="A258" s="101"/>
      <c r="B258" s="90"/>
      <c r="C258" s="90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</row>
    <row r="259">
      <c r="A259" s="101"/>
      <c r="B259" s="90"/>
      <c r="C259" s="90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</row>
    <row r="260">
      <c r="A260" s="101"/>
      <c r="B260" s="90"/>
      <c r="C260" s="90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</row>
    <row r="261">
      <c r="A261" s="101"/>
      <c r="B261" s="90"/>
      <c r="C261" s="90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</row>
    <row r="262">
      <c r="A262" s="101"/>
      <c r="B262" s="90"/>
      <c r="C262" s="90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</row>
    <row r="263">
      <c r="A263" s="101"/>
      <c r="B263" s="90"/>
      <c r="C263" s="90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</row>
    <row r="264">
      <c r="A264" s="101"/>
      <c r="B264" s="90"/>
      <c r="C264" s="90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</row>
    <row r="265">
      <c r="A265" s="101"/>
      <c r="B265" s="90"/>
      <c r="C265" s="90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</row>
    <row r="266">
      <c r="A266" s="101"/>
      <c r="B266" s="90"/>
      <c r="C266" s="90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</row>
    <row r="267">
      <c r="A267" s="101"/>
      <c r="B267" s="90"/>
      <c r="C267" s="90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</row>
    <row r="268">
      <c r="A268" s="101"/>
      <c r="B268" s="90"/>
      <c r="C268" s="90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</row>
    <row r="269">
      <c r="A269" s="101"/>
      <c r="B269" s="90"/>
      <c r="C269" s="90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</row>
    <row r="270">
      <c r="A270" s="101"/>
      <c r="B270" s="90"/>
      <c r="C270" s="90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</row>
    <row r="271">
      <c r="A271" s="101"/>
      <c r="B271" s="90"/>
      <c r="C271" s="90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</row>
    <row r="272">
      <c r="A272" s="101"/>
      <c r="B272" s="90"/>
      <c r="C272" s="90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</row>
    <row r="273">
      <c r="A273" s="101"/>
      <c r="B273" s="90"/>
      <c r="C273" s="90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</row>
    <row r="274">
      <c r="A274" s="101"/>
      <c r="B274" s="90"/>
      <c r="C274" s="90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</row>
    <row r="275">
      <c r="A275" s="101"/>
      <c r="B275" s="90"/>
      <c r="C275" s="90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</row>
    <row r="276">
      <c r="A276" s="101"/>
      <c r="B276" s="90"/>
      <c r="C276" s="90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</row>
    <row r="277">
      <c r="A277" s="101"/>
      <c r="B277" s="90"/>
      <c r="C277" s="90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</row>
    <row r="278">
      <c r="A278" s="101"/>
      <c r="B278" s="90"/>
      <c r="C278" s="90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</row>
    <row r="279">
      <c r="A279" s="101"/>
      <c r="B279" s="90"/>
      <c r="C279" s="90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</row>
    <row r="280">
      <c r="A280" s="101"/>
      <c r="B280" s="90"/>
      <c r="C280" s="90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</row>
    <row r="281">
      <c r="A281" s="101"/>
      <c r="B281" s="90"/>
      <c r="C281" s="90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</row>
    <row r="282">
      <c r="A282" s="101"/>
      <c r="B282" s="90"/>
      <c r="C282" s="90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</row>
    <row r="283">
      <c r="A283" s="101"/>
      <c r="B283" s="90"/>
      <c r="C283" s="90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</row>
    <row r="284">
      <c r="A284" s="101"/>
      <c r="B284" s="90"/>
      <c r="C284" s="90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</row>
    <row r="285">
      <c r="A285" s="101"/>
      <c r="B285" s="90"/>
      <c r="C285" s="90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</row>
    <row r="286">
      <c r="A286" s="101"/>
      <c r="B286" s="90"/>
      <c r="C286" s="90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</row>
    <row r="287">
      <c r="A287" s="101"/>
      <c r="B287" s="90"/>
      <c r="C287" s="90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</row>
    <row r="288">
      <c r="A288" s="101"/>
      <c r="B288" s="90"/>
      <c r="C288" s="90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</row>
    <row r="289">
      <c r="A289" s="101"/>
      <c r="B289" s="90"/>
      <c r="C289" s="90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</row>
    <row r="290">
      <c r="A290" s="101"/>
      <c r="B290" s="90"/>
      <c r="C290" s="90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</row>
    <row r="291">
      <c r="A291" s="101"/>
      <c r="B291" s="90"/>
      <c r="C291" s="90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</row>
    <row r="292">
      <c r="A292" s="101"/>
      <c r="B292" s="90"/>
      <c r="C292" s="90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</row>
    <row r="293">
      <c r="A293" s="101"/>
      <c r="B293" s="90"/>
      <c r="C293" s="90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</row>
    <row r="294">
      <c r="A294" s="101"/>
      <c r="B294" s="90"/>
      <c r="C294" s="90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</row>
    <row r="295">
      <c r="A295" s="101"/>
      <c r="B295" s="90"/>
      <c r="C295" s="90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</row>
    <row r="296">
      <c r="A296" s="101"/>
      <c r="B296" s="90"/>
      <c r="C296" s="90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</row>
    <row r="297">
      <c r="A297" s="101"/>
      <c r="B297" s="90"/>
      <c r="C297" s="90"/>
      <c r="N297" s="25"/>
      <c r="O297" s="25"/>
      <c r="P297" s="25"/>
      <c r="Q297" s="25"/>
      <c r="R297" s="25"/>
      <c r="S297" s="25"/>
      <c r="T297" s="25"/>
    </row>
    <row r="298">
      <c r="A298" s="101"/>
      <c r="B298" s="90"/>
      <c r="C298" s="90"/>
      <c r="N298" s="25"/>
      <c r="O298" s="25"/>
      <c r="P298" s="25"/>
      <c r="Q298" s="25"/>
      <c r="R298" s="25"/>
      <c r="S298" s="25"/>
      <c r="T298" s="25"/>
    </row>
    <row r="299">
      <c r="A299" s="101"/>
      <c r="B299" s="90"/>
      <c r="C299" s="90"/>
      <c r="N299" s="25"/>
      <c r="O299" s="25"/>
      <c r="P299" s="25"/>
      <c r="Q299" s="25"/>
      <c r="R299" s="25"/>
      <c r="S299" s="25"/>
      <c r="T299" s="25"/>
    </row>
    <row r="300">
      <c r="A300" s="101"/>
      <c r="B300" s="90"/>
      <c r="C300" s="90"/>
      <c r="N300" s="25"/>
      <c r="O300" s="25"/>
      <c r="P300" s="25"/>
      <c r="Q300" s="25"/>
      <c r="R300" s="25"/>
      <c r="S300" s="25"/>
      <c r="T300" s="25"/>
    </row>
    <row r="301">
      <c r="A301" s="101"/>
      <c r="B301" s="90"/>
      <c r="C301" s="90"/>
      <c r="N301" s="25"/>
      <c r="O301" s="25"/>
      <c r="P301" s="25"/>
      <c r="Q301" s="25"/>
      <c r="R301" s="25"/>
      <c r="S301" s="25"/>
      <c r="T301" s="25"/>
    </row>
    <row r="302">
      <c r="A302" s="101"/>
      <c r="B302" s="90"/>
      <c r="C302" s="90"/>
      <c r="N302" s="25"/>
      <c r="O302" s="25"/>
      <c r="P302" s="25"/>
      <c r="Q302" s="25"/>
      <c r="R302" s="25"/>
      <c r="S302" s="25"/>
      <c r="T302" s="25"/>
    </row>
    <row r="303">
      <c r="A303" s="101"/>
      <c r="B303" s="90"/>
      <c r="C303" s="90"/>
      <c r="N303" s="25"/>
      <c r="O303" s="25"/>
      <c r="P303" s="25"/>
      <c r="Q303" s="25"/>
      <c r="R303" s="25"/>
      <c r="S303" s="25"/>
      <c r="T303" s="25"/>
    </row>
    <row r="304">
      <c r="A304" s="101"/>
      <c r="B304" s="90"/>
      <c r="C304" s="90"/>
      <c r="N304" s="25"/>
      <c r="O304" s="25"/>
      <c r="P304" s="25"/>
      <c r="Q304" s="25"/>
      <c r="R304" s="25"/>
      <c r="S304" s="25"/>
      <c r="T304" s="25"/>
    </row>
    <row r="305">
      <c r="A305" s="101"/>
      <c r="B305" s="90"/>
      <c r="C305" s="90"/>
      <c r="N305" s="25"/>
      <c r="O305" s="25"/>
      <c r="P305" s="25"/>
      <c r="Q305" s="25"/>
      <c r="R305" s="25"/>
      <c r="S305" s="25"/>
      <c r="T305" s="25"/>
    </row>
    <row r="306">
      <c r="A306" s="101"/>
      <c r="B306" s="90"/>
      <c r="C306" s="90"/>
      <c r="N306" s="25"/>
      <c r="O306" s="25"/>
      <c r="P306" s="25"/>
      <c r="Q306" s="25"/>
      <c r="R306" s="25"/>
      <c r="S306" s="25"/>
      <c r="T306" s="25"/>
    </row>
    <row r="307">
      <c r="A307" s="101"/>
      <c r="B307" s="90"/>
      <c r="C307" s="90"/>
      <c r="N307" s="25"/>
      <c r="O307" s="25"/>
      <c r="P307" s="25"/>
      <c r="Q307" s="25"/>
      <c r="R307" s="25"/>
      <c r="S307" s="25"/>
      <c r="T307" s="25"/>
    </row>
    <row r="308">
      <c r="A308" s="101"/>
      <c r="B308" s="90"/>
      <c r="C308" s="90"/>
      <c r="N308" s="25"/>
      <c r="O308" s="25"/>
      <c r="P308" s="25"/>
      <c r="Q308" s="25"/>
      <c r="R308" s="25"/>
      <c r="S308" s="25"/>
      <c r="T308" s="25"/>
    </row>
    <row r="309">
      <c r="A309" s="101"/>
      <c r="B309" s="90"/>
      <c r="C309" s="90"/>
      <c r="N309" s="25"/>
      <c r="O309" s="25"/>
      <c r="P309" s="25"/>
      <c r="Q309" s="25"/>
      <c r="R309" s="25"/>
      <c r="S309" s="25"/>
      <c r="T309" s="25"/>
    </row>
    <row r="310">
      <c r="A310" s="101"/>
      <c r="B310" s="90"/>
      <c r="C310" s="90"/>
      <c r="N310" s="25"/>
      <c r="O310" s="25"/>
      <c r="P310" s="25"/>
      <c r="Q310" s="25"/>
      <c r="R310" s="25"/>
      <c r="S310" s="25"/>
      <c r="T310" s="25"/>
    </row>
    <row r="311">
      <c r="A311" s="101"/>
      <c r="B311" s="90"/>
      <c r="C311" s="90"/>
      <c r="N311" s="25"/>
      <c r="O311" s="25"/>
      <c r="P311" s="25"/>
      <c r="Q311" s="25"/>
      <c r="R311" s="25"/>
      <c r="S311" s="25"/>
      <c r="T311" s="25"/>
    </row>
    <row r="312">
      <c r="A312" s="101"/>
      <c r="B312" s="90"/>
      <c r="C312" s="90"/>
      <c r="N312" s="25"/>
      <c r="O312" s="25"/>
      <c r="P312" s="25"/>
      <c r="Q312" s="25"/>
      <c r="R312" s="25"/>
      <c r="S312" s="25"/>
      <c r="T312" s="25"/>
    </row>
    <row r="313">
      <c r="A313" s="101"/>
      <c r="B313" s="90"/>
      <c r="C313" s="90"/>
      <c r="N313" s="25"/>
      <c r="O313" s="25"/>
      <c r="P313" s="25"/>
      <c r="Q313" s="25"/>
      <c r="R313" s="25"/>
      <c r="S313" s="25"/>
      <c r="T313" s="25"/>
    </row>
    <row r="314">
      <c r="A314" s="101"/>
      <c r="B314" s="90"/>
      <c r="C314" s="90"/>
      <c r="N314" s="25"/>
      <c r="O314" s="25"/>
      <c r="P314" s="25"/>
      <c r="Q314" s="25"/>
      <c r="R314" s="25"/>
      <c r="S314" s="25"/>
      <c r="T314" s="25"/>
    </row>
    <row r="315">
      <c r="A315" s="101"/>
      <c r="B315" s="90"/>
      <c r="C315" s="90"/>
      <c r="N315" s="25"/>
      <c r="O315" s="25"/>
      <c r="P315" s="25"/>
      <c r="Q315" s="25"/>
      <c r="R315" s="25"/>
      <c r="S315" s="25"/>
      <c r="T315" s="25"/>
    </row>
    <row r="316">
      <c r="A316" s="101"/>
      <c r="B316" s="90"/>
      <c r="C316" s="90"/>
      <c r="N316" s="25"/>
      <c r="O316" s="25"/>
      <c r="P316" s="25"/>
      <c r="Q316" s="25"/>
      <c r="R316" s="25"/>
      <c r="S316" s="25"/>
      <c r="T316" s="25"/>
    </row>
    <row r="317">
      <c r="A317" s="101"/>
      <c r="B317" s="90"/>
      <c r="C317" s="90"/>
      <c r="N317" s="25"/>
      <c r="O317" s="25"/>
      <c r="P317" s="25"/>
      <c r="Q317" s="25"/>
      <c r="R317" s="25"/>
      <c r="S317" s="25"/>
      <c r="T317" s="25"/>
    </row>
    <row r="318">
      <c r="A318" s="101"/>
      <c r="B318" s="90"/>
      <c r="C318" s="90"/>
      <c r="N318" s="25"/>
      <c r="O318" s="25"/>
      <c r="P318" s="25"/>
      <c r="Q318" s="25"/>
      <c r="R318" s="25"/>
      <c r="S318" s="25"/>
      <c r="T318" s="25"/>
    </row>
    <row r="319">
      <c r="A319" s="101"/>
      <c r="B319" s="90"/>
      <c r="C319" s="90"/>
      <c r="N319" s="25"/>
      <c r="O319" s="25"/>
      <c r="P319" s="25"/>
      <c r="Q319" s="25"/>
      <c r="R319" s="25"/>
      <c r="S319" s="25"/>
      <c r="T319" s="25"/>
    </row>
    <row r="320">
      <c r="A320" s="101"/>
      <c r="B320" s="90"/>
      <c r="C320" s="90"/>
      <c r="N320" s="25"/>
      <c r="O320" s="25"/>
      <c r="P320" s="25"/>
      <c r="Q320" s="25"/>
      <c r="R320" s="25"/>
      <c r="S320" s="25"/>
      <c r="T320" s="25"/>
    </row>
    <row r="321">
      <c r="A321" s="101"/>
      <c r="B321" s="90"/>
      <c r="C321" s="90"/>
      <c r="N321" s="25"/>
      <c r="O321" s="25"/>
      <c r="P321" s="25"/>
      <c r="Q321" s="25"/>
      <c r="R321" s="25"/>
      <c r="S321" s="25"/>
      <c r="T321" s="25"/>
    </row>
    <row r="322">
      <c r="A322" s="101"/>
      <c r="B322" s="90"/>
      <c r="C322" s="90"/>
      <c r="N322" s="25"/>
      <c r="O322" s="25"/>
      <c r="P322" s="25"/>
      <c r="Q322" s="25"/>
      <c r="R322" s="25"/>
      <c r="S322" s="25"/>
      <c r="T322" s="25"/>
    </row>
    <row r="323">
      <c r="A323" s="101"/>
      <c r="B323" s="90"/>
      <c r="C323" s="90"/>
      <c r="N323" s="25"/>
      <c r="O323" s="25"/>
      <c r="P323" s="25"/>
      <c r="Q323" s="25"/>
      <c r="R323" s="25"/>
      <c r="S323" s="25"/>
      <c r="T323" s="25"/>
    </row>
    <row r="324">
      <c r="A324" s="101"/>
      <c r="B324" s="90"/>
      <c r="C324" s="90"/>
      <c r="N324" s="25"/>
      <c r="O324" s="25"/>
      <c r="P324" s="25"/>
      <c r="Q324" s="25"/>
      <c r="R324" s="25"/>
      <c r="S324" s="25"/>
      <c r="T324" s="25"/>
    </row>
    <row r="325">
      <c r="A325" s="101"/>
      <c r="B325" s="90"/>
      <c r="C325" s="90"/>
      <c r="N325" s="25"/>
      <c r="O325" s="25"/>
      <c r="P325" s="25"/>
      <c r="Q325" s="25"/>
      <c r="R325" s="25"/>
      <c r="S325" s="25"/>
      <c r="T325" s="25"/>
    </row>
    <row r="326">
      <c r="A326" s="101"/>
      <c r="B326" s="90"/>
      <c r="C326" s="90"/>
      <c r="N326" s="25"/>
      <c r="O326" s="25"/>
      <c r="P326" s="25"/>
      <c r="Q326" s="25"/>
      <c r="R326" s="25"/>
      <c r="S326" s="25"/>
      <c r="T326" s="25"/>
    </row>
    <row r="327">
      <c r="A327" s="101"/>
      <c r="B327" s="90"/>
      <c r="C327" s="90"/>
      <c r="N327" s="25"/>
      <c r="O327" s="25"/>
      <c r="P327" s="25"/>
      <c r="Q327" s="25"/>
      <c r="R327" s="25"/>
      <c r="S327" s="25"/>
      <c r="T327" s="25"/>
    </row>
    <row r="328">
      <c r="A328" s="101"/>
      <c r="B328" s="90"/>
      <c r="C328" s="90"/>
      <c r="N328" s="25"/>
      <c r="O328" s="25"/>
      <c r="P328" s="25"/>
      <c r="Q328" s="25"/>
      <c r="R328" s="25"/>
      <c r="S328" s="25"/>
      <c r="T328" s="25"/>
    </row>
    <row r="329">
      <c r="A329" s="101"/>
      <c r="B329" s="90"/>
      <c r="C329" s="90"/>
    </row>
    <row r="330">
      <c r="A330" s="101"/>
      <c r="B330" s="90"/>
      <c r="C330" s="90"/>
    </row>
    <row r="331">
      <c r="A331" s="101"/>
      <c r="B331" s="90"/>
      <c r="C331" s="90"/>
    </row>
    <row r="332">
      <c r="A332" s="101"/>
      <c r="B332" s="90"/>
      <c r="C332" s="90"/>
    </row>
    <row r="333">
      <c r="A333" s="101"/>
      <c r="B333" s="90"/>
      <c r="C333" s="90"/>
    </row>
    <row r="334">
      <c r="A334" s="101"/>
      <c r="B334" s="90"/>
      <c r="C334" s="90"/>
    </row>
    <row r="335">
      <c r="A335" s="101"/>
      <c r="B335" s="90"/>
      <c r="C335" s="90"/>
    </row>
    <row r="336">
      <c r="A336" s="101"/>
      <c r="B336" s="90"/>
      <c r="C336" s="90"/>
    </row>
    <row r="337">
      <c r="A337" s="101"/>
      <c r="B337" s="90"/>
      <c r="C337" s="90"/>
    </row>
    <row r="338">
      <c r="A338" s="101"/>
      <c r="B338" s="90"/>
      <c r="C338" s="90"/>
    </row>
    <row r="339">
      <c r="A339" s="101"/>
      <c r="B339" s="90"/>
      <c r="C339" s="90"/>
    </row>
    <row r="340">
      <c r="A340" s="101"/>
      <c r="B340" s="90"/>
      <c r="C340" s="90"/>
    </row>
    <row r="341">
      <c r="A341" s="101"/>
      <c r="B341" s="90"/>
      <c r="C341" s="90"/>
    </row>
    <row r="342">
      <c r="A342" s="101"/>
      <c r="B342" s="90"/>
      <c r="C342" s="90"/>
    </row>
    <row r="343">
      <c r="A343" s="101"/>
      <c r="B343" s="90"/>
      <c r="C343" s="90"/>
    </row>
    <row r="344">
      <c r="A344" s="101"/>
      <c r="B344" s="90"/>
      <c r="C344" s="90"/>
    </row>
    <row r="345">
      <c r="A345" s="101"/>
      <c r="B345" s="90"/>
      <c r="C345" s="90"/>
    </row>
    <row r="346">
      <c r="A346" s="101"/>
      <c r="B346" s="90"/>
      <c r="C346" s="90"/>
    </row>
    <row r="347">
      <c r="A347" s="101"/>
      <c r="B347" s="90"/>
      <c r="C347" s="90"/>
    </row>
    <row r="348">
      <c r="A348" s="101"/>
      <c r="B348" s="90"/>
      <c r="C348" s="90"/>
    </row>
    <row r="349">
      <c r="A349" s="101"/>
      <c r="B349" s="90"/>
      <c r="C349" s="90"/>
    </row>
    <row r="350">
      <c r="A350" s="101"/>
      <c r="B350" s="90"/>
      <c r="C350" s="90"/>
    </row>
    <row r="351">
      <c r="A351" s="101"/>
      <c r="B351" s="90"/>
      <c r="C351" s="90"/>
    </row>
    <row r="352">
      <c r="A352" s="101"/>
      <c r="B352" s="90"/>
      <c r="C352" s="90"/>
    </row>
    <row r="353">
      <c r="A353" s="101"/>
      <c r="B353" s="90"/>
      <c r="C353" s="90"/>
    </row>
    <row r="354">
      <c r="A354" s="101"/>
      <c r="B354" s="90"/>
      <c r="C354" s="90"/>
    </row>
    <row r="355">
      <c r="A355" s="101"/>
      <c r="B355" s="90"/>
      <c r="C355" s="90"/>
    </row>
    <row r="356">
      <c r="A356" s="101"/>
      <c r="B356" s="90"/>
      <c r="C356" s="90"/>
    </row>
    <row r="357">
      <c r="A357" s="101"/>
      <c r="B357" s="90"/>
      <c r="C357" s="90"/>
    </row>
    <row r="358">
      <c r="A358" s="101"/>
      <c r="B358" s="90"/>
      <c r="C358" s="90"/>
    </row>
    <row r="359">
      <c r="A359" s="101"/>
      <c r="B359" s="90"/>
      <c r="C359" s="90"/>
    </row>
    <row r="360">
      <c r="A360" s="101"/>
      <c r="B360" s="90"/>
      <c r="C360" s="90"/>
    </row>
    <row r="361">
      <c r="A361" s="101"/>
      <c r="B361" s="90"/>
      <c r="C361" s="90"/>
    </row>
    <row r="362">
      <c r="A362" s="101"/>
      <c r="B362" s="90"/>
      <c r="C362" s="90"/>
    </row>
    <row r="363">
      <c r="A363" s="101"/>
      <c r="B363" s="90"/>
      <c r="C363" s="90"/>
    </row>
    <row r="364">
      <c r="A364" s="101"/>
      <c r="B364" s="90"/>
      <c r="C364" s="90"/>
    </row>
    <row r="365">
      <c r="A365" s="101"/>
      <c r="B365" s="90"/>
      <c r="C365" s="90"/>
    </row>
    <row r="366">
      <c r="A366" s="101"/>
      <c r="B366" s="90"/>
      <c r="C366" s="90"/>
    </row>
    <row r="367">
      <c r="A367" s="101"/>
      <c r="B367" s="90"/>
      <c r="C367" s="90"/>
    </row>
    <row r="368">
      <c r="A368" s="101"/>
      <c r="B368" s="90"/>
      <c r="C368" s="90"/>
    </row>
    <row r="369">
      <c r="A369" s="101"/>
      <c r="B369" s="90"/>
      <c r="C369" s="90"/>
    </row>
    <row r="370">
      <c r="A370" s="101"/>
      <c r="B370" s="90"/>
      <c r="C370" s="90"/>
    </row>
    <row r="371">
      <c r="A371" s="101"/>
      <c r="B371" s="90"/>
      <c r="C371" s="90"/>
    </row>
    <row r="372">
      <c r="A372" s="101"/>
      <c r="B372" s="90"/>
      <c r="C372" s="90"/>
    </row>
    <row r="373">
      <c r="A373" s="101"/>
      <c r="B373" s="90"/>
      <c r="C373" s="90"/>
    </row>
    <row r="374">
      <c r="A374" s="101"/>
      <c r="B374" s="90"/>
      <c r="C374" s="90"/>
    </row>
    <row r="375">
      <c r="A375" s="101"/>
      <c r="B375" s="90"/>
      <c r="C375" s="90"/>
    </row>
    <row r="376">
      <c r="A376" s="101"/>
      <c r="B376" s="90"/>
      <c r="C376" s="90"/>
    </row>
    <row r="377">
      <c r="A377" s="101"/>
      <c r="B377" s="90"/>
      <c r="C377" s="90"/>
    </row>
    <row r="378">
      <c r="A378" s="101"/>
      <c r="B378" s="90"/>
      <c r="C378" s="90"/>
    </row>
    <row r="379">
      <c r="A379" s="101"/>
      <c r="B379" s="90"/>
      <c r="C379" s="90"/>
    </row>
    <row r="380">
      <c r="A380" s="101"/>
      <c r="B380" s="90"/>
      <c r="C380" s="90"/>
    </row>
    <row r="381">
      <c r="A381" s="101"/>
      <c r="B381" s="90"/>
      <c r="C381" s="90"/>
    </row>
    <row r="382">
      <c r="A382" s="101"/>
      <c r="B382" s="90"/>
      <c r="C382" s="90"/>
    </row>
    <row r="383">
      <c r="A383" s="101"/>
      <c r="B383" s="90"/>
      <c r="C383" s="90"/>
    </row>
    <row r="384">
      <c r="A384" s="101"/>
      <c r="B384" s="90"/>
      <c r="C384" s="90"/>
    </row>
    <row r="385">
      <c r="A385" s="101"/>
      <c r="B385" s="90"/>
      <c r="C385" s="90"/>
    </row>
    <row r="386">
      <c r="A386" s="101"/>
      <c r="B386" s="90"/>
      <c r="C386" s="90"/>
    </row>
    <row r="387">
      <c r="A387" s="101"/>
      <c r="B387" s="90"/>
      <c r="C387" s="90"/>
    </row>
    <row r="388">
      <c r="A388" s="101"/>
      <c r="B388" s="90"/>
      <c r="C388" s="90"/>
    </row>
    <row r="389">
      <c r="A389" s="101"/>
      <c r="B389" s="90"/>
      <c r="C389" s="90"/>
    </row>
    <row r="390">
      <c r="A390" s="101"/>
      <c r="B390" s="90"/>
      <c r="C390" s="90"/>
    </row>
    <row r="391">
      <c r="A391" s="101"/>
      <c r="B391" s="90"/>
      <c r="C391" s="90"/>
    </row>
    <row r="392">
      <c r="A392" s="101"/>
      <c r="B392" s="90"/>
      <c r="C392" s="90"/>
    </row>
    <row r="393">
      <c r="A393" s="101"/>
      <c r="B393" s="90"/>
      <c r="C393" s="90"/>
    </row>
    <row r="394">
      <c r="A394" s="101"/>
      <c r="B394" s="90"/>
      <c r="C394" s="90"/>
    </row>
    <row r="395">
      <c r="A395" s="101"/>
      <c r="B395" s="90"/>
      <c r="C395" s="90"/>
    </row>
    <row r="396">
      <c r="A396" s="101"/>
      <c r="B396" s="90"/>
      <c r="C396" s="90"/>
    </row>
    <row r="397">
      <c r="A397" s="101"/>
      <c r="B397" s="90"/>
      <c r="C397" s="90"/>
    </row>
    <row r="398">
      <c r="A398" s="101"/>
      <c r="B398" s="90"/>
      <c r="C398" s="90"/>
    </row>
    <row r="399">
      <c r="A399" s="101"/>
      <c r="B399" s="90"/>
      <c r="C399" s="90"/>
    </row>
    <row r="400">
      <c r="A400" s="101"/>
      <c r="B400" s="90"/>
      <c r="C400" s="90"/>
    </row>
    <row r="401">
      <c r="A401" s="101"/>
      <c r="B401" s="90"/>
      <c r="C401" s="90"/>
    </row>
    <row r="402">
      <c r="A402" s="101"/>
      <c r="B402" s="90"/>
      <c r="C402" s="90"/>
    </row>
    <row r="403">
      <c r="A403" s="101"/>
      <c r="B403" s="90"/>
      <c r="C403" s="90"/>
    </row>
    <row r="404">
      <c r="A404" s="101"/>
      <c r="B404" s="90"/>
      <c r="C404" s="90"/>
    </row>
    <row r="405">
      <c r="A405" s="101"/>
      <c r="B405" s="90"/>
      <c r="C405" s="90"/>
    </row>
    <row r="406">
      <c r="A406" s="101"/>
      <c r="B406" s="90"/>
      <c r="C406" s="90"/>
    </row>
    <row r="407">
      <c r="A407" s="101"/>
      <c r="B407" s="90"/>
      <c r="C407" s="90"/>
    </row>
    <row r="408">
      <c r="A408" s="101"/>
      <c r="B408" s="90"/>
      <c r="C408" s="90"/>
    </row>
    <row r="409">
      <c r="A409" s="101"/>
      <c r="B409" s="90"/>
      <c r="C409" s="90"/>
    </row>
    <row r="410">
      <c r="A410" s="101"/>
      <c r="B410" s="90"/>
      <c r="C410" s="90"/>
    </row>
    <row r="411">
      <c r="A411" s="101"/>
      <c r="B411" s="90"/>
      <c r="C411" s="90"/>
    </row>
    <row r="412">
      <c r="A412" s="101"/>
      <c r="B412" s="90"/>
      <c r="C412" s="90"/>
    </row>
    <row r="413">
      <c r="A413" s="101"/>
      <c r="B413" s="90"/>
      <c r="C413" s="90"/>
    </row>
    <row r="414">
      <c r="A414" s="101"/>
      <c r="B414" s="90"/>
      <c r="C414" s="90"/>
    </row>
    <row r="415">
      <c r="A415" s="101"/>
      <c r="B415" s="90"/>
      <c r="C415" s="90"/>
    </row>
    <row r="416">
      <c r="A416" s="101"/>
      <c r="B416" s="90"/>
      <c r="C416" s="90"/>
    </row>
    <row r="417">
      <c r="A417" s="101"/>
      <c r="B417" s="90"/>
      <c r="C417" s="90"/>
    </row>
    <row r="418">
      <c r="A418" s="101"/>
      <c r="B418" s="90"/>
      <c r="C418" s="90"/>
    </row>
    <row r="419">
      <c r="A419" s="101"/>
      <c r="B419" s="90"/>
      <c r="C419" s="90"/>
    </row>
    <row r="420">
      <c r="A420" s="101"/>
      <c r="B420" s="90"/>
      <c r="C420" s="90"/>
    </row>
    <row r="421">
      <c r="A421" s="101"/>
      <c r="B421" s="90"/>
      <c r="C421" s="90"/>
    </row>
    <row r="422">
      <c r="A422" s="101"/>
      <c r="B422" s="90"/>
      <c r="C422" s="90"/>
    </row>
    <row r="423">
      <c r="A423" s="101"/>
      <c r="B423" s="90"/>
      <c r="C423" s="90"/>
    </row>
    <row r="424">
      <c r="A424" s="101"/>
      <c r="B424" s="90"/>
      <c r="C424" s="90"/>
    </row>
    <row r="425">
      <c r="A425" s="101"/>
      <c r="B425" s="90"/>
      <c r="C425" s="90"/>
    </row>
    <row r="426">
      <c r="A426" s="101"/>
      <c r="B426" s="90"/>
      <c r="C426" s="90"/>
    </row>
    <row r="427">
      <c r="A427" s="101"/>
      <c r="B427" s="90"/>
      <c r="C427" s="90"/>
    </row>
    <row r="428">
      <c r="A428" s="101"/>
      <c r="B428" s="90"/>
      <c r="C428" s="90"/>
    </row>
    <row r="429">
      <c r="A429" s="101"/>
      <c r="B429" s="90"/>
      <c r="C429" s="90"/>
    </row>
    <row r="430">
      <c r="A430" s="101"/>
      <c r="B430" s="90"/>
      <c r="C430" s="90"/>
    </row>
    <row r="431">
      <c r="A431" s="101"/>
      <c r="B431" s="90"/>
      <c r="C431" s="90"/>
    </row>
    <row r="432">
      <c r="A432" s="101"/>
      <c r="B432" s="90"/>
      <c r="C432" s="90"/>
    </row>
    <row r="433">
      <c r="A433" s="101"/>
      <c r="B433" s="90"/>
      <c r="C433" s="90"/>
    </row>
    <row r="434">
      <c r="A434" s="101"/>
      <c r="B434" s="90"/>
      <c r="C434" s="90"/>
    </row>
    <row r="435">
      <c r="A435" s="101"/>
      <c r="B435" s="90"/>
      <c r="C435" s="90"/>
    </row>
    <row r="436">
      <c r="A436" s="101"/>
      <c r="B436" s="90"/>
      <c r="C436" s="90"/>
    </row>
    <row r="437">
      <c r="A437" s="101"/>
      <c r="B437" s="90"/>
      <c r="C437" s="90"/>
    </row>
    <row r="438">
      <c r="A438" s="101"/>
      <c r="B438" s="90"/>
      <c r="C438" s="90"/>
    </row>
    <row r="439">
      <c r="A439" s="101"/>
      <c r="B439" s="90"/>
      <c r="C439" s="90"/>
    </row>
    <row r="440">
      <c r="A440" s="101"/>
      <c r="B440" s="90"/>
      <c r="C440" s="90"/>
    </row>
    <row r="441">
      <c r="A441" s="101"/>
      <c r="B441" s="90"/>
      <c r="C441" s="90"/>
    </row>
    <row r="442">
      <c r="A442" s="101"/>
      <c r="B442" s="90"/>
      <c r="C442" s="90"/>
    </row>
    <row r="443">
      <c r="A443" s="101"/>
      <c r="B443" s="90"/>
      <c r="C443" s="90"/>
    </row>
    <row r="444">
      <c r="A444" s="101"/>
      <c r="B444" s="90"/>
      <c r="C444" s="90"/>
    </row>
    <row r="445">
      <c r="A445" s="101"/>
      <c r="B445" s="90"/>
      <c r="C445" s="90"/>
    </row>
    <row r="446">
      <c r="A446" s="101"/>
      <c r="B446" s="90"/>
      <c r="C446" s="90"/>
    </row>
    <row r="447">
      <c r="A447" s="101"/>
      <c r="B447" s="90"/>
      <c r="C447" s="90"/>
    </row>
    <row r="448">
      <c r="A448" s="101"/>
      <c r="B448" s="90"/>
      <c r="C448" s="90"/>
    </row>
    <row r="449">
      <c r="A449" s="101"/>
      <c r="B449" s="90"/>
      <c r="C449" s="90"/>
    </row>
    <row r="450">
      <c r="A450" s="101"/>
      <c r="B450" s="90"/>
      <c r="C450" s="90"/>
    </row>
    <row r="451">
      <c r="A451" s="101"/>
      <c r="B451" s="90"/>
      <c r="C451" s="90"/>
    </row>
    <row r="452">
      <c r="A452" s="101"/>
      <c r="B452" s="90"/>
      <c r="C452" s="90"/>
    </row>
    <row r="453">
      <c r="A453" s="101"/>
      <c r="B453" s="90"/>
      <c r="C453" s="90"/>
    </row>
    <row r="454">
      <c r="A454" s="101"/>
      <c r="B454" s="90"/>
      <c r="C454" s="90"/>
    </row>
    <row r="455">
      <c r="A455" s="101"/>
      <c r="B455" s="90"/>
      <c r="C455" s="90"/>
    </row>
    <row r="456">
      <c r="A456" s="101"/>
      <c r="B456" s="90"/>
      <c r="C456" s="90"/>
    </row>
    <row r="457">
      <c r="A457" s="101"/>
      <c r="B457" s="90"/>
      <c r="C457" s="90"/>
    </row>
    <row r="458">
      <c r="A458" s="101"/>
      <c r="B458" s="90"/>
      <c r="C458" s="90"/>
    </row>
    <row r="459">
      <c r="A459" s="101"/>
      <c r="B459" s="90"/>
      <c r="C459" s="90"/>
    </row>
    <row r="460">
      <c r="A460" s="101"/>
      <c r="B460" s="90"/>
      <c r="C460" s="90"/>
    </row>
    <row r="461">
      <c r="A461" s="101"/>
      <c r="B461" s="90"/>
      <c r="C461" s="90"/>
    </row>
    <row r="462">
      <c r="A462" s="101"/>
      <c r="B462" s="90"/>
      <c r="C462" s="90"/>
    </row>
    <row r="463">
      <c r="A463" s="101"/>
      <c r="B463" s="90"/>
      <c r="C463" s="90"/>
    </row>
    <row r="464">
      <c r="A464" s="101"/>
      <c r="B464" s="90"/>
      <c r="C464" s="90"/>
    </row>
    <row r="465">
      <c r="A465" s="101"/>
      <c r="B465" s="90"/>
      <c r="C465" s="90"/>
    </row>
    <row r="466">
      <c r="A466" s="101"/>
      <c r="B466" s="90"/>
      <c r="C466" s="90"/>
    </row>
    <row r="467">
      <c r="A467" s="101"/>
      <c r="B467" s="90"/>
      <c r="C467" s="90"/>
    </row>
    <row r="468">
      <c r="A468" s="101"/>
      <c r="B468" s="90"/>
      <c r="C468" s="90"/>
    </row>
    <row r="469">
      <c r="A469" s="101"/>
      <c r="B469" s="90"/>
      <c r="C469" s="90"/>
    </row>
    <row r="470">
      <c r="A470" s="101"/>
      <c r="B470" s="90"/>
      <c r="C470" s="90"/>
    </row>
    <row r="471">
      <c r="A471" s="101"/>
      <c r="B471" s="90"/>
      <c r="C471" s="90"/>
    </row>
    <row r="472">
      <c r="A472" s="101"/>
      <c r="B472" s="90"/>
      <c r="C472" s="90"/>
    </row>
    <row r="473">
      <c r="A473" s="101"/>
      <c r="B473" s="90"/>
      <c r="C473" s="90"/>
    </row>
    <row r="474">
      <c r="A474" s="101"/>
      <c r="B474" s="90"/>
      <c r="C474" s="90"/>
    </row>
    <row r="475">
      <c r="A475" s="101"/>
      <c r="B475" s="90"/>
      <c r="C475" s="90"/>
    </row>
    <row r="476">
      <c r="A476" s="101"/>
      <c r="B476" s="90"/>
      <c r="C476" s="90"/>
    </row>
    <row r="477">
      <c r="A477" s="101"/>
      <c r="B477" s="90"/>
      <c r="C477" s="90"/>
    </row>
    <row r="478">
      <c r="A478" s="101"/>
      <c r="B478" s="90"/>
      <c r="C478" s="90"/>
    </row>
    <row r="479">
      <c r="A479" s="101"/>
      <c r="B479" s="90"/>
      <c r="C479" s="90"/>
    </row>
    <row r="480">
      <c r="A480" s="101"/>
      <c r="B480" s="90"/>
      <c r="C480" s="90"/>
    </row>
    <row r="481">
      <c r="A481" s="101"/>
      <c r="B481" s="90"/>
      <c r="C481" s="90"/>
    </row>
    <row r="482">
      <c r="A482" s="101"/>
      <c r="B482" s="90"/>
      <c r="C482" s="90"/>
    </row>
    <row r="483">
      <c r="A483" s="101"/>
      <c r="B483" s="90"/>
      <c r="C483" s="90"/>
    </row>
    <row r="484">
      <c r="A484" s="101"/>
      <c r="B484" s="90"/>
      <c r="C484" s="90"/>
    </row>
    <row r="485">
      <c r="A485" s="101"/>
      <c r="B485" s="90"/>
      <c r="C485" s="90"/>
    </row>
    <row r="486">
      <c r="A486" s="101"/>
      <c r="B486" s="90"/>
      <c r="C486" s="90"/>
    </row>
    <row r="487">
      <c r="A487" s="101"/>
      <c r="B487" s="90"/>
      <c r="C487" s="90"/>
    </row>
    <row r="488">
      <c r="A488" s="101"/>
      <c r="B488" s="90"/>
      <c r="C488" s="90"/>
    </row>
    <row r="489">
      <c r="A489" s="101"/>
      <c r="B489" s="90"/>
      <c r="C489" s="90"/>
    </row>
    <row r="490">
      <c r="A490" s="101"/>
      <c r="B490" s="90"/>
      <c r="C490" s="90"/>
    </row>
    <row r="491">
      <c r="A491" s="101"/>
      <c r="B491" s="90"/>
      <c r="C491" s="90"/>
    </row>
    <row r="492">
      <c r="A492" s="101"/>
      <c r="B492" s="90"/>
      <c r="C492" s="90"/>
    </row>
    <row r="493">
      <c r="A493" s="101"/>
      <c r="B493" s="90"/>
      <c r="C493" s="90"/>
    </row>
    <row r="494">
      <c r="A494" s="101"/>
      <c r="B494" s="90"/>
      <c r="C494" s="90"/>
    </row>
    <row r="495">
      <c r="A495" s="101"/>
      <c r="B495" s="90"/>
      <c r="C495" s="90"/>
    </row>
    <row r="496">
      <c r="A496" s="101"/>
      <c r="B496" s="90"/>
      <c r="C496" s="90"/>
    </row>
    <row r="497">
      <c r="A497" s="101"/>
      <c r="B497" s="90"/>
      <c r="C497" s="90"/>
    </row>
    <row r="498">
      <c r="A498" s="101"/>
      <c r="B498" s="90"/>
      <c r="C498" s="90"/>
    </row>
    <row r="499">
      <c r="A499" s="101"/>
      <c r="B499" s="90"/>
      <c r="C499" s="90"/>
    </row>
    <row r="500">
      <c r="A500" s="101"/>
      <c r="B500" s="90"/>
      <c r="C500" s="90"/>
    </row>
    <row r="501">
      <c r="A501" s="101"/>
      <c r="B501" s="90"/>
      <c r="C501" s="90"/>
    </row>
    <row r="502">
      <c r="A502" s="101"/>
      <c r="B502" s="90"/>
      <c r="C502" s="90"/>
    </row>
    <row r="503">
      <c r="A503" s="101"/>
      <c r="B503" s="90"/>
      <c r="C503" s="90"/>
    </row>
    <row r="504">
      <c r="A504" s="101"/>
      <c r="B504" s="90"/>
      <c r="C504" s="90"/>
    </row>
    <row r="505">
      <c r="A505" s="101"/>
      <c r="B505" s="90"/>
      <c r="C505" s="90"/>
    </row>
    <row r="506">
      <c r="A506" s="101"/>
      <c r="B506" s="90"/>
      <c r="C506" s="90"/>
    </row>
    <row r="507">
      <c r="A507" s="101"/>
      <c r="B507" s="90"/>
      <c r="C507" s="90"/>
    </row>
    <row r="508">
      <c r="A508" s="101"/>
      <c r="B508" s="90"/>
      <c r="C508" s="90"/>
    </row>
    <row r="509">
      <c r="A509" s="101"/>
      <c r="B509" s="90"/>
      <c r="C509" s="90"/>
    </row>
    <row r="510">
      <c r="A510" s="101"/>
      <c r="B510" s="90"/>
      <c r="C510" s="90"/>
    </row>
    <row r="511">
      <c r="A511" s="101"/>
      <c r="B511" s="90"/>
      <c r="C511" s="90"/>
    </row>
    <row r="512">
      <c r="A512" s="101"/>
      <c r="B512" s="90"/>
      <c r="C512" s="90"/>
    </row>
    <row r="513">
      <c r="A513" s="101"/>
      <c r="B513" s="90"/>
      <c r="C513" s="90"/>
    </row>
    <row r="514">
      <c r="A514" s="101"/>
      <c r="B514" s="90"/>
      <c r="C514" s="90"/>
    </row>
    <row r="515">
      <c r="A515" s="101"/>
      <c r="B515" s="90"/>
      <c r="C515" s="90"/>
    </row>
    <row r="516">
      <c r="A516" s="101"/>
      <c r="B516" s="90"/>
      <c r="C516" s="90"/>
    </row>
    <row r="517">
      <c r="A517" s="101"/>
      <c r="B517" s="90"/>
      <c r="C517" s="90"/>
    </row>
    <row r="518">
      <c r="A518" s="101"/>
      <c r="B518" s="90"/>
      <c r="C518" s="90"/>
    </row>
    <row r="519">
      <c r="A519" s="101"/>
      <c r="B519" s="90"/>
      <c r="C519" s="90"/>
    </row>
    <row r="520">
      <c r="A520" s="101"/>
      <c r="B520" s="90"/>
      <c r="C520" s="90"/>
    </row>
    <row r="521">
      <c r="A521" s="101"/>
      <c r="B521" s="90"/>
      <c r="C521" s="90"/>
    </row>
    <row r="522">
      <c r="A522" s="101"/>
      <c r="B522" s="90"/>
      <c r="C522" s="90"/>
    </row>
    <row r="523">
      <c r="A523" s="101"/>
      <c r="B523" s="90"/>
      <c r="C523" s="90"/>
    </row>
    <row r="524">
      <c r="A524" s="101"/>
      <c r="B524" s="90"/>
      <c r="C524" s="90"/>
    </row>
    <row r="525">
      <c r="A525" s="101"/>
      <c r="B525" s="90"/>
      <c r="C525" s="90"/>
    </row>
    <row r="526">
      <c r="A526" s="101"/>
      <c r="B526" s="90"/>
      <c r="C526" s="90"/>
    </row>
    <row r="527">
      <c r="A527" s="101"/>
      <c r="B527" s="90"/>
      <c r="C527" s="90"/>
    </row>
    <row r="528">
      <c r="A528" s="101"/>
      <c r="B528" s="90"/>
      <c r="C528" s="90"/>
    </row>
    <row r="529">
      <c r="A529" s="101"/>
      <c r="B529" s="90"/>
      <c r="C529" s="90"/>
    </row>
    <row r="530">
      <c r="A530" s="101"/>
      <c r="B530" s="90"/>
      <c r="C530" s="90"/>
    </row>
    <row r="531">
      <c r="A531" s="101"/>
      <c r="B531" s="90"/>
      <c r="C531" s="90"/>
    </row>
    <row r="532">
      <c r="A532" s="101"/>
      <c r="B532" s="90"/>
      <c r="C532" s="90"/>
    </row>
    <row r="533">
      <c r="A533" s="101"/>
      <c r="B533" s="90"/>
      <c r="C533" s="90"/>
    </row>
    <row r="534">
      <c r="A534" s="101"/>
      <c r="B534" s="90"/>
      <c r="C534" s="90"/>
    </row>
    <row r="535">
      <c r="A535" s="101"/>
      <c r="B535" s="90"/>
      <c r="C535" s="90"/>
    </row>
    <row r="536">
      <c r="A536" s="101"/>
      <c r="B536" s="90"/>
      <c r="C536" s="90"/>
    </row>
    <row r="537">
      <c r="A537" s="101"/>
      <c r="B537" s="90"/>
      <c r="C537" s="90"/>
    </row>
    <row r="538">
      <c r="A538" s="101"/>
      <c r="B538" s="90"/>
      <c r="C538" s="90"/>
    </row>
    <row r="539">
      <c r="A539" s="101"/>
      <c r="B539" s="90"/>
      <c r="C539" s="90"/>
    </row>
    <row r="540">
      <c r="A540" s="101"/>
      <c r="B540" s="90"/>
      <c r="C540" s="90"/>
    </row>
    <row r="541">
      <c r="A541" s="101"/>
      <c r="B541" s="90"/>
      <c r="C541" s="90"/>
    </row>
    <row r="542">
      <c r="A542" s="101"/>
      <c r="B542" s="90"/>
      <c r="C542" s="90"/>
    </row>
    <row r="543">
      <c r="A543" s="101"/>
      <c r="B543" s="90"/>
      <c r="C543" s="90"/>
    </row>
    <row r="544">
      <c r="A544" s="101"/>
      <c r="B544" s="90"/>
      <c r="C544" s="90"/>
    </row>
    <row r="545">
      <c r="A545" s="101"/>
      <c r="B545" s="90"/>
      <c r="C545" s="90"/>
    </row>
    <row r="546">
      <c r="A546" s="101"/>
      <c r="B546" s="90"/>
      <c r="C546" s="90"/>
    </row>
    <row r="547">
      <c r="A547" s="101"/>
      <c r="B547" s="90"/>
      <c r="C547" s="90"/>
    </row>
    <row r="548">
      <c r="A548" s="101"/>
      <c r="B548" s="90"/>
      <c r="C548" s="90"/>
    </row>
    <row r="549">
      <c r="A549" s="101"/>
      <c r="B549" s="90"/>
      <c r="C549" s="90"/>
    </row>
    <row r="550">
      <c r="A550" s="101"/>
      <c r="B550" s="90"/>
      <c r="C550" s="90"/>
    </row>
    <row r="551">
      <c r="A551" s="101"/>
      <c r="B551" s="90"/>
      <c r="C551" s="90"/>
    </row>
    <row r="552">
      <c r="A552" s="101"/>
      <c r="B552" s="90"/>
      <c r="C552" s="90"/>
    </row>
    <row r="553">
      <c r="A553" s="101"/>
      <c r="B553" s="90"/>
      <c r="C553" s="90"/>
    </row>
    <row r="554">
      <c r="A554" s="101"/>
      <c r="B554" s="90"/>
      <c r="C554" s="90"/>
    </row>
    <row r="555">
      <c r="A555" s="101"/>
      <c r="B555" s="90"/>
      <c r="C555" s="90"/>
    </row>
    <row r="556">
      <c r="A556" s="101"/>
      <c r="B556" s="90"/>
      <c r="C556" s="90"/>
    </row>
    <row r="557">
      <c r="A557" s="101"/>
      <c r="B557" s="90"/>
      <c r="C557" s="90"/>
    </row>
    <row r="558">
      <c r="A558" s="101"/>
      <c r="B558" s="90"/>
      <c r="C558" s="90"/>
    </row>
    <row r="559">
      <c r="A559" s="101"/>
      <c r="B559" s="90"/>
      <c r="C559" s="90"/>
    </row>
    <row r="560">
      <c r="A560" s="101"/>
      <c r="B560" s="90"/>
      <c r="C560" s="90"/>
    </row>
    <row r="561">
      <c r="A561" s="101"/>
      <c r="B561" s="90"/>
      <c r="C561" s="90"/>
    </row>
    <row r="562">
      <c r="A562" s="101"/>
      <c r="B562" s="90"/>
      <c r="C562" s="90"/>
    </row>
    <row r="563">
      <c r="A563" s="101"/>
      <c r="B563" s="90"/>
      <c r="C563" s="90"/>
    </row>
    <row r="564">
      <c r="A564" s="101"/>
      <c r="B564" s="90"/>
      <c r="C564" s="90"/>
    </row>
    <row r="565">
      <c r="A565" s="101"/>
      <c r="B565" s="90"/>
      <c r="C565" s="90"/>
    </row>
    <row r="566">
      <c r="A566" s="101"/>
      <c r="B566" s="90"/>
      <c r="C566" s="90"/>
    </row>
    <row r="567">
      <c r="A567" s="101"/>
      <c r="B567" s="90"/>
      <c r="C567" s="90"/>
    </row>
    <row r="568">
      <c r="A568" s="101"/>
      <c r="B568" s="90"/>
      <c r="C568" s="90"/>
    </row>
    <row r="569">
      <c r="A569" s="101"/>
      <c r="B569" s="90"/>
      <c r="C569" s="90"/>
    </row>
    <row r="570">
      <c r="A570" s="101"/>
      <c r="B570" s="90"/>
      <c r="C570" s="90"/>
    </row>
    <row r="571">
      <c r="A571" s="101"/>
      <c r="B571" s="90"/>
      <c r="C571" s="90"/>
    </row>
    <row r="572">
      <c r="A572" s="101"/>
      <c r="B572" s="90"/>
      <c r="C572" s="90"/>
    </row>
    <row r="573">
      <c r="A573" s="101"/>
      <c r="B573" s="90"/>
      <c r="C573" s="90"/>
    </row>
    <row r="574">
      <c r="A574" s="101"/>
      <c r="B574" s="90"/>
      <c r="C574" s="90"/>
    </row>
    <row r="575">
      <c r="A575" s="101"/>
      <c r="B575" s="90"/>
      <c r="C575" s="90"/>
    </row>
    <row r="576">
      <c r="A576" s="101"/>
      <c r="B576" s="90"/>
      <c r="C576" s="90"/>
    </row>
    <row r="577">
      <c r="A577" s="101"/>
      <c r="B577" s="90"/>
      <c r="C577" s="90"/>
    </row>
    <row r="578">
      <c r="A578" s="101"/>
      <c r="B578" s="90"/>
      <c r="C578" s="90"/>
    </row>
    <row r="579">
      <c r="A579" s="101"/>
      <c r="B579" s="90"/>
      <c r="C579" s="90"/>
    </row>
    <row r="580">
      <c r="A580" s="101"/>
      <c r="B580" s="90"/>
      <c r="C580" s="90"/>
    </row>
    <row r="581">
      <c r="A581" s="101"/>
      <c r="B581" s="90"/>
      <c r="C581" s="90"/>
    </row>
    <row r="582">
      <c r="A582" s="101"/>
      <c r="B582" s="90"/>
      <c r="C582" s="90"/>
    </row>
    <row r="583">
      <c r="A583" s="101"/>
      <c r="B583" s="90"/>
      <c r="C583" s="90"/>
    </row>
    <row r="584">
      <c r="A584" s="101"/>
      <c r="B584" s="90"/>
      <c r="C584" s="90"/>
    </row>
    <row r="585">
      <c r="A585" s="101"/>
      <c r="B585" s="90"/>
      <c r="C585" s="90"/>
    </row>
    <row r="586">
      <c r="A586" s="101"/>
      <c r="B586" s="90"/>
      <c r="C586" s="90"/>
    </row>
    <row r="587">
      <c r="A587" s="101"/>
      <c r="B587" s="90"/>
      <c r="C587" s="90"/>
    </row>
    <row r="588">
      <c r="A588" s="101"/>
      <c r="B588" s="90"/>
      <c r="C588" s="90"/>
    </row>
    <row r="589">
      <c r="A589" s="101"/>
      <c r="B589" s="90"/>
      <c r="C589" s="90"/>
    </row>
    <row r="590">
      <c r="A590" s="101"/>
      <c r="B590" s="90"/>
      <c r="C590" s="90"/>
    </row>
    <row r="591">
      <c r="A591" s="101"/>
      <c r="B591" s="90"/>
      <c r="C591" s="90"/>
    </row>
    <row r="592">
      <c r="A592" s="101"/>
      <c r="B592" s="90"/>
      <c r="C592" s="90"/>
    </row>
    <row r="593">
      <c r="A593" s="101"/>
      <c r="B593" s="90"/>
      <c r="C593" s="90"/>
    </row>
    <row r="594">
      <c r="A594" s="101"/>
      <c r="B594" s="90"/>
      <c r="C594" s="90"/>
    </row>
    <row r="595">
      <c r="A595" s="101"/>
      <c r="B595" s="90"/>
      <c r="C595" s="90"/>
    </row>
    <row r="596">
      <c r="A596" s="101"/>
      <c r="B596" s="90"/>
      <c r="C596" s="90"/>
    </row>
    <row r="597">
      <c r="A597" s="101"/>
      <c r="B597" s="90"/>
      <c r="C597" s="90"/>
    </row>
    <row r="598">
      <c r="A598" s="101"/>
      <c r="B598" s="90"/>
      <c r="C598" s="90"/>
    </row>
    <row r="599">
      <c r="A599" s="101"/>
      <c r="B599" s="90"/>
      <c r="C599" s="90"/>
    </row>
    <row r="600">
      <c r="A600" s="101"/>
      <c r="B600" s="90"/>
      <c r="C600" s="90"/>
    </row>
    <row r="601">
      <c r="A601" s="101"/>
      <c r="B601" s="90"/>
      <c r="C601" s="90"/>
    </row>
    <row r="602">
      <c r="A602" s="101"/>
      <c r="B602" s="90"/>
      <c r="C602" s="90"/>
    </row>
    <row r="603">
      <c r="A603" s="101"/>
      <c r="B603" s="90"/>
      <c r="C603" s="90"/>
    </row>
    <row r="604">
      <c r="A604" s="101"/>
      <c r="B604" s="90"/>
      <c r="C604" s="90"/>
    </row>
    <row r="605">
      <c r="A605" s="101"/>
      <c r="B605" s="90"/>
      <c r="C605" s="90"/>
    </row>
    <row r="606">
      <c r="A606" s="101"/>
      <c r="B606" s="90"/>
      <c r="C606" s="90"/>
    </row>
    <row r="607">
      <c r="A607" s="101"/>
      <c r="B607" s="90"/>
      <c r="C607" s="90"/>
    </row>
    <row r="608">
      <c r="A608" s="101"/>
      <c r="B608" s="90"/>
      <c r="C608" s="90"/>
    </row>
    <row r="609">
      <c r="A609" s="101"/>
      <c r="B609" s="90"/>
      <c r="C609" s="90"/>
    </row>
    <row r="610">
      <c r="A610" s="101"/>
      <c r="B610" s="90"/>
      <c r="C610" s="90"/>
    </row>
    <row r="611">
      <c r="A611" s="101"/>
      <c r="B611" s="90"/>
      <c r="C611" s="90"/>
    </row>
    <row r="612">
      <c r="A612" s="101"/>
      <c r="B612" s="90"/>
      <c r="C612" s="90"/>
    </row>
    <row r="613">
      <c r="A613" s="101"/>
      <c r="B613" s="90"/>
      <c r="C613" s="90"/>
    </row>
    <row r="614">
      <c r="A614" s="101"/>
      <c r="B614" s="90"/>
      <c r="C614" s="90"/>
    </row>
    <row r="615">
      <c r="A615" s="101"/>
      <c r="B615" s="90"/>
      <c r="C615" s="90"/>
    </row>
    <row r="616">
      <c r="A616" s="101"/>
      <c r="B616" s="90"/>
      <c r="C616" s="90"/>
    </row>
    <row r="617">
      <c r="A617" s="101"/>
      <c r="B617" s="90"/>
      <c r="C617" s="90"/>
    </row>
    <row r="618">
      <c r="A618" s="101"/>
      <c r="B618" s="90"/>
      <c r="C618" s="90"/>
    </row>
    <row r="619">
      <c r="A619" s="101"/>
      <c r="B619" s="90"/>
      <c r="C619" s="90"/>
    </row>
    <row r="620">
      <c r="A620" s="101"/>
      <c r="B620" s="90"/>
      <c r="C620" s="90"/>
    </row>
    <row r="621">
      <c r="A621" s="101"/>
      <c r="B621" s="90"/>
      <c r="C621" s="90"/>
    </row>
    <row r="622">
      <c r="A622" s="101"/>
      <c r="B622" s="90"/>
      <c r="C622" s="90"/>
    </row>
    <row r="623">
      <c r="A623" s="101"/>
      <c r="B623" s="90"/>
      <c r="C623" s="90"/>
    </row>
    <row r="624">
      <c r="A624" s="101"/>
      <c r="B624" s="90"/>
      <c r="C624" s="90"/>
    </row>
    <row r="625">
      <c r="A625" s="101"/>
      <c r="B625" s="90"/>
      <c r="C625" s="90"/>
    </row>
    <row r="626">
      <c r="A626" s="101"/>
      <c r="B626" s="90"/>
      <c r="C626" s="90"/>
    </row>
    <row r="627">
      <c r="A627" s="101"/>
      <c r="B627" s="90"/>
      <c r="C627" s="90"/>
    </row>
    <row r="628">
      <c r="A628" s="101"/>
      <c r="B628" s="90"/>
      <c r="C628" s="90"/>
    </row>
    <row r="629">
      <c r="A629" s="101"/>
      <c r="B629" s="90"/>
      <c r="C629" s="90"/>
    </row>
    <row r="630">
      <c r="A630" s="101"/>
      <c r="B630" s="90"/>
      <c r="C630" s="90"/>
    </row>
    <row r="631">
      <c r="A631" s="101"/>
      <c r="B631" s="90"/>
      <c r="C631" s="90"/>
    </row>
    <row r="632">
      <c r="A632" s="101"/>
      <c r="B632" s="90"/>
      <c r="C632" s="90"/>
    </row>
    <row r="633">
      <c r="A633" s="101"/>
      <c r="B633" s="90"/>
      <c r="C633" s="90"/>
    </row>
    <row r="634">
      <c r="A634" s="101"/>
      <c r="B634" s="90"/>
      <c r="C634" s="90"/>
    </row>
    <row r="635">
      <c r="A635" s="101"/>
      <c r="B635" s="90"/>
      <c r="C635" s="90"/>
    </row>
    <row r="636">
      <c r="A636" s="101"/>
      <c r="B636" s="90"/>
      <c r="C636" s="90"/>
    </row>
    <row r="637">
      <c r="A637" s="101"/>
      <c r="B637" s="90"/>
      <c r="C637" s="90"/>
    </row>
    <row r="638">
      <c r="A638" s="101"/>
      <c r="B638" s="90"/>
      <c r="C638" s="90"/>
    </row>
    <row r="639">
      <c r="A639" s="101"/>
      <c r="B639" s="90"/>
      <c r="C639" s="90"/>
    </row>
    <row r="640">
      <c r="A640" s="101"/>
      <c r="B640" s="90"/>
      <c r="C640" s="90"/>
    </row>
    <row r="641">
      <c r="A641" s="101"/>
      <c r="B641" s="90"/>
      <c r="C641" s="90"/>
    </row>
    <row r="642">
      <c r="A642" s="101"/>
      <c r="B642" s="90"/>
      <c r="C642" s="90"/>
    </row>
    <row r="643">
      <c r="A643" s="101"/>
      <c r="B643" s="90"/>
      <c r="C643" s="90"/>
    </row>
    <row r="644">
      <c r="A644" s="101"/>
      <c r="B644" s="90"/>
      <c r="C644" s="90"/>
    </row>
    <row r="645">
      <c r="A645" s="101"/>
      <c r="B645" s="90"/>
      <c r="C645" s="90"/>
    </row>
    <row r="646">
      <c r="A646" s="101"/>
      <c r="B646" s="90"/>
      <c r="C646" s="90"/>
    </row>
    <row r="647">
      <c r="A647" s="101"/>
      <c r="B647" s="90"/>
      <c r="C647" s="90"/>
    </row>
    <row r="648">
      <c r="A648" s="101"/>
      <c r="B648" s="90"/>
      <c r="C648" s="90"/>
    </row>
    <row r="649">
      <c r="A649" s="101"/>
      <c r="B649" s="90"/>
      <c r="C649" s="90"/>
    </row>
    <row r="650">
      <c r="A650" s="101"/>
      <c r="B650" s="90"/>
      <c r="C650" s="90"/>
    </row>
    <row r="651">
      <c r="A651" s="101"/>
      <c r="B651" s="90"/>
      <c r="C651" s="90"/>
    </row>
    <row r="652">
      <c r="A652" s="101"/>
      <c r="B652" s="90"/>
      <c r="C652" s="90"/>
    </row>
    <row r="653">
      <c r="A653" s="101"/>
      <c r="B653" s="90"/>
      <c r="C653" s="90"/>
    </row>
    <row r="654">
      <c r="A654" s="101"/>
      <c r="B654" s="90"/>
      <c r="C654" s="90"/>
    </row>
    <row r="655">
      <c r="A655" s="101"/>
      <c r="B655" s="90"/>
      <c r="C655" s="90"/>
    </row>
    <row r="656">
      <c r="A656" s="101"/>
      <c r="B656" s="90"/>
      <c r="C656" s="90"/>
    </row>
    <row r="657">
      <c r="A657" s="101"/>
      <c r="B657" s="90"/>
      <c r="C657" s="90"/>
    </row>
    <row r="658">
      <c r="A658" s="101"/>
      <c r="B658" s="90"/>
      <c r="C658" s="90"/>
    </row>
    <row r="659">
      <c r="A659" s="101"/>
      <c r="B659" s="90"/>
      <c r="C659" s="90"/>
    </row>
    <row r="660">
      <c r="A660" s="101"/>
      <c r="B660" s="90"/>
      <c r="C660" s="90"/>
    </row>
    <row r="661">
      <c r="A661" s="101"/>
      <c r="B661" s="90"/>
      <c r="C661" s="90"/>
    </row>
    <row r="662">
      <c r="A662" s="101"/>
      <c r="B662" s="90"/>
      <c r="C662" s="90"/>
    </row>
    <row r="663">
      <c r="A663" s="101"/>
      <c r="B663" s="90"/>
      <c r="C663" s="90"/>
    </row>
    <row r="664">
      <c r="A664" s="101"/>
      <c r="B664" s="90"/>
      <c r="C664" s="90"/>
    </row>
    <row r="665">
      <c r="A665" s="101"/>
      <c r="B665" s="90"/>
      <c r="C665" s="90"/>
    </row>
    <row r="666">
      <c r="A666" s="101"/>
      <c r="B666" s="90"/>
      <c r="C666" s="90"/>
    </row>
    <row r="667">
      <c r="A667" s="101"/>
      <c r="B667" s="90"/>
      <c r="C667" s="90"/>
    </row>
    <row r="668">
      <c r="A668" s="101"/>
      <c r="B668" s="90"/>
      <c r="C668" s="90"/>
    </row>
    <row r="669">
      <c r="A669" s="101"/>
      <c r="B669" s="90"/>
      <c r="C669" s="90"/>
    </row>
    <row r="670">
      <c r="A670" s="101"/>
      <c r="B670" s="90"/>
      <c r="C670" s="90"/>
    </row>
    <row r="671">
      <c r="A671" s="101"/>
      <c r="B671" s="90"/>
      <c r="C671" s="90"/>
    </row>
    <row r="672">
      <c r="A672" s="101"/>
      <c r="B672" s="90"/>
      <c r="C672" s="90"/>
    </row>
    <row r="673">
      <c r="A673" s="101"/>
      <c r="B673" s="90"/>
      <c r="C673" s="90"/>
    </row>
    <row r="674">
      <c r="A674" s="101"/>
      <c r="B674" s="90"/>
      <c r="C674" s="90"/>
    </row>
    <row r="675">
      <c r="A675" s="101"/>
      <c r="B675" s="90"/>
      <c r="C675" s="90"/>
    </row>
    <row r="676">
      <c r="A676" s="101"/>
      <c r="B676" s="90"/>
      <c r="C676" s="90"/>
    </row>
    <row r="677">
      <c r="A677" s="101"/>
      <c r="B677" s="90"/>
      <c r="C677" s="90"/>
    </row>
    <row r="678">
      <c r="A678" s="101"/>
      <c r="B678" s="90"/>
      <c r="C678" s="90"/>
    </row>
    <row r="679">
      <c r="A679" s="101"/>
      <c r="B679" s="90"/>
      <c r="C679" s="90"/>
    </row>
    <row r="680">
      <c r="A680" s="101"/>
      <c r="B680" s="90"/>
      <c r="C680" s="90"/>
    </row>
    <row r="681">
      <c r="A681" s="101"/>
      <c r="B681" s="90"/>
      <c r="C681" s="90"/>
    </row>
    <row r="682">
      <c r="A682" s="101"/>
      <c r="B682" s="90"/>
      <c r="C682" s="90"/>
    </row>
    <row r="683">
      <c r="A683" s="101"/>
      <c r="B683" s="90"/>
      <c r="C683" s="90"/>
    </row>
    <row r="684">
      <c r="A684" s="101"/>
      <c r="B684" s="90"/>
      <c r="C684" s="90"/>
    </row>
    <row r="685">
      <c r="A685" s="101"/>
      <c r="B685" s="90"/>
      <c r="C685" s="90"/>
    </row>
    <row r="686">
      <c r="A686" s="101"/>
      <c r="B686" s="90"/>
      <c r="C686" s="90"/>
    </row>
    <row r="687">
      <c r="A687" s="101"/>
      <c r="B687" s="90"/>
      <c r="C687" s="90"/>
    </row>
    <row r="688">
      <c r="A688" s="101"/>
      <c r="B688" s="90"/>
      <c r="C688" s="90"/>
    </row>
    <row r="689">
      <c r="A689" s="101"/>
      <c r="B689" s="90"/>
      <c r="C689" s="90"/>
    </row>
    <row r="690">
      <c r="A690" s="101"/>
      <c r="B690" s="90"/>
      <c r="C690" s="90"/>
    </row>
    <row r="691">
      <c r="A691" s="101"/>
      <c r="B691" s="90"/>
      <c r="C691" s="90"/>
    </row>
    <row r="692">
      <c r="A692" s="101"/>
      <c r="B692" s="90"/>
      <c r="C692" s="90"/>
    </row>
    <row r="693">
      <c r="A693" s="101"/>
      <c r="B693" s="90"/>
      <c r="C693" s="90"/>
    </row>
    <row r="694">
      <c r="A694" s="101"/>
      <c r="B694" s="90"/>
      <c r="C694" s="90"/>
    </row>
    <row r="695">
      <c r="A695" s="101"/>
      <c r="B695" s="90"/>
      <c r="C695" s="90"/>
    </row>
    <row r="696">
      <c r="A696" s="101"/>
      <c r="B696" s="90"/>
      <c r="C696" s="90"/>
    </row>
    <row r="697">
      <c r="A697" s="101"/>
      <c r="B697" s="90"/>
      <c r="C697" s="90"/>
    </row>
    <row r="698">
      <c r="A698" s="101"/>
      <c r="B698" s="90"/>
      <c r="C698" s="90"/>
    </row>
    <row r="699">
      <c r="A699" s="101"/>
      <c r="B699" s="90"/>
      <c r="C699" s="90"/>
    </row>
    <row r="700">
      <c r="A700" s="101"/>
      <c r="B700" s="90"/>
      <c r="C700" s="90"/>
    </row>
    <row r="701">
      <c r="A701" s="101"/>
      <c r="B701" s="90"/>
      <c r="C701" s="90"/>
    </row>
    <row r="702">
      <c r="A702" s="101"/>
      <c r="B702" s="90"/>
      <c r="C702" s="90"/>
    </row>
    <row r="703">
      <c r="A703" s="101"/>
      <c r="B703" s="90"/>
      <c r="C703" s="90"/>
    </row>
    <row r="704">
      <c r="A704" s="101"/>
      <c r="B704" s="90"/>
      <c r="C704" s="90"/>
    </row>
    <row r="705">
      <c r="A705" s="101"/>
      <c r="B705" s="90"/>
      <c r="C705" s="90"/>
    </row>
    <row r="706">
      <c r="A706" s="101"/>
      <c r="B706" s="90"/>
      <c r="C706" s="90"/>
    </row>
    <row r="707">
      <c r="A707" s="101"/>
      <c r="B707" s="90"/>
      <c r="C707" s="90"/>
    </row>
    <row r="708">
      <c r="A708" s="101"/>
      <c r="B708" s="90"/>
      <c r="C708" s="90"/>
    </row>
    <row r="709">
      <c r="A709" s="101"/>
      <c r="B709" s="90"/>
      <c r="C709" s="90"/>
    </row>
    <row r="710">
      <c r="A710" s="101"/>
      <c r="B710" s="90"/>
      <c r="C710" s="90"/>
    </row>
    <row r="711">
      <c r="A711" s="101"/>
      <c r="B711" s="90"/>
      <c r="C711" s="90"/>
    </row>
    <row r="712">
      <c r="A712" s="101"/>
      <c r="B712" s="90"/>
      <c r="C712" s="90"/>
    </row>
    <row r="713">
      <c r="A713" s="101"/>
      <c r="B713" s="90"/>
      <c r="C713" s="90"/>
    </row>
    <row r="714">
      <c r="A714" s="101"/>
      <c r="B714" s="90"/>
      <c r="C714" s="90"/>
    </row>
    <row r="715">
      <c r="A715" s="101"/>
      <c r="B715" s="90"/>
      <c r="C715" s="90"/>
    </row>
    <row r="716">
      <c r="A716" s="101"/>
      <c r="B716" s="90"/>
      <c r="C716" s="90"/>
    </row>
    <row r="717">
      <c r="A717" s="101"/>
      <c r="B717" s="90"/>
      <c r="C717" s="90"/>
    </row>
    <row r="718">
      <c r="A718" s="101"/>
      <c r="B718" s="90"/>
      <c r="C718" s="90"/>
    </row>
    <row r="719">
      <c r="A719" s="101"/>
      <c r="B719" s="90"/>
      <c r="C719" s="90"/>
    </row>
    <row r="720">
      <c r="A720" s="101"/>
      <c r="B720" s="90"/>
      <c r="C720" s="90"/>
    </row>
    <row r="721">
      <c r="A721" s="101"/>
      <c r="B721" s="90"/>
      <c r="C721" s="90"/>
    </row>
    <row r="722">
      <c r="A722" s="101"/>
      <c r="B722" s="90"/>
      <c r="C722" s="90"/>
    </row>
    <row r="723">
      <c r="A723" s="101"/>
      <c r="B723" s="90"/>
      <c r="C723" s="90"/>
    </row>
    <row r="724">
      <c r="A724" s="101"/>
      <c r="B724" s="90"/>
      <c r="C724" s="90"/>
    </row>
    <row r="725">
      <c r="A725" s="101"/>
      <c r="B725" s="90"/>
      <c r="C725" s="90"/>
    </row>
    <row r="726">
      <c r="A726" s="101"/>
      <c r="B726" s="90"/>
      <c r="C726" s="90"/>
    </row>
    <row r="727">
      <c r="A727" s="101"/>
      <c r="B727" s="90"/>
      <c r="C727" s="90"/>
    </row>
    <row r="728">
      <c r="A728" s="101"/>
      <c r="B728" s="90"/>
      <c r="C728" s="90"/>
    </row>
    <row r="729">
      <c r="A729" s="101"/>
      <c r="B729" s="90"/>
      <c r="C729" s="90"/>
    </row>
    <row r="730">
      <c r="A730" s="101"/>
      <c r="B730" s="90"/>
      <c r="C730" s="90"/>
    </row>
    <row r="731">
      <c r="A731" s="101"/>
      <c r="B731" s="90"/>
      <c r="C731" s="90"/>
    </row>
    <row r="732">
      <c r="A732" s="101"/>
      <c r="B732" s="90"/>
      <c r="C732" s="90"/>
    </row>
    <row r="733">
      <c r="A733" s="101"/>
      <c r="B733" s="90"/>
      <c r="C733" s="90"/>
    </row>
    <row r="734">
      <c r="A734" s="101"/>
      <c r="B734" s="90"/>
      <c r="C734" s="90"/>
    </row>
    <row r="735">
      <c r="A735" s="101"/>
      <c r="B735" s="90"/>
      <c r="C735" s="90"/>
    </row>
    <row r="736">
      <c r="A736" s="101"/>
      <c r="B736" s="90"/>
      <c r="C736" s="90"/>
    </row>
    <row r="737">
      <c r="A737" s="101"/>
      <c r="B737" s="90"/>
      <c r="C737" s="90"/>
    </row>
    <row r="738">
      <c r="A738" s="101"/>
      <c r="B738" s="90"/>
      <c r="C738" s="90"/>
    </row>
    <row r="739">
      <c r="A739" s="101"/>
      <c r="B739" s="90"/>
      <c r="C739" s="90"/>
    </row>
    <row r="740">
      <c r="A740" s="101"/>
      <c r="B740" s="90"/>
      <c r="C740" s="90"/>
    </row>
    <row r="741">
      <c r="A741" s="101"/>
      <c r="B741" s="90"/>
      <c r="C741" s="90"/>
    </row>
    <row r="742">
      <c r="A742" s="101"/>
      <c r="B742" s="90"/>
      <c r="C742" s="90"/>
    </row>
    <row r="743">
      <c r="A743" s="101"/>
      <c r="B743" s="90"/>
      <c r="C743" s="90"/>
    </row>
    <row r="744">
      <c r="A744" s="101"/>
      <c r="B744" s="90"/>
      <c r="C744" s="90"/>
    </row>
    <row r="745">
      <c r="A745" s="101"/>
      <c r="B745" s="90"/>
      <c r="C745" s="90"/>
    </row>
    <row r="746">
      <c r="A746" s="101"/>
      <c r="B746" s="90"/>
      <c r="C746" s="90"/>
    </row>
    <row r="747">
      <c r="A747" s="101"/>
      <c r="B747" s="90"/>
      <c r="C747" s="90"/>
    </row>
    <row r="748">
      <c r="A748" s="101"/>
      <c r="B748" s="90"/>
      <c r="C748" s="90"/>
    </row>
    <row r="749">
      <c r="A749" s="101"/>
      <c r="B749" s="90"/>
      <c r="C749" s="90"/>
    </row>
    <row r="750">
      <c r="A750" s="101"/>
      <c r="B750" s="90"/>
      <c r="C750" s="90"/>
    </row>
    <row r="751">
      <c r="A751" s="101"/>
      <c r="B751" s="90"/>
      <c r="C751" s="90"/>
    </row>
    <row r="752">
      <c r="A752" s="101"/>
      <c r="B752" s="90"/>
      <c r="C752" s="90"/>
    </row>
    <row r="753">
      <c r="A753" s="101"/>
      <c r="B753" s="90"/>
      <c r="C753" s="90"/>
    </row>
    <row r="754">
      <c r="A754" s="101"/>
      <c r="B754" s="90"/>
      <c r="C754" s="90"/>
    </row>
    <row r="755">
      <c r="A755" s="101"/>
      <c r="B755" s="90"/>
      <c r="C755" s="90"/>
    </row>
    <row r="756">
      <c r="A756" s="101"/>
      <c r="B756" s="90"/>
      <c r="C756" s="90"/>
    </row>
    <row r="757">
      <c r="A757" s="101"/>
      <c r="B757" s="90"/>
      <c r="C757" s="90"/>
    </row>
    <row r="758">
      <c r="A758" s="101"/>
      <c r="B758" s="90"/>
      <c r="C758" s="90"/>
    </row>
    <row r="759">
      <c r="A759" s="101"/>
      <c r="B759" s="90"/>
      <c r="C759" s="90"/>
    </row>
    <row r="760">
      <c r="A760" s="101"/>
      <c r="B760" s="90"/>
      <c r="C760" s="90"/>
    </row>
    <row r="761">
      <c r="A761" s="101"/>
      <c r="B761" s="90"/>
      <c r="C761" s="90"/>
    </row>
    <row r="762">
      <c r="A762" s="101"/>
      <c r="B762" s="90"/>
      <c r="C762" s="90"/>
    </row>
    <row r="763">
      <c r="A763" s="101"/>
      <c r="B763" s="90"/>
      <c r="C763" s="90"/>
    </row>
    <row r="764">
      <c r="A764" s="101"/>
      <c r="B764" s="90"/>
      <c r="C764" s="90"/>
    </row>
    <row r="765">
      <c r="A765" s="101"/>
      <c r="B765" s="90"/>
      <c r="C765" s="90"/>
    </row>
    <row r="766">
      <c r="A766" s="101"/>
      <c r="B766" s="90"/>
      <c r="C766" s="90"/>
    </row>
    <row r="767">
      <c r="A767" s="101"/>
      <c r="B767" s="90"/>
      <c r="C767" s="90"/>
    </row>
    <row r="768">
      <c r="A768" s="101"/>
      <c r="B768" s="90"/>
      <c r="C768" s="90"/>
    </row>
    <row r="769">
      <c r="A769" s="101"/>
      <c r="B769" s="90"/>
      <c r="C769" s="90"/>
    </row>
    <row r="770">
      <c r="A770" s="101"/>
      <c r="B770" s="90"/>
      <c r="C770" s="90"/>
    </row>
    <row r="771">
      <c r="A771" s="101"/>
      <c r="B771" s="90"/>
      <c r="C771" s="90"/>
    </row>
    <row r="772">
      <c r="A772" s="101"/>
      <c r="B772" s="90"/>
      <c r="C772" s="90"/>
    </row>
    <row r="773">
      <c r="A773" s="101"/>
      <c r="B773" s="90"/>
      <c r="C773" s="90"/>
    </row>
    <row r="774">
      <c r="A774" s="101"/>
      <c r="B774" s="90"/>
      <c r="C774" s="90"/>
    </row>
    <row r="775">
      <c r="A775" s="101"/>
      <c r="B775" s="90"/>
      <c r="C775" s="90"/>
    </row>
    <row r="776">
      <c r="A776" s="101"/>
      <c r="B776" s="90"/>
      <c r="C776" s="90"/>
    </row>
    <row r="777">
      <c r="A777" s="101"/>
      <c r="B777" s="90"/>
      <c r="C777" s="90"/>
    </row>
    <row r="778">
      <c r="A778" s="101"/>
      <c r="B778" s="90"/>
      <c r="C778" s="90"/>
    </row>
    <row r="779">
      <c r="A779" s="101"/>
      <c r="B779" s="90"/>
      <c r="C779" s="90"/>
    </row>
    <row r="780">
      <c r="A780" s="101"/>
      <c r="B780" s="90"/>
      <c r="C780" s="90"/>
    </row>
    <row r="781">
      <c r="A781" s="101"/>
      <c r="B781" s="90"/>
      <c r="C781" s="90"/>
    </row>
    <row r="782">
      <c r="A782" s="101"/>
      <c r="B782" s="90"/>
      <c r="C782" s="90"/>
    </row>
    <row r="783">
      <c r="A783" s="101"/>
      <c r="B783" s="90"/>
      <c r="C783" s="90"/>
    </row>
    <row r="784">
      <c r="A784" s="101"/>
      <c r="B784" s="90"/>
      <c r="C784" s="90"/>
    </row>
    <row r="785">
      <c r="A785" s="101"/>
      <c r="B785" s="90"/>
      <c r="C785" s="90"/>
    </row>
    <row r="786">
      <c r="A786" s="101"/>
      <c r="B786" s="90"/>
      <c r="C786" s="90"/>
    </row>
    <row r="787">
      <c r="A787" s="101"/>
      <c r="B787" s="90"/>
      <c r="C787" s="90"/>
    </row>
    <row r="788">
      <c r="A788" s="101"/>
      <c r="B788" s="90"/>
      <c r="C788" s="90"/>
    </row>
    <row r="789">
      <c r="A789" s="101"/>
      <c r="B789" s="90"/>
      <c r="C789" s="90"/>
    </row>
    <row r="790">
      <c r="A790" s="101"/>
      <c r="B790" s="90"/>
      <c r="C790" s="90"/>
    </row>
    <row r="791">
      <c r="A791" s="101"/>
      <c r="B791" s="90"/>
      <c r="C791" s="90"/>
    </row>
    <row r="792">
      <c r="A792" s="101"/>
      <c r="B792" s="90"/>
      <c r="C792" s="90"/>
    </row>
    <row r="793">
      <c r="A793" s="101"/>
      <c r="B793" s="90"/>
      <c r="C793" s="90"/>
    </row>
    <row r="794">
      <c r="A794" s="101"/>
      <c r="B794" s="90"/>
      <c r="C794" s="90"/>
    </row>
    <row r="795">
      <c r="A795" s="101"/>
      <c r="B795" s="90"/>
      <c r="C795" s="90"/>
    </row>
    <row r="796">
      <c r="A796" s="101"/>
      <c r="B796" s="90"/>
      <c r="C796" s="90"/>
    </row>
    <row r="797">
      <c r="A797" s="101"/>
      <c r="B797" s="90"/>
      <c r="C797" s="90"/>
    </row>
    <row r="798">
      <c r="A798" s="101"/>
      <c r="B798" s="90"/>
      <c r="C798" s="90"/>
    </row>
    <row r="799">
      <c r="A799" s="101"/>
      <c r="B799" s="90"/>
      <c r="C799" s="90"/>
    </row>
    <row r="800">
      <c r="A800" s="101"/>
      <c r="B800" s="90"/>
      <c r="C800" s="90"/>
    </row>
    <row r="801">
      <c r="A801" s="101"/>
      <c r="B801" s="90"/>
      <c r="C801" s="90"/>
    </row>
    <row r="802">
      <c r="A802" s="101"/>
      <c r="B802" s="90"/>
      <c r="C802" s="90"/>
    </row>
    <row r="803">
      <c r="A803" s="101"/>
      <c r="B803" s="90"/>
      <c r="C803" s="90"/>
    </row>
    <row r="804">
      <c r="A804" s="101"/>
      <c r="B804" s="90"/>
      <c r="C804" s="90"/>
    </row>
    <row r="805">
      <c r="A805" s="101"/>
      <c r="B805" s="90"/>
      <c r="C805" s="90"/>
    </row>
    <row r="806">
      <c r="A806" s="101"/>
      <c r="B806" s="90"/>
      <c r="C806" s="90"/>
    </row>
    <row r="807">
      <c r="A807" s="101"/>
      <c r="B807" s="90"/>
      <c r="C807" s="90"/>
    </row>
    <row r="808">
      <c r="A808" s="101"/>
      <c r="B808" s="90"/>
      <c r="C808" s="90"/>
    </row>
    <row r="809">
      <c r="A809" s="101"/>
      <c r="B809" s="90"/>
      <c r="C809" s="90"/>
    </row>
    <row r="810">
      <c r="A810" s="101"/>
      <c r="B810" s="90"/>
      <c r="C810" s="90"/>
    </row>
    <row r="811">
      <c r="A811" s="101"/>
      <c r="B811" s="90"/>
      <c r="C811" s="90"/>
    </row>
    <row r="812">
      <c r="A812" s="101"/>
      <c r="B812" s="90"/>
      <c r="C812" s="90"/>
    </row>
    <row r="813">
      <c r="A813" s="101"/>
      <c r="B813" s="90"/>
      <c r="C813" s="90"/>
    </row>
    <row r="814">
      <c r="A814" s="101"/>
      <c r="B814" s="90"/>
      <c r="C814" s="90"/>
    </row>
    <row r="815">
      <c r="A815" s="101"/>
      <c r="B815" s="90"/>
      <c r="C815" s="90"/>
    </row>
    <row r="816">
      <c r="A816" s="101"/>
      <c r="B816" s="90"/>
      <c r="C816" s="90"/>
    </row>
    <row r="817">
      <c r="A817" s="101"/>
      <c r="B817" s="90"/>
      <c r="C817" s="90"/>
    </row>
    <row r="818">
      <c r="A818" s="101"/>
      <c r="B818" s="90"/>
      <c r="C818" s="90"/>
    </row>
    <row r="819">
      <c r="A819" s="101"/>
      <c r="B819" s="90"/>
      <c r="C819" s="90"/>
    </row>
    <row r="820">
      <c r="A820" s="101"/>
      <c r="B820" s="90"/>
      <c r="C820" s="90"/>
    </row>
    <row r="821">
      <c r="A821" s="101"/>
      <c r="B821" s="90"/>
      <c r="C821" s="90"/>
    </row>
    <row r="822">
      <c r="A822" s="101"/>
      <c r="B822" s="90"/>
      <c r="C822" s="90"/>
    </row>
    <row r="823">
      <c r="A823" s="101"/>
      <c r="B823" s="90"/>
      <c r="C823" s="90"/>
    </row>
    <row r="824">
      <c r="A824" s="101"/>
      <c r="B824" s="90"/>
      <c r="C824" s="90"/>
    </row>
    <row r="825">
      <c r="A825" s="101"/>
      <c r="B825" s="90"/>
      <c r="C825" s="90"/>
    </row>
    <row r="826">
      <c r="A826" s="101"/>
      <c r="B826" s="90"/>
      <c r="C826" s="90"/>
    </row>
    <row r="827">
      <c r="A827" s="101"/>
      <c r="B827" s="90"/>
      <c r="C827" s="90"/>
    </row>
    <row r="828">
      <c r="A828" s="101"/>
      <c r="B828" s="90"/>
      <c r="C828" s="90"/>
    </row>
    <row r="829">
      <c r="A829" s="101"/>
      <c r="B829" s="90"/>
      <c r="C829" s="90"/>
    </row>
    <row r="830">
      <c r="A830" s="101"/>
      <c r="B830" s="90"/>
      <c r="C830" s="90"/>
    </row>
    <row r="831">
      <c r="A831" s="101"/>
      <c r="B831" s="90"/>
      <c r="C831" s="90"/>
    </row>
    <row r="832">
      <c r="A832" s="101"/>
      <c r="B832" s="90"/>
      <c r="C832" s="90"/>
    </row>
    <row r="833">
      <c r="A833" s="101"/>
      <c r="B833" s="90"/>
      <c r="C833" s="90"/>
    </row>
    <row r="834">
      <c r="A834" s="101"/>
      <c r="B834" s="90"/>
      <c r="C834" s="90"/>
    </row>
    <row r="835">
      <c r="A835" s="101"/>
      <c r="B835" s="90"/>
      <c r="C835" s="90"/>
    </row>
    <row r="836">
      <c r="A836" s="101"/>
      <c r="B836" s="90"/>
      <c r="C836" s="90"/>
    </row>
    <row r="837">
      <c r="A837" s="101"/>
      <c r="B837" s="90"/>
      <c r="C837" s="90"/>
    </row>
    <row r="838">
      <c r="A838" s="101"/>
      <c r="B838" s="90"/>
      <c r="C838" s="90"/>
    </row>
    <row r="839">
      <c r="A839" s="101"/>
      <c r="B839" s="90"/>
      <c r="C839" s="90"/>
    </row>
    <row r="840">
      <c r="A840" s="101"/>
      <c r="B840" s="90"/>
      <c r="C840" s="90"/>
    </row>
    <row r="841">
      <c r="A841" s="101"/>
      <c r="B841" s="90"/>
      <c r="C841" s="90"/>
    </row>
    <row r="842">
      <c r="A842" s="101"/>
      <c r="B842" s="90"/>
      <c r="C842" s="90"/>
    </row>
    <row r="843">
      <c r="A843" s="101"/>
      <c r="B843" s="90"/>
      <c r="C843" s="90"/>
    </row>
    <row r="844">
      <c r="A844" s="101"/>
      <c r="B844" s="90"/>
      <c r="C844" s="90"/>
    </row>
    <row r="845">
      <c r="A845" s="101"/>
      <c r="B845" s="90"/>
      <c r="C845" s="90"/>
    </row>
    <row r="846">
      <c r="A846" s="101"/>
      <c r="B846" s="90"/>
      <c r="C846" s="90"/>
    </row>
    <row r="847">
      <c r="A847" s="101"/>
      <c r="B847" s="90"/>
      <c r="C847" s="90"/>
    </row>
    <row r="848">
      <c r="A848" s="101"/>
      <c r="B848" s="90"/>
      <c r="C848" s="90"/>
    </row>
    <row r="849">
      <c r="A849" s="101"/>
      <c r="B849" s="90"/>
      <c r="C849" s="90"/>
    </row>
    <row r="850">
      <c r="A850" s="101"/>
      <c r="B850" s="90"/>
      <c r="C850" s="90"/>
    </row>
    <row r="851">
      <c r="A851" s="101"/>
      <c r="B851" s="90"/>
      <c r="C851" s="90"/>
    </row>
    <row r="852">
      <c r="A852" s="101"/>
      <c r="B852" s="90"/>
      <c r="C852" s="90"/>
    </row>
    <row r="853">
      <c r="A853" s="101"/>
      <c r="B853" s="90"/>
      <c r="C853" s="90"/>
    </row>
    <row r="854">
      <c r="A854" s="101"/>
      <c r="B854" s="90"/>
      <c r="C854" s="90"/>
    </row>
    <row r="855">
      <c r="A855" s="101"/>
      <c r="B855" s="90"/>
      <c r="C855" s="90"/>
    </row>
    <row r="856">
      <c r="A856" s="101"/>
      <c r="B856" s="90"/>
      <c r="C856" s="90"/>
    </row>
    <row r="857">
      <c r="A857" s="101"/>
      <c r="B857" s="90"/>
      <c r="C857" s="90"/>
    </row>
    <row r="858">
      <c r="A858" s="101"/>
      <c r="B858" s="90"/>
      <c r="C858" s="90"/>
    </row>
    <row r="859">
      <c r="A859" s="101"/>
      <c r="B859" s="90"/>
      <c r="C859" s="90"/>
    </row>
    <row r="860">
      <c r="A860" s="101"/>
      <c r="B860" s="90"/>
      <c r="C860" s="90"/>
    </row>
    <row r="861">
      <c r="A861" s="101"/>
      <c r="B861" s="90"/>
      <c r="C861" s="90"/>
    </row>
    <row r="862">
      <c r="A862" s="101"/>
      <c r="B862" s="90"/>
      <c r="C862" s="90"/>
    </row>
    <row r="863">
      <c r="A863" s="101"/>
      <c r="B863" s="90"/>
      <c r="C863" s="90"/>
    </row>
    <row r="864">
      <c r="A864" s="101"/>
      <c r="B864" s="90"/>
      <c r="C864" s="90"/>
    </row>
    <row r="865">
      <c r="A865" s="101"/>
      <c r="B865" s="90"/>
      <c r="C865" s="90"/>
    </row>
    <row r="866">
      <c r="A866" s="101"/>
      <c r="B866" s="90"/>
      <c r="C866" s="90"/>
    </row>
    <row r="867">
      <c r="A867" s="101"/>
      <c r="B867" s="90"/>
      <c r="C867" s="90"/>
    </row>
    <row r="868">
      <c r="A868" s="101"/>
      <c r="B868" s="90"/>
      <c r="C868" s="90"/>
    </row>
    <row r="869">
      <c r="A869" s="101"/>
      <c r="B869" s="90"/>
      <c r="C869" s="90"/>
    </row>
    <row r="870">
      <c r="A870" s="101"/>
      <c r="B870" s="90"/>
      <c r="C870" s="90"/>
    </row>
    <row r="871">
      <c r="A871" s="101"/>
      <c r="B871" s="90"/>
      <c r="C871" s="90"/>
    </row>
    <row r="872">
      <c r="A872" s="101"/>
      <c r="B872" s="90"/>
      <c r="C872" s="90"/>
    </row>
    <row r="873">
      <c r="A873" s="101"/>
      <c r="B873" s="90"/>
      <c r="C873" s="90"/>
    </row>
    <row r="874">
      <c r="A874" s="101"/>
      <c r="B874" s="90"/>
      <c r="C874" s="90"/>
    </row>
    <row r="875">
      <c r="A875" s="101"/>
      <c r="B875" s="90"/>
      <c r="C875" s="90"/>
    </row>
    <row r="876">
      <c r="A876" s="101"/>
      <c r="B876" s="90"/>
      <c r="C876" s="90"/>
    </row>
    <row r="877">
      <c r="A877" s="101"/>
      <c r="B877" s="90"/>
      <c r="C877" s="90"/>
    </row>
    <row r="878">
      <c r="A878" s="101"/>
      <c r="B878" s="90"/>
      <c r="C878" s="90"/>
    </row>
    <row r="879">
      <c r="A879" s="101"/>
      <c r="B879" s="90"/>
      <c r="C879" s="90"/>
    </row>
    <row r="880">
      <c r="A880" s="101"/>
      <c r="B880" s="90"/>
      <c r="C880" s="90"/>
    </row>
    <row r="881">
      <c r="A881" s="101"/>
      <c r="B881" s="90"/>
      <c r="C881" s="90"/>
    </row>
    <row r="882">
      <c r="A882" s="101"/>
      <c r="B882" s="90"/>
      <c r="C882" s="90"/>
    </row>
    <row r="883">
      <c r="A883" s="101"/>
      <c r="B883" s="90"/>
      <c r="C883" s="90"/>
    </row>
    <row r="884">
      <c r="A884" s="101"/>
      <c r="B884" s="90"/>
      <c r="C884" s="90"/>
    </row>
    <row r="885">
      <c r="A885" s="101"/>
      <c r="B885" s="90"/>
      <c r="C885" s="90"/>
    </row>
    <row r="886">
      <c r="A886" s="101"/>
      <c r="B886" s="90"/>
      <c r="C886" s="90"/>
    </row>
    <row r="887">
      <c r="A887" s="101"/>
      <c r="B887" s="90"/>
      <c r="C887" s="90"/>
    </row>
    <row r="888">
      <c r="A888" s="101"/>
      <c r="B888" s="90"/>
      <c r="C888" s="90"/>
    </row>
    <row r="889">
      <c r="A889" s="101"/>
      <c r="B889" s="90"/>
      <c r="C889" s="90"/>
    </row>
    <row r="890">
      <c r="A890" s="101"/>
      <c r="B890" s="90"/>
      <c r="C890" s="90"/>
    </row>
    <row r="891">
      <c r="A891" s="101"/>
      <c r="B891" s="90"/>
      <c r="C891" s="90"/>
    </row>
    <row r="892">
      <c r="A892" s="101"/>
      <c r="B892" s="90"/>
      <c r="C892" s="90"/>
    </row>
    <row r="893">
      <c r="A893" s="101"/>
      <c r="B893" s="90"/>
      <c r="C893" s="90"/>
    </row>
    <row r="894">
      <c r="A894" s="101"/>
      <c r="B894" s="90"/>
      <c r="C894" s="90"/>
    </row>
    <row r="895">
      <c r="A895" s="101"/>
      <c r="B895" s="90"/>
      <c r="C895" s="90"/>
    </row>
    <row r="896">
      <c r="A896" s="101"/>
      <c r="B896" s="90"/>
      <c r="C896" s="90"/>
    </row>
    <row r="897">
      <c r="A897" s="101"/>
      <c r="B897" s="90"/>
      <c r="C897" s="90"/>
    </row>
    <row r="898">
      <c r="A898" s="101"/>
      <c r="B898" s="90"/>
      <c r="C898" s="90"/>
    </row>
    <row r="899">
      <c r="A899" s="101"/>
      <c r="B899" s="90"/>
      <c r="C899" s="90"/>
    </row>
    <row r="900">
      <c r="A900" s="101"/>
      <c r="B900" s="90"/>
      <c r="C900" s="90"/>
    </row>
    <row r="901">
      <c r="A901" s="101"/>
      <c r="B901" s="90"/>
      <c r="C901" s="90"/>
    </row>
    <row r="902">
      <c r="A902" s="101"/>
      <c r="B902" s="90"/>
      <c r="C902" s="90"/>
    </row>
    <row r="903">
      <c r="A903" s="101"/>
      <c r="B903" s="90"/>
      <c r="C903" s="90"/>
    </row>
    <row r="904">
      <c r="A904" s="101"/>
      <c r="B904" s="90"/>
      <c r="C904" s="90"/>
    </row>
    <row r="905">
      <c r="A905" s="101"/>
      <c r="B905" s="90"/>
      <c r="C905" s="90"/>
    </row>
    <row r="906">
      <c r="A906" s="101"/>
      <c r="B906" s="90"/>
      <c r="C906" s="90"/>
    </row>
    <row r="907">
      <c r="A907" s="101"/>
      <c r="B907" s="90"/>
      <c r="C907" s="90"/>
    </row>
    <row r="908">
      <c r="A908" s="101"/>
      <c r="B908" s="90"/>
      <c r="C908" s="90"/>
    </row>
    <row r="909">
      <c r="A909" s="101"/>
      <c r="B909" s="90"/>
      <c r="C909" s="90"/>
    </row>
    <row r="910">
      <c r="A910" s="101"/>
      <c r="B910" s="90"/>
      <c r="C910" s="90"/>
    </row>
    <row r="911">
      <c r="A911" s="101"/>
      <c r="B911" s="90"/>
      <c r="C911" s="90"/>
    </row>
    <row r="912">
      <c r="A912" s="101"/>
      <c r="B912" s="90"/>
      <c r="C912" s="90"/>
    </row>
    <row r="913">
      <c r="A913" s="101"/>
      <c r="B913" s="90"/>
      <c r="C913" s="90"/>
    </row>
    <row r="914">
      <c r="A914" s="101"/>
      <c r="B914" s="90"/>
      <c r="C914" s="90"/>
    </row>
    <row r="915">
      <c r="A915" s="101"/>
      <c r="B915" s="90"/>
      <c r="C915" s="90"/>
    </row>
    <row r="916">
      <c r="A916" s="101"/>
      <c r="B916" s="90"/>
      <c r="C916" s="90"/>
    </row>
    <row r="917">
      <c r="A917" s="101"/>
      <c r="B917" s="90"/>
      <c r="C917" s="90"/>
    </row>
    <row r="918">
      <c r="A918" s="101"/>
      <c r="B918" s="90"/>
      <c r="C918" s="90"/>
    </row>
    <row r="919">
      <c r="A919" s="101"/>
      <c r="B919" s="90"/>
      <c r="C919" s="90"/>
    </row>
    <row r="920">
      <c r="A920" s="101"/>
      <c r="B920" s="90"/>
      <c r="C920" s="90"/>
    </row>
    <row r="921">
      <c r="A921" s="101"/>
      <c r="B921" s="90"/>
      <c r="C921" s="90"/>
    </row>
    <row r="922">
      <c r="A922" s="101"/>
      <c r="B922" s="90"/>
      <c r="C922" s="90"/>
    </row>
    <row r="923">
      <c r="A923" s="101"/>
      <c r="B923" s="90"/>
      <c r="C923" s="90"/>
    </row>
    <row r="924">
      <c r="A924" s="101"/>
      <c r="B924" s="90"/>
      <c r="C924" s="90"/>
    </row>
    <row r="925">
      <c r="A925" s="101"/>
      <c r="B925" s="90"/>
      <c r="C925" s="90"/>
    </row>
    <row r="926">
      <c r="A926" s="101"/>
      <c r="B926" s="90"/>
      <c r="C926" s="90"/>
    </row>
    <row r="927">
      <c r="A927" s="101"/>
      <c r="B927" s="90"/>
      <c r="C927" s="90"/>
    </row>
    <row r="928">
      <c r="A928" s="101"/>
      <c r="B928" s="90"/>
      <c r="C928" s="90"/>
    </row>
    <row r="929">
      <c r="A929" s="101"/>
      <c r="B929" s="90"/>
      <c r="C929" s="90"/>
    </row>
    <row r="930">
      <c r="A930" s="101"/>
      <c r="B930" s="90"/>
      <c r="C930" s="90"/>
    </row>
    <row r="931">
      <c r="A931" s="101"/>
      <c r="B931" s="90"/>
      <c r="C931" s="90"/>
    </row>
    <row r="932">
      <c r="A932" s="101"/>
      <c r="B932" s="90"/>
      <c r="C932" s="90"/>
    </row>
    <row r="933">
      <c r="A933" s="101"/>
      <c r="B933" s="90"/>
      <c r="C933" s="90"/>
    </row>
    <row r="934">
      <c r="A934" s="101"/>
      <c r="B934" s="90"/>
      <c r="C934" s="90"/>
    </row>
    <row r="935">
      <c r="A935" s="101"/>
      <c r="B935" s="90"/>
      <c r="C935" s="90"/>
    </row>
    <row r="936">
      <c r="A936" s="101"/>
      <c r="B936" s="90"/>
      <c r="C936" s="90"/>
    </row>
    <row r="937">
      <c r="A937" s="101"/>
      <c r="B937" s="90"/>
      <c r="C937" s="90"/>
    </row>
    <row r="938">
      <c r="A938" s="101"/>
      <c r="B938" s="90"/>
      <c r="C938" s="90"/>
    </row>
    <row r="939">
      <c r="A939" s="101"/>
      <c r="B939" s="90"/>
      <c r="C939" s="90"/>
    </row>
    <row r="940">
      <c r="A940" s="101"/>
      <c r="B940" s="90"/>
      <c r="C940" s="90"/>
    </row>
    <row r="941">
      <c r="A941" s="101"/>
      <c r="B941" s="90"/>
      <c r="C941" s="90"/>
    </row>
    <row r="942">
      <c r="A942" s="101"/>
      <c r="B942" s="90"/>
      <c r="C942" s="90"/>
    </row>
    <row r="943">
      <c r="A943" s="101"/>
      <c r="B943" s="90"/>
      <c r="C943" s="90"/>
    </row>
    <row r="944">
      <c r="A944" s="101"/>
      <c r="B944" s="90"/>
      <c r="C944" s="90"/>
    </row>
    <row r="945">
      <c r="A945" s="101"/>
      <c r="B945" s="90"/>
      <c r="C945" s="90"/>
    </row>
    <row r="946">
      <c r="A946" s="101"/>
      <c r="B946" s="90"/>
      <c r="C946" s="90"/>
    </row>
    <row r="947">
      <c r="A947" s="101"/>
      <c r="B947" s="90"/>
      <c r="C947" s="90"/>
    </row>
    <row r="948">
      <c r="A948" s="101"/>
      <c r="B948" s="90"/>
      <c r="C948" s="90"/>
    </row>
    <row r="949">
      <c r="A949" s="101"/>
      <c r="B949" s="90"/>
      <c r="C949" s="90"/>
    </row>
    <row r="950">
      <c r="A950" s="101"/>
      <c r="B950" s="90"/>
      <c r="C950" s="90"/>
    </row>
    <row r="951">
      <c r="A951" s="101"/>
      <c r="B951" s="90"/>
      <c r="C951" s="90"/>
    </row>
    <row r="952">
      <c r="A952" s="101"/>
      <c r="B952" s="90"/>
      <c r="C952" s="90"/>
    </row>
    <row r="953">
      <c r="A953" s="101"/>
      <c r="B953" s="90"/>
      <c r="C953" s="90"/>
    </row>
    <row r="954">
      <c r="A954" s="101"/>
      <c r="B954" s="90"/>
      <c r="C954" s="90"/>
    </row>
    <row r="955">
      <c r="A955" s="101"/>
      <c r="B955" s="90"/>
      <c r="C955" s="90"/>
    </row>
    <row r="956">
      <c r="A956" s="101"/>
      <c r="B956" s="90"/>
      <c r="C956" s="90"/>
    </row>
    <row r="957">
      <c r="A957" s="101"/>
      <c r="B957" s="90"/>
      <c r="C957" s="90"/>
    </row>
    <row r="958">
      <c r="A958" s="101"/>
      <c r="B958" s="90"/>
      <c r="C958" s="90"/>
    </row>
    <row r="959">
      <c r="A959" s="101"/>
      <c r="B959" s="90"/>
      <c r="C959" s="90"/>
    </row>
    <row r="960">
      <c r="A960" s="101"/>
      <c r="B960" s="90"/>
      <c r="C960" s="90"/>
    </row>
    <row r="961">
      <c r="A961" s="101"/>
      <c r="B961" s="90"/>
      <c r="C961" s="90"/>
    </row>
    <row r="962">
      <c r="A962" s="101"/>
      <c r="B962" s="90"/>
      <c r="C962" s="90"/>
    </row>
    <row r="963">
      <c r="A963" s="101"/>
      <c r="B963" s="90"/>
      <c r="C963" s="90"/>
    </row>
    <row r="964">
      <c r="A964" s="101"/>
      <c r="B964" s="90"/>
      <c r="C964" s="90"/>
    </row>
    <row r="965">
      <c r="A965" s="101"/>
      <c r="B965" s="90"/>
      <c r="C965" s="90"/>
    </row>
    <row r="966">
      <c r="A966" s="101"/>
      <c r="B966" s="90"/>
      <c r="C966" s="90"/>
    </row>
    <row r="967">
      <c r="A967" s="101"/>
      <c r="B967" s="90"/>
      <c r="C967" s="90"/>
    </row>
    <row r="968">
      <c r="A968" s="101"/>
      <c r="B968" s="90"/>
      <c r="C968" s="90"/>
    </row>
    <row r="969">
      <c r="A969" s="101"/>
      <c r="B969" s="90"/>
      <c r="C969" s="90"/>
    </row>
    <row r="970">
      <c r="A970" s="101"/>
      <c r="B970" s="90"/>
      <c r="C970" s="90"/>
    </row>
    <row r="971">
      <c r="A971" s="101"/>
      <c r="B971" s="90"/>
      <c r="C971" s="90"/>
    </row>
    <row r="972">
      <c r="A972" s="101"/>
      <c r="B972" s="90"/>
      <c r="C972" s="90"/>
    </row>
    <row r="973">
      <c r="A973" s="101"/>
      <c r="B973" s="90"/>
      <c r="C973" s="90"/>
    </row>
    <row r="974">
      <c r="A974" s="101"/>
      <c r="B974" s="90"/>
      <c r="C974" s="90"/>
    </row>
    <row r="975">
      <c r="A975" s="101"/>
      <c r="B975" s="90"/>
      <c r="C975" s="90"/>
    </row>
    <row r="976">
      <c r="A976" s="101"/>
      <c r="B976" s="90"/>
      <c r="C976" s="90"/>
    </row>
    <row r="977">
      <c r="A977" s="101"/>
      <c r="B977" s="90"/>
      <c r="C977" s="90"/>
    </row>
    <row r="978">
      <c r="A978" s="101"/>
      <c r="B978" s="90"/>
      <c r="C978" s="90"/>
    </row>
    <row r="979">
      <c r="A979" s="101"/>
      <c r="B979" s="90"/>
      <c r="C979" s="90"/>
    </row>
    <row r="980">
      <c r="A980" s="101"/>
      <c r="B980" s="90"/>
      <c r="C980" s="90"/>
    </row>
    <row r="981">
      <c r="A981" s="101"/>
      <c r="B981" s="90"/>
      <c r="C981" s="90"/>
    </row>
    <row r="982">
      <c r="A982" s="101"/>
      <c r="B982" s="90"/>
      <c r="C982" s="90"/>
    </row>
    <row r="983">
      <c r="A983" s="101"/>
      <c r="B983" s="90"/>
      <c r="C983" s="90"/>
    </row>
    <row r="984">
      <c r="A984" s="101"/>
      <c r="B984" s="90"/>
      <c r="C984" s="90"/>
    </row>
    <row r="985">
      <c r="A985" s="101"/>
      <c r="B985" s="90"/>
      <c r="C985" s="90"/>
    </row>
    <row r="986">
      <c r="A986" s="101"/>
      <c r="B986" s="90"/>
      <c r="C986" s="90"/>
    </row>
    <row r="987">
      <c r="A987" s="101"/>
      <c r="B987" s="90"/>
      <c r="C987" s="90"/>
    </row>
    <row r="988">
      <c r="A988" s="101"/>
      <c r="B988" s="90"/>
      <c r="C988" s="90"/>
    </row>
    <row r="989">
      <c r="A989" s="101"/>
      <c r="B989" s="90"/>
      <c r="C989" s="90"/>
    </row>
    <row r="990">
      <c r="A990" s="101"/>
      <c r="B990" s="90"/>
      <c r="C990" s="90"/>
    </row>
    <row r="991">
      <c r="A991" s="101"/>
      <c r="B991" s="90"/>
      <c r="C991" s="90"/>
    </row>
    <row r="992">
      <c r="A992" s="101"/>
      <c r="B992" s="90"/>
      <c r="C992" s="90"/>
    </row>
    <row r="993">
      <c r="A993" s="101"/>
      <c r="B993" s="90"/>
      <c r="C993" s="90"/>
    </row>
    <row r="994">
      <c r="A994" s="101"/>
      <c r="B994" s="90"/>
      <c r="C994" s="90"/>
    </row>
    <row r="995">
      <c r="A995" s="101"/>
      <c r="B995" s="90"/>
      <c r="C995" s="90"/>
    </row>
    <row r="996">
      <c r="A996" s="101"/>
      <c r="B996" s="90"/>
      <c r="C996" s="90"/>
    </row>
    <row r="997">
      <c r="A997" s="101"/>
      <c r="B997" s="90"/>
      <c r="C997" s="90"/>
    </row>
    <row r="998">
      <c r="A998" s="101"/>
      <c r="B998" s="90"/>
      <c r="C998" s="90"/>
    </row>
    <row r="999">
      <c r="A999" s="101"/>
      <c r="B999" s="90"/>
      <c r="C999" s="90"/>
    </row>
    <row r="1000">
      <c r="A1000" s="101"/>
      <c r="B1000" s="90"/>
      <c r="C1000" s="90"/>
    </row>
    <row r="1001">
      <c r="A1001" s="101"/>
      <c r="B1001" s="90"/>
      <c r="C1001" s="90"/>
    </row>
    <row r="1002">
      <c r="A1002" s="101"/>
      <c r="B1002" s="90"/>
      <c r="C1002" s="90"/>
    </row>
    <row r="1003">
      <c r="A1003" s="101"/>
      <c r="B1003" s="90"/>
      <c r="C1003" s="90"/>
    </row>
    <row r="1004">
      <c r="A1004" s="101"/>
      <c r="B1004" s="90"/>
      <c r="C1004" s="90"/>
    </row>
    <row r="1005">
      <c r="A1005" s="101"/>
      <c r="B1005" s="90"/>
      <c r="C1005" s="90"/>
    </row>
    <row r="1006">
      <c r="A1006" s="101"/>
      <c r="B1006" s="90"/>
      <c r="C1006" s="90"/>
    </row>
    <row r="1007">
      <c r="A1007" s="101"/>
      <c r="B1007" s="90"/>
      <c r="C1007" s="90"/>
    </row>
    <row r="1008">
      <c r="A1008" s="101"/>
      <c r="B1008" s="90"/>
      <c r="C1008" s="90"/>
    </row>
    <row r="1009">
      <c r="A1009" s="101"/>
      <c r="B1009" s="90"/>
      <c r="C1009" s="90"/>
    </row>
    <row r="1010">
      <c r="A1010" s="101"/>
      <c r="B1010" s="90"/>
      <c r="C1010" s="90"/>
    </row>
    <row r="1011">
      <c r="A1011" s="101"/>
      <c r="B1011" s="90"/>
      <c r="C1011" s="90"/>
    </row>
    <row r="1012">
      <c r="A1012" s="101"/>
      <c r="B1012" s="90"/>
      <c r="C1012" s="90"/>
    </row>
    <row r="1013">
      <c r="A1013" s="101"/>
      <c r="B1013" s="90"/>
      <c r="C1013" s="90"/>
    </row>
    <row r="1014">
      <c r="A1014" s="101"/>
      <c r="B1014" s="90"/>
      <c r="C1014" s="90"/>
    </row>
    <row r="1015">
      <c r="A1015" s="101"/>
      <c r="B1015" s="90"/>
      <c r="C1015" s="90"/>
    </row>
    <row r="1016">
      <c r="A1016" s="101"/>
      <c r="B1016" s="90"/>
      <c r="C1016" s="90"/>
    </row>
    <row r="1017">
      <c r="A1017" s="101"/>
      <c r="B1017" s="90"/>
      <c r="C1017" s="90"/>
    </row>
    <row r="1018">
      <c r="A1018" s="101"/>
      <c r="B1018" s="90"/>
      <c r="C1018" s="90"/>
    </row>
    <row r="1019">
      <c r="A1019" s="101"/>
      <c r="B1019" s="90"/>
      <c r="C1019" s="90"/>
    </row>
    <row r="1020">
      <c r="A1020" s="101"/>
      <c r="B1020" s="90"/>
      <c r="C1020" s="90"/>
    </row>
    <row r="1021">
      <c r="A1021" s="101"/>
      <c r="B1021" s="90"/>
      <c r="C1021" s="90"/>
    </row>
    <row r="1022">
      <c r="A1022" s="101"/>
      <c r="B1022" s="90"/>
      <c r="C1022" s="90"/>
    </row>
    <row r="1023">
      <c r="A1023" s="101"/>
      <c r="B1023" s="90"/>
      <c r="C1023" s="90"/>
    </row>
    <row r="1024">
      <c r="A1024" s="101"/>
      <c r="B1024" s="90"/>
      <c r="C1024" s="90"/>
    </row>
    <row r="1025">
      <c r="A1025" s="101"/>
      <c r="B1025" s="90"/>
      <c r="C1025" s="90"/>
    </row>
    <row r="1026">
      <c r="A1026" s="101"/>
      <c r="B1026" s="90"/>
      <c r="C1026" s="90"/>
    </row>
    <row r="1027">
      <c r="A1027" s="101"/>
      <c r="B1027" s="90"/>
      <c r="C1027" s="90"/>
    </row>
    <row r="1028">
      <c r="A1028" s="101"/>
      <c r="B1028" s="90"/>
      <c r="C1028" s="90"/>
    </row>
    <row r="1029">
      <c r="A1029" s="101"/>
      <c r="B1029" s="90"/>
      <c r="C1029" s="90"/>
    </row>
    <row r="1030">
      <c r="A1030" s="101"/>
      <c r="B1030" s="90"/>
      <c r="C1030" s="90"/>
    </row>
    <row r="1031">
      <c r="A1031" s="101"/>
      <c r="B1031" s="90"/>
      <c r="C1031" s="90"/>
    </row>
    <row r="1032">
      <c r="A1032" s="101"/>
      <c r="B1032" s="90"/>
      <c r="C1032" s="90"/>
    </row>
    <row r="1033">
      <c r="A1033" s="101"/>
      <c r="B1033" s="90"/>
      <c r="C1033" s="90"/>
    </row>
    <row r="1034">
      <c r="A1034" s="101"/>
      <c r="B1034" s="90"/>
      <c r="C1034" s="90"/>
    </row>
    <row r="1035">
      <c r="A1035" s="101"/>
      <c r="B1035" s="90"/>
      <c r="C1035" s="90"/>
    </row>
    <row r="1036">
      <c r="A1036" s="101"/>
      <c r="B1036" s="90"/>
      <c r="C1036" s="90"/>
    </row>
    <row r="1037">
      <c r="A1037" s="101"/>
      <c r="B1037" s="90"/>
      <c r="C1037" s="90"/>
    </row>
    <row r="1038">
      <c r="A1038" s="101"/>
      <c r="B1038" s="90"/>
      <c r="C1038" s="90"/>
    </row>
    <row r="1039">
      <c r="A1039" s="101"/>
      <c r="B1039" s="90"/>
      <c r="C1039" s="90"/>
    </row>
    <row r="1040">
      <c r="A1040" s="101"/>
      <c r="B1040" s="90"/>
      <c r="C1040" s="90"/>
    </row>
    <row r="1041">
      <c r="A1041" s="101"/>
      <c r="B1041" s="90"/>
      <c r="C1041" s="90"/>
    </row>
    <row r="1042">
      <c r="A1042" s="101"/>
      <c r="B1042" s="90"/>
      <c r="C1042" s="90"/>
    </row>
    <row r="1043">
      <c r="A1043" s="101"/>
      <c r="B1043" s="90"/>
      <c r="C1043" s="90"/>
    </row>
    <row r="1044">
      <c r="A1044" s="101"/>
      <c r="B1044" s="90"/>
      <c r="C1044" s="90"/>
    </row>
    <row r="1045">
      <c r="A1045" s="101"/>
      <c r="B1045" s="90"/>
      <c r="C1045" s="90"/>
    </row>
    <row r="1046">
      <c r="A1046" s="101"/>
      <c r="B1046" s="90"/>
      <c r="C1046" s="90"/>
    </row>
    <row r="1047">
      <c r="A1047" s="101"/>
      <c r="B1047" s="90"/>
      <c r="C1047" s="90"/>
    </row>
    <row r="1048">
      <c r="A1048" s="101"/>
      <c r="B1048" s="90"/>
      <c r="C1048" s="90"/>
    </row>
    <row r="1049">
      <c r="A1049" s="101"/>
      <c r="B1049" s="90"/>
      <c r="C1049" s="90"/>
    </row>
    <row r="1050">
      <c r="A1050" s="101"/>
      <c r="B1050" s="90"/>
      <c r="C1050" s="90"/>
    </row>
    <row r="1051">
      <c r="A1051" s="101"/>
      <c r="B1051" s="90"/>
      <c r="C1051" s="90"/>
    </row>
    <row r="1052">
      <c r="A1052" s="101"/>
      <c r="B1052" s="90"/>
      <c r="C1052" s="90"/>
    </row>
    <row r="1053">
      <c r="A1053" s="101"/>
      <c r="B1053" s="90"/>
      <c r="C1053" s="90"/>
    </row>
    <row r="1054">
      <c r="A1054" s="101"/>
      <c r="B1054" s="90"/>
      <c r="C1054" s="90"/>
    </row>
    <row r="1055">
      <c r="A1055" s="101"/>
      <c r="B1055" s="90"/>
      <c r="C1055" s="90"/>
    </row>
    <row r="1056">
      <c r="A1056" s="101"/>
      <c r="B1056" s="90"/>
      <c r="C1056" s="90"/>
    </row>
    <row r="1057">
      <c r="A1057" s="101"/>
      <c r="B1057" s="90"/>
      <c r="C1057" s="90"/>
    </row>
    <row r="1058">
      <c r="A1058" s="101"/>
      <c r="B1058" s="90"/>
      <c r="C1058" s="90"/>
    </row>
    <row r="1059">
      <c r="A1059" s="101"/>
      <c r="B1059" s="90"/>
      <c r="C1059" s="90"/>
    </row>
    <row r="1060">
      <c r="A1060" s="101"/>
      <c r="B1060" s="90"/>
      <c r="C1060" s="90"/>
    </row>
    <row r="1061">
      <c r="A1061" s="101"/>
      <c r="B1061" s="90"/>
      <c r="C1061" s="90"/>
    </row>
    <row r="1062">
      <c r="A1062" s="101"/>
      <c r="B1062" s="90"/>
      <c r="C1062" s="90"/>
    </row>
    <row r="1063">
      <c r="A1063" s="101"/>
      <c r="B1063" s="90"/>
      <c r="C1063" s="90"/>
    </row>
    <row r="1064">
      <c r="A1064" s="101"/>
      <c r="B1064" s="90"/>
      <c r="C1064" s="90"/>
    </row>
    <row r="1065">
      <c r="A1065" s="101"/>
      <c r="B1065" s="90"/>
      <c r="C1065" s="90"/>
    </row>
    <row r="1066">
      <c r="A1066" s="101"/>
      <c r="B1066" s="90"/>
      <c r="C1066" s="90"/>
    </row>
    <row r="1067">
      <c r="A1067" s="101"/>
      <c r="B1067" s="90"/>
      <c r="C1067" s="90"/>
    </row>
    <row r="1068">
      <c r="A1068" s="101"/>
      <c r="B1068" s="90"/>
      <c r="C1068" s="90"/>
    </row>
    <row r="1069">
      <c r="A1069" s="101"/>
      <c r="B1069" s="90"/>
      <c r="C1069" s="90"/>
    </row>
    <row r="1070">
      <c r="A1070" s="101"/>
      <c r="B1070" s="90"/>
      <c r="C1070" s="90"/>
    </row>
    <row r="1071">
      <c r="A1071" s="101"/>
      <c r="B1071" s="90"/>
      <c r="C1071" s="90"/>
    </row>
    <row r="1072">
      <c r="A1072" s="101"/>
      <c r="B1072" s="90"/>
      <c r="C1072" s="90"/>
    </row>
    <row r="1073">
      <c r="A1073" s="101"/>
      <c r="B1073" s="90"/>
      <c r="C1073" s="90"/>
    </row>
    <row r="1074">
      <c r="A1074" s="101"/>
      <c r="B1074" s="90"/>
      <c r="C1074" s="90"/>
    </row>
    <row r="1075">
      <c r="A1075" s="101"/>
      <c r="B1075" s="90"/>
      <c r="C1075" s="90"/>
    </row>
    <row r="1076">
      <c r="A1076" s="101"/>
      <c r="B1076" s="90"/>
      <c r="C1076" s="90"/>
    </row>
    <row r="1077">
      <c r="A1077" s="101"/>
      <c r="B1077" s="90"/>
      <c r="C1077" s="90"/>
    </row>
    <row r="1078">
      <c r="A1078" s="101"/>
      <c r="B1078" s="90"/>
      <c r="C1078" s="90"/>
    </row>
    <row r="1079">
      <c r="A1079" s="101"/>
      <c r="B1079" s="90"/>
      <c r="C1079" s="90"/>
    </row>
    <row r="1080">
      <c r="A1080" s="101"/>
      <c r="B1080" s="90"/>
      <c r="C1080" s="90"/>
    </row>
    <row r="1081">
      <c r="A1081" s="101"/>
      <c r="B1081" s="90"/>
      <c r="C1081" s="90"/>
    </row>
    <row r="1082">
      <c r="A1082" s="101"/>
      <c r="B1082" s="90"/>
      <c r="C1082" s="90"/>
    </row>
    <row r="1083">
      <c r="A1083" s="101"/>
      <c r="B1083" s="90"/>
      <c r="C1083" s="90"/>
    </row>
    <row r="1084">
      <c r="A1084" s="101"/>
      <c r="B1084" s="90"/>
      <c r="C1084" s="90"/>
    </row>
    <row r="1085">
      <c r="A1085" s="101"/>
      <c r="B1085" s="90"/>
      <c r="C1085" s="90"/>
    </row>
    <row r="1086">
      <c r="A1086" s="101"/>
      <c r="B1086" s="90"/>
      <c r="C1086" s="90"/>
    </row>
    <row r="1087">
      <c r="A1087" s="101"/>
      <c r="B1087" s="90"/>
      <c r="C1087" s="90"/>
    </row>
    <row r="1088">
      <c r="A1088" s="101"/>
      <c r="B1088" s="90"/>
      <c r="C1088" s="90"/>
    </row>
    <row r="1089">
      <c r="A1089" s="101"/>
      <c r="B1089" s="90"/>
      <c r="C1089" s="90"/>
    </row>
    <row r="1090">
      <c r="A1090" s="101"/>
      <c r="B1090" s="90"/>
      <c r="C1090" s="90"/>
    </row>
    <row r="1091">
      <c r="A1091" s="101"/>
      <c r="B1091" s="90"/>
      <c r="C1091" s="90"/>
    </row>
    <row r="1092">
      <c r="A1092" s="101"/>
      <c r="B1092" s="90"/>
      <c r="C1092" s="90"/>
    </row>
    <row r="1093">
      <c r="A1093" s="101"/>
      <c r="B1093" s="90"/>
      <c r="C1093" s="90"/>
    </row>
    <row r="1094">
      <c r="A1094" s="101"/>
      <c r="B1094" s="90"/>
      <c r="C1094" s="90"/>
    </row>
    <row r="1095">
      <c r="A1095" s="101"/>
      <c r="B1095" s="90"/>
      <c r="C1095" s="90"/>
    </row>
    <row r="1096">
      <c r="A1096" s="101"/>
      <c r="B1096" s="90"/>
      <c r="C1096" s="90"/>
    </row>
    <row r="1097">
      <c r="A1097" s="101"/>
      <c r="B1097" s="90"/>
      <c r="C1097" s="90"/>
    </row>
    <row r="1098">
      <c r="A1098" s="101"/>
      <c r="B1098" s="90"/>
      <c r="C1098" s="90"/>
    </row>
    <row r="1099">
      <c r="A1099" s="101"/>
      <c r="B1099" s="90"/>
      <c r="C1099" s="90"/>
    </row>
    <row r="1100">
      <c r="A1100" s="101"/>
      <c r="B1100" s="90"/>
      <c r="C1100" s="90"/>
    </row>
    <row r="1101">
      <c r="A1101" s="101"/>
      <c r="B1101" s="90"/>
      <c r="C1101" s="90"/>
    </row>
    <row r="1102">
      <c r="A1102" s="101"/>
      <c r="B1102" s="90"/>
      <c r="C1102" s="90"/>
    </row>
    <row r="1103">
      <c r="A1103" s="101"/>
      <c r="B1103" s="90"/>
      <c r="C1103" s="90"/>
    </row>
    <row r="1104">
      <c r="A1104" s="101"/>
      <c r="B1104" s="90"/>
      <c r="C1104" s="90"/>
    </row>
    <row r="1105">
      <c r="A1105" s="101"/>
      <c r="B1105" s="90"/>
      <c r="C1105" s="90"/>
    </row>
    <row r="1106">
      <c r="A1106" s="101"/>
      <c r="B1106" s="90"/>
      <c r="C1106" s="90"/>
    </row>
    <row r="1107">
      <c r="A1107" s="101"/>
      <c r="B1107" s="90"/>
      <c r="C1107" s="90"/>
    </row>
    <row r="1108">
      <c r="A1108" s="101"/>
      <c r="B1108" s="90"/>
      <c r="C1108" s="90"/>
    </row>
    <row r="1109">
      <c r="A1109" s="101"/>
      <c r="B1109" s="90"/>
      <c r="C1109" s="90"/>
    </row>
    <row r="1110">
      <c r="A1110" s="101"/>
      <c r="B1110" s="90"/>
      <c r="C1110" s="90"/>
    </row>
    <row r="1111">
      <c r="A1111" s="101"/>
      <c r="B1111" s="90"/>
      <c r="C1111" s="90"/>
    </row>
    <row r="1112">
      <c r="A1112" s="101"/>
      <c r="B1112" s="90"/>
      <c r="C1112" s="90"/>
    </row>
    <row r="1113">
      <c r="A1113" s="101"/>
      <c r="B1113" s="90"/>
      <c r="C1113" s="90"/>
    </row>
    <row r="1114">
      <c r="A1114" s="101"/>
      <c r="B1114" s="90"/>
      <c r="C1114" s="90"/>
    </row>
    <row r="1115">
      <c r="A1115" s="101"/>
      <c r="B1115" s="90"/>
      <c r="C1115" s="90"/>
    </row>
    <row r="1116">
      <c r="A1116" s="101"/>
      <c r="B1116" s="90"/>
      <c r="C1116" s="90"/>
    </row>
    <row r="1117">
      <c r="A1117" s="101"/>
      <c r="B1117" s="90"/>
      <c r="C1117" s="90"/>
    </row>
    <row r="1118">
      <c r="A1118" s="101"/>
      <c r="B1118" s="90"/>
      <c r="C1118" s="90"/>
    </row>
    <row r="1119">
      <c r="A1119" s="101"/>
      <c r="B1119" s="90"/>
      <c r="C1119" s="90"/>
    </row>
    <row r="1120">
      <c r="A1120" s="101"/>
      <c r="B1120" s="90"/>
      <c r="C1120" s="90"/>
    </row>
    <row r="1121">
      <c r="A1121" s="101"/>
      <c r="B1121" s="90"/>
      <c r="C1121" s="90"/>
    </row>
    <row r="1122">
      <c r="A1122" s="101"/>
      <c r="B1122" s="90"/>
      <c r="C1122" s="90"/>
    </row>
    <row r="1123">
      <c r="A1123" s="101"/>
      <c r="B1123" s="90"/>
      <c r="C1123" s="90"/>
    </row>
    <row r="1124">
      <c r="A1124" s="101"/>
      <c r="B1124" s="90"/>
      <c r="C1124" s="90"/>
    </row>
    <row r="1125">
      <c r="A1125" s="101"/>
      <c r="B1125" s="90"/>
      <c r="C1125" s="90"/>
    </row>
    <row r="1126">
      <c r="A1126" s="101"/>
      <c r="B1126" s="90"/>
      <c r="C1126" s="90"/>
    </row>
    <row r="1127">
      <c r="A1127" s="101"/>
      <c r="B1127" s="90"/>
      <c r="C1127" s="90"/>
    </row>
    <row r="1128">
      <c r="A1128" s="101"/>
      <c r="B1128" s="90"/>
      <c r="C1128" s="90"/>
    </row>
    <row r="1129">
      <c r="A1129" s="101"/>
      <c r="B1129" s="90"/>
      <c r="C1129" s="90"/>
    </row>
    <row r="1130">
      <c r="A1130" s="101"/>
      <c r="B1130" s="90"/>
      <c r="C1130" s="90"/>
    </row>
    <row r="1131">
      <c r="A1131" s="101"/>
      <c r="B1131" s="90"/>
      <c r="C1131" s="90"/>
    </row>
    <row r="1132">
      <c r="A1132" s="101"/>
      <c r="B1132" s="90"/>
      <c r="C1132" s="90"/>
    </row>
    <row r="1133">
      <c r="A1133" s="101"/>
      <c r="B1133" s="90"/>
      <c r="C1133" s="90"/>
    </row>
    <row r="1134">
      <c r="A1134" s="101"/>
      <c r="B1134" s="90"/>
      <c r="C1134" s="90"/>
    </row>
    <row r="1135">
      <c r="A1135" s="101"/>
      <c r="B1135" s="90"/>
      <c r="C1135" s="90"/>
    </row>
    <row r="1136">
      <c r="A1136" s="101"/>
      <c r="B1136" s="90"/>
      <c r="C1136" s="90"/>
    </row>
    <row r="1137">
      <c r="A1137" s="101"/>
      <c r="B1137" s="90"/>
      <c r="C1137" s="90"/>
    </row>
    <row r="1138">
      <c r="A1138" s="101"/>
      <c r="B1138" s="90"/>
      <c r="C1138" s="90"/>
    </row>
    <row r="1139">
      <c r="A1139" s="101"/>
      <c r="B1139" s="90"/>
      <c r="C1139" s="90"/>
    </row>
    <row r="1140">
      <c r="A1140" s="101"/>
      <c r="B1140" s="90"/>
      <c r="C1140" s="90"/>
    </row>
    <row r="1141">
      <c r="A1141" s="101"/>
      <c r="B1141" s="90"/>
      <c r="C1141" s="90"/>
    </row>
    <row r="1142">
      <c r="A1142" s="101"/>
      <c r="B1142" s="90"/>
      <c r="C1142" s="90"/>
    </row>
    <row r="1143">
      <c r="A1143" s="101"/>
      <c r="B1143" s="90"/>
      <c r="C1143" s="90"/>
    </row>
    <row r="1144">
      <c r="A1144" s="101"/>
      <c r="B1144" s="90"/>
      <c r="C1144" s="90"/>
    </row>
    <row r="1145">
      <c r="A1145" s="101"/>
      <c r="B1145" s="90"/>
      <c r="C1145" s="90"/>
    </row>
    <row r="1146">
      <c r="A1146" s="101"/>
      <c r="B1146" s="90"/>
      <c r="C1146" s="90"/>
    </row>
    <row r="1147">
      <c r="A1147" s="101"/>
      <c r="B1147" s="90"/>
      <c r="C1147" s="90"/>
    </row>
    <row r="1148">
      <c r="A1148" s="101"/>
      <c r="B1148" s="90"/>
      <c r="C1148" s="90"/>
    </row>
    <row r="1149">
      <c r="A1149" s="101"/>
      <c r="B1149" s="90"/>
      <c r="C1149" s="90"/>
    </row>
    <row r="1150">
      <c r="A1150" s="101"/>
      <c r="B1150" s="90"/>
      <c r="C1150" s="90"/>
    </row>
    <row r="1151">
      <c r="A1151" s="101"/>
      <c r="B1151" s="90"/>
      <c r="C1151" s="90"/>
    </row>
    <row r="1152">
      <c r="A1152" s="101"/>
      <c r="B1152" s="90"/>
      <c r="C1152" s="90"/>
    </row>
    <row r="1153">
      <c r="A1153" s="101"/>
      <c r="B1153" s="90"/>
      <c r="C1153" s="90"/>
    </row>
    <row r="1154">
      <c r="A1154" s="101"/>
      <c r="B1154" s="90"/>
      <c r="C1154" s="90"/>
    </row>
    <row r="1155">
      <c r="A1155" s="101"/>
      <c r="B1155" s="90"/>
      <c r="C1155" s="90"/>
    </row>
    <row r="1156">
      <c r="A1156" s="101"/>
      <c r="B1156" s="90"/>
      <c r="C1156" s="90"/>
    </row>
    <row r="1157">
      <c r="A1157" s="101"/>
      <c r="B1157" s="90"/>
      <c r="C1157" s="90"/>
    </row>
    <row r="1158">
      <c r="A1158" s="101"/>
      <c r="B1158" s="90"/>
      <c r="C1158" s="90"/>
    </row>
    <row r="1159">
      <c r="A1159" s="101"/>
      <c r="B1159" s="90"/>
      <c r="C1159" s="90"/>
    </row>
    <row r="1160">
      <c r="A1160" s="101"/>
      <c r="B1160" s="90"/>
      <c r="C1160" s="90"/>
    </row>
    <row r="1161">
      <c r="A1161" s="101"/>
      <c r="B1161" s="90"/>
      <c r="C1161" s="90"/>
    </row>
    <row r="1162">
      <c r="A1162" s="101"/>
      <c r="B1162" s="90"/>
      <c r="C1162" s="90"/>
    </row>
    <row r="1163">
      <c r="A1163" s="101"/>
      <c r="B1163" s="90"/>
      <c r="C1163" s="90"/>
    </row>
    <row r="1164">
      <c r="A1164" s="101"/>
      <c r="B1164" s="90"/>
      <c r="C1164" s="90"/>
    </row>
    <row r="1165">
      <c r="A1165" s="101"/>
      <c r="B1165" s="90"/>
      <c r="C1165" s="90"/>
    </row>
    <row r="1166">
      <c r="A1166" s="101"/>
      <c r="B1166" s="90"/>
      <c r="C1166" s="90"/>
    </row>
    <row r="1167">
      <c r="A1167" s="101"/>
      <c r="B1167" s="90"/>
      <c r="C1167" s="90"/>
    </row>
    <row r="1168">
      <c r="A1168" s="101"/>
      <c r="B1168" s="90"/>
      <c r="C1168" s="90"/>
    </row>
    <row r="1169">
      <c r="A1169" s="101"/>
      <c r="B1169" s="90"/>
      <c r="C1169" s="90"/>
    </row>
    <row r="1170">
      <c r="A1170" s="101"/>
      <c r="B1170" s="90"/>
      <c r="C1170" s="90"/>
    </row>
    <row r="1171">
      <c r="A1171" s="101"/>
      <c r="B1171" s="90"/>
      <c r="C1171" s="90"/>
    </row>
    <row r="1172">
      <c r="A1172" s="101"/>
      <c r="B1172" s="90"/>
      <c r="C1172" s="90"/>
    </row>
    <row r="1173">
      <c r="A1173" s="101"/>
      <c r="B1173" s="90"/>
      <c r="C1173" s="90"/>
    </row>
    <row r="1174">
      <c r="A1174" s="101"/>
      <c r="B1174" s="90"/>
      <c r="C1174" s="90"/>
    </row>
    <row r="1175">
      <c r="A1175" s="101"/>
      <c r="B1175" s="90"/>
      <c r="C1175" s="90"/>
    </row>
    <row r="1176">
      <c r="A1176" s="101"/>
      <c r="B1176" s="90"/>
      <c r="C1176" s="90"/>
    </row>
    <row r="1177">
      <c r="A1177" s="101"/>
      <c r="B1177" s="90"/>
      <c r="C1177" s="90"/>
    </row>
    <row r="1178">
      <c r="A1178" s="101"/>
      <c r="B1178" s="90"/>
      <c r="C1178" s="90"/>
    </row>
    <row r="1179">
      <c r="A1179" s="101"/>
      <c r="B1179" s="90"/>
      <c r="C1179" s="90"/>
    </row>
    <row r="1180">
      <c r="A1180" s="101"/>
      <c r="B1180" s="90"/>
      <c r="C1180" s="90"/>
    </row>
    <row r="1181">
      <c r="A1181" s="101"/>
      <c r="B1181" s="90"/>
      <c r="C1181" s="90"/>
    </row>
    <row r="1182">
      <c r="A1182" s="101"/>
      <c r="B1182" s="90"/>
      <c r="C1182" s="90"/>
    </row>
    <row r="1183">
      <c r="A1183" s="101"/>
      <c r="B1183" s="90"/>
      <c r="C1183" s="90"/>
    </row>
    <row r="1184">
      <c r="A1184" s="101"/>
      <c r="B1184" s="90"/>
      <c r="C1184" s="90"/>
    </row>
    <row r="1185">
      <c r="A1185" s="101"/>
      <c r="B1185" s="90"/>
      <c r="C1185" s="90"/>
    </row>
    <row r="1186">
      <c r="A1186" s="101"/>
      <c r="B1186" s="90"/>
      <c r="C1186" s="90"/>
    </row>
    <row r="1187">
      <c r="A1187" s="101"/>
      <c r="B1187" s="90"/>
      <c r="C1187" s="90"/>
    </row>
    <row r="1188">
      <c r="A1188" s="101"/>
      <c r="B1188" s="90"/>
      <c r="C1188" s="90"/>
    </row>
    <row r="1189">
      <c r="A1189" s="101"/>
      <c r="B1189" s="90"/>
      <c r="C1189" s="90"/>
    </row>
    <row r="1190">
      <c r="A1190" s="101"/>
      <c r="B1190" s="90"/>
      <c r="C1190" s="90"/>
    </row>
    <row r="1191">
      <c r="A1191" s="101"/>
      <c r="B1191" s="90"/>
      <c r="C1191" s="90"/>
    </row>
    <row r="1192">
      <c r="A1192" s="101"/>
      <c r="B1192" s="90"/>
      <c r="C1192" s="90"/>
    </row>
    <row r="1193">
      <c r="A1193" s="101"/>
      <c r="B1193" s="90"/>
      <c r="C1193" s="90"/>
    </row>
    <row r="1194">
      <c r="A1194" s="101"/>
      <c r="B1194" s="90"/>
      <c r="C1194" s="90"/>
    </row>
    <row r="1195">
      <c r="A1195" s="101"/>
      <c r="B1195" s="90"/>
      <c r="C1195" s="90"/>
    </row>
    <row r="1196">
      <c r="A1196" s="101"/>
      <c r="B1196" s="90"/>
      <c r="C1196" s="90"/>
    </row>
    <row r="1197">
      <c r="A1197" s="101"/>
      <c r="B1197" s="90"/>
      <c r="C1197" s="90"/>
    </row>
    <row r="1198">
      <c r="A1198" s="101"/>
      <c r="B1198" s="90"/>
      <c r="C1198" s="90"/>
    </row>
    <row r="1199">
      <c r="A1199" s="101"/>
      <c r="B1199" s="90"/>
      <c r="C1199" s="90"/>
    </row>
    <row r="1200">
      <c r="A1200" s="101"/>
      <c r="B1200" s="90"/>
      <c r="C1200" s="90"/>
    </row>
    <row r="1201">
      <c r="A1201" s="101"/>
      <c r="B1201" s="90"/>
      <c r="C1201" s="90"/>
    </row>
    <row r="1202">
      <c r="A1202" s="101"/>
      <c r="B1202" s="90"/>
      <c r="C1202" s="90"/>
    </row>
    <row r="1203">
      <c r="A1203" s="101"/>
      <c r="B1203" s="90"/>
      <c r="C1203" s="90"/>
    </row>
    <row r="1204">
      <c r="A1204" s="101"/>
      <c r="B1204" s="90"/>
      <c r="C1204" s="90"/>
    </row>
    <row r="1205">
      <c r="A1205" s="101"/>
      <c r="B1205" s="90"/>
      <c r="C1205" s="90"/>
    </row>
    <row r="1206">
      <c r="A1206" s="101"/>
      <c r="B1206" s="90"/>
      <c r="C1206" s="90"/>
    </row>
    <row r="1207">
      <c r="A1207" s="101"/>
      <c r="B1207" s="90"/>
      <c r="C1207" s="90"/>
    </row>
    <row r="1208">
      <c r="A1208" s="101"/>
      <c r="B1208" s="90"/>
      <c r="C1208" s="90"/>
    </row>
    <row r="1209">
      <c r="A1209" s="101"/>
      <c r="B1209" s="90"/>
      <c r="C1209" s="90"/>
    </row>
    <row r="1210">
      <c r="A1210" s="101"/>
      <c r="B1210" s="90"/>
      <c r="C1210" s="90"/>
    </row>
    <row r="1211">
      <c r="A1211" s="101"/>
      <c r="B1211" s="90"/>
      <c r="C1211" s="90"/>
    </row>
    <row r="1212">
      <c r="A1212" s="101"/>
      <c r="B1212" s="90"/>
      <c r="C1212" s="90"/>
    </row>
    <row r="1213">
      <c r="A1213" s="101"/>
      <c r="B1213" s="90"/>
      <c r="C1213" s="90"/>
    </row>
    <row r="1214">
      <c r="A1214" s="101"/>
      <c r="B1214" s="90"/>
      <c r="C1214" s="90"/>
    </row>
    <row r="1215">
      <c r="A1215" s="101"/>
      <c r="B1215" s="90"/>
      <c r="C1215" s="90"/>
    </row>
    <row r="1216">
      <c r="A1216" s="101"/>
      <c r="B1216" s="90"/>
      <c r="C1216" s="90"/>
    </row>
    <row r="1217">
      <c r="A1217" s="101"/>
      <c r="B1217" s="90"/>
      <c r="C1217" s="90"/>
    </row>
    <row r="1218">
      <c r="A1218" s="101"/>
      <c r="B1218" s="90"/>
      <c r="C1218" s="90"/>
    </row>
    <row r="1219">
      <c r="A1219" s="101"/>
      <c r="B1219" s="90"/>
      <c r="C1219" s="90"/>
    </row>
    <row r="1220">
      <c r="A1220" s="101"/>
      <c r="B1220" s="90"/>
      <c r="C1220" s="90"/>
    </row>
    <row r="1221">
      <c r="A1221" s="101"/>
      <c r="B1221" s="90"/>
      <c r="C1221" s="90"/>
    </row>
    <row r="1222">
      <c r="A1222" s="101"/>
      <c r="B1222" s="90"/>
      <c r="C1222" s="90"/>
    </row>
    <row r="1223">
      <c r="A1223" s="101"/>
      <c r="B1223" s="90"/>
      <c r="C1223" s="90"/>
    </row>
    <row r="1224">
      <c r="A1224" s="101"/>
      <c r="B1224" s="90"/>
      <c r="C1224" s="90"/>
    </row>
    <row r="1225">
      <c r="A1225" s="101"/>
      <c r="B1225" s="90"/>
      <c r="C1225" s="90"/>
    </row>
    <row r="1226">
      <c r="A1226" s="101"/>
      <c r="B1226" s="90"/>
      <c r="C1226" s="90"/>
    </row>
    <row r="1227">
      <c r="A1227" s="101"/>
      <c r="B1227" s="90"/>
      <c r="C1227" s="90"/>
    </row>
    <row r="1228">
      <c r="A1228" s="101"/>
      <c r="B1228" s="90"/>
      <c r="C1228" s="90"/>
    </row>
    <row r="1229">
      <c r="A1229" s="101"/>
      <c r="B1229" s="90"/>
      <c r="C1229" s="90"/>
    </row>
    <row r="1230">
      <c r="A1230" s="101"/>
      <c r="B1230" s="90"/>
      <c r="C1230" s="90"/>
    </row>
    <row r="1231">
      <c r="A1231" s="101"/>
      <c r="B1231" s="90"/>
      <c r="C1231" s="90"/>
    </row>
    <row r="1232">
      <c r="A1232" s="101"/>
      <c r="B1232" s="90"/>
      <c r="C1232" s="90"/>
    </row>
    <row r="1233">
      <c r="A1233" s="101"/>
      <c r="B1233" s="90"/>
      <c r="C1233" s="90"/>
    </row>
    <row r="1234">
      <c r="A1234" s="101"/>
      <c r="B1234" s="90"/>
      <c r="C1234" s="90"/>
    </row>
    <row r="1235">
      <c r="A1235" s="101"/>
      <c r="B1235" s="90"/>
      <c r="C1235" s="90"/>
    </row>
    <row r="1236">
      <c r="A1236" s="101"/>
      <c r="B1236" s="90"/>
      <c r="C1236" s="90"/>
    </row>
    <row r="1237">
      <c r="A1237" s="101"/>
      <c r="B1237" s="90"/>
      <c r="C1237" s="90"/>
    </row>
    <row r="1238">
      <c r="A1238" s="101"/>
      <c r="B1238" s="90"/>
      <c r="C1238" s="90"/>
    </row>
    <row r="1239">
      <c r="A1239" s="101"/>
      <c r="B1239" s="90"/>
      <c r="C1239" s="90"/>
    </row>
    <row r="1240">
      <c r="A1240" s="101"/>
      <c r="B1240" s="90"/>
      <c r="C1240" s="90"/>
    </row>
    <row r="1241">
      <c r="A1241" s="101"/>
      <c r="B1241" s="90"/>
      <c r="C1241" s="90"/>
    </row>
    <row r="1242">
      <c r="A1242" s="101"/>
      <c r="B1242" s="90"/>
      <c r="C1242" s="90"/>
    </row>
    <row r="1243">
      <c r="A1243" s="101"/>
      <c r="B1243" s="90"/>
      <c r="C1243" s="90"/>
    </row>
    <row r="1244">
      <c r="A1244" s="101"/>
      <c r="B1244" s="90"/>
      <c r="C1244" s="90"/>
    </row>
    <row r="1245">
      <c r="A1245" s="101"/>
      <c r="B1245" s="90"/>
      <c r="C1245" s="90"/>
    </row>
    <row r="1246">
      <c r="A1246" s="101"/>
      <c r="B1246" s="90"/>
      <c r="C1246" s="90"/>
    </row>
    <row r="1247">
      <c r="A1247" s="101"/>
      <c r="B1247" s="90"/>
      <c r="C1247" s="90"/>
    </row>
    <row r="1248">
      <c r="A1248" s="101"/>
      <c r="B1248" s="90"/>
      <c r="C1248" s="90"/>
    </row>
    <row r="1249">
      <c r="A1249" s="101"/>
      <c r="B1249" s="90"/>
      <c r="C1249" s="90"/>
    </row>
    <row r="1250">
      <c r="A1250" s="101"/>
      <c r="B1250" s="90"/>
      <c r="C1250" s="90"/>
    </row>
    <row r="1251">
      <c r="A1251" s="101"/>
      <c r="B1251" s="90"/>
      <c r="C1251" s="90"/>
    </row>
    <row r="1252">
      <c r="A1252" s="101"/>
      <c r="B1252" s="90"/>
      <c r="C1252" s="90"/>
    </row>
    <row r="1253">
      <c r="A1253" s="101"/>
      <c r="B1253" s="90"/>
      <c r="C1253" s="90"/>
    </row>
    <row r="1254">
      <c r="A1254" s="101"/>
      <c r="B1254" s="90"/>
      <c r="C1254" s="90"/>
    </row>
    <row r="1255">
      <c r="A1255" s="101"/>
      <c r="B1255" s="90"/>
      <c r="C1255" s="90"/>
    </row>
    <row r="1256">
      <c r="A1256" s="101"/>
      <c r="B1256" s="90"/>
      <c r="C1256" s="90"/>
    </row>
    <row r="1257">
      <c r="A1257" s="101"/>
      <c r="B1257" s="90"/>
      <c r="C1257" s="90"/>
    </row>
    <row r="1258">
      <c r="A1258" s="101"/>
      <c r="B1258" s="90"/>
      <c r="C1258" s="90"/>
    </row>
    <row r="1259">
      <c r="A1259" s="101"/>
      <c r="B1259" s="90"/>
      <c r="C1259" s="90"/>
    </row>
    <row r="1260">
      <c r="A1260" s="101"/>
      <c r="B1260" s="90"/>
      <c r="C1260" s="90"/>
    </row>
    <row r="1261">
      <c r="A1261" s="101"/>
      <c r="B1261" s="90"/>
      <c r="C1261" s="90"/>
    </row>
    <row r="1262">
      <c r="A1262" s="101"/>
      <c r="B1262" s="90"/>
      <c r="C1262" s="90"/>
    </row>
    <row r="1263">
      <c r="A1263" s="101"/>
      <c r="B1263" s="90"/>
      <c r="C1263" s="90"/>
    </row>
    <row r="1264">
      <c r="A1264" s="101"/>
      <c r="B1264" s="90"/>
      <c r="C1264" s="90"/>
    </row>
    <row r="1265">
      <c r="A1265" s="101"/>
      <c r="B1265" s="90"/>
      <c r="C1265" s="90"/>
    </row>
    <row r="1266">
      <c r="A1266" s="101"/>
      <c r="B1266" s="90"/>
      <c r="C1266" s="90"/>
    </row>
    <row r="1267">
      <c r="A1267" s="101"/>
      <c r="B1267" s="90"/>
      <c r="C1267" s="90"/>
    </row>
    <row r="1268">
      <c r="A1268" s="101"/>
      <c r="B1268" s="90"/>
      <c r="C1268" s="90"/>
    </row>
    <row r="1269">
      <c r="A1269" s="101"/>
      <c r="B1269" s="90"/>
      <c r="C1269" s="90"/>
    </row>
    <row r="1270">
      <c r="A1270" s="101"/>
      <c r="B1270" s="90"/>
      <c r="C1270" s="90"/>
    </row>
    <row r="1271">
      <c r="A1271" s="101"/>
      <c r="B1271" s="90"/>
      <c r="C1271" s="90"/>
    </row>
    <row r="1272">
      <c r="A1272" s="101"/>
      <c r="B1272" s="90"/>
      <c r="C1272" s="90"/>
    </row>
    <row r="1273">
      <c r="A1273" s="101"/>
      <c r="B1273" s="90"/>
      <c r="C1273" s="90"/>
    </row>
    <row r="1274">
      <c r="A1274" s="101"/>
      <c r="B1274" s="90"/>
      <c r="C1274" s="90"/>
    </row>
    <row r="1275">
      <c r="A1275" s="101"/>
      <c r="B1275" s="90"/>
      <c r="C1275" s="90"/>
    </row>
    <row r="1276">
      <c r="A1276" s="101"/>
      <c r="B1276" s="90"/>
      <c r="C1276" s="90"/>
    </row>
    <row r="1277">
      <c r="A1277" s="101"/>
      <c r="B1277" s="90"/>
      <c r="C1277" s="90"/>
    </row>
    <row r="1278">
      <c r="A1278" s="101"/>
      <c r="B1278" s="90"/>
      <c r="C1278" s="90"/>
    </row>
    <row r="1279">
      <c r="A1279" s="101"/>
      <c r="B1279" s="90"/>
      <c r="C1279" s="90"/>
    </row>
    <row r="1280">
      <c r="A1280" s="101"/>
      <c r="B1280" s="90"/>
      <c r="C1280" s="90"/>
    </row>
    <row r="1281">
      <c r="A1281" s="101"/>
      <c r="B1281" s="90"/>
      <c r="C1281" s="90"/>
    </row>
    <row r="1282">
      <c r="A1282" s="101"/>
      <c r="B1282" s="90"/>
      <c r="C1282" s="90"/>
    </row>
    <row r="1283">
      <c r="A1283" s="101"/>
      <c r="B1283" s="90"/>
      <c r="C1283" s="90"/>
    </row>
    <row r="1284">
      <c r="A1284" s="101"/>
      <c r="B1284" s="90"/>
      <c r="C1284" s="90"/>
    </row>
    <row r="1285">
      <c r="A1285" s="101"/>
      <c r="B1285" s="90"/>
      <c r="C1285" s="90"/>
    </row>
    <row r="1286">
      <c r="A1286" s="101"/>
      <c r="B1286" s="90"/>
      <c r="C1286" s="90"/>
    </row>
    <row r="1287">
      <c r="A1287" s="101"/>
      <c r="B1287" s="90"/>
      <c r="C1287" s="90"/>
    </row>
    <row r="1288">
      <c r="A1288" s="101"/>
      <c r="B1288" s="90"/>
      <c r="C1288" s="90"/>
    </row>
    <row r="1289">
      <c r="A1289" s="101"/>
      <c r="B1289" s="90"/>
      <c r="C1289" s="90"/>
    </row>
    <row r="1290">
      <c r="A1290" s="101"/>
      <c r="B1290" s="90"/>
      <c r="C1290" s="90"/>
    </row>
    <row r="1291">
      <c r="A1291" s="101"/>
      <c r="B1291" s="90"/>
      <c r="C1291" s="90"/>
    </row>
    <row r="1292">
      <c r="A1292" s="101"/>
      <c r="B1292" s="90"/>
      <c r="C1292" s="90"/>
    </row>
    <row r="1293">
      <c r="A1293" s="101"/>
      <c r="B1293" s="90"/>
      <c r="C1293" s="90"/>
    </row>
    <row r="1294">
      <c r="A1294" s="101"/>
      <c r="B1294" s="90"/>
      <c r="C1294" s="90"/>
    </row>
    <row r="1295">
      <c r="A1295" s="101"/>
      <c r="B1295" s="90"/>
      <c r="C1295" s="90"/>
    </row>
    <row r="1296">
      <c r="A1296" s="101"/>
      <c r="B1296" s="90"/>
      <c r="C1296" s="90"/>
    </row>
    <row r="1297">
      <c r="A1297" s="101"/>
      <c r="B1297" s="90"/>
      <c r="C1297" s="90"/>
    </row>
    <row r="1298">
      <c r="A1298" s="101"/>
      <c r="B1298" s="90"/>
      <c r="C1298" s="90"/>
    </row>
    <row r="1299">
      <c r="A1299" s="101"/>
      <c r="B1299" s="90"/>
      <c r="C1299" s="90"/>
    </row>
    <row r="1300">
      <c r="A1300" s="101"/>
      <c r="B1300" s="90"/>
      <c r="C1300" s="90"/>
    </row>
    <row r="1301">
      <c r="A1301" s="101"/>
      <c r="B1301" s="90"/>
      <c r="C1301" s="90"/>
    </row>
    <row r="1302">
      <c r="A1302" s="101"/>
      <c r="B1302" s="90"/>
      <c r="C1302" s="90"/>
    </row>
    <row r="1303">
      <c r="A1303" s="101"/>
      <c r="B1303" s="90"/>
      <c r="C1303" s="90"/>
    </row>
    <row r="1304">
      <c r="A1304" s="101"/>
      <c r="B1304" s="90"/>
      <c r="C1304" s="90"/>
    </row>
    <row r="1305">
      <c r="A1305" s="101"/>
      <c r="B1305" s="90"/>
      <c r="C1305" s="90"/>
    </row>
    <row r="1306">
      <c r="A1306" s="101"/>
      <c r="B1306" s="90"/>
      <c r="C1306" s="90"/>
    </row>
    <row r="1307">
      <c r="A1307" s="101"/>
      <c r="B1307" s="90"/>
      <c r="C1307" s="90"/>
    </row>
    <row r="1308">
      <c r="A1308" s="101"/>
      <c r="B1308" s="90"/>
      <c r="C1308" s="90"/>
    </row>
    <row r="1309">
      <c r="A1309" s="101"/>
      <c r="B1309" s="90"/>
      <c r="C1309" s="90"/>
    </row>
    <row r="1310">
      <c r="A1310" s="101"/>
      <c r="B1310" s="90"/>
      <c r="C1310" s="90"/>
    </row>
    <row r="1311">
      <c r="A1311" s="101"/>
      <c r="B1311" s="90"/>
      <c r="C1311" s="90"/>
    </row>
    <row r="1312">
      <c r="A1312" s="101"/>
      <c r="B1312" s="90"/>
      <c r="C1312" s="90"/>
    </row>
    <row r="1313">
      <c r="A1313" s="101"/>
      <c r="B1313" s="90"/>
      <c r="C1313" s="90"/>
    </row>
    <row r="1314">
      <c r="A1314" s="101"/>
      <c r="B1314" s="90"/>
      <c r="C1314" s="90"/>
    </row>
    <row r="1315">
      <c r="A1315" s="101"/>
      <c r="B1315" s="90"/>
      <c r="C1315" s="90"/>
    </row>
    <row r="1316">
      <c r="A1316" s="101"/>
      <c r="B1316" s="90"/>
      <c r="C1316" s="90"/>
    </row>
    <row r="1317">
      <c r="A1317" s="101"/>
      <c r="B1317" s="90"/>
      <c r="C1317" s="90"/>
    </row>
    <row r="1318">
      <c r="A1318" s="101"/>
      <c r="B1318" s="90"/>
      <c r="C1318" s="90"/>
    </row>
    <row r="1319">
      <c r="A1319" s="101"/>
      <c r="B1319" s="90"/>
      <c r="C1319" s="90"/>
    </row>
    <row r="1320">
      <c r="A1320" s="101"/>
      <c r="B1320" s="90"/>
      <c r="C1320" s="90"/>
    </row>
    <row r="1321">
      <c r="A1321" s="101"/>
      <c r="B1321" s="90"/>
      <c r="C1321" s="90"/>
    </row>
    <row r="1322">
      <c r="A1322" s="101"/>
      <c r="B1322" s="90"/>
      <c r="C1322" s="90"/>
    </row>
    <row r="1323">
      <c r="A1323" s="101"/>
      <c r="B1323" s="90"/>
      <c r="C1323" s="90"/>
    </row>
    <row r="1324">
      <c r="A1324" s="101"/>
      <c r="B1324" s="90"/>
      <c r="C1324" s="90"/>
    </row>
    <row r="1325">
      <c r="A1325" s="101"/>
      <c r="B1325" s="90"/>
      <c r="C1325" s="90"/>
    </row>
    <row r="1326">
      <c r="A1326" s="101"/>
      <c r="B1326" s="90"/>
      <c r="C1326" s="90"/>
    </row>
    <row r="1327">
      <c r="A1327" s="101"/>
      <c r="B1327" s="90"/>
      <c r="C1327" s="90"/>
    </row>
    <row r="1328">
      <c r="A1328" s="101"/>
      <c r="B1328" s="90"/>
      <c r="C1328" s="90"/>
    </row>
    <row r="1329">
      <c r="A1329" s="101"/>
      <c r="B1329" s="90"/>
      <c r="C1329" s="90"/>
    </row>
    <row r="1330">
      <c r="A1330" s="101"/>
      <c r="B1330" s="90"/>
      <c r="C1330" s="90"/>
    </row>
    <row r="1331">
      <c r="A1331" s="101"/>
      <c r="B1331" s="90"/>
      <c r="C1331" s="90"/>
    </row>
    <row r="1332">
      <c r="A1332" s="101"/>
      <c r="B1332" s="90"/>
      <c r="C1332" s="90"/>
    </row>
    <row r="1333">
      <c r="A1333" s="101"/>
      <c r="B1333" s="90"/>
      <c r="C1333" s="90"/>
    </row>
    <row r="1334">
      <c r="A1334" s="101"/>
      <c r="B1334" s="90"/>
      <c r="C1334" s="90"/>
    </row>
    <row r="1335">
      <c r="A1335" s="101"/>
      <c r="B1335" s="90"/>
      <c r="C1335" s="90"/>
    </row>
    <row r="1336">
      <c r="A1336" s="101"/>
      <c r="B1336" s="90"/>
      <c r="C1336" s="90"/>
    </row>
    <row r="1337">
      <c r="A1337" s="101"/>
      <c r="B1337" s="90"/>
      <c r="C1337" s="90"/>
    </row>
    <row r="1338">
      <c r="A1338" s="101"/>
      <c r="B1338" s="90"/>
      <c r="C1338" s="90"/>
    </row>
    <row r="1339">
      <c r="A1339" s="101"/>
      <c r="B1339" s="90"/>
      <c r="C1339" s="90"/>
    </row>
    <row r="1340">
      <c r="A1340" s="101"/>
      <c r="B1340" s="90"/>
      <c r="C1340" s="90"/>
    </row>
    <row r="1341">
      <c r="A1341" s="101"/>
      <c r="B1341" s="90"/>
      <c r="C1341" s="90"/>
    </row>
    <row r="1342">
      <c r="A1342" s="101"/>
      <c r="B1342" s="90"/>
      <c r="C1342" s="90"/>
    </row>
    <row r="1343">
      <c r="A1343" s="101"/>
      <c r="B1343" s="90"/>
      <c r="C1343" s="90"/>
    </row>
    <row r="1344">
      <c r="A1344" s="101"/>
      <c r="B1344" s="90"/>
      <c r="C1344" s="90"/>
    </row>
    <row r="1345">
      <c r="A1345" s="101"/>
      <c r="B1345" s="90"/>
      <c r="C1345" s="90"/>
    </row>
    <row r="1346">
      <c r="A1346" s="101"/>
      <c r="B1346" s="90"/>
      <c r="C1346" s="90"/>
    </row>
    <row r="1347">
      <c r="A1347" s="101"/>
      <c r="B1347" s="90"/>
      <c r="C1347" s="90"/>
    </row>
    <row r="1348">
      <c r="A1348" s="101"/>
      <c r="B1348" s="90"/>
      <c r="C1348" s="90"/>
    </row>
    <row r="1349">
      <c r="A1349" s="101"/>
      <c r="B1349" s="90"/>
      <c r="C1349" s="90"/>
    </row>
    <row r="1350">
      <c r="A1350" s="101"/>
      <c r="B1350" s="90"/>
      <c r="C1350" s="90"/>
    </row>
    <row r="1351">
      <c r="A1351" s="101"/>
      <c r="B1351" s="90"/>
      <c r="C1351" s="90"/>
    </row>
    <row r="1352">
      <c r="A1352" s="101"/>
      <c r="B1352" s="90"/>
      <c r="C1352" s="90"/>
    </row>
    <row r="1353">
      <c r="A1353" s="101"/>
      <c r="B1353" s="90"/>
      <c r="C1353" s="90"/>
    </row>
    <row r="1354">
      <c r="A1354" s="101"/>
      <c r="B1354" s="90"/>
      <c r="C1354" s="90"/>
    </row>
    <row r="1355">
      <c r="A1355" s="101"/>
      <c r="B1355" s="90"/>
      <c r="C1355" s="90"/>
    </row>
    <row r="1356">
      <c r="A1356" s="101"/>
      <c r="B1356" s="90"/>
      <c r="C1356" s="90"/>
    </row>
    <row r="1357">
      <c r="A1357" s="101"/>
      <c r="B1357" s="90"/>
      <c r="C1357" s="90"/>
    </row>
    <row r="1358">
      <c r="A1358" s="101"/>
      <c r="B1358" s="90"/>
      <c r="C1358" s="90"/>
    </row>
    <row r="1359">
      <c r="A1359" s="101"/>
      <c r="B1359" s="90"/>
      <c r="C1359" s="90"/>
    </row>
    <row r="1360">
      <c r="A1360" s="101"/>
      <c r="B1360" s="90"/>
      <c r="C1360" s="90"/>
    </row>
    <row r="1361">
      <c r="A1361" s="101"/>
      <c r="B1361" s="90"/>
      <c r="C1361" s="90"/>
    </row>
    <row r="1362">
      <c r="A1362" s="101"/>
      <c r="B1362" s="90"/>
      <c r="C1362" s="90"/>
    </row>
    <row r="1363">
      <c r="A1363" s="101"/>
      <c r="B1363" s="90"/>
      <c r="C1363" s="90"/>
    </row>
    <row r="1364">
      <c r="A1364" s="101"/>
      <c r="B1364" s="90"/>
      <c r="C1364" s="90"/>
    </row>
    <row r="1365">
      <c r="A1365" s="101"/>
      <c r="B1365" s="90"/>
      <c r="C1365" s="90"/>
    </row>
    <row r="1366">
      <c r="A1366" s="101"/>
      <c r="B1366" s="90"/>
      <c r="C1366" s="90"/>
    </row>
    <row r="1367">
      <c r="A1367" s="101"/>
      <c r="B1367" s="90"/>
      <c r="C1367" s="90"/>
    </row>
    <row r="1368">
      <c r="A1368" s="101"/>
      <c r="B1368" s="90"/>
      <c r="C1368" s="90"/>
    </row>
    <row r="1369">
      <c r="A1369" s="101"/>
      <c r="B1369" s="90"/>
      <c r="C1369" s="90"/>
    </row>
    <row r="1370">
      <c r="A1370" s="101"/>
      <c r="B1370" s="90"/>
      <c r="C1370" s="90"/>
    </row>
    <row r="1371">
      <c r="A1371" s="101"/>
      <c r="B1371" s="90"/>
      <c r="C1371" s="90"/>
    </row>
    <row r="1372">
      <c r="A1372" s="101"/>
      <c r="B1372" s="90"/>
      <c r="C1372" s="90"/>
    </row>
    <row r="1373">
      <c r="A1373" s="101"/>
      <c r="B1373" s="90"/>
      <c r="C1373" s="90"/>
    </row>
    <row r="1374">
      <c r="A1374" s="101"/>
      <c r="B1374" s="90"/>
      <c r="C1374" s="90"/>
    </row>
    <row r="1375">
      <c r="A1375" s="101"/>
      <c r="B1375" s="90"/>
      <c r="C1375" s="90"/>
    </row>
    <row r="1376">
      <c r="A1376" s="101"/>
      <c r="B1376" s="90"/>
      <c r="C1376" s="90"/>
    </row>
    <row r="1377">
      <c r="A1377" s="101"/>
      <c r="B1377" s="90"/>
      <c r="C1377" s="90"/>
    </row>
    <row r="1378">
      <c r="A1378" s="101"/>
      <c r="B1378" s="90"/>
      <c r="C1378" s="90"/>
    </row>
    <row r="1379">
      <c r="A1379" s="101"/>
      <c r="B1379" s="90"/>
      <c r="C1379" s="90"/>
    </row>
    <row r="1380">
      <c r="A1380" s="101"/>
      <c r="B1380" s="90"/>
      <c r="C1380" s="90"/>
    </row>
    <row r="1381">
      <c r="A1381" s="101"/>
      <c r="B1381" s="90"/>
      <c r="C1381" s="90"/>
    </row>
    <row r="1382">
      <c r="A1382" s="101"/>
      <c r="B1382" s="90"/>
      <c r="C1382" s="90"/>
    </row>
    <row r="1383">
      <c r="A1383" s="101"/>
      <c r="B1383" s="90"/>
      <c r="C1383" s="90"/>
    </row>
    <row r="1384">
      <c r="A1384" s="101"/>
      <c r="B1384" s="90"/>
      <c r="C1384" s="90"/>
    </row>
    <row r="1385">
      <c r="A1385" s="101"/>
      <c r="B1385" s="90"/>
      <c r="C1385" s="90"/>
    </row>
    <row r="1386">
      <c r="A1386" s="101"/>
      <c r="B1386" s="90"/>
      <c r="C1386" s="90"/>
    </row>
    <row r="1387">
      <c r="A1387" s="101"/>
      <c r="B1387" s="90"/>
      <c r="C1387" s="90"/>
    </row>
    <row r="1388">
      <c r="A1388" s="101"/>
      <c r="B1388" s="90"/>
      <c r="C1388" s="90"/>
    </row>
    <row r="1389">
      <c r="A1389" s="101"/>
      <c r="B1389" s="90"/>
      <c r="C1389" s="90"/>
    </row>
    <row r="1390">
      <c r="A1390" s="101"/>
      <c r="B1390" s="90"/>
      <c r="C1390" s="90"/>
    </row>
    <row r="1391">
      <c r="A1391" s="101"/>
      <c r="B1391" s="90"/>
      <c r="C1391" s="90"/>
    </row>
    <row r="1392">
      <c r="A1392" s="101"/>
      <c r="B1392" s="90"/>
      <c r="C1392" s="90"/>
    </row>
    <row r="1393">
      <c r="A1393" s="101"/>
      <c r="B1393" s="90"/>
      <c r="C1393" s="90"/>
    </row>
    <row r="1394">
      <c r="A1394" s="101"/>
      <c r="B1394" s="90"/>
      <c r="C1394" s="90"/>
    </row>
    <row r="1395">
      <c r="A1395" s="101"/>
      <c r="B1395" s="90"/>
      <c r="C1395" s="90"/>
    </row>
    <row r="1396">
      <c r="A1396" s="101"/>
      <c r="B1396" s="90"/>
      <c r="C1396" s="90"/>
    </row>
    <row r="1397">
      <c r="A1397" s="101"/>
      <c r="B1397" s="90"/>
      <c r="C1397" s="90"/>
    </row>
    <row r="1398">
      <c r="A1398" s="101"/>
      <c r="B1398" s="90"/>
      <c r="C1398" s="90"/>
    </row>
    <row r="1399">
      <c r="A1399" s="101"/>
      <c r="B1399" s="90"/>
      <c r="C1399" s="90"/>
    </row>
    <row r="1400">
      <c r="A1400" s="101"/>
      <c r="B1400" s="90"/>
      <c r="C1400" s="90"/>
    </row>
    <row r="1401">
      <c r="A1401" s="101"/>
      <c r="B1401" s="90"/>
      <c r="C1401" s="90"/>
    </row>
    <row r="1402">
      <c r="A1402" s="101"/>
      <c r="B1402" s="90"/>
      <c r="C1402" s="90"/>
    </row>
    <row r="1403">
      <c r="A1403" s="101"/>
      <c r="B1403" s="90"/>
      <c r="C1403" s="90"/>
    </row>
    <row r="1404">
      <c r="A1404" s="101"/>
      <c r="B1404" s="90"/>
      <c r="C1404" s="90"/>
    </row>
    <row r="1405">
      <c r="A1405" s="101"/>
      <c r="B1405" s="90"/>
      <c r="C1405" s="90"/>
    </row>
    <row r="1406">
      <c r="A1406" s="101"/>
      <c r="B1406" s="90"/>
      <c r="C1406" s="90"/>
    </row>
    <row r="1407">
      <c r="A1407" s="101"/>
      <c r="B1407" s="90"/>
      <c r="C1407" s="90"/>
    </row>
    <row r="1408">
      <c r="A1408" s="101"/>
      <c r="B1408" s="90"/>
      <c r="C1408" s="90"/>
    </row>
    <row r="1409">
      <c r="A1409" s="101"/>
      <c r="B1409" s="90"/>
      <c r="C1409" s="90"/>
    </row>
    <row r="1410">
      <c r="A1410" s="101"/>
      <c r="B1410" s="90"/>
      <c r="C1410" s="90"/>
    </row>
    <row r="1411">
      <c r="A1411" s="101"/>
      <c r="B1411" s="90"/>
      <c r="C1411" s="90"/>
    </row>
    <row r="1412">
      <c r="A1412" s="101"/>
      <c r="B1412" s="90"/>
      <c r="C1412" s="90"/>
    </row>
    <row r="1413">
      <c r="A1413" s="101"/>
      <c r="B1413" s="90"/>
      <c r="C1413" s="90"/>
    </row>
    <row r="1414">
      <c r="A1414" s="101"/>
      <c r="B1414" s="90"/>
      <c r="C1414" s="90"/>
    </row>
    <row r="1415">
      <c r="A1415" s="101"/>
      <c r="B1415" s="90"/>
      <c r="C1415" s="90"/>
    </row>
    <row r="1416">
      <c r="A1416" s="101"/>
      <c r="B1416" s="90"/>
      <c r="C1416" s="90"/>
    </row>
    <row r="1417">
      <c r="A1417" s="101"/>
      <c r="B1417" s="90"/>
      <c r="C1417" s="90"/>
    </row>
    <row r="1418">
      <c r="A1418" s="101"/>
      <c r="B1418" s="90"/>
      <c r="C1418" s="90"/>
    </row>
    <row r="1419">
      <c r="A1419" s="101"/>
      <c r="B1419" s="90"/>
      <c r="C1419" s="90"/>
    </row>
    <row r="1420">
      <c r="A1420" s="101"/>
      <c r="B1420" s="90"/>
      <c r="C1420" s="90"/>
    </row>
    <row r="1421">
      <c r="A1421" s="101"/>
      <c r="B1421" s="90"/>
      <c r="C1421" s="90"/>
    </row>
    <row r="1422">
      <c r="A1422" s="101"/>
      <c r="B1422" s="90"/>
      <c r="C1422" s="90"/>
    </row>
    <row r="1423">
      <c r="A1423" s="101"/>
      <c r="B1423" s="90"/>
      <c r="C1423" s="90"/>
    </row>
    <row r="1424">
      <c r="A1424" s="101"/>
      <c r="B1424" s="90"/>
      <c r="C1424" s="90"/>
    </row>
    <row r="1425">
      <c r="A1425" s="101"/>
      <c r="B1425" s="90"/>
      <c r="C1425" s="90"/>
    </row>
    <row r="1426">
      <c r="A1426" s="101"/>
      <c r="B1426" s="90"/>
      <c r="C1426" s="90"/>
    </row>
    <row r="1427">
      <c r="A1427" s="101"/>
      <c r="B1427" s="90"/>
      <c r="C1427" s="90"/>
    </row>
    <row r="1428">
      <c r="A1428" s="101"/>
      <c r="B1428" s="90"/>
      <c r="C1428" s="90"/>
    </row>
    <row r="1429">
      <c r="A1429" s="101"/>
      <c r="B1429" s="90"/>
      <c r="C1429" s="90"/>
    </row>
    <row r="1430">
      <c r="A1430" s="101"/>
      <c r="B1430" s="90"/>
      <c r="C1430" s="90"/>
    </row>
    <row r="1431">
      <c r="A1431" s="101"/>
      <c r="B1431" s="90"/>
      <c r="C1431" s="90"/>
    </row>
    <row r="1432">
      <c r="A1432" s="101"/>
      <c r="B1432" s="90"/>
      <c r="C1432" s="90"/>
    </row>
    <row r="1433">
      <c r="A1433" s="101"/>
      <c r="B1433" s="90"/>
      <c r="C1433" s="90"/>
    </row>
    <row r="1434">
      <c r="A1434" s="101"/>
      <c r="B1434" s="90"/>
      <c r="C1434" s="90"/>
    </row>
    <row r="1435">
      <c r="A1435" s="101"/>
      <c r="B1435" s="90"/>
      <c r="C1435" s="90"/>
    </row>
    <row r="1436">
      <c r="A1436" s="101"/>
      <c r="B1436" s="90"/>
      <c r="C1436" s="90"/>
    </row>
    <row r="1437">
      <c r="A1437" s="101"/>
      <c r="B1437" s="90"/>
      <c r="C1437" s="90"/>
    </row>
    <row r="1438">
      <c r="A1438" s="101"/>
      <c r="B1438" s="90"/>
      <c r="C1438" s="90"/>
    </row>
    <row r="1439">
      <c r="A1439" s="101"/>
      <c r="B1439" s="90"/>
      <c r="C1439" s="90"/>
    </row>
    <row r="1440">
      <c r="A1440" s="101"/>
      <c r="B1440" s="90"/>
      <c r="C1440" s="90"/>
    </row>
    <row r="1441">
      <c r="A1441" s="101"/>
      <c r="B1441" s="90"/>
      <c r="C1441" s="90"/>
    </row>
    <row r="1442">
      <c r="A1442" s="101"/>
      <c r="B1442" s="90"/>
      <c r="C1442" s="90"/>
    </row>
    <row r="1443">
      <c r="A1443" s="101"/>
      <c r="B1443" s="90"/>
      <c r="C1443" s="90"/>
    </row>
    <row r="1444">
      <c r="A1444" s="101"/>
      <c r="B1444" s="90"/>
      <c r="C1444" s="90"/>
    </row>
    <row r="1445">
      <c r="A1445" s="101"/>
      <c r="B1445" s="90"/>
      <c r="C1445" s="90"/>
    </row>
    <row r="1446">
      <c r="A1446" s="101"/>
      <c r="B1446" s="90"/>
      <c r="C1446" s="90"/>
    </row>
    <row r="1447">
      <c r="A1447" s="101"/>
      <c r="B1447" s="90"/>
      <c r="C1447" s="90"/>
    </row>
    <row r="1448">
      <c r="A1448" s="101"/>
      <c r="B1448" s="90"/>
      <c r="C1448" s="90"/>
    </row>
    <row r="1449">
      <c r="A1449" s="101"/>
      <c r="B1449" s="90"/>
      <c r="C1449" s="90"/>
    </row>
    <row r="1450">
      <c r="A1450" s="101"/>
      <c r="B1450" s="90"/>
      <c r="C1450" s="90"/>
    </row>
    <row r="1451">
      <c r="A1451" s="101"/>
      <c r="B1451" s="90"/>
      <c r="C1451" s="90"/>
    </row>
    <row r="1452">
      <c r="A1452" s="101"/>
      <c r="B1452" s="90"/>
      <c r="C1452" s="90"/>
    </row>
    <row r="1453">
      <c r="A1453" s="101"/>
      <c r="B1453" s="90"/>
      <c r="C1453" s="90"/>
    </row>
    <row r="1454">
      <c r="A1454" s="101"/>
      <c r="B1454" s="90"/>
      <c r="C1454" s="90"/>
    </row>
    <row r="1455">
      <c r="A1455" s="101"/>
      <c r="B1455" s="90"/>
      <c r="C1455" s="90"/>
    </row>
    <row r="1456">
      <c r="A1456" s="101"/>
      <c r="B1456" s="90"/>
      <c r="C1456" s="90"/>
    </row>
    <row r="1457">
      <c r="A1457" s="101"/>
      <c r="B1457" s="90"/>
      <c r="C1457" s="90"/>
    </row>
    <row r="1458">
      <c r="A1458" s="101"/>
      <c r="B1458" s="90"/>
      <c r="C1458" s="90"/>
    </row>
    <row r="1459">
      <c r="A1459" s="101"/>
      <c r="B1459" s="90"/>
      <c r="C1459" s="90"/>
    </row>
    <row r="1460">
      <c r="A1460" s="101"/>
      <c r="B1460" s="90"/>
      <c r="C1460" s="90"/>
    </row>
    <row r="1461">
      <c r="A1461" s="101"/>
      <c r="B1461" s="90"/>
      <c r="C1461" s="90"/>
    </row>
    <row r="1462">
      <c r="A1462" s="101"/>
      <c r="B1462" s="90"/>
      <c r="C1462" s="90"/>
    </row>
    <row r="1463">
      <c r="A1463" s="101"/>
      <c r="B1463" s="90"/>
      <c r="C1463" s="90"/>
    </row>
    <row r="1464">
      <c r="A1464" s="101"/>
      <c r="B1464" s="90"/>
      <c r="C1464" s="90"/>
    </row>
    <row r="1465">
      <c r="A1465" s="101"/>
      <c r="B1465" s="90"/>
      <c r="C1465" s="90"/>
    </row>
    <row r="1466">
      <c r="A1466" s="101"/>
      <c r="B1466" s="90"/>
      <c r="C1466" s="90"/>
    </row>
    <row r="1467">
      <c r="A1467" s="101"/>
      <c r="B1467" s="90"/>
      <c r="C1467" s="90"/>
    </row>
    <row r="1468">
      <c r="A1468" s="101"/>
      <c r="B1468" s="90"/>
      <c r="C1468" s="90"/>
    </row>
    <row r="1469">
      <c r="A1469" s="101"/>
      <c r="B1469" s="90"/>
      <c r="C1469" s="90"/>
    </row>
    <row r="1470">
      <c r="A1470" s="101"/>
      <c r="B1470" s="90"/>
      <c r="C1470" s="90"/>
    </row>
    <row r="1471">
      <c r="A1471" s="101"/>
      <c r="B1471" s="90"/>
      <c r="C1471" s="90"/>
    </row>
    <row r="1472">
      <c r="A1472" s="101"/>
      <c r="B1472" s="90"/>
      <c r="C1472" s="90"/>
    </row>
    <row r="1473">
      <c r="A1473" s="101"/>
      <c r="B1473" s="90"/>
      <c r="C1473" s="90"/>
    </row>
    <row r="1474">
      <c r="A1474" s="101"/>
      <c r="B1474" s="90"/>
      <c r="C1474" s="90"/>
    </row>
    <row r="1475">
      <c r="A1475" s="101"/>
      <c r="B1475" s="90"/>
      <c r="C1475" s="90"/>
    </row>
    <row r="1476">
      <c r="A1476" s="101"/>
      <c r="B1476" s="90"/>
      <c r="C1476" s="90"/>
    </row>
    <row r="1477">
      <c r="A1477" s="101"/>
      <c r="B1477" s="90"/>
      <c r="C1477" s="90"/>
    </row>
    <row r="1478">
      <c r="A1478" s="101"/>
      <c r="B1478" s="90"/>
      <c r="C1478" s="90"/>
    </row>
    <row r="1479">
      <c r="A1479" s="101"/>
      <c r="B1479" s="90"/>
      <c r="C1479" s="90"/>
    </row>
    <row r="1480">
      <c r="A1480" s="101"/>
      <c r="B1480" s="90"/>
      <c r="C1480" s="90"/>
    </row>
    <row r="1481">
      <c r="A1481" s="101"/>
      <c r="B1481" s="90"/>
      <c r="C1481" s="90"/>
    </row>
    <row r="1482">
      <c r="A1482" s="101"/>
      <c r="B1482" s="90"/>
      <c r="C1482" s="90"/>
    </row>
    <row r="1483">
      <c r="A1483" s="101"/>
      <c r="B1483" s="90"/>
      <c r="C1483" s="90"/>
    </row>
    <row r="1484">
      <c r="A1484" s="101"/>
      <c r="B1484" s="90"/>
      <c r="C1484" s="90"/>
    </row>
    <row r="1485">
      <c r="A1485" s="101"/>
      <c r="B1485" s="90"/>
      <c r="C1485" s="90"/>
    </row>
    <row r="1486">
      <c r="A1486" s="101"/>
      <c r="B1486" s="90"/>
      <c r="C1486" s="90"/>
    </row>
    <row r="1487">
      <c r="A1487" s="101"/>
      <c r="B1487" s="90"/>
      <c r="C1487" s="90"/>
    </row>
    <row r="1488">
      <c r="A1488" s="101"/>
      <c r="B1488" s="90"/>
      <c r="C1488" s="90"/>
    </row>
    <row r="1489">
      <c r="A1489" s="101"/>
      <c r="B1489" s="90"/>
      <c r="C1489" s="90"/>
    </row>
    <row r="1490">
      <c r="A1490" s="101"/>
      <c r="B1490" s="90"/>
      <c r="C1490" s="90"/>
    </row>
    <row r="1491">
      <c r="A1491" s="101"/>
      <c r="B1491" s="90"/>
      <c r="C1491" s="90"/>
    </row>
    <row r="1492">
      <c r="A1492" s="101"/>
      <c r="B1492" s="90"/>
      <c r="C1492" s="90"/>
    </row>
    <row r="1493">
      <c r="A1493" s="101"/>
      <c r="B1493" s="90"/>
      <c r="C1493" s="90"/>
    </row>
    <row r="1494">
      <c r="A1494" s="101"/>
      <c r="B1494" s="90"/>
      <c r="C1494" s="90"/>
    </row>
    <row r="1495">
      <c r="A1495" s="101"/>
      <c r="B1495" s="90"/>
      <c r="C1495" s="90"/>
    </row>
    <row r="1496">
      <c r="A1496" s="101"/>
      <c r="B1496" s="90"/>
      <c r="C1496" s="90"/>
    </row>
    <row r="1497">
      <c r="A1497" s="101"/>
      <c r="B1497" s="90"/>
      <c r="C1497" s="90"/>
    </row>
    <row r="1498">
      <c r="A1498" s="101"/>
      <c r="B1498" s="90"/>
      <c r="C1498" s="90"/>
    </row>
    <row r="1499">
      <c r="A1499" s="101"/>
      <c r="B1499" s="90"/>
      <c r="C1499" s="90"/>
    </row>
    <row r="1500">
      <c r="A1500" s="101"/>
      <c r="B1500" s="90"/>
      <c r="C1500" s="90"/>
    </row>
    <row r="1501">
      <c r="A1501" s="101"/>
      <c r="B1501" s="90"/>
      <c r="C1501" s="90"/>
    </row>
    <row r="1502">
      <c r="A1502" s="101"/>
      <c r="B1502" s="90"/>
      <c r="C1502" s="90"/>
    </row>
    <row r="1503">
      <c r="A1503" s="101"/>
      <c r="B1503" s="90"/>
      <c r="C1503" s="90"/>
    </row>
    <row r="1504">
      <c r="A1504" s="101"/>
      <c r="B1504" s="90"/>
      <c r="C1504" s="90"/>
    </row>
    <row r="1505">
      <c r="A1505" s="101"/>
      <c r="B1505" s="90"/>
      <c r="C1505" s="90"/>
    </row>
    <row r="1506">
      <c r="A1506" s="101"/>
      <c r="B1506" s="90"/>
      <c r="C1506" s="90"/>
    </row>
    <row r="1507">
      <c r="A1507" s="101"/>
      <c r="B1507" s="90"/>
      <c r="C1507" s="90"/>
    </row>
    <row r="1508">
      <c r="A1508" s="101"/>
      <c r="B1508" s="90"/>
      <c r="C1508" s="90"/>
    </row>
    <row r="1509">
      <c r="A1509" s="101"/>
      <c r="B1509" s="90"/>
      <c r="C1509" s="90"/>
    </row>
    <row r="1510">
      <c r="A1510" s="101"/>
      <c r="B1510" s="90"/>
      <c r="C1510" s="90"/>
    </row>
    <row r="1511">
      <c r="A1511" s="101"/>
      <c r="B1511" s="90"/>
      <c r="C1511" s="90"/>
    </row>
    <row r="1512">
      <c r="A1512" s="101"/>
      <c r="B1512" s="90"/>
      <c r="C1512" s="90"/>
    </row>
    <row r="1513">
      <c r="A1513" s="101"/>
      <c r="B1513" s="90"/>
      <c r="C1513" s="90"/>
    </row>
    <row r="1514">
      <c r="A1514" s="101"/>
      <c r="B1514" s="90"/>
      <c r="C1514" s="90"/>
    </row>
    <row r="1515">
      <c r="A1515" s="101"/>
      <c r="B1515" s="90"/>
      <c r="C1515" s="90"/>
    </row>
    <row r="1516">
      <c r="A1516" s="101"/>
      <c r="B1516" s="90"/>
      <c r="C1516" s="90"/>
    </row>
    <row r="1517">
      <c r="A1517" s="101"/>
      <c r="B1517" s="90"/>
      <c r="C1517" s="90"/>
    </row>
    <row r="1518">
      <c r="A1518" s="101"/>
      <c r="B1518" s="90"/>
      <c r="C1518" s="90"/>
    </row>
    <row r="1519">
      <c r="A1519" s="101"/>
      <c r="B1519" s="90"/>
      <c r="C1519" s="90"/>
    </row>
    <row r="1520">
      <c r="A1520" s="101"/>
      <c r="B1520" s="90"/>
      <c r="C1520" s="90"/>
    </row>
    <row r="1521">
      <c r="A1521" s="101"/>
      <c r="B1521" s="90"/>
      <c r="C1521" s="90"/>
    </row>
    <row r="1522">
      <c r="A1522" s="101"/>
      <c r="B1522" s="90"/>
      <c r="C1522" s="90"/>
    </row>
    <row r="1523">
      <c r="A1523" s="101"/>
      <c r="B1523" s="90"/>
      <c r="C1523" s="90"/>
    </row>
    <row r="1524">
      <c r="A1524" s="101"/>
      <c r="B1524" s="90"/>
      <c r="C1524" s="90"/>
    </row>
    <row r="1525">
      <c r="A1525" s="101"/>
      <c r="B1525" s="90"/>
      <c r="C1525" s="90"/>
    </row>
    <row r="1526">
      <c r="A1526" s="101"/>
      <c r="B1526" s="90"/>
      <c r="C1526" s="90"/>
    </row>
    <row r="1527">
      <c r="A1527" s="101"/>
      <c r="B1527" s="90"/>
      <c r="C1527" s="90"/>
    </row>
    <row r="1528">
      <c r="A1528" s="101"/>
      <c r="B1528" s="90"/>
      <c r="C1528" s="90"/>
    </row>
    <row r="1529">
      <c r="A1529" s="101"/>
      <c r="B1529" s="90"/>
      <c r="C1529" s="90"/>
    </row>
    <row r="1530">
      <c r="A1530" s="101"/>
      <c r="B1530" s="90"/>
      <c r="C1530" s="90"/>
    </row>
    <row r="1531">
      <c r="A1531" s="101"/>
      <c r="B1531" s="90"/>
      <c r="C1531" s="90"/>
    </row>
    <row r="1532">
      <c r="A1532" s="101"/>
      <c r="B1532" s="90"/>
      <c r="C1532" s="90"/>
    </row>
    <row r="1533">
      <c r="A1533" s="101"/>
      <c r="B1533" s="90"/>
      <c r="C1533" s="90"/>
    </row>
    <row r="1534">
      <c r="A1534" s="101"/>
      <c r="B1534" s="90"/>
      <c r="C1534" s="90"/>
    </row>
    <row r="1535">
      <c r="A1535" s="101"/>
      <c r="B1535" s="90"/>
      <c r="C1535" s="90"/>
    </row>
    <row r="1536">
      <c r="A1536" s="101"/>
      <c r="B1536" s="90"/>
      <c r="C1536" s="90"/>
    </row>
    <row r="1537">
      <c r="A1537" s="101"/>
      <c r="B1537" s="90"/>
      <c r="C1537" s="90"/>
    </row>
    <row r="1538">
      <c r="A1538" s="101"/>
      <c r="B1538" s="90"/>
      <c r="C1538" s="90"/>
    </row>
    <row r="1539">
      <c r="A1539" s="101"/>
      <c r="B1539" s="90"/>
      <c r="C1539" s="90"/>
    </row>
    <row r="1540">
      <c r="A1540" s="101"/>
      <c r="B1540" s="90"/>
      <c r="C1540" s="90"/>
    </row>
    <row r="1541">
      <c r="A1541" s="101"/>
      <c r="B1541" s="90"/>
      <c r="C1541" s="90"/>
    </row>
    <row r="1542">
      <c r="A1542" s="101"/>
      <c r="B1542" s="90"/>
      <c r="C1542" s="90"/>
    </row>
    <row r="1543">
      <c r="A1543" s="101"/>
      <c r="B1543" s="90"/>
      <c r="C1543" s="90"/>
    </row>
    <row r="1544">
      <c r="A1544" s="101"/>
      <c r="B1544" s="90"/>
      <c r="C1544" s="90"/>
    </row>
    <row r="1545">
      <c r="A1545" s="101"/>
      <c r="B1545" s="90"/>
      <c r="C1545" s="90"/>
    </row>
    <row r="1546">
      <c r="A1546" s="101"/>
      <c r="B1546" s="90"/>
      <c r="C1546" s="90"/>
    </row>
    <row r="1547">
      <c r="A1547" s="101"/>
      <c r="B1547" s="90"/>
      <c r="C1547" s="90"/>
    </row>
    <row r="1548">
      <c r="A1548" s="101"/>
      <c r="B1548" s="90"/>
      <c r="C1548" s="90"/>
    </row>
    <row r="1549">
      <c r="A1549" s="101"/>
      <c r="B1549" s="90"/>
      <c r="C1549" s="90"/>
    </row>
    <row r="1550">
      <c r="A1550" s="101"/>
      <c r="B1550" s="90"/>
      <c r="C1550" s="90"/>
    </row>
    <row r="1551">
      <c r="A1551" s="101"/>
      <c r="B1551" s="90"/>
      <c r="C1551" s="90"/>
    </row>
    <row r="1552">
      <c r="A1552" s="101"/>
      <c r="B1552" s="90"/>
      <c r="C1552" s="90"/>
    </row>
    <row r="1553">
      <c r="A1553" s="101"/>
      <c r="B1553" s="90"/>
      <c r="C1553" s="90"/>
    </row>
    <row r="1554">
      <c r="A1554" s="101"/>
      <c r="B1554" s="90"/>
      <c r="C1554" s="90"/>
    </row>
    <row r="1555">
      <c r="A1555" s="101"/>
      <c r="B1555" s="90"/>
      <c r="C1555" s="90"/>
    </row>
    <row r="1556">
      <c r="A1556" s="101"/>
      <c r="B1556" s="90"/>
      <c r="C1556" s="90"/>
    </row>
    <row r="1557">
      <c r="A1557" s="101"/>
      <c r="B1557" s="90"/>
      <c r="C1557" s="90"/>
    </row>
    <row r="1558">
      <c r="A1558" s="101"/>
      <c r="B1558" s="90"/>
      <c r="C1558" s="90"/>
    </row>
    <row r="1559">
      <c r="A1559" s="101"/>
      <c r="B1559" s="90"/>
      <c r="C1559" s="90"/>
    </row>
    <row r="1560">
      <c r="A1560" s="101"/>
      <c r="B1560" s="90"/>
      <c r="C1560" s="90"/>
    </row>
    <row r="1561">
      <c r="A1561" s="101"/>
      <c r="B1561" s="90"/>
      <c r="C1561" s="90"/>
    </row>
    <row r="1562">
      <c r="A1562" s="101"/>
      <c r="B1562" s="90"/>
      <c r="C1562" s="90"/>
    </row>
    <row r="1563">
      <c r="A1563" s="101"/>
      <c r="B1563" s="90"/>
      <c r="C1563" s="90"/>
    </row>
    <row r="1564">
      <c r="A1564" s="101"/>
      <c r="B1564" s="90"/>
      <c r="C1564" s="90"/>
    </row>
    <row r="1565">
      <c r="A1565" s="101"/>
      <c r="B1565" s="90"/>
      <c r="C1565" s="90"/>
    </row>
    <row r="1566">
      <c r="A1566" s="101"/>
      <c r="B1566" s="90"/>
      <c r="C1566" s="90"/>
    </row>
    <row r="1567">
      <c r="A1567" s="101"/>
      <c r="B1567" s="90"/>
      <c r="C1567" s="90"/>
    </row>
    <row r="1568">
      <c r="A1568" s="101"/>
      <c r="B1568" s="90"/>
      <c r="C1568" s="90"/>
    </row>
    <row r="1569">
      <c r="A1569" s="101"/>
      <c r="B1569" s="90"/>
      <c r="C1569" s="90"/>
    </row>
    <row r="1570">
      <c r="A1570" s="101"/>
      <c r="B1570" s="90"/>
      <c r="C1570" s="90"/>
    </row>
    <row r="1571">
      <c r="A1571" s="101"/>
      <c r="B1571" s="90"/>
      <c r="C1571" s="90"/>
    </row>
    <row r="1572">
      <c r="A1572" s="101"/>
      <c r="B1572" s="90"/>
      <c r="C1572" s="90"/>
    </row>
    <row r="1573">
      <c r="A1573" s="101"/>
      <c r="B1573" s="90"/>
      <c r="C1573" s="90"/>
    </row>
    <row r="1574">
      <c r="A1574" s="101"/>
      <c r="B1574" s="90"/>
      <c r="C1574" s="90"/>
    </row>
    <row r="1575">
      <c r="A1575" s="101"/>
      <c r="B1575" s="90"/>
      <c r="C1575" s="90"/>
    </row>
    <row r="1576">
      <c r="A1576" s="101"/>
      <c r="B1576" s="90"/>
      <c r="C1576" s="90"/>
    </row>
    <row r="1577">
      <c r="A1577" s="101"/>
      <c r="B1577" s="90"/>
      <c r="C1577" s="90"/>
    </row>
    <row r="1578">
      <c r="A1578" s="101"/>
      <c r="B1578" s="90"/>
      <c r="C1578" s="90"/>
    </row>
    <row r="1579">
      <c r="A1579" s="101"/>
      <c r="B1579" s="90"/>
      <c r="C1579" s="90"/>
    </row>
    <row r="1580">
      <c r="A1580" s="101"/>
      <c r="B1580" s="90"/>
      <c r="C1580" s="90"/>
    </row>
    <row r="1581">
      <c r="A1581" s="101"/>
      <c r="B1581" s="90"/>
      <c r="C1581" s="90"/>
    </row>
    <row r="1582">
      <c r="A1582" s="101"/>
      <c r="B1582" s="90"/>
      <c r="C1582" s="90"/>
    </row>
    <row r="1583">
      <c r="A1583" s="101"/>
      <c r="B1583" s="90"/>
      <c r="C1583" s="90"/>
    </row>
    <row r="1584">
      <c r="A1584" s="101"/>
      <c r="B1584" s="90"/>
      <c r="C1584" s="90"/>
    </row>
    <row r="1585">
      <c r="A1585" s="101"/>
      <c r="B1585" s="90"/>
      <c r="C1585" s="90"/>
    </row>
    <row r="1586">
      <c r="A1586" s="101"/>
      <c r="B1586" s="90"/>
      <c r="C1586" s="90"/>
    </row>
    <row r="1587">
      <c r="A1587" s="101"/>
      <c r="B1587" s="90"/>
      <c r="C1587" s="90"/>
    </row>
    <row r="1588">
      <c r="A1588" s="101"/>
      <c r="B1588" s="90"/>
      <c r="C1588" s="90"/>
    </row>
    <row r="1589">
      <c r="A1589" s="101"/>
      <c r="B1589" s="90"/>
      <c r="C1589" s="90"/>
    </row>
    <row r="1590">
      <c r="A1590" s="101"/>
      <c r="B1590" s="90"/>
      <c r="C1590" s="90"/>
    </row>
    <row r="1591">
      <c r="A1591" s="101"/>
      <c r="B1591" s="90"/>
      <c r="C1591" s="90"/>
    </row>
    <row r="1592">
      <c r="A1592" s="101"/>
      <c r="B1592" s="90"/>
      <c r="C1592" s="90"/>
    </row>
    <row r="1593">
      <c r="A1593" s="101"/>
      <c r="B1593" s="90"/>
      <c r="C1593" s="90"/>
    </row>
    <row r="1594">
      <c r="A1594" s="101"/>
      <c r="B1594" s="90"/>
      <c r="C1594" s="90"/>
    </row>
    <row r="1595">
      <c r="A1595" s="101"/>
      <c r="B1595" s="90"/>
      <c r="C1595" s="90"/>
    </row>
    <row r="1596">
      <c r="A1596" s="101"/>
      <c r="B1596" s="90"/>
      <c r="C1596" s="90"/>
    </row>
    <row r="1597">
      <c r="A1597" s="101"/>
      <c r="B1597" s="90"/>
      <c r="C1597" s="90"/>
    </row>
    <row r="1598">
      <c r="A1598" s="101"/>
      <c r="B1598" s="90"/>
      <c r="C1598" s="90"/>
    </row>
    <row r="1599">
      <c r="A1599" s="101"/>
      <c r="B1599" s="90"/>
      <c r="C1599" s="90"/>
    </row>
    <row r="1600">
      <c r="A1600" s="101"/>
      <c r="B1600" s="90"/>
      <c r="C1600" s="90"/>
    </row>
    <row r="1601">
      <c r="A1601" s="101"/>
      <c r="B1601" s="90"/>
      <c r="C1601" s="90"/>
    </row>
    <row r="1602">
      <c r="A1602" s="101"/>
      <c r="B1602" s="90"/>
      <c r="C1602" s="90"/>
    </row>
    <row r="1603">
      <c r="A1603" s="101"/>
      <c r="B1603" s="90"/>
      <c r="C1603" s="90"/>
    </row>
    <row r="1604">
      <c r="A1604" s="101"/>
      <c r="B1604" s="90"/>
      <c r="C1604" s="90"/>
    </row>
    <row r="1605">
      <c r="A1605" s="101"/>
      <c r="B1605" s="90"/>
      <c r="C1605" s="90"/>
    </row>
    <row r="1606">
      <c r="A1606" s="101"/>
      <c r="B1606" s="90"/>
      <c r="C1606" s="90"/>
    </row>
    <row r="1607">
      <c r="A1607" s="101"/>
      <c r="B1607" s="90"/>
      <c r="C1607" s="90"/>
    </row>
    <row r="1608">
      <c r="A1608" s="101"/>
      <c r="B1608" s="90"/>
      <c r="C1608" s="90"/>
    </row>
    <row r="1609">
      <c r="A1609" s="101"/>
      <c r="B1609" s="90"/>
      <c r="C1609" s="90"/>
    </row>
    <row r="1610">
      <c r="A1610" s="101"/>
      <c r="B1610" s="90"/>
      <c r="C1610" s="90"/>
    </row>
    <row r="1611">
      <c r="A1611" s="101"/>
      <c r="B1611" s="90"/>
      <c r="C1611" s="90"/>
    </row>
    <row r="1612">
      <c r="A1612" s="101"/>
      <c r="B1612" s="90"/>
      <c r="C1612" s="90"/>
    </row>
    <row r="1613">
      <c r="A1613" s="101"/>
      <c r="B1613" s="90"/>
      <c r="C1613" s="90"/>
    </row>
    <row r="1614">
      <c r="A1614" s="101"/>
      <c r="B1614" s="90"/>
      <c r="C1614" s="90"/>
    </row>
    <row r="1615">
      <c r="A1615" s="101"/>
      <c r="B1615" s="90"/>
      <c r="C1615" s="90"/>
    </row>
    <row r="1616">
      <c r="A1616" s="101"/>
      <c r="B1616" s="90"/>
      <c r="C1616" s="90"/>
    </row>
    <row r="1617">
      <c r="A1617" s="101"/>
      <c r="B1617" s="90"/>
      <c r="C1617" s="90"/>
    </row>
    <row r="1618">
      <c r="A1618" s="101"/>
      <c r="B1618" s="90"/>
      <c r="C1618" s="90"/>
    </row>
    <row r="1619">
      <c r="A1619" s="101"/>
      <c r="B1619" s="90"/>
      <c r="C1619" s="90"/>
    </row>
    <row r="1620">
      <c r="A1620" s="101"/>
      <c r="B1620" s="90"/>
      <c r="C1620" s="90"/>
    </row>
    <row r="1621">
      <c r="A1621" s="101"/>
      <c r="B1621" s="90"/>
      <c r="C1621" s="90"/>
    </row>
    <row r="1622">
      <c r="A1622" s="101"/>
      <c r="B1622" s="90"/>
      <c r="C1622" s="90"/>
    </row>
    <row r="1623">
      <c r="A1623" s="101"/>
      <c r="B1623" s="90"/>
      <c r="C1623" s="90"/>
    </row>
    <row r="1624">
      <c r="A1624" s="101"/>
      <c r="B1624" s="90"/>
      <c r="C1624" s="90"/>
    </row>
    <row r="1625">
      <c r="A1625" s="101"/>
      <c r="B1625" s="90"/>
      <c r="C1625" s="90"/>
    </row>
    <row r="1626">
      <c r="A1626" s="101"/>
      <c r="B1626" s="90"/>
      <c r="C1626" s="90"/>
    </row>
    <row r="1627">
      <c r="A1627" s="101"/>
      <c r="B1627" s="90"/>
      <c r="C1627" s="90"/>
    </row>
    <row r="1628">
      <c r="A1628" s="101"/>
      <c r="B1628" s="90"/>
      <c r="C1628" s="90"/>
    </row>
    <row r="1629">
      <c r="A1629" s="101"/>
      <c r="B1629" s="90"/>
      <c r="C1629" s="90"/>
    </row>
    <row r="1630">
      <c r="A1630" s="101"/>
      <c r="B1630" s="90"/>
      <c r="C1630" s="90"/>
    </row>
    <row r="1631">
      <c r="A1631" s="101"/>
      <c r="B1631" s="90"/>
      <c r="C1631" s="90"/>
    </row>
    <row r="1632">
      <c r="A1632" s="101"/>
      <c r="B1632" s="90"/>
      <c r="C1632" s="90"/>
    </row>
    <row r="1633">
      <c r="A1633" s="101"/>
      <c r="B1633" s="90"/>
      <c r="C1633" s="90"/>
    </row>
    <row r="1634">
      <c r="A1634" s="101"/>
      <c r="B1634" s="90"/>
      <c r="C1634" s="90"/>
    </row>
    <row r="1635">
      <c r="A1635" s="101"/>
      <c r="B1635" s="90"/>
      <c r="C1635" s="90"/>
    </row>
    <row r="1636">
      <c r="A1636" s="101"/>
      <c r="B1636" s="90"/>
      <c r="C1636" s="90"/>
    </row>
    <row r="1637">
      <c r="A1637" s="101"/>
      <c r="B1637" s="90"/>
      <c r="C1637" s="90"/>
    </row>
    <row r="1638">
      <c r="A1638" s="101"/>
      <c r="B1638" s="90"/>
      <c r="C1638" s="90"/>
    </row>
    <row r="1639">
      <c r="A1639" s="101"/>
      <c r="B1639" s="90"/>
      <c r="C1639" s="90"/>
    </row>
    <row r="1640">
      <c r="A1640" s="101"/>
      <c r="B1640" s="90"/>
      <c r="C1640" s="90"/>
    </row>
    <row r="1641">
      <c r="A1641" s="101"/>
      <c r="B1641" s="90"/>
      <c r="C1641" s="90"/>
    </row>
    <row r="1642">
      <c r="A1642" s="101"/>
      <c r="B1642" s="90"/>
      <c r="C1642" s="90"/>
    </row>
    <row r="1643">
      <c r="A1643" s="101"/>
      <c r="B1643" s="90"/>
      <c r="C1643" s="90"/>
    </row>
    <row r="1644">
      <c r="A1644" s="101"/>
      <c r="B1644" s="90"/>
      <c r="C1644" s="90"/>
    </row>
    <row r="1645">
      <c r="A1645" s="101"/>
      <c r="B1645" s="90"/>
      <c r="C1645" s="90"/>
    </row>
    <row r="1646">
      <c r="A1646" s="101"/>
      <c r="B1646" s="90"/>
      <c r="C1646" s="90"/>
    </row>
    <row r="1647">
      <c r="A1647" s="101"/>
      <c r="B1647" s="90"/>
      <c r="C1647" s="90"/>
    </row>
    <row r="1648">
      <c r="A1648" s="101"/>
      <c r="B1648" s="90"/>
      <c r="C1648" s="90"/>
    </row>
    <row r="1649">
      <c r="A1649" s="101"/>
      <c r="B1649" s="90"/>
      <c r="C1649" s="90"/>
    </row>
    <row r="1650">
      <c r="A1650" s="101"/>
      <c r="B1650" s="90"/>
      <c r="C1650" s="90"/>
    </row>
    <row r="1651">
      <c r="A1651" s="101"/>
      <c r="B1651" s="90"/>
      <c r="C1651" s="90"/>
    </row>
    <row r="1652">
      <c r="A1652" s="101"/>
      <c r="B1652" s="90"/>
      <c r="C1652" s="90"/>
    </row>
    <row r="1653">
      <c r="A1653" s="101"/>
      <c r="B1653" s="90"/>
      <c r="C1653" s="90"/>
    </row>
    <row r="1654">
      <c r="A1654" s="101"/>
      <c r="B1654" s="90"/>
      <c r="C1654" s="90"/>
    </row>
    <row r="1655">
      <c r="A1655" s="101"/>
      <c r="B1655" s="90"/>
      <c r="C1655" s="90"/>
    </row>
    <row r="1656">
      <c r="A1656" s="101"/>
      <c r="B1656" s="90"/>
      <c r="C1656" s="90"/>
    </row>
    <row r="1657">
      <c r="A1657" s="101"/>
      <c r="B1657" s="90"/>
      <c r="C1657" s="90"/>
    </row>
    <row r="1658">
      <c r="A1658" s="101"/>
      <c r="B1658" s="90"/>
      <c r="C1658" s="90"/>
    </row>
    <row r="1659">
      <c r="A1659" s="101"/>
      <c r="B1659" s="90"/>
      <c r="C1659" s="90"/>
    </row>
    <row r="1660">
      <c r="A1660" s="101"/>
      <c r="B1660" s="90"/>
      <c r="C1660" s="90"/>
    </row>
    <row r="1661">
      <c r="A1661" s="101"/>
      <c r="B1661" s="90"/>
      <c r="C1661" s="90"/>
    </row>
    <row r="1662">
      <c r="A1662" s="101"/>
      <c r="B1662" s="90"/>
      <c r="C1662" s="90"/>
    </row>
    <row r="1663">
      <c r="A1663" s="101"/>
      <c r="B1663" s="90"/>
      <c r="C1663" s="90"/>
    </row>
    <row r="1664">
      <c r="A1664" s="101"/>
      <c r="B1664" s="90"/>
      <c r="C1664" s="90"/>
    </row>
    <row r="1665">
      <c r="A1665" s="101"/>
      <c r="B1665" s="90"/>
      <c r="C1665" s="90"/>
    </row>
    <row r="1666">
      <c r="A1666" s="101"/>
      <c r="B1666" s="90"/>
      <c r="C1666" s="90"/>
    </row>
    <row r="1667">
      <c r="A1667" s="101"/>
      <c r="B1667" s="90"/>
      <c r="C1667" s="90"/>
    </row>
    <row r="1668">
      <c r="A1668" s="101"/>
      <c r="B1668" s="90"/>
      <c r="C1668" s="90"/>
    </row>
    <row r="1669">
      <c r="A1669" s="101"/>
      <c r="B1669" s="90"/>
      <c r="C1669" s="90"/>
    </row>
    <row r="1670">
      <c r="A1670" s="101"/>
      <c r="B1670" s="90"/>
      <c r="C1670" s="90"/>
    </row>
    <row r="1671">
      <c r="A1671" s="101"/>
      <c r="B1671" s="90"/>
      <c r="C1671" s="90"/>
    </row>
    <row r="1672">
      <c r="A1672" s="101"/>
      <c r="B1672" s="90"/>
      <c r="C1672" s="90"/>
    </row>
    <row r="1673">
      <c r="A1673" s="101"/>
      <c r="B1673" s="90"/>
      <c r="C1673" s="90"/>
    </row>
    <row r="1674">
      <c r="A1674" s="101"/>
      <c r="B1674" s="90"/>
      <c r="C1674" s="90"/>
    </row>
    <row r="1675">
      <c r="A1675" s="101"/>
      <c r="B1675" s="90"/>
      <c r="C1675" s="90"/>
    </row>
    <row r="1676">
      <c r="A1676" s="101"/>
      <c r="B1676" s="90"/>
      <c r="C1676" s="90"/>
    </row>
    <row r="1677">
      <c r="A1677" s="101"/>
      <c r="B1677" s="90"/>
      <c r="C1677" s="90"/>
    </row>
    <row r="1678">
      <c r="A1678" s="101"/>
      <c r="B1678" s="90"/>
      <c r="C1678" s="90"/>
    </row>
    <row r="1679">
      <c r="A1679" s="101"/>
      <c r="B1679" s="90"/>
      <c r="C1679" s="90"/>
    </row>
    <row r="1680">
      <c r="A1680" s="101"/>
      <c r="B1680" s="90"/>
      <c r="C1680" s="90"/>
    </row>
    <row r="1681">
      <c r="A1681" s="101"/>
      <c r="B1681" s="90"/>
      <c r="C1681" s="90"/>
    </row>
    <row r="1682">
      <c r="A1682" s="101"/>
      <c r="B1682" s="90"/>
      <c r="C1682" s="90"/>
    </row>
    <row r="1683">
      <c r="A1683" s="101"/>
      <c r="B1683" s="90"/>
      <c r="C1683" s="90"/>
    </row>
    <row r="1684">
      <c r="A1684" s="101"/>
      <c r="B1684" s="90"/>
      <c r="C1684" s="90"/>
    </row>
    <row r="1685">
      <c r="A1685" s="101"/>
      <c r="B1685" s="90"/>
      <c r="C1685" s="90"/>
    </row>
    <row r="1686">
      <c r="A1686" s="101"/>
      <c r="B1686" s="90"/>
      <c r="C1686" s="90"/>
    </row>
    <row r="1687">
      <c r="A1687" s="101"/>
      <c r="B1687" s="90"/>
      <c r="C1687" s="90"/>
    </row>
    <row r="1688">
      <c r="A1688" s="101"/>
      <c r="B1688" s="90"/>
      <c r="C1688" s="90"/>
    </row>
    <row r="1689">
      <c r="A1689" s="101"/>
      <c r="B1689" s="90"/>
      <c r="C1689" s="90"/>
    </row>
    <row r="1690">
      <c r="A1690" s="101"/>
      <c r="B1690" s="90"/>
      <c r="C1690" s="90"/>
    </row>
    <row r="1691">
      <c r="A1691" s="101"/>
      <c r="B1691" s="90"/>
      <c r="C1691" s="90"/>
    </row>
    <row r="1692">
      <c r="A1692" s="101"/>
      <c r="B1692" s="90"/>
      <c r="C1692" s="90"/>
    </row>
    <row r="1693">
      <c r="A1693" s="101"/>
      <c r="B1693" s="90"/>
      <c r="C1693" s="90"/>
    </row>
    <row r="1694">
      <c r="A1694" s="101"/>
      <c r="B1694" s="90"/>
      <c r="C1694" s="90"/>
    </row>
    <row r="1695">
      <c r="A1695" s="101"/>
      <c r="B1695" s="90"/>
      <c r="C1695" s="90"/>
    </row>
    <row r="1696">
      <c r="A1696" s="101"/>
      <c r="B1696" s="90"/>
      <c r="C1696" s="90"/>
    </row>
    <row r="1697">
      <c r="A1697" s="101"/>
      <c r="B1697" s="90"/>
      <c r="C1697" s="90"/>
    </row>
    <row r="1698">
      <c r="A1698" s="101"/>
      <c r="B1698" s="90"/>
      <c r="C1698" s="90"/>
    </row>
    <row r="1699">
      <c r="A1699" s="101"/>
      <c r="B1699" s="90"/>
      <c r="C1699" s="90"/>
    </row>
    <row r="1700">
      <c r="A1700" s="101"/>
      <c r="B1700" s="90"/>
      <c r="C1700" s="90"/>
    </row>
    <row r="1701">
      <c r="A1701" s="101"/>
      <c r="B1701" s="90"/>
      <c r="C1701" s="90"/>
    </row>
    <row r="1702">
      <c r="A1702" s="101"/>
      <c r="B1702" s="90"/>
      <c r="C1702" s="90"/>
    </row>
    <row r="1703">
      <c r="A1703" s="101"/>
      <c r="B1703" s="90"/>
      <c r="C1703" s="90"/>
    </row>
    <row r="1704">
      <c r="A1704" s="101"/>
      <c r="B1704" s="90"/>
      <c r="C1704" s="90"/>
    </row>
    <row r="1705">
      <c r="A1705" s="101"/>
      <c r="B1705" s="90"/>
      <c r="C1705" s="90"/>
    </row>
    <row r="1706">
      <c r="A1706" s="101"/>
      <c r="B1706" s="90"/>
      <c r="C1706" s="90"/>
    </row>
    <row r="1707">
      <c r="A1707" s="101"/>
      <c r="B1707" s="90"/>
      <c r="C1707" s="90"/>
    </row>
    <row r="1708">
      <c r="A1708" s="101"/>
      <c r="B1708" s="90"/>
      <c r="C1708" s="90"/>
    </row>
    <row r="1709">
      <c r="A1709" s="101"/>
      <c r="B1709" s="90"/>
      <c r="C1709" s="90"/>
    </row>
    <row r="1710">
      <c r="A1710" s="101"/>
      <c r="B1710" s="90"/>
      <c r="C1710" s="90"/>
    </row>
    <row r="1711">
      <c r="A1711" s="101"/>
      <c r="B1711" s="90"/>
      <c r="C1711" s="90"/>
    </row>
    <row r="1712">
      <c r="A1712" s="101"/>
      <c r="B1712" s="90"/>
      <c r="C1712" s="90"/>
    </row>
    <row r="1713">
      <c r="A1713" s="101"/>
      <c r="B1713" s="90"/>
      <c r="C1713" s="90"/>
    </row>
    <row r="1714">
      <c r="A1714" s="101"/>
      <c r="B1714" s="90"/>
      <c r="C1714" s="90"/>
    </row>
    <row r="1715">
      <c r="A1715" s="101"/>
      <c r="B1715" s="90"/>
      <c r="C1715" s="90"/>
    </row>
    <row r="1716">
      <c r="A1716" s="101"/>
      <c r="B1716" s="90"/>
      <c r="C1716" s="90"/>
    </row>
    <row r="1717">
      <c r="A1717" s="101"/>
      <c r="B1717" s="90"/>
      <c r="C1717" s="90"/>
    </row>
    <row r="1718">
      <c r="A1718" s="101"/>
      <c r="B1718" s="90"/>
      <c r="C1718" s="90"/>
    </row>
    <row r="1719">
      <c r="A1719" s="101"/>
      <c r="B1719" s="90"/>
      <c r="C1719" s="90"/>
    </row>
    <row r="1720">
      <c r="A1720" s="101"/>
      <c r="B1720" s="90"/>
      <c r="C1720" s="90"/>
    </row>
    <row r="1721">
      <c r="A1721" s="101"/>
      <c r="B1721" s="90"/>
      <c r="C1721" s="90"/>
    </row>
    <row r="1722">
      <c r="A1722" s="101"/>
      <c r="B1722" s="90"/>
      <c r="C1722" s="90"/>
    </row>
    <row r="1723">
      <c r="A1723" s="101"/>
      <c r="B1723" s="90"/>
      <c r="C1723" s="90"/>
    </row>
    <row r="1724">
      <c r="A1724" s="101"/>
      <c r="B1724" s="90"/>
      <c r="C1724" s="90"/>
    </row>
    <row r="1725">
      <c r="A1725" s="101"/>
      <c r="B1725" s="90"/>
      <c r="C1725" s="90"/>
    </row>
    <row r="1726">
      <c r="A1726" s="101"/>
      <c r="B1726" s="90"/>
      <c r="C1726" s="90"/>
    </row>
    <row r="1727">
      <c r="A1727" s="101"/>
      <c r="B1727" s="90"/>
      <c r="C1727" s="90"/>
    </row>
    <row r="1728">
      <c r="A1728" s="101"/>
      <c r="B1728" s="90"/>
      <c r="C1728" s="90"/>
    </row>
    <row r="1729">
      <c r="A1729" s="101"/>
      <c r="B1729" s="90"/>
      <c r="C1729" s="90"/>
    </row>
    <row r="1730">
      <c r="A1730" s="101"/>
      <c r="B1730" s="90"/>
      <c r="C1730" s="90"/>
    </row>
    <row r="1731">
      <c r="A1731" s="101"/>
      <c r="B1731" s="90"/>
      <c r="C1731" s="90"/>
    </row>
    <row r="1732">
      <c r="A1732" s="101"/>
      <c r="B1732" s="90"/>
      <c r="C1732" s="90"/>
    </row>
    <row r="1733">
      <c r="A1733" s="101"/>
      <c r="B1733" s="90"/>
      <c r="C1733" s="90"/>
    </row>
    <row r="1734">
      <c r="A1734" s="101"/>
      <c r="B1734" s="90"/>
      <c r="C1734" s="90"/>
    </row>
    <row r="1735">
      <c r="A1735" s="101"/>
      <c r="B1735" s="90"/>
      <c r="C1735" s="90"/>
    </row>
    <row r="1736">
      <c r="A1736" s="101"/>
      <c r="B1736" s="90"/>
      <c r="C1736" s="90"/>
    </row>
    <row r="1737">
      <c r="A1737" s="101"/>
      <c r="B1737" s="90"/>
      <c r="C1737" s="90"/>
    </row>
    <row r="1738">
      <c r="A1738" s="101"/>
      <c r="B1738" s="90"/>
      <c r="C1738" s="90"/>
    </row>
    <row r="1739">
      <c r="A1739" s="101"/>
      <c r="B1739" s="90"/>
      <c r="C1739" s="90"/>
    </row>
    <row r="1740">
      <c r="A1740" s="101"/>
      <c r="B1740" s="90"/>
      <c r="C1740" s="90"/>
    </row>
    <row r="1741">
      <c r="A1741" s="101"/>
      <c r="B1741" s="90"/>
      <c r="C1741" s="90"/>
    </row>
    <row r="1742">
      <c r="A1742" s="101"/>
      <c r="B1742" s="90"/>
      <c r="C1742" s="90"/>
    </row>
    <row r="1743">
      <c r="A1743" s="101"/>
      <c r="B1743" s="90"/>
      <c r="C1743" s="90"/>
    </row>
    <row r="1744">
      <c r="A1744" s="101"/>
      <c r="B1744" s="90"/>
      <c r="C1744" s="90"/>
    </row>
    <row r="1745">
      <c r="A1745" s="101"/>
      <c r="B1745" s="90"/>
      <c r="C1745" s="90"/>
    </row>
    <row r="1746">
      <c r="A1746" s="101"/>
      <c r="B1746" s="90"/>
      <c r="C1746" s="90"/>
    </row>
    <row r="1747">
      <c r="A1747" s="101"/>
      <c r="B1747" s="90"/>
      <c r="C1747" s="90"/>
    </row>
    <row r="1748">
      <c r="A1748" s="101"/>
      <c r="B1748" s="90"/>
      <c r="C1748" s="90"/>
    </row>
    <row r="1749">
      <c r="A1749" s="101"/>
      <c r="B1749" s="90"/>
      <c r="C1749" s="90"/>
    </row>
    <row r="1750">
      <c r="A1750" s="101"/>
      <c r="B1750" s="90"/>
      <c r="C1750" s="90"/>
    </row>
    <row r="1751">
      <c r="A1751" s="101"/>
      <c r="B1751" s="90"/>
      <c r="C1751" s="90"/>
    </row>
    <row r="1752">
      <c r="A1752" s="101"/>
      <c r="B1752" s="90"/>
      <c r="C1752" s="90"/>
    </row>
    <row r="1753">
      <c r="A1753" s="101"/>
      <c r="B1753" s="90"/>
      <c r="C1753" s="90"/>
    </row>
    <row r="1754">
      <c r="A1754" s="101"/>
      <c r="B1754" s="90"/>
      <c r="C1754" s="90"/>
    </row>
    <row r="1755">
      <c r="A1755" s="101"/>
      <c r="B1755" s="90"/>
      <c r="C1755" s="90"/>
    </row>
    <row r="1756">
      <c r="A1756" s="101"/>
      <c r="B1756" s="90"/>
      <c r="C1756" s="90"/>
    </row>
    <row r="1757">
      <c r="A1757" s="101"/>
      <c r="B1757" s="90"/>
      <c r="C1757" s="90"/>
    </row>
    <row r="1758">
      <c r="A1758" s="101"/>
      <c r="B1758" s="90"/>
      <c r="C1758" s="90"/>
    </row>
    <row r="1759">
      <c r="A1759" s="101"/>
      <c r="B1759" s="90"/>
      <c r="C1759" s="90"/>
    </row>
    <row r="1760">
      <c r="A1760" s="101"/>
      <c r="B1760" s="90"/>
      <c r="C1760" s="90"/>
    </row>
    <row r="1761">
      <c r="A1761" s="101"/>
      <c r="B1761" s="90"/>
      <c r="C1761" s="90"/>
    </row>
    <row r="1762">
      <c r="A1762" s="101"/>
      <c r="B1762" s="90"/>
      <c r="C1762" s="90"/>
    </row>
    <row r="1763">
      <c r="A1763" s="101"/>
      <c r="B1763" s="90"/>
      <c r="C1763" s="90"/>
    </row>
    <row r="1764">
      <c r="A1764" s="101"/>
      <c r="B1764" s="90"/>
      <c r="C1764" s="90"/>
    </row>
    <row r="1765">
      <c r="A1765" s="101"/>
      <c r="B1765" s="90"/>
      <c r="C1765" s="90"/>
    </row>
    <row r="1766">
      <c r="A1766" s="101"/>
      <c r="B1766" s="90"/>
      <c r="C1766" s="90"/>
    </row>
    <row r="1767">
      <c r="A1767" s="101"/>
      <c r="B1767" s="90"/>
      <c r="C1767" s="90"/>
    </row>
    <row r="1768">
      <c r="A1768" s="101"/>
      <c r="B1768" s="90"/>
      <c r="C1768" s="90"/>
    </row>
    <row r="1769">
      <c r="A1769" s="101"/>
      <c r="B1769" s="90"/>
      <c r="C1769" s="90"/>
    </row>
    <row r="1770">
      <c r="A1770" s="101"/>
      <c r="B1770" s="90"/>
      <c r="C1770" s="90"/>
    </row>
    <row r="1771">
      <c r="A1771" s="101"/>
      <c r="B1771" s="90"/>
      <c r="C1771" s="90"/>
    </row>
    <row r="1772">
      <c r="A1772" s="101"/>
      <c r="B1772" s="90"/>
      <c r="C1772" s="90"/>
    </row>
    <row r="1773">
      <c r="A1773" s="101"/>
      <c r="B1773" s="90"/>
      <c r="C1773" s="90"/>
    </row>
    <row r="1774">
      <c r="A1774" s="101"/>
      <c r="B1774" s="90"/>
      <c r="C1774" s="90"/>
    </row>
    <row r="1775">
      <c r="A1775" s="101"/>
      <c r="B1775" s="90"/>
      <c r="C1775" s="90"/>
    </row>
    <row r="1776">
      <c r="A1776" s="101"/>
      <c r="B1776" s="90"/>
      <c r="C1776" s="90"/>
    </row>
    <row r="1777">
      <c r="A1777" s="101"/>
      <c r="B1777" s="90"/>
      <c r="C1777" s="90"/>
    </row>
    <row r="1778">
      <c r="A1778" s="101"/>
      <c r="B1778" s="90"/>
      <c r="C1778" s="90"/>
    </row>
    <row r="1779">
      <c r="A1779" s="101"/>
      <c r="B1779" s="90"/>
      <c r="C1779" s="90"/>
    </row>
    <row r="1780">
      <c r="A1780" s="101"/>
      <c r="B1780" s="90"/>
      <c r="C1780" s="90"/>
    </row>
    <row r="1781">
      <c r="A1781" s="101"/>
      <c r="B1781" s="90"/>
      <c r="C1781" s="90"/>
    </row>
    <row r="1782">
      <c r="A1782" s="101"/>
      <c r="B1782" s="90"/>
      <c r="C1782" s="90"/>
    </row>
    <row r="1783">
      <c r="A1783" s="101"/>
      <c r="B1783" s="90"/>
      <c r="C1783" s="90"/>
    </row>
    <row r="1784">
      <c r="A1784" s="101"/>
      <c r="B1784" s="90"/>
      <c r="C1784" s="90"/>
    </row>
    <row r="1785">
      <c r="A1785" s="101"/>
      <c r="B1785" s="90"/>
      <c r="C1785" s="90"/>
    </row>
    <row r="1786">
      <c r="A1786" s="101"/>
      <c r="B1786" s="90"/>
      <c r="C1786" s="90"/>
    </row>
    <row r="1787">
      <c r="A1787" s="101"/>
      <c r="B1787" s="90"/>
      <c r="C1787" s="90"/>
    </row>
    <row r="1788">
      <c r="A1788" s="101"/>
      <c r="B1788" s="90"/>
      <c r="C1788" s="90"/>
    </row>
    <row r="1789">
      <c r="A1789" s="101"/>
      <c r="B1789" s="90"/>
      <c r="C1789" s="90"/>
    </row>
    <row r="1790">
      <c r="A1790" s="101"/>
      <c r="B1790" s="90"/>
      <c r="C1790" s="90"/>
    </row>
    <row r="1791">
      <c r="A1791" s="101"/>
      <c r="B1791" s="90"/>
      <c r="C1791" s="90"/>
    </row>
    <row r="1792">
      <c r="A1792" s="101"/>
      <c r="B1792" s="90"/>
      <c r="C1792" s="90"/>
    </row>
    <row r="1793">
      <c r="A1793" s="101"/>
      <c r="B1793" s="90"/>
      <c r="C1793" s="90"/>
    </row>
    <row r="1794">
      <c r="A1794" s="101"/>
      <c r="B1794" s="90"/>
      <c r="C1794" s="90"/>
    </row>
    <row r="1795">
      <c r="A1795" s="101"/>
      <c r="B1795" s="90"/>
      <c r="C1795" s="90"/>
    </row>
    <row r="1796">
      <c r="A1796" s="101"/>
      <c r="B1796" s="90"/>
      <c r="C1796" s="90"/>
    </row>
    <row r="1797">
      <c r="A1797" s="101"/>
      <c r="B1797" s="90"/>
      <c r="C1797" s="90"/>
    </row>
    <row r="1798">
      <c r="A1798" s="101"/>
      <c r="B1798" s="90"/>
      <c r="C1798" s="90"/>
    </row>
    <row r="1799">
      <c r="A1799" s="101"/>
      <c r="B1799" s="90"/>
      <c r="C1799" s="90"/>
    </row>
    <row r="1800">
      <c r="A1800" s="101"/>
      <c r="B1800" s="90"/>
      <c r="C1800" s="90"/>
    </row>
    <row r="1801">
      <c r="A1801" s="101"/>
      <c r="B1801" s="90"/>
      <c r="C1801" s="90"/>
    </row>
    <row r="1802">
      <c r="A1802" s="101"/>
      <c r="B1802" s="90"/>
      <c r="C1802" s="90"/>
    </row>
    <row r="1803">
      <c r="A1803" s="101"/>
      <c r="B1803" s="90"/>
      <c r="C1803" s="90"/>
    </row>
    <row r="1804">
      <c r="A1804" s="101"/>
      <c r="B1804" s="90"/>
      <c r="C1804" s="90"/>
    </row>
    <row r="1805">
      <c r="A1805" s="101"/>
      <c r="B1805" s="90"/>
      <c r="C1805" s="90"/>
    </row>
    <row r="1806">
      <c r="A1806" s="101"/>
      <c r="B1806" s="90"/>
      <c r="C1806" s="90"/>
    </row>
    <row r="1807">
      <c r="A1807" s="101"/>
      <c r="B1807" s="90"/>
      <c r="C1807" s="90"/>
    </row>
    <row r="1808">
      <c r="A1808" s="101"/>
      <c r="B1808" s="90"/>
      <c r="C1808" s="90"/>
    </row>
    <row r="1809">
      <c r="A1809" s="101"/>
      <c r="B1809" s="90"/>
      <c r="C1809" s="90"/>
    </row>
    <row r="1810">
      <c r="A1810" s="101"/>
      <c r="B1810" s="90"/>
      <c r="C1810" s="90"/>
    </row>
    <row r="1811">
      <c r="A1811" s="101"/>
      <c r="B1811" s="90"/>
      <c r="C1811" s="90"/>
    </row>
    <row r="1812">
      <c r="A1812" s="101"/>
      <c r="B1812" s="90"/>
      <c r="C1812" s="90"/>
    </row>
    <row r="1813">
      <c r="A1813" s="101"/>
      <c r="B1813" s="90"/>
      <c r="C1813" s="90"/>
    </row>
    <row r="1814">
      <c r="A1814" s="101"/>
      <c r="B1814" s="90"/>
      <c r="C1814" s="90"/>
    </row>
    <row r="1815">
      <c r="A1815" s="101"/>
      <c r="B1815" s="90"/>
      <c r="C1815" s="90"/>
    </row>
    <row r="1816">
      <c r="A1816" s="101"/>
      <c r="B1816" s="90"/>
      <c r="C1816" s="90"/>
    </row>
    <row r="1817">
      <c r="A1817" s="101"/>
      <c r="B1817" s="90"/>
      <c r="C1817" s="90"/>
    </row>
    <row r="1818">
      <c r="A1818" s="101"/>
      <c r="B1818" s="90"/>
      <c r="C1818" s="90"/>
    </row>
    <row r="1819">
      <c r="A1819" s="101"/>
      <c r="B1819" s="90"/>
      <c r="C1819" s="90"/>
    </row>
    <row r="1820">
      <c r="A1820" s="101"/>
      <c r="B1820" s="90"/>
      <c r="C1820" s="90"/>
    </row>
    <row r="1821">
      <c r="A1821" s="101"/>
      <c r="B1821" s="90"/>
      <c r="C1821" s="90"/>
    </row>
    <row r="1822">
      <c r="A1822" s="101"/>
      <c r="B1822" s="90"/>
      <c r="C1822" s="90"/>
    </row>
    <row r="1823">
      <c r="A1823" s="101"/>
      <c r="B1823" s="90"/>
      <c r="C1823" s="90"/>
    </row>
    <row r="1824">
      <c r="A1824" s="101"/>
      <c r="B1824" s="90"/>
      <c r="C1824" s="90"/>
    </row>
    <row r="1825">
      <c r="A1825" s="101"/>
      <c r="B1825" s="90"/>
      <c r="C1825" s="90"/>
    </row>
    <row r="1826">
      <c r="A1826" s="101"/>
      <c r="B1826" s="90"/>
      <c r="C1826" s="90"/>
    </row>
    <row r="1827">
      <c r="A1827" s="101"/>
      <c r="B1827" s="90"/>
      <c r="C1827" s="90"/>
    </row>
    <row r="1828">
      <c r="A1828" s="101"/>
      <c r="B1828" s="90"/>
      <c r="C1828" s="90"/>
    </row>
    <row r="1829">
      <c r="A1829" s="101"/>
      <c r="B1829" s="90"/>
      <c r="C1829" s="90"/>
    </row>
    <row r="1830">
      <c r="A1830" s="101"/>
      <c r="B1830" s="90"/>
      <c r="C1830" s="90"/>
    </row>
    <row r="1831">
      <c r="A1831" s="101"/>
      <c r="B1831" s="90"/>
      <c r="C1831" s="90"/>
    </row>
    <row r="1832">
      <c r="A1832" s="101"/>
      <c r="B1832" s="90"/>
      <c r="C1832" s="90"/>
    </row>
    <row r="1833">
      <c r="A1833" s="101"/>
      <c r="B1833" s="90"/>
      <c r="C1833" s="90"/>
    </row>
    <row r="1834">
      <c r="A1834" s="101"/>
      <c r="B1834" s="90"/>
      <c r="C1834" s="90"/>
    </row>
    <row r="1835">
      <c r="A1835" s="101"/>
      <c r="B1835" s="90"/>
      <c r="C1835" s="90"/>
    </row>
    <row r="1836">
      <c r="A1836" s="101"/>
      <c r="B1836" s="90"/>
      <c r="C1836" s="90"/>
    </row>
    <row r="1837">
      <c r="A1837" s="101"/>
      <c r="B1837" s="90"/>
      <c r="C1837" s="90"/>
    </row>
    <row r="1838">
      <c r="A1838" s="101"/>
      <c r="B1838" s="90"/>
      <c r="C1838" s="90"/>
    </row>
    <row r="1839">
      <c r="A1839" s="101"/>
      <c r="B1839" s="90"/>
      <c r="C1839" s="90"/>
    </row>
    <row r="1840">
      <c r="A1840" s="101"/>
      <c r="B1840" s="90"/>
      <c r="C1840" s="90"/>
    </row>
    <row r="1841">
      <c r="A1841" s="101"/>
      <c r="B1841" s="90"/>
      <c r="C1841" s="90"/>
    </row>
    <row r="1842">
      <c r="A1842" s="101"/>
      <c r="B1842" s="90"/>
      <c r="C1842" s="90"/>
    </row>
    <row r="1843">
      <c r="A1843" s="101"/>
      <c r="B1843" s="90"/>
      <c r="C1843" s="90"/>
    </row>
    <row r="1844">
      <c r="A1844" s="101"/>
      <c r="B1844" s="90"/>
      <c r="C1844" s="90"/>
    </row>
    <row r="1845">
      <c r="A1845" s="101"/>
      <c r="B1845" s="90"/>
      <c r="C1845" s="90"/>
    </row>
    <row r="1846">
      <c r="A1846" s="101"/>
      <c r="B1846" s="90"/>
      <c r="C1846" s="90"/>
    </row>
    <row r="1847">
      <c r="A1847" s="101"/>
      <c r="B1847" s="90"/>
      <c r="C1847" s="90"/>
    </row>
    <row r="1848">
      <c r="A1848" s="101"/>
      <c r="B1848" s="90"/>
      <c r="C1848" s="90"/>
    </row>
    <row r="1849">
      <c r="A1849" s="101"/>
      <c r="B1849" s="90"/>
      <c r="C1849" s="90"/>
    </row>
    <row r="1850">
      <c r="A1850" s="101"/>
      <c r="B1850" s="90"/>
      <c r="C1850" s="90"/>
    </row>
    <row r="1851">
      <c r="A1851" s="101"/>
      <c r="B1851" s="90"/>
      <c r="C1851" s="90"/>
    </row>
    <row r="1852">
      <c r="A1852" s="101"/>
      <c r="B1852" s="90"/>
      <c r="C1852" s="90"/>
    </row>
    <row r="1853">
      <c r="A1853" s="101"/>
      <c r="B1853" s="90"/>
      <c r="C1853" s="90"/>
    </row>
    <row r="1854">
      <c r="A1854" s="101"/>
      <c r="B1854" s="90"/>
      <c r="C1854" s="90"/>
    </row>
    <row r="1855">
      <c r="A1855" s="101"/>
      <c r="B1855" s="90"/>
      <c r="C1855" s="90"/>
    </row>
    <row r="1856">
      <c r="A1856" s="101"/>
      <c r="B1856" s="90"/>
      <c r="C1856" s="90"/>
    </row>
    <row r="1857">
      <c r="A1857" s="101"/>
      <c r="B1857" s="90"/>
      <c r="C1857" s="90"/>
    </row>
    <row r="1858">
      <c r="A1858" s="101"/>
      <c r="B1858" s="90"/>
      <c r="C1858" s="90"/>
    </row>
    <row r="1859">
      <c r="A1859" s="101"/>
      <c r="B1859" s="90"/>
      <c r="C1859" s="90"/>
    </row>
    <row r="1860">
      <c r="A1860" s="101"/>
      <c r="B1860" s="90"/>
      <c r="C1860" s="90"/>
    </row>
    <row r="1861">
      <c r="A1861" s="101"/>
      <c r="B1861" s="90"/>
      <c r="C1861" s="90"/>
    </row>
    <row r="1862">
      <c r="A1862" s="101"/>
      <c r="B1862" s="90"/>
      <c r="C1862" s="90"/>
    </row>
    <row r="1863">
      <c r="A1863" s="101"/>
      <c r="B1863" s="90"/>
      <c r="C1863" s="90"/>
    </row>
    <row r="1864">
      <c r="A1864" s="101"/>
      <c r="B1864" s="90"/>
      <c r="C1864" s="90"/>
    </row>
    <row r="1865">
      <c r="A1865" s="101"/>
      <c r="B1865" s="90"/>
      <c r="C1865" s="90"/>
    </row>
    <row r="1866">
      <c r="A1866" s="101"/>
      <c r="B1866" s="90"/>
      <c r="C1866" s="90"/>
    </row>
    <row r="1867">
      <c r="A1867" s="101"/>
      <c r="B1867" s="90"/>
      <c r="C1867" s="90"/>
    </row>
    <row r="1868">
      <c r="A1868" s="101"/>
      <c r="B1868" s="90"/>
      <c r="C1868" s="90"/>
    </row>
    <row r="1869">
      <c r="A1869" s="101"/>
      <c r="B1869" s="90"/>
      <c r="C1869" s="90"/>
    </row>
    <row r="1870">
      <c r="A1870" s="101"/>
      <c r="B1870" s="90"/>
      <c r="C1870" s="90"/>
    </row>
    <row r="1871">
      <c r="A1871" s="101"/>
      <c r="B1871" s="90"/>
      <c r="C1871" s="90"/>
    </row>
    <row r="1872">
      <c r="A1872" s="101"/>
      <c r="B1872" s="90"/>
      <c r="C1872" s="90"/>
    </row>
    <row r="1873">
      <c r="A1873" s="101"/>
      <c r="B1873" s="90"/>
      <c r="C1873" s="90"/>
    </row>
    <row r="1874">
      <c r="A1874" s="101"/>
      <c r="B1874" s="90"/>
      <c r="C1874" s="90"/>
    </row>
    <row r="1875">
      <c r="A1875" s="101"/>
      <c r="B1875" s="90"/>
      <c r="C1875" s="90"/>
    </row>
    <row r="1876">
      <c r="A1876" s="101"/>
      <c r="B1876" s="90"/>
      <c r="C1876" s="90"/>
    </row>
    <row r="1877">
      <c r="A1877" s="101"/>
      <c r="B1877" s="90"/>
      <c r="C1877" s="90"/>
    </row>
    <row r="1878">
      <c r="A1878" s="101"/>
      <c r="B1878" s="90"/>
      <c r="C1878" s="90"/>
    </row>
    <row r="1879">
      <c r="A1879" s="101"/>
      <c r="B1879" s="90"/>
      <c r="C1879" s="90"/>
    </row>
    <row r="1880">
      <c r="A1880" s="101"/>
      <c r="B1880" s="90"/>
      <c r="C1880" s="90"/>
    </row>
    <row r="1881">
      <c r="A1881" s="101"/>
      <c r="B1881" s="90"/>
      <c r="C1881" s="90"/>
    </row>
    <row r="1882">
      <c r="A1882" s="101"/>
      <c r="B1882" s="90"/>
      <c r="C1882" s="90"/>
    </row>
    <row r="1883">
      <c r="A1883" s="101"/>
      <c r="B1883" s="90"/>
      <c r="C1883" s="90"/>
    </row>
    <row r="1884">
      <c r="A1884" s="101"/>
      <c r="B1884" s="90"/>
      <c r="C1884" s="90"/>
    </row>
    <row r="1885">
      <c r="A1885" s="101"/>
      <c r="B1885" s="90"/>
      <c r="C1885" s="90"/>
    </row>
    <row r="1886">
      <c r="A1886" s="101"/>
      <c r="B1886" s="90"/>
      <c r="C1886" s="90"/>
    </row>
    <row r="1887">
      <c r="A1887" s="101"/>
      <c r="B1887" s="90"/>
      <c r="C1887" s="90"/>
    </row>
    <row r="1888">
      <c r="A1888" s="101"/>
      <c r="B1888" s="90"/>
      <c r="C1888" s="90"/>
    </row>
    <row r="1889">
      <c r="A1889" s="101"/>
      <c r="B1889" s="90"/>
      <c r="C1889" s="90"/>
    </row>
    <row r="1890">
      <c r="A1890" s="101"/>
      <c r="B1890" s="90"/>
      <c r="C1890" s="90"/>
    </row>
    <row r="1891">
      <c r="A1891" s="101"/>
      <c r="B1891" s="90"/>
      <c r="C1891" s="90"/>
    </row>
    <row r="1892">
      <c r="A1892" s="101"/>
      <c r="B1892" s="90"/>
      <c r="C1892" s="90"/>
    </row>
    <row r="1893">
      <c r="A1893" s="101"/>
      <c r="B1893" s="90"/>
      <c r="C1893" s="90"/>
    </row>
    <row r="1894">
      <c r="A1894" s="101"/>
      <c r="B1894" s="90"/>
      <c r="C1894" s="90"/>
    </row>
    <row r="1895">
      <c r="A1895" s="101"/>
      <c r="B1895" s="90"/>
      <c r="C1895" s="90"/>
    </row>
    <row r="1896">
      <c r="A1896" s="101"/>
      <c r="B1896" s="90"/>
      <c r="C1896" s="90"/>
    </row>
    <row r="1897">
      <c r="A1897" s="101"/>
      <c r="B1897" s="90"/>
      <c r="C1897" s="90"/>
    </row>
    <row r="1898">
      <c r="A1898" s="101"/>
      <c r="B1898" s="90"/>
      <c r="C1898" s="90"/>
    </row>
    <row r="1899">
      <c r="A1899" s="101"/>
      <c r="B1899" s="90"/>
      <c r="C1899" s="90"/>
    </row>
    <row r="1900">
      <c r="A1900" s="101"/>
      <c r="B1900" s="90"/>
      <c r="C1900" s="90"/>
    </row>
    <row r="1901">
      <c r="A1901" s="101"/>
      <c r="B1901" s="90"/>
      <c r="C1901" s="90"/>
    </row>
    <row r="1902">
      <c r="A1902" s="101"/>
      <c r="B1902" s="90"/>
      <c r="C1902" s="90"/>
    </row>
    <row r="1903">
      <c r="A1903" s="101"/>
      <c r="B1903" s="90"/>
      <c r="C1903" s="90"/>
    </row>
    <row r="1904">
      <c r="A1904" s="101"/>
      <c r="B1904" s="90"/>
      <c r="C1904" s="90"/>
    </row>
    <row r="1905">
      <c r="A1905" s="101"/>
      <c r="B1905" s="90"/>
      <c r="C1905" s="90"/>
    </row>
    <row r="1906">
      <c r="A1906" s="101"/>
      <c r="B1906" s="90"/>
      <c r="C1906" s="90"/>
    </row>
    <row r="1907">
      <c r="A1907" s="101"/>
      <c r="B1907" s="90"/>
      <c r="C1907" s="90"/>
    </row>
    <row r="1908">
      <c r="A1908" s="101"/>
      <c r="B1908" s="90"/>
      <c r="C1908" s="90"/>
    </row>
    <row r="1909">
      <c r="A1909" s="101"/>
      <c r="B1909" s="90"/>
      <c r="C1909" s="90"/>
    </row>
    <row r="1910">
      <c r="A1910" s="101"/>
      <c r="B1910" s="90"/>
      <c r="C1910" s="90"/>
    </row>
    <row r="1911">
      <c r="A1911" s="101"/>
      <c r="B1911" s="90"/>
      <c r="C1911" s="90"/>
    </row>
    <row r="1912">
      <c r="A1912" s="101"/>
      <c r="B1912" s="90"/>
      <c r="C1912" s="90"/>
    </row>
    <row r="1913">
      <c r="A1913" s="101"/>
      <c r="B1913" s="90"/>
      <c r="C1913" s="90"/>
    </row>
    <row r="1914">
      <c r="A1914" s="101"/>
      <c r="B1914" s="90"/>
      <c r="C1914" s="90"/>
    </row>
    <row r="1915">
      <c r="A1915" s="101"/>
      <c r="B1915" s="90"/>
      <c r="C1915" s="90"/>
    </row>
    <row r="1916">
      <c r="A1916" s="101"/>
      <c r="B1916" s="90"/>
      <c r="C1916" s="90"/>
    </row>
    <row r="1917">
      <c r="A1917" s="101"/>
      <c r="B1917" s="90"/>
      <c r="C1917" s="90"/>
    </row>
    <row r="1918">
      <c r="A1918" s="101"/>
      <c r="B1918" s="90"/>
      <c r="C1918" s="90"/>
    </row>
    <row r="1919">
      <c r="A1919" s="101"/>
      <c r="B1919" s="90"/>
      <c r="C1919" s="90"/>
    </row>
    <row r="1920">
      <c r="A1920" s="101"/>
      <c r="B1920" s="90"/>
      <c r="C1920" s="90"/>
    </row>
    <row r="1921">
      <c r="A1921" s="101"/>
      <c r="B1921" s="90"/>
      <c r="C1921" s="90"/>
    </row>
    <row r="1922">
      <c r="A1922" s="101"/>
      <c r="B1922" s="90"/>
      <c r="C1922" s="90"/>
    </row>
    <row r="1923">
      <c r="A1923" s="101"/>
      <c r="B1923" s="90"/>
      <c r="C1923" s="90"/>
    </row>
    <row r="1924">
      <c r="A1924" s="101"/>
      <c r="B1924" s="90"/>
      <c r="C1924" s="90"/>
    </row>
    <row r="1925">
      <c r="A1925" s="101"/>
      <c r="B1925" s="90"/>
      <c r="C1925" s="90"/>
    </row>
    <row r="1926">
      <c r="A1926" s="101"/>
      <c r="B1926" s="90"/>
      <c r="C1926" s="90"/>
    </row>
    <row r="1927">
      <c r="A1927" s="101"/>
      <c r="B1927" s="90"/>
      <c r="C1927" s="90"/>
    </row>
    <row r="1928">
      <c r="A1928" s="101"/>
      <c r="B1928" s="90"/>
      <c r="C1928" s="90"/>
    </row>
    <row r="1929">
      <c r="A1929" s="101"/>
      <c r="B1929" s="90"/>
      <c r="C1929" s="90"/>
    </row>
    <row r="1930">
      <c r="A1930" s="101"/>
      <c r="B1930" s="90"/>
      <c r="C1930" s="90"/>
    </row>
    <row r="1931">
      <c r="A1931" s="101"/>
      <c r="B1931" s="90"/>
      <c r="C1931" s="90"/>
    </row>
    <row r="1932">
      <c r="A1932" s="101"/>
      <c r="B1932" s="90"/>
      <c r="C1932" s="90"/>
    </row>
    <row r="1933">
      <c r="A1933" s="101"/>
      <c r="B1933" s="90"/>
      <c r="C1933" s="90"/>
    </row>
    <row r="1934">
      <c r="A1934" s="101"/>
      <c r="B1934" s="90"/>
      <c r="C1934" s="90"/>
    </row>
    <row r="1935">
      <c r="A1935" s="101"/>
      <c r="B1935" s="90"/>
      <c r="C1935" s="90"/>
    </row>
    <row r="1936">
      <c r="A1936" s="101"/>
      <c r="B1936" s="90"/>
      <c r="C1936" s="90"/>
    </row>
    <row r="1937">
      <c r="A1937" s="101"/>
      <c r="B1937" s="90"/>
      <c r="C1937" s="90"/>
    </row>
    <row r="1938">
      <c r="A1938" s="101"/>
      <c r="B1938" s="90"/>
      <c r="C1938" s="90"/>
    </row>
    <row r="1939">
      <c r="A1939" s="101"/>
      <c r="B1939" s="90"/>
      <c r="C1939" s="90"/>
    </row>
    <row r="1940">
      <c r="A1940" s="101"/>
      <c r="B1940" s="90"/>
      <c r="C1940" s="90"/>
    </row>
    <row r="1941">
      <c r="A1941" s="101"/>
      <c r="B1941" s="90"/>
      <c r="C1941" s="90"/>
    </row>
    <row r="1942">
      <c r="A1942" s="101"/>
      <c r="B1942" s="90"/>
      <c r="C1942" s="90"/>
    </row>
    <row r="1943">
      <c r="A1943" s="101"/>
      <c r="B1943" s="90"/>
      <c r="C1943" s="90"/>
    </row>
    <row r="1944">
      <c r="A1944" s="101"/>
      <c r="B1944" s="90"/>
      <c r="C1944" s="90"/>
    </row>
    <row r="1945">
      <c r="A1945" s="101"/>
      <c r="B1945" s="90"/>
      <c r="C1945" s="90"/>
    </row>
    <row r="1946">
      <c r="A1946" s="101"/>
      <c r="B1946" s="90"/>
      <c r="C1946" s="90"/>
    </row>
    <row r="1947">
      <c r="A1947" s="101"/>
      <c r="B1947" s="90"/>
      <c r="C1947" s="90"/>
    </row>
    <row r="1948">
      <c r="A1948" s="101"/>
      <c r="B1948" s="90"/>
      <c r="C1948" s="90"/>
    </row>
    <row r="1949">
      <c r="A1949" s="101"/>
      <c r="B1949" s="90"/>
      <c r="C1949" s="90"/>
    </row>
    <row r="1950">
      <c r="A1950" s="101"/>
      <c r="B1950" s="90"/>
      <c r="C1950" s="90"/>
    </row>
    <row r="1951">
      <c r="A1951" s="101"/>
      <c r="B1951" s="90"/>
      <c r="C1951" s="90"/>
    </row>
    <row r="1952">
      <c r="A1952" s="101"/>
      <c r="B1952" s="90"/>
      <c r="C1952" s="90"/>
    </row>
    <row r="1953">
      <c r="A1953" s="101"/>
      <c r="B1953" s="90"/>
      <c r="C1953" s="90"/>
    </row>
    <row r="1954">
      <c r="A1954" s="101"/>
      <c r="B1954" s="90"/>
      <c r="C1954" s="90"/>
    </row>
    <row r="1955">
      <c r="A1955" s="101"/>
      <c r="B1955" s="90"/>
      <c r="C1955" s="90"/>
    </row>
    <row r="1956">
      <c r="A1956" s="101"/>
      <c r="B1956" s="90"/>
      <c r="C1956" s="90"/>
    </row>
    <row r="1957">
      <c r="A1957" s="101"/>
      <c r="B1957" s="90"/>
      <c r="C1957" s="90"/>
    </row>
    <row r="1958">
      <c r="A1958" s="101"/>
      <c r="B1958" s="90"/>
      <c r="C1958" s="90"/>
    </row>
    <row r="1959">
      <c r="A1959" s="101"/>
      <c r="B1959" s="90"/>
      <c r="C1959" s="90"/>
    </row>
    <row r="1960">
      <c r="A1960" s="101"/>
      <c r="B1960" s="90"/>
      <c r="C1960" s="90"/>
    </row>
    <row r="1961">
      <c r="A1961" s="101"/>
      <c r="B1961" s="90"/>
      <c r="C1961" s="90"/>
    </row>
    <row r="1962">
      <c r="A1962" s="101"/>
      <c r="B1962" s="90"/>
      <c r="C1962" s="90"/>
    </row>
    <row r="1963">
      <c r="A1963" s="101"/>
      <c r="B1963" s="90"/>
      <c r="C1963" s="90"/>
    </row>
    <row r="1964">
      <c r="A1964" s="101"/>
      <c r="B1964" s="90"/>
      <c r="C1964" s="90"/>
    </row>
    <row r="1965">
      <c r="A1965" s="101"/>
      <c r="B1965" s="90"/>
      <c r="C1965" s="90"/>
    </row>
    <row r="1966">
      <c r="A1966" s="101"/>
      <c r="B1966" s="90"/>
      <c r="C1966" s="90"/>
    </row>
    <row r="1967">
      <c r="A1967" s="101"/>
      <c r="B1967" s="90"/>
      <c r="C1967" s="90"/>
    </row>
    <row r="1968">
      <c r="A1968" s="101"/>
      <c r="B1968" s="90"/>
      <c r="C1968" s="90"/>
    </row>
    <row r="1969">
      <c r="A1969" s="101"/>
      <c r="B1969" s="90"/>
      <c r="C1969" s="90"/>
    </row>
    <row r="1970">
      <c r="A1970" s="101"/>
      <c r="B1970" s="90"/>
      <c r="C1970" s="90"/>
    </row>
    <row r="1971">
      <c r="A1971" s="101"/>
      <c r="B1971" s="90"/>
      <c r="C1971" s="90"/>
    </row>
    <row r="1972">
      <c r="A1972" s="101"/>
      <c r="B1972" s="90"/>
      <c r="C1972" s="90"/>
    </row>
    <row r="1973">
      <c r="A1973" s="101"/>
      <c r="B1973" s="90"/>
      <c r="C1973" s="90"/>
    </row>
    <row r="1974">
      <c r="A1974" s="101"/>
      <c r="B1974" s="90"/>
      <c r="C1974" s="90"/>
    </row>
    <row r="1975">
      <c r="A1975" s="101"/>
      <c r="B1975" s="90"/>
      <c r="C1975" s="90"/>
    </row>
    <row r="1976">
      <c r="A1976" s="101"/>
      <c r="B1976" s="90"/>
      <c r="C1976" s="90"/>
    </row>
    <row r="1977">
      <c r="A1977" s="101"/>
      <c r="B1977" s="90"/>
      <c r="C1977" s="90"/>
    </row>
    <row r="1978">
      <c r="A1978" s="101"/>
      <c r="B1978" s="90"/>
      <c r="C1978" s="90"/>
    </row>
    <row r="1979">
      <c r="A1979" s="101"/>
      <c r="B1979" s="90"/>
      <c r="C1979" s="90"/>
    </row>
    <row r="1980">
      <c r="A1980" s="101"/>
      <c r="B1980" s="90"/>
      <c r="C1980" s="90"/>
    </row>
    <row r="1981">
      <c r="A1981" s="101"/>
      <c r="B1981" s="90"/>
      <c r="C1981" s="90"/>
    </row>
    <row r="1982">
      <c r="A1982" s="101"/>
      <c r="B1982" s="90"/>
      <c r="C1982" s="90"/>
    </row>
    <row r="1983">
      <c r="A1983" s="101"/>
      <c r="B1983" s="90"/>
      <c r="C1983" s="90"/>
    </row>
    <row r="1984">
      <c r="A1984" s="101"/>
      <c r="B1984" s="90"/>
      <c r="C1984" s="90"/>
    </row>
    <row r="1985">
      <c r="A1985" s="101"/>
      <c r="B1985" s="90"/>
      <c r="C1985" s="90"/>
    </row>
    <row r="1986">
      <c r="A1986" s="101"/>
      <c r="B1986" s="90"/>
      <c r="C1986" s="90"/>
    </row>
    <row r="1987">
      <c r="A1987" s="101"/>
      <c r="B1987" s="90"/>
      <c r="C1987" s="90"/>
    </row>
    <row r="1988">
      <c r="A1988" s="101"/>
      <c r="B1988" s="90"/>
      <c r="C1988" s="90"/>
    </row>
    <row r="1989">
      <c r="A1989" s="101"/>
      <c r="B1989" s="90"/>
      <c r="C1989" s="90"/>
    </row>
    <row r="1990">
      <c r="A1990" s="101"/>
      <c r="B1990" s="90"/>
      <c r="C1990" s="90"/>
    </row>
    <row r="1991">
      <c r="A1991" s="101"/>
      <c r="B1991" s="90"/>
      <c r="C1991" s="90"/>
    </row>
    <row r="1992">
      <c r="A1992" s="101"/>
      <c r="B1992" s="90"/>
      <c r="C1992" s="90"/>
    </row>
    <row r="1993">
      <c r="A1993" s="101"/>
      <c r="B1993" s="90"/>
      <c r="C1993" s="90"/>
    </row>
    <row r="1994">
      <c r="A1994" s="101"/>
      <c r="B1994" s="90"/>
      <c r="C1994" s="90"/>
    </row>
    <row r="1995">
      <c r="A1995" s="101"/>
      <c r="B1995" s="90"/>
      <c r="C1995" s="90"/>
    </row>
    <row r="1996">
      <c r="A1996" s="101"/>
      <c r="B1996" s="90"/>
      <c r="C1996" s="90"/>
    </row>
    <row r="1997">
      <c r="A1997" s="101"/>
      <c r="B1997" s="90"/>
      <c r="C1997" s="90"/>
    </row>
    <row r="1998">
      <c r="A1998" s="101"/>
      <c r="B1998" s="90"/>
      <c r="C1998" s="90"/>
    </row>
    <row r="1999">
      <c r="A1999" s="101"/>
      <c r="B1999" s="90"/>
      <c r="C1999" s="90"/>
    </row>
    <row r="2000">
      <c r="A2000" s="101"/>
      <c r="B2000" s="90"/>
      <c r="C2000" s="90"/>
    </row>
    <row r="2001">
      <c r="A2001" s="101"/>
      <c r="B2001" s="90"/>
      <c r="C2001" s="90"/>
    </row>
    <row r="2002">
      <c r="A2002" s="101"/>
      <c r="B2002" s="90"/>
      <c r="C2002" s="90"/>
    </row>
    <row r="2003">
      <c r="A2003" s="101"/>
      <c r="B2003" s="90"/>
      <c r="C2003" s="90"/>
    </row>
    <row r="2004">
      <c r="A2004" s="101"/>
      <c r="B2004" s="90"/>
      <c r="C2004" s="90"/>
    </row>
    <row r="2005">
      <c r="A2005" s="101"/>
      <c r="B2005" s="90"/>
      <c r="C2005" s="90"/>
    </row>
    <row r="2006">
      <c r="A2006" s="101"/>
      <c r="B2006" s="90"/>
      <c r="C2006" s="90"/>
    </row>
    <row r="2007">
      <c r="A2007" s="101"/>
      <c r="B2007" s="90"/>
      <c r="C2007" s="90"/>
    </row>
    <row r="2008">
      <c r="A2008" s="101"/>
      <c r="B2008" s="90"/>
      <c r="C2008" s="90"/>
    </row>
    <row r="2009">
      <c r="A2009" s="101"/>
      <c r="B2009" s="90"/>
      <c r="C2009" s="90"/>
    </row>
    <row r="2010">
      <c r="A2010" s="101"/>
      <c r="B2010" s="90"/>
      <c r="C2010" s="90"/>
    </row>
    <row r="2011">
      <c r="A2011" s="101"/>
      <c r="B2011" s="90"/>
      <c r="C2011" s="90"/>
    </row>
    <row r="2012">
      <c r="A2012" s="101"/>
      <c r="B2012" s="90"/>
      <c r="C2012" s="90"/>
    </row>
    <row r="2013">
      <c r="A2013" s="101"/>
      <c r="B2013" s="90"/>
      <c r="C2013" s="90"/>
    </row>
    <row r="2014">
      <c r="A2014" s="101"/>
      <c r="B2014" s="90"/>
      <c r="C2014" s="90"/>
    </row>
    <row r="2015">
      <c r="A2015" s="101"/>
      <c r="B2015" s="90"/>
      <c r="C2015" s="90"/>
    </row>
    <row r="2016">
      <c r="A2016" s="101"/>
      <c r="B2016" s="90"/>
      <c r="C2016" s="90"/>
    </row>
    <row r="2017">
      <c r="A2017" s="101"/>
      <c r="B2017" s="90"/>
      <c r="C2017" s="90"/>
    </row>
    <row r="2018">
      <c r="A2018" s="101"/>
      <c r="B2018" s="90"/>
      <c r="C2018" s="90"/>
    </row>
    <row r="2019">
      <c r="A2019" s="101"/>
      <c r="B2019" s="90"/>
      <c r="C2019" s="90"/>
    </row>
    <row r="2020">
      <c r="A2020" s="101"/>
      <c r="B2020" s="90"/>
      <c r="C2020" s="90"/>
    </row>
    <row r="2021">
      <c r="A2021" s="101"/>
      <c r="B2021" s="90"/>
      <c r="C2021" s="90"/>
    </row>
    <row r="2022">
      <c r="A2022" s="101"/>
      <c r="B2022" s="90"/>
      <c r="C2022" s="90"/>
    </row>
    <row r="2023">
      <c r="A2023" s="101"/>
      <c r="B2023" s="90"/>
      <c r="C2023" s="90"/>
    </row>
    <row r="2024">
      <c r="A2024" s="101"/>
      <c r="B2024" s="90"/>
      <c r="C2024" s="90"/>
    </row>
    <row r="2025">
      <c r="A2025" s="101"/>
      <c r="B2025" s="90"/>
      <c r="C2025" s="90"/>
    </row>
    <row r="2026">
      <c r="A2026" s="101"/>
      <c r="B2026" s="90"/>
      <c r="C2026" s="90"/>
    </row>
    <row r="2027">
      <c r="A2027" s="101"/>
      <c r="B2027" s="90"/>
      <c r="C2027" s="90"/>
    </row>
    <row r="2028">
      <c r="A2028" s="101"/>
      <c r="B2028" s="90"/>
      <c r="C2028" s="90"/>
    </row>
    <row r="2029">
      <c r="A2029" s="101"/>
      <c r="B2029" s="90"/>
      <c r="C2029" s="90"/>
    </row>
    <row r="2030">
      <c r="A2030" s="101"/>
      <c r="B2030" s="90"/>
      <c r="C2030" s="90"/>
    </row>
    <row r="2031">
      <c r="A2031" s="101"/>
      <c r="B2031" s="90"/>
      <c r="C2031" s="90"/>
    </row>
    <row r="2032">
      <c r="A2032" s="101"/>
      <c r="B2032" s="90"/>
      <c r="C2032" s="90"/>
    </row>
    <row r="2033">
      <c r="A2033" s="101"/>
      <c r="B2033" s="90"/>
      <c r="C2033" s="90"/>
    </row>
    <row r="2034">
      <c r="A2034" s="101"/>
      <c r="B2034" s="90"/>
      <c r="C2034" s="90"/>
    </row>
    <row r="2035">
      <c r="A2035" s="101"/>
      <c r="B2035" s="90"/>
      <c r="C2035" s="90"/>
    </row>
    <row r="2036">
      <c r="A2036" s="101"/>
      <c r="B2036" s="90"/>
      <c r="C2036" s="90"/>
    </row>
    <row r="2037">
      <c r="A2037" s="101"/>
      <c r="B2037" s="90"/>
      <c r="C2037" s="90"/>
    </row>
    <row r="2038">
      <c r="A2038" s="101"/>
      <c r="B2038" s="90"/>
      <c r="C2038" s="90"/>
    </row>
    <row r="2039">
      <c r="A2039" s="101"/>
      <c r="B2039" s="90"/>
      <c r="C2039" s="90"/>
    </row>
    <row r="2040">
      <c r="A2040" s="101"/>
      <c r="B2040" s="90"/>
      <c r="C2040" s="90"/>
    </row>
    <row r="2041">
      <c r="A2041" s="101"/>
      <c r="B2041" s="90"/>
      <c r="C2041" s="90"/>
    </row>
    <row r="2042">
      <c r="A2042" s="101"/>
      <c r="B2042" s="90"/>
      <c r="C2042" s="90"/>
    </row>
    <row r="2043">
      <c r="A2043" s="101"/>
      <c r="B2043" s="90"/>
      <c r="C2043" s="90"/>
    </row>
    <row r="2044">
      <c r="A2044" s="101"/>
      <c r="B2044" s="90"/>
      <c r="C2044" s="90"/>
    </row>
    <row r="2045">
      <c r="A2045" s="101"/>
      <c r="B2045" s="90"/>
      <c r="C2045" s="90"/>
    </row>
    <row r="2046">
      <c r="A2046" s="101"/>
      <c r="B2046" s="90"/>
      <c r="C2046" s="90"/>
    </row>
    <row r="2047">
      <c r="A2047" s="101"/>
      <c r="B2047" s="90"/>
      <c r="C2047" s="90"/>
    </row>
    <row r="2048">
      <c r="A2048" s="101"/>
      <c r="B2048" s="90"/>
      <c r="C2048" s="90"/>
    </row>
    <row r="2049">
      <c r="A2049" s="101"/>
      <c r="B2049" s="90"/>
      <c r="C2049" s="90"/>
    </row>
    <row r="2050">
      <c r="A2050" s="101"/>
      <c r="B2050" s="90"/>
      <c r="C2050" s="90"/>
    </row>
    <row r="2051">
      <c r="A2051" s="101"/>
      <c r="B2051" s="90"/>
      <c r="C2051" s="90"/>
    </row>
    <row r="2052">
      <c r="A2052" s="101"/>
      <c r="B2052" s="90"/>
      <c r="C2052" s="90"/>
    </row>
    <row r="2053">
      <c r="A2053" s="101"/>
      <c r="B2053" s="90"/>
      <c r="C2053" s="90"/>
    </row>
    <row r="2054">
      <c r="A2054" s="101"/>
      <c r="B2054" s="90"/>
      <c r="C2054" s="90"/>
    </row>
    <row r="2055">
      <c r="A2055" s="101"/>
      <c r="B2055" s="90"/>
      <c r="C2055" s="90"/>
    </row>
    <row r="2056">
      <c r="A2056" s="101"/>
      <c r="B2056" s="90"/>
      <c r="C2056" s="90"/>
    </row>
    <row r="2057">
      <c r="A2057" s="101"/>
      <c r="B2057" s="90"/>
      <c r="C2057" s="90"/>
    </row>
    <row r="2058">
      <c r="A2058" s="101"/>
      <c r="B2058" s="90"/>
      <c r="C2058" s="90"/>
    </row>
    <row r="2059">
      <c r="A2059" s="101"/>
      <c r="B2059" s="90"/>
      <c r="C2059" s="90"/>
    </row>
    <row r="2060">
      <c r="A2060" s="101"/>
      <c r="B2060" s="90"/>
      <c r="C2060" s="90"/>
    </row>
    <row r="2061">
      <c r="A2061" s="101"/>
      <c r="B2061" s="90"/>
      <c r="C2061" s="90"/>
    </row>
    <row r="2062">
      <c r="A2062" s="101"/>
      <c r="B2062" s="90"/>
      <c r="C2062" s="90"/>
    </row>
    <row r="2063">
      <c r="A2063" s="101"/>
      <c r="B2063" s="90"/>
      <c r="C2063" s="90"/>
    </row>
    <row r="2064">
      <c r="A2064" s="101"/>
      <c r="B2064" s="90"/>
      <c r="C2064" s="90"/>
    </row>
    <row r="2065">
      <c r="A2065" s="101"/>
      <c r="B2065" s="90"/>
      <c r="C2065" s="90"/>
    </row>
    <row r="2066">
      <c r="A2066" s="101"/>
      <c r="B2066" s="90"/>
      <c r="C2066" s="90"/>
    </row>
    <row r="2067">
      <c r="A2067" s="101"/>
      <c r="B2067" s="90"/>
      <c r="C2067" s="90"/>
    </row>
    <row r="2068">
      <c r="A2068" s="101"/>
      <c r="B2068" s="90"/>
      <c r="C2068" s="90"/>
    </row>
    <row r="2069">
      <c r="A2069" s="101"/>
      <c r="B2069" s="90"/>
      <c r="C2069" s="90"/>
    </row>
    <row r="2070">
      <c r="A2070" s="101"/>
      <c r="B2070" s="90"/>
      <c r="C2070" s="90"/>
    </row>
    <row r="2071">
      <c r="A2071" s="101"/>
      <c r="B2071" s="90"/>
      <c r="C2071" s="90"/>
    </row>
    <row r="2072">
      <c r="A2072" s="101"/>
      <c r="B2072" s="90"/>
      <c r="C2072" s="90"/>
    </row>
    <row r="2073">
      <c r="A2073" s="101"/>
      <c r="B2073" s="90"/>
      <c r="C2073" s="90"/>
    </row>
    <row r="2074">
      <c r="A2074" s="101"/>
      <c r="B2074" s="90"/>
      <c r="C2074" s="90"/>
    </row>
    <row r="2075">
      <c r="A2075" s="101"/>
      <c r="B2075" s="90"/>
      <c r="C2075" s="90"/>
    </row>
    <row r="2076">
      <c r="A2076" s="101"/>
      <c r="B2076" s="90"/>
      <c r="C2076" s="90"/>
    </row>
    <row r="2077">
      <c r="A2077" s="101"/>
      <c r="B2077" s="90"/>
      <c r="C2077" s="90"/>
    </row>
    <row r="2078">
      <c r="A2078" s="101"/>
      <c r="B2078" s="90"/>
      <c r="C2078" s="90"/>
    </row>
    <row r="2079">
      <c r="A2079" s="101"/>
      <c r="B2079" s="90"/>
      <c r="C2079" s="90"/>
    </row>
    <row r="2080">
      <c r="A2080" s="101"/>
      <c r="B2080" s="90"/>
      <c r="C2080" s="90"/>
    </row>
    <row r="2081">
      <c r="A2081" s="101"/>
      <c r="B2081" s="90"/>
      <c r="C2081" s="90"/>
    </row>
    <row r="2082">
      <c r="A2082" s="101"/>
      <c r="B2082" s="90"/>
      <c r="C2082" s="90"/>
    </row>
    <row r="2083">
      <c r="A2083" s="101"/>
      <c r="B2083" s="90"/>
      <c r="C2083" s="90"/>
    </row>
    <row r="2084">
      <c r="A2084" s="101"/>
      <c r="B2084" s="90"/>
      <c r="C2084" s="90"/>
    </row>
    <row r="2085">
      <c r="A2085" s="101"/>
      <c r="B2085" s="90"/>
      <c r="C2085" s="90"/>
    </row>
    <row r="2086">
      <c r="A2086" s="101"/>
      <c r="B2086" s="90"/>
      <c r="C2086" s="90"/>
    </row>
    <row r="2087">
      <c r="A2087" s="101"/>
      <c r="B2087" s="90"/>
      <c r="C2087" s="90"/>
    </row>
    <row r="2088">
      <c r="A2088" s="101"/>
      <c r="B2088" s="90"/>
      <c r="C2088" s="90"/>
    </row>
    <row r="2089">
      <c r="A2089" s="101"/>
      <c r="B2089" s="90"/>
      <c r="C2089" s="90"/>
    </row>
    <row r="2090">
      <c r="A2090" s="101"/>
      <c r="B2090" s="90"/>
      <c r="C2090" s="90"/>
    </row>
    <row r="2091">
      <c r="A2091" s="101"/>
      <c r="B2091" s="90"/>
      <c r="C2091" s="90"/>
    </row>
    <row r="2092">
      <c r="A2092" s="101"/>
      <c r="B2092" s="90"/>
      <c r="C2092" s="90"/>
    </row>
    <row r="2093">
      <c r="A2093" s="101"/>
      <c r="B2093" s="90"/>
      <c r="C2093" s="90"/>
    </row>
    <row r="2094">
      <c r="A2094" s="101"/>
      <c r="B2094" s="90"/>
      <c r="C2094" s="90"/>
    </row>
    <row r="2095">
      <c r="A2095" s="101"/>
      <c r="B2095" s="90"/>
      <c r="C2095" s="90"/>
    </row>
    <row r="2096">
      <c r="A2096" s="101"/>
      <c r="B2096" s="90"/>
      <c r="C2096" s="90"/>
    </row>
    <row r="2097">
      <c r="A2097" s="101"/>
      <c r="B2097" s="90"/>
      <c r="C2097" s="90"/>
    </row>
    <row r="2098">
      <c r="A2098" s="101"/>
      <c r="B2098" s="90"/>
      <c r="C2098" s="90"/>
    </row>
    <row r="2099">
      <c r="A2099" s="101"/>
      <c r="B2099" s="90"/>
      <c r="C2099" s="90"/>
    </row>
    <row r="2100">
      <c r="A2100" s="101"/>
      <c r="B2100" s="90"/>
      <c r="C2100" s="90"/>
    </row>
    <row r="2101">
      <c r="A2101" s="101"/>
      <c r="B2101" s="90"/>
      <c r="C2101" s="90"/>
    </row>
    <row r="2102">
      <c r="A2102" s="101"/>
      <c r="B2102" s="90"/>
      <c r="C2102" s="90"/>
    </row>
    <row r="2103">
      <c r="A2103" s="101"/>
      <c r="B2103" s="90"/>
      <c r="C2103" s="90"/>
    </row>
    <row r="2104">
      <c r="A2104" s="101"/>
      <c r="B2104" s="90"/>
      <c r="C2104" s="90"/>
    </row>
    <row r="2105">
      <c r="A2105" s="101"/>
      <c r="B2105" s="90"/>
      <c r="C2105" s="90"/>
    </row>
    <row r="2106">
      <c r="A2106" s="101"/>
      <c r="B2106" s="90"/>
      <c r="C2106" s="90"/>
    </row>
    <row r="2107">
      <c r="A2107" s="101"/>
      <c r="B2107" s="90"/>
      <c r="C2107" s="90"/>
    </row>
    <row r="2108">
      <c r="A2108" s="101"/>
      <c r="B2108" s="90"/>
      <c r="C2108" s="90"/>
    </row>
    <row r="2109">
      <c r="A2109" s="101"/>
      <c r="B2109" s="90"/>
      <c r="C2109" s="90"/>
    </row>
    <row r="2110">
      <c r="A2110" s="101"/>
      <c r="B2110" s="90"/>
      <c r="C2110" s="90"/>
    </row>
    <row r="2111">
      <c r="A2111" s="101"/>
      <c r="B2111" s="90"/>
      <c r="C2111" s="90"/>
    </row>
    <row r="2112">
      <c r="A2112" s="101"/>
      <c r="B2112" s="90"/>
      <c r="C2112" s="90"/>
    </row>
    <row r="2113">
      <c r="A2113" s="101"/>
      <c r="B2113" s="90"/>
      <c r="C2113" s="90"/>
    </row>
    <row r="2114">
      <c r="A2114" s="101"/>
      <c r="B2114" s="90"/>
      <c r="C2114" s="90"/>
    </row>
    <row r="2115">
      <c r="A2115" s="101"/>
      <c r="B2115" s="90"/>
      <c r="C2115" s="90"/>
    </row>
    <row r="2116">
      <c r="A2116" s="101"/>
      <c r="B2116" s="90"/>
      <c r="C2116" s="90"/>
    </row>
    <row r="2117">
      <c r="A2117" s="101"/>
      <c r="B2117" s="90"/>
      <c r="C2117" s="90"/>
    </row>
    <row r="2118">
      <c r="A2118" s="101"/>
      <c r="B2118" s="90"/>
      <c r="C2118" s="90"/>
    </row>
    <row r="2119">
      <c r="A2119" s="101"/>
      <c r="B2119" s="90"/>
      <c r="C2119" s="90"/>
    </row>
    <row r="2120">
      <c r="A2120" s="101"/>
      <c r="B2120" s="90"/>
      <c r="C2120" s="90"/>
    </row>
    <row r="2121">
      <c r="A2121" s="101"/>
      <c r="B2121" s="90"/>
      <c r="C2121" s="90"/>
    </row>
    <row r="2122">
      <c r="A2122" s="101"/>
      <c r="B2122" s="90"/>
      <c r="C2122" s="90"/>
    </row>
    <row r="2123">
      <c r="A2123" s="101"/>
      <c r="B2123" s="90"/>
      <c r="C2123" s="90"/>
    </row>
    <row r="2124">
      <c r="A2124" s="101"/>
      <c r="B2124" s="90"/>
      <c r="C2124" s="90"/>
    </row>
    <row r="2125">
      <c r="A2125" s="101"/>
      <c r="B2125" s="90"/>
      <c r="C2125" s="90"/>
    </row>
    <row r="2126">
      <c r="A2126" s="101"/>
      <c r="B2126" s="90"/>
      <c r="C2126" s="90"/>
    </row>
    <row r="2127">
      <c r="A2127" s="101"/>
      <c r="B2127" s="90"/>
      <c r="C2127" s="90"/>
    </row>
    <row r="2128">
      <c r="A2128" s="101"/>
      <c r="B2128" s="90"/>
      <c r="C2128" s="90"/>
    </row>
    <row r="2129">
      <c r="A2129" s="101"/>
      <c r="B2129" s="90"/>
      <c r="C2129" s="90"/>
    </row>
    <row r="2130">
      <c r="A2130" s="101"/>
      <c r="B2130" s="90"/>
      <c r="C2130" s="90"/>
    </row>
    <row r="2131">
      <c r="A2131" s="101"/>
      <c r="B2131" s="90"/>
      <c r="C2131" s="90"/>
    </row>
    <row r="2132">
      <c r="A2132" s="101"/>
      <c r="B2132" s="90"/>
      <c r="C2132" s="90"/>
    </row>
    <row r="2133">
      <c r="A2133" s="101"/>
      <c r="B2133" s="90"/>
      <c r="C2133" s="90"/>
    </row>
    <row r="2134">
      <c r="A2134" s="101"/>
      <c r="B2134" s="90"/>
      <c r="C2134" s="90"/>
    </row>
    <row r="2135">
      <c r="A2135" s="101"/>
      <c r="B2135" s="90"/>
      <c r="C2135" s="90"/>
    </row>
    <row r="2136">
      <c r="A2136" s="101"/>
      <c r="B2136" s="90"/>
      <c r="C2136" s="90"/>
    </row>
    <row r="2137">
      <c r="A2137" s="101"/>
      <c r="B2137" s="90"/>
      <c r="C2137" s="90"/>
    </row>
    <row r="2138">
      <c r="A2138" s="101"/>
      <c r="B2138" s="90"/>
      <c r="C2138" s="90"/>
    </row>
    <row r="2139">
      <c r="A2139" s="101"/>
      <c r="B2139" s="90"/>
      <c r="C2139" s="90"/>
    </row>
    <row r="2140">
      <c r="A2140" s="101"/>
      <c r="B2140" s="90"/>
      <c r="C2140" s="90"/>
    </row>
    <row r="2141">
      <c r="A2141" s="101"/>
      <c r="B2141" s="90"/>
      <c r="C2141" s="90"/>
    </row>
    <row r="2142">
      <c r="A2142" s="101"/>
      <c r="B2142" s="90"/>
      <c r="C2142" s="90"/>
    </row>
    <row r="2143">
      <c r="A2143" s="101"/>
      <c r="B2143" s="90"/>
      <c r="C2143" s="90"/>
    </row>
    <row r="2144">
      <c r="A2144" s="101"/>
      <c r="B2144" s="90"/>
      <c r="C2144" s="90"/>
    </row>
    <row r="2145">
      <c r="A2145" s="101"/>
      <c r="B2145" s="90"/>
      <c r="C2145" s="90"/>
    </row>
    <row r="2146">
      <c r="A2146" s="101"/>
      <c r="B2146" s="90"/>
      <c r="C2146" s="90"/>
    </row>
    <row r="2147">
      <c r="A2147" s="101"/>
      <c r="B2147" s="90"/>
      <c r="C2147" s="90"/>
    </row>
    <row r="2148">
      <c r="A2148" s="101"/>
      <c r="B2148" s="90"/>
      <c r="C2148" s="90"/>
    </row>
    <row r="2149">
      <c r="A2149" s="101"/>
      <c r="B2149" s="90"/>
      <c r="C2149" s="90"/>
    </row>
    <row r="2150">
      <c r="A2150" s="101"/>
      <c r="B2150" s="90"/>
      <c r="C2150" s="90"/>
    </row>
    <row r="2151">
      <c r="A2151" s="101"/>
      <c r="B2151" s="90"/>
      <c r="C2151" s="90"/>
    </row>
    <row r="2152">
      <c r="A2152" s="101"/>
      <c r="B2152" s="90"/>
      <c r="C2152" s="90"/>
    </row>
    <row r="2153">
      <c r="A2153" s="101"/>
      <c r="B2153" s="90"/>
      <c r="C2153" s="90"/>
    </row>
    <row r="2154">
      <c r="A2154" s="101"/>
      <c r="B2154" s="90"/>
      <c r="C2154" s="90"/>
    </row>
    <row r="2155">
      <c r="A2155" s="101"/>
      <c r="B2155" s="90"/>
      <c r="C2155" s="90"/>
    </row>
    <row r="2156">
      <c r="A2156" s="101"/>
      <c r="B2156" s="90"/>
      <c r="C2156" s="90"/>
    </row>
    <row r="2157">
      <c r="A2157" s="101"/>
      <c r="B2157" s="90"/>
      <c r="C2157" s="90"/>
    </row>
    <row r="2158">
      <c r="A2158" s="101"/>
      <c r="B2158" s="90"/>
      <c r="C2158" s="90"/>
    </row>
    <row r="2159">
      <c r="A2159" s="101"/>
      <c r="B2159" s="90"/>
      <c r="C2159" s="90"/>
    </row>
    <row r="2160">
      <c r="A2160" s="101"/>
      <c r="B2160" s="90"/>
      <c r="C2160" s="90"/>
    </row>
    <row r="2161">
      <c r="A2161" s="101"/>
      <c r="B2161" s="90"/>
      <c r="C2161" s="90"/>
    </row>
    <row r="2162">
      <c r="A2162" s="101"/>
      <c r="B2162" s="90"/>
      <c r="C2162" s="90"/>
    </row>
    <row r="2163">
      <c r="A2163" s="101"/>
      <c r="B2163" s="90"/>
      <c r="C2163" s="90"/>
    </row>
    <row r="2164">
      <c r="A2164" s="101"/>
      <c r="B2164" s="90"/>
      <c r="C2164" s="90"/>
    </row>
    <row r="2165">
      <c r="A2165" s="101"/>
      <c r="B2165" s="90"/>
      <c r="C2165" s="90"/>
    </row>
    <row r="2166">
      <c r="A2166" s="101"/>
      <c r="B2166" s="90"/>
      <c r="C2166" s="90"/>
    </row>
    <row r="2167">
      <c r="A2167" s="101"/>
      <c r="B2167" s="90"/>
      <c r="C2167" s="90"/>
    </row>
    <row r="2168">
      <c r="A2168" s="101"/>
      <c r="B2168" s="90"/>
      <c r="C2168" s="90"/>
    </row>
    <row r="2169">
      <c r="A2169" s="101"/>
      <c r="B2169" s="90"/>
      <c r="C2169" s="90"/>
    </row>
    <row r="2170">
      <c r="A2170" s="101"/>
      <c r="B2170" s="90"/>
      <c r="C2170" s="90"/>
    </row>
    <row r="2171">
      <c r="A2171" s="101"/>
      <c r="B2171" s="90"/>
      <c r="C2171" s="90"/>
    </row>
    <row r="2172">
      <c r="A2172" s="101"/>
      <c r="B2172" s="90"/>
      <c r="C2172" s="90"/>
    </row>
    <row r="2173">
      <c r="A2173" s="101"/>
      <c r="B2173" s="90"/>
      <c r="C2173" s="90"/>
    </row>
    <row r="2174">
      <c r="A2174" s="101"/>
      <c r="B2174" s="90"/>
      <c r="C2174" s="90"/>
    </row>
    <row r="2175">
      <c r="A2175" s="101"/>
      <c r="B2175" s="90"/>
      <c r="C2175" s="90"/>
    </row>
    <row r="2176">
      <c r="A2176" s="101"/>
      <c r="B2176" s="90"/>
      <c r="C2176" s="90"/>
    </row>
    <row r="2177">
      <c r="A2177" s="101"/>
      <c r="B2177" s="90"/>
      <c r="C2177" s="90"/>
    </row>
    <row r="2178">
      <c r="A2178" s="101"/>
      <c r="B2178" s="90"/>
      <c r="C2178" s="90"/>
    </row>
    <row r="2179">
      <c r="A2179" s="101"/>
      <c r="B2179" s="90"/>
      <c r="C2179" s="90"/>
    </row>
    <row r="2180">
      <c r="A2180" s="101"/>
      <c r="B2180" s="90"/>
      <c r="C2180" s="90"/>
    </row>
    <row r="2181">
      <c r="A2181" s="101"/>
      <c r="B2181" s="90"/>
      <c r="C2181" s="90"/>
    </row>
    <row r="2182">
      <c r="A2182" s="101"/>
      <c r="B2182" s="90"/>
      <c r="C2182" s="90"/>
    </row>
    <row r="2183">
      <c r="A2183" s="101"/>
      <c r="B2183" s="90"/>
      <c r="C2183" s="90"/>
    </row>
    <row r="2184">
      <c r="A2184" s="101"/>
      <c r="B2184" s="90"/>
      <c r="C2184" s="90"/>
    </row>
    <row r="2185">
      <c r="A2185" s="101"/>
      <c r="B2185" s="90"/>
      <c r="C2185" s="90"/>
    </row>
    <row r="2186">
      <c r="A2186" s="101"/>
      <c r="B2186" s="90"/>
      <c r="C2186" s="90"/>
    </row>
    <row r="2187">
      <c r="A2187" s="101"/>
      <c r="B2187" s="90"/>
      <c r="C2187" s="90"/>
    </row>
    <row r="2188">
      <c r="A2188" s="101"/>
      <c r="B2188" s="90"/>
      <c r="C2188" s="90"/>
    </row>
    <row r="2189">
      <c r="A2189" s="101"/>
      <c r="B2189" s="90"/>
      <c r="C2189" s="90"/>
    </row>
    <row r="2190">
      <c r="A2190" s="101"/>
      <c r="B2190" s="90"/>
      <c r="C2190" s="90"/>
    </row>
    <row r="2191">
      <c r="A2191" s="101"/>
      <c r="B2191" s="90"/>
      <c r="C2191" s="90"/>
    </row>
    <row r="2192">
      <c r="A2192" s="101"/>
      <c r="B2192" s="90"/>
      <c r="C2192" s="90"/>
    </row>
    <row r="2193">
      <c r="A2193" s="101"/>
      <c r="B2193" s="90"/>
      <c r="C2193" s="90"/>
    </row>
    <row r="2194">
      <c r="A2194" s="101"/>
      <c r="B2194" s="90"/>
      <c r="C2194" s="90"/>
    </row>
    <row r="2195">
      <c r="A2195" s="101"/>
      <c r="B2195" s="90"/>
      <c r="C2195" s="90"/>
    </row>
    <row r="2196">
      <c r="A2196" s="101"/>
      <c r="B2196" s="90"/>
      <c r="C2196" s="90"/>
    </row>
    <row r="2197">
      <c r="A2197" s="101"/>
      <c r="B2197" s="90"/>
      <c r="C2197" s="90"/>
    </row>
    <row r="2198">
      <c r="A2198" s="101"/>
      <c r="B2198" s="90"/>
      <c r="C2198" s="90"/>
    </row>
    <row r="2199">
      <c r="A2199" s="101"/>
      <c r="B2199" s="90"/>
      <c r="C2199" s="90"/>
    </row>
    <row r="2200">
      <c r="A2200" s="101"/>
      <c r="B2200" s="90"/>
      <c r="C2200" s="90"/>
    </row>
    <row r="2201">
      <c r="A2201" s="101"/>
      <c r="B2201" s="90"/>
      <c r="C2201" s="90"/>
    </row>
    <row r="2202">
      <c r="A2202" s="101"/>
      <c r="B2202" s="90"/>
      <c r="C2202" s="90"/>
    </row>
    <row r="2203">
      <c r="A2203" s="101"/>
      <c r="B2203" s="90"/>
      <c r="C2203" s="90"/>
    </row>
    <row r="2204">
      <c r="A2204" s="101"/>
      <c r="B2204" s="90"/>
      <c r="C2204" s="90"/>
    </row>
    <row r="2205">
      <c r="A2205" s="101"/>
      <c r="B2205" s="90"/>
      <c r="C2205" s="90"/>
    </row>
    <row r="2206">
      <c r="A2206" s="101"/>
      <c r="B2206" s="90"/>
      <c r="C2206" s="90"/>
    </row>
    <row r="2207">
      <c r="A2207" s="101"/>
      <c r="B2207" s="90"/>
      <c r="C2207" s="90"/>
    </row>
    <row r="2208">
      <c r="A2208" s="101"/>
      <c r="B2208" s="90"/>
      <c r="C2208" s="90"/>
    </row>
    <row r="2209">
      <c r="A2209" s="101"/>
      <c r="B2209" s="90"/>
      <c r="C2209" s="90"/>
    </row>
    <row r="2210">
      <c r="A2210" s="101"/>
      <c r="B2210" s="90"/>
      <c r="C2210" s="90"/>
    </row>
    <row r="2211">
      <c r="A2211" s="101"/>
      <c r="B2211" s="90"/>
      <c r="C2211" s="90"/>
    </row>
    <row r="2212">
      <c r="A2212" s="101"/>
      <c r="B2212" s="90"/>
      <c r="C2212" s="90"/>
    </row>
    <row r="2213">
      <c r="A2213" s="101"/>
      <c r="B2213" s="90"/>
      <c r="C2213" s="90"/>
    </row>
    <row r="2214">
      <c r="A2214" s="101"/>
      <c r="B2214" s="90"/>
      <c r="C2214" s="90"/>
    </row>
    <row r="2215">
      <c r="A2215" s="101"/>
      <c r="B2215" s="90"/>
      <c r="C2215" s="90"/>
    </row>
    <row r="2216">
      <c r="A2216" s="101"/>
      <c r="B2216" s="90"/>
      <c r="C2216" s="90"/>
    </row>
    <row r="2217">
      <c r="A2217" s="101"/>
      <c r="B2217" s="90"/>
      <c r="C2217" s="90"/>
    </row>
    <row r="2218">
      <c r="A2218" s="101"/>
      <c r="B2218" s="90"/>
      <c r="C2218" s="90"/>
    </row>
    <row r="2219">
      <c r="A2219" s="101"/>
      <c r="B2219" s="90"/>
      <c r="C2219" s="90"/>
    </row>
    <row r="2220">
      <c r="A2220" s="101"/>
      <c r="B2220" s="90"/>
      <c r="C2220" s="90"/>
    </row>
    <row r="2221">
      <c r="A2221" s="101"/>
      <c r="B2221" s="90"/>
      <c r="C2221" s="90"/>
    </row>
    <row r="2222">
      <c r="A2222" s="101"/>
      <c r="B2222" s="90"/>
      <c r="C2222" s="90"/>
    </row>
    <row r="2223">
      <c r="A2223" s="101"/>
      <c r="B2223" s="90"/>
      <c r="C2223" s="90"/>
    </row>
    <row r="2224">
      <c r="A2224" s="101"/>
      <c r="B2224" s="90"/>
      <c r="C2224" s="90"/>
    </row>
    <row r="2225">
      <c r="A2225" s="101"/>
      <c r="B2225" s="90"/>
      <c r="C2225" s="90"/>
    </row>
    <row r="2226">
      <c r="A2226" s="101"/>
      <c r="B2226" s="90"/>
      <c r="C2226" s="90"/>
    </row>
    <row r="2227">
      <c r="A2227" s="101"/>
      <c r="B2227" s="90"/>
      <c r="C2227" s="90"/>
    </row>
    <row r="2228">
      <c r="A2228" s="101"/>
      <c r="B2228" s="90"/>
      <c r="C2228" s="90"/>
    </row>
    <row r="2229">
      <c r="A2229" s="101"/>
      <c r="B2229" s="90"/>
      <c r="C2229" s="90"/>
    </row>
    <row r="2230">
      <c r="A2230" s="101"/>
      <c r="B2230" s="90"/>
      <c r="C2230" s="90"/>
    </row>
    <row r="2231">
      <c r="A2231" s="101"/>
      <c r="B2231" s="90"/>
      <c r="C2231" s="90"/>
    </row>
    <row r="2232">
      <c r="A2232" s="101"/>
      <c r="B2232" s="90"/>
      <c r="C2232" s="90"/>
    </row>
    <row r="2233">
      <c r="A2233" s="101"/>
      <c r="B2233" s="90"/>
      <c r="C2233" s="90"/>
    </row>
    <row r="2234">
      <c r="A2234" s="101"/>
      <c r="B2234" s="90"/>
      <c r="C2234" s="90"/>
    </row>
    <row r="2235">
      <c r="A2235" s="101"/>
      <c r="B2235" s="90"/>
      <c r="C2235" s="90"/>
    </row>
    <row r="2236">
      <c r="A2236" s="101"/>
      <c r="B2236" s="90"/>
      <c r="C2236" s="90"/>
    </row>
    <row r="2237">
      <c r="A2237" s="101"/>
      <c r="B2237" s="90"/>
      <c r="C2237" s="90"/>
    </row>
    <row r="2238">
      <c r="A2238" s="101"/>
      <c r="B2238" s="90"/>
      <c r="C2238" s="90"/>
    </row>
    <row r="2239">
      <c r="A2239" s="101"/>
      <c r="B2239" s="90"/>
      <c r="C2239" s="90"/>
    </row>
    <row r="2240">
      <c r="A2240" s="101"/>
      <c r="B2240" s="90"/>
      <c r="C2240" s="90"/>
    </row>
    <row r="2241">
      <c r="A2241" s="101"/>
      <c r="B2241" s="90"/>
      <c r="C2241" s="90"/>
    </row>
    <row r="2242">
      <c r="A2242" s="101"/>
      <c r="B2242" s="90"/>
      <c r="C2242" s="90"/>
    </row>
    <row r="2243">
      <c r="A2243" s="101"/>
      <c r="B2243" s="90"/>
      <c r="C2243" s="90"/>
    </row>
    <row r="2244">
      <c r="A2244" s="101"/>
      <c r="B2244" s="90"/>
      <c r="C2244" s="90"/>
    </row>
    <row r="2245">
      <c r="A2245" s="101"/>
      <c r="B2245" s="90"/>
      <c r="C2245" s="90"/>
    </row>
    <row r="2246">
      <c r="A2246" s="101"/>
      <c r="B2246" s="90"/>
      <c r="C2246" s="90"/>
    </row>
    <row r="2247">
      <c r="A2247" s="101"/>
      <c r="B2247" s="90"/>
      <c r="C2247" s="90"/>
    </row>
    <row r="2248">
      <c r="A2248" s="101"/>
      <c r="B2248" s="90"/>
      <c r="C2248" s="90"/>
    </row>
    <row r="2249">
      <c r="A2249" s="101"/>
      <c r="B2249" s="90"/>
      <c r="C2249" s="90"/>
    </row>
    <row r="2250">
      <c r="A2250" s="101"/>
      <c r="B2250" s="90"/>
      <c r="C2250" s="90"/>
    </row>
    <row r="2251">
      <c r="A2251" s="101"/>
      <c r="B2251" s="90"/>
      <c r="C2251" s="90"/>
    </row>
    <row r="2252">
      <c r="A2252" s="101"/>
      <c r="B2252" s="90"/>
      <c r="C2252" s="90"/>
    </row>
    <row r="2253">
      <c r="A2253" s="101"/>
      <c r="B2253" s="90"/>
      <c r="C2253" s="90"/>
    </row>
    <row r="2254">
      <c r="A2254" s="101"/>
      <c r="B2254" s="90"/>
      <c r="C2254" s="90"/>
    </row>
    <row r="2255">
      <c r="A2255" s="101"/>
      <c r="B2255" s="90"/>
      <c r="C2255" s="90"/>
    </row>
    <row r="2256">
      <c r="A2256" s="101"/>
      <c r="B2256" s="90"/>
      <c r="C2256" s="90"/>
    </row>
    <row r="2257">
      <c r="A2257" s="101"/>
      <c r="B2257" s="90"/>
      <c r="C2257" s="90"/>
    </row>
    <row r="2258">
      <c r="A2258" s="101"/>
      <c r="B2258" s="90"/>
      <c r="C2258" s="90"/>
    </row>
    <row r="2259">
      <c r="A2259" s="101"/>
      <c r="B2259" s="90"/>
      <c r="C2259" s="90"/>
    </row>
    <row r="2260">
      <c r="A2260" s="101"/>
      <c r="B2260" s="90"/>
      <c r="C2260" s="90"/>
    </row>
    <row r="2261">
      <c r="A2261" s="101"/>
      <c r="B2261" s="90"/>
      <c r="C2261" s="90"/>
    </row>
    <row r="2262">
      <c r="A2262" s="101"/>
      <c r="B2262" s="90"/>
      <c r="C2262" s="90"/>
    </row>
    <row r="2263">
      <c r="A2263" s="101"/>
      <c r="B2263" s="90"/>
      <c r="C2263" s="90"/>
    </row>
    <row r="2264">
      <c r="A2264" s="101"/>
      <c r="B2264" s="90"/>
      <c r="C2264" s="90"/>
    </row>
    <row r="2265">
      <c r="A2265" s="101"/>
      <c r="B2265" s="90"/>
      <c r="C2265" s="90"/>
    </row>
    <row r="2266">
      <c r="A2266" s="101"/>
      <c r="B2266" s="90"/>
      <c r="C2266" s="90"/>
    </row>
    <row r="2267">
      <c r="A2267" s="101"/>
      <c r="B2267" s="90"/>
      <c r="C2267" s="90"/>
    </row>
    <row r="2268">
      <c r="A2268" s="101"/>
      <c r="B2268" s="90"/>
      <c r="C2268" s="90"/>
    </row>
    <row r="2269">
      <c r="A2269" s="101"/>
      <c r="B2269" s="90"/>
      <c r="C2269" s="90"/>
    </row>
    <row r="2270">
      <c r="A2270" s="101"/>
      <c r="B2270" s="90"/>
      <c r="C2270" s="90"/>
    </row>
    <row r="2271">
      <c r="A2271" s="101"/>
      <c r="B2271" s="90"/>
      <c r="C2271" s="90"/>
    </row>
    <row r="2272">
      <c r="A2272" s="101"/>
      <c r="B2272" s="90"/>
      <c r="C2272" s="90"/>
    </row>
    <row r="2273">
      <c r="A2273" s="101"/>
      <c r="B2273" s="90"/>
      <c r="C2273" s="90"/>
    </row>
    <row r="2274">
      <c r="A2274" s="101"/>
      <c r="B2274" s="90"/>
      <c r="C2274" s="90"/>
    </row>
    <row r="2275">
      <c r="A2275" s="101"/>
      <c r="B2275" s="90"/>
      <c r="C2275" s="90"/>
    </row>
    <row r="2276">
      <c r="A2276" s="101"/>
      <c r="B2276" s="90"/>
      <c r="C2276" s="90"/>
    </row>
    <row r="2277">
      <c r="A2277" s="101"/>
      <c r="B2277" s="90"/>
      <c r="C2277" s="90"/>
    </row>
    <row r="2278">
      <c r="A2278" s="101"/>
      <c r="B2278" s="90"/>
      <c r="C2278" s="90"/>
    </row>
    <row r="2279">
      <c r="A2279" s="101"/>
      <c r="B2279" s="90"/>
      <c r="C2279" s="90"/>
    </row>
    <row r="2280">
      <c r="A2280" s="101"/>
      <c r="B2280" s="90"/>
      <c r="C2280" s="90"/>
    </row>
    <row r="2281">
      <c r="A2281" s="101"/>
      <c r="B2281" s="90"/>
      <c r="C2281" s="90"/>
    </row>
    <row r="2282">
      <c r="A2282" s="101"/>
      <c r="B2282" s="90"/>
      <c r="C2282" s="90"/>
    </row>
    <row r="2283">
      <c r="A2283" s="101"/>
      <c r="B2283" s="90"/>
      <c r="C2283" s="90"/>
    </row>
    <row r="2284">
      <c r="A2284" s="101"/>
      <c r="B2284" s="90"/>
      <c r="C2284" s="90"/>
    </row>
    <row r="2285">
      <c r="A2285" s="101"/>
      <c r="B2285" s="90"/>
      <c r="C2285" s="90"/>
    </row>
    <row r="2286">
      <c r="A2286" s="101"/>
      <c r="B2286" s="90"/>
      <c r="C2286" s="90"/>
    </row>
    <row r="2287">
      <c r="A2287" s="101"/>
      <c r="B2287" s="90"/>
      <c r="C2287" s="90"/>
    </row>
    <row r="2288">
      <c r="A2288" s="101"/>
      <c r="B2288" s="90"/>
      <c r="C2288" s="90"/>
    </row>
    <row r="2289">
      <c r="A2289" s="101"/>
      <c r="B2289" s="90"/>
      <c r="C2289" s="90"/>
    </row>
    <row r="2290">
      <c r="A2290" s="101"/>
      <c r="B2290" s="90"/>
      <c r="C2290" s="90"/>
    </row>
    <row r="2291">
      <c r="A2291" s="101"/>
      <c r="B2291" s="90"/>
      <c r="C2291" s="90"/>
    </row>
    <row r="2292">
      <c r="A2292" s="101"/>
      <c r="B2292" s="90"/>
      <c r="C2292" s="90"/>
    </row>
    <row r="2293">
      <c r="A2293" s="101"/>
      <c r="B2293" s="90"/>
      <c r="C2293" s="90"/>
    </row>
    <row r="2294">
      <c r="A2294" s="101"/>
      <c r="B2294" s="90"/>
      <c r="C2294" s="90"/>
    </row>
    <row r="2295">
      <c r="A2295" s="101"/>
      <c r="B2295" s="90"/>
      <c r="C2295" s="90"/>
    </row>
    <row r="2296">
      <c r="A2296" s="101"/>
      <c r="B2296" s="90"/>
      <c r="C2296" s="90"/>
    </row>
    <row r="2297">
      <c r="A2297" s="101"/>
      <c r="B2297" s="90"/>
      <c r="C2297" s="90"/>
    </row>
    <row r="2298">
      <c r="A2298" s="101"/>
      <c r="B2298" s="90"/>
      <c r="C2298" s="90"/>
    </row>
    <row r="2299">
      <c r="A2299" s="101"/>
      <c r="B2299" s="90"/>
      <c r="C2299" s="90"/>
    </row>
    <row r="2300">
      <c r="A2300" s="101"/>
      <c r="B2300" s="90"/>
      <c r="C2300" s="90"/>
    </row>
    <row r="2301">
      <c r="A2301" s="101"/>
      <c r="B2301" s="90"/>
      <c r="C2301" s="90"/>
    </row>
    <row r="2302">
      <c r="A2302" s="101"/>
      <c r="B2302" s="90"/>
      <c r="C2302" s="90"/>
    </row>
    <row r="2303">
      <c r="A2303" s="101"/>
      <c r="B2303" s="90"/>
      <c r="C2303" s="90"/>
    </row>
    <row r="2304">
      <c r="A2304" s="101"/>
      <c r="B2304" s="90"/>
      <c r="C2304" s="90"/>
    </row>
    <row r="2305">
      <c r="A2305" s="101"/>
      <c r="B2305" s="90"/>
      <c r="C2305" s="90"/>
    </row>
    <row r="2306">
      <c r="A2306" s="101"/>
      <c r="B2306" s="90"/>
      <c r="C2306" s="90"/>
    </row>
    <row r="2307">
      <c r="A2307" s="101"/>
      <c r="B2307" s="90"/>
      <c r="C2307" s="90"/>
    </row>
    <row r="2308">
      <c r="A2308" s="101"/>
      <c r="B2308" s="90"/>
      <c r="C2308" s="90"/>
    </row>
    <row r="2309">
      <c r="A2309" s="101"/>
      <c r="B2309" s="90"/>
      <c r="C2309" s="90"/>
    </row>
    <row r="2310">
      <c r="A2310" s="101"/>
      <c r="B2310" s="90"/>
      <c r="C2310" s="90"/>
    </row>
    <row r="2311">
      <c r="A2311" s="101"/>
      <c r="B2311" s="90"/>
      <c r="C2311" s="90"/>
    </row>
    <row r="2312">
      <c r="A2312" s="101"/>
      <c r="B2312" s="90"/>
      <c r="C2312" s="90"/>
    </row>
    <row r="2313">
      <c r="A2313" s="101"/>
      <c r="B2313" s="90"/>
      <c r="C2313" s="90"/>
    </row>
    <row r="2314">
      <c r="A2314" s="101"/>
      <c r="B2314" s="90"/>
      <c r="C2314" s="90"/>
    </row>
    <row r="2315">
      <c r="A2315" s="101"/>
      <c r="B2315" s="90"/>
      <c r="C2315" s="90"/>
    </row>
    <row r="2316">
      <c r="A2316" s="101"/>
      <c r="B2316" s="90"/>
      <c r="C2316" s="90"/>
    </row>
    <row r="2317">
      <c r="A2317" s="101"/>
      <c r="B2317" s="90"/>
      <c r="C2317" s="90"/>
    </row>
    <row r="2318">
      <c r="A2318" s="101"/>
      <c r="B2318" s="90"/>
      <c r="C2318" s="90"/>
    </row>
    <row r="2319">
      <c r="A2319" s="101"/>
      <c r="B2319" s="90"/>
      <c r="C2319" s="90"/>
    </row>
    <row r="2320">
      <c r="A2320" s="101"/>
      <c r="B2320" s="90"/>
      <c r="C2320" s="90"/>
    </row>
    <row r="2321">
      <c r="A2321" s="101"/>
      <c r="B2321" s="90"/>
      <c r="C2321" s="90"/>
    </row>
    <row r="2322">
      <c r="A2322" s="101"/>
      <c r="B2322" s="90"/>
      <c r="C2322" s="90"/>
    </row>
    <row r="2323">
      <c r="A2323" s="101"/>
      <c r="B2323" s="90"/>
      <c r="C2323" s="90"/>
    </row>
    <row r="2324">
      <c r="A2324" s="101"/>
      <c r="B2324" s="90"/>
      <c r="C2324" s="90"/>
    </row>
    <row r="2325">
      <c r="A2325" s="101"/>
      <c r="B2325" s="90"/>
      <c r="C2325" s="90"/>
    </row>
    <row r="2326">
      <c r="A2326" s="101"/>
      <c r="B2326" s="90"/>
      <c r="C2326" s="90"/>
    </row>
    <row r="2327">
      <c r="A2327" s="101"/>
      <c r="B2327" s="90"/>
      <c r="C2327" s="90"/>
    </row>
    <row r="2328">
      <c r="A2328" s="101"/>
      <c r="B2328" s="90"/>
      <c r="C2328" s="90"/>
    </row>
    <row r="2329">
      <c r="A2329" s="101"/>
      <c r="B2329" s="90"/>
      <c r="C2329" s="90"/>
    </row>
    <row r="2330">
      <c r="A2330" s="101"/>
      <c r="B2330" s="90"/>
      <c r="C2330" s="90"/>
    </row>
    <row r="2331">
      <c r="A2331" s="101"/>
      <c r="B2331" s="90"/>
      <c r="C2331" s="90"/>
    </row>
    <row r="2332">
      <c r="A2332" s="101"/>
      <c r="B2332" s="90"/>
      <c r="C2332" s="90"/>
    </row>
    <row r="2333">
      <c r="A2333" s="101"/>
      <c r="B2333" s="90"/>
      <c r="C2333" s="90"/>
    </row>
    <row r="2334">
      <c r="A2334" s="101"/>
      <c r="B2334" s="90"/>
      <c r="C2334" s="90"/>
    </row>
    <row r="2335">
      <c r="A2335" s="101"/>
      <c r="B2335" s="90"/>
      <c r="C2335" s="90"/>
    </row>
    <row r="2336">
      <c r="A2336" s="101"/>
      <c r="B2336" s="90"/>
      <c r="C2336" s="90"/>
    </row>
    <row r="2337">
      <c r="A2337" s="101"/>
      <c r="B2337" s="90"/>
      <c r="C2337" s="90"/>
    </row>
    <row r="2338">
      <c r="A2338" s="101"/>
      <c r="B2338" s="90"/>
      <c r="C2338" s="90"/>
    </row>
    <row r="2339">
      <c r="A2339" s="101"/>
      <c r="B2339" s="90"/>
      <c r="C2339" s="90"/>
    </row>
    <row r="2340">
      <c r="A2340" s="101"/>
      <c r="B2340" s="90"/>
      <c r="C2340" s="90"/>
    </row>
    <row r="2341">
      <c r="A2341" s="101"/>
      <c r="B2341" s="90"/>
      <c r="C2341" s="90"/>
    </row>
    <row r="2342">
      <c r="A2342" s="101"/>
      <c r="B2342" s="90"/>
      <c r="C2342" s="90"/>
    </row>
    <row r="2343">
      <c r="A2343" s="101"/>
      <c r="B2343" s="90"/>
      <c r="C2343" s="90"/>
    </row>
    <row r="2344">
      <c r="A2344" s="101"/>
      <c r="B2344" s="90"/>
      <c r="C2344" s="90"/>
    </row>
    <row r="2345">
      <c r="A2345" s="101"/>
      <c r="B2345" s="90"/>
      <c r="C2345" s="90"/>
    </row>
    <row r="2346">
      <c r="A2346" s="101"/>
      <c r="B2346" s="90"/>
      <c r="C2346" s="90"/>
    </row>
    <row r="2347">
      <c r="A2347" s="101"/>
      <c r="B2347" s="90"/>
      <c r="C2347" s="90"/>
    </row>
    <row r="2348">
      <c r="A2348" s="101"/>
      <c r="B2348" s="90"/>
      <c r="C2348" s="90"/>
    </row>
    <row r="2349">
      <c r="A2349" s="101"/>
      <c r="B2349" s="90"/>
      <c r="C2349" s="90"/>
    </row>
    <row r="2350">
      <c r="A2350" s="101"/>
      <c r="B2350" s="90"/>
      <c r="C2350" s="90"/>
    </row>
    <row r="2351">
      <c r="A2351" s="101"/>
      <c r="B2351" s="90"/>
      <c r="C2351" s="90"/>
    </row>
    <row r="2352">
      <c r="A2352" s="101"/>
      <c r="B2352" s="90"/>
      <c r="C2352" s="90"/>
    </row>
    <row r="2353">
      <c r="A2353" s="101"/>
      <c r="B2353" s="90"/>
      <c r="C2353" s="90"/>
    </row>
    <row r="2354">
      <c r="A2354" s="101"/>
      <c r="B2354" s="90"/>
      <c r="C2354" s="90"/>
    </row>
    <row r="2355">
      <c r="A2355" s="101"/>
      <c r="B2355" s="90"/>
      <c r="C2355" s="90"/>
    </row>
    <row r="2356">
      <c r="A2356" s="101"/>
      <c r="B2356" s="90"/>
      <c r="C2356" s="90"/>
    </row>
    <row r="2357">
      <c r="A2357" s="101"/>
      <c r="B2357" s="90"/>
      <c r="C2357" s="90"/>
    </row>
    <row r="2358">
      <c r="A2358" s="101"/>
      <c r="B2358" s="90"/>
      <c r="C2358" s="90"/>
    </row>
    <row r="2359">
      <c r="A2359" s="101"/>
      <c r="B2359" s="90"/>
      <c r="C2359" s="90"/>
    </row>
    <row r="2360">
      <c r="A2360" s="101"/>
      <c r="B2360" s="90"/>
      <c r="C2360" s="90"/>
    </row>
    <row r="2361">
      <c r="A2361" s="101"/>
      <c r="B2361" s="90"/>
      <c r="C2361" s="90"/>
    </row>
    <row r="2362">
      <c r="A2362" s="101"/>
      <c r="B2362" s="90"/>
      <c r="C2362" s="90"/>
    </row>
    <row r="2363">
      <c r="A2363" s="101"/>
      <c r="B2363" s="90"/>
      <c r="C2363" s="90"/>
    </row>
    <row r="2364">
      <c r="A2364" s="101"/>
      <c r="B2364" s="90"/>
      <c r="C2364" s="90"/>
    </row>
    <row r="2365">
      <c r="A2365" s="101"/>
      <c r="B2365" s="90"/>
      <c r="C2365" s="90"/>
    </row>
    <row r="2366">
      <c r="A2366" s="101"/>
      <c r="B2366" s="90"/>
      <c r="C2366" s="90"/>
    </row>
    <row r="2367">
      <c r="A2367" s="101"/>
      <c r="B2367" s="90"/>
      <c r="C2367" s="90"/>
    </row>
    <row r="2368">
      <c r="A2368" s="101"/>
      <c r="B2368" s="90"/>
      <c r="C2368" s="90"/>
    </row>
    <row r="2369">
      <c r="A2369" s="101"/>
      <c r="B2369" s="90"/>
      <c r="C2369" s="90"/>
    </row>
    <row r="2370">
      <c r="A2370" s="101"/>
      <c r="B2370" s="90"/>
      <c r="C2370" s="90"/>
    </row>
    <row r="2371">
      <c r="A2371" s="101"/>
      <c r="B2371" s="90"/>
      <c r="C2371" s="90"/>
    </row>
    <row r="2372">
      <c r="A2372" s="101"/>
      <c r="B2372" s="90"/>
      <c r="C2372" s="90"/>
    </row>
    <row r="2373">
      <c r="A2373" s="101"/>
      <c r="B2373" s="90"/>
      <c r="C2373" s="90"/>
    </row>
    <row r="2374">
      <c r="A2374" s="101"/>
      <c r="B2374" s="90"/>
      <c r="C2374" s="90"/>
    </row>
    <row r="2375">
      <c r="A2375" s="101"/>
      <c r="B2375" s="90"/>
      <c r="C2375" s="90"/>
    </row>
    <row r="2376">
      <c r="A2376" s="101"/>
      <c r="B2376" s="90"/>
      <c r="C2376" s="90"/>
    </row>
    <row r="2377">
      <c r="A2377" s="101"/>
      <c r="B2377" s="90"/>
      <c r="C2377" s="90"/>
    </row>
    <row r="2378">
      <c r="A2378" s="101"/>
      <c r="B2378" s="90"/>
      <c r="C2378" s="90"/>
    </row>
    <row r="2379">
      <c r="A2379" s="101"/>
      <c r="B2379" s="90"/>
      <c r="C2379" s="90"/>
    </row>
    <row r="2380">
      <c r="A2380" s="101"/>
      <c r="B2380" s="90"/>
      <c r="C2380" s="90"/>
    </row>
    <row r="2381">
      <c r="A2381" s="101"/>
      <c r="B2381" s="90"/>
      <c r="C2381" s="90"/>
    </row>
    <row r="2382">
      <c r="A2382" s="101"/>
      <c r="B2382" s="90"/>
      <c r="C2382" s="90"/>
    </row>
    <row r="2383">
      <c r="A2383" s="101"/>
      <c r="B2383" s="90"/>
      <c r="C2383" s="90"/>
    </row>
    <row r="2384">
      <c r="A2384" s="101"/>
      <c r="B2384" s="90"/>
      <c r="C2384" s="90"/>
    </row>
    <row r="2385">
      <c r="A2385" s="101"/>
      <c r="B2385" s="90"/>
      <c r="C2385" s="90"/>
    </row>
    <row r="2386">
      <c r="A2386" s="101"/>
      <c r="B2386" s="90"/>
      <c r="C2386" s="90"/>
    </row>
    <row r="2387">
      <c r="A2387" s="101"/>
      <c r="B2387" s="90"/>
      <c r="C2387" s="90"/>
    </row>
    <row r="2388">
      <c r="A2388" s="101"/>
      <c r="B2388" s="90"/>
      <c r="C2388" s="90"/>
    </row>
    <row r="2389">
      <c r="A2389" s="101"/>
      <c r="B2389" s="90"/>
      <c r="C2389" s="90"/>
    </row>
    <row r="2390">
      <c r="A2390" s="101"/>
      <c r="B2390" s="90"/>
      <c r="C2390" s="90"/>
    </row>
    <row r="2391">
      <c r="A2391" s="101"/>
      <c r="B2391" s="90"/>
      <c r="C2391" s="90"/>
    </row>
    <row r="2392">
      <c r="A2392" s="101"/>
      <c r="B2392" s="90"/>
      <c r="C2392" s="90"/>
    </row>
    <row r="2393">
      <c r="A2393" s="101"/>
      <c r="B2393" s="90"/>
      <c r="C2393" s="90"/>
    </row>
    <row r="2394">
      <c r="A2394" s="101"/>
      <c r="B2394" s="90"/>
      <c r="C2394" s="90"/>
    </row>
    <row r="2395">
      <c r="A2395" s="101"/>
      <c r="B2395" s="90"/>
      <c r="C2395" s="90"/>
    </row>
    <row r="2396">
      <c r="A2396" s="101"/>
      <c r="B2396" s="90"/>
      <c r="C2396" s="90"/>
    </row>
    <row r="2397">
      <c r="A2397" s="101"/>
      <c r="B2397" s="90"/>
      <c r="C2397" s="90"/>
    </row>
    <row r="2398">
      <c r="A2398" s="101"/>
      <c r="B2398" s="90"/>
      <c r="C2398" s="90"/>
    </row>
    <row r="2399">
      <c r="A2399" s="101"/>
      <c r="B2399" s="90"/>
      <c r="C2399" s="90"/>
    </row>
    <row r="2400">
      <c r="A2400" s="101"/>
      <c r="B2400" s="90"/>
      <c r="C2400" s="90"/>
    </row>
    <row r="2401">
      <c r="A2401" s="101"/>
      <c r="B2401" s="90"/>
      <c r="C2401" s="90"/>
    </row>
    <row r="2402">
      <c r="A2402" s="101"/>
      <c r="B2402" s="90"/>
      <c r="C2402" s="90"/>
    </row>
    <row r="2403">
      <c r="A2403" s="101"/>
      <c r="B2403" s="90"/>
      <c r="C2403" s="90"/>
    </row>
    <row r="2404">
      <c r="A2404" s="101"/>
      <c r="B2404" s="90"/>
      <c r="C2404" s="90"/>
    </row>
    <row r="2405">
      <c r="A2405" s="101"/>
      <c r="B2405" s="90"/>
      <c r="C2405" s="90"/>
    </row>
    <row r="2406">
      <c r="A2406" s="101"/>
      <c r="B2406" s="90"/>
      <c r="C2406" s="90"/>
    </row>
    <row r="2407">
      <c r="A2407" s="101"/>
      <c r="B2407" s="90"/>
      <c r="C2407" s="90"/>
    </row>
    <row r="2408">
      <c r="A2408" s="101"/>
      <c r="B2408" s="90"/>
      <c r="C2408" s="90"/>
    </row>
    <row r="2409">
      <c r="A2409" s="101"/>
      <c r="B2409" s="90"/>
      <c r="C2409" s="90"/>
    </row>
    <row r="2410">
      <c r="A2410" s="101"/>
      <c r="B2410" s="90"/>
      <c r="C2410" s="90"/>
    </row>
    <row r="2411">
      <c r="A2411" s="101"/>
      <c r="B2411" s="90"/>
      <c r="C2411" s="90"/>
    </row>
    <row r="2412">
      <c r="A2412" s="101"/>
      <c r="B2412" s="90"/>
      <c r="C2412" s="90"/>
    </row>
    <row r="2413">
      <c r="A2413" s="101"/>
      <c r="B2413" s="90"/>
      <c r="C2413" s="90"/>
    </row>
    <row r="2414">
      <c r="A2414" s="101"/>
      <c r="B2414" s="90"/>
      <c r="C2414" s="90"/>
    </row>
    <row r="2415">
      <c r="A2415" s="101"/>
      <c r="B2415" s="90"/>
      <c r="C2415" s="90"/>
    </row>
    <row r="2416">
      <c r="A2416" s="101"/>
      <c r="B2416" s="90"/>
      <c r="C2416" s="90"/>
    </row>
    <row r="2417">
      <c r="A2417" s="101"/>
      <c r="B2417" s="90"/>
      <c r="C2417" s="90"/>
    </row>
    <row r="2418">
      <c r="A2418" s="101"/>
      <c r="B2418" s="90"/>
      <c r="C2418" s="90"/>
    </row>
    <row r="2419">
      <c r="A2419" s="101"/>
      <c r="B2419" s="90"/>
      <c r="C2419" s="90"/>
    </row>
    <row r="2420">
      <c r="A2420" s="101"/>
      <c r="B2420" s="90"/>
      <c r="C2420" s="90"/>
    </row>
    <row r="2421">
      <c r="A2421" s="101"/>
      <c r="B2421" s="90"/>
      <c r="C2421" s="90"/>
    </row>
    <row r="2422">
      <c r="A2422" s="101"/>
      <c r="B2422" s="90"/>
      <c r="C2422" s="90"/>
    </row>
    <row r="2423">
      <c r="A2423" s="101"/>
      <c r="B2423" s="90"/>
      <c r="C2423" s="90"/>
    </row>
    <row r="2424">
      <c r="A2424" s="101"/>
      <c r="B2424" s="90"/>
      <c r="C2424" s="90"/>
    </row>
    <row r="2425">
      <c r="A2425" s="101"/>
      <c r="B2425" s="90"/>
      <c r="C2425" s="90"/>
    </row>
    <row r="2426">
      <c r="A2426" s="101"/>
      <c r="B2426" s="90"/>
      <c r="C2426" s="90"/>
    </row>
    <row r="2427">
      <c r="A2427" s="101"/>
      <c r="B2427" s="90"/>
      <c r="C2427" s="90"/>
    </row>
    <row r="2428">
      <c r="A2428" s="101"/>
      <c r="B2428" s="90"/>
      <c r="C2428" s="90"/>
    </row>
    <row r="2429">
      <c r="A2429" s="101"/>
      <c r="B2429" s="90"/>
      <c r="C2429" s="90"/>
    </row>
    <row r="2430">
      <c r="A2430" s="101"/>
      <c r="B2430" s="90"/>
      <c r="C2430" s="90"/>
    </row>
    <row r="2431">
      <c r="A2431" s="101"/>
      <c r="B2431" s="90"/>
      <c r="C2431" s="90"/>
    </row>
    <row r="2432">
      <c r="A2432" s="101"/>
      <c r="B2432" s="90"/>
      <c r="C2432" s="90"/>
    </row>
    <row r="2433">
      <c r="A2433" s="101"/>
      <c r="B2433" s="90"/>
      <c r="C2433" s="90"/>
    </row>
    <row r="2434">
      <c r="A2434" s="101"/>
      <c r="B2434" s="90"/>
      <c r="C2434" s="90"/>
    </row>
    <row r="2435">
      <c r="A2435" s="101"/>
      <c r="B2435" s="90"/>
      <c r="C2435" s="90"/>
    </row>
    <row r="2436">
      <c r="A2436" s="101"/>
      <c r="B2436" s="90"/>
      <c r="C2436" s="90"/>
    </row>
    <row r="2437">
      <c r="A2437" s="101"/>
      <c r="B2437" s="90"/>
      <c r="C2437" s="90"/>
    </row>
    <row r="2438">
      <c r="A2438" s="101"/>
      <c r="B2438" s="90"/>
      <c r="C2438" s="90"/>
    </row>
    <row r="2439">
      <c r="A2439" s="101"/>
      <c r="B2439" s="90"/>
      <c r="C2439" s="90"/>
    </row>
    <row r="2440">
      <c r="A2440" s="101"/>
      <c r="B2440" s="90"/>
      <c r="C2440" s="90"/>
    </row>
    <row r="2441">
      <c r="A2441" s="101"/>
      <c r="B2441" s="90"/>
      <c r="C2441" s="90"/>
    </row>
    <row r="2442">
      <c r="A2442" s="101"/>
      <c r="B2442" s="90"/>
      <c r="C2442" s="90"/>
    </row>
    <row r="2443">
      <c r="A2443" s="101"/>
      <c r="B2443" s="90"/>
      <c r="C2443" s="90"/>
    </row>
    <row r="2444">
      <c r="A2444" s="101"/>
      <c r="B2444" s="90"/>
      <c r="C2444" s="90"/>
    </row>
    <row r="2445">
      <c r="A2445" s="101"/>
      <c r="B2445" s="90"/>
      <c r="C2445" s="90"/>
    </row>
    <row r="2446">
      <c r="A2446" s="101"/>
      <c r="B2446" s="90"/>
      <c r="C2446" s="90"/>
    </row>
    <row r="2447">
      <c r="A2447" s="101"/>
      <c r="B2447" s="90"/>
      <c r="C2447" s="90"/>
    </row>
    <row r="2448">
      <c r="A2448" s="101"/>
      <c r="B2448" s="90"/>
      <c r="C2448" s="90"/>
    </row>
    <row r="2449">
      <c r="A2449" s="101"/>
      <c r="B2449" s="90"/>
      <c r="C2449" s="90"/>
    </row>
    <row r="2450">
      <c r="A2450" s="101"/>
      <c r="B2450" s="90"/>
      <c r="C2450" s="90"/>
    </row>
    <row r="2451">
      <c r="A2451" s="101"/>
      <c r="B2451" s="90"/>
      <c r="C2451" s="90"/>
    </row>
    <row r="2452">
      <c r="A2452" s="101"/>
      <c r="B2452" s="90"/>
      <c r="C2452" s="90"/>
    </row>
    <row r="2453">
      <c r="A2453" s="101"/>
      <c r="B2453" s="90"/>
      <c r="C2453" s="90"/>
    </row>
    <row r="2454">
      <c r="A2454" s="101"/>
      <c r="B2454" s="90"/>
      <c r="C2454" s="90"/>
    </row>
    <row r="2455">
      <c r="A2455" s="101"/>
      <c r="B2455" s="90"/>
      <c r="C2455" s="90"/>
    </row>
    <row r="2456">
      <c r="A2456" s="101"/>
      <c r="B2456" s="90"/>
      <c r="C2456" s="90"/>
    </row>
    <row r="2457">
      <c r="A2457" s="101"/>
      <c r="B2457" s="90"/>
      <c r="C2457" s="90"/>
    </row>
    <row r="2458">
      <c r="A2458" s="101"/>
      <c r="B2458" s="90"/>
      <c r="C2458" s="90"/>
    </row>
    <row r="2459">
      <c r="A2459" s="101"/>
      <c r="B2459" s="90"/>
      <c r="C2459" s="90"/>
    </row>
    <row r="2460">
      <c r="A2460" s="101"/>
      <c r="B2460" s="90"/>
      <c r="C2460" s="90"/>
    </row>
    <row r="2461">
      <c r="A2461" s="101"/>
      <c r="B2461" s="90"/>
      <c r="C2461" s="90"/>
    </row>
    <row r="2462">
      <c r="A2462" s="101"/>
      <c r="B2462" s="90"/>
      <c r="C2462" s="90"/>
    </row>
    <row r="2463">
      <c r="A2463" s="101"/>
      <c r="B2463" s="90"/>
      <c r="C2463" s="90"/>
    </row>
    <row r="2464">
      <c r="A2464" s="101"/>
      <c r="B2464" s="90"/>
      <c r="C2464" s="90"/>
    </row>
    <row r="2465">
      <c r="A2465" s="101"/>
      <c r="B2465" s="90"/>
      <c r="C2465" s="90"/>
    </row>
    <row r="2466">
      <c r="A2466" s="101"/>
      <c r="B2466" s="90"/>
      <c r="C2466" s="90"/>
    </row>
    <row r="2467">
      <c r="A2467" s="101"/>
      <c r="B2467" s="90"/>
      <c r="C2467" s="90"/>
    </row>
    <row r="2468">
      <c r="A2468" s="101"/>
      <c r="B2468" s="90"/>
      <c r="C2468" s="90"/>
    </row>
    <row r="2469">
      <c r="A2469" s="101"/>
      <c r="B2469" s="90"/>
      <c r="C2469" s="90"/>
    </row>
    <row r="2470">
      <c r="A2470" s="101"/>
      <c r="B2470" s="90"/>
      <c r="C2470" s="90"/>
    </row>
    <row r="2471">
      <c r="A2471" s="101"/>
      <c r="B2471" s="90"/>
      <c r="C2471" s="90"/>
    </row>
    <row r="2472">
      <c r="A2472" s="101"/>
      <c r="B2472" s="90"/>
      <c r="C2472" s="90"/>
    </row>
    <row r="2473">
      <c r="A2473" s="101"/>
      <c r="B2473" s="90"/>
      <c r="C2473" s="90"/>
    </row>
    <row r="2474">
      <c r="A2474" s="101"/>
      <c r="B2474" s="90"/>
      <c r="C2474" s="90"/>
    </row>
    <row r="2475">
      <c r="A2475" s="101"/>
      <c r="B2475" s="90"/>
      <c r="C2475" s="90"/>
    </row>
    <row r="2476">
      <c r="A2476" s="101"/>
      <c r="B2476" s="90"/>
      <c r="C2476" s="90"/>
    </row>
    <row r="2477">
      <c r="A2477" s="101"/>
      <c r="B2477" s="90"/>
      <c r="C2477" s="90"/>
    </row>
    <row r="2478">
      <c r="A2478" s="101"/>
      <c r="B2478" s="90"/>
      <c r="C2478" s="90"/>
    </row>
    <row r="2479">
      <c r="A2479" s="101"/>
      <c r="B2479" s="90"/>
      <c r="C2479" s="90"/>
    </row>
    <row r="2480">
      <c r="A2480" s="101"/>
      <c r="B2480" s="90"/>
      <c r="C2480" s="90"/>
    </row>
    <row r="2481">
      <c r="A2481" s="101"/>
      <c r="B2481" s="90"/>
      <c r="C2481" s="90"/>
    </row>
    <row r="2482">
      <c r="A2482" s="101"/>
      <c r="B2482" s="90"/>
      <c r="C2482" s="90"/>
    </row>
    <row r="2483">
      <c r="A2483" s="101"/>
      <c r="B2483" s="90"/>
      <c r="C2483" s="90"/>
    </row>
    <row r="2484">
      <c r="A2484" s="101"/>
      <c r="B2484" s="90"/>
      <c r="C2484" s="90"/>
    </row>
    <row r="2485">
      <c r="A2485" s="101"/>
      <c r="B2485" s="90"/>
      <c r="C2485" s="90"/>
    </row>
    <row r="2486">
      <c r="A2486" s="101"/>
      <c r="B2486" s="90"/>
      <c r="C2486" s="90"/>
    </row>
    <row r="2487">
      <c r="A2487" s="101"/>
      <c r="B2487" s="90"/>
      <c r="C2487" s="90"/>
    </row>
    <row r="2488">
      <c r="A2488" s="101"/>
      <c r="B2488" s="90"/>
      <c r="C2488" s="90"/>
    </row>
    <row r="2489">
      <c r="A2489" s="101"/>
      <c r="B2489" s="90"/>
      <c r="C2489" s="90"/>
    </row>
    <row r="2490">
      <c r="A2490" s="101"/>
      <c r="B2490" s="90"/>
      <c r="C2490" s="90"/>
    </row>
    <row r="2491">
      <c r="A2491" s="101"/>
      <c r="B2491" s="90"/>
      <c r="C2491" s="90"/>
    </row>
    <row r="2492">
      <c r="A2492" s="101"/>
      <c r="B2492" s="90"/>
      <c r="C2492" s="90"/>
    </row>
    <row r="2493">
      <c r="A2493" s="101"/>
      <c r="B2493" s="90"/>
      <c r="C2493" s="90"/>
    </row>
    <row r="2494">
      <c r="A2494" s="101"/>
      <c r="B2494" s="90"/>
      <c r="C2494" s="90"/>
    </row>
    <row r="2495">
      <c r="A2495" s="101"/>
      <c r="B2495" s="90"/>
      <c r="C2495" s="90"/>
    </row>
    <row r="2496">
      <c r="A2496" s="101"/>
      <c r="B2496" s="90"/>
      <c r="C2496" s="90"/>
    </row>
    <row r="2497">
      <c r="A2497" s="101"/>
      <c r="B2497" s="90"/>
      <c r="C2497" s="90"/>
    </row>
    <row r="2498">
      <c r="A2498" s="101"/>
      <c r="B2498" s="90"/>
      <c r="C2498" s="90"/>
    </row>
    <row r="2499">
      <c r="A2499" s="101"/>
      <c r="B2499" s="90"/>
      <c r="C2499" s="90"/>
    </row>
    <row r="2500">
      <c r="A2500" s="101"/>
      <c r="B2500" s="90"/>
      <c r="C2500" s="90"/>
    </row>
    <row r="2501">
      <c r="A2501" s="101"/>
      <c r="B2501" s="90"/>
      <c r="C2501" s="90"/>
    </row>
    <row r="2502">
      <c r="A2502" s="101"/>
      <c r="B2502" s="90"/>
      <c r="C2502" s="90"/>
    </row>
    <row r="2503">
      <c r="A2503" s="101"/>
      <c r="B2503" s="90"/>
      <c r="C2503" s="90"/>
    </row>
    <row r="2504">
      <c r="A2504" s="101"/>
      <c r="B2504" s="90"/>
      <c r="C2504" s="90"/>
    </row>
    <row r="2505">
      <c r="A2505" s="101"/>
      <c r="B2505" s="90"/>
      <c r="C2505" s="90"/>
    </row>
    <row r="2506">
      <c r="A2506" s="101"/>
      <c r="B2506" s="90"/>
      <c r="C2506" s="90"/>
    </row>
    <row r="2507">
      <c r="A2507" s="101"/>
      <c r="B2507" s="90"/>
      <c r="C2507" s="90"/>
    </row>
    <row r="2508">
      <c r="A2508" s="101"/>
      <c r="B2508" s="90"/>
      <c r="C2508" s="90"/>
    </row>
    <row r="2509">
      <c r="A2509" s="101"/>
      <c r="B2509" s="90"/>
      <c r="C2509" s="90"/>
    </row>
    <row r="2510">
      <c r="A2510" s="101"/>
      <c r="B2510" s="90"/>
      <c r="C2510" s="90"/>
    </row>
    <row r="2511">
      <c r="A2511" s="101"/>
      <c r="B2511" s="90"/>
      <c r="C2511" s="90"/>
    </row>
    <row r="2512">
      <c r="A2512" s="101"/>
      <c r="B2512" s="90"/>
      <c r="C2512" s="90"/>
    </row>
    <row r="2513">
      <c r="A2513" s="101"/>
      <c r="B2513" s="90"/>
      <c r="C2513" s="90"/>
    </row>
    <row r="2514">
      <c r="A2514" s="101"/>
      <c r="B2514" s="90"/>
      <c r="C2514" s="90"/>
    </row>
    <row r="2515">
      <c r="A2515" s="101"/>
      <c r="B2515" s="90"/>
      <c r="C2515" s="90"/>
    </row>
    <row r="2516">
      <c r="A2516" s="101"/>
      <c r="B2516" s="90"/>
      <c r="C2516" s="90"/>
    </row>
    <row r="2517">
      <c r="A2517" s="101"/>
      <c r="B2517" s="90"/>
      <c r="C2517" s="90"/>
    </row>
    <row r="2518">
      <c r="A2518" s="101"/>
      <c r="B2518" s="90"/>
      <c r="C2518" s="90"/>
    </row>
    <row r="2519">
      <c r="A2519" s="101"/>
      <c r="B2519" s="90"/>
      <c r="C2519" s="90"/>
    </row>
    <row r="2520">
      <c r="A2520" s="101"/>
      <c r="B2520" s="90"/>
      <c r="C2520" s="90"/>
    </row>
    <row r="2521">
      <c r="A2521" s="101"/>
      <c r="B2521" s="90"/>
      <c r="C2521" s="90"/>
    </row>
    <row r="2522">
      <c r="A2522" s="101"/>
      <c r="B2522" s="90"/>
      <c r="C2522" s="90"/>
    </row>
    <row r="2523">
      <c r="A2523" s="101"/>
      <c r="B2523" s="90"/>
      <c r="C2523" s="90"/>
    </row>
    <row r="2524">
      <c r="A2524" s="101"/>
      <c r="B2524" s="90"/>
      <c r="C2524" s="90"/>
    </row>
    <row r="2525">
      <c r="A2525" s="101"/>
      <c r="B2525" s="90"/>
      <c r="C2525" s="90"/>
    </row>
    <row r="2526">
      <c r="A2526" s="101"/>
      <c r="B2526" s="90"/>
      <c r="C2526" s="90"/>
    </row>
    <row r="2527">
      <c r="A2527" s="101"/>
      <c r="B2527" s="90"/>
      <c r="C2527" s="90"/>
    </row>
    <row r="2528">
      <c r="A2528" s="101"/>
      <c r="B2528" s="90"/>
      <c r="C2528" s="90"/>
    </row>
    <row r="2529">
      <c r="A2529" s="101"/>
      <c r="B2529" s="90"/>
      <c r="C2529" s="90"/>
    </row>
    <row r="2530">
      <c r="A2530" s="101"/>
      <c r="B2530" s="90"/>
      <c r="C2530" s="90"/>
    </row>
    <row r="2531">
      <c r="A2531" s="101"/>
      <c r="B2531" s="90"/>
      <c r="C2531" s="90"/>
    </row>
    <row r="2532">
      <c r="A2532" s="101"/>
      <c r="B2532" s="90"/>
      <c r="C2532" s="90"/>
    </row>
    <row r="2533">
      <c r="A2533" s="101"/>
      <c r="B2533" s="90"/>
      <c r="C2533" s="90"/>
    </row>
    <row r="2534">
      <c r="A2534" s="101"/>
      <c r="B2534" s="90"/>
      <c r="C2534" s="90"/>
    </row>
    <row r="2535">
      <c r="A2535" s="101"/>
      <c r="B2535" s="90"/>
      <c r="C2535" s="90"/>
    </row>
    <row r="2536">
      <c r="A2536" s="101"/>
      <c r="B2536" s="90"/>
      <c r="C2536" s="90"/>
    </row>
    <row r="2537">
      <c r="A2537" s="101"/>
      <c r="B2537" s="90"/>
      <c r="C2537" s="90"/>
    </row>
    <row r="2538">
      <c r="A2538" s="101"/>
      <c r="B2538" s="90"/>
      <c r="C2538" s="90"/>
    </row>
    <row r="2539">
      <c r="A2539" s="101"/>
      <c r="B2539" s="90"/>
      <c r="C2539" s="90"/>
    </row>
    <row r="2540">
      <c r="A2540" s="101"/>
      <c r="B2540" s="90"/>
      <c r="C2540" s="90"/>
    </row>
    <row r="2541">
      <c r="A2541" s="101"/>
      <c r="B2541" s="90"/>
      <c r="C2541" s="90"/>
    </row>
    <row r="2542">
      <c r="A2542" s="101"/>
      <c r="B2542" s="90"/>
      <c r="C2542" s="90"/>
    </row>
    <row r="2543">
      <c r="A2543" s="101"/>
      <c r="B2543" s="90"/>
      <c r="C2543" s="90"/>
    </row>
    <row r="2544">
      <c r="A2544" s="101"/>
      <c r="B2544" s="90"/>
      <c r="C2544" s="90"/>
    </row>
    <row r="2545">
      <c r="A2545" s="101"/>
      <c r="B2545" s="90"/>
      <c r="C2545" s="90"/>
    </row>
    <row r="2546">
      <c r="A2546" s="101"/>
      <c r="B2546" s="90"/>
      <c r="C2546" s="90"/>
    </row>
    <row r="2547">
      <c r="A2547" s="101"/>
      <c r="B2547" s="90"/>
      <c r="C2547" s="90"/>
    </row>
    <row r="2548">
      <c r="A2548" s="101"/>
      <c r="B2548" s="90"/>
      <c r="C2548" s="90"/>
    </row>
    <row r="2549">
      <c r="A2549" s="101"/>
      <c r="B2549" s="90"/>
      <c r="C2549" s="90"/>
    </row>
    <row r="2550">
      <c r="A2550" s="101"/>
      <c r="B2550" s="90"/>
      <c r="C2550" s="90"/>
    </row>
    <row r="2551">
      <c r="A2551" s="101"/>
      <c r="B2551" s="90"/>
      <c r="C2551" s="90"/>
    </row>
    <row r="2552">
      <c r="A2552" s="101"/>
      <c r="B2552" s="90"/>
      <c r="C2552" s="90"/>
    </row>
    <row r="2553">
      <c r="A2553" s="101"/>
      <c r="B2553" s="90"/>
      <c r="C2553" s="90"/>
    </row>
    <row r="2554">
      <c r="A2554" s="101"/>
      <c r="B2554" s="90"/>
      <c r="C2554" s="90"/>
    </row>
    <row r="2555">
      <c r="A2555" s="101"/>
      <c r="B2555" s="90"/>
      <c r="C2555" s="90"/>
    </row>
    <row r="2556">
      <c r="A2556" s="101"/>
      <c r="B2556" s="90"/>
      <c r="C2556" s="90"/>
    </row>
    <row r="2557">
      <c r="A2557" s="101"/>
      <c r="B2557" s="90"/>
      <c r="C2557" s="90"/>
    </row>
    <row r="2558">
      <c r="A2558" s="101"/>
      <c r="B2558" s="90"/>
      <c r="C2558" s="90"/>
    </row>
    <row r="2559">
      <c r="A2559" s="101"/>
      <c r="B2559" s="90"/>
      <c r="C2559" s="90"/>
    </row>
    <row r="2560">
      <c r="A2560" s="101"/>
      <c r="B2560" s="90"/>
      <c r="C2560" s="90"/>
    </row>
    <row r="2561">
      <c r="A2561" s="101"/>
      <c r="B2561" s="90"/>
      <c r="C2561" s="90"/>
    </row>
    <row r="2562">
      <c r="A2562" s="101"/>
      <c r="B2562" s="90"/>
      <c r="C2562" s="90"/>
    </row>
    <row r="2563">
      <c r="A2563" s="101"/>
      <c r="B2563" s="90"/>
      <c r="C2563" s="90"/>
    </row>
    <row r="2564">
      <c r="A2564" s="101"/>
      <c r="B2564" s="90"/>
      <c r="C2564" s="90"/>
    </row>
    <row r="2565">
      <c r="A2565" s="101"/>
      <c r="B2565" s="90"/>
      <c r="C2565" s="90"/>
    </row>
    <row r="2566">
      <c r="A2566" s="101"/>
      <c r="B2566" s="90"/>
      <c r="C2566" s="90"/>
    </row>
    <row r="2567">
      <c r="A2567" s="101"/>
      <c r="B2567" s="90"/>
      <c r="C2567" s="90"/>
    </row>
    <row r="2568">
      <c r="A2568" s="101"/>
      <c r="B2568" s="90"/>
      <c r="C2568" s="90"/>
    </row>
    <row r="2569">
      <c r="A2569" s="101"/>
      <c r="B2569" s="90"/>
      <c r="C2569" s="90"/>
    </row>
    <row r="2570">
      <c r="A2570" s="101"/>
      <c r="B2570" s="90"/>
      <c r="C2570" s="90"/>
    </row>
    <row r="2571">
      <c r="A2571" s="101"/>
      <c r="B2571" s="90"/>
      <c r="C2571" s="90"/>
    </row>
    <row r="2572">
      <c r="A2572" s="101"/>
      <c r="B2572" s="90"/>
      <c r="C2572" s="90"/>
    </row>
    <row r="2573">
      <c r="A2573" s="101"/>
      <c r="B2573" s="90"/>
      <c r="C2573" s="90"/>
    </row>
    <row r="2574">
      <c r="A2574" s="101"/>
      <c r="B2574" s="90"/>
      <c r="C2574" s="90"/>
    </row>
    <row r="2575">
      <c r="A2575" s="101"/>
      <c r="B2575" s="90"/>
      <c r="C2575" s="90"/>
    </row>
    <row r="2576">
      <c r="A2576" s="101"/>
      <c r="B2576" s="90"/>
      <c r="C2576" s="90"/>
    </row>
    <row r="2577">
      <c r="A2577" s="101"/>
      <c r="B2577" s="90"/>
      <c r="C2577" s="90"/>
    </row>
    <row r="2578">
      <c r="A2578" s="101"/>
      <c r="B2578" s="90"/>
      <c r="C2578" s="90"/>
    </row>
    <row r="2579">
      <c r="A2579" s="101"/>
      <c r="B2579" s="90"/>
      <c r="C2579" s="90"/>
    </row>
    <row r="2580">
      <c r="A2580" s="101"/>
      <c r="B2580" s="90"/>
      <c r="C2580" s="90"/>
    </row>
    <row r="2581">
      <c r="A2581" s="101"/>
      <c r="B2581" s="90"/>
      <c r="C2581" s="90"/>
    </row>
    <row r="2582">
      <c r="A2582" s="101"/>
      <c r="B2582" s="90"/>
      <c r="C2582" s="90"/>
    </row>
    <row r="2583">
      <c r="A2583" s="101"/>
      <c r="B2583" s="90"/>
      <c r="C2583" s="90"/>
    </row>
    <row r="2584">
      <c r="A2584" s="101"/>
      <c r="B2584" s="90"/>
      <c r="C2584" s="90"/>
    </row>
    <row r="2585">
      <c r="A2585" s="101"/>
      <c r="B2585" s="90"/>
      <c r="C2585" s="90"/>
    </row>
    <row r="2586">
      <c r="A2586" s="101"/>
      <c r="B2586" s="90"/>
      <c r="C2586" s="90"/>
    </row>
    <row r="2587">
      <c r="A2587" s="101"/>
      <c r="B2587" s="90"/>
      <c r="C2587" s="90"/>
    </row>
    <row r="2588">
      <c r="A2588" s="101"/>
      <c r="B2588" s="90"/>
      <c r="C2588" s="90"/>
    </row>
    <row r="2589">
      <c r="A2589" s="101"/>
      <c r="B2589" s="90"/>
      <c r="C2589" s="90"/>
    </row>
    <row r="2590">
      <c r="A2590" s="101"/>
      <c r="B2590" s="90"/>
      <c r="C2590" s="90"/>
    </row>
    <row r="2591">
      <c r="A2591" s="101"/>
      <c r="B2591" s="90"/>
      <c r="C2591" s="90"/>
    </row>
    <row r="2592">
      <c r="A2592" s="101"/>
      <c r="B2592" s="90"/>
      <c r="C2592" s="90"/>
    </row>
    <row r="2593">
      <c r="A2593" s="101"/>
      <c r="B2593" s="90"/>
      <c r="C2593" s="90"/>
    </row>
    <row r="2594">
      <c r="A2594" s="101"/>
      <c r="B2594" s="90"/>
      <c r="C2594" s="90"/>
    </row>
    <row r="2595">
      <c r="A2595" s="101"/>
      <c r="B2595" s="90"/>
      <c r="C2595" s="90"/>
    </row>
    <row r="2596">
      <c r="A2596" s="101"/>
      <c r="B2596" s="90"/>
      <c r="C2596" s="90"/>
    </row>
    <row r="2597">
      <c r="A2597" s="101"/>
      <c r="B2597" s="90"/>
      <c r="C2597" s="90"/>
    </row>
    <row r="2598">
      <c r="A2598" s="101"/>
      <c r="B2598" s="90"/>
      <c r="C2598" s="90"/>
    </row>
    <row r="2599">
      <c r="A2599" s="101"/>
      <c r="B2599" s="90"/>
      <c r="C2599" s="90"/>
    </row>
    <row r="2600">
      <c r="A2600" s="101"/>
      <c r="B2600" s="90"/>
      <c r="C2600" s="90"/>
    </row>
    <row r="2601">
      <c r="A2601" s="101"/>
      <c r="B2601" s="90"/>
      <c r="C2601" s="90"/>
    </row>
    <row r="2602">
      <c r="A2602" s="101"/>
      <c r="B2602" s="90"/>
      <c r="C2602" s="90"/>
    </row>
    <row r="2603">
      <c r="A2603" s="101"/>
      <c r="B2603" s="90"/>
      <c r="C2603" s="90"/>
    </row>
    <row r="2604">
      <c r="A2604" s="101"/>
      <c r="B2604" s="90"/>
      <c r="C2604" s="90"/>
    </row>
    <row r="2605">
      <c r="A2605" s="101"/>
      <c r="B2605" s="90"/>
      <c r="C2605" s="90"/>
    </row>
    <row r="2606">
      <c r="A2606" s="101"/>
      <c r="B2606" s="90"/>
      <c r="C2606" s="90"/>
    </row>
    <row r="2607">
      <c r="A2607" s="101"/>
      <c r="B2607" s="90"/>
      <c r="C2607" s="90"/>
    </row>
    <row r="2608">
      <c r="A2608" s="101"/>
      <c r="B2608" s="90"/>
      <c r="C2608" s="90"/>
    </row>
    <row r="2609">
      <c r="A2609" s="101"/>
      <c r="B2609" s="90"/>
      <c r="C2609" s="90"/>
    </row>
    <row r="2610">
      <c r="A2610" s="101"/>
      <c r="B2610" s="90"/>
      <c r="C2610" s="90"/>
    </row>
    <row r="2611">
      <c r="A2611" s="101"/>
      <c r="B2611" s="90"/>
      <c r="C2611" s="90"/>
    </row>
    <row r="2612">
      <c r="A2612" s="101"/>
      <c r="B2612" s="90"/>
      <c r="C2612" s="90"/>
    </row>
    <row r="2613">
      <c r="A2613" s="101"/>
      <c r="B2613" s="90"/>
      <c r="C2613" s="90"/>
    </row>
    <row r="2614">
      <c r="A2614" s="101"/>
      <c r="B2614" s="90"/>
      <c r="C2614" s="90"/>
    </row>
    <row r="2615">
      <c r="A2615" s="101"/>
      <c r="B2615" s="90"/>
      <c r="C2615" s="90"/>
    </row>
    <row r="2616">
      <c r="A2616" s="101"/>
      <c r="B2616" s="90"/>
      <c r="C2616" s="90"/>
    </row>
    <row r="2617">
      <c r="A2617" s="101"/>
      <c r="B2617" s="90"/>
      <c r="C2617" s="90"/>
    </row>
    <row r="2618">
      <c r="A2618" s="101"/>
      <c r="B2618" s="90"/>
      <c r="C2618" s="90"/>
    </row>
    <row r="2619">
      <c r="A2619" s="101"/>
      <c r="B2619" s="90"/>
      <c r="C2619" s="90"/>
    </row>
    <row r="2620">
      <c r="A2620" s="101"/>
      <c r="B2620" s="90"/>
      <c r="C2620" s="90"/>
    </row>
    <row r="2621">
      <c r="A2621" s="101"/>
      <c r="B2621" s="90"/>
      <c r="C2621" s="90"/>
    </row>
    <row r="2622">
      <c r="A2622" s="101"/>
      <c r="B2622" s="90"/>
      <c r="C2622" s="90"/>
    </row>
    <row r="2623">
      <c r="A2623" s="101"/>
      <c r="B2623" s="90"/>
      <c r="C2623" s="90"/>
    </row>
    <row r="2624">
      <c r="A2624" s="101"/>
      <c r="B2624" s="90"/>
      <c r="C2624" s="90"/>
    </row>
    <row r="2625">
      <c r="A2625" s="101"/>
      <c r="B2625" s="90"/>
      <c r="C2625" s="90"/>
    </row>
    <row r="2626">
      <c r="A2626" s="101"/>
      <c r="B2626" s="90"/>
      <c r="C2626" s="90"/>
    </row>
    <row r="2627">
      <c r="A2627" s="101"/>
      <c r="B2627" s="90"/>
      <c r="C2627" s="90"/>
    </row>
    <row r="2628">
      <c r="A2628" s="101"/>
      <c r="B2628" s="90"/>
      <c r="C2628" s="90"/>
    </row>
    <row r="2629">
      <c r="A2629" s="101"/>
      <c r="B2629" s="90"/>
      <c r="C2629" s="90"/>
    </row>
    <row r="2630">
      <c r="A2630" s="101"/>
      <c r="B2630" s="90"/>
      <c r="C2630" s="90"/>
    </row>
    <row r="2631">
      <c r="A2631" s="101"/>
      <c r="B2631" s="90"/>
      <c r="C2631" s="90"/>
    </row>
    <row r="2632">
      <c r="A2632" s="101"/>
      <c r="B2632" s="90"/>
      <c r="C2632" s="90"/>
    </row>
    <row r="2633">
      <c r="A2633" s="101"/>
      <c r="B2633" s="90"/>
      <c r="C2633" s="90"/>
    </row>
    <row r="2634">
      <c r="A2634" s="101"/>
      <c r="B2634" s="90"/>
      <c r="C2634" s="90"/>
    </row>
    <row r="2635">
      <c r="A2635" s="101"/>
      <c r="B2635" s="90"/>
      <c r="C2635" s="90"/>
    </row>
    <row r="2636">
      <c r="A2636" s="101"/>
      <c r="B2636" s="90"/>
      <c r="C2636" s="90"/>
    </row>
    <row r="2637">
      <c r="A2637" s="101"/>
      <c r="B2637" s="90"/>
      <c r="C2637" s="90"/>
    </row>
    <row r="2638">
      <c r="A2638" s="101"/>
      <c r="B2638" s="90"/>
      <c r="C2638" s="90"/>
    </row>
    <row r="2639">
      <c r="A2639" s="101"/>
      <c r="B2639" s="90"/>
      <c r="C2639" s="90"/>
    </row>
    <row r="2640">
      <c r="A2640" s="101"/>
      <c r="B2640" s="90"/>
      <c r="C2640" s="90"/>
    </row>
    <row r="2641">
      <c r="A2641" s="101"/>
      <c r="B2641" s="90"/>
      <c r="C2641" s="90"/>
    </row>
    <row r="2642">
      <c r="A2642" s="101"/>
      <c r="B2642" s="90"/>
      <c r="C2642" s="90"/>
    </row>
    <row r="2643">
      <c r="A2643" s="101"/>
      <c r="B2643" s="90"/>
      <c r="C2643" s="90"/>
    </row>
    <row r="2644">
      <c r="A2644" s="101"/>
      <c r="B2644" s="90"/>
      <c r="C2644" s="90"/>
    </row>
    <row r="2645">
      <c r="A2645" s="101"/>
      <c r="B2645" s="90"/>
      <c r="C2645" s="90"/>
    </row>
    <row r="2646">
      <c r="A2646" s="101"/>
      <c r="B2646" s="90"/>
      <c r="C2646" s="90"/>
    </row>
    <row r="2647">
      <c r="A2647" s="101"/>
      <c r="B2647" s="90"/>
      <c r="C2647" s="90"/>
    </row>
    <row r="2648">
      <c r="A2648" s="101"/>
      <c r="B2648" s="90"/>
      <c r="C2648" s="90"/>
    </row>
    <row r="2649">
      <c r="A2649" s="101"/>
      <c r="B2649" s="90"/>
      <c r="C2649" s="90"/>
    </row>
    <row r="2650">
      <c r="A2650" s="101"/>
      <c r="B2650" s="90"/>
      <c r="C2650" s="90"/>
    </row>
    <row r="2651">
      <c r="A2651" s="101"/>
      <c r="B2651" s="90"/>
      <c r="C2651" s="90"/>
    </row>
    <row r="2652">
      <c r="A2652" s="101"/>
      <c r="B2652" s="90"/>
      <c r="C2652" s="90"/>
    </row>
    <row r="2653">
      <c r="A2653" s="101"/>
      <c r="B2653" s="90"/>
      <c r="C2653" s="90"/>
    </row>
    <row r="2654">
      <c r="A2654" s="101"/>
      <c r="B2654" s="90"/>
      <c r="C2654" s="90"/>
    </row>
    <row r="2655">
      <c r="A2655" s="101"/>
      <c r="B2655" s="90"/>
      <c r="C2655" s="90"/>
    </row>
    <row r="2656">
      <c r="A2656" s="101"/>
      <c r="B2656" s="90"/>
      <c r="C2656" s="90"/>
    </row>
    <row r="2657">
      <c r="A2657" s="101"/>
      <c r="B2657" s="90"/>
      <c r="C2657" s="90"/>
    </row>
    <row r="2658">
      <c r="A2658" s="101"/>
      <c r="B2658" s="90"/>
      <c r="C2658" s="90"/>
    </row>
    <row r="2659">
      <c r="A2659" s="101"/>
      <c r="B2659" s="90"/>
      <c r="C2659" s="90"/>
    </row>
    <row r="2660">
      <c r="A2660" s="101"/>
      <c r="B2660" s="90"/>
      <c r="C2660" s="90"/>
    </row>
    <row r="2661">
      <c r="A2661" s="101"/>
      <c r="B2661" s="90"/>
      <c r="C2661" s="90"/>
    </row>
    <row r="2662">
      <c r="A2662" s="101"/>
      <c r="B2662" s="90"/>
      <c r="C2662" s="90"/>
    </row>
    <row r="2663">
      <c r="A2663" s="101"/>
      <c r="B2663" s="90"/>
      <c r="C2663" s="90"/>
    </row>
    <row r="2664">
      <c r="A2664" s="101"/>
      <c r="B2664" s="90"/>
      <c r="C2664" s="90"/>
    </row>
    <row r="2665">
      <c r="A2665" s="101"/>
      <c r="B2665" s="90"/>
      <c r="C2665" s="90"/>
    </row>
    <row r="2666">
      <c r="A2666" s="101"/>
      <c r="B2666" s="90"/>
      <c r="C2666" s="90"/>
    </row>
    <row r="2667">
      <c r="A2667" s="101"/>
      <c r="B2667" s="90"/>
      <c r="C2667" s="90"/>
    </row>
    <row r="2668">
      <c r="A2668" s="101"/>
      <c r="B2668" s="90"/>
      <c r="C2668" s="90"/>
    </row>
    <row r="2669">
      <c r="A2669" s="101"/>
      <c r="B2669" s="90"/>
      <c r="C2669" s="90"/>
    </row>
    <row r="2670">
      <c r="A2670" s="101"/>
      <c r="B2670" s="90"/>
      <c r="C2670" s="90"/>
    </row>
    <row r="2671">
      <c r="A2671" s="101"/>
      <c r="B2671" s="90"/>
      <c r="C2671" s="90"/>
    </row>
    <row r="2672">
      <c r="A2672" s="101"/>
      <c r="B2672" s="90"/>
      <c r="C2672" s="90"/>
    </row>
    <row r="2673">
      <c r="A2673" s="101"/>
      <c r="B2673" s="90"/>
      <c r="C2673" s="90"/>
    </row>
    <row r="2674">
      <c r="A2674" s="101"/>
      <c r="B2674" s="90"/>
      <c r="C2674" s="90"/>
    </row>
    <row r="2675">
      <c r="A2675" s="101"/>
      <c r="B2675" s="90"/>
      <c r="C2675" s="90"/>
    </row>
    <row r="2676">
      <c r="A2676" s="101"/>
      <c r="B2676" s="90"/>
      <c r="C2676" s="90"/>
    </row>
    <row r="2677">
      <c r="A2677" s="101"/>
      <c r="B2677" s="90"/>
      <c r="C2677" s="90"/>
    </row>
    <row r="2678">
      <c r="A2678" s="101"/>
      <c r="B2678" s="90"/>
      <c r="C2678" s="90"/>
    </row>
    <row r="2679">
      <c r="A2679" s="101"/>
      <c r="B2679" s="90"/>
      <c r="C2679" s="90"/>
    </row>
    <row r="2680">
      <c r="A2680" s="101"/>
      <c r="B2680" s="90"/>
      <c r="C2680" s="90"/>
    </row>
    <row r="2681">
      <c r="A2681" s="101"/>
      <c r="B2681" s="90"/>
      <c r="C2681" s="90"/>
    </row>
    <row r="2682">
      <c r="A2682" s="101"/>
      <c r="B2682" s="90"/>
      <c r="C2682" s="90"/>
    </row>
    <row r="2683">
      <c r="A2683" s="101"/>
      <c r="B2683" s="90"/>
      <c r="C2683" s="90"/>
    </row>
    <row r="2684">
      <c r="A2684" s="101"/>
      <c r="B2684" s="90"/>
      <c r="C2684" s="90"/>
    </row>
    <row r="2685">
      <c r="A2685" s="101"/>
      <c r="B2685" s="90"/>
      <c r="C2685" s="90"/>
    </row>
    <row r="2686">
      <c r="A2686" s="101"/>
      <c r="B2686" s="90"/>
      <c r="C2686" s="90"/>
    </row>
    <row r="2687">
      <c r="A2687" s="101"/>
      <c r="B2687" s="90"/>
      <c r="C2687" s="90"/>
    </row>
    <row r="2688">
      <c r="A2688" s="101"/>
      <c r="B2688" s="90"/>
      <c r="C2688" s="90"/>
    </row>
    <row r="2689">
      <c r="A2689" s="101"/>
      <c r="B2689" s="90"/>
      <c r="C2689" s="90"/>
    </row>
    <row r="2690">
      <c r="A2690" s="101"/>
      <c r="B2690" s="90"/>
      <c r="C2690" s="90"/>
    </row>
    <row r="2691">
      <c r="A2691" s="101"/>
      <c r="B2691" s="90"/>
      <c r="C2691" s="90"/>
    </row>
    <row r="2692">
      <c r="A2692" s="101"/>
      <c r="B2692" s="90"/>
      <c r="C2692" s="90"/>
    </row>
    <row r="2693">
      <c r="A2693" s="101"/>
      <c r="B2693" s="90"/>
      <c r="C2693" s="90"/>
    </row>
    <row r="2694">
      <c r="A2694" s="101"/>
      <c r="B2694" s="90"/>
      <c r="C2694" s="90"/>
    </row>
    <row r="2695">
      <c r="A2695" s="101"/>
      <c r="B2695" s="90"/>
      <c r="C2695" s="90"/>
    </row>
    <row r="2696">
      <c r="A2696" s="101"/>
      <c r="B2696" s="90"/>
      <c r="C2696" s="90"/>
    </row>
    <row r="2697">
      <c r="A2697" s="101"/>
      <c r="B2697" s="90"/>
      <c r="C2697" s="90"/>
    </row>
    <row r="2698">
      <c r="A2698" s="101"/>
      <c r="B2698" s="90"/>
      <c r="C2698" s="90"/>
    </row>
    <row r="2699">
      <c r="A2699" s="101"/>
      <c r="B2699" s="90"/>
      <c r="C2699" s="90"/>
    </row>
    <row r="2700">
      <c r="A2700" s="101"/>
      <c r="B2700" s="90"/>
      <c r="C2700" s="90"/>
    </row>
    <row r="2701">
      <c r="A2701" s="101"/>
      <c r="B2701" s="90"/>
      <c r="C2701" s="90"/>
    </row>
    <row r="2702">
      <c r="A2702" s="101"/>
      <c r="B2702" s="90"/>
      <c r="C2702" s="90"/>
    </row>
    <row r="2703">
      <c r="A2703" s="101"/>
      <c r="B2703" s="90"/>
      <c r="C2703" s="90"/>
    </row>
    <row r="2704">
      <c r="A2704" s="101"/>
      <c r="B2704" s="90"/>
      <c r="C2704" s="90"/>
    </row>
    <row r="2705">
      <c r="A2705" s="101"/>
      <c r="B2705" s="90"/>
      <c r="C2705" s="90"/>
    </row>
    <row r="2706">
      <c r="A2706" s="101"/>
      <c r="B2706" s="90"/>
      <c r="C2706" s="90"/>
    </row>
    <row r="2707">
      <c r="A2707" s="101"/>
      <c r="B2707" s="90"/>
      <c r="C2707" s="90"/>
    </row>
    <row r="2708">
      <c r="A2708" s="101"/>
      <c r="B2708" s="90"/>
      <c r="C2708" s="90"/>
    </row>
    <row r="2709">
      <c r="A2709" s="101"/>
      <c r="B2709" s="90"/>
      <c r="C2709" s="90"/>
    </row>
    <row r="2710">
      <c r="A2710" s="101"/>
      <c r="B2710" s="90"/>
      <c r="C2710" s="90"/>
    </row>
    <row r="2711">
      <c r="A2711" s="101"/>
      <c r="B2711" s="90"/>
      <c r="C2711" s="90"/>
    </row>
    <row r="2712">
      <c r="A2712" s="101"/>
      <c r="B2712" s="90"/>
      <c r="C2712" s="90"/>
    </row>
    <row r="2713">
      <c r="A2713" s="101"/>
      <c r="B2713" s="90"/>
      <c r="C2713" s="90"/>
    </row>
    <row r="2714">
      <c r="A2714" s="101"/>
      <c r="B2714" s="90"/>
      <c r="C2714" s="90"/>
    </row>
    <row r="2715">
      <c r="A2715" s="101"/>
      <c r="B2715" s="90"/>
      <c r="C2715" s="90"/>
    </row>
    <row r="2716">
      <c r="A2716" s="101"/>
      <c r="B2716" s="90"/>
      <c r="C2716" s="90"/>
    </row>
    <row r="2717">
      <c r="A2717" s="101"/>
      <c r="B2717" s="90"/>
      <c r="C2717" s="90"/>
    </row>
    <row r="2718">
      <c r="A2718" s="101"/>
      <c r="B2718" s="90"/>
      <c r="C2718" s="90"/>
    </row>
    <row r="2719">
      <c r="A2719" s="101"/>
      <c r="B2719" s="90"/>
      <c r="C2719" s="90"/>
    </row>
    <row r="2720">
      <c r="A2720" s="101"/>
      <c r="B2720" s="90"/>
      <c r="C2720" s="90"/>
    </row>
    <row r="2721">
      <c r="A2721" s="101"/>
      <c r="B2721" s="90"/>
      <c r="C2721" s="90"/>
    </row>
    <row r="2722">
      <c r="A2722" s="101"/>
      <c r="B2722" s="90"/>
      <c r="C2722" s="90"/>
    </row>
    <row r="2723">
      <c r="A2723" s="101"/>
      <c r="B2723" s="90"/>
      <c r="C2723" s="90"/>
    </row>
    <row r="2724">
      <c r="A2724" s="101"/>
      <c r="B2724" s="90"/>
      <c r="C2724" s="90"/>
    </row>
    <row r="2725">
      <c r="A2725" s="101"/>
      <c r="B2725" s="90"/>
      <c r="C2725" s="90"/>
    </row>
    <row r="2726">
      <c r="A2726" s="101"/>
      <c r="B2726" s="90"/>
      <c r="C2726" s="90"/>
    </row>
    <row r="2727">
      <c r="A2727" s="101"/>
      <c r="B2727" s="90"/>
      <c r="C2727" s="90"/>
    </row>
    <row r="2728">
      <c r="A2728" s="101"/>
      <c r="B2728" s="90"/>
      <c r="C2728" s="90"/>
    </row>
    <row r="2729">
      <c r="A2729" s="101"/>
      <c r="B2729" s="90"/>
      <c r="C2729" s="90"/>
    </row>
    <row r="2730">
      <c r="A2730" s="101"/>
      <c r="B2730" s="90"/>
      <c r="C2730" s="90"/>
    </row>
    <row r="2731">
      <c r="A2731" s="101"/>
      <c r="B2731" s="90"/>
      <c r="C2731" s="90"/>
    </row>
    <row r="2732">
      <c r="A2732" s="101"/>
      <c r="B2732" s="90"/>
      <c r="C2732" s="90"/>
    </row>
    <row r="2733">
      <c r="A2733" s="101"/>
      <c r="B2733" s="90"/>
      <c r="C2733" s="90"/>
    </row>
    <row r="2734">
      <c r="A2734" s="101"/>
      <c r="B2734" s="90"/>
      <c r="C2734" s="90"/>
    </row>
    <row r="2735">
      <c r="A2735" s="101"/>
      <c r="B2735" s="90"/>
      <c r="C2735" s="90"/>
    </row>
    <row r="2736">
      <c r="A2736" s="101"/>
      <c r="B2736" s="90"/>
      <c r="C2736" s="90"/>
    </row>
    <row r="2737">
      <c r="A2737" s="101"/>
      <c r="B2737" s="90"/>
      <c r="C2737" s="90"/>
    </row>
    <row r="2738">
      <c r="A2738" s="101"/>
      <c r="B2738" s="90"/>
      <c r="C2738" s="90"/>
    </row>
    <row r="2739">
      <c r="A2739" s="101"/>
      <c r="B2739" s="90"/>
      <c r="C2739" s="90"/>
    </row>
    <row r="2740">
      <c r="A2740" s="101"/>
      <c r="B2740" s="90"/>
      <c r="C2740" s="90"/>
    </row>
    <row r="2741">
      <c r="A2741" s="101"/>
      <c r="B2741" s="90"/>
      <c r="C2741" s="90"/>
    </row>
    <row r="2742">
      <c r="A2742" s="101"/>
      <c r="B2742" s="90"/>
      <c r="C2742" s="90"/>
    </row>
    <row r="2743">
      <c r="A2743" s="101"/>
      <c r="B2743" s="90"/>
      <c r="C2743" s="90"/>
    </row>
    <row r="2744">
      <c r="A2744" s="101"/>
      <c r="B2744" s="90"/>
      <c r="C2744" s="90"/>
    </row>
    <row r="2745">
      <c r="A2745" s="101"/>
      <c r="B2745" s="90"/>
      <c r="C2745" s="90"/>
    </row>
    <row r="2746">
      <c r="A2746" s="101"/>
      <c r="B2746" s="90"/>
      <c r="C2746" s="90"/>
    </row>
    <row r="2747">
      <c r="A2747" s="101"/>
      <c r="B2747" s="90"/>
      <c r="C2747" s="90"/>
    </row>
    <row r="2748">
      <c r="A2748" s="101"/>
      <c r="B2748" s="90"/>
      <c r="C2748" s="90"/>
    </row>
    <row r="2749">
      <c r="A2749" s="101"/>
      <c r="B2749" s="90"/>
      <c r="C2749" s="90"/>
    </row>
    <row r="2750">
      <c r="A2750" s="101"/>
      <c r="B2750" s="90"/>
      <c r="C2750" s="90"/>
    </row>
    <row r="2751">
      <c r="A2751" s="101"/>
      <c r="B2751" s="90"/>
      <c r="C2751" s="90"/>
    </row>
    <row r="2752">
      <c r="A2752" s="101"/>
      <c r="B2752" s="90"/>
      <c r="C2752" s="90"/>
    </row>
    <row r="2753">
      <c r="A2753" s="101"/>
      <c r="B2753" s="90"/>
      <c r="C2753" s="90"/>
    </row>
    <row r="2754">
      <c r="A2754" s="101"/>
      <c r="B2754" s="90"/>
      <c r="C2754" s="90"/>
    </row>
    <row r="2755">
      <c r="A2755" s="101"/>
      <c r="B2755" s="90"/>
      <c r="C2755" s="90"/>
    </row>
    <row r="2756">
      <c r="A2756" s="101"/>
      <c r="B2756" s="90"/>
      <c r="C2756" s="90"/>
    </row>
    <row r="2757">
      <c r="A2757" s="101"/>
      <c r="B2757" s="90"/>
      <c r="C2757" s="90"/>
    </row>
    <row r="2758">
      <c r="A2758" s="101"/>
      <c r="B2758" s="90"/>
      <c r="C2758" s="90"/>
    </row>
    <row r="2759">
      <c r="A2759" s="101"/>
      <c r="B2759" s="90"/>
      <c r="C2759" s="90"/>
    </row>
    <row r="2760">
      <c r="A2760" s="101"/>
      <c r="B2760" s="90"/>
      <c r="C2760" s="90"/>
    </row>
    <row r="2761">
      <c r="A2761" s="101"/>
      <c r="B2761" s="90"/>
      <c r="C2761" s="90"/>
    </row>
    <row r="2762">
      <c r="A2762" s="101"/>
      <c r="B2762" s="90"/>
      <c r="C2762" s="90"/>
    </row>
    <row r="2763">
      <c r="A2763" s="101"/>
      <c r="B2763" s="90"/>
      <c r="C2763" s="90"/>
    </row>
    <row r="2764">
      <c r="A2764" s="101"/>
      <c r="B2764" s="90"/>
      <c r="C2764" s="90"/>
    </row>
    <row r="2765">
      <c r="A2765" s="101"/>
      <c r="B2765" s="90"/>
      <c r="C2765" s="90"/>
    </row>
    <row r="2766">
      <c r="A2766" s="101"/>
      <c r="B2766" s="90"/>
      <c r="C2766" s="90"/>
    </row>
    <row r="2767">
      <c r="A2767" s="101"/>
      <c r="B2767" s="90"/>
      <c r="C2767" s="90"/>
    </row>
    <row r="2768">
      <c r="A2768" s="101"/>
      <c r="B2768" s="90"/>
      <c r="C2768" s="90"/>
    </row>
    <row r="2769">
      <c r="A2769" s="101"/>
      <c r="B2769" s="90"/>
      <c r="C2769" s="90"/>
    </row>
    <row r="2770">
      <c r="A2770" s="101"/>
      <c r="B2770" s="90"/>
      <c r="C2770" s="90"/>
    </row>
    <row r="2771">
      <c r="A2771" s="101"/>
      <c r="B2771" s="90"/>
      <c r="C2771" s="90"/>
    </row>
    <row r="2772">
      <c r="A2772" s="101"/>
      <c r="B2772" s="90"/>
      <c r="C2772" s="90"/>
    </row>
    <row r="2773">
      <c r="A2773" s="101"/>
      <c r="B2773" s="90"/>
      <c r="C2773" s="90"/>
    </row>
    <row r="2774">
      <c r="A2774" s="101"/>
      <c r="B2774" s="90"/>
      <c r="C2774" s="90"/>
    </row>
    <row r="2775">
      <c r="A2775" s="101"/>
      <c r="B2775" s="90"/>
      <c r="C2775" s="90"/>
    </row>
    <row r="2776">
      <c r="A2776" s="101"/>
      <c r="B2776" s="90"/>
      <c r="C2776" s="90"/>
    </row>
    <row r="2777">
      <c r="A2777" s="101"/>
      <c r="B2777" s="90"/>
      <c r="C2777" s="90"/>
    </row>
    <row r="2778">
      <c r="A2778" s="101"/>
      <c r="B2778" s="90"/>
      <c r="C2778" s="90"/>
    </row>
    <row r="2779">
      <c r="A2779" s="101"/>
      <c r="B2779" s="90"/>
      <c r="C2779" s="90"/>
    </row>
    <row r="2780">
      <c r="A2780" s="101"/>
      <c r="B2780" s="90"/>
      <c r="C2780" s="90"/>
    </row>
    <row r="2781">
      <c r="A2781" s="101"/>
      <c r="B2781" s="90"/>
      <c r="C2781" s="90"/>
    </row>
    <row r="2782">
      <c r="A2782" s="101"/>
      <c r="B2782" s="90"/>
      <c r="C2782" s="90"/>
    </row>
    <row r="2783">
      <c r="A2783" s="101"/>
      <c r="B2783" s="90"/>
      <c r="C2783" s="90"/>
    </row>
    <row r="2784">
      <c r="A2784" s="101"/>
      <c r="B2784" s="90"/>
      <c r="C2784" s="90"/>
    </row>
    <row r="2785">
      <c r="A2785" s="101"/>
      <c r="B2785" s="90"/>
      <c r="C2785" s="90"/>
    </row>
    <row r="2786">
      <c r="A2786" s="101"/>
      <c r="B2786" s="90"/>
      <c r="C2786" s="90"/>
    </row>
    <row r="2787">
      <c r="A2787" s="101"/>
      <c r="B2787" s="90"/>
      <c r="C2787" s="90"/>
    </row>
    <row r="2788">
      <c r="A2788" s="101"/>
      <c r="B2788" s="90"/>
      <c r="C2788" s="90"/>
    </row>
    <row r="2789">
      <c r="A2789" s="101"/>
      <c r="B2789" s="90"/>
      <c r="C2789" s="90"/>
    </row>
    <row r="2790">
      <c r="A2790" s="101"/>
      <c r="B2790" s="90"/>
      <c r="C2790" s="90"/>
    </row>
    <row r="2791">
      <c r="A2791" s="101"/>
      <c r="B2791" s="90"/>
      <c r="C2791" s="90"/>
    </row>
    <row r="2792">
      <c r="A2792" s="101"/>
      <c r="B2792" s="90"/>
      <c r="C2792" s="90"/>
    </row>
    <row r="2793">
      <c r="A2793" s="101"/>
      <c r="B2793" s="90"/>
      <c r="C2793" s="90"/>
    </row>
    <row r="2794">
      <c r="A2794" s="101"/>
      <c r="B2794" s="90"/>
      <c r="C2794" s="90"/>
    </row>
    <row r="2795">
      <c r="A2795" s="101"/>
      <c r="B2795" s="90"/>
      <c r="C2795" s="90"/>
    </row>
    <row r="2796">
      <c r="A2796" s="101"/>
      <c r="B2796" s="90"/>
      <c r="C2796" s="90"/>
    </row>
    <row r="2797">
      <c r="A2797" s="101"/>
      <c r="B2797" s="90"/>
      <c r="C2797" s="90"/>
    </row>
    <row r="2798">
      <c r="A2798" s="101"/>
      <c r="B2798" s="90"/>
      <c r="C2798" s="90"/>
    </row>
    <row r="2799">
      <c r="A2799" s="101"/>
      <c r="B2799" s="90"/>
      <c r="C2799" s="90"/>
    </row>
    <row r="2800">
      <c r="A2800" s="101"/>
      <c r="B2800" s="90"/>
      <c r="C2800" s="90"/>
    </row>
    <row r="2801">
      <c r="A2801" s="101"/>
      <c r="B2801" s="90"/>
      <c r="C2801" s="90"/>
    </row>
    <row r="2802">
      <c r="A2802" s="101"/>
      <c r="B2802" s="90"/>
      <c r="C2802" s="90"/>
    </row>
    <row r="2803">
      <c r="A2803" s="101"/>
      <c r="B2803" s="90"/>
      <c r="C2803" s="90"/>
    </row>
    <row r="2804">
      <c r="A2804" s="101"/>
      <c r="B2804" s="90"/>
      <c r="C2804" s="90"/>
    </row>
    <row r="2805">
      <c r="A2805" s="101"/>
      <c r="B2805" s="90"/>
      <c r="C2805" s="90"/>
    </row>
    <row r="2806">
      <c r="A2806" s="101"/>
      <c r="B2806" s="90"/>
      <c r="C2806" s="90"/>
    </row>
    <row r="2807">
      <c r="A2807" s="101"/>
      <c r="B2807" s="90"/>
      <c r="C2807" s="90"/>
    </row>
    <row r="2808">
      <c r="A2808" s="101"/>
      <c r="B2808" s="90"/>
      <c r="C2808" s="90"/>
    </row>
    <row r="2809">
      <c r="A2809" s="101"/>
      <c r="B2809" s="90"/>
      <c r="C2809" s="90"/>
    </row>
    <row r="2810">
      <c r="A2810" s="101"/>
      <c r="B2810" s="90"/>
      <c r="C2810" s="90"/>
    </row>
    <row r="2811">
      <c r="A2811" s="101"/>
      <c r="B2811" s="90"/>
      <c r="C2811" s="90"/>
    </row>
    <row r="2812">
      <c r="A2812" s="101"/>
      <c r="B2812" s="90"/>
      <c r="C2812" s="90"/>
    </row>
    <row r="2813">
      <c r="A2813" s="101"/>
      <c r="B2813" s="90"/>
      <c r="C2813" s="90"/>
    </row>
    <row r="2814">
      <c r="A2814" s="101"/>
      <c r="B2814" s="90"/>
      <c r="C2814" s="90"/>
    </row>
    <row r="2815">
      <c r="A2815" s="101"/>
      <c r="B2815" s="90"/>
      <c r="C2815" s="90"/>
    </row>
    <row r="2816">
      <c r="A2816" s="101"/>
      <c r="B2816" s="90"/>
      <c r="C2816" s="90"/>
    </row>
    <row r="2817">
      <c r="A2817" s="101"/>
      <c r="B2817" s="90"/>
      <c r="C2817" s="90"/>
    </row>
    <row r="2818">
      <c r="A2818" s="101"/>
      <c r="B2818" s="90"/>
      <c r="C2818" s="90"/>
    </row>
    <row r="2819">
      <c r="A2819" s="101"/>
      <c r="B2819" s="90"/>
      <c r="C2819" s="90"/>
    </row>
    <row r="2820">
      <c r="A2820" s="101"/>
      <c r="B2820" s="90"/>
      <c r="C2820" s="90"/>
    </row>
    <row r="2821">
      <c r="A2821" s="101"/>
      <c r="B2821" s="90"/>
      <c r="C2821" s="90"/>
    </row>
    <row r="2822">
      <c r="A2822" s="101"/>
      <c r="B2822" s="90"/>
      <c r="C2822" s="90"/>
    </row>
    <row r="2823">
      <c r="A2823" s="101"/>
      <c r="B2823" s="90"/>
      <c r="C2823" s="90"/>
    </row>
    <row r="2824">
      <c r="A2824" s="101"/>
      <c r="B2824" s="90"/>
      <c r="C2824" s="90"/>
    </row>
    <row r="2825">
      <c r="A2825" s="101"/>
      <c r="B2825" s="90"/>
      <c r="C2825" s="90"/>
    </row>
    <row r="2826">
      <c r="A2826" s="101"/>
      <c r="B2826" s="90"/>
      <c r="C2826" s="90"/>
    </row>
    <row r="2827">
      <c r="A2827" s="101"/>
      <c r="B2827" s="90"/>
      <c r="C2827" s="90"/>
    </row>
    <row r="2828">
      <c r="A2828" s="101"/>
      <c r="B2828" s="90"/>
      <c r="C2828" s="90"/>
    </row>
    <row r="2829">
      <c r="A2829" s="101"/>
      <c r="B2829" s="90"/>
      <c r="C2829" s="90"/>
    </row>
    <row r="2830">
      <c r="A2830" s="101"/>
      <c r="B2830" s="90"/>
      <c r="C2830" s="90"/>
    </row>
    <row r="2831">
      <c r="A2831" s="101"/>
      <c r="B2831" s="90"/>
      <c r="C2831" s="90"/>
    </row>
    <row r="2832">
      <c r="A2832" s="101"/>
      <c r="B2832" s="90"/>
      <c r="C2832" s="90"/>
    </row>
    <row r="2833">
      <c r="A2833" s="101"/>
      <c r="B2833" s="90"/>
      <c r="C2833" s="90"/>
    </row>
    <row r="2834">
      <c r="A2834" s="101"/>
      <c r="B2834" s="90"/>
      <c r="C2834" s="90"/>
    </row>
    <row r="2835">
      <c r="A2835" s="101"/>
      <c r="B2835" s="90"/>
      <c r="C2835" s="90"/>
    </row>
    <row r="2836">
      <c r="A2836" s="101"/>
      <c r="B2836" s="90"/>
      <c r="C2836" s="90"/>
    </row>
    <row r="2837">
      <c r="A2837" s="101"/>
      <c r="B2837" s="90"/>
      <c r="C2837" s="90"/>
    </row>
    <row r="2838">
      <c r="A2838" s="101"/>
      <c r="B2838" s="90"/>
      <c r="C2838" s="90"/>
    </row>
    <row r="2839">
      <c r="A2839" s="101"/>
      <c r="B2839" s="90"/>
      <c r="C2839" s="90"/>
    </row>
    <row r="2840">
      <c r="A2840" s="101"/>
      <c r="B2840" s="90"/>
      <c r="C2840" s="90"/>
    </row>
    <row r="2841">
      <c r="A2841" s="101"/>
      <c r="B2841" s="90"/>
      <c r="C2841" s="90"/>
    </row>
    <row r="2842">
      <c r="A2842" s="101"/>
      <c r="B2842" s="90"/>
      <c r="C2842" s="90"/>
    </row>
    <row r="2843">
      <c r="A2843" s="101"/>
      <c r="B2843" s="90"/>
      <c r="C2843" s="90"/>
    </row>
    <row r="2844">
      <c r="A2844" s="101"/>
      <c r="B2844" s="90"/>
      <c r="C2844" s="90"/>
    </row>
    <row r="2845">
      <c r="A2845" s="101"/>
      <c r="B2845" s="90"/>
      <c r="C2845" s="90"/>
    </row>
    <row r="2846">
      <c r="A2846" s="101"/>
      <c r="B2846" s="90"/>
      <c r="C2846" s="90"/>
    </row>
    <row r="2847">
      <c r="A2847" s="101"/>
      <c r="B2847" s="90"/>
      <c r="C2847" s="90"/>
    </row>
    <row r="2848">
      <c r="A2848" s="101"/>
      <c r="B2848" s="90"/>
      <c r="C2848" s="90"/>
    </row>
    <row r="2849">
      <c r="A2849" s="101"/>
      <c r="B2849" s="90"/>
      <c r="C2849" s="90"/>
    </row>
    <row r="2850">
      <c r="A2850" s="101"/>
      <c r="B2850" s="90"/>
      <c r="C2850" s="90"/>
    </row>
    <row r="2851">
      <c r="A2851" s="101"/>
      <c r="B2851" s="90"/>
      <c r="C2851" s="90"/>
    </row>
    <row r="2852">
      <c r="A2852" s="101"/>
      <c r="B2852" s="90"/>
      <c r="C2852" s="90"/>
    </row>
    <row r="2853">
      <c r="A2853" s="101"/>
      <c r="B2853" s="90"/>
      <c r="C2853" s="90"/>
    </row>
    <row r="2854">
      <c r="A2854" s="101"/>
      <c r="B2854" s="90"/>
      <c r="C2854" s="90"/>
    </row>
    <row r="2855">
      <c r="A2855" s="101"/>
      <c r="B2855" s="90"/>
      <c r="C2855" s="90"/>
    </row>
    <row r="2856">
      <c r="A2856" s="101"/>
      <c r="B2856" s="90"/>
      <c r="C2856" s="90"/>
    </row>
    <row r="2857">
      <c r="A2857" s="101"/>
      <c r="B2857" s="90"/>
      <c r="C2857" s="90"/>
    </row>
    <row r="2858">
      <c r="A2858" s="101"/>
      <c r="B2858" s="90"/>
      <c r="C2858" s="90"/>
    </row>
    <row r="2859">
      <c r="A2859" s="101"/>
      <c r="B2859" s="90"/>
      <c r="C2859" s="90"/>
    </row>
    <row r="2860">
      <c r="A2860" s="101"/>
      <c r="B2860" s="90"/>
      <c r="C2860" s="90"/>
    </row>
    <row r="2861">
      <c r="A2861" s="101"/>
      <c r="B2861" s="90"/>
      <c r="C2861" s="90"/>
    </row>
    <row r="2862">
      <c r="A2862" s="101"/>
      <c r="B2862" s="90"/>
      <c r="C2862" s="90"/>
    </row>
    <row r="2863">
      <c r="A2863" s="101"/>
      <c r="B2863" s="90"/>
      <c r="C2863" s="90"/>
    </row>
    <row r="2864">
      <c r="A2864" s="101"/>
      <c r="B2864" s="90"/>
      <c r="C2864" s="90"/>
    </row>
    <row r="2865">
      <c r="A2865" s="101"/>
      <c r="B2865" s="90"/>
      <c r="C2865" s="90"/>
    </row>
    <row r="2866">
      <c r="A2866" s="101"/>
      <c r="B2866" s="90"/>
      <c r="C2866" s="90"/>
    </row>
    <row r="2867">
      <c r="A2867" s="101"/>
      <c r="B2867" s="90"/>
      <c r="C2867" s="90"/>
    </row>
    <row r="2868">
      <c r="A2868" s="101"/>
      <c r="B2868" s="90"/>
      <c r="C2868" s="90"/>
    </row>
    <row r="2869">
      <c r="A2869" s="101"/>
      <c r="B2869" s="90"/>
      <c r="C2869" s="90"/>
    </row>
    <row r="2870">
      <c r="A2870" s="101"/>
      <c r="B2870" s="90"/>
      <c r="C2870" s="90"/>
    </row>
    <row r="2871">
      <c r="A2871" s="101"/>
      <c r="B2871" s="90"/>
      <c r="C2871" s="90"/>
    </row>
    <row r="2872">
      <c r="A2872" s="101"/>
      <c r="B2872" s="90"/>
      <c r="C2872" s="90"/>
    </row>
    <row r="2873">
      <c r="A2873" s="101"/>
      <c r="B2873" s="90"/>
      <c r="C2873" s="90"/>
    </row>
    <row r="2874">
      <c r="A2874" s="101"/>
      <c r="B2874" s="90"/>
      <c r="C2874" s="90"/>
    </row>
    <row r="2875">
      <c r="A2875" s="101"/>
      <c r="B2875" s="90"/>
      <c r="C2875" s="90"/>
    </row>
    <row r="2876">
      <c r="A2876" s="101"/>
      <c r="B2876" s="90"/>
      <c r="C2876" s="90"/>
    </row>
    <row r="2877">
      <c r="A2877" s="101"/>
      <c r="B2877" s="90"/>
      <c r="C2877" s="90"/>
    </row>
    <row r="2878">
      <c r="A2878" s="101"/>
      <c r="B2878" s="90"/>
      <c r="C2878" s="90"/>
    </row>
    <row r="2879">
      <c r="A2879" s="101"/>
      <c r="B2879" s="90"/>
      <c r="C2879" s="90"/>
    </row>
    <row r="2880">
      <c r="A2880" s="101"/>
      <c r="B2880" s="90"/>
      <c r="C2880" s="90"/>
    </row>
    <row r="2881">
      <c r="A2881" s="101"/>
      <c r="B2881" s="90"/>
      <c r="C2881" s="90"/>
    </row>
    <row r="2882">
      <c r="A2882" s="101"/>
      <c r="B2882" s="90"/>
      <c r="C2882" s="90"/>
    </row>
    <row r="2883">
      <c r="A2883" s="101"/>
      <c r="B2883" s="90"/>
      <c r="C2883" s="90"/>
    </row>
    <row r="2884">
      <c r="A2884" s="101"/>
      <c r="B2884" s="90"/>
      <c r="C2884" s="90"/>
    </row>
    <row r="2885">
      <c r="A2885" s="101"/>
      <c r="B2885" s="90"/>
      <c r="C2885" s="90"/>
    </row>
    <row r="2886">
      <c r="A2886" s="101"/>
      <c r="B2886" s="90"/>
      <c r="C2886" s="90"/>
    </row>
    <row r="2887">
      <c r="A2887" s="101"/>
      <c r="B2887" s="90"/>
      <c r="C2887" s="90"/>
    </row>
    <row r="2888">
      <c r="A2888" s="101"/>
      <c r="B2888" s="90"/>
      <c r="C2888" s="90"/>
    </row>
    <row r="2889">
      <c r="A2889" s="101"/>
      <c r="B2889" s="90"/>
      <c r="C2889" s="90"/>
    </row>
    <row r="2890">
      <c r="A2890" s="101"/>
      <c r="B2890" s="90"/>
      <c r="C2890" s="90"/>
    </row>
    <row r="2891">
      <c r="A2891" s="101"/>
      <c r="B2891" s="90"/>
      <c r="C2891" s="90"/>
    </row>
    <row r="2892">
      <c r="A2892" s="101"/>
      <c r="B2892" s="90"/>
      <c r="C2892" s="90"/>
    </row>
    <row r="2893">
      <c r="A2893" s="101"/>
      <c r="B2893" s="90"/>
      <c r="C2893" s="90"/>
    </row>
    <row r="2894">
      <c r="A2894" s="101"/>
      <c r="B2894" s="90"/>
      <c r="C2894" s="90"/>
    </row>
    <row r="2895">
      <c r="A2895" s="101"/>
      <c r="B2895" s="90"/>
      <c r="C2895" s="90"/>
    </row>
    <row r="2896">
      <c r="A2896" s="101"/>
      <c r="B2896" s="90"/>
      <c r="C2896" s="90"/>
    </row>
    <row r="2897">
      <c r="A2897" s="101"/>
      <c r="B2897" s="90"/>
      <c r="C2897" s="90"/>
    </row>
    <row r="2898">
      <c r="A2898" s="101"/>
      <c r="B2898" s="90"/>
      <c r="C2898" s="90"/>
    </row>
    <row r="2899">
      <c r="A2899" s="101"/>
      <c r="B2899" s="90"/>
      <c r="C2899" s="90"/>
    </row>
    <row r="2900">
      <c r="A2900" s="101"/>
      <c r="B2900" s="90"/>
      <c r="C2900" s="90"/>
    </row>
    <row r="2901">
      <c r="A2901" s="101"/>
      <c r="B2901" s="90"/>
      <c r="C2901" s="90"/>
    </row>
    <row r="2902">
      <c r="A2902" s="101"/>
      <c r="B2902" s="90"/>
      <c r="C2902" s="90"/>
    </row>
    <row r="2903">
      <c r="A2903" s="101"/>
      <c r="B2903" s="90"/>
      <c r="C2903" s="90"/>
    </row>
    <row r="2904">
      <c r="A2904" s="101"/>
      <c r="B2904" s="90"/>
      <c r="C2904" s="90"/>
    </row>
    <row r="2905">
      <c r="A2905" s="101"/>
      <c r="B2905" s="90"/>
      <c r="C2905" s="90"/>
    </row>
    <row r="2906">
      <c r="A2906" s="101"/>
      <c r="B2906" s="90"/>
      <c r="C2906" s="90"/>
    </row>
    <row r="2907">
      <c r="A2907" s="101"/>
      <c r="B2907" s="90"/>
      <c r="C2907" s="90"/>
    </row>
    <row r="2908">
      <c r="A2908" s="101"/>
      <c r="B2908" s="90"/>
      <c r="C2908" s="90"/>
    </row>
    <row r="2909">
      <c r="A2909" s="101"/>
      <c r="B2909" s="90"/>
      <c r="C2909" s="90"/>
    </row>
    <row r="2910">
      <c r="A2910" s="101"/>
      <c r="B2910" s="90"/>
      <c r="C2910" s="90"/>
    </row>
    <row r="2911">
      <c r="A2911" s="101"/>
      <c r="B2911" s="90"/>
      <c r="C2911" s="90"/>
    </row>
    <row r="2912">
      <c r="A2912" s="101"/>
      <c r="B2912" s="90"/>
      <c r="C2912" s="90"/>
    </row>
    <row r="2913">
      <c r="A2913" s="101"/>
      <c r="B2913" s="90"/>
      <c r="C2913" s="90"/>
    </row>
    <row r="2914">
      <c r="A2914" s="101"/>
      <c r="B2914" s="90"/>
      <c r="C2914" s="90"/>
    </row>
    <row r="2915">
      <c r="A2915" s="101"/>
      <c r="B2915" s="90"/>
      <c r="C2915" s="90"/>
    </row>
    <row r="2916">
      <c r="A2916" s="101"/>
      <c r="B2916" s="90"/>
      <c r="C2916" s="90"/>
    </row>
    <row r="2917">
      <c r="A2917" s="101"/>
      <c r="B2917" s="90"/>
      <c r="C2917" s="90"/>
    </row>
    <row r="2918">
      <c r="A2918" s="101"/>
      <c r="B2918" s="90"/>
      <c r="C2918" s="90"/>
    </row>
    <row r="2919">
      <c r="A2919" s="101"/>
      <c r="B2919" s="90"/>
      <c r="C2919" s="90"/>
    </row>
    <row r="2920">
      <c r="A2920" s="101"/>
      <c r="B2920" s="90"/>
      <c r="C2920" s="90"/>
    </row>
    <row r="2921">
      <c r="A2921" s="101"/>
      <c r="B2921" s="90"/>
      <c r="C2921" s="90"/>
    </row>
    <row r="2922">
      <c r="A2922" s="101"/>
      <c r="B2922" s="90"/>
      <c r="C2922" s="90"/>
    </row>
    <row r="2923">
      <c r="A2923" s="101"/>
      <c r="B2923" s="90"/>
      <c r="C2923" s="90"/>
    </row>
    <row r="2924">
      <c r="A2924" s="101"/>
      <c r="B2924" s="90"/>
      <c r="C2924" s="90"/>
    </row>
    <row r="2925">
      <c r="A2925" s="101"/>
      <c r="B2925" s="90"/>
      <c r="C2925" s="90"/>
    </row>
    <row r="2926">
      <c r="A2926" s="101"/>
      <c r="B2926" s="90"/>
      <c r="C2926" s="90"/>
    </row>
    <row r="2927">
      <c r="A2927" s="101"/>
      <c r="B2927" s="90"/>
      <c r="C2927" s="90"/>
    </row>
    <row r="2928">
      <c r="A2928" s="101"/>
      <c r="B2928" s="90"/>
      <c r="C2928" s="90"/>
    </row>
    <row r="2929">
      <c r="A2929" s="101"/>
      <c r="B2929" s="90"/>
      <c r="C2929" s="90"/>
    </row>
    <row r="2930">
      <c r="A2930" s="101"/>
      <c r="B2930" s="90"/>
      <c r="C2930" s="90"/>
    </row>
    <row r="2931">
      <c r="A2931" s="101"/>
      <c r="B2931" s="90"/>
      <c r="C2931" s="90"/>
    </row>
    <row r="2932">
      <c r="A2932" s="101"/>
      <c r="B2932" s="90"/>
      <c r="C2932" s="90"/>
    </row>
    <row r="2933">
      <c r="A2933" s="101"/>
      <c r="B2933" s="90"/>
      <c r="C2933" s="90"/>
    </row>
    <row r="2934">
      <c r="A2934" s="101"/>
      <c r="B2934" s="90"/>
      <c r="C2934" s="90"/>
    </row>
    <row r="2935">
      <c r="A2935" s="101"/>
      <c r="B2935" s="90"/>
      <c r="C2935" s="90"/>
    </row>
    <row r="2936">
      <c r="A2936" s="101"/>
      <c r="B2936" s="90"/>
      <c r="C2936" s="90"/>
    </row>
    <row r="2937">
      <c r="A2937" s="101"/>
      <c r="B2937" s="90"/>
      <c r="C2937" s="90"/>
    </row>
    <row r="2938">
      <c r="A2938" s="101"/>
      <c r="B2938" s="90"/>
      <c r="C2938" s="90"/>
    </row>
    <row r="2939">
      <c r="A2939" s="101"/>
      <c r="B2939" s="90"/>
      <c r="C2939" s="90"/>
    </row>
    <row r="2940">
      <c r="A2940" s="101"/>
      <c r="B2940" s="90"/>
      <c r="C2940" s="90"/>
    </row>
    <row r="2941">
      <c r="A2941" s="101"/>
      <c r="B2941" s="90"/>
      <c r="C2941" s="90"/>
    </row>
    <row r="2942">
      <c r="A2942" s="101"/>
      <c r="B2942" s="90"/>
      <c r="C2942" s="90"/>
    </row>
    <row r="2943">
      <c r="A2943" s="101"/>
      <c r="B2943" s="90"/>
      <c r="C2943" s="90"/>
    </row>
    <row r="2944">
      <c r="A2944" s="101"/>
      <c r="B2944" s="90"/>
      <c r="C2944" s="90"/>
    </row>
    <row r="2945">
      <c r="A2945" s="101"/>
      <c r="B2945" s="90"/>
      <c r="C2945" s="90"/>
    </row>
    <row r="2946">
      <c r="A2946" s="101"/>
      <c r="B2946" s="90"/>
      <c r="C2946" s="90"/>
    </row>
    <row r="2947">
      <c r="A2947" s="101"/>
      <c r="B2947" s="90"/>
      <c r="C2947" s="90"/>
    </row>
    <row r="2948">
      <c r="A2948" s="101"/>
      <c r="B2948" s="90"/>
      <c r="C2948" s="90"/>
    </row>
    <row r="2949">
      <c r="A2949" s="101"/>
      <c r="B2949" s="90"/>
      <c r="C2949" s="90"/>
    </row>
    <row r="2950">
      <c r="A2950" s="101"/>
      <c r="B2950" s="90"/>
      <c r="C2950" s="90"/>
    </row>
    <row r="2951">
      <c r="A2951" s="101"/>
      <c r="B2951" s="90"/>
      <c r="C2951" s="90"/>
    </row>
    <row r="2952">
      <c r="A2952" s="101"/>
      <c r="B2952" s="90"/>
      <c r="C2952" s="90"/>
    </row>
    <row r="2953">
      <c r="A2953" s="101"/>
      <c r="B2953" s="90"/>
      <c r="C2953" s="90"/>
    </row>
    <row r="2954">
      <c r="A2954" s="101"/>
      <c r="B2954" s="90"/>
      <c r="C2954" s="90"/>
    </row>
    <row r="2955">
      <c r="A2955" s="101"/>
      <c r="B2955" s="90"/>
      <c r="C2955" s="90"/>
    </row>
    <row r="2956">
      <c r="A2956" s="101"/>
      <c r="B2956" s="90"/>
      <c r="C2956" s="90"/>
    </row>
    <row r="2957">
      <c r="A2957" s="101"/>
      <c r="B2957" s="90"/>
      <c r="C2957" s="90"/>
    </row>
    <row r="2958">
      <c r="A2958" s="101"/>
      <c r="B2958" s="90"/>
      <c r="C2958" s="90"/>
    </row>
    <row r="2959">
      <c r="A2959" s="101"/>
      <c r="B2959" s="90"/>
      <c r="C2959" s="90"/>
    </row>
    <row r="2960">
      <c r="A2960" s="101"/>
      <c r="B2960" s="90"/>
      <c r="C2960" s="90"/>
    </row>
    <row r="2961">
      <c r="A2961" s="101"/>
      <c r="B2961" s="90"/>
      <c r="C2961" s="90"/>
    </row>
    <row r="2962">
      <c r="A2962" s="101"/>
      <c r="B2962" s="90"/>
      <c r="C2962" s="90"/>
    </row>
    <row r="2963">
      <c r="A2963" s="101"/>
      <c r="B2963" s="90"/>
      <c r="C2963" s="90"/>
    </row>
    <row r="2964">
      <c r="A2964" s="101"/>
      <c r="B2964" s="90"/>
      <c r="C2964" s="90"/>
    </row>
    <row r="2965">
      <c r="A2965" s="101"/>
      <c r="B2965" s="90"/>
      <c r="C2965" s="90"/>
    </row>
    <row r="2966">
      <c r="A2966" s="101"/>
      <c r="B2966" s="90"/>
      <c r="C2966" s="90"/>
    </row>
    <row r="2967">
      <c r="A2967" s="101"/>
      <c r="B2967" s="90"/>
      <c r="C2967" s="90"/>
    </row>
    <row r="2968">
      <c r="A2968" s="101"/>
      <c r="B2968" s="90"/>
      <c r="C2968" s="90"/>
    </row>
    <row r="2969">
      <c r="A2969" s="101"/>
      <c r="B2969" s="90"/>
      <c r="C2969" s="90"/>
    </row>
    <row r="2970">
      <c r="A2970" s="101"/>
      <c r="B2970" s="90"/>
      <c r="C2970" s="90"/>
    </row>
    <row r="2971">
      <c r="A2971" s="101"/>
      <c r="B2971" s="90"/>
      <c r="C2971" s="90"/>
    </row>
    <row r="2972">
      <c r="A2972" s="101"/>
      <c r="B2972" s="90"/>
      <c r="C2972" s="90"/>
    </row>
    <row r="2973">
      <c r="A2973" s="101"/>
      <c r="B2973" s="90"/>
      <c r="C2973" s="90"/>
    </row>
    <row r="2974">
      <c r="A2974" s="101"/>
      <c r="B2974" s="90"/>
      <c r="C2974" s="90"/>
    </row>
    <row r="2975">
      <c r="A2975" s="101"/>
      <c r="B2975" s="90"/>
      <c r="C2975" s="90"/>
    </row>
    <row r="2976">
      <c r="A2976" s="101"/>
      <c r="B2976" s="90"/>
      <c r="C2976" s="90"/>
    </row>
    <row r="2977">
      <c r="A2977" s="101"/>
      <c r="B2977" s="90"/>
      <c r="C2977" s="90"/>
    </row>
    <row r="2978">
      <c r="A2978" s="101"/>
      <c r="B2978" s="90"/>
      <c r="C2978" s="90"/>
    </row>
    <row r="2979">
      <c r="A2979" s="101"/>
      <c r="B2979" s="90"/>
      <c r="C2979" s="90"/>
    </row>
    <row r="2980">
      <c r="A2980" s="101"/>
      <c r="B2980" s="90"/>
      <c r="C2980" s="90"/>
    </row>
    <row r="2981">
      <c r="A2981" s="101"/>
      <c r="B2981" s="90"/>
      <c r="C2981" s="90"/>
    </row>
    <row r="2982">
      <c r="A2982" s="101"/>
      <c r="B2982" s="90"/>
      <c r="C2982" s="90"/>
    </row>
    <row r="2983">
      <c r="A2983" s="101"/>
      <c r="B2983" s="90"/>
      <c r="C2983" s="90"/>
    </row>
    <row r="2984">
      <c r="A2984" s="101"/>
      <c r="B2984" s="90"/>
      <c r="C2984" s="90"/>
    </row>
    <row r="2985">
      <c r="A2985" s="101"/>
      <c r="B2985" s="90"/>
      <c r="C2985" s="90"/>
    </row>
    <row r="2986">
      <c r="A2986" s="101"/>
      <c r="B2986" s="90"/>
      <c r="C2986" s="90"/>
    </row>
    <row r="2987">
      <c r="A2987" s="101"/>
      <c r="B2987" s="90"/>
      <c r="C2987" s="90"/>
    </row>
    <row r="2988">
      <c r="A2988" s="101"/>
      <c r="B2988" s="90"/>
      <c r="C2988" s="90"/>
    </row>
    <row r="2989">
      <c r="A2989" s="101"/>
      <c r="B2989" s="90"/>
      <c r="C2989" s="90"/>
    </row>
    <row r="2990">
      <c r="A2990" s="101"/>
      <c r="B2990" s="90"/>
      <c r="C2990" s="90"/>
    </row>
    <row r="2991">
      <c r="A2991" s="101"/>
      <c r="B2991" s="90"/>
      <c r="C2991" s="90"/>
    </row>
    <row r="2992">
      <c r="A2992" s="101"/>
      <c r="B2992" s="90"/>
      <c r="C2992" s="90"/>
    </row>
    <row r="2993">
      <c r="A2993" s="101"/>
      <c r="B2993" s="90"/>
      <c r="C2993" s="90"/>
    </row>
    <row r="2994">
      <c r="A2994" s="101"/>
      <c r="B2994" s="90"/>
      <c r="C2994" s="90"/>
    </row>
    <row r="2995">
      <c r="A2995" s="101"/>
      <c r="B2995" s="90"/>
      <c r="C2995" s="90"/>
    </row>
    <row r="2996">
      <c r="A2996" s="101"/>
      <c r="B2996" s="90"/>
      <c r="C2996" s="90"/>
    </row>
    <row r="2997">
      <c r="A2997" s="101"/>
      <c r="B2997" s="90"/>
      <c r="C2997" s="90"/>
    </row>
    <row r="2998">
      <c r="A2998" s="101"/>
      <c r="B2998" s="90"/>
      <c r="C2998" s="90"/>
    </row>
    <row r="2999">
      <c r="A2999" s="101"/>
      <c r="B2999" s="90"/>
      <c r="C2999" s="90"/>
    </row>
    <row r="3000">
      <c r="A3000" s="101"/>
      <c r="B3000" s="90"/>
      <c r="C3000" s="90"/>
    </row>
    <row r="3001">
      <c r="A3001" s="101"/>
      <c r="B3001" s="90"/>
      <c r="C3001" s="90"/>
    </row>
    <row r="3002">
      <c r="A3002" s="101"/>
      <c r="B3002" s="90"/>
      <c r="C3002" s="90"/>
    </row>
    <row r="3003">
      <c r="A3003" s="101"/>
      <c r="B3003" s="90"/>
      <c r="C3003" s="90"/>
    </row>
    <row r="3004">
      <c r="A3004" s="101"/>
      <c r="B3004" s="90"/>
      <c r="C3004" s="90"/>
    </row>
    <row r="3005">
      <c r="A3005" s="101"/>
      <c r="B3005" s="90"/>
      <c r="C3005" s="90"/>
    </row>
    <row r="3006">
      <c r="A3006" s="101"/>
      <c r="B3006" s="90"/>
      <c r="C3006" s="90"/>
    </row>
    <row r="3007">
      <c r="A3007" s="101"/>
      <c r="B3007" s="90"/>
      <c r="C3007" s="90"/>
    </row>
    <row r="3008">
      <c r="A3008" s="101"/>
      <c r="B3008" s="90"/>
      <c r="C3008" s="90"/>
    </row>
    <row r="3009">
      <c r="A3009" s="101"/>
      <c r="B3009" s="90"/>
      <c r="C3009" s="90"/>
    </row>
    <row r="3010">
      <c r="A3010" s="101"/>
      <c r="B3010" s="90"/>
      <c r="C3010" s="90"/>
    </row>
    <row r="3011">
      <c r="A3011" s="101"/>
      <c r="B3011" s="90"/>
      <c r="C3011" s="90"/>
    </row>
    <row r="3012">
      <c r="A3012" s="101"/>
      <c r="B3012" s="90"/>
      <c r="C3012" s="90"/>
    </row>
    <row r="3013">
      <c r="A3013" s="101"/>
      <c r="B3013" s="90"/>
      <c r="C3013" s="90"/>
    </row>
    <row r="3014">
      <c r="A3014" s="101"/>
      <c r="B3014" s="90"/>
      <c r="C3014" s="90"/>
    </row>
    <row r="3015">
      <c r="A3015" s="101"/>
      <c r="B3015" s="90"/>
      <c r="C3015" s="90"/>
    </row>
    <row r="3016">
      <c r="A3016" s="101"/>
      <c r="B3016" s="90"/>
      <c r="C3016" s="90"/>
    </row>
    <row r="3017">
      <c r="A3017" s="101"/>
      <c r="B3017" s="90"/>
      <c r="C3017" s="90"/>
    </row>
    <row r="3018">
      <c r="A3018" s="101"/>
      <c r="B3018" s="90"/>
      <c r="C3018" s="90"/>
    </row>
    <row r="3019">
      <c r="A3019" s="101"/>
      <c r="B3019" s="90"/>
      <c r="C3019" s="90"/>
    </row>
    <row r="3020">
      <c r="A3020" s="101"/>
      <c r="B3020" s="90"/>
      <c r="C3020" s="90"/>
    </row>
    <row r="3021">
      <c r="A3021" s="101"/>
      <c r="B3021" s="90"/>
      <c r="C3021" s="90"/>
    </row>
    <row r="3022">
      <c r="A3022" s="101"/>
      <c r="B3022" s="90"/>
      <c r="C3022" s="90"/>
    </row>
    <row r="3023">
      <c r="A3023" s="101"/>
      <c r="B3023" s="90"/>
      <c r="C3023" s="90"/>
    </row>
    <row r="3024">
      <c r="A3024" s="101"/>
      <c r="B3024" s="90"/>
      <c r="C3024" s="90"/>
    </row>
    <row r="3025">
      <c r="A3025" s="101"/>
      <c r="B3025" s="90"/>
      <c r="C3025" s="90"/>
    </row>
    <row r="3026">
      <c r="A3026" s="101"/>
      <c r="B3026" s="90"/>
      <c r="C3026" s="90"/>
    </row>
    <row r="3027">
      <c r="A3027" s="101"/>
      <c r="B3027" s="90"/>
      <c r="C3027" s="90"/>
    </row>
    <row r="3028">
      <c r="A3028" s="101"/>
      <c r="B3028" s="90"/>
      <c r="C3028" s="90"/>
    </row>
    <row r="3029">
      <c r="A3029" s="101"/>
      <c r="B3029" s="90"/>
      <c r="C3029" s="90"/>
    </row>
    <row r="3030">
      <c r="A3030" s="101"/>
      <c r="B3030" s="90"/>
      <c r="C3030" s="90"/>
    </row>
    <row r="3031">
      <c r="A3031" s="101"/>
      <c r="B3031" s="90"/>
      <c r="C3031" s="90"/>
    </row>
    <row r="3032">
      <c r="A3032" s="101"/>
      <c r="B3032" s="90"/>
      <c r="C3032" s="90"/>
    </row>
    <row r="3033">
      <c r="A3033" s="101"/>
      <c r="B3033" s="90"/>
      <c r="C3033" s="90"/>
    </row>
    <row r="3034">
      <c r="A3034" s="101"/>
      <c r="B3034" s="90"/>
      <c r="C3034" s="90"/>
    </row>
    <row r="3035">
      <c r="A3035" s="101"/>
      <c r="B3035" s="90"/>
      <c r="C3035" s="90"/>
    </row>
    <row r="3036">
      <c r="A3036" s="101"/>
      <c r="B3036" s="90"/>
      <c r="C3036" s="90"/>
    </row>
    <row r="3037">
      <c r="A3037" s="101"/>
      <c r="B3037" s="90"/>
      <c r="C3037" s="90"/>
    </row>
    <row r="3038">
      <c r="A3038" s="101"/>
      <c r="B3038" s="90"/>
      <c r="C3038" s="90"/>
    </row>
    <row r="3039">
      <c r="A3039" s="101"/>
      <c r="B3039" s="90"/>
      <c r="C3039" s="90"/>
    </row>
    <row r="3040">
      <c r="A3040" s="101"/>
      <c r="B3040" s="90"/>
      <c r="C3040" s="90"/>
    </row>
    <row r="3041">
      <c r="A3041" s="101"/>
      <c r="B3041" s="90"/>
      <c r="C3041" s="90"/>
    </row>
    <row r="3042">
      <c r="A3042" s="101"/>
      <c r="B3042" s="90"/>
      <c r="C3042" s="90"/>
    </row>
    <row r="3043">
      <c r="A3043" s="101"/>
      <c r="B3043" s="90"/>
      <c r="C3043" s="90"/>
    </row>
    <row r="3044">
      <c r="A3044" s="101"/>
      <c r="B3044" s="90"/>
      <c r="C3044" s="90"/>
    </row>
    <row r="3045">
      <c r="A3045" s="101"/>
      <c r="B3045" s="90"/>
      <c r="C3045" s="90"/>
    </row>
    <row r="3046">
      <c r="A3046" s="101"/>
      <c r="B3046" s="90"/>
      <c r="C3046" s="90"/>
    </row>
    <row r="3047">
      <c r="A3047" s="101"/>
      <c r="B3047" s="90"/>
      <c r="C3047" s="90"/>
    </row>
    <row r="3048">
      <c r="A3048" s="101"/>
      <c r="B3048" s="90"/>
      <c r="C3048" s="90"/>
    </row>
    <row r="3049">
      <c r="A3049" s="101"/>
      <c r="B3049" s="90"/>
      <c r="C3049" s="90"/>
    </row>
    <row r="3050">
      <c r="A3050" s="101"/>
      <c r="B3050" s="90"/>
      <c r="C3050" s="90"/>
    </row>
    <row r="3051">
      <c r="A3051" s="101"/>
      <c r="B3051" s="90"/>
      <c r="C3051" s="90"/>
    </row>
    <row r="3052">
      <c r="A3052" s="101"/>
      <c r="B3052" s="90"/>
      <c r="C3052" s="90"/>
    </row>
    <row r="3053">
      <c r="A3053" s="101"/>
      <c r="B3053" s="90"/>
      <c r="C3053" s="90"/>
    </row>
    <row r="3054">
      <c r="A3054" s="101"/>
      <c r="B3054" s="90"/>
      <c r="C3054" s="90"/>
    </row>
    <row r="3055">
      <c r="A3055" s="101"/>
      <c r="B3055" s="90"/>
      <c r="C3055" s="90"/>
    </row>
    <row r="3056">
      <c r="A3056" s="101"/>
      <c r="B3056" s="90"/>
      <c r="C3056" s="90"/>
    </row>
    <row r="3057">
      <c r="A3057" s="101"/>
      <c r="B3057" s="90"/>
      <c r="C3057" s="90"/>
    </row>
    <row r="3058">
      <c r="A3058" s="101"/>
      <c r="B3058" s="90"/>
      <c r="C3058" s="90"/>
    </row>
    <row r="3059">
      <c r="A3059" s="101"/>
      <c r="B3059" s="90"/>
      <c r="C3059" s="90"/>
    </row>
    <row r="3060">
      <c r="A3060" s="101"/>
      <c r="B3060" s="90"/>
      <c r="C3060" s="90"/>
    </row>
    <row r="3061">
      <c r="A3061" s="101"/>
      <c r="B3061" s="90"/>
      <c r="C3061" s="90"/>
    </row>
    <row r="3062">
      <c r="A3062" s="101"/>
      <c r="B3062" s="90"/>
      <c r="C3062" s="90"/>
    </row>
    <row r="3063">
      <c r="A3063" s="101"/>
      <c r="B3063" s="90"/>
      <c r="C3063" s="90"/>
    </row>
    <row r="3064">
      <c r="A3064" s="101"/>
      <c r="B3064" s="90"/>
      <c r="C3064" s="90"/>
    </row>
    <row r="3065">
      <c r="A3065" s="101"/>
      <c r="B3065" s="90"/>
      <c r="C3065" s="90"/>
    </row>
    <row r="3066">
      <c r="A3066" s="101"/>
      <c r="B3066" s="90"/>
      <c r="C3066" s="90"/>
    </row>
    <row r="3067">
      <c r="A3067" s="101"/>
      <c r="B3067" s="90"/>
      <c r="C3067" s="90"/>
    </row>
    <row r="3068">
      <c r="A3068" s="101"/>
      <c r="B3068" s="90"/>
      <c r="C3068" s="90"/>
    </row>
    <row r="3069">
      <c r="A3069" s="101"/>
      <c r="B3069" s="90"/>
      <c r="C3069" s="90"/>
    </row>
    <row r="3070">
      <c r="A3070" s="101"/>
      <c r="B3070" s="90"/>
      <c r="C3070" s="90"/>
    </row>
    <row r="3071">
      <c r="A3071" s="101"/>
      <c r="B3071" s="90"/>
      <c r="C3071" s="90"/>
    </row>
    <row r="3072">
      <c r="A3072" s="101"/>
      <c r="B3072" s="90"/>
      <c r="C3072" s="90"/>
    </row>
    <row r="3073">
      <c r="A3073" s="101"/>
      <c r="B3073" s="90"/>
      <c r="C3073" s="90"/>
    </row>
    <row r="3074">
      <c r="A3074" s="101"/>
      <c r="B3074" s="90"/>
      <c r="C3074" s="90"/>
    </row>
    <row r="3075">
      <c r="A3075" s="101"/>
      <c r="B3075" s="90"/>
      <c r="C3075" s="90"/>
    </row>
    <row r="3076">
      <c r="A3076" s="101"/>
      <c r="B3076" s="90"/>
      <c r="C3076" s="90"/>
    </row>
    <row r="3077">
      <c r="A3077" s="101"/>
      <c r="B3077" s="90"/>
      <c r="C3077" s="90"/>
    </row>
    <row r="3078">
      <c r="A3078" s="101"/>
      <c r="B3078" s="90"/>
      <c r="C3078" s="90"/>
    </row>
    <row r="3079">
      <c r="A3079" s="101"/>
      <c r="B3079" s="90"/>
      <c r="C3079" s="90"/>
    </row>
    <row r="3080">
      <c r="A3080" s="101"/>
      <c r="B3080" s="90"/>
      <c r="C3080" s="90"/>
    </row>
    <row r="3081">
      <c r="A3081" s="101"/>
      <c r="B3081" s="90"/>
      <c r="C3081" s="90"/>
    </row>
    <row r="3082">
      <c r="A3082" s="101"/>
      <c r="B3082" s="90"/>
      <c r="C3082" s="90"/>
    </row>
    <row r="3083">
      <c r="A3083" s="101"/>
      <c r="B3083" s="90"/>
      <c r="C3083" s="90"/>
    </row>
    <row r="3084">
      <c r="A3084" s="101"/>
      <c r="B3084" s="90"/>
      <c r="C3084" s="90"/>
    </row>
    <row r="3085">
      <c r="A3085" s="101"/>
      <c r="B3085" s="90"/>
      <c r="C3085" s="90"/>
    </row>
    <row r="3086">
      <c r="A3086" s="101"/>
      <c r="B3086" s="90"/>
      <c r="C3086" s="90"/>
    </row>
    <row r="3087">
      <c r="A3087" s="101"/>
      <c r="B3087" s="90"/>
      <c r="C3087" s="90"/>
    </row>
    <row r="3088">
      <c r="A3088" s="101"/>
      <c r="B3088" s="90"/>
      <c r="C3088" s="90"/>
    </row>
    <row r="3089">
      <c r="A3089" s="101"/>
      <c r="B3089" s="90"/>
      <c r="C3089" s="90"/>
    </row>
    <row r="3090">
      <c r="A3090" s="101"/>
      <c r="B3090" s="90"/>
      <c r="C3090" s="90"/>
    </row>
    <row r="3091">
      <c r="A3091" s="101"/>
      <c r="B3091" s="90"/>
      <c r="C3091" s="90"/>
    </row>
    <row r="3092">
      <c r="A3092" s="101"/>
      <c r="B3092" s="90"/>
      <c r="C3092" s="90"/>
    </row>
    <row r="3093">
      <c r="A3093" s="101"/>
      <c r="B3093" s="90"/>
      <c r="C3093" s="90"/>
    </row>
    <row r="3094">
      <c r="A3094" s="101"/>
      <c r="B3094" s="90"/>
      <c r="C3094" s="90"/>
    </row>
    <row r="3095">
      <c r="A3095" s="101"/>
      <c r="B3095" s="90"/>
      <c r="C3095" s="90"/>
    </row>
    <row r="3096">
      <c r="A3096" s="101"/>
      <c r="B3096" s="90"/>
      <c r="C3096" s="90"/>
    </row>
    <row r="3097">
      <c r="A3097" s="101"/>
      <c r="B3097" s="90"/>
      <c r="C3097" s="90"/>
    </row>
    <row r="3098">
      <c r="A3098" s="101"/>
      <c r="B3098" s="90"/>
      <c r="C3098" s="90"/>
    </row>
    <row r="3099">
      <c r="A3099" s="101"/>
      <c r="B3099" s="90"/>
      <c r="C3099" s="90"/>
    </row>
    <row r="3100">
      <c r="A3100" s="101"/>
      <c r="B3100" s="90"/>
      <c r="C3100" s="90"/>
    </row>
    <row r="3101">
      <c r="A3101" s="101"/>
      <c r="B3101" s="90"/>
      <c r="C3101" s="90"/>
    </row>
    <row r="3102">
      <c r="A3102" s="101"/>
      <c r="B3102" s="90"/>
      <c r="C3102" s="90"/>
    </row>
    <row r="3103">
      <c r="A3103" s="101"/>
      <c r="B3103" s="90"/>
      <c r="C3103" s="90"/>
    </row>
    <row r="3104">
      <c r="A3104" s="101"/>
      <c r="B3104" s="90"/>
      <c r="C3104" s="90"/>
    </row>
    <row r="3105">
      <c r="A3105" s="101"/>
      <c r="B3105" s="90"/>
      <c r="C3105" s="90"/>
    </row>
    <row r="3106">
      <c r="A3106" s="101"/>
      <c r="B3106" s="90"/>
      <c r="C3106" s="90"/>
    </row>
    <row r="3107">
      <c r="A3107" s="101"/>
      <c r="B3107" s="90"/>
      <c r="C3107" s="90"/>
    </row>
    <row r="3108">
      <c r="A3108" s="101"/>
      <c r="B3108" s="90"/>
      <c r="C3108" s="90"/>
    </row>
    <row r="3109">
      <c r="A3109" s="101"/>
      <c r="B3109" s="90"/>
      <c r="C3109" s="90"/>
    </row>
    <row r="3110">
      <c r="A3110" s="101"/>
      <c r="B3110" s="90"/>
      <c r="C3110" s="90"/>
    </row>
    <row r="3111">
      <c r="A3111" s="101"/>
      <c r="B3111" s="90"/>
      <c r="C3111" s="90"/>
    </row>
    <row r="3112">
      <c r="A3112" s="101"/>
      <c r="B3112" s="90"/>
      <c r="C3112" s="90"/>
    </row>
    <row r="3113">
      <c r="A3113" s="101"/>
      <c r="B3113" s="90"/>
      <c r="C3113" s="90"/>
    </row>
    <row r="3114">
      <c r="A3114" s="101"/>
      <c r="B3114" s="90"/>
      <c r="C3114" s="90"/>
    </row>
    <row r="3115">
      <c r="A3115" s="101"/>
      <c r="B3115" s="90"/>
      <c r="C3115" s="90"/>
    </row>
    <row r="3116">
      <c r="A3116" s="101"/>
      <c r="B3116" s="90"/>
      <c r="C3116" s="90"/>
    </row>
    <row r="3117">
      <c r="A3117" s="101"/>
      <c r="B3117" s="90"/>
      <c r="C3117" s="90"/>
    </row>
    <row r="3118">
      <c r="A3118" s="101"/>
      <c r="B3118" s="90"/>
      <c r="C3118" s="90"/>
    </row>
    <row r="3119">
      <c r="A3119" s="101"/>
      <c r="B3119" s="90"/>
      <c r="C3119" s="90"/>
    </row>
    <row r="3120">
      <c r="A3120" s="101"/>
      <c r="B3120" s="90"/>
      <c r="C3120" s="90"/>
    </row>
    <row r="3121">
      <c r="A3121" s="101"/>
      <c r="B3121" s="90"/>
      <c r="C3121" s="90"/>
    </row>
    <row r="3122">
      <c r="A3122" s="101"/>
      <c r="B3122" s="90"/>
      <c r="C3122" s="90"/>
    </row>
    <row r="3123">
      <c r="A3123" s="101"/>
      <c r="B3123" s="90"/>
      <c r="C3123" s="90"/>
    </row>
    <row r="3124">
      <c r="A3124" s="101"/>
      <c r="B3124" s="90"/>
      <c r="C3124" s="90"/>
    </row>
    <row r="3125">
      <c r="A3125" s="101"/>
      <c r="B3125" s="90"/>
      <c r="C3125" s="90"/>
    </row>
    <row r="3126">
      <c r="A3126" s="101"/>
      <c r="B3126" s="90"/>
      <c r="C3126" s="90"/>
    </row>
    <row r="3127">
      <c r="A3127" s="101"/>
      <c r="B3127" s="90"/>
      <c r="C3127" s="90"/>
    </row>
    <row r="3128">
      <c r="A3128" s="101"/>
      <c r="B3128" s="90"/>
      <c r="C3128" s="90"/>
    </row>
    <row r="3129">
      <c r="A3129" s="101"/>
      <c r="B3129" s="90"/>
      <c r="C3129" s="90"/>
    </row>
    <row r="3130">
      <c r="A3130" s="101"/>
      <c r="B3130" s="90"/>
      <c r="C3130" s="90"/>
    </row>
    <row r="3131">
      <c r="A3131" s="101"/>
      <c r="B3131" s="90"/>
      <c r="C3131" s="90"/>
    </row>
    <row r="3132">
      <c r="A3132" s="101"/>
      <c r="B3132" s="90"/>
      <c r="C3132" s="90"/>
    </row>
    <row r="3133">
      <c r="A3133" s="101"/>
      <c r="B3133" s="90"/>
      <c r="C3133" s="90"/>
    </row>
    <row r="3134">
      <c r="A3134" s="101"/>
      <c r="B3134" s="90"/>
      <c r="C3134" s="90"/>
    </row>
    <row r="3135">
      <c r="A3135" s="101"/>
      <c r="B3135" s="90"/>
      <c r="C3135" s="90"/>
    </row>
    <row r="3136">
      <c r="A3136" s="101"/>
      <c r="B3136" s="90"/>
      <c r="C3136" s="90"/>
    </row>
    <row r="3137">
      <c r="A3137" s="101"/>
      <c r="B3137" s="90"/>
      <c r="C3137" s="90"/>
    </row>
    <row r="3138">
      <c r="A3138" s="101"/>
      <c r="B3138" s="90"/>
      <c r="C3138" s="90"/>
    </row>
    <row r="3139">
      <c r="A3139" s="101"/>
      <c r="B3139" s="90"/>
      <c r="C3139" s="90"/>
    </row>
    <row r="3140">
      <c r="A3140" s="101"/>
      <c r="B3140" s="90"/>
      <c r="C3140" s="90"/>
    </row>
    <row r="3141">
      <c r="A3141" s="101"/>
      <c r="B3141" s="90"/>
      <c r="C3141" s="90"/>
    </row>
    <row r="3142">
      <c r="A3142" s="101"/>
      <c r="B3142" s="90"/>
      <c r="C3142" s="90"/>
    </row>
    <row r="3143">
      <c r="A3143" s="101"/>
      <c r="B3143" s="90"/>
      <c r="C3143" s="90"/>
    </row>
    <row r="3144">
      <c r="A3144" s="101"/>
      <c r="B3144" s="90"/>
      <c r="C3144" s="90"/>
    </row>
    <row r="3145">
      <c r="A3145" s="101"/>
      <c r="B3145" s="90"/>
      <c r="C3145" s="90"/>
    </row>
    <row r="3146">
      <c r="A3146" s="101"/>
      <c r="B3146" s="90"/>
      <c r="C3146" s="90"/>
    </row>
    <row r="3147">
      <c r="A3147" s="101"/>
      <c r="B3147" s="90"/>
      <c r="C3147" s="90"/>
    </row>
    <row r="3148">
      <c r="A3148" s="101"/>
      <c r="B3148" s="90"/>
      <c r="C3148" s="90"/>
    </row>
    <row r="3149">
      <c r="A3149" s="101"/>
      <c r="B3149" s="90"/>
      <c r="C3149" s="90"/>
    </row>
    <row r="3150">
      <c r="A3150" s="101"/>
      <c r="B3150" s="90"/>
      <c r="C3150" s="90"/>
    </row>
    <row r="3151">
      <c r="A3151" s="101"/>
      <c r="B3151" s="90"/>
      <c r="C3151" s="90"/>
    </row>
    <row r="3152">
      <c r="A3152" s="101"/>
      <c r="B3152" s="90"/>
      <c r="C3152" s="90"/>
    </row>
    <row r="3153">
      <c r="A3153" s="101"/>
      <c r="B3153" s="90"/>
      <c r="C3153" s="90"/>
    </row>
    <row r="3154">
      <c r="A3154" s="101"/>
      <c r="B3154" s="90"/>
      <c r="C3154" s="90"/>
    </row>
    <row r="3155">
      <c r="A3155" s="101"/>
      <c r="B3155" s="90"/>
      <c r="C3155" s="90"/>
    </row>
    <row r="3156">
      <c r="A3156" s="101"/>
      <c r="B3156" s="90"/>
      <c r="C3156" s="90"/>
    </row>
    <row r="3157">
      <c r="A3157" s="101"/>
      <c r="B3157" s="90"/>
      <c r="C3157" s="90"/>
    </row>
    <row r="3158">
      <c r="A3158" s="101"/>
      <c r="B3158" s="90"/>
      <c r="C3158" s="90"/>
    </row>
    <row r="3159">
      <c r="A3159" s="101"/>
      <c r="B3159" s="90"/>
      <c r="C3159" s="90"/>
    </row>
    <row r="3160">
      <c r="A3160" s="101"/>
      <c r="B3160" s="90"/>
      <c r="C3160" s="90"/>
    </row>
    <row r="3161">
      <c r="A3161" s="101"/>
      <c r="B3161" s="90"/>
      <c r="C3161" s="90"/>
    </row>
    <row r="3162">
      <c r="A3162" s="101"/>
      <c r="B3162" s="90"/>
      <c r="C3162" s="90"/>
    </row>
    <row r="3163">
      <c r="A3163" s="101"/>
      <c r="B3163" s="90"/>
      <c r="C3163" s="90"/>
    </row>
    <row r="3164">
      <c r="A3164" s="101"/>
      <c r="B3164" s="90"/>
      <c r="C3164" s="90"/>
    </row>
    <row r="3165">
      <c r="A3165" s="101"/>
      <c r="B3165" s="90"/>
      <c r="C3165" s="90"/>
    </row>
    <row r="3166">
      <c r="A3166" s="101"/>
      <c r="B3166" s="90"/>
      <c r="C3166" s="90"/>
    </row>
    <row r="3167">
      <c r="A3167" s="101"/>
      <c r="B3167" s="90"/>
      <c r="C3167" s="90"/>
    </row>
    <row r="3168">
      <c r="A3168" s="101"/>
      <c r="B3168" s="90"/>
      <c r="C3168" s="90"/>
    </row>
    <row r="3169">
      <c r="A3169" s="101"/>
      <c r="B3169" s="90"/>
      <c r="C3169" s="90"/>
    </row>
    <row r="3170">
      <c r="A3170" s="101"/>
      <c r="B3170" s="90"/>
      <c r="C3170" s="90"/>
    </row>
    <row r="3171">
      <c r="A3171" s="101"/>
      <c r="B3171" s="90"/>
      <c r="C3171" s="90"/>
    </row>
    <row r="3172">
      <c r="A3172" s="101"/>
      <c r="B3172" s="90"/>
      <c r="C3172" s="90"/>
    </row>
    <row r="3173">
      <c r="A3173" s="101"/>
      <c r="B3173" s="90"/>
      <c r="C3173" s="90"/>
    </row>
    <row r="3174">
      <c r="A3174" s="101"/>
      <c r="B3174" s="90"/>
      <c r="C3174" s="90"/>
    </row>
    <row r="3175">
      <c r="A3175" s="101"/>
      <c r="B3175" s="90"/>
      <c r="C3175" s="90"/>
    </row>
    <row r="3176">
      <c r="A3176" s="101"/>
      <c r="B3176" s="90"/>
      <c r="C3176" s="90"/>
    </row>
    <row r="3177">
      <c r="A3177" s="101"/>
      <c r="B3177" s="90"/>
      <c r="C3177" s="90"/>
    </row>
    <row r="3178">
      <c r="A3178" s="101"/>
      <c r="B3178" s="90"/>
      <c r="C3178" s="90"/>
    </row>
    <row r="3179">
      <c r="A3179" s="101"/>
      <c r="B3179" s="90"/>
      <c r="C3179" s="90"/>
    </row>
    <row r="3180">
      <c r="A3180" s="101"/>
      <c r="B3180" s="90"/>
      <c r="C3180" s="90"/>
    </row>
    <row r="3181">
      <c r="A3181" s="101"/>
      <c r="B3181" s="90"/>
      <c r="C3181" s="90"/>
    </row>
    <row r="3182">
      <c r="A3182" s="101"/>
      <c r="B3182" s="90"/>
      <c r="C3182" s="90"/>
    </row>
    <row r="3183">
      <c r="A3183" s="101"/>
      <c r="B3183" s="90"/>
      <c r="C3183" s="90"/>
    </row>
    <row r="3184">
      <c r="A3184" s="101"/>
      <c r="B3184" s="90"/>
      <c r="C3184" s="90"/>
    </row>
    <row r="3185">
      <c r="A3185" s="101"/>
      <c r="B3185" s="90"/>
      <c r="C3185" s="90"/>
    </row>
    <row r="3186">
      <c r="A3186" s="101"/>
      <c r="B3186" s="90"/>
      <c r="C3186" s="90"/>
    </row>
    <row r="3187">
      <c r="A3187" s="101"/>
      <c r="B3187" s="90"/>
      <c r="C3187" s="90"/>
    </row>
    <row r="3188">
      <c r="A3188" s="101"/>
      <c r="B3188" s="90"/>
      <c r="C3188" s="90"/>
    </row>
    <row r="3189">
      <c r="A3189" s="101"/>
      <c r="B3189" s="90"/>
      <c r="C3189" s="90"/>
    </row>
    <row r="3190">
      <c r="A3190" s="101"/>
      <c r="B3190" s="90"/>
      <c r="C3190" s="90"/>
    </row>
    <row r="3191">
      <c r="A3191" s="101"/>
      <c r="B3191" s="90"/>
      <c r="C3191" s="90"/>
    </row>
    <row r="3192">
      <c r="A3192" s="101"/>
      <c r="B3192" s="90"/>
      <c r="C3192" s="90"/>
    </row>
    <row r="3193">
      <c r="A3193" s="101"/>
      <c r="B3193" s="90"/>
      <c r="C3193" s="90"/>
    </row>
    <row r="3194">
      <c r="A3194" s="101"/>
      <c r="B3194" s="90"/>
      <c r="C3194" s="90"/>
    </row>
    <row r="3195">
      <c r="A3195" s="101"/>
      <c r="B3195" s="90"/>
      <c r="C3195" s="90"/>
    </row>
    <row r="3196">
      <c r="A3196" s="101"/>
      <c r="B3196" s="90"/>
      <c r="C3196" s="90"/>
    </row>
    <row r="3197">
      <c r="A3197" s="101"/>
      <c r="B3197" s="90"/>
      <c r="C3197" s="90"/>
    </row>
    <row r="3198">
      <c r="A3198" s="101"/>
      <c r="B3198" s="90"/>
      <c r="C3198" s="90"/>
    </row>
    <row r="3199">
      <c r="A3199" s="101"/>
      <c r="B3199" s="90"/>
      <c r="C3199" s="90"/>
    </row>
    <row r="3200">
      <c r="A3200" s="101"/>
      <c r="B3200" s="90"/>
      <c r="C3200" s="90"/>
    </row>
    <row r="3201">
      <c r="A3201" s="101"/>
      <c r="B3201" s="90"/>
      <c r="C3201" s="90"/>
    </row>
    <row r="3202">
      <c r="A3202" s="101"/>
      <c r="B3202" s="90"/>
      <c r="C3202" s="90"/>
    </row>
    <row r="3203">
      <c r="A3203" s="101"/>
      <c r="B3203" s="90"/>
      <c r="C3203" s="90"/>
    </row>
    <row r="3204">
      <c r="A3204" s="101"/>
      <c r="B3204" s="90"/>
      <c r="C3204" s="90"/>
    </row>
    <row r="3205">
      <c r="A3205" s="101"/>
      <c r="B3205" s="90"/>
      <c r="C3205" s="90"/>
    </row>
    <row r="3206">
      <c r="A3206" s="101"/>
      <c r="B3206" s="90"/>
      <c r="C3206" s="90"/>
    </row>
    <row r="3207">
      <c r="A3207" s="101"/>
      <c r="B3207" s="90"/>
      <c r="C3207" s="90"/>
    </row>
    <row r="3208">
      <c r="A3208" s="101"/>
      <c r="B3208" s="90"/>
      <c r="C3208" s="90"/>
    </row>
    <row r="3209">
      <c r="A3209" s="101"/>
      <c r="B3209" s="90"/>
      <c r="C3209" s="90"/>
    </row>
    <row r="3210">
      <c r="A3210" s="101"/>
      <c r="B3210" s="90"/>
      <c r="C3210" s="90"/>
    </row>
    <row r="3211">
      <c r="A3211" s="101"/>
      <c r="B3211" s="90"/>
      <c r="C3211" s="90"/>
    </row>
    <row r="3212">
      <c r="A3212" s="101"/>
      <c r="B3212" s="90"/>
      <c r="C3212" s="90"/>
    </row>
    <row r="3213">
      <c r="A3213" s="101"/>
      <c r="B3213" s="90"/>
      <c r="C3213" s="90"/>
    </row>
    <row r="3214">
      <c r="A3214" s="101"/>
      <c r="B3214" s="90"/>
      <c r="C3214" s="90"/>
    </row>
    <row r="3215">
      <c r="A3215" s="101"/>
      <c r="B3215" s="90"/>
      <c r="C3215" s="90"/>
    </row>
    <row r="3216">
      <c r="A3216" s="101"/>
      <c r="B3216" s="90"/>
      <c r="C3216" s="90"/>
    </row>
    <row r="3217">
      <c r="A3217" s="101"/>
      <c r="B3217" s="90"/>
      <c r="C3217" s="90"/>
    </row>
    <row r="3218">
      <c r="A3218" s="101"/>
      <c r="B3218" s="90"/>
      <c r="C3218" s="90"/>
    </row>
    <row r="3219">
      <c r="A3219" s="101"/>
      <c r="B3219" s="90"/>
      <c r="C3219" s="90"/>
    </row>
    <row r="3220">
      <c r="A3220" s="101"/>
      <c r="B3220" s="90"/>
      <c r="C3220" s="90"/>
    </row>
    <row r="3221">
      <c r="A3221" s="101"/>
      <c r="B3221" s="90"/>
      <c r="C3221" s="90"/>
    </row>
    <row r="3222">
      <c r="A3222" s="101"/>
      <c r="B3222" s="90"/>
      <c r="C3222" s="90"/>
    </row>
    <row r="3223">
      <c r="A3223" s="101"/>
      <c r="B3223" s="90"/>
      <c r="C3223" s="90"/>
    </row>
    <row r="3224">
      <c r="A3224" s="101"/>
      <c r="B3224" s="90"/>
      <c r="C3224" s="90"/>
    </row>
    <row r="3225">
      <c r="A3225" s="101"/>
      <c r="B3225" s="90"/>
      <c r="C3225" s="90"/>
    </row>
    <row r="3226">
      <c r="A3226" s="101"/>
      <c r="B3226" s="90"/>
      <c r="C3226" s="90"/>
    </row>
    <row r="3227">
      <c r="A3227" s="101"/>
      <c r="B3227" s="90"/>
      <c r="C3227" s="90"/>
    </row>
    <row r="3228">
      <c r="A3228" s="101"/>
      <c r="B3228" s="90"/>
      <c r="C3228" s="90"/>
    </row>
    <row r="3229">
      <c r="A3229" s="101"/>
      <c r="B3229" s="90"/>
      <c r="C3229" s="90"/>
    </row>
    <row r="3230">
      <c r="A3230" s="101"/>
      <c r="B3230" s="90"/>
      <c r="C3230" s="90"/>
    </row>
    <row r="3231">
      <c r="A3231" s="101"/>
      <c r="B3231" s="90"/>
      <c r="C3231" s="90"/>
    </row>
    <row r="3232">
      <c r="A3232" s="101"/>
      <c r="B3232" s="90"/>
      <c r="C3232" s="90"/>
    </row>
    <row r="3233">
      <c r="A3233" s="101"/>
      <c r="B3233" s="90"/>
      <c r="C3233" s="90"/>
    </row>
    <row r="3234">
      <c r="A3234" s="101"/>
      <c r="B3234" s="90"/>
      <c r="C3234" s="90"/>
    </row>
    <row r="3235">
      <c r="A3235" s="101"/>
      <c r="B3235" s="90"/>
      <c r="C3235" s="90"/>
    </row>
    <row r="3236">
      <c r="A3236" s="101"/>
      <c r="B3236" s="90"/>
      <c r="C3236" s="90"/>
    </row>
    <row r="3237">
      <c r="A3237" s="101"/>
      <c r="B3237" s="90"/>
      <c r="C3237" s="90"/>
    </row>
    <row r="3238">
      <c r="A3238" s="101"/>
      <c r="B3238" s="90"/>
      <c r="C3238" s="90"/>
    </row>
    <row r="3239">
      <c r="A3239" s="101"/>
      <c r="B3239" s="90"/>
      <c r="C3239" s="90"/>
    </row>
    <row r="3240">
      <c r="A3240" s="101"/>
      <c r="B3240" s="90"/>
      <c r="C3240" s="90"/>
    </row>
    <row r="3241">
      <c r="A3241" s="101"/>
      <c r="B3241" s="90"/>
      <c r="C3241" s="90"/>
    </row>
    <row r="3242">
      <c r="A3242" s="101"/>
      <c r="B3242" s="90"/>
      <c r="C3242" s="90"/>
    </row>
    <row r="3243">
      <c r="A3243" s="101"/>
      <c r="B3243" s="90"/>
      <c r="C3243" s="90"/>
    </row>
    <row r="3244">
      <c r="A3244" s="101"/>
      <c r="B3244" s="90"/>
      <c r="C3244" s="90"/>
    </row>
    <row r="3245">
      <c r="A3245" s="101"/>
      <c r="B3245" s="90"/>
      <c r="C3245" s="90"/>
    </row>
    <row r="3246">
      <c r="A3246" s="101"/>
      <c r="B3246" s="90"/>
      <c r="C3246" s="90"/>
    </row>
    <row r="3247">
      <c r="A3247" s="101"/>
      <c r="B3247" s="90"/>
      <c r="C3247" s="90"/>
    </row>
    <row r="3248">
      <c r="A3248" s="101"/>
      <c r="B3248" s="90"/>
      <c r="C3248" s="90"/>
    </row>
    <row r="3249">
      <c r="A3249" s="101"/>
      <c r="B3249" s="90"/>
      <c r="C3249" s="90"/>
    </row>
    <row r="3250">
      <c r="A3250" s="101"/>
      <c r="B3250" s="90"/>
      <c r="C3250" s="90"/>
    </row>
    <row r="3251">
      <c r="A3251" s="101"/>
      <c r="B3251" s="90"/>
      <c r="C3251" s="90"/>
    </row>
    <row r="3252">
      <c r="A3252" s="101"/>
      <c r="B3252" s="90"/>
      <c r="C3252" s="90"/>
    </row>
    <row r="3253">
      <c r="A3253" s="101"/>
      <c r="B3253" s="90"/>
      <c r="C3253" s="90"/>
    </row>
    <row r="3254">
      <c r="A3254" s="101"/>
      <c r="B3254" s="90"/>
      <c r="C3254" s="90"/>
    </row>
    <row r="3255">
      <c r="A3255" s="101"/>
      <c r="B3255" s="90"/>
      <c r="C3255" s="90"/>
    </row>
    <row r="3256">
      <c r="A3256" s="101"/>
      <c r="B3256" s="90"/>
      <c r="C3256" s="90"/>
    </row>
    <row r="3257">
      <c r="A3257" s="101"/>
      <c r="B3257" s="90"/>
      <c r="C3257" s="90"/>
    </row>
    <row r="3258">
      <c r="A3258" s="101"/>
      <c r="B3258" s="90"/>
      <c r="C3258" s="90"/>
    </row>
    <row r="3259">
      <c r="A3259" s="101"/>
      <c r="B3259" s="90"/>
      <c r="C3259" s="90"/>
    </row>
    <row r="3260">
      <c r="A3260" s="101"/>
      <c r="B3260" s="90"/>
      <c r="C3260" s="90"/>
    </row>
    <row r="3261">
      <c r="A3261" s="101"/>
      <c r="B3261" s="90"/>
      <c r="C3261" s="90"/>
    </row>
    <row r="3262">
      <c r="A3262" s="101"/>
      <c r="B3262" s="90"/>
      <c r="C3262" s="90"/>
    </row>
    <row r="3263">
      <c r="A3263" s="101"/>
      <c r="B3263" s="90"/>
      <c r="C3263" s="90"/>
    </row>
    <row r="3264">
      <c r="A3264" s="101"/>
      <c r="B3264" s="90"/>
      <c r="C3264" s="90"/>
    </row>
    <row r="3265">
      <c r="A3265" s="101"/>
      <c r="B3265" s="90"/>
      <c r="C3265" s="90"/>
    </row>
    <row r="3266">
      <c r="A3266" s="101"/>
      <c r="B3266" s="90"/>
      <c r="C3266" s="90"/>
    </row>
    <row r="3267">
      <c r="A3267" s="101"/>
      <c r="B3267" s="90"/>
      <c r="C3267" s="90"/>
    </row>
    <row r="3268">
      <c r="A3268" s="101"/>
      <c r="B3268" s="90"/>
      <c r="C3268" s="90"/>
    </row>
    <row r="3269">
      <c r="A3269" s="101"/>
      <c r="B3269" s="90"/>
      <c r="C3269" s="90"/>
    </row>
    <row r="3270">
      <c r="A3270" s="101"/>
      <c r="B3270" s="90"/>
      <c r="C3270" s="90"/>
    </row>
    <row r="3271">
      <c r="A3271" s="101"/>
      <c r="B3271" s="90"/>
      <c r="C3271" s="90"/>
    </row>
    <row r="3272">
      <c r="A3272" s="101"/>
      <c r="B3272" s="90"/>
      <c r="C3272" s="90"/>
    </row>
    <row r="3273">
      <c r="A3273" s="101"/>
      <c r="B3273" s="90"/>
      <c r="C3273" s="90"/>
    </row>
    <row r="3274">
      <c r="A3274" s="101"/>
      <c r="B3274" s="90"/>
      <c r="C3274" s="90"/>
    </row>
    <row r="3275">
      <c r="A3275" s="101"/>
      <c r="B3275" s="90"/>
      <c r="C3275" s="90"/>
    </row>
    <row r="3276">
      <c r="A3276" s="101"/>
      <c r="B3276" s="90"/>
      <c r="C3276" s="90"/>
    </row>
    <row r="3277">
      <c r="A3277" s="101"/>
      <c r="B3277" s="90"/>
      <c r="C3277" s="90"/>
    </row>
    <row r="3278">
      <c r="A3278" s="101"/>
      <c r="B3278" s="90"/>
      <c r="C3278" s="90"/>
    </row>
    <row r="3279">
      <c r="A3279" s="101"/>
      <c r="B3279" s="90"/>
      <c r="C3279" s="90"/>
    </row>
    <row r="3280">
      <c r="A3280" s="101"/>
      <c r="B3280" s="90"/>
      <c r="C3280" s="90"/>
    </row>
    <row r="3281">
      <c r="A3281" s="101"/>
      <c r="B3281" s="90"/>
      <c r="C3281" s="90"/>
    </row>
    <row r="3282">
      <c r="A3282" s="101"/>
      <c r="B3282" s="90"/>
      <c r="C3282" s="90"/>
    </row>
    <row r="3283">
      <c r="A3283" s="101"/>
      <c r="B3283" s="90"/>
      <c r="C3283" s="90"/>
    </row>
    <row r="3284">
      <c r="A3284" s="101"/>
      <c r="B3284" s="90"/>
      <c r="C3284" s="90"/>
    </row>
    <row r="3285">
      <c r="A3285" s="101"/>
      <c r="B3285" s="90"/>
      <c r="C3285" s="90"/>
    </row>
    <row r="3286">
      <c r="A3286" s="101"/>
      <c r="B3286" s="90"/>
      <c r="C3286" s="90"/>
    </row>
    <row r="3287">
      <c r="A3287" s="101"/>
      <c r="B3287" s="90"/>
      <c r="C3287" s="90"/>
    </row>
    <row r="3288">
      <c r="A3288" s="101"/>
      <c r="B3288" s="90"/>
      <c r="C3288" s="90"/>
    </row>
    <row r="3289">
      <c r="A3289" s="101"/>
      <c r="B3289" s="90"/>
      <c r="C3289" s="90"/>
    </row>
    <row r="3290">
      <c r="A3290" s="101"/>
      <c r="B3290" s="90"/>
      <c r="C3290" s="90"/>
    </row>
    <row r="3291">
      <c r="A3291" s="101"/>
      <c r="B3291" s="90"/>
      <c r="C3291" s="90"/>
    </row>
    <row r="3292">
      <c r="A3292" s="101"/>
      <c r="B3292" s="90"/>
      <c r="C3292" s="90"/>
    </row>
    <row r="3293">
      <c r="A3293" s="101"/>
      <c r="B3293" s="90"/>
      <c r="C3293" s="90"/>
    </row>
    <row r="3294">
      <c r="A3294" s="101"/>
      <c r="B3294" s="90"/>
      <c r="C3294" s="90"/>
    </row>
    <row r="3295">
      <c r="A3295" s="101"/>
      <c r="B3295" s="90"/>
      <c r="C3295" s="90"/>
    </row>
    <row r="3296">
      <c r="A3296" s="101"/>
      <c r="B3296" s="90"/>
      <c r="C3296" s="90"/>
    </row>
    <row r="3297">
      <c r="A3297" s="101"/>
      <c r="B3297" s="90"/>
      <c r="C3297" s="90"/>
    </row>
    <row r="3298">
      <c r="A3298" s="101"/>
      <c r="B3298" s="90"/>
      <c r="C3298" s="90"/>
    </row>
    <row r="3299">
      <c r="A3299" s="101"/>
      <c r="B3299" s="90"/>
      <c r="C3299" s="90"/>
    </row>
    <row r="3300">
      <c r="A3300" s="101"/>
      <c r="B3300" s="90"/>
      <c r="C3300" s="90"/>
    </row>
    <row r="3301">
      <c r="A3301" s="101"/>
      <c r="B3301" s="90"/>
      <c r="C3301" s="90"/>
    </row>
    <row r="3302">
      <c r="A3302" s="101"/>
      <c r="B3302" s="90"/>
      <c r="C3302" s="90"/>
    </row>
    <row r="3303">
      <c r="A3303" s="101"/>
      <c r="B3303" s="90"/>
      <c r="C3303" s="90"/>
    </row>
    <row r="3304">
      <c r="A3304" s="101"/>
      <c r="B3304" s="90"/>
      <c r="C3304" s="90"/>
    </row>
    <row r="3305">
      <c r="A3305" s="101"/>
      <c r="B3305" s="90"/>
      <c r="C3305" s="90"/>
    </row>
    <row r="3306">
      <c r="A3306" s="101"/>
      <c r="B3306" s="90"/>
      <c r="C3306" s="90"/>
    </row>
    <row r="3307">
      <c r="A3307" s="101"/>
      <c r="B3307" s="90"/>
      <c r="C3307" s="90"/>
    </row>
    <row r="3308">
      <c r="A3308" s="101"/>
      <c r="B3308" s="90"/>
      <c r="C3308" s="90"/>
    </row>
    <row r="3309">
      <c r="A3309" s="101"/>
      <c r="B3309" s="90"/>
      <c r="C3309" s="90"/>
    </row>
    <row r="3310">
      <c r="A3310" s="101"/>
      <c r="B3310" s="90"/>
      <c r="C3310" s="90"/>
    </row>
    <row r="3311">
      <c r="A3311" s="101"/>
      <c r="B3311" s="90"/>
      <c r="C3311" s="90"/>
    </row>
    <row r="3312">
      <c r="A3312" s="101"/>
      <c r="B3312" s="90"/>
      <c r="C3312" s="90"/>
    </row>
    <row r="3313">
      <c r="A3313" s="101"/>
      <c r="B3313" s="90"/>
      <c r="C3313" s="90"/>
    </row>
    <row r="3314">
      <c r="A3314" s="101"/>
      <c r="B3314" s="90"/>
      <c r="C3314" s="90"/>
    </row>
    <row r="3315">
      <c r="A3315" s="101"/>
      <c r="B3315" s="90"/>
      <c r="C3315" s="90"/>
    </row>
    <row r="3316">
      <c r="A3316" s="101"/>
      <c r="B3316" s="90"/>
      <c r="C3316" s="90"/>
    </row>
    <row r="3317">
      <c r="A3317" s="101"/>
      <c r="B3317" s="90"/>
      <c r="C3317" s="90"/>
    </row>
    <row r="3318">
      <c r="A3318" s="101"/>
      <c r="B3318" s="90"/>
      <c r="C3318" s="90"/>
    </row>
    <row r="3319">
      <c r="A3319" s="101"/>
      <c r="B3319" s="90"/>
      <c r="C3319" s="90"/>
    </row>
    <row r="3320">
      <c r="A3320" s="101"/>
      <c r="B3320" s="90"/>
      <c r="C3320" s="90"/>
    </row>
    <row r="3321">
      <c r="A3321" s="101"/>
      <c r="B3321" s="90"/>
      <c r="C3321" s="90"/>
    </row>
    <row r="3322">
      <c r="A3322" s="101"/>
      <c r="B3322" s="90"/>
      <c r="C3322" s="90"/>
    </row>
    <row r="3323">
      <c r="A3323" s="101"/>
      <c r="B3323" s="90"/>
      <c r="C3323" s="90"/>
    </row>
    <row r="3324">
      <c r="A3324" s="101"/>
      <c r="B3324" s="90"/>
      <c r="C3324" s="90"/>
    </row>
    <row r="3325">
      <c r="A3325" s="101"/>
      <c r="B3325" s="90"/>
      <c r="C3325" s="90"/>
    </row>
    <row r="3326">
      <c r="A3326" s="101"/>
      <c r="B3326" s="90"/>
      <c r="C3326" s="90"/>
    </row>
    <row r="3327">
      <c r="A3327" s="101"/>
      <c r="B3327" s="90"/>
      <c r="C3327" s="90"/>
    </row>
    <row r="3328">
      <c r="A3328" s="101"/>
      <c r="B3328" s="90"/>
      <c r="C3328" s="90"/>
    </row>
    <row r="3329">
      <c r="A3329" s="101"/>
      <c r="B3329" s="90"/>
      <c r="C3329" s="90"/>
    </row>
    <row r="3330">
      <c r="A3330" s="101"/>
      <c r="B3330" s="90"/>
      <c r="C3330" s="90"/>
    </row>
    <row r="3331">
      <c r="A3331" s="101"/>
      <c r="B3331" s="90"/>
      <c r="C3331" s="90"/>
    </row>
    <row r="3332">
      <c r="A3332" s="101"/>
      <c r="B3332" s="90"/>
      <c r="C3332" s="90"/>
    </row>
    <row r="3333">
      <c r="A3333" s="101"/>
      <c r="B3333" s="90"/>
      <c r="C3333" s="90"/>
    </row>
    <row r="3334">
      <c r="A3334" s="101"/>
      <c r="B3334" s="90"/>
      <c r="C3334" s="90"/>
    </row>
    <row r="3335">
      <c r="A3335" s="101"/>
      <c r="B3335" s="90"/>
      <c r="C3335" s="90"/>
    </row>
    <row r="3336">
      <c r="A3336" s="101"/>
      <c r="B3336" s="90"/>
      <c r="C3336" s="90"/>
    </row>
    <row r="3337">
      <c r="A3337" s="101"/>
      <c r="B3337" s="90"/>
      <c r="C3337" s="90"/>
    </row>
    <row r="3338">
      <c r="A3338" s="101"/>
      <c r="B3338" s="90"/>
      <c r="C3338" s="90"/>
    </row>
    <row r="3339">
      <c r="A3339" s="101"/>
      <c r="B3339" s="90"/>
      <c r="C3339" s="90"/>
    </row>
    <row r="3340">
      <c r="A3340" s="101"/>
      <c r="B3340" s="90"/>
      <c r="C3340" s="90"/>
    </row>
    <row r="3341">
      <c r="A3341" s="101"/>
      <c r="B3341" s="90"/>
      <c r="C3341" s="90"/>
    </row>
    <row r="3342">
      <c r="A3342" s="101"/>
      <c r="B3342" s="90"/>
      <c r="C3342" s="90"/>
    </row>
    <row r="3343">
      <c r="A3343" s="101"/>
      <c r="B3343" s="90"/>
      <c r="C3343" s="90"/>
    </row>
    <row r="3344">
      <c r="A3344" s="101"/>
      <c r="B3344" s="90"/>
      <c r="C3344" s="90"/>
    </row>
    <row r="3345">
      <c r="A3345" s="101"/>
      <c r="B3345" s="90"/>
      <c r="C3345" s="90"/>
    </row>
    <row r="3346">
      <c r="A3346" s="101"/>
      <c r="B3346" s="90"/>
      <c r="C3346" s="90"/>
    </row>
    <row r="3347">
      <c r="A3347" s="101"/>
      <c r="B3347" s="90"/>
      <c r="C3347" s="90"/>
    </row>
    <row r="3348">
      <c r="A3348" s="101"/>
      <c r="B3348" s="90"/>
      <c r="C3348" s="90"/>
    </row>
    <row r="3349">
      <c r="A3349" s="101"/>
      <c r="B3349" s="90"/>
      <c r="C3349" s="90"/>
    </row>
    <row r="3350">
      <c r="A3350" s="101"/>
      <c r="B3350" s="90"/>
      <c r="C3350" s="90"/>
    </row>
    <row r="3351">
      <c r="A3351" s="101"/>
      <c r="B3351" s="90"/>
      <c r="C3351" s="90"/>
    </row>
    <row r="3352">
      <c r="A3352" s="101"/>
      <c r="B3352" s="90"/>
      <c r="C3352" s="90"/>
    </row>
    <row r="3353">
      <c r="A3353" s="101"/>
      <c r="B3353" s="90"/>
      <c r="C3353" s="90"/>
    </row>
    <row r="3354">
      <c r="A3354" s="101"/>
      <c r="B3354" s="90"/>
      <c r="C3354" s="90"/>
    </row>
    <row r="3355">
      <c r="A3355" s="101"/>
      <c r="B3355" s="90"/>
      <c r="C3355" s="90"/>
    </row>
    <row r="3356">
      <c r="A3356" s="101"/>
      <c r="B3356" s="90"/>
      <c r="C3356" s="90"/>
    </row>
    <row r="3357">
      <c r="A3357" s="101"/>
      <c r="B3357" s="90"/>
      <c r="C3357" s="90"/>
    </row>
    <row r="3358">
      <c r="A3358" s="101"/>
      <c r="B3358" s="90"/>
      <c r="C3358" s="90"/>
    </row>
    <row r="3359">
      <c r="A3359" s="101"/>
      <c r="B3359" s="90"/>
      <c r="C3359" s="90"/>
    </row>
    <row r="3360">
      <c r="A3360" s="101"/>
      <c r="B3360" s="90"/>
      <c r="C3360" s="90"/>
    </row>
    <row r="3361">
      <c r="A3361" s="101"/>
      <c r="B3361" s="90"/>
      <c r="C3361" s="90"/>
    </row>
    <row r="3362">
      <c r="A3362" s="101"/>
      <c r="B3362" s="90"/>
      <c r="C3362" s="90"/>
    </row>
    <row r="3363">
      <c r="A3363" s="101"/>
      <c r="B3363" s="90"/>
      <c r="C3363" s="90"/>
    </row>
    <row r="3364">
      <c r="A3364" s="101"/>
      <c r="B3364" s="90"/>
      <c r="C3364" s="90"/>
    </row>
    <row r="3365">
      <c r="A3365" s="101"/>
      <c r="B3365" s="90"/>
      <c r="C3365" s="90"/>
    </row>
    <row r="3366">
      <c r="A3366" s="101"/>
      <c r="B3366" s="90"/>
      <c r="C3366" s="90"/>
    </row>
    <row r="3367">
      <c r="A3367" s="101"/>
      <c r="B3367" s="90"/>
      <c r="C3367" s="90"/>
    </row>
    <row r="3368">
      <c r="A3368" s="101"/>
      <c r="B3368" s="90"/>
      <c r="C3368" s="90"/>
    </row>
    <row r="3369">
      <c r="A3369" s="101"/>
      <c r="B3369" s="90"/>
      <c r="C3369" s="90"/>
    </row>
    <row r="3370">
      <c r="A3370" s="101"/>
      <c r="B3370" s="90"/>
      <c r="C3370" s="90"/>
    </row>
    <row r="3371">
      <c r="A3371" s="101"/>
      <c r="B3371" s="90"/>
      <c r="C3371" s="90"/>
    </row>
    <row r="3372">
      <c r="A3372" s="101"/>
      <c r="B3372" s="90"/>
      <c r="C3372" s="90"/>
    </row>
    <row r="3373">
      <c r="A3373" s="101"/>
      <c r="B3373" s="90"/>
      <c r="C3373" s="90"/>
    </row>
    <row r="3374">
      <c r="A3374" s="101"/>
      <c r="B3374" s="90"/>
      <c r="C3374" s="90"/>
    </row>
    <row r="3375">
      <c r="A3375" s="101"/>
      <c r="B3375" s="90"/>
      <c r="C3375" s="90"/>
    </row>
    <row r="3376">
      <c r="A3376" s="101"/>
      <c r="B3376" s="90"/>
      <c r="C3376" s="90"/>
    </row>
    <row r="3377">
      <c r="A3377" s="101"/>
      <c r="B3377" s="90"/>
      <c r="C3377" s="90"/>
    </row>
    <row r="3378">
      <c r="A3378" s="101"/>
      <c r="B3378" s="90"/>
      <c r="C3378" s="90"/>
    </row>
    <row r="3379">
      <c r="A3379" s="101"/>
      <c r="B3379" s="90"/>
      <c r="C3379" s="90"/>
    </row>
    <row r="3380">
      <c r="A3380" s="101"/>
      <c r="B3380" s="90"/>
      <c r="C3380" s="90"/>
    </row>
    <row r="3381">
      <c r="A3381" s="101"/>
      <c r="B3381" s="90"/>
      <c r="C3381" s="90"/>
    </row>
    <row r="3382">
      <c r="A3382" s="101"/>
      <c r="B3382" s="90"/>
      <c r="C3382" s="90"/>
    </row>
    <row r="3383">
      <c r="A3383" s="101"/>
      <c r="B3383" s="90"/>
      <c r="C3383" s="90"/>
    </row>
    <row r="3384">
      <c r="A3384" s="101"/>
      <c r="B3384" s="90"/>
      <c r="C3384" s="90"/>
    </row>
    <row r="3385">
      <c r="A3385" s="101"/>
      <c r="B3385" s="90"/>
      <c r="C3385" s="90"/>
    </row>
    <row r="3386">
      <c r="A3386" s="101"/>
      <c r="B3386" s="90"/>
      <c r="C3386" s="90"/>
    </row>
    <row r="3387">
      <c r="A3387" s="101"/>
      <c r="B3387" s="90"/>
      <c r="C3387" s="90"/>
    </row>
    <row r="3388">
      <c r="A3388" s="101"/>
      <c r="B3388" s="90"/>
      <c r="C3388" s="90"/>
    </row>
    <row r="3389">
      <c r="A3389" s="101"/>
      <c r="B3389" s="90"/>
      <c r="C3389" s="90"/>
    </row>
    <row r="3390">
      <c r="A3390" s="101"/>
      <c r="B3390" s="90"/>
      <c r="C3390" s="90"/>
    </row>
    <row r="3391">
      <c r="A3391" s="101"/>
      <c r="B3391" s="90"/>
      <c r="C3391" s="90"/>
    </row>
    <row r="3392">
      <c r="A3392" s="101"/>
      <c r="B3392" s="90"/>
      <c r="C3392" s="90"/>
    </row>
    <row r="3393">
      <c r="A3393" s="101"/>
      <c r="B3393" s="90"/>
      <c r="C3393" s="90"/>
    </row>
    <row r="3394">
      <c r="A3394" s="101"/>
      <c r="B3394" s="90"/>
      <c r="C3394" s="90"/>
    </row>
    <row r="3395">
      <c r="A3395" s="101"/>
      <c r="B3395" s="90"/>
      <c r="C3395" s="90"/>
    </row>
    <row r="3396">
      <c r="A3396" s="101"/>
      <c r="B3396" s="90"/>
      <c r="C3396" s="90"/>
    </row>
    <row r="3397">
      <c r="A3397" s="101"/>
      <c r="B3397" s="90"/>
      <c r="C3397" s="90"/>
    </row>
    <row r="3398">
      <c r="A3398" s="101"/>
      <c r="B3398" s="90"/>
      <c r="C3398" s="90"/>
    </row>
    <row r="3399">
      <c r="A3399" s="101"/>
      <c r="B3399" s="90"/>
      <c r="C3399" s="90"/>
    </row>
    <row r="3400">
      <c r="A3400" s="101"/>
      <c r="B3400" s="90"/>
      <c r="C3400" s="90"/>
    </row>
    <row r="3401">
      <c r="A3401" s="101"/>
      <c r="B3401" s="90"/>
      <c r="C3401" s="90"/>
    </row>
    <row r="3402">
      <c r="A3402" s="101"/>
      <c r="B3402" s="90"/>
      <c r="C3402" s="90"/>
    </row>
    <row r="3403">
      <c r="A3403" s="101"/>
      <c r="B3403" s="90"/>
      <c r="C3403" s="90"/>
    </row>
    <row r="3404">
      <c r="A3404" s="101"/>
      <c r="B3404" s="90"/>
      <c r="C3404" s="90"/>
    </row>
    <row r="3405">
      <c r="A3405" s="101"/>
      <c r="B3405" s="90"/>
      <c r="C3405" s="90"/>
    </row>
    <row r="3406">
      <c r="A3406" s="101"/>
      <c r="B3406" s="90"/>
      <c r="C3406" s="90"/>
    </row>
    <row r="3407">
      <c r="A3407" s="101"/>
      <c r="B3407" s="90"/>
      <c r="C3407" s="90"/>
    </row>
    <row r="3408">
      <c r="A3408" s="101"/>
      <c r="B3408" s="90"/>
      <c r="C3408" s="90"/>
    </row>
    <row r="3409">
      <c r="A3409" s="101"/>
      <c r="B3409" s="90"/>
      <c r="C3409" s="90"/>
    </row>
    <row r="3410">
      <c r="A3410" s="101"/>
      <c r="B3410" s="90"/>
      <c r="C3410" s="90"/>
    </row>
    <row r="3411">
      <c r="A3411" s="101"/>
      <c r="B3411" s="90"/>
      <c r="C3411" s="90"/>
    </row>
    <row r="3412">
      <c r="A3412" s="101"/>
      <c r="B3412" s="90"/>
      <c r="C3412" s="90"/>
    </row>
    <row r="3413">
      <c r="A3413" s="101"/>
      <c r="B3413" s="90"/>
      <c r="C3413" s="90"/>
    </row>
    <row r="3414">
      <c r="A3414" s="101"/>
      <c r="B3414" s="90"/>
      <c r="C3414" s="90"/>
    </row>
    <row r="3415">
      <c r="A3415" s="101"/>
      <c r="B3415" s="90"/>
      <c r="C3415" s="90"/>
    </row>
    <row r="3416">
      <c r="A3416" s="101"/>
      <c r="B3416" s="90"/>
      <c r="C3416" s="90"/>
    </row>
    <row r="3417">
      <c r="A3417" s="101"/>
      <c r="B3417" s="90"/>
      <c r="C3417" s="90"/>
    </row>
    <row r="3418">
      <c r="A3418" s="101"/>
      <c r="B3418" s="90"/>
      <c r="C3418" s="90"/>
    </row>
    <row r="3419">
      <c r="A3419" s="101"/>
      <c r="B3419" s="90"/>
      <c r="C3419" s="90"/>
    </row>
    <row r="3420">
      <c r="A3420" s="101"/>
      <c r="B3420" s="90"/>
      <c r="C3420" s="90"/>
    </row>
    <row r="3421">
      <c r="A3421" s="101"/>
      <c r="B3421" s="90"/>
      <c r="C3421" s="90"/>
    </row>
    <row r="3422">
      <c r="A3422" s="101"/>
      <c r="B3422" s="90"/>
      <c r="C3422" s="90"/>
    </row>
    <row r="3423">
      <c r="A3423" s="101"/>
      <c r="B3423" s="90"/>
      <c r="C3423" s="90"/>
    </row>
    <row r="3424">
      <c r="A3424" s="101"/>
      <c r="B3424" s="90"/>
      <c r="C3424" s="90"/>
    </row>
    <row r="3425">
      <c r="A3425" s="101"/>
      <c r="B3425" s="90"/>
      <c r="C3425" s="90"/>
    </row>
    <row r="3426">
      <c r="A3426" s="101"/>
      <c r="B3426" s="90"/>
      <c r="C3426" s="90"/>
    </row>
    <row r="3427">
      <c r="A3427" s="101"/>
      <c r="B3427" s="90"/>
      <c r="C3427" s="90"/>
    </row>
    <row r="3428">
      <c r="A3428" s="101"/>
      <c r="B3428" s="90"/>
      <c r="C3428" s="90"/>
    </row>
    <row r="3429">
      <c r="A3429" s="101"/>
      <c r="B3429" s="90"/>
      <c r="C3429" s="90"/>
    </row>
    <row r="3430">
      <c r="A3430" s="101"/>
      <c r="B3430" s="90"/>
      <c r="C3430" s="90"/>
    </row>
    <row r="3431">
      <c r="A3431" s="101"/>
      <c r="B3431" s="90"/>
      <c r="C3431" s="90"/>
    </row>
    <row r="3432">
      <c r="A3432" s="101"/>
      <c r="B3432" s="90"/>
      <c r="C3432" s="90"/>
    </row>
    <row r="3433">
      <c r="A3433" s="101"/>
      <c r="B3433" s="90"/>
      <c r="C3433" s="90"/>
    </row>
    <row r="3434">
      <c r="A3434" s="101"/>
      <c r="B3434" s="90"/>
      <c r="C3434" s="90"/>
    </row>
    <row r="3435">
      <c r="A3435" s="101"/>
      <c r="B3435" s="90"/>
      <c r="C3435" s="90"/>
    </row>
    <row r="3436">
      <c r="A3436" s="101"/>
      <c r="B3436" s="90"/>
      <c r="C3436" s="90"/>
    </row>
    <row r="3437">
      <c r="A3437" s="101"/>
      <c r="B3437" s="90"/>
      <c r="C3437" s="90"/>
    </row>
    <row r="3438">
      <c r="A3438" s="101"/>
      <c r="B3438" s="90"/>
      <c r="C3438" s="90"/>
    </row>
    <row r="3439">
      <c r="A3439" s="101"/>
      <c r="B3439" s="90"/>
      <c r="C3439" s="90"/>
    </row>
    <row r="3440">
      <c r="A3440" s="101"/>
      <c r="B3440" s="90"/>
      <c r="C3440" s="90"/>
    </row>
    <row r="3441">
      <c r="A3441" s="101"/>
      <c r="B3441" s="90"/>
      <c r="C3441" s="90"/>
    </row>
    <row r="3442">
      <c r="A3442" s="101"/>
      <c r="B3442" s="90"/>
      <c r="C3442" s="90"/>
    </row>
    <row r="3443">
      <c r="A3443" s="101"/>
      <c r="B3443" s="90"/>
      <c r="C3443" s="90"/>
    </row>
    <row r="3444">
      <c r="A3444" s="101"/>
      <c r="B3444" s="90"/>
      <c r="C3444" s="90"/>
    </row>
    <row r="3445">
      <c r="A3445" s="101"/>
      <c r="B3445" s="90"/>
      <c r="C3445" s="90"/>
    </row>
    <row r="3446">
      <c r="A3446" s="101"/>
      <c r="B3446" s="90"/>
      <c r="C3446" s="90"/>
    </row>
    <row r="3447">
      <c r="A3447" s="101"/>
      <c r="B3447" s="90"/>
      <c r="C3447" s="90"/>
    </row>
    <row r="3448">
      <c r="A3448" s="101"/>
      <c r="B3448" s="90"/>
      <c r="C3448" s="90"/>
    </row>
    <row r="3449">
      <c r="A3449" s="101"/>
      <c r="B3449" s="90"/>
      <c r="C3449" s="90"/>
    </row>
    <row r="3450">
      <c r="A3450" s="101"/>
      <c r="B3450" s="90"/>
      <c r="C3450" s="90"/>
    </row>
    <row r="3451">
      <c r="A3451" s="101"/>
      <c r="B3451" s="90"/>
      <c r="C3451" s="90"/>
    </row>
    <row r="3452">
      <c r="A3452" s="101"/>
      <c r="B3452" s="90"/>
      <c r="C3452" s="90"/>
    </row>
    <row r="3453">
      <c r="A3453" s="101"/>
      <c r="B3453" s="90"/>
      <c r="C3453" s="90"/>
    </row>
    <row r="3454">
      <c r="A3454" s="101"/>
      <c r="B3454" s="90"/>
      <c r="C3454" s="90"/>
    </row>
    <row r="3455">
      <c r="A3455" s="101"/>
      <c r="B3455" s="90"/>
      <c r="C3455" s="90"/>
    </row>
    <row r="3456">
      <c r="A3456" s="101"/>
      <c r="B3456" s="90"/>
      <c r="C3456" s="90"/>
    </row>
    <row r="3457">
      <c r="A3457" s="101"/>
      <c r="B3457" s="90"/>
      <c r="C3457" s="90"/>
    </row>
    <row r="3458">
      <c r="A3458" s="101"/>
      <c r="B3458" s="90"/>
      <c r="C3458" s="90"/>
    </row>
    <row r="3459">
      <c r="A3459" s="101"/>
      <c r="B3459" s="90"/>
      <c r="C3459" s="90"/>
    </row>
    <row r="3460">
      <c r="A3460" s="101"/>
      <c r="B3460" s="90"/>
      <c r="C3460" s="90"/>
    </row>
    <row r="3461">
      <c r="A3461" s="101"/>
      <c r="B3461" s="90"/>
      <c r="C3461" s="90"/>
    </row>
    <row r="3462">
      <c r="A3462" s="101"/>
      <c r="B3462" s="90"/>
      <c r="C3462" s="90"/>
    </row>
    <row r="3463">
      <c r="A3463" s="101"/>
      <c r="B3463" s="90"/>
      <c r="C3463" s="90"/>
    </row>
    <row r="3464">
      <c r="A3464" s="101"/>
      <c r="B3464" s="90"/>
      <c r="C3464" s="90"/>
    </row>
    <row r="3465">
      <c r="A3465" s="101"/>
      <c r="B3465" s="90"/>
      <c r="C3465" s="90"/>
    </row>
    <row r="3466">
      <c r="A3466" s="101"/>
      <c r="B3466" s="90"/>
      <c r="C3466" s="90"/>
    </row>
    <row r="3467">
      <c r="A3467" s="101"/>
      <c r="B3467" s="90"/>
      <c r="C3467" s="90"/>
    </row>
    <row r="3468">
      <c r="A3468" s="101"/>
      <c r="B3468" s="90"/>
      <c r="C3468" s="90"/>
    </row>
    <row r="3469">
      <c r="A3469" s="101"/>
      <c r="B3469" s="90"/>
      <c r="C3469" s="90"/>
    </row>
    <row r="3470">
      <c r="A3470" s="101"/>
      <c r="B3470" s="90"/>
      <c r="C3470" s="90"/>
    </row>
    <row r="3471">
      <c r="A3471" s="101"/>
      <c r="B3471" s="90"/>
      <c r="C3471" s="90"/>
    </row>
    <row r="3472">
      <c r="A3472" s="101"/>
      <c r="B3472" s="90"/>
      <c r="C3472" s="90"/>
    </row>
    <row r="3473">
      <c r="A3473" s="101"/>
      <c r="B3473" s="90"/>
      <c r="C3473" s="90"/>
    </row>
    <row r="3474">
      <c r="A3474" s="101"/>
      <c r="B3474" s="90"/>
      <c r="C3474" s="90"/>
    </row>
    <row r="3475">
      <c r="A3475" s="101"/>
      <c r="B3475" s="90"/>
      <c r="C3475" s="90"/>
    </row>
    <row r="3476">
      <c r="A3476" s="101"/>
      <c r="B3476" s="90"/>
      <c r="C3476" s="90"/>
    </row>
    <row r="3477">
      <c r="A3477" s="101"/>
      <c r="B3477" s="90"/>
      <c r="C3477" s="90"/>
    </row>
    <row r="3478">
      <c r="A3478" s="101"/>
      <c r="B3478" s="90"/>
      <c r="C3478" s="90"/>
    </row>
    <row r="3479">
      <c r="A3479" s="101"/>
      <c r="B3479" s="90"/>
      <c r="C3479" s="90"/>
    </row>
    <row r="3480">
      <c r="A3480" s="101"/>
      <c r="B3480" s="90"/>
      <c r="C3480" s="90"/>
    </row>
    <row r="3481">
      <c r="A3481" s="101"/>
      <c r="B3481" s="90"/>
      <c r="C3481" s="90"/>
    </row>
    <row r="3482">
      <c r="A3482" s="101"/>
      <c r="B3482" s="90"/>
      <c r="C3482" s="90"/>
    </row>
    <row r="3483">
      <c r="A3483" s="101"/>
      <c r="B3483" s="90"/>
      <c r="C3483" s="90"/>
    </row>
    <row r="3484">
      <c r="A3484" s="101"/>
      <c r="B3484" s="90"/>
      <c r="C3484" s="90"/>
    </row>
    <row r="3485">
      <c r="A3485" s="101"/>
      <c r="B3485" s="90"/>
      <c r="C3485" s="90"/>
    </row>
    <row r="3486">
      <c r="A3486" s="101"/>
      <c r="B3486" s="90"/>
      <c r="C3486" s="90"/>
    </row>
    <row r="3487">
      <c r="A3487" s="101"/>
      <c r="B3487" s="90"/>
      <c r="C3487" s="90"/>
    </row>
    <row r="3488">
      <c r="A3488" s="101"/>
      <c r="B3488" s="90"/>
      <c r="C3488" s="90"/>
    </row>
    <row r="3489">
      <c r="A3489" s="101"/>
      <c r="B3489" s="90"/>
      <c r="C3489" s="90"/>
    </row>
    <row r="3490">
      <c r="A3490" s="101"/>
      <c r="B3490" s="90"/>
      <c r="C3490" s="90"/>
    </row>
    <row r="3491">
      <c r="A3491" s="101"/>
      <c r="B3491" s="90"/>
      <c r="C3491" s="90"/>
    </row>
    <row r="3492">
      <c r="A3492" s="101"/>
      <c r="B3492" s="90"/>
      <c r="C3492" s="90"/>
    </row>
    <row r="3493">
      <c r="A3493" s="101"/>
      <c r="B3493" s="90"/>
      <c r="C3493" s="90"/>
    </row>
    <row r="3494">
      <c r="A3494" s="101"/>
      <c r="B3494" s="90"/>
      <c r="C3494" s="90"/>
    </row>
    <row r="3495">
      <c r="A3495" s="101"/>
      <c r="B3495" s="90"/>
      <c r="C3495" s="90"/>
    </row>
    <row r="3496">
      <c r="A3496" s="101"/>
      <c r="B3496" s="90"/>
      <c r="C3496" s="90"/>
    </row>
    <row r="3497">
      <c r="A3497" s="101"/>
      <c r="B3497" s="90"/>
      <c r="C3497" s="90"/>
    </row>
    <row r="3498">
      <c r="A3498" s="101"/>
      <c r="B3498" s="90"/>
      <c r="C3498" s="90"/>
    </row>
    <row r="3499">
      <c r="A3499" s="101"/>
      <c r="B3499" s="90"/>
      <c r="C3499" s="90"/>
    </row>
    <row r="3500">
      <c r="A3500" s="101"/>
      <c r="B3500" s="90"/>
      <c r="C3500" s="90"/>
    </row>
    <row r="3501">
      <c r="A3501" s="101"/>
      <c r="B3501" s="90"/>
      <c r="C3501" s="90"/>
    </row>
    <row r="3502">
      <c r="A3502" s="101"/>
      <c r="B3502" s="90"/>
      <c r="C3502" s="90"/>
    </row>
    <row r="3503">
      <c r="A3503" s="101"/>
      <c r="B3503" s="90"/>
      <c r="C3503" s="90"/>
    </row>
    <row r="3504">
      <c r="A3504" s="101"/>
      <c r="B3504" s="90"/>
      <c r="C3504" s="90"/>
    </row>
    <row r="3505">
      <c r="A3505" s="101"/>
      <c r="B3505" s="90"/>
      <c r="C3505" s="90"/>
    </row>
    <row r="3506">
      <c r="A3506" s="101"/>
      <c r="B3506" s="90"/>
      <c r="C3506" s="90"/>
    </row>
    <row r="3507">
      <c r="A3507" s="101"/>
      <c r="B3507" s="90"/>
      <c r="C3507" s="90"/>
    </row>
    <row r="3508">
      <c r="A3508" s="101"/>
      <c r="B3508" s="90"/>
      <c r="C3508" s="90"/>
    </row>
    <row r="3509">
      <c r="A3509" s="101"/>
      <c r="B3509" s="90"/>
      <c r="C3509" s="90"/>
    </row>
    <row r="3510">
      <c r="A3510" s="101"/>
      <c r="B3510" s="90"/>
      <c r="C3510" s="90"/>
    </row>
    <row r="3511">
      <c r="A3511" s="101"/>
      <c r="B3511" s="90"/>
      <c r="C3511" s="90"/>
    </row>
    <row r="3512">
      <c r="A3512" s="101"/>
      <c r="B3512" s="90"/>
      <c r="C3512" s="90"/>
    </row>
    <row r="3513">
      <c r="A3513" s="101"/>
      <c r="B3513" s="90"/>
      <c r="C3513" s="90"/>
    </row>
    <row r="3514">
      <c r="A3514" s="101"/>
      <c r="B3514" s="90"/>
      <c r="C3514" s="90"/>
    </row>
    <row r="3515">
      <c r="A3515" s="101"/>
      <c r="B3515" s="90"/>
      <c r="C3515" s="90"/>
    </row>
    <row r="3516">
      <c r="A3516" s="101"/>
      <c r="B3516" s="90"/>
      <c r="C3516" s="90"/>
    </row>
    <row r="3517">
      <c r="A3517" s="101"/>
      <c r="B3517" s="90"/>
      <c r="C3517" s="90"/>
    </row>
    <row r="3518">
      <c r="A3518" s="101"/>
      <c r="B3518" s="90"/>
      <c r="C3518" s="90"/>
    </row>
    <row r="3519">
      <c r="A3519" s="101"/>
      <c r="B3519" s="90"/>
      <c r="C3519" s="90"/>
    </row>
    <row r="3520">
      <c r="A3520" s="101"/>
      <c r="B3520" s="90"/>
      <c r="C3520" s="90"/>
    </row>
    <row r="3521">
      <c r="A3521" s="101"/>
      <c r="B3521" s="90"/>
      <c r="C3521" s="90"/>
    </row>
    <row r="3522">
      <c r="A3522" s="101"/>
      <c r="B3522" s="90"/>
      <c r="C3522" s="90"/>
    </row>
    <row r="3523">
      <c r="A3523" s="101"/>
      <c r="B3523" s="90"/>
      <c r="C3523" s="90"/>
    </row>
    <row r="3524">
      <c r="A3524" s="101"/>
      <c r="B3524" s="90"/>
      <c r="C3524" s="90"/>
    </row>
    <row r="3525">
      <c r="A3525" s="101"/>
      <c r="B3525" s="90"/>
      <c r="C3525" s="90"/>
    </row>
    <row r="3526">
      <c r="A3526" s="101"/>
      <c r="B3526" s="90"/>
      <c r="C3526" s="90"/>
    </row>
    <row r="3527">
      <c r="A3527" s="101"/>
      <c r="B3527" s="90"/>
      <c r="C3527" s="90"/>
    </row>
    <row r="3528">
      <c r="A3528" s="101"/>
      <c r="B3528" s="90"/>
      <c r="C3528" s="90"/>
    </row>
    <row r="3529">
      <c r="A3529" s="101"/>
      <c r="B3529" s="90"/>
      <c r="C3529" s="90"/>
    </row>
    <row r="3530">
      <c r="A3530" s="101"/>
      <c r="B3530" s="90"/>
      <c r="C3530" s="90"/>
    </row>
    <row r="3531">
      <c r="A3531" s="101"/>
      <c r="B3531" s="90"/>
      <c r="C3531" s="90"/>
    </row>
    <row r="3532">
      <c r="A3532" s="101"/>
      <c r="B3532" s="90"/>
      <c r="C3532" s="90"/>
    </row>
    <row r="3533">
      <c r="A3533" s="101"/>
      <c r="B3533" s="90"/>
      <c r="C3533" s="90"/>
    </row>
    <row r="3534">
      <c r="A3534" s="101"/>
      <c r="B3534" s="90"/>
      <c r="C3534" s="90"/>
    </row>
    <row r="3535">
      <c r="A3535" s="101"/>
      <c r="B3535" s="90"/>
      <c r="C3535" s="90"/>
    </row>
    <row r="3536">
      <c r="A3536" s="101"/>
      <c r="B3536" s="90"/>
      <c r="C3536" s="90"/>
    </row>
    <row r="3537">
      <c r="A3537" s="101"/>
      <c r="B3537" s="90"/>
      <c r="C3537" s="90"/>
    </row>
    <row r="3538">
      <c r="A3538" s="101"/>
      <c r="B3538" s="90"/>
      <c r="C3538" s="90"/>
    </row>
    <row r="3539">
      <c r="A3539" s="101"/>
      <c r="B3539" s="90"/>
      <c r="C3539" s="90"/>
    </row>
    <row r="3540">
      <c r="A3540" s="101"/>
      <c r="B3540" s="90"/>
      <c r="C3540" s="90"/>
    </row>
    <row r="3541">
      <c r="A3541" s="101"/>
      <c r="B3541" s="90"/>
      <c r="C3541" s="90"/>
    </row>
    <row r="3542">
      <c r="A3542" s="101"/>
      <c r="B3542" s="90"/>
      <c r="C3542" s="90"/>
    </row>
    <row r="3543">
      <c r="A3543" s="101"/>
      <c r="B3543" s="90"/>
      <c r="C3543" s="90"/>
    </row>
    <row r="3544">
      <c r="A3544" s="101"/>
      <c r="B3544" s="90"/>
      <c r="C3544" s="90"/>
    </row>
    <row r="3545">
      <c r="A3545" s="101"/>
      <c r="B3545" s="90"/>
      <c r="C3545" s="90"/>
    </row>
    <row r="3546">
      <c r="A3546" s="101"/>
      <c r="B3546" s="90"/>
      <c r="C3546" s="90"/>
    </row>
    <row r="3547">
      <c r="A3547" s="101"/>
      <c r="B3547" s="90"/>
      <c r="C3547" s="90"/>
    </row>
    <row r="3548">
      <c r="A3548" s="101"/>
      <c r="B3548" s="90"/>
      <c r="C3548" s="90"/>
    </row>
    <row r="3549">
      <c r="A3549" s="101"/>
      <c r="B3549" s="90"/>
      <c r="C3549" s="90"/>
    </row>
    <row r="3550">
      <c r="A3550" s="101"/>
      <c r="B3550" s="90"/>
      <c r="C3550" s="90"/>
    </row>
    <row r="3551">
      <c r="A3551" s="101"/>
      <c r="B3551" s="90"/>
      <c r="C3551" s="90"/>
    </row>
    <row r="3552">
      <c r="A3552" s="101"/>
      <c r="B3552" s="90"/>
      <c r="C3552" s="90"/>
    </row>
    <row r="3553">
      <c r="A3553" s="101"/>
      <c r="B3553" s="90"/>
      <c r="C3553" s="90"/>
    </row>
    <row r="3554">
      <c r="A3554" s="101"/>
      <c r="B3554" s="90"/>
      <c r="C3554" s="90"/>
    </row>
    <row r="3555">
      <c r="A3555" s="101"/>
      <c r="B3555" s="90"/>
      <c r="C3555" s="90"/>
    </row>
    <row r="3556">
      <c r="A3556" s="101"/>
      <c r="B3556" s="90"/>
      <c r="C3556" s="90"/>
    </row>
    <row r="3557">
      <c r="A3557" s="101"/>
      <c r="B3557" s="90"/>
      <c r="C3557" s="90"/>
    </row>
    <row r="3558">
      <c r="A3558" s="101"/>
      <c r="B3558" s="90"/>
      <c r="C3558" s="90"/>
    </row>
    <row r="3559">
      <c r="A3559" s="101"/>
      <c r="B3559" s="90"/>
      <c r="C3559" s="90"/>
    </row>
    <row r="3560">
      <c r="A3560" s="101"/>
      <c r="B3560" s="90"/>
      <c r="C3560" s="90"/>
    </row>
    <row r="3561">
      <c r="A3561" s="101"/>
      <c r="B3561" s="90"/>
      <c r="C3561" s="90"/>
    </row>
    <row r="3562">
      <c r="A3562" s="101"/>
      <c r="B3562" s="90"/>
      <c r="C3562" s="90"/>
    </row>
    <row r="3563">
      <c r="A3563" s="101"/>
      <c r="B3563" s="90"/>
      <c r="C3563" s="90"/>
    </row>
    <row r="3564">
      <c r="A3564" s="101"/>
      <c r="B3564" s="90"/>
      <c r="C3564" s="90"/>
    </row>
    <row r="3565">
      <c r="A3565" s="101"/>
      <c r="B3565" s="90"/>
      <c r="C3565" s="90"/>
    </row>
    <row r="3566">
      <c r="A3566" s="101"/>
      <c r="B3566" s="90"/>
      <c r="C3566" s="90"/>
    </row>
    <row r="3567">
      <c r="A3567" s="101"/>
      <c r="B3567" s="90"/>
      <c r="C3567" s="90"/>
    </row>
    <row r="3568">
      <c r="A3568" s="101"/>
      <c r="B3568" s="90"/>
      <c r="C3568" s="90"/>
    </row>
    <row r="3569">
      <c r="A3569" s="101"/>
      <c r="B3569" s="90"/>
      <c r="C3569" s="90"/>
    </row>
    <row r="3570">
      <c r="A3570" s="101"/>
      <c r="B3570" s="90"/>
      <c r="C3570" s="90"/>
    </row>
    <row r="3571">
      <c r="A3571" s="101"/>
      <c r="B3571" s="90"/>
      <c r="C3571" s="90"/>
    </row>
    <row r="3572">
      <c r="A3572" s="101"/>
      <c r="B3572" s="90"/>
      <c r="C3572" s="90"/>
    </row>
    <row r="3573">
      <c r="A3573" s="101"/>
      <c r="B3573" s="90"/>
      <c r="C3573" s="90"/>
    </row>
    <row r="3574">
      <c r="A3574" s="101"/>
      <c r="B3574" s="90"/>
      <c r="C3574" s="90"/>
    </row>
    <row r="3575">
      <c r="A3575" s="101"/>
      <c r="B3575" s="90"/>
      <c r="C3575" s="90"/>
    </row>
    <row r="3576">
      <c r="A3576" s="101"/>
      <c r="B3576" s="90"/>
      <c r="C3576" s="90"/>
    </row>
    <row r="3577">
      <c r="A3577" s="101"/>
      <c r="B3577" s="90"/>
      <c r="C3577" s="90"/>
    </row>
    <row r="3578">
      <c r="A3578" s="101"/>
      <c r="B3578" s="90"/>
      <c r="C3578" s="90"/>
    </row>
    <row r="3579">
      <c r="A3579" s="101"/>
      <c r="B3579" s="90"/>
      <c r="C3579" s="90"/>
    </row>
    <row r="3580">
      <c r="A3580" s="101"/>
      <c r="B3580" s="90"/>
      <c r="C3580" s="90"/>
    </row>
    <row r="3581">
      <c r="A3581" s="101"/>
      <c r="B3581" s="90"/>
      <c r="C3581" s="90"/>
    </row>
    <row r="3582">
      <c r="A3582" s="101"/>
      <c r="B3582" s="90"/>
      <c r="C3582" s="90"/>
    </row>
    <row r="3583">
      <c r="A3583" s="101"/>
      <c r="B3583" s="90"/>
      <c r="C3583" s="90"/>
    </row>
    <row r="3584">
      <c r="A3584" s="101"/>
      <c r="B3584" s="90"/>
      <c r="C3584" s="90"/>
    </row>
    <row r="3585">
      <c r="A3585" s="101"/>
      <c r="B3585" s="90"/>
      <c r="C3585" s="90"/>
    </row>
    <row r="3586">
      <c r="A3586" s="101"/>
      <c r="B3586" s="90"/>
      <c r="C3586" s="90"/>
    </row>
    <row r="3587">
      <c r="A3587" s="101"/>
      <c r="B3587" s="90"/>
      <c r="C3587" s="90"/>
    </row>
    <row r="3588">
      <c r="A3588" s="101"/>
      <c r="B3588" s="90"/>
      <c r="C3588" s="90"/>
    </row>
    <row r="3589">
      <c r="A3589" s="101"/>
      <c r="B3589" s="90"/>
      <c r="C3589" s="90"/>
    </row>
    <row r="3590">
      <c r="A3590" s="101"/>
      <c r="B3590" s="90"/>
      <c r="C3590" s="90"/>
    </row>
    <row r="3591">
      <c r="A3591" s="101"/>
      <c r="B3591" s="90"/>
      <c r="C3591" s="90"/>
    </row>
    <row r="3592">
      <c r="A3592" s="101"/>
      <c r="B3592" s="90"/>
      <c r="C3592" s="90"/>
    </row>
    <row r="3593">
      <c r="A3593" s="101"/>
      <c r="B3593" s="90"/>
      <c r="C3593" s="90"/>
    </row>
    <row r="3594">
      <c r="A3594" s="101"/>
      <c r="B3594" s="90"/>
      <c r="C3594" s="90"/>
    </row>
    <row r="3595">
      <c r="A3595" s="101"/>
      <c r="B3595" s="90"/>
      <c r="C3595" s="90"/>
    </row>
    <row r="3596">
      <c r="A3596" s="101"/>
      <c r="B3596" s="90"/>
      <c r="C3596" s="90"/>
    </row>
    <row r="3597">
      <c r="A3597" s="101"/>
      <c r="B3597" s="90"/>
      <c r="C3597" s="90"/>
    </row>
    <row r="3598">
      <c r="A3598" s="101"/>
      <c r="B3598" s="90"/>
      <c r="C3598" s="90"/>
    </row>
    <row r="3599">
      <c r="A3599" s="101"/>
      <c r="B3599" s="90"/>
      <c r="C3599" s="90"/>
    </row>
    <row r="3600">
      <c r="A3600" s="101"/>
      <c r="B3600" s="90"/>
      <c r="C3600" s="90"/>
    </row>
    <row r="3601">
      <c r="A3601" s="101"/>
      <c r="B3601" s="90"/>
      <c r="C3601" s="90"/>
    </row>
    <row r="3602">
      <c r="A3602" s="101"/>
      <c r="B3602" s="90"/>
      <c r="C3602" s="90"/>
    </row>
    <row r="3603">
      <c r="A3603" s="101"/>
      <c r="B3603" s="90"/>
      <c r="C3603" s="90"/>
    </row>
    <row r="3604">
      <c r="A3604" s="101"/>
      <c r="B3604" s="90"/>
      <c r="C3604" s="90"/>
    </row>
    <row r="3605">
      <c r="A3605" s="101"/>
      <c r="B3605" s="90"/>
      <c r="C3605" s="90"/>
    </row>
    <row r="3606">
      <c r="A3606" s="101"/>
      <c r="B3606" s="90"/>
      <c r="C3606" s="90"/>
    </row>
    <row r="3607">
      <c r="A3607" s="101"/>
      <c r="B3607" s="90"/>
      <c r="C3607" s="90"/>
    </row>
    <row r="3608">
      <c r="A3608" s="101"/>
      <c r="B3608" s="90"/>
      <c r="C3608" s="90"/>
    </row>
    <row r="3609">
      <c r="A3609" s="101"/>
      <c r="B3609" s="90"/>
      <c r="C3609" s="90"/>
    </row>
    <row r="3610">
      <c r="A3610" s="101"/>
      <c r="B3610" s="90"/>
      <c r="C3610" s="90"/>
    </row>
    <row r="3611">
      <c r="A3611" s="101"/>
      <c r="B3611" s="90"/>
      <c r="C3611" s="90"/>
    </row>
    <row r="3612">
      <c r="A3612" s="101"/>
      <c r="B3612" s="90"/>
      <c r="C3612" s="90"/>
    </row>
    <row r="3613">
      <c r="A3613" s="101"/>
      <c r="B3613" s="90"/>
      <c r="C3613" s="90"/>
    </row>
    <row r="3614">
      <c r="A3614" s="101"/>
      <c r="B3614" s="90"/>
      <c r="C3614" s="90"/>
    </row>
    <row r="3615">
      <c r="A3615" s="101"/>
      <c r="B3615" s="90"/>
      <c r="C3615" s="90"/>
    </row>
    <row r="3616">
      <c r="A3616" s="101"/>
      <c r="B3616" s="90"/>
      <c r="C3616" s="90"/>
    </row>
    <row r="3617">
      <c r="A3617" s="101"/>
      <c r="B3617" s="90"/>
      <c r="C3617" s="90"/>
    </row>
    <row r="3618">
      <c r="A3618" s="101"/>
      <c r="B3618" s="90"/>
      <c r="C3618" s="90"/>
    </row>
    <row r="3619">
      <c r="A3619" s="101"/>
      <c r="B3619" s="90"/>
      <c r="C3619" s="90"/>
    </row>
    <row r="3620">
      <c r="A3620" s="101"/>
      <c r="B3620" s="90"/>
      <c r="C3620" s="90"/>
    </row>
    <row r="3621">
      <c r="A3621" s="101"/>
      <c r="B3621" s="90"/>
      <c r="C3621" s="90"/>
    </row>
    <row r="3622">
      <c r="A3622" s="101"/>
      <c r="B3622" s="90"/>
      <c r="C3622" s="90"/>
    </row>
    <row r="3623">
      <c r="A3623" s="101"/>
      <c r="B3623" s="90"/>
      <c r="C3623" s="90"/>
    </row>
    <row r="3624">
      <c r="A3624" s="101"/>
      <c r="B3624" s="90"/>
      <c r="C3624" s="90"/>
    </row>
    <row r="3625">
      <c r="A3625" s="101"/>
      <c r="B3625" s="90"/>
      <c r="C3625" s="90"/>
    </row>
    <row r="3626">
      <c r="A3626" s="101"/>
      <c r="B3626" s="90"/>
      <c r="C3626" s="90"/>
    </row>
    <row r="3627">
      <c r="A3627" s="101"/>
      <c r="B3627" s="90"/>
      <c r="C3627" s="90"/>
    </row>
    <row r="3628">
      <c r="A3628" s="101"/>
      <c r="B3628" s="90"/>
      <c r="C3628" s="90"/>
    </row>
    <row r="3629">
      <c r="A3629" s="101"/>
      <c r="B3629" s="90"/>
      <c r="C3629" s="90"/>
    </row>
    <row r="3630">
      <c r="A3630" s="101"/>
      <c r="B3630" s="90"/>
      <c r="C3630" s="90"/>
    </row>
    <row r="3631">
      <c r="A3631" s="101"/>
      <c r="B3631" s="90"/>
      <c r="C3631" s="90"/>
    </row>
    <row r="3632">
      <c r="A3632" s="101"/>
      <c r="B3632" s="90"/>
      <c r="C3632" s="90"/>
    </row>
    <row r="3633">
      <c r="A3633" s="101"/>
      <c r="B3633" s="90"/>
      <c r="C3633" s="90"/>
    </row>
    <row r="3634">
      <c r="A3634" s="101"/>
      <c r="B3634" s="90"/>
      <c r="C3634" s="90"/>
    </row>
    <row r="3635">
      <c r="A3635" s="101"/>
      <c r="B3635" s="90"/>
      <c r="C3635" s="90"/>
    </row>
    <row r="3636">
      <c r="A3636" s="101"/>
      <c r="B3636" s="90"/>
      <c r="C3636" s="90"/>
    </row>
    <row r="3637">
      <c r="A3637" s="101"/>
      <c r="B3637" s="90"/>
      <c r="C3637" s="90"/>
    </row>
    <row r="3638">
      <c r="A3638" s="101"/>
      <c r="B3638" s="90"/>
      <c r="C3638" s="90"/>
    </row>
    <row r="3639">
      <c r="A3639" s="101"/>
      <c r="B3639" s="90"/>
      <c r="C3639" s="90"/>
    </row>
    <row r="3640">
      <c r="A3640" s="101"/>
      <c r="B3640" s="90"/>
      <c r="C3640" s="90"/>
    </row>
    <row r="3641">
      <c r="A3641" s="101"/>
      <c r="B3641" s="90"/>
      <c r="C3641" s="90"/>
    </row>
    <row r="3642">
      <c r="A3642" s="101"/>
      <c r="B3642" s="90"/>
      <c r="C3642" s="90"/>
    </row>
    <row r="3643">
      <c r="A3643" s="101"/>
      <c r="B3643" s="90"/>
      <c r="C3643" s="90"/>
    </row>
    <row r="3644">
      <c r="A3644" s="101"/>
      <c r="B3644" s="90"/>
      <c r="C3644" s="90"/>
    </row>
    <row r="3645">
      <c r="A3645" s="101"/>
      <c r="B3645" s="90"/>
      <c r="C3645" s="90"/>
    </row>
    <row r="3646">
      <c r="A3646" s="101"/>
      <c r="B3646" s="90"/>
      <c r="C3646" s="90"/>
    </row>
    <row r="3647">
      <c r="A3647" s="101"/>
      <c r="B3647" s="90"/>
      <c r="C3647" s="90"/>
    </row>
    <row r="3648">
      <c r="A3648" s="101"/>
      <c r="B3648" s="90"/>
      <c r="C3648" s="90"/>
    </row>
    <row r="3649">
      <c r="A3649" s="101"/>
      <c r="B3649" s="90"/>
      <c r="C3649" s="90"/>
    </row>
    <row r="3650">
      <c r="A3650" s="101"/>
      <c r="B3650" s="90"/>
      <c r="C3650" s="90"/>
    </row>
    <row r="3651">
      <c r="A3651" s="101"/>
      <c r="B3651" s="90"/>
      <c r="C3651" s="90"/>
    </row>
    <row r="3652">
      <c r="A3652" s="101"/>
      <c r="B3652" s="90"/>
      <c r="C3652" s="90"/>
    </row>
    <row r="3653">
      <c r="A3653" s="101"/>
      <c r="B3653" s="90"/>
      <c r="C3653" s="90"/>
    </row>
    <row r="3654">
      <c r="A3654" s="101"/>
      <c r="B3654" s="90"/>
      <c r="C3654" s="90"/>
    </row>
    <row r="3655">
      <c r="A3655" s="101"/>
      <c r="B3655" s="90"/>
      <c r="C3655" s="90"/>
    </row>
    <row r="3656">
      <c r="A3656" s="101"/>
      <c r="B3656" s="90"/>
      <c r="C3656" s="90"/>
    </row>
    <row r="3657">
      <c r="A3657" s="101"/>
      <c r="B3657" s="90"/>
      <c r="C3657" s="90"/>
    </row>
    <row r="3658">
      <c r="A3658" s="101"/>
      <c r="B3658" s="90"/>
      <c r="C3658" s="90"/>
    </row>
    <row r="3659">
      <c r="A3659" s="101"/>
      <c r="B3659" s="90"/>
      <c r="C3659" s="90"/>
    </row>
    <row r="3660">
      <c r="A3660" s="101"/>
      <c r="B3660" s="90"/>
      <c r="C3660" s="90"/>
    </row>
    <row r="3661">
      <c r="A3661" s="101"/>
      <c r="B3661" s="90"/>
      <c r="C3661" s="90"/>
    </row>
    <row r="3662">
      <c r="A3662" s="101"/>
      <c r="B3662" s="90"/>
      <c r="C3662" s="90"/>
    </row>
    <row r="3663">
      <c r="A3663" s="101"/>
      <c r="B3663" s="90"/>
      <c r="C3663" s="90"/>
    </row>
    <row r="3664">
      <c r="A3664" s="101"/>
      <c r="B3664" s="90"/>
      <c r="C3664" s="90"/>
    </row>
    <row r="3665">
      <c r="A3665" s="101"/>
      <c r="B3665" s="90"/>
      <c r="C3665" s="90"/>
    </row>
    <row r="3666">
      <c r="A3666" s="101"/>
      <c r="B3666" s="90"/>
      <c r="C3666" s="90"/>
    </row>
    <row r="3667">
      <c r="A3667" s="101"/>
      <c r="B3667" s="90"/>
      <c r="C3667" s="90"/>
    </row>
    <row r="3668">
      <c r="A3668" s="101"/>
      <c r="B3668" s="90"/>
      <c r="C3668" s="90"/>
    </row>
    <row r="3669">
      <c r="A3669" s="101"/>
      <c r="B3669" s="90"/>
      <c r="C3669" s="90"/>
    </row>
    <row r="3670">
      <c r="A3670" s="101"/>
      <c r="B3670" s="90"/>
      <c r="C3670" s="90"/>
    </row>
    <row r="3671">
      <c r="A3671" s="101"/>
      <c r="B3671" s="90"/>
      <c r="C3671" s="90"/>
    </row>
    <row r="3672">
      <c r="A3672" s="101"/>
      <c r="B3672" s="90"/>
      <c r="C3672" s="90"/>
    </row>
    <row r="3673">
      <c r="A3673" s="101"/>
      <c r="B3673" s="90"/>
      <c r="C3673" s="90"/>
    </row>
    <row r="3674">
      <c r="A3674" s="101"/>
      <c r="B3674" s="90"/>
      <c r="C3674" s="90"/>
    </row>
    <row r="3675">
      <c r="A3675" s="101"/>
      <c r="B3675" s="90"/>
      <c r="C3675" s="90"/>
    </row>
    <row r="3676">
      <c r="A3676" s="101"/>
      <c r="B3676" s="90"/>
      <c r="C3676" s="90"/>
    </row>
    <row r="3677">
      <c r="A3677" s="101"/>
      <c r="B3677" s="90"/>
      <c r="C3677" s="90"/>
    </row>
    <row r="3678">
      <c r="A3678" s="101"/>
      <c r="B3678" s="90"/>
      <c r="C3678" s="90"/>
    </row>
    <row r="3679">
      <c r="A3679" s="101"/>
      <c r="B3679" s="90"/>
      <c r="C3679" s="90"/>
    </row>
    <row r="3680">
      <c r="A3680" s="101"/>
      <c r="B3680" s="90"/>
      <c r="C3680" s="90"/>
    </row>
    <row r="3681">
      <c r="A3681" s="101"/>
      <c r="B3681" s="90"/>
      <c r="C3681" s="90"/>
    </row>
    <row r="3682">
      <c r="A3682" s="101"/>
      <c r="B3682" s="90"/>
      <c r="C3682" s="90"/>
    </row>
    <row r="3683">
      <c r="A3683" s="101"/>
      <c r="B3683" s="90"/>
      <c r="C3683" s="90"/>
    </row>
    <row r="3684">
      <c r="A3684" s="101"/>
      <c r="B3684" s="90"/>
      <c r="C3684" s="90"/>
    </row>
    <row r="3685">
      <c r="A3685" s="101"/>
      <c r="B3685" s="90"/>
      <c r="C3685" s="90"/>
    </row>
    <row r="3686">
      <c r="A3686" s="101"/>
      <c r="B3686" s="90"/>
      <c r="C3686" s="90"/>
    </row>
    <row r="3687">
      <c r="A3687" s="101"/>
      <c r="B3687" s="90"/>
      <c r="C3687" s="90"/>
    </row>
    <row r="3688">
      <c r="A3688" s="101"/>
      <c r="B3688" s="90"/>
      <c r="C3688" s="90"/>
    </row>
    <row r="3689">
      <c r="A3689" s="101"/>
      <c r="B3689" s="90"/>
      <c r="C3689" s="90"/>
    </row>
    <row r="3690">
      <c r="A3690" s="101"/>
      <c r="B3690" s="90"/>
      <c r="C3690" s="90"/>
    </row>
    <row r="3691">
      <c r="A3691" s="101"/>
      <c r="B3691" s="90"/>
      <c r="C3691" s="90"/>
    </row>
    <row r="3692">
      <c r="A3692" s="101"/>
      <c r="B3692" s="90"/>
      <c r="C3692" s="90"/>
    </row>
    <row r="3693">
      <c r="A3693" s="101"/>
      <c r="B3693" s="90"/>
      <c r="C3693" s="90"/>
    </row>
    <row r="3694">
      <c r="A3694" s="101"/>
      <c r="B3694" s="90"/>
      <c r="C3694" s="90"/>
    </row>
    <row r="3695">
      <c r="A3695" s="101"/>
      <c r="B3695" s="90"/>
      <c r="C3695" s="90"/>
    </row>
    <row r="3696">
      <c r="A3696" s="101"/>
      <c r="B3696" s="90"/>
      <c r="C3696" s="90"/>
    </row>
    <row r="3697">
      <c r="A3697" s="101"/>
      <c r="B3697" s="90"/>
      <c r="C3697" s="90"/>
    </row>
    <row r="3698">
      <c r="A3698" s="101"/>
      <c r="B3698" s="90"/>
      <c r="C3698" s="90"/>
    </row>
    <row r="3699">
      <c r="A3699" s="101"/>
      <c r="B3699" s="90"/>
      <c r="C3699" s="90"/>
    </row>
    <row r="3700">
      <c r="A3700" s="101"/>
      <c r="B3700" s="90"/>
      <c r="C3700" s="90"/>
    </row>
    <row r="3701">
      <c r="A3701" s="101"/>
      <c r="B3701" s="90"/>
      <c r="C3701" s="90"/>
    </row>
    <row r="3702">
      <c r="A3702" s="101"/>
      <c r="B3702" s="90"/>
      <c r="C3702" s="90"/>
    </row>
    <row r="3703">
      <c r="A3703" s="101"/>
      <c r="B3703" s="90"/>
      <c r="C3703" s="90"/>
    </row>
    <row r="3704">
      <c r="A3704" s="101"/>
      <c r="B3704" s="90"/>
      <c r="C3704" s="90"/>
    </row>
    <row r="3705">
      <c r="A3705" s="101"/>
      <c r="B3705" s="90"/>
      <c r="C3705" s="90"/>
    </row>
    <row r="3706">
      <c r="A3706" s="101"/>
      <c r="B3706" s="90"/>
      <c r="C3706" s="90"/>
    </row>
    <row r="3707">
      <c r="A3707" s="101"/>
      <c r="B3707" s="90"/>
      <c r="C3707" s="90"/>
    </row>
    <row r="3708">
      <c r="A3708" s="101"/>
      <c r="B3708" s="90"/>
      <c r="C3708" s="90"/>
    </row>
    <row r="3709">
      <c r="A3709" s="101"/>
      <c r="B3709" s="90"/>
      <c r="C3709" s="90"/>
    </row>
    <row r="3710">
      <c r="A3710" s="101"/>
      <c r="B3710" s="90"/>
      <c r="C3710" s="90"/>
    </row>
    <row r="3711">
      <c r="A3711" s="101"/>
      <c r="B3711" s="90"/>
      <c r="C3711" s="90"/>
    </row>
    <row r="3712">
      <c r="A3712" s="101"/>
      <c r="B3712" s="90"/>
      <c r="C3712" s="90"/>
    </row>
    <row r="3713">
      <c r="A3713" s="101"/>
      <c r="B3713" s="90"/>
      <c r="C3713" s="90"/>
    </row>
    <row r="3714">
      <c r="A3714" s="101"/>
      <c r="B3714" s="90"/>
      <c r="C3714" s="90"/>
    </row>
    <row r="3715">
      <c r="A3715" s="101"/>
      <c r="B3715" s="90"/>
      <c r="C3715" s="90"/>
    </row>
    <row r="3716">
      <c r="A3716" s="101"/>
      <c r="B3716" s="90"/>
      <c r="C3716" s="90"/>
    </row>
    <row r="3717">
      <c r="A3717" s="101"/>
      <c r="B3717" s="90"/>
      <c r="C3717" s="90"/>
    </row>
    <row r="3718">
      <c r="A3718" s="101"/>
      <c r="B3718" s="90"/>
      <c r="C3718" s="90"/>
    </row>
    <row r="3719">
      <c r="A3719" s="101"/>
      <c r="B3719" s="90"/>
      <c r="C3719" s="90"/>
    </row>
    <row r="3720">
      <c r="A3720" s="101"/>
      <c r="B3720" s="90"/>
      <c r="C3720" s="90"/>
    </row>
    <row r="3721">
      <c r="A3721" s="101"/>
      <c r="B3721" s="90"/>
      <c r="C3721" s="90"/>
    </row>
    <row r="3722">
      <c r="A3722" s="101"/>
      <c r="B3722" s="90"/>
      <c r="C3722" s="90"/>
    </row>
    <row r="3723">
      <c r="A3723" s="101"/>
      <c r="B3723" s="90"/>
      <c r="C3723" s="90"/>
    </row>
    <row r="3724">
      <c r="A3724" s="101"/>
      <c r="B3724" s="90"/>
      <c r="C3724" s="90"/>
    </row>
    <row r="3725">
      <c r="A3725" s="101"/>
      <c r="B3725" s="90"/>
      <c r="C3725" s="90"/>
    </row>
    <row r="3726">
      <c r="A3726" s="101"/>
      <c r="B3726" s="90"/>
      <c r="C3726" s="90"/>
    </row>
    <row r="3727">
      <c r="A3727" s="101"/>
      <c r="B3727" s="90"/>
      <c r="C3727" s="90"/>
    </row>
    <row r="3728">
      <c r="A3728" s="101"/>
      <c r="B3728" s="90"/>
      <c r="C3728" s="90"/>
    </row>
    <row r="3729">
      <c r="A3729" s="101"/>
      <c r="B3729" s="90"/>
      <c r="C3729" s="90"/>
    </row>
    <row r="3730">
      <c r="A3730" s="101"/>
      <c r="B3730" s="90"/>
      <c r="C3730" s="90"/>
    </row>
    <row r="3731">
      <c r="A3731" s="101"/>
      <c r="B3731" s="90"/>
      <c r="C3731" s="90"/>
    </row>
    <row r="3732">
      <c r="A3732" s="101"/>
      <c r="B3732" s="90"/>
      <c r="C3732" s="90"/>
    </row>
    <row r="3733">
      <c r="A3733" s="101"/>
      <c r="B3733" s="90"/>
      <c r="C3733" s="90"/>
    </row>
    <row r="3734">
      <c r="A3734" s="101"/>
      <c r="B3734" s="90"/>
      <c r="C3734" s="90"/>
    </row>
    <row r="3735">
      <c r="A3735" s="101"/>
      <c r="B3735" s="90"/>
      <c r="C3735" s="90"/>
    </row>
    <row r="3736">
      <c r="A3736" s="101"/>
      <c r="B3736" s="90"/>
      <c r="C3736" s="90"/>
    </row>
    <row r="3737">
      <c r="A3737" s="101"/>
      <c r="B3737" s="90"/>
      <c r="C3737" s="90"/>
    </row>
    <row r="3738">
      <c r="A3738" s="101"/>
      <c r="B3738" s="90"/>
      <c r="C3738" s="90"/>
    </row>
    <row r="3739">
      <c r="A3739" s="101"/>
      <c r="B3739" s="90"/>
      <c r="C3739" s="90"/>
    </row>
    <row r="3740">
      <c r="A3740" s="101"/>
      <c r="B3740" s="90"/>
      <c r="C3740" s="90"/>
    </row>
    <row r="3741">
      <c r="A3741" s="101"/>
      <c r="B3741" s="90"/>
      <c r="C3741" s="90"/>
    </row>
    <row r="3742">
      <c r="A3742" s="101"/>
      <c r="B3742" s="90"/>
      <c r="C3742" s="90"/>
    </row>
    <row r="3743">
      <c r="A3743" s="101"/>
      <c r="B3743" s="90"/>
      <c r="C3743" s="90"/>
    </row>
    <row r="3744">
      <c r="A3744" s="101"/>
      <c r="B3744" s="90"/>
      <c r="C3744" s="90"/>
    </row>
    <row r="3745">
      <c r="A3745" s="101"/>
      <c r="B3745" s="90"/>
      <c r="C3745" s="90"/>
    </row>
    <row r="3746">
      <c r="A3746" s="101"/>
      <c r="B3746" s="90"/>
      <c r="C3746" s="90"/>
    </row>
    <row r="3747">
      <c r="A3747" s="101"/>
      <c r="B3747" s="90"/>
      <c r="C3747" s="90"/>
    </row>
    <row r="3748">
      <c r="A3748" s="101"/>
      <c r="B3748" s="90"/>
      <c r="C3748" s="90"/>
    </row>
    <row r="3749">
      <c r="A3749" s="101"/>
      <c r="B3749" s="90"/>
      <c r="C3749" s="90"/>
    </row>
    <row r="3750">
      <c r="A3750" s="101"/>
      <c r="B3750" s="90"/>
      <c r="C3750" s="90"/>
    </row>
    <row r="3751">
      <c r="A3751" s="101"/>
      <c r="B3751" s="90"/>
      <c r="C3751" s="90"/>
    </row>
    <row r="3752">
      <c r="A3752" s="101"/>
      <c r="B3752" s="90"/>
      <c r="C3752" s="90"/>
    </row>
    <row r="3753">
      <c r="A3753" s="101"/>
      <c r="B3753" s="90"/>
      <c r="C3753" s="90"/>
    </row>
    <row r="3754">
      <c r="A3754" s="101"/>
      <c r="B3754" s="90"/>
      <c r="C3754" s="90"/>
    </row>
    <row r="3755">
      <c r="A3755" s="101"/>
      <c r="B3755" s="90"/>
      <c r="C3755" s="90"/>
    </row>
    <row r="3756">
      <c r="A3756" s="101"/>
      <c r="B3756" s="90"/>
      <c r="C3756" s="90"/>
    </row>
    <row r="3757">
      <c r="A3757" s="101"/>
      <c r="B3757" s="90"/>
      <c r="C3757" s="90"/>
    </row>
    <row r="3758">
      <c r="A3758" s="101"/>
      <c r="B3758" s="90"/>
      <c r="C3758" s="90"/>
    </row>
    <row r="3759">
      <c r="A3759" s="101"/>
      <c r="B3759" s="90"/>
      <c r="C3759" s="90"/>
    </row>
    <row r="3760">
      <c r="A3760" s="101"/>
      <c r="B3760" s="90"/>
      <c r="C3760" s="90"/>
    </row>
    <row r="3761">
      <c r="A3761" s="101"/>
      <c r="B3761" s="90"/>
      <c r="C3761" s="90"/>
    </row>
    <row r="3762">
      <c r="A3762" s="101"/>
      <c r="B3762" s="90"/>
      <c r="C3762" s="90"/>
    </row>
    <row r="3763">
      <c r="A3763" s="101"/>
      <c r="B3763" s="90"/>
      <c r="C3763" s="90"/>
    </row>
    <row r="3764">
      <c r="A3764" s="101"/>
      <c r="B3764" s="90"/>
      <c r="C3764" s="90"/>
    </row>
    <row r="3765">
      <c r="A3765" s="101"/>
      <c r="B3765" s="90"/>
      <c r="C3765" s="90"/>
    </row>
    <row r="3766">
      <c r="A3766" s="101"/>
      <c r="B3766" s="90"/>
      <c r="C3766" s="90"/>
    </row>
    <row r="3767">
      <c r="A3767" s="101"/>
      <c r="B3767" s="90"/>
      <c r="C3767" s="90"/>
    </row>
    <row r="3768">
      <c r="A3768" s="101"/>
      <c r="B3768" s="90"/>
      <c r="C3768" s="90"/>
    </row>
    <row r="3769">
      <c r="A3769" s="101"/>
      <c r="B3769" s="90"/>
      <c r="C3769" s="90"/>
    </row>
    <row r="3770">
      <c r="A3770" s="101"/>
      <c r="B3770" s="90"/>
      <c r="C3770" s="90"/>
    </row>
    <row r="3771">
      <c r="A3771" s="101"/>
      <c r="B3771" s="90"/>
      <c r="C3771" s="90"/>
    </row>
    <row r="3772">
      <c r="A3772" s="101"/>
      <c r="B3772" s="90"/>
      <c r="C3772" s="90"/>
    </row>
    <row r="3773">
      <c r="A3773" s="101"/>
      <c r="B3773" s="90"/>
      <c r="C3773" s="90"/>
    </row>
    <row r="3774">
      <c r="A3774" s="101"/>
      <c r="B3774" s="90"/>
      <c r="C3774" s="90"/>
    </row>
    <row r="3775">
      <c r="A3775" s="101"/>
      <c r="B3775" s="90"/>
      <c r="C3775" s="90"/>
    </row>
    <row r="3776">
      <c r="A3776" s="101"/>
      <c r="B3776" s="90"/>
      <c r="C3776" s="90"/>
    </row>
    <row r="3777">
      <c r="A3777" s="101"/>
      <c r="B3777" s="90"/>
      <c r="C3777" s="90"/>
    </row>
    <row r="3778">
      <c r="A3778" s="101"/>
      <c r="B3778" s="90"/>
      <c r="C3778" s="90"/>
    </row>
    <row r="3779">
      <c r="A3779" s="101"/>
      <c r="B3779" s="90"/>
      <c r="C3779" s="90"/>
    </row>
    <row r="3780">
      <c r="A3780" s="101"/>
      <c r="B3780" s="90"/>
      <c r="C3780" s="90"/>
    </row>
    <row r="3781">
      <c r="A3781" s="101"/>
      <c r="B3781" s="90"/>
      <c r="C3781" s="90"/>
    </row>
    <row r="3782">
      <c r="A3782" s="101"/>
      <c r="B3782" s="90"/>
      <c r="C3782" s="90"/>
    </row>
    <row r="3783">
      <c r="A3783" s="101"/>
      <c r="B3783" s="90"/>
      <c r="C3783" s="90"/>
    </row>
    <row r="3784">
      <c r="A3784" s="101"/>
      <c r="B3784" s="90"/>
      <c r="C3784" s="90"/>
    </row>
    <row r="3785">
      <c r="A3785" s="101"/>
      <c r="B3785" s="90"/>
      <c r="C3785" s="90"/>
    </row>
    <row r="3786">
      <c r="A3786" s="101"/>
      <c r="B3786" s="90"/>
      <c r="C3786" s="90"/>
    </row>
    <row r="3787">
      <c r="A3787" s="101"/>
      <c r="B3787" s="90"/>
      <c r="C3787" s="90"/>
    </row>
    <row r="3788">
      <c r="A3788" s="101"/>
      <c r="B3788" s="90"/>
      <c r="C3788" s="90"/>
    </row>
    <row r="3789">
      <c r="A3789" s="101"/>
      <c r="B3789" s="90"/>
      <c r="C3789" s="90"/>
    </row>
    <row r="3790">
      <c r="A3790" s="101"/>
      <c r="B3790" s="90"/>
      <c r="C3790" s="90"/>
    </row>
    <row r="3791">
      <c r="A3791" s="101"/>
      <c r="B3791" s="90"/>
      <c r="C3791" s="90"/>
    </row>
    <row r="3792">
      <c r="A3792" s="101"/>
      <c r="B3792" s="90"/>
      <c r="C3792" s="90"/>
    </row>
    <row r="3793">
      <c r="A3793" s="101"/>
      <c r="B3793" s="90"/>
      <c r="C3793" s="90"/>
    </row>
    <row r="3794">
      <c r="A3794" s="101"/>
      <c r="B3794" s="90"/>
      <c r="C3794" s="90"/>
    </row>
    <row r="3795">
      <c r="A3795" s="101"/>
      <c r="B3795" s="90"/>
      <c r="C3795" s="90"/>
    </row>
    <row r="3796">
      <c r="A3796" s="101"/>
      <c r="B3796" s="90"/>
      <c r="C3796" s="90"/>
    </row>
    <row r="3797">
      <c r="A3797" s="101"/>
      <c r="B3797" s="90"/>
      <c r="C3797" s="90"/>
    </row>
    <row r="3798">
      <c r="A3798" s="101"/>
      <c r="B3798" s="90"/>
      <c r="C3798" s="90"/>
    </row>
    <row r="3799">
      <c r="A3799" s="101"/>
      <c r="B3799" s="90"/>
      <c r="C3799" s="90"/>
    </row>
    <row r="3800">
      <c r="A3800" s="101"/>
      <c r="B3800" s="90"/>
      <c r="C3800" s="90"/>
    </row>
    <row r="3801">
      <c r="A3801" s="101"/>
      <c r="B3801" s="90"/>
      <c r="C3801" s="90"/>
    </row>
    <row r="3802">
      <c r="A3802" s="101"/>
      <c r="B3802" s="90"/>
      <c r="C3802" s="90"/>
    </row>
    <row r="3803">
      <c r="A3803" s="101"/>
      <c r="B3803" s="90"/>
      <c r="C3803" s="90"/>
    </row>
    <row r="3804">
      <c r="A3804" s="101"/>
      <c r="B3804" s="90"/>
      <c r="C3804" s="90"/>
    </row>
    <row r="3805">
      <c r="A3805" s="101"/>
      <c r="B3805" s="90"/>
      <c r="C3805" s="90"/>
    </row>
    <row r="3806">
      <c r="A3806" s="101"/>
      <c r="B3806" s="90"/>
      <c r="C3806" s="90"/>
    </row>
    <row r="3807">
      <c r="A3807" s="101"/>
      <c r="B3807" s="90"/>
      <c r="C3807" s="90"/>
    </row>
    <row r="3808">
      <c r="A3808" s="101"/>
      <c r="B3808" s="90"/>
      <c r="C3808" s="90"/>
    </row>
    <row r="3809">
      <c r="A3809" s="101"/>
      <c r="B3809" s="90"/>
      <c r="C3809" s="90"/>
    </row>
    <row r="3810">
      <c r="A3810" s="101"/>
      <c r="B3810" s="90"/>
      <c r="C3810" s="90"/>
    </row>
    <row r="3811">
      <c r="A3811" s="101"/>
      <c r="B3811" s="90"/>
      <c r="C3811" s="90"/>
    </row>
    <row r="3812">
      <c r="A3812" s="101"/>
      <c r="B3812" s="90"/>
      <c r="C3812" s="90"/>
    </row>
    <row r="3813">
      <c r="A3813" s="101"/>
      <c r="B3813" s="90"/>
      <c r="C3813" s="90"/>
    </row>
    <row r="3814">
      <c r="A3814" s="101"/>
      <c r="B3814" s="90"/>
      <c r="C3814" s="90"/>
    </row>
    <row r="3815">
      <c r="A3815" s="101"/>
      <c r="B3815" s="90"/>
      <c r="C3815" s="90"/>
    </row>
    <row r="3816">
      <c r="A3816" s="101"/>
      <c r="B3816" s="90"/>
      <c r="C3816" s="90"/>
    </row>
    <row r="3817">
      <c r="A3817" s="101"/>
      <c r="B3817" s="90"/>
      <c r="C3817" s="90"/>
    </row>
    <row r="3818">
      <c r="A3818" s="101"/>
      <c r="B3818" s="90"/>
      <c r="C3818" s="90"/>
    </row>
    <row r="3819">
      <c r="A3819" s="101"/>
      <c r="B3819" s="90"/>
      <c r="C3819" s="90"/>
    </row>
    <row r="3820">
      <c r="A3820" s="101"/>
      <c r="B3820" s="90"/>
      <c r="C3820" s="90"/>
    </row>
    <row r="3821">
      <c r="A3821" s="101"/>
      <c r="B3821" s="90"/>
      <c r="C3821" s="90"/>
    </row>
    <row r="3822">
      <c r="A3822" s="101"/>
      <c r="B3822" s="90"/>
      <c r="C3822" s="90"/>
    </row>
    <row r="3823">
      <c r="A3823" s="101"/>
      <c r="B3823" s="90"/>
      <c r="C3823" s="90"/>
    </row>
    <row r="3824">
      <c r="A3824" s="101"/>
      <c r="B3824" s="90"/>
      <c r="C3824" s="90"/>
    </row>
    <row r="3825">
      <c r="A3825" s="101"/>
      <c r="B3825" s="90"/>
      <c r="C3825" s="90"/>
    </row>
    <row r="3826">
      <c r="A3826" s="101"/>
      <c r="B3826" s="90"/>
      <c r="C3826" s="90"/>
    </row>
    <row r="3827">
      <c r="A3827" s="101"/>
      <c r="B3827" s="90"/>
      <c r="C3827" s="90"/>
    </row>
    <row r="3828">
      <c r="A3828" s="101"/>
      <c r="B3828" s="90"/>
      <c r="C3828" s="90"/>
    </row>
    <row r="3829">
      <c r="A3829" s="101"/>
      <c r="B3829" s="90"/>
      <c r="C3829" s="90"/>
    </row>
    <row r="3830">
      <c r="A3830" s="101"/>
      <c r="B3830" s="90"/>
      <c r="C3830" s="90"/>
    </row>
    <row r="3831">
      <c r="A3831" s="101"/>
      <c r="B3831" s="90"/>
      <c r="C3831" s="90"/>
    </row>
    <row r="3832">
      <c r="A3832" s="101"/>
      <c r="B3832" s="90"/>
      <c r="C3832" s="90"/>
    </row>
    <row r="3833">
      <c r="A3833" s="101"/>
      <c r="B3833" s="90"/>
      <c r="C3833" s="90"/>
    </row>
    <row r="3834">
      <c r="A3834" s="101"/>
      <c r="B3834" s="90"/>
      <c r="C3834" s="90"/>
    </row>
    <row r="3835">
      <c r="A3835" s="101"/>
      <c r="B3835" s="90"/>
      <c r="C3835" s="90"/>
    </row>
    <row r="3836">
      <c r="A3836" s="101"/>
      <c r="B3836" s="90"/>
      <c r="C3836" s="90"/>
    </row>
    <row r="3837">
      <c r="A3837" s="101"/>
      <c r="B3837" s="90"/>
      <c r="C3837" s="90"/>
    </row>
    <row r="3838">
      <c r="A3838" s="101"/>
      <c r="B3838" s="90"/>
      <c r="C3838" s="90"/>
    </row>
    <row r="3839">
      <c r="A3839" s="101"/>
      <c r="B3839" s="90"/>
      <c r="C3839" s="90"/>
    </row>
    <row r="3840">
      <c r="A3840" s="101"/>
      <c r="B3840" s="90"/>
      <c r="C3840" s="90"/>
    </row>
    <row r="3841">
      <c r="A3841" s="101"/>
      <c r="B3841" s="90"/>
      <c r="C3841" s="90"/>
    </row>
    <row r="3842">
      <c r="A3842" s="101"/>
      <c r="B3842" s="90"/>
      <c r="C3842" s="90"/>
    </row>
    <row r="3843">
      <c r="A3843" s="101"/>
      <c r="B3843" s="90"/>
      <c r="C3843" s="90"/>
    </row>
    <row r="3844">
      <c r="A3844" s="101"/>
      <c r="B3844" s="90"/>
      <c r="C3844" s="90"/>
    </row>
    <row r="3845">
      <c r="A3845" s="101"/>
      <c r="B3845" s="90"/>
      <c r="C3845" s="90"/>
    </row>
    <row r="3846">
      <c r="A3846" s="101"/>
      <c r="B3846" s="90"/>
      <c r="C3846" s="90"/>
    </row>
    <row r="3847">
      <c r="A3847" s="101"/>
      <c r="B3847" s="90"/>
      <c r="C3847" s="90"/>
    </row>
    <row r="3848">
      <c r="A3848" s="101"/>
      <c r="B3848" s="90"/>
      <c r="C3848" s="90"/>
    </row>
    <row r="3849">
      <c r="A3849" s="101"/>
      <c r="B3849" s="90"/>
      <c r="C3849" s="90"/>
    </row>
    <row r="3850">
      <c r="A3850" s="101"/>
      <c r="B3850" s="90"/>
      <c r="C3850" s="90"/>
    </row>
    <row r="3851">
      <c r="A3851" s="101"/>
      <c r="B3851" s="90"/>
      <c r="C3851" s="90"/>
    </row>
    <row r="3852">
      <c r="A3852" s="101"/>
      <c r="B3852" s="90"/>
      <c r="C3852" s="90"/>
    </row>
    <row r="3853">
      <c r="A3853" s="101"/>
      <c r="B3853" s="90"/>
      <c r="C3853" s="90"/>
    </row>
    <row r="3854">
      <c r="A3854" s="101"/>
      <c r="B3854" s="90"/>
      <c r="C3854" s="90"/>
    </row>
    <row r="3855">
      <c r="A3855" s="101"/>
      <c r="B3855" s="90"/>
      <c r="C3855" s="90"/>
    </row>
    <row r="3856">
      <c r="A3856" s="101"/>
      <c r="B3856" s="90"/>
      <c r="C3856" s="90"/>
    </row>
    <row r="3857">
      <c r="A3857" s="101"/>
      <c r="B3857" s="90"/>
      <c r="C3857" s="90"/>
    </row>
    <row r="3858">
      <c r="A3858" s="101"/>
      <c r="B3858" s="90"/>
      <c r="C3858" s="90"/>
    </row>
    <row r="3859">
      <c r="A3859" s="101"/>
      <c r="B3859" s="90"/>
      <c r="C3859" s="90"/>
    </row>
    <row r="3860">
      <c r="A3860" s="101"/>
      <c r="B3860" s="90"/>
      <c r="C3860" s="90"/>
    </row>
    <row r="3861">
      <c r="A3861" s="101"/>
      <c r="B3861" s="90"/>
      <c r="C3861" s="90"/>
    </row>
    <row r="3862">
      <c r="A3862" s="101"/>
      <c r="B3862" s="90"/>
      <c r="C3862" s="90"/>
    </row>
    <row r="3863">
      <c r="A3863" s="101"/>
      <c r="B3863" s="90"/>
      <c r="C3863" s="90"/>
    </row>
    <row r="3864">
      <c r="A3864" s="101"/>
      <c r="B3864" s="90"/>
      <c r="C3864" s="90"/>
    </row>
    <row r="3865">
      <c r="A3865" s="101"/>
      <c r="B3865" s="90"/>
      <c r="C3865" s="90"/>
    </row>
    <row r="3866">
      <c r="A3866" s="101"/>
      <c r="B3866" s="90"/>
      <c r="C3866" s="90"/>
    </row>
    <row r="3867">
      <c r="A3867" s="101"/>
      <c r="B3867" s="90"/>
      <c r="C3867" s="90"/>
    </row>
    <row r="3868">
      <c r="A3868" s="101"/>
      <c r="B3868" s="90"/>
      <c r="C3868" s="90"/>
    </row>
    <row r="3869">
      <c r="A3869" s="101"/>
      <c r="B3869" s="90"/>
      <c r="C3869" s="90"/>
    </row>
    <row r="3870">
      <c r="A3870" s="101"/>
      <c r="B3870" s="90"/>
      <c r="C3870" s="90"/>
    </row>
    <row r="3871">
      <c r="A3871" s="101"/>
      <c r="B3871" s="90"/>
      <c r="C3871" s="90"/>
    </row>
    <row r="3872">
      <c r="A3872" s="101"/>
      <c r="B3872" s="90"/>
      <c r="C3872" s="90"/>
    </row>
    <row r="3873">
      <c r="A3873" s="101"/>
      <c r="B3873" s="90"/>
      <c r="C3873" s="90"/>
    </row>
    <row r="3874">
      <c r="A3874" s="101"/>
      <c r="B3874" s="90"/>
      <c r="C3874" s="90"/>
    </row>
    <row r="3875">
      <c r="A3875" s="101"/>
      <c r="B3875" s="90"/>
      <c r="C3875" s="90"/>
    </row>
    <row r="3876">
      <c r="A3876" s="101"/>
      <c r="B3876" s="90"/>
      <c r="C3876" s="90"/>
    </row>
    <row r="3877">
      <c r="A3877" s="101"/>
      <c r="B3877" s="90"/>
      <c r="C3877" s="90"/>
    </row>
    <row r="3878">
      <c r="A3878" s="101"/>
      <c r="B3878" s="90"/>
      <c r="C3878" s="90"/>
    </row>
    <row r="3879">
      <c r="A3879" s="101"/>
      <c r="B3879" s="90"/>
      <c r="C3879" s="90"/>
    </row>
    <row r="3880">
      <c r="A3880" s="101"/>
      <c r="B3880" s="90"/>
      <c r="C3880" s="90"/>
    </row>
    <row r="3881">
      <c r="A3881" s="101"/>
      <c r="B3881" s="90"/>
      <c r="C3881" s="90"/>
    </row>
    <row r="3882">
      <c r="A3882" s="101"/>
      <c r="B3882" s="90"/>
      <c r="C3882" s="90"/>
    </row>
    <row r="3883">
      <c r="A3883" s="101"/>
      <c r="B3883" s="90"/>
      <c r="C3883" s="90"/>
    </row>
    <row r="3884">
      <c r="A3884" s="101"/>
      <c r="B3884" s="90"/>
      <c r="C3884" s="90"/>
    </row>
    <row r="3885">
      <c r="A3885" s="101"/>
      <c r="B3885" s="90"/>
      <c r="C3885" s="90"/>
    </row>
    <row r="3886">
      <c r="A3886" s="101"/>
      <c r="B3886" s="90"/>
      <c r="C3886" s="90"/>
    </row>
    <row r="3887">
      <c r="A3887" s="101"/>
      <c r="B3887" s="90"/>
      <c r="C3887" s="90"/>
    </row>
    <row r="3888">
      <c r="A3888" s="101"/>
      <c r="B3888" s="90"/>
      <c r="C3888" s="90"/>
    </row>
    <row r="3889">
      <c r="A3889" s="101"/>
      <c r="B3889" s="90"/>
      <c r="C3889" s="90"/>
    </row>
    <row r="3890">
      <c r="A3890" s="101"/>
      <c r="B3890" s="90"/>
      <c r="C3890" s="90"/>
    </row>
    <row r="3891">
      <c r="A3891" s="101"/>
      <c r="B3891" s="90"/>
      <c r="C3891" s="90"/>
    </row>
    <row r="3892">
      <c r="A3892" s="101"/>
      <c r="B3892" s="90"/>
      <c r="C3892" s="90"/>
    </row>
    <row r="3893">
      <c r="A3893" s="101"/>
      <c r="B3893" s="90"/>
      <c r="C3893" s="90"/>
    </row>
    <row r="3894">
      <c r="A3894" s="101"/>
      <c r="B3894" s="90"/>
      <c r="C3894" s="90"/>
    </row>
    <row r="3895">
      <c r="A3895" s="101"/>
      <c r="B3895" s="90"/>
      <c r="C3895" s="90"/>
    </row>
    <row r="3896">
      <c r="A3896" s="101"/>
      <c r="B3896" s="90"/>
      <c r="C3896" s="90"/>
    </row>
    <row r="3897">
      <c r="A3897" s="101"/>
      <c r="B3897" s="90"/>
      <c r="C3897" s="90"/>
    </row>
    <row r="3898">
      <c r="A3898" s="101"/>
      <c r="B3898" s="90"/>
      <c r="C3898" s="90"/>
    </row>
    <row r="3899">
      <c r="A3899" s="101"/>
      <c r="B3899" s="90"/>
      <c r="C3899" s="90"/>
    </row>
    <row r="3900">
      <c r="A3900" s="101"/>
      <c r="B3900" s="90"/>
      <c r="C3900" s="90"/>
    </row>
    <row r="3901">
      <c r="A3901" s="101"/>
      <c r="B3901" s="90"/>
      <c r="C3901" s="90"/>
    </row>
    <row r="3902">
      <c r="A3902" s="101"/>
      <c r="B3902" s="90"/>
      <c r="C3902" s="90"/>
    </row>
    <row r="3903">
      <c r="A3903" s="101"/>
      <c r="B3903" s="90"/>
      <c r="C3903" s="90"/>
    </row>
    <row r="3904">
      <c r="A3904" s="101"/>
      <c r="B3904" s="90"/>
      <c r="C3904" s="90"/>
    </row>
    <row r="3905">
      <c r="A3905" s="101"/>
      <c r="B3905" s="90"/>
      <c r="C3905" s="90"/>
    </row>
    <row r="3906">
      <c r="A3906" s="101"/>
      <c r="B3906" s="90"/>
      <c r="C3906" s="90"/>
    </row>
    <row r="3907">
      <c r="A3907" s="101"/>
      <c r="B3907" s="90"/>
      <c r="C3907" s="90"/>
    </row>
    <row r="3908">
      <c r="A3908" s="101"/>
      <c r="B3908" s="90"/>
      <c r="C3908" s="90"/>
    </row>
    <row r="3909">
      <c r="A3909" s="101"/>
      <c r="B3909" s="90"/>
      <c r="C3909" s="90"/>
    </row>
    <row r="3910">
      <c r="A3910" s="101"/>
      <c r="B3910" s="90"/>
      <c r="C3910" s="90"/>
    </row>
    <row r="3911">
      <c r="A3911" s="101"/>
      <c r="B3911" s="90"/>
      <c r="C3911" s="90"/>
    </row>
    <row r="3912">
      <c r="A3912" s="101"/>
      <c r="B3912" s="90"/>
      <c r="C3912" s="90"/>
    </row>
    <row r="3913">
      <c r="A3913" s="101"/>
      <c r="B3913" s="90"/>
      <c r="C3913" s="90"/>
    </row>
    <row r="3914">
      <c r="A3914" s="101"/>
      <c r="B3914" s="90"/>
      <c r="C3914" s="90"/>
    </row>
    <row r="3915">
      <c r="A3915" s="101"/>
      <c r="B3915" s="90"/>
      <c r="C3915" s="90"/>
    </row>
    <row r="3916">
      <c r="A3916" s="101"/>
      <c r="B3916" s="90"/>
      <c r="C3916" s="90"/>
    </row>
    <row r="3917">
      <c r="A3917" s="101"/>
      <c r="B3917" s="90"/>
      <c r="C3917" s="90"/>
    </row>
    <row r="3918">
      <c r="A3918" s="101"/>
      <c r="B3918" s="90"/>
      <c r="C3918" s="90"/>
    </row>
    <row r="3919">
      <c r="A3919" s="101"/>
      <c r="B3919" s="90"/>
      <c r="C3919" s="90"/>
    </row>
    <row r="3920">
      <c r="A3920" s="101"/>
      <c r="B3920" s="90"/>
      <c r="C3920" s="90"/>
    </row>
    <row r="3921">
      <c r="A3921" s="101"/>
      <c r="B3921" s="90"/>
      <c r="C3921" s="90"/>
    </row>
    <row r="3922">
      <c r="A3922" s="101"/>
      <c r="B3922" s="90"/>
      <c r="C3922" s="90"/>
    </row>
    <row r="3923">
      <c r="A3923" s="101"/>
      <c r="B3923" s="90"/>
      <c r="C3923" s="90"/>
    </row>
    <row r="3924">
      <c r="A3924" s="101"/>
      <c r="B3924" s="90"/>
      <c r="C3924" s="90"/>
    </row>
    <row r="3925">
      <c r="A3925" s="101"/>
      <c r="B3925" s="90"/>
      <c r="C3925" s="90"/>
    </row>
    <row r="3926">
      <c r="A3926" s="101"/>
      <c r="B3926" s="90"/>
      <c r="C3926" s="90"/>
    </row>
    <row r="3927">
      <c r="A3927" s="101"/>
      <c r="B3927" s="90"/>
      <c r="C3927" s="90"/>
    </row>
    <row r="3928">
      <c r="A3928" s="101"/>
      <c r="B3928" s="90"/>
      <c r="C3928" s="90"/>
    </row>
    <row r="3929">
      <c r="A3929" s="101"/>
      <c r="B3929" s="90"/>
      <c r="C3929" s="90"/>
    </row>
    <row r="3930">
      <c r="A3930" s="101"/>
      <c r="B3930" s="90"/>
      <c r="C3930" s="90"/>
    </row>
    <row r="3931">
      <c r="A3931" s="101"/>
      <c r="B3931" s="90"/>
      <c r="C3931" s="90"/>
    </row>
    <row r="3932">
      <c r="A3932" s="101"/>
      <c r="B3932" s="90"/>
      <c r="C3932" s="90"/>
    </row>
    <row r="3933">
      <c r="A3933" s="101"/>
      <c r="B3933" s="90"/>
      <c r="C3933" s="90"/>
    </row>
    <row r="3934">
      <c r="A3934" s="101"/>
      <c r="B3934" s="90"/>
      <c r="C3934" s="90"/>
    </row>
    <row r="3935">
      <c r="A3935" s="101"/>
      <c r="B3935" s="90"/>
      <c r="C3935" s="90"/>
    </row>
    <row r="3936">
      <c r="A3936" s="101"/>
      <c r="B3936" s="90"/>
      <c r="C3936" s="90"/>
    </row>
    <row r="3937">
      <c r="A3937" s="101"/>
      <c r="B3937" s="90"/>
      <c r="C3937" s="90"/>
    </row>
    <row r="3938">
      <c r="A3938" s="101"/>
      <c r="B3938" s="90"/>
      <c r="C3938" s="90"/>
    </row>
    <row r="3939">
      <c r="A3939" s="101"/>
      <c r="B3939" s="90"/>
      <c r="C3939" s="90"/>
    </row>
    <row r="3940">
      <c r="A3940" s="101"/>
      <c r="B3940" s="90"/>
      <c r="C3940" s="90"/>
    </row>
    <row r="3941">
      <c r="A3941" s="101"/>
      <c r="B3941" s="90"/>
      <c r="C3941" s="90"/>
    </row>
    <row r="3942">
      <c r="A3942" s="101"/>
      <c r="B3942" s="90"/>
      <c r="C3942" s="90"/>
    </row>
    <row r="3943">
      <c r="A3943" s="101"/>
      <c r="B3943" s="90"/>
      <c r="C3943" s="90"/>
    </row>
    <row r="3944">
      <c r="A3944" s="101"/>
      <c r="B3944" s="90"/>
      <c r="C3944" s="90"/>
    </row>
    <row r="3945">
      <c r="A3945" s="101"/>
      <c r="B3945" s="90"/>
      <c r="C3945" s="90"/>
    </row>
    <row r="3946">
      <c r="A3946" s="101"/>
      <c r="B3946" s="90"/>
      <c r="C3946" s="90"/>
    </row>
    <row r="3947">
      <c r="A3947" s="101"/>
      <c r="B3947" s="90"/>
      <c r="C3947" s="90"/>
    </row>
    <row r="3948">
      <c r="A3948" s="101"/>
      <c r="B3948" s="90"/>
      <c r="C3948" s="90"/>
    </row>
    <row r="3949">
      <c r="A3949" s="101"/>
      <c r="B3949" s="90"/>
      <c r="C3949" s="90"/>
    </row>
    <row r="3950">
      <c r="A3950" s="101"/>
      <c r="B3950" s="90"/>
      <c r="C3950" s="90"/>
    </row>
    <row r="3951">
      <c r="A3951" s="101"/>
      <c r="B3951" s="90"/>
      <c r="C3951" s="90"/>
    </row>
    <row r="3952">
      <c r="A3952" s="101"/>
      <c r="B3952" s="90"/>
      <c r="C3952" s="90"/>
    </row>
    <row r="3953">
      <c r="A3953" s="101"/>
      <c r="B3953" s="90"/>
      <c r="C3953" s="90"/>
    </row>
    <row r="3954">
      <c r="A3954" s="101"/>
      <c r="B3954" s="90"/>
      <c r="C3954" s="90"/>
    </row>
    <row r="3955">
      <c r="A3955" s="101"/>
      <c r="B3955" s="90"/>
      <c r="C3955" s="90"/>
    </row>
    <row r="3956">
      <c r="A3956" s="101"/>
      <c r="B3956" s="90"/>
      <c r="C3956" s="90"/>
    </row>
    <row r="3957">
      <c r="A3957" s="101"/>
      <c r="B3957" s="90"/>
      <c r="C3957" s="90"/>
    </row>
    <row r="3958">
      <c r="A3958" s="101"/>
      <c r="B3958" s="90"/>
      <c r="C3958" s="90"/>
    </row>
    <row r="3959">
      <c r="A3959" s="101"/>
      <c r="B3959" s="90"/>
      <c r="C3959" s="90"/>
    </row>
    <row r="3960">
      <c r="A3960" s="101"/>
      <c r="B3960" s="90"/>
      <c r="C3960" s="90"/>
    </row>
    <row r="3961">
      <c r="A3961" s="101"/>
      <c r="B3961" s="90"/>
      <c r="C3961" s="90"/>
    </row>
    <row r="3962">
      <c r="A3962" s="101"/>
      <c r="B3962" s="90"/>
      <c r="C3962" s="90"/>
    </row>
    <row r="3963">
      <c r="A3963" s="101"/>
      <c r="B3963" s="90"/>
      <c r="C3963" s="90"/>
    </row>
    <row r="3964">
      <c r="A3964" s="101"/>
      <c r="B3964" s="90"/>
      <c r="C3964" s="90"/>
    </row>
    <row r="3965">
      <c r="A3965" s="101"/>
      <c r="B3965" s="90"/>
      <c r="C3965" s="90"/>
    </row>
    <row r="3966">
      <c r="A3966" s="101"/>
      <c r="B3966" s="90"/>
      <c r="C3966" s="90"/>
    </row>
    <row r="3967">
      <c r="A3967" s="101"/>
      <c r="B3967" s="90"/>
      <c r="C3967" s="90"/>
    </row>
    <row r="3968">
      <c r="A3968" s="101"/>
      <c r="B3968" s="90"/>
      <c r="C3968" s="90"/>
    </row>
    <row r="3969">
      <c r="A3969" s="101"/>
      <c r="B3969" s="90"/>
      <c r="C3969" s="90"/>
    </row>
    <row r="3970">
      <c r="A3970" s="101"/>
      <c r="B3970" s="90"/>
      <c r="C3970" s="90"/>
    </row>
    <row r="3971">
      <c r="A3971" s="101"/>
      <c r="B3971" s="90"/>
      <c r="C3971" s="90"/>
    </row>
    <row r="3972">
      <c r="A3972" s="101"/>
      <c r="B3972" s="90"/>
      <c r="C3972" s="90"/>
    </row>
    <row r="3973">
      <c r="A3973" s="101"/>
      <c r="B3973" s="90"/>
      <c r="C3973" s="90"/>
    </row>
    <row r="3974">
      <c r="A3974" s="101"/>
      <c r="B3974" s="90"/>
      <c r="C3974" s="90"/>
    </row>
    <row r="3975">
      <c r="A3975" s="101"/>
      <c r="B3975" s="90"/>
      <c r="C3975" s="90"/>
    </row>
    <row r="3976">
      <c r="A3976" s="101"/>
      <c r="B3976" s="90"/>
      <c r="C3976" s="90"/>
    </row>
    <row r="3977">
      <c r="A3977" s="101"/>
      <c r="B3977" s="90"/>
      <c r="C3977" s="90"/>
    </row>
    <row r="3978">
      <c r="A3978" s="101"/>
      <c r="B3978" s="90"/>
      <c r="C3978" s="90"/>
    </row>
    <row r="3979">
      <c r="A3979" s="101"/>
      <c r="B3979" s="90"/>
      <c r="C3979" s="90"/>
    </row>
    <row r="3980">
      <c r="A3980" s="101"/>
      <c r="B3980" s="90"/>
      <c r="C3980" s="90"/>
    </row>
    <row r="3981">
      <c r="A3981" s="101"/>
      <c r="B3981" s="90"/>
      <c r="C3981" s="90"/>
    </row>
    <row r="3982">
      <c r="A3982" s="101"/>
      <c r="B3982" s="90"/>
      <c r="C3982" s="90"/>
    </row>
    <row r="3983">
      <c r="A3983" s="101"/>
      <c r="B3983" s="90"/>
      <c r="C3983" s="90"/>
    </row>
    <row r="3984">
      <c r="A3984" s="101"/>
      <c r="B3984" s="90"/>
      <c r="C3984" s="90"/>
    </row>
    <row r="3985">
      <c r="A3985" s="101"/>
      <c r="B3985" s="90"/>
      <c r="C3985" s="90"/>
    </row>
    <row r="3986">
      <c r="A3986" s="101"/>
      <c r="B3986" s="90"/>
      <c r="C3986" s="90"/>
    </row>
    <row r="3987">
      <c r="A3987" s="101"/>
      <c r="B3987" s="90"/>
      <c r="C3987" s="90"/>
    </row>
    <row r="3988">
      <c r="A3988" s="101"/>
      <c r="B3988" s="90"/>
      <c r="C3988" s="90"/>
    </row>
    <row r="3989">
      <c r="A3989" s="101"/>
      <c r="B3989" s="90"/>
      <c r="C3989" s="90"/>
    </row>
    <row r="3990">
      <c r="A3990" s="101"/>
      <c r="B3990" s="90"/>
      <c r="C3990" s="90"/>
    </row>
    <row r="3991">
      <c r="A3991" s="101"/>
      <c r="B3991" s="90"/>
      <c r="C3991" s="90"/>
    </row>
    <row r="3992">
      <c r="A3992" s="101"/>
      <c r="B3992" s="90"/>
      <c r="C3992" s="90"/>
    </row>
    <row r="3993">
      <c r="A3993" s="101"/>
      <c r="B3993" s="90"/>
      <c r="C3993" s="90"/>
    </row>
    <row r="3994">
      <c r="A3994" s="101"/>
      <c r="B3994" s="90"/>
      <c r="C3994" s="90"/>
    </row>
    <row r="3995">
      <c r="A3995" s="101"/>
      <c r="B3995" s="90"/>
      <c r="C3995" s="90"/>
    </row>
    <row r="3996">
      <c r="A3996" s="101"/>
      <c r="B3996" s="90"/>
      <c r="C3996" s="90"/>
    </row>
    <row r="3997">
      <c r="A3997" s="101"/>
      <c r="B3997" s="90"/>
      <c r="C3997" s="90"/>
    </row>
    <row r="3998">
      <c r="A3998" s="101"/>
      <c r="B3998" s="90"/>
      <c r="C3998" s="90"/>
    </row>
    <row r="3999">
      <c r="A3999" s="101"/>
      <c r="B3999" s="90"/>
      <c r="C3999" s="90"/>
    </row>
    <row r="4000">
      <c r="A4000" s="101"/>
      <c r="B4000" s="90"/>
      <c r="C4000" s="90"/>
    </row>
    <row r="4001">
      <c r="A4001" s="101"/>
      <c r="B4001" s="90"/>
      <c r="C4001" s="90"/>
    </row>
    <row r="4002">
      <c r="A4002" s="101"/>
      <c r="B4002" s="90"/>
      <c r="C4002" s="90"/>
    </row>
    <row r="4003">
      <c r="A4003" s="101"/>
      <c r="B4003" s="90"/>
      <c r="C4003" s="90"/>
    </row>
    <row r="4004">
      <c r="A4004" s="101"/>
      <c r="B4004" s="90"/>
      <c r="C4004" s="90"/>
    </row>
    <row r="4005">
      <c r="A4005" s="101"/>
      <c r="B4005" s="90"/>
      <c r="C4005" s="90"/>
    </row>
    <row r="4006">
      <c r="A4006" s="101"/>
      <c r="B4006" s="90"/>
      <c r="C4006" s="90"/>
    </row>
    <row r="4007">
      <c r="A4007" s="101"/>
      <c r="B4007" s="90"/>
      <c r="C4007" s="90"/>
    </row>
    <row r="4008">
      <c r="A4008" s="101"/>
      <c r="B4008" s="90"/>
      <c r="C4008" s="90"/>
    </row>
    <row r="4009">
      <c r="A4009" s="101"/>
      <c r="B4009" s="90"/>
      <c r="C4009" s="90"/>
    </row>
    <row r="4010">
      <c r="A4010" s="101"/>
      <c r="B4010" s="90"/>
      <c r="C4010" s="90"/>
    </row>
    <row r="4011">
      <c r="A4011" s="101"/>
      <c r="B4011" s="90"/>
      <c r="C4011" s="90"/>
    </row>
    <row r="4012">
      <c r="A4012" s="101"/>
      <c r="B4012" s="90"/>
      <c r="C4012" s="90"/>
    </row>
    <row r="4013">
      <c r="A4013" s="101"/>
      <c r="B4013" s="90"/>
      <c r="C4013" s="90"/>
    </row>
    <row r="4014">
      <c r="A4014" s="101"/>
      <c r="B4014" s="90"/>
      <c r="C4014" s="90"/>
    </row>
    <row r="4015">
      <c r="A4015" s="101"/>
      <c r="B4015" s="90"/>
      <c r="C4015" s="90"/>
    </row>
    <row r="4016">
      <c r="A4016" s="101"/>
      <c r="B4016" s="90"/>
      <c r="C4016" s="90"/>
    </row>
    <row r="4017">
      <c r="A4017" s="101"/>
      <c r="B4017" s="90"/>
      <c r="C4017" s="90"/>
    </row>
    <row r="4018">
      <c r="A4018" s="101"/>
      <c r="B4018" s="90"/>
      <c r="C4018" s="90"/>
    </row>
    <row r="4019">
      <c r="A4019" s="101"/>
      <c r="B4019" s="90"/>
      <c r="C4019" s="90"/>
    </row>
    <row r="4020">
      <c r="A4020" s="101"/>
      <c r="B4020" s="90"/>
      <c r="C4020" s="90"/>
    </row>
    <row r="4021">
      <c r="A4021" s="101"/>
      <c r="B4021" s="90"/>
      <c r="C4021" s="90"/>
    </row>
    <row r="4022">
      <c r="A4022" s="101"/>
      <c r="B4022" s="90"/>
      <c r="C4022" s="90"/>
    </row>
    <row r="4023">
      <c r="A4023" s="101"/>
      <c r="B4023" s="90"/>
      <c r="C4023" s="90"/>
    </row>
    <row r="4024">
      <c r="A4024" s="101"/>
      <c r="B4024" s="90"/>
      <c r="C4024" s="90"/>
    </row>
    <row r="4025">
      <c r="A4025" s="101"/>
      <c r="B4025" s="90"/>
      <c r="C4025" s="90"/>
    </row>
    <row r="4026">
      <c r="A4026" s="101"/>
      <c r="B4026" s="90"/>
      <c r="C4026" s="90"/>
    </row>
    <row r="4027">
      <c r="A4027" s="101"/>
      <c r="B4027" s="90"/>
      <c r="C4027" s="90"/>
    </row>
    <row r="4028">
      <c r="A4028" s="101"/>
      <c r="B4028" s="90"/>
      <c r="C4028" s="90"/>
    </row>
    <row r="4029">
      <c r="A4029" s="101"/>
      <c r="B4029" s="90"/>
      <c r="C4029" s="90"/>
    </row>
    <row r="4030">
      <c r="A4030" s="101"/>
      <c r="B4030" s="90"/>
      <c r="C4030" s="90"/>
    </row>
    <row r="4031">
      <c r="A4031" s="101"/>
      <c r="B4031" s="90"/>
      <c r="C4031" s="90"/>
    </row>
    <row r="4032">
      <c r="A4032" s="101"/>
      <c r="B4032" s="90"/>
      <c r="C4032" s="90"/>
    </row>
    <row r="4033">
      <c r="A4033" s="101"/>
      <c r="B4033" s="90"/>
      <c r="C4033" s="90"/>
    </row>
    <row r="4034">
      <c r="A4034" s="101"/>
      <c r="B4034" s="90"/>
      <c r="C4034" s="90"/>
    </row>
    <row r="4035">
      <c r="A4035" s="101"/>
      <c r="B4035" s="90"/>
      <c r="C4035" s="90"/>
    </row>
    <row r="4036">
      <c r="A4036" s="101"/>
      <c r="B4036" s="90"/>
      <c r="C4036" s="90"/>
    </row>
    <row r="4037">
      <c r="A4037" s="101"/>
      <c r="B4037" s="90"/>
      <c r="C4037" s="90"/>
    </row>
    <row r="4038">
      <c r="A4038" s="101"/>
      <c r="B4038" s="90"/>
      <c r="C4038" s="90"/>
    </row>
    <row r="4039">
      <c r="A4039" s="101"/>
      <c r="B4039" s="90"/>
      <c r="C4039" s="90"/>
    </row>
    <row r="4040">
      <c r="A4040" s="101"/>
      <c r="B4040" s="90"/>
      <c r="C4040" s="90"/>
    </row>
    <row r="4041">
      <c r="A4041" s="101"/>
      <c r="B4041" s="90"/>
      <c r="C4041" s="90"/>
    </row>
    <row r="4042">
      <c r="A4042" s="101"/>
      <c r="B4042" s="90"/>
      <c r="C4042" s="90"/>
    </row>
    <row r="4043">
      <c r="A4043" s="101"/>
      <c r="B4043" s="90"/>
      <c r="C4043" s="90"/>
    </row>
    <row r="4044">
      <c r="A4044" s="101"/>
      <c r="B4044" s="90"/>
      <c r="C4044" s="90"/>
    </row>
    <row r="4045">
      <c r="A4045" s="101"/>
      <c r="B4045" s="90"/>
      <c r="C4045" s="90"/>
    </row>
    <row r="4046">
      <c r="A4046" s="101"/>
      <c r="B4046" s="90"/>
      <c r="C4046" s="90"/>
    </row>
    <row r="4047">
      <c r="A4047" s="101"/>
      <c r="B4047" s="90"/>
      <c r="C4047" s="90"/>
    </row>
    <row r="4048">
      <c r="A4048" s="101"/>
      <c r="B4048" s="90"/>
      <c r="C4048" s="90"/>
    </row>
    <row r="4049">
      <c r="A4049" s="101"/>
      <c r="B4049" s="90"/>
      <c r="C4049" s="90"/>
    </row>
    <row r="4050">
      <c r="A4050" s="101"/>
      <c r="B4050" s="90"/>
      <c r="C4050" s="90"/>
    </row>
    <row r="4051">
      <c r="A4051" s="101"/>
      <c r="B4051" s="90"/>
      <c r="C4051" s="90"/>
    </row>
    <row r="4052">
      <c r="A4052" s="101"/>
      <c r="B4052" s="90"/>
      <c r="C4052" s="90"/>
    </row>
    <row r="4053">
      <c r="A4053" s="101"/>
      <c r="B4053" s="90"/>
      <c r="C4053" s="90"/>
    </row>
    <row r="4054">
      <c r="A4054" s="101"/>
      <c r="B4054" s="90"/>
      <c r="C4054" s="90"/>
    </row>
    <row r="4055">
      <c r="A4055" s="101"/>
      <c r="B4055" s="90"/>
      <c r="C4055" s="90"/>
    </row>
    <row r="4056">
      <c r="A4056" s="101"/>
      <c r="B4056" s="90"/>
      <c r="C4056" s="90"/>
    </row>
    <row r="4057">
      <c r="A4057" s="101"/>
      <c r="B4057" s="90"/>
      <c r="C4057" s="90"/>
    </row>
    <row r="4058">
      <c r="A4058" s="101"/>
      <c r="B4058" s="90"/>
      <c r="C4058" s="90"/>
    </row>
    <row r="4059">
      <c r="A4059" s="101"/>
      <c r="B4059" s="90"/>
      <c r="C4059" s="90"/>
    </row>
    <row r="4060">
      <c r="A4060" s="101"/>
      <c r="B4060" s="90"/>
      <c r="C4060" s="90"/>
    </row>
    <row r="4061">
      <c r="A4061" s="101"/>
      <c r="B4061" s="90"/>
      <c r="C4061" s="90"/>
    </row>
    <row r="4062">
      <c r="A4062" s="101"/>
      <c r="B4062" s="90"/>
      <c r="C4062" s="90"/>
    </row>
    <row r="4063">
      <c r="A4063" s="101"/>
      <c r="B4063" s="90"/>
      <c r="C4063" s="90"/>
    </row>
    <row r="4064">
      <c r="A4064" s="101"/>
      <c r="B4064" s="90"/>
      <c r="C4064" s="90"/>
    </row>
    <row r="4065">
      <c r="A4065" s="101"/>
      <c r="B4065" s="90"/>
      <c r="C4065" s="90"/>
    </row>
    <row r="4066">
      <c r="A4066" s="101"/>
      <c r="B4066" s="90"/>
      <c r="C4066" s="90"/>
    </row>
    <row r="4067">
      <c r="A4067" s="101"/>
      <c r="B4067" s="90"/>
      <c r="C4067" s="90"/>
    </row>
    <row r="4068">
      <c r="A4068" s="101"/>
      <c r="B4068" s="90"/>
      <c r="C4068" s="90"/>
    </row>
    <row r="4069">
      <c r="A4069" s="101"/>
      <c r="B4069" s="90"/>
      <c r="C4069" s="90"/>
    </row>
    <row r="4070">
      <c r="A4070" s="101"/>
      <c r="B4070" s="90"/>
      <c r="C4070" s="90"/>
    </row>
    <row r="4071">
      <c r="A4071" s="101"/>
      <c r="B4071" s="90"/>
      <c r="C4071" s="90"/>
    </row>
    <row r="4072">
      <c r="A4072" s="101"/>
      <c r="B4072" s="90"/>
      <c r="C4072" s="90"/>
    </row>
    <row r="4073">
      <c r="A4073" s="101"/>
      <c r="B4073" s="90"/>
      <c r="C4073" s="90"/>
    </row>
    <row r="4074">
      <c r="A4074" s="101"/>
      <c r="B4074" s="90"/>
      <c r="C4074" s="90"/>
    </row>
    <row r="4075">
      <c r="A4075" s="101"/>
      <c r="B4075" s="90"/>
      <c r="C4075" s="90"/>
    </row>
    <row r="4076">
      <c r="A4076" s="101"/>
      <c r="B4076" s="90"/>
      <c r="C4076" s="90"/>
    </row>
    <row r="4077">
      <c r="A4077" s="101"/>
      <c r="B4077" s="90"/>
      <c r="C4077" s="90"/>
    </row>
    <row r="4078">
      <c r="A4078" s="101"/>
      <c r="B4078" s="90"/>
      <c r="C4078" s="90"/>
    </row>
    <row r="4079">
      <c r="A4079" s="101"/>
      <c r="B4079" s="90"/>
      <c r="C4079" s="90"/>
    </row>
    <row r="4080">
      <c r="A4080" s="101"/>
      <c r="B4080" s="90"/>
      <c r="C4080" s="90"/>
    </row>
    <row r="4081">
      <c r="A4081" s="101"/>
      <c r="B4081" s="90"/>
      <c r="C4081" s="90"/>
    </row>
    <row r="4082">
      <c r="A4082" s="101"/>
      <c r="B4082" s="90"/>
      <c r="C4082" s="90"/>
    </row>
    <row r="4083">
      <c r="A4083" s="101"/>
      <c r="B4083" s="90"/>
      <c r="C4083" s="90"/>
    </row>
    <row r="4084">
      <c r="A4084" s="101"/>
      <c r="B4084" s="90"/>
      <c r="C4084" s="90"/>
    </row>
    <row r="4085">
      <c r="A4085" s="101"/>
      <c r="B4085" s="90"/>
      <c r="C4085" s="90"/>
    </row>
    <row r="4086">
      <c r="A4086" s="101"/>
      <c r="B4086" s="90"/>
      <c r="C4086" s="90"/>
    </row>
    <row r="4087">
      <c r="A4087" s="101"/>
      <c r="B4087" s="90"/>
      <c r="C4087" s="90"/>
    </row>
    <row r="4088">
      <c r="A4088" s="101"/>
      <c r="B4088" s="90"/>
      <c r="C4088" s="90"/>
    </row>
    <row r="4089">
      <c r="A4089" s="101"/>
      <c r="B4089" s="90"/>
      <c r="C4089" s="90"/>
    </row>
    <row r="4090">
      <c r="A4090" s="101"/>
      <c r="B4090" s="90"/>
      <c r="C4090" s="90"/>
    </row>
    <row r="4091">
      <c r="A4091" s="101"/>
      <c r="B4091" s="90"/>
      <c r="C4091" s="90"/>
    </row>
    <row r="4092">
      <c r="A4092" s="101"/>
      <c r="B4092" s="90"/>
      <c r="C4092" s="90"/>
    </row>
    <row r="4093">
      <c r="A4093" s="101"/>
      <c r="B4093" s="90"/>
      <c r="C4093" s="90"/>
    </row>
    <row r="4094">
      <c r="A4094" s="101"/>
      <c r="B4094" s="90"/>
      <c r="C4094" s="90"/>
    </row>
    <row r="4095">
      <c r="A4095" s="101"/>
      <c r="B4095" s="90"/>
      <c r="C4095" s="90"/>
    </row>
    <row r="4096">
      <c r="A4096" s="101"/>
      <c r="B4096" s="90"/>
      <c r="C4096" s="90"/>
    </row>
    <row r="4097">
      <c r="A4097" s="101"/>
      <c r="B4097" s="90"/>
      <c r="C4097" s="90"/>
    </row>
    <row r="4098">
      <c r="A4098" s="101"/>
      <c r="B4098" s="90"/>
      <c r="C4098" s="90"/>
    </row>
    <row r="4099">
      <c r="A4099" s="101"/>
      <c r="B4099" s="90"/>
      <c r="C4099" s="90"/>
    </row>
    <row r="4100">
      <c r="A4100" s="101"/>
      <c r="B4100" s="90"/>
      <c r="C4100" s="90"/>
    </row>
    <row r="4101">
      <c r="A4101" s="101"/>
      <c r="B4101" s="90"/>
      <c r="C4101" s="90"/>
    </row>
    <row r="4102">
      <c r="A4102" s="101"/>
      <c r="B4102" s="90"/>
      <c r="C4102" s="90"/>
    </row>
    <row r="4103">
      <c r="A4103" s="101"/>
      <c r="B4103" s="90"/>
      <c r="C4103" s="90"/>
    </row>
    <row r="4104">
      <c r="A4104" s="101"/>
      <c r="B4104" s="90"/>
      <c r="C4104" s="90"/>
    </row>
    <row r="4105">
      <c r="A4105" s="101"/>
      <c r="B4105" s="90"/>
      <c r="C4105" s="90"/>
    </row>
    <row r="4106">
      <c r="A4106" s="101"/>
      <c r="B4106" s="90"/>
      <c r="C4106" s="90"/>
    </row>
    <row r="4107">
      <c r="A4107" s="101"/>
      <c r="B4107" s="90"/>
      <c r="C4107" s="90"/>
    </row>
    <row r="4108">
      <c r="A4108" s="101"/>
      <c r="B4108" s="90"/>
      <c r="C4108" s="90"/>
    </row>
    <row r="4109">
      <c r="A4109" s="101"/>
      <c r="B4109" s="90"/>
      <c r="C4109" s="90"/>
    </row>
    <row r="4110">
      <c r="A4110" s="101"/>
      <c r="B4110" s="90"/>
      <c r="C4110" s="90"/>
    </row>
    <row r="4111">
      <c r="A4111" s="101"/>
      <c r="B4111" s="90"/>
      <c r="C4111" s="90"/>
    </row>
    <row r="4112">
      <c r="A4112" s="101"/>
      <c r="B4112" s="90"/>
      <c r="C4112" s="90"/>
    </row>
    <row r="4113">
      <c r="A4113" s="101"/>
      <c r="B4113" s="90"/>
      <c r="C4113" s="90"/>
    </row>
    <row r="4114">
      <c r="A4114" s="101"/>
      <c r="B4114" s="90"/>
      <c r="C4114" s="90"/>
    </row>
    <row r="4115">
      <c r="A4115" s="101"/>
      <c r="B4115" s="90"/>
      <c r="C4115" s="90"/>
    </row>
    <row r="4116">
      <c r="A4116" s="101"/>
      <c r="B4116" s="90"/>
      <c r="C4116" s="90"/>
    </row>
    <row r="4117">
      <c r="A4117" s="101"/>
      <c r="B4117" s="90"/>
      <c r="C4117" s="90"/>
    </row>
    <row r="4118">
      <c r="A4118" s="101"/>
      <c r="B4118" s="90"/>
      <c r="C4118" s="90"/>
    </row>
    <row r="4119">
      <c r="A4119" s="101"/>
      <c r="B4119" s="90"/>
      <c r="C4119" s="90"/>
    </row>
    <row r="4120">
      <c r="A4120" s="101"/>
      <c r="B4120" s="90"/>
      <c r="C4120" s="90"/>
    </row>
    <row r="4121">
      <c r="A4121" s="101"/>
      <c r="B4121" s="90"/>
      <c r="C4121" s="90"/>
    </row>
    <row r="4122">
      <c r="A4122" s="101"/>
      <c r="B4122" s="90"/>
      <c r="C4122" s="90"/>
    </row>
    <row r="4123">
      <c r="A4123" s="101"/>
      <c r="B4123" s="90"/>
      <c r="C4123" s="90"/>
    </row>
    <row r="4124">
      <c r="A4124" s="101"/>
      <c r="B4124" s="90"/>
      <c r="C4124" s="90"/>
    </row>
    <row r="4125">
      <c r="A4125" s="101"/>
      <c r="B4125" s="90"/>
      <c r="C4125" s="90"/>
    </row>
    <row r="4126">
      <c r="A4126" s="101"/>
      <c r="B4126" s="90"/>
      <c r="C4126" s="90"/>
    </row>
    <row r="4127">
      <c r="A4127" s="101"/>
      <c r="B4127" s="90"/>
      <c r="C4127" s="90"/>
    </row>
    <row r="4128">
      <c r="A4128" s="101"/>
      <c r="B4128" s="90"/>
      <c r="C4128" s="90"/>
    </row>
    <row r="4129">
      <c r="A4129" s="101"/>
      <c r="B4129" s="90"/>
      <c r="C4129" s="90"/>
    </row>
    <row r="4130">
      <c r="A4130" s="101"/>
      <c r="B4130" s="90"/>
      <c r="C4130" s="90"/>
    </row>
    <row r="4131">
      <c r="A4131" s="101"/>
      <c r="B4131" s="90"/>
      <c r="C4131" s="90"/>
    </row>
    <row r="4132">
      <c r="A4132" s="101"/>
      <c r="B4132" s="90"/>
      <c r="C4132" s="90"/>
    </row>
    <row r="4133">
      <c r="A4133" s="101"/>
      <c r="B4133" s="90"/>
      <c r="C4133" s="90"/>
    </row>
    <row r="4134">
      <c r="A4134" s="101"/>
      <c r="B4134" s="90"/>
      <c r="C4134" s="90"/>
    </row>
    <row r="4135">
      <c r="A4135" s="101"/>
      <c r="B4135" s="90"/>
      <c r="C4135" s="90"/>
    </row>
    <row r="4136">
      <c r="A4136" s="101"/>
      <c r="B4136" s="90"/>
      <c r="C4136" s="90"/>
    </row>
    <row r="4137">
      <c r="A4137" s="101"/>
      <c r="B4137" s="90"/>
      <c r="C4137" s="90"/>
    </row>
    <row r="4138">
      <c r="A4138" s="101"/>
      <c r="B4138" s="90"/>
      <c r="C4138" s="90"/>
    </row>
    <row r="4139">
      <c r="A4139" s="101"/>
      <c r="B4139" s="90"/>
      <c r="C4139" s="90"/>
    </row>
    <row r="4140">
      <c r="A4140" s="101"/>
      <c r="B4140" s="90"/>
      <c r="C4140" s="90"/>
    </row>
    <row r="4141">
      <c r="A4141" s="101"/>
      <c r="B4141" s="90"/>
      <c r="C4141" s="90"/>
    </row>
    <row r="4142">
      <c r="A4142" s="101"/>
      <c r="B4142" s="90"/>
      <c r="C4142" s="90"/>
    </row>
    <row r="4143">
      <c r="A4143" s="101"/>
      <c r="B4143" s="90"/>
      <c r="C4143" s="90"/>
    </row>
    <row r="4144">
      <c r="A4144" s="101"/>
      <c r="B4144" s="90"/>
      <c r="C4144" s="90"/>
    </row>
    <row r="4145">
      <c r="A4145" s="101"/>
      <c r="B4145" s="90"/>
      <c r="C4145" s="90"/>
    </row>
    <row r="4146">
      <c r="A4146" s="101"/>
      <c r="B4146" s="90"/>
      <c r="C4146" s="90"/>
    </row>
    <row r="4147">
      <c r="A4147" s="101"/>
      <c r="B4147" s="90"/>
      <c r="C4147" s="90"/>
    </row>
    <row r="4148">
      <c r="A4148" s="101"/>
      <c r="B4148" s="90"/>
      <c r="C4148" s="90"/>
    </row>
    <row r="4149">
      <c r="A4149" s="101"/>
      <c r="B4149" s="90"/>
      <c r="C4149" s="90"/>
    </row>
    <row r="4150">
      <c r="A4150" s="101"/>
      <c r="B4150" s="90"/>
      <c r="C4150" s="90"/>
    </row>
    <row r="4151">
      <c r="A4151" s="101"/>
      <c r="B4151" s="90"/>
      <c r="C4151" s="90"/>
    </row>
    <row r="4152">
      <c r="A4152" s="101"/>
      <c r="B4152" s="90"/>
      <c r="C4152" s="90"/>
    </row>
    <row r="4153">
      <c r="A4153" s="101"/>
      <c r="B4153" s="90"/>
      <c r="C4153" s="90"/>
    </row>
    <row r="4154">
      <c r="A4154" s="101"/>
      <c r="B4154" s="90"/>
      <c r="C4154" s="90"/>
    </row>
    <row r="4155">
      <c r="A4155" s="101"/>
      <c r="B4155" s="90"/>
      <c r="C4155" s="90"/>
    </row>
    <row r="4156">
      <c r="A4156" s="101"/>
      <c r="B4156" s="90"/>
      <c r="C4156" s="90"/>
    </row>
    <row r="4157">
      <c r="A4157" s="101"/>
      <c r="B4157" s="90"/>
      <c r="C4157" s="90"/>
    </row>
    <row r="4158">
      <c r="A4158" s="101"/>
      <c r="B4158" s="90"/>
      <c r="C4158" s="90"/>
    </row>
    <row r="4159">
      <c r="A4159" s="101"/>
      <c r="B4159" s="90"/>
      <c r="C4159" s="90"/>
    </row>
    <row r="4160">
      <c r="A4160" s="101"/>
      <c r="B4160" s="90"/>
      <c r="C4160" s="90"/>
    </row>
    <row r="4161">
      <c r="A4161" s="101"/>
      <c r="B4161" s="90"/>
      <c r="C4161" s="90"/>
    </row>
    <row r="4162">
      <c r="A4162" s="101"/>
      <c r="B4162" s="90"/>
      <c r="C4162" s="90"/>
    </row>
    <row r="4163">
      <c r="A4163" s="101"/>
      <c r="B4163" s="90"/>
      <c r="C4163" s="90"/>
    </row>
    <row r="4164">
      <c r="A4164" s="101"/>
      <c r="B4164" s="90"/>
      <c r="C4164" s="90"/>
    </row>
    <row r="4165">
      <c r="A4165" s="101"/>
      <c r="B4165" s="90"/>
      <c r="C4165" s="90"/>
    </row>
    <row r="4166">
      <c r="A4166" s="101"/>
      <c r="B4166" s="90"/>
      <c r="C4166" s="90"/>
    </row>
    <row r="4167">
      <c r="A4167" s="101"/>
      <c r="B4167" s="90"/>
      <c r="C4167" s="90"/>
    </row>
    <row r="4168">
      <c r="A4168" s="101"/>
      <c r="B4168" s="90"/>
      <c r="C4168" s="90"/>
    </row>
    <row r="4169">
      <c r="A4169" s="101"/>
      <c r="B4169" s="90"/>
      <c r="C4169" s="90"/>
    </row>
    <row r="4170">
      <c r="A4170" s="101"/>
      <c r="B4170" s="90"/>
      <c r="C4170" s="90"/>
    </row>
    <row r="4171">
      <c r="A4171" s="101"/>
      <c r="B4171" s="90"/>
      <c r="C4171" s="90"/>
    </row>
    <row r="4172">
      <c r="A4172" s="101"/>
      <c r="B4172" s="90"/>
      <c r="C4172" s="90"/>
    </row>
    <row r="4173">
      <c r="A4173" s="101"/>
      <c r="B4173" s="90"/>
      <c r="C4173" s="90"/>
    </row>
    <row r="4174">
      <c r="A4174" s="101"/>
      <c r="B4174" s="90"/>
      <c r="C4174" s="90"/>
    </row>
    <row r="4175">
      <c r="A4175" s="101"/>
      <c r="B4175" s="90"/>
      <c r="C4175" s="90"/>
    </row>
    <row r="4176">
      <c r="A4176" s="101"/>
      <c r="B4176" s="90"/>
      <c r="C4176" s="90"/>
    </row>
    <row r="4177">
      <c r="A4177" s="101"/>
      <c r="B4177" s="90"/>
      <c r="C4177" s="90"/>
    </row>
    <row r="4178">
      <c r="A4178" s="101"/>
      <c r="B4178" s="90"/>
      <c r="C4178" s="90"/>
    </row>
    <row r="4179">
      <c r="A4179" s="101"/>
      <c r="B4179" s="90"/>
      <c r="C4179" s="90"/>
    </row>
    <row r="4180">
      <c r="A4180" s="101"/>
      <c r="B4180" s="90"/>
      <c r="C4180" s="90"/>
    </row>
    <row r="4181">
      <c r="A4181" s="101"/>
      <c r="B4181" s="90"/>
      <c r="C4181" s="90"/>
    </row>
    <row r="4182">
      <c r="A4182" s="101"/>
      <c r="B4182" s="90"/>
      <c r="C4182" s="90"/>
    </row>
    <row r="4183">
      <c r="A4183" s="101"/>
      <c r="B4183" s="90"/>
      <c r="C4183" s="90"/>
    </row>
    <row r="4184">
      <c r="A4184" s="101"/>
      <c r="B4184" s="90"/>
      <c r="C4184" s="90"/>
    </row>
    <row r="4185">
      <c r="A4185" s="101"/>
      <c r="B4185" s="90"/>
      <c r="C4185" s="90"/>
    </row>
    <row r="4186">
      <c r="A4186" s="101"/>
      <c r="B4186" s="90"/>
      <c r="C4186" s="90"/>
    </row>
    <row r="4187">
      <c r="A4187" s="101"/>
      <c r="B4187" s="90"/>
      <c r="C4187" s="90"/>
    </row>
    <row r="4188">
      <c r="A4188" s="101"/>
      <c r="B4188" s="90"/>
      <c r="C4188" s="90"/>
    </row>
    <row r="4189">
      <c r="A4189" s="101"/>
      <c r="B4189" s="90"/>
      <c r="C4189" s="90"/>
    </row>
    <row r="4190">
      <c r="A4190" s="101"/>
      <c r="B4190" s="90"/>
      <c r="C4190" s="90"/>
    </row>
    <row r="4191">
      <c r="A4191" s="101"/>
      <c r="B4191" s="90"/>
      <c r="C4191" s="90"/>
    </row>
    <row r="4192">
      <c r="A4192" s="101"/>
      <c r="B4192" s="90"/>
      <c r="C4192" s="90"/>
    </row>
    <row r="4193">
      <c r="A4193" s="101"/>
      <c r="B4193" s="90"/>
      <c r="C4193" s="90"/>
    </row>
    <row r="4194">
      <c r="A4194" s="101"/>
      <c r="B4194" s="90"/>
      <c r="C4194" s="90"/>
    </row>
    <row r="4195">
      <c r="A4195" s="101"/>
      <c r="B4195" s="90"/>
      <c r="C4195" s="90"/>
    </row>
    <row r="4196">
      <c r="A4196" s="101"/>
      <c r="B4196" s="90"/>
      <c r="C4196" s="90"/>
    </row>
    <row r="4197">
      <c r="A4197" s="101"/>
      <c r="B4197" s="90"/>
      <c r="C4197" s="90"/>
    </row>
    <row r="4198">
      <c r="A4198" s="101"/>
      <c r="B4198" s="90"/>
      <c r="C4198" s="90"/>
    </row>
    <row r="4199">
      <c r="A4199" s="101"/>
      <c r="B4199" s="90"/>
      <c r="C4199" s="90"/>
    </row>
    <row r="4200">
      <c r="A4200" s="101"/>
      <c r="B4200" s="90"/>
      <c r="C4200" s="90"/>
    </row>
    <row r="4201">
      <c r="A4201" s="101"/>
      <c r="B4201" s="90"/>
      <c r="C4201" s="90"/>
    </row>
    <row r="4202">
      <c r="A4202" s="101"/>
      <c r="B4202" s="90"/>
      <c r="C4202" s="90"/>
    </row>
    <row r="4203">
      <c r="A4203" s="101"/>
      <c r="B4203" s="90"/>
      <c r="C4203" s="90"/>
    </row>
    <row r="4204">
      <c r="A4204" s="101"/>
      <c r="B4204" s="90"/>
      <c r="C4204" s="90"/>
    </row>
    <row r="4205">
      <c r="A4205" s="101"/>
      <c r="B4205" s="90"/>
      <c r="C4205" s="90"/>
    </row>
    <row r="4206">
      <c r="A4206" s="101"/>
      <c r="B4206" s="90"/>
      <c r="C4206" s="90"/>
    </row>
    <row r="4207">
      <c r="A4207" s="101"/>
      <c r="B4207" s="90"/>
      <c r="C4207" s="90"/>
    </row>
    <row r="4208">
      <c r="A4208" s="101"/>
      <c r="B4208" s="90"/>
      <c r="C4208" s="90"/>
    </row>
    <row r="4209">
      <c r="A4209" s="101"/>
      <c r="B4209" s="90"/>
      <c r="C4209" s="90"/>
    </row>
    <row r="4210">
      <c r="A4210" s="101"/>
      <c r="B4210" s="90"/>
      <c r="C4210" s="90"/>
    </row>
    <row r="4211">
      <c r="A4211" s="101"/>
      <c r="B4211" s="90"/>
      <c r="C4211" s="90"/>
    </row>
    <row r="4212">
      <c r="A4212" s="101"/>
      <c r="B4212" s="90"/>
      <c r="C4212" s="90"/>
    </row>
    <row r="4213">
      <c r="A4213" s="101"/>
      <c r="B4213" s="90"/>
      <c r="C4213" s="90"/>
    </row>
    <row r="4214">
      <c r="A4214" s="101"/>
      <c r="B4214" s="90"/>
      <c r="C4214" s="90"/>
    </row>
    <row r="4215">
      <c r="A4215" s="101"/>
      <c r="B4215" s="90"/>
      <c r="C4215" s="90"/>
    </row>
    <row r="4216">
      <c r="A4216" s="101"/>
      <c r="B4216" s="90"/>
      <c r="C4216" s="90"/>
    </row>
    <row r="4217">
      <c r="A4217" s="101"/>
      <c r="B4217" s="90"/>
      <c r="C4217" s="90"/>
    </row>
    <row r="4218">
      <c r="A4218" s="101"/>
      <c r="B4218" s="90"/>
      <c r="C4218" s="90"/>
    </row>
    <row r="4219">
      <c r="A4219" s="101"/>
      <c r="B4219" s="90"/>
      <c r="C4219" s="90"/>
    </row>
    <row r="4220">
      <c r="A4220" s="101"/>
      <c r="B4220" s="90"/>
      <c r="C4220" s="90"/>
    </row>
    <row r="4221">
      <c r="A4221" s="101"/>
      <c r="B4221" s="90"/>
      <c r="C4221" s="90"/>
    </row>
    <row r="4222">
      <c r="A4222" s="101"/>
      <c r="B4222" s="90"/>
      <c r="C4222" s="90"/>
    </row>
    <row r="4223">
      <c r="A4223" s="101"/>
      <c r="B4223" s="90"/>
      <c r="C4223" s="90"/>
    </row>
    <row r="4224">
      <c r="A4224" s="101"/>
      <c r="B4224" s="90"/>
      <c r="C4224" s="90"/>
    </row>
    <row r="4225">
      <c r="A4225" s="101"/>
      <c r="B4225" s="90"/>
      <c r="C4225" s="90"/>
    </row>
    <row r="4226">
      <c r="A4226" s="101"/>
      <c r="B4226" s="90"/>
      <c r="C4226" s="90"/>
    </row>
    <row r="4227">
      <c r="A4227" s="101"/>
      <c r="B4227" s="90"/>
      <c r="C4227" s="90"/>
    </row>
    <row r="4228">
      <c r="A4228" s="101"/>
      <c r="B4228" s="90"/>
      <c r="C4228" s="90"/>
    </row>
    <row r="4229">
      <c r="A4229" s="101"/>
      <c r="B4229" s="90"/>
      <c r="C4229" s="90"/>
    </row>
    <row r="4230">
      <c r="A4230" s="101"/>
      <c r="B4230" s="90"/>
      <c r="C4230" s="90"/>
    </row>
    <row r="4231">
      <c r="A4231" s="101"/>
      <c r="B4231" s="90"/>
      <c r="C4231" s="90"/>
    </row>
    <row r="4232">
      <c r="A4232" s="101"/>
      <c r="B4232" s="90"/>
      <c r="C4232" s="90"/>
    </row>
    <row r="4233">
      <c r="A4233" s="101"/>
      <c r="B4233" s="90"/>
      <c r="C4233" s="90"/>
    </row>
    <row r="4234">
      <c r="A4234" s="101"/>
      <c r="B4234" s="90"/>
      <c r="C4234" s="90"/>
    </row>
    <row r="4235">
      <c r="A4235" s="101"/>
      <c r="B4235" s="90"/>
      <c r="C4235" s="90"/>
    </row>
    <row r="4236">
      <c r="A4236" s="101"/>
      <c r="B4236" s="90"/>
      <c r="C4236" s="90"/>
    </row>
    <row r="4237">
      <c r="A4237" s="101"/>
      <c r="B4237" s="90"/>
      <c r="C4237" s="90"/>
    </row>
    <row r="4238">
      <c r="A4238" s="101"/>
      <c r="B4238" s="90"/>
      <c r="C4238" s="90"/>
    </row>
    <row r="4239">
      <c r="A4239" s="101"/>
      <c r="B4239" s="90"/>
      <c r="C4239" s="90"/>
    </row>
    <row r="4240">
      <c r="A4240" s="101"/>
      <c r="B4240" s="90"/>
      <c r="C4240" s="90"/>
    </row>
    <row r="4241">
      <c r="A4241" s="101"/>
      <c r="B4241" s="90"/>
      <c r="C4241" s="90"/>
    </row>
    <row r="4242">
      <c r="A4242" s="101"/>
      <c r="B4242" s="90"/>
      <c r="C4242" s="90"/>
    </row>
    <row r="4243">
      <c r="A4243" s="101"/>
      <c r="B4243" s="90"/>
      <c r="C4243" s="90"/>
    </row>
    <row r="4244">
      <c r="A4244" s="101"/>
      <c r="B4244" s="90"/>
      <c r="C4244" s="90"/>
    </row>
    <row r="4245">
      <c r="A4245" s="101"/>
      <c r="B4245" s="90"/>
      <c r="C4245" s="90"/>
    </row>
    <row r="4246">
      <c r="A4246" s="101"/>
      <c r="B4246" s="90"/>
      <c r="C4246" s="90"/>
    </row>
    <row r="4247">
      <c r="A4247" s="101"/>
      <c r="B4247" s="90"/>
      <c r="C4247" s="90"/>
    </row>
    <row r="4248">
      <c r="A4248" s="101"/>
      <c r="B4248" s="90"/>
      <c r="C4248" s="90"/>
    </row>
    <row r="4249">
      <c r="A4249" s="101"/>
      <c r="B4249" s="90"/>
      <c r="C4249" s="90"/>
    </row>
    <row r="4250">
      <c r="A4250" s="101"/>
      <c r="B4250" s="90"/>
      <c r="C4250" s="90"/>
    </row>
    <row r="4251">
      <c r="A4251" s="101"/>
      <c r="B4251" s="90"/>
      <c r="C4251" s="90"/>
    </row>
    <row r="4252">
      <c r="A4252" s="101"/>
      <c r="B4252" s="90"/>
      <c r="C4252" s="90"/>
    </row>
    <row r="4253">
      <c r="A4253" s="101"/>
      <c r="B4253" s="90"/>
      <c r="C4253" s="90"/>
    </row>
    <row r="4254">
      <c r="A4254" s="101"/>
      <c r="B4254" s="90"/>
      <c r="C4254" s="90"/>
    </row>
    <row r="4255">
      <c r="A4255" s="101"/>
      <c r="B4255" s="90"/>
      <c r="C4255" s="90"/>
    </row>
    <row r="4256">
      <c r="A4256" s="101"/>
      <c r="B4256" s="90"/>
      <c r="C4256" s="90"/>
    </row>
    <row r="4257">
      <c r="A4257" s="101"/>
      <c r="B4257" s="90"/>
      <c r="C4257" s="90"/>
    </row>
    <row r="4258">
      <c r="A4258" s="101"/>
      <c r="B4258" s="90"/>
      <c r="C4258" s="90"/>
    </row>
    <row r="4259">
      <c r="A4259" s="101"/>
      <c r="B4259" s="90"/>
      <c r="C4259" s="90"/>
    </row>
    <row r="4260">
      <c r="A4260" s="101"/>
      <c r="B4260" s="90"/>
      <c r="C4260" s="90"/>
    </row>
    <row r="4261">
      <c r="A4261" s="101"/>
      <c r="B4261" s="90"/>
      <c r="C4261" s="90"/>
    </row>
    <row r="4262">
      <c r="A4262" s="101"/>
      <c r="B4262" s="90"/>
      <c r="C4262" s="90"/>
    </row>
    <row r="4263">
      <c r="A4263" s="101"/>
      <c r="B4263" s="90"/>
      <c r="C4263" s="90"/>
    </row>
    <row r="4264">
      <c r="A4264" s="101"/>
      <c r="B4264" s="90"/>
      <c r="C4264" s="90"/>
    </row>
    <row r="4265">
      <c r="A4265" s="101"/>
      <c r="B4265" s="90"/>
      <c r="C4265" s="90"/>
    </row>
    <row r="4266">
      <c r="A4266" s="101"/>
      <c r="B4266" s="90"/>
      <c r="C4266" s="90"/>
    </row>
    <row r="4267">
      <c r="A4267" s="101"/>
      <c r="B4267" s="90"/>
      <c r="C4267" s="90"/>
    </row>
    <row r="4268">
      <c r="A4268" s="101"/>
      <c r="B4268" s="90"/>
      <c r="C4268" s="90"/>
    </row>
    <row r="4269">
      <c r="A4269" s="101"/>
      <c r="B4269" s="90"/>
      <c r="C4269" s="90"/>
    </row>
    <row r="4270">
      <c r="A4270" s="101"/>
      <c r="B4270" s="90"/>
      <c r="C4270" s="90"/>
    </row>
    <row r="4271">
      <c r="A4271" s="101"/>
      <c r="B4271" s="90"/>
      <c r="C4271" s="90"/>
    </row>
    <row r="4272">
      <c r="A4272" s="101"/>
      <c r="B4272" s="90"/>
      <c r="C4272" s="90"/>
    </row>
    <row r="4273">
      <c r="A4273" s="101"/>
      <c r="B4273" s="90"/>
      <c r="C4273" s="90"/>
    </row>
    <row r="4274">
      <c r="A4274" s="101"/>
      <c r="B4274" s="90"/>
      <c r="C4274" s="90"/>
    </row>
    <row r="4275">
      <c r="A4275" s="101"/>
      <c r="B4275" s="90"/>
      <c r="C4275" s="90"/>
    </row>
    <row r="4276">
      <c r="A4276" s="101"/>
      <c r="B4276" s="90"/>
      <c r="C4276" s="90"/>
    </row>
    <row r="4277">
      <c r="A4277" s="101"/>
      <c r="B4277" s="90"/>
      <c r="C4277" s="90"/>
    </row>
    <row r="4278">
      <c r="A4278" s="101"/>
      <c r="B4278" s="90"/>
      <c r="C4278" s="90"/>
    </row>
    <row r="4279">
      <c r="A4279" s="101"/>
      <c r="B4279" s="90"/>
      <c r="C4279" s="90"/>
    </row>
    <row r="4280">
      <c r="A4280" s="101"/>
      <c r="B4280" s="90"/>
      <c r="C4280" s="90"/>
    </row>
    <row r="4281">
      <c r="A4281" s="101"/>
      <c r="B4281" s="90"/>
      <c r="C4281" s="90"/>
    </row>
    <row r="4282">
      <c r="A4282" s="101"/>
      <c r="B4282" s="90"/>
      <c r="C4282" s="90"/>
    </row>
    <row r="4283">
      <c r="A4283" s="101"/>
      <c r="B4283" s="90"/>
      <c r="C4283" s="90"/>
    </row>
    <row r="4284">
      <c r="A4284" s="101"/>
      <c r="B4284" s="90"/>
      <c r="C4284" s="90"/>
    </row>
    <row r="4285">
      <c r="A4285" s="101"/>
      <c r="B4285" s="90"/>
      <c r="C4285" s="90"/>
    </row>
    <row r="4286">
      <c r="A4286" s="101"/>
      <c r="B4286" s="90"/>
      <c r="C4286" s="90"/>
    </row>
    <row r="4287">
      <c r="A4287" s="101"/>
      <c r="B4287" s="90"/>
      <c r="C4287" s="90"/>
    </row>
    <row r="4288">
      <c r="A4288" s="101"/>
      <c r="B4288" s="90"/>
      <c r="C4288" s="90"/>
    </row>
    <row r="4289">
      <c r="A4289" s="101"/>
      <c r="B4289" s="90"/>
      <c r="C4289" s="90"/>
    </row>
    <row r="4290">
      <c r="A4290" s="101"/>
      <c r="B4290" s="90"/>
      <c r="C4290" s="90"/>
    </row>
    <row r="4291">
      <c r="A4291" s="101"/>
      <c r="B4291" s="90"/>
      <c r="C4291" s="90"/>
    </row>
    <row r="4292">
      <c r="A4292" s="101"/>
      <c r="B4292" s="90"/>
      <c r="C4292" s="90"/>
    </row>
    <row r="4293">
      <c r="A4293" s="101"/>
      <c r="B4293" s="90"/>
      <c r="C4293" s="90"/>
    </row>
    <row r="4294">
      <c r="A4294" s="101"/>
      <c r="B4294" s="90"/>
      <c r="C4294" s="90"/>
    </row>
    <row r="4295">
      <c r="A4295" s="101"/>
      <c r="B4295" s="90"/>
      <c r="C4295" s="90"/>
    </row>
    <row r="4296">
      <c r="A4296" s="101"/>
      <c r="B4296" s="90"/>
      <c r="C4296" s="90"/>
    </row>
    <row r="4297">
      <c r="A4297" s="101"/>
      <c r="B4297" s="90"/>
      <c r="C4297" s="90"/>
    </row>
    <row r="4298">
      <c r="A4298" s="101"/>
      <c r="B4298" s="90"/>
      <c r="C4298" s="90"/>
    </row>
    <row r="4299">
      <c r="A4299" s="101"/>
      <c r="B4299" s="90"/>
      <c r="C4299" s="90"/>
    </row>
    <row r="4300">
      <c r="A4300" s="101"/>
      <c r="B4300" s="90"/>
      <c r="C4300" s="90"/>
    </row>
    <row r="4301">
      <c r="A4301" s="101"/>
      <c r="B4301" s="90"/>
      <c r="C4301" s="90"/>
    </row>
    <row r="4302">
      <c r="A4302" s="101"/>
      <c r="B4302" s="90"/>
      <c r="C4302" s="90"/>
    </row>
    <row r="4303">
      <c r="A4303" s="101"/>
      <c r="B4303" s="90"/>
      <c r="C4303" s="90"/>
    </row>
    <row r="4304">
      <c r="A4304" s="101"/>
      <c r="B4304" s="90"/>
      <c r="C4304" s="90"/>
    </row>
    <row r="4305">
      <c r="A4305" s="101"/>
      <c r="B4305" s="90"/>
      <c r="C4305" s="90"/>
    </row>
    <row r="4306">
      <c r="A4306" s="101"/>
      <c r="B4306" s="90"/>
      <c r="C4306" s="90"/>
    </row>
    <row r="4307">
      <c r="A4307" s="101"/>
      <c r="B4307" s="90"/>
      <c r="C4307" s="90"/>
    </row>
    <row r="4308">
      <c r="A4308" s="101"/>
      <c r="B4308" s="90"/>
      <c r="C4308" s="90"/>
    </row>
    <row r="4309">
      <c r="A4309" s="101"/>
      <c r="B4309" s="90"/>
      <c r="C4309" s="90"/>
    </row>
    <row r="4310">
      <c r="A4310" s="101"/>
      <c r="B4310" s="90"/>
      <c r="C4310" s="90"/>
    </row>
    <row r="4311">
      <c r="A4311" s="101"/>
      <c r="B4311" s="90"/>
      <c r="C4311" s="90"/>
    </row>
    <row r="4312">
      <c r="A4312" s="101"/>
      <c r="B4312" s="90"/>
      <c r="C4312" s="90"/>
    </row>
    <row r="4313">
      <c r="A4313" s="101"/>
      <c r="B4313" s="90"/>
      <c r="C4313" s="90"/>
    </row>
    <row r="4314">
      <c r="A4314" s="101"/>
      <c r="B4314" s="90"/>
      <c r="C4314" s="90"/>
    </row>
    <row r="4315">
      <c r="A4315" s="101"/>
      <c r="B4315" s="90"/>
      <c r="C4315" s="90"/>
    </row>
    <row r="4316">
      <c r="A4316" s="101"/>
      <c r="B4316" s="90"/>
      <c r="C4316" s="90"/>
    </row>
    <row r="4317">
      <c r="A4317" s="101"/>
      <c r="B4317" s="90"/>
      <c r="C4317" s="90"/>
    </row>
    <row r="4318">
      <c r="A4318" s="101"/>
      <c r="B4318" s="90"/>
      <c r="C4318" s="90"/>
    </row>
    <row r="4319">
      <c r="A4319" s="101"/>
      <c r="B4319" s="90"/>
      <c r="C4319" s="90"/>
    </row>
    <row r="4320">
      <c r="A4320" s="101"/>
      <c r="B4320" s="90"/>
      <c r="C4320" s="90"/>
    </row>
    <row r="4321">
      <c r="A4321" s="101"/>
      <c r="B4321" s="90"/>
      <c r="C4321" s="90"/>
    </row>
    <row r="4322">
      <c r="A4322" s="101"/>
      <c r="B4322" s="90"/>
      <c r="C4322" s="90"/>
    </row>
    <row r="4323">
      <c r="A4323" s="101"/>
      <c r="B4323" s="90"/>
      <c r="C4323" s="90"/>
    </row>
    <row r="4324">
      <c r="A4324" s="101"/>
      <c r="B4324" s="90"/>
      <c r="C4324" s="90"/>
    </row>
    <row r="4325">
      <c r="A4325" s="101"/>
      <c r="B4325" s="90"/>
      <c r="C4325" s="90"/>
    </row>
    <row r="4326">
      <c r="A4326" s="101"/>
      <c r="B4326" s="90"/>
      <c r="C4326" s="90"/>
    </row>
    <row r="4327">
      <c r="A4327" s="101"/>
      <c r="B4327" s="90"/>
      <c r="C4327" s="90"/>
    </row>
    <row r="4328">
      <c r="A4328" s="101"/>
      <c r="B4328" s="90"/>
      <c r="C4328" s="90"/>
    </row>
    <row r="4329">
      <c r="A4329" s="101"/>
      <c r="B4329" s="90"/>
      <c r="C4329" s="90"/>
    </row>
    <row r="4330">
      <c r="A4330" s="101"/>
      <c r="B4330" s="90"/>
      <c r="C4330" s="90"/>
    </row>
    <row r="4331">
      <c r="A4331" s="101"/>
      <c r="B4331" s="90"/>
      <c r="C4331" s="90"/>
    </row>
    <row r="4332">
      <c r="A4332" s="101"/>
      <c r="B4332" s="90"/>
      <c r="C4332" s="90"/>
    </row>
    <row r="4333">
      <c r="A4333" s="101"/>
      <c r="B4333" s="90"/>
      <c r="C4333" s="90"/>
    </row>
    <row r="4334">
      <c r="A4334" s="101"/>
      <c r="B4334" s="90"/>
      <c r="C4334" s="90"/>
    </row>
    <row r="4335">
      <c r="A4335" s="101"/>
      <c r="B4335" s="90"/>
      <c r="C4335" s="90"/>
    </row>
    <row r="4336">
      <c r="A4336" s="101"/>
      <c r="B4336" s="90"/>
      <c r="C4336" s="90"/>
    </row>
    <row r="4337">
      <c r="A4337" s="101"/>
      <c r="B4337" s="90"/>
      <c r="C4337" s="90"/>
    </row>
    <row r="4338">
      <c r="A4338" s="101"/>
      <c r="B4338" s="90"/>
      <c r="C4338" s="90"/>
    </row>
    <row r="4339">
      <c r="A4339" s="101"/>
      <c r="B4339" s="90"/>
      <c r="C4339" s="90"/>
    </row>
    <row r="4340">
      <c r="A4340" s="101"/>
      <c r="B4340" s="90"/>
      <c r="C4340" s="90"/>
    </row>
    <row r="4341">
      <c r="A4341" s="101"/>
      <c r="B4341" s="90"/>
      <c r="C4341" s="90"/>
    </row>
    <row r="4342">
      <c r="A4342" s="101"/>
      <c r="B4342" s="90"/>
      <c r="C4342" s="90"/>
    </row>
    <row r="4343">
      <c r="A4343" s="101"/>
      <c r="B4343" s="90"/>
      <c r="C4343" s="90"/>
    </row>
    <row r="4344">
      <c r="A4344" s="101"/>
      <c r="B4344" s="90"/>
      <c r="C4344" s="90"/>
    </row>
    <row r="4345">
      <c r="A4345" s="101"/>
      <c r="B4345" s="90"/>
      <c r="C4345" s="90"/>
    </row>
    <row r="4346">
      <c r="A4346" s="101"/>
      <c r="B4346" s="90"/>
      <c r="C4346" s="90"/>
    </row>
    <row r="4347">
      <c r="A4347" s="101"/>
      <c r="B4347" s="90"/>
      <c r="C4347" s="90"/>
    </row>
    <row r="4348">
      <c r="A4348" s="101"/>
      <c r="B4348" s="90"/>
      <c r="C4348" s="90"/>
    </row>
    <row r="4349">
      <c r="A4349" s="101"/>
      <c r="B4349" s="90"/>
      <c r="C4349" s="90"/>
    </row>
    <row r="4350">
      <c r="A4350" s="101"/>
      <c r="B4350" s="90"/>
      <c r="C4350" s="90"/>
    </row>
    <row r="4351">
      <c r="A4351" s="101"/>
      <c r="B4351" s="90"/>
      <c r="C4351" s="90"/>
    </row>
    <row r="4352">
      <c r="A4352" s="101"/>
      <c r="B4352" s="90"/>
      <c r="C4352" s="90"/>
    </row>
    <row r="4353">
      <c r="A4353" s="101"/>
      <c r="B4353" s="90"/>
      <c r="C4353" s="90"/>
    </row>
    <row r="4354">
      <c r="A4354" s="101"/>
      <c r="B4354" s="90"/>
      <c r="C4354" s="90"/>
    </row>
    <row r="4355">
      <c r="A4355" s="101"/>
      <c r="B4355" s="90"/>
      <c r="C4355" s="90"/>
    </row>
    <row r="4356">
      <c r="A4356" s="101"/>
      <c r="B4356" s="90"/>
      <c r="C4356" s="90"/>
    </row>
    <row r="4357">
      <c r="A4357" s="101"/>
      <c r="B4357" s="90"/>
      <c r="C4357" s="90"/>
    </row>
    <row r="4358">
      <c r="A4358" s="101"/>
      <c r="B4358" s="90"/>
      <c r="C4358" s="90"/>
    </row>
    <row r="4359">
      <c r="A4359" s="101"/>
      <c r="B4359" s="90"/>
      <c r="C4359" s="90"/>
    </row>
    <row r="4360">
      <c r="A4360" s="101"/>
      <c r="B4360" s="90"/>
      <c r="C4360" s="90"/>
    </row>
    <row r="4361">
      <c r="A4361" s="101"/>
      <c r="B4361" s="90"/>
      <c r="C4361" s="90"/>
    </row>
    <row r="4362">
      <c r="A4362" s="101"/>
      <c r="B4362" s="90"/>
      <c r="C4362" s="90"/>
    </row>
    <row r="4363">
      <c r="A4363" s="101"/>
      <c r="B4363" s="90"/>
      <c r="C4363" s="90"/>
    </row>
    <row r="4364">
      <c r="A4364" s="101"/>
      <c r="B4364" s="90"/>
      <c r="C4364" s="90"/>
    </row>
    <row r="4365">
      <c r="A4365" s="101"/>
      <c r="B4365" s="90"/>
      <c r="C4365" s="90"/>
    </row>
    <row r="4366">
      <c r="A4366" s="101"/>
      <c r="B4366" s="90"/>
      <c r="C4366" s="90"/>
    </row>
    <row r="4367">
      <c r="A4367" s="101"/>
      <c r="B4367" s="90"/>
      <c r="C4367" s="90"/>
    </row>
    <row r="4368">
      <c r="A4368" s="101"/>
      <c r="B4368" s="90"/>
      <c r="C4368" s="90"/>
    </row>
    <row r="4369">
      <c r="A4369" s="101"/>
      <c r="B4369" s="90"/>
      <c r="C4369" s="90"/>
    </row>
    <row r="4370">
      <c r="A4370" s="101"/>
      <c r="B4370" s="90"/>
      <c r="C4370" s="90"/>
    </row>
    <row r="4371">
      <c r="A4371" s="101"/>
      <c r="B4371" s="90"/>
      <c r="C4371" s="90"/>
    </row>
    <row r="4372">
      <c r="A4372" s="101"/>
      <c r="B4372" s="90"/>
      <c r="C4372" s="90"/>
    </row>
    <row r="4373">
      <c r="A4373" s="101"/>
      <c r="B4373" s="90"/>
      <c r="C4373" s="90"/>
    </row>
    <row r="4374">
      <c r="A4374" s="101"/>
      <c r="B4374" s="90"/>
      <c r="C4374" s="90"/>
    </row>
    <row r="4375">
      <c r="A4375" s="101"/>
      <c r="B4375" s="90"/>
      <c r="C4375" s="90"/>
    </row>
    <row r="4376">
      <c r="A4376" s="101"/>
      <c r="B4376" s="90"/>
      <c r="C4376" s="90"/>
    </row>
    <row r="4377">
      <c r="A4377" s="101"/>
      <c r="B4377" s="90"/>
      <c r="C4377" s="90"/>
    </row>
    <row r="4378">
      <c r="A4378" s="101"/>
      <c r="B4378" s="90"/>
      <c r="C4378" s="90"/>
    </row>
    <row r="4379">
      <c r="A4379" s="101"/>
      <c r="B4379" s="90"/>
      <c r="C4379" s="90"/>
    </row>
    <row r="4380">
      <c r="A4380" s="101"/>
      <c r="B4380" s="90"/>
      <c r="C4380" s="90"/>
    </row>
    <row r="4381">
      <c r="A4381" s="101"/>
      <c r="B4381" s="90"/>
      <c r="C4381" s="90"/>
    </row>
    <row r="4382">
      <c r="A4382" s="101"/>
      <c r="B4382" s="90"/>
      <c r="C4382" s="90"/>
    </row>
    <row r="4383">
      <c r="A4383" s="101"/>
      <c r="B4383" s="90"/>
      <c r="C4383" s="90"/>
    </row>
    <row r="4384">
      <c r="A4384" s="101"/>
      <c r="B4384" s="90"/>
      <c r="C4384" s="90"/>
    </row>
    <row r="4385">
      <c r="A4385" s="101"/>
      <c r="B4385" s="90"/>
      <c r="C4385" s="90"/>
    </row>
    <row r="4386">
      <c r="A4386" s="101"/>
      <c r="B4386" s="90"/>
      <c r="C4386" s="90"/>
    </row>
    <row r="4387">
      <c r="A4387" s="101"/>
      <c r="B4387" s="90"/>
      <c r="C4387" s="90"/>
    </row>
    <row r="4388">
      <c r="A4388" s="101"/>
      <c r="B4388" s="90"/>
      <c r="C4388" s="90"/>
    </row>
    <row r="4389">
      <c r="A4389" s="101"/>
      <c r="B4389" s="90"/>
      <c r="C4389" s="90"/>
    </row>
    <row r="4390">
      <c r="A4390" s="101"/>
      <c r="B4390" s="90"/>
      <c r="C4390" s="90"/>
    </row>
    <row r="4391">
      <c r="A4391" s="101"/>
      <c r="B4391" s="90"/>
      <c r="C4391" s="90"/>
    </row>
    <row r="4392">
      <c r="A4392" s="101"/>
      <c r="B4392" s="90"/>
      <c r="C4392" s="90"/>
    </row>
    <row r="4393">
      <c r="A4393" s="101"/>
      <c r="B4393" s="90"/>
      <c r="C4393" s="90"/>
    </row>
    <row r="4394">
      <c r="A4394" s="101"/>
      <c r="B4394" s="90"/>
      <c r="C4394" s="90"/>
    </row>
    <row r="4395">
      <c r="A4395" s="101"/>
      <c r="B4395" s="90"/>
      <c r="C4395" s="90"/>
    </row>
    <row r="4396">
      <c r="A4396" s="101"/>
      <c r="B4396" s="90"/>
      <c r="C4396" s="90"/>
    </row>
    <row r="4397">
      <c r="A4397" s="101"/>
      <c r="B4397" s="90"/>
      <c r="C4397" s="90"/>
    </row>
    <row r="4398">
      <c r="A4398" s="101"/>
      <c r="B4398" s="90"/>
      <c r="C4398" s="90"/>
    </row>
    <row r="4399">
      <c r="A4399" s="101"/>
      <c r="B4399" s="90"/>
      <c r="C4399" s="90"/>
    </row>
    <row r="4400">
      <c r="A4400" s="101"/>
      <c r="B4400" s="90"/>
      <c r="C4400" s="90"/>
    </row>
    <row r="4401">
      <c r="A4401" s="101"/>
      <c r="B4401" s="90"/>
      <c r="C4401" s="90"/>
    </row>
    <row r="4402">
      <c r="A4402" s="101"/>
      <c r="B4402" s="90"/>
      <c r="C4402" s="90"/>
    </row>
    <row r="4403">
      <c r="A4403" s="101"/>
      <c r="B4403" s="90"/>
      <c r="C4403" s="90"/>
    </row>
    <row r="4404">
      <c r="A4404" s="101"/>
      <c r="B4404" s="90"/>
      <c r="C4404" s="90"/>
    </row>
    <row r="4405">
      <c r="A4405" s="101"/>
      <c r="B4405" s="90"/>
      <c r="C4405" s="90"/>
    </row>
    <row r="4406">
      <c r="A4406" s="101"/>
      <c r="B4406" s="90"/>
      <c r="C4406" s="90"/>
    </row>
    <row r="4407">
      <c r="A4407" s="101"/>
      <c r="B4407" s="90"/>
      <c r="C4407" s="90"/>
    </row>
    <row r="4408">
      <c r="A4408" s="101"/>
      <c r="B4408" s="90"/>
      <c r="C4408" s="90"/>
    </row>
    <row r="4409">
      <c r="A4409" s="101"/>
      <c r="B4409" s="90"/>
      <c r="C4409" s="90"/>
    </row>
    <row r="4410">
      <c r="A4410" s="101"/>
      <c r="B4410" s="90"/>
      <c r="C4410" s="90"/>
    </row>
    <row r="4411">
      <c r="A4411" s="101"/>
      <c r="B4411" s="90"/>
      <c r="C4411" s="90"/>
    </row>
    <row r="4412">
      <c r="A4412" s="101"/>
      <c r="B4412" s="90"/>
      <c r="C4412" s="90"/>
    </row>
    <row r="4413">
      <c r="A4413" s="101"/>
      <c r="B4413" s="90"/>
      <c r="C4413" s="90"/>
    </row>
    <row r="4414">
      <c r="A4414" s="101"/>
      <c r="B4414" s="90"/>
      <c r="C4414" s="90"/>
    </row>
    <row r="4415">
      <c r="A4415" s="101"/>
      <c r="B4415" s="90"/>
      <c r="C4415" s="90"/>
    </row>
    <row r="4416">
      <c r="A4416" s="101"/>
      <c r="B4416" s="90"/>
      <c r="C4416" s="90"/>
    </row>
    <row r="4417">
      <c r="A4417" s="101"/>
      <c r="B4417" s="90"/>
      <c r="C4417" s="90"/>
    </row>
    <row r="4418">
      <c r="A4418" s="101"/>
      <c r="B4418" s="90"/>
      <c r="C4418" s="90"/>
    </row>
    <row r="4419">
      <c r="A4419" s="101"/>
      <c r="B4419" s="90"/>
      <c r="C4419" s="90"/>
    </row>
    <row r="4420">
      <c r="A4420" s="101"/>
      <c r="B4420" s="90"/>
      <c r="C4420" s="90"/>
    </row>
    <row r="4421">
      <c r="A4421" s="101"/>
      <c r="B4421" s="90"/>
      <c r="C4421" s="90"/>
    </row>
    <row r="4422">
      <c r="A4422" s="101"/>
      <c r="B4422" s="90"/>
      <c r="C4422" s="90"/>
    </row>
    <row r="4423">
      <c r="A4423" s="101"/>
      <c r="B4423" s="90"/>
      <c r="C4423" s="90"/>
    </row>
    <row r="4424">
      <c r="A4424" s="101"/>
      <c r="B4424" s="90"/>
      <c r="C4424" s="90"/>
    </row>
    <row r="4425">
      <c r="A4425" s="101"/>
      <c r="B4425" s="90"/>
      <c r="C4425" s="90"/>
    </row>
    <row r="4426">
      <c r="A4426" s="101"/>
      <c r="B4426" s="90"/>
      <c r="C4426" s="90"/>
    </row>
    <row r="4427">
      <c r="A4427" s="101"/>
      <c r="B4427" s="90"/>
      <c r="C4427" s="90"/>
    </row>
    <row r="4428">
      <c r="A4428" s="101"/>
      <c r="B4428" s="90"/>
      <c r="C4428" s="90"/>
    </row>
    <row r="4429">
      <c r="A4429" s="101"/>
      <c r="B4429" s="90"/>
      <c r="C4429" s="90"/>
    </row>
    <row r="4430">
      <c r="A4430" s="101"/>
      <c r="B4430" s="90"/>
      <c r="C4430" s="90"/>
    </row>
    <row r="4431">
      <c r="A4431" s="101"/>
      <c r="B4431" s="90"/>
      <c r="C4431" s="90"/>
    </row>
    <row r="4432">
      <c r="A4432" s="101"/>
      <c r="B4432" s="90"/>
      <c r="C4432" s="90"/>
    </row>
    <row r="4433">
      <c r="A4433" s="101"/>
      <c r="B4433" s="90"/>
      <c r="C4433" s="90"/>
    </row>
    <row r="4434">
      <c r="A4434" s="101"/>
      <c r="B4434" s="90"/>
      <c r="C4434" s="90"/>
    </row>
    <row r="4435">
      <c r="A4435" s="101"/>
      <c r="B4435" s="90"/>
      <c r="C4435" s="90"/>
    </row>
    <row r="4436">
      <c r="A4436" s="101"/>
      <c r="B4436" s="90"/>
      <c r="C4436" s="90"/>
    </row>
    <row r="4437">
      <c r="A4437" s="101"/>
      <c r="B4437" s="90"/>
      <c r="C4437" s="90"/>
    </row>
    <row r="4438">
      <c r="A4438" s="101"/>
      <c r="B4438" s="90"/>
      <c r="C4438" s="90"/>
    </row>
    <row r="4439">
      <c r="A4439" s="101"/>
      <c r="B4439" s="90"/>
      <c r="C4439" s="90"/>
    </row>
    <row r="4440">
      <c r="A4440" s="101"/>
      <c r="B4440" s="90"/>
      <c r="C4440" s="90"/>
    </row>
    <row r="4441">
      <c r="A4441" s="101"/>
      <c r="B4441" s="90"/>
      <c r="C4441" s="90"/>
    </row>
    <row r="4442">
      <c r="A4442" s="101"/>
      <c r="B4442" s="90"/>
      <c r="C4442" s="90"/>
    </row>
    <row r="4443">
      <c r="A4443" s="101"/>
      <c r="B4443" s="90"/>
      <c r="C4443" s="90"/>
    </row>
    <row r="4444">
      <c r="A4444" s="101"/>
      <c r="B4444" s="90"/>
      <c r="C4444" s="90"/>
    </row>
    <row r="4445">
      <c r="A4445" s="101"/>
      <c r="B4445" s="90"/>
      <c r="C4445" s="90"/>
    </row>
    <row r="4446">
      <c r="A4446" s="101"/>
      <c r="B4446" s="90"/>
      <c r="C4446" s="90"/>
    </row>
    <row r="4447">
      <c r="A4447" s="101"/>
      <c r="B4447" s="90"/>
      <c r="C4447" s="90"/>
    </row>
    <row r="4448">
      <c r="A4448" s="101"/>
      <c r="B4448" s="90"/>
      <c r="C4448" s="90"/>
    </row>
    <row r="4449">
      <c r="A4449" s="101"/>
      <c r="B4449" s="90"/>
      <c r="C4449" s="90"/>
    </row>
    <row r="4450">
      <c r="A4450" s="101"/>
      <c r="B4450" s="90"/>
      <c r="C4450" s="90"/>
    </row>
    <row r="4451">
      <c r="A4451" s="101"/>
      <c r="B4451" s="90"/>
      <c r="C4451" s="90"/>
    </row>
    <row r="4452">
      <c r="A4452" s="101"/>
      <c r="B4452" s="90"/>
      <c r="C4452" s="90"/>
    </row>
    <row r="4453">
      <c r="A4453" s="101"/>
      <c r="B4453" s="90"/>
      <c r="C4453" s="90"/>
    </row>
    <row r="4454">
      <c r="A4454" s="101"/>
      <c r="B4454" s="90"/>
      <c r="C4454" s="90"/>
    </row>
    <row r="4455">
      <c r="A4455" s="101"/>
      <c r="B4455" s="90"/>
      <c r="C4455" s="90"/>
    </row>
    <row r="4456">
      <c r="A4456" s="101"/>
      <c r="B4456" s="90"/>
      <c r="C4456" s="90"/>
    </row>
    <row r="4457">
      <c r="A4457" s="101"/>
      <c r="B4457" s="90"/>
      <c r="C4457" s="90"/>
    </row>
    <row r="4458">
      <c r="A4458" s="101"/>
      <c r="B4458" s="90"/>
      <c r="C4458" s="90"/>
    </row>
    <row r="4459">
      <c r="A4459" s="101"/>
      <c r="B4459" s="90"/>
      <c r="C4459" s="90"/>
    </row>
    <row r="4460">
      <c r="A4460" s="101"/>
      <c r="B4460" s="90"/>
      <c r="C4460" s="90"/>
    </row>
    <row r="4461">
      <c r="A4461" s="101"/>
      <c r="B4461" s="90"/>
      <c r="C4461" s="90"/>
    </row>
    <row r="4462">
      <c r="A4462" s="101"/>
      <c r="B4462" s="90"/>
      <c r="C4462" s="90"/>
    </row>
    <row r="4463">
      <c r="A4463" s="101"/>
      <c r="B4463" s="90"/>
      <c r="C4463" s="90"/>
    </row>
    <row r="4464">
      <c r="A4464" s="101"/>
      <c r="B4464" s="90"/>
      <c r="C4464" s="90"/>
    </row>
    <row r="4465">
      <c r="A4465" s="101"/>
      <c r="B4465" s="90"/>
      <c r="C4465" s="90"/>
    </row>
    <row r="4466">
      <c r="A4466" s="101"/>
      <c r="B4466" s="90"/>
      <c r="C4466" s="90"/>
    </row>
    <row r="4467">
      <c r="A4467" s="101"/>
      <c r="B4467" s="90"/>
      <c r="C4467" s="90"/>
    </row>
    <row r="4468">
      <c r="A4468" s="101"/>
      <c r="B4468" s="90"/>
      <c r="C4468" s="90"/>
    </row>
    <row r="4469">
      <c r="A4469" s="101"/>
      <c r="B4469" s="90"/>
      <c r="C4469" s="90"/>
    </row>
    <row r="4470">
      <c r="A4470" s="101"/>
      <c r="B4470" s="90"/>
      <c r="C4470" s="90"/>
    </row>
    <row r="4471">
      <c r="A4471" s="101"/>
      <c r="B4471" s="90"/>
      <c r="C4471" s="90"/>
    </row>
    <row r="4472">
      <c r="A4472" s="101"/>
      <c r="B4472" s="90"/>
      <c r="C4472" s="90"/>
    </row>
    <row r="4473">
      <c r="A4473" s="101"/>
      <c r="B4473" s="90"/>
      <c r="C4473" s="90"/>
    </row>
    <row r="4474">
      <c r="A4474" s="101"/>
      <c r="B4474" s="90"/>
      <c r="C4474" s="90"/>
    </row>
    <row r="4475">
      <c r="A4475" s="101"/>
      <c r="B4475" s="90"/>
      <c r="C4475" s="90"/>
    </row>
    <row r="4476">
      <c r="A4476" s="101"/>
      <c r="B4476" s="90"/>
      <c r="C4476" s="90"/>
    </row>
    <row r="4477">
      <c r="A4477" s="101"/>
      <c r="B4477" s="90"/>
      <c r="C4477" s="90"/>
    </row>
    <row r="4478">
      <c r="A4478" s="101"/>
      <c r="B4478" s="90"/>
      <c r="C4478" s="90"/>
    </row>
    <row r="4479">
      <c r="A4479" s="101"/>
      <c r="B4479" s="90"/>
      <c r="C4479" s="90"/>
    </row>
    <row r="4480">
      <c r="A4480" s="101"/>
      <c r="B4480" s="90"/>
      <c r="C4480" s="90"/>
    </row>
    <row r="4481">
      <c r="A4481" s="101"/>
      <c r="B4481" s="90"/>
      <c r="C4481" s="90"/>
    </row>
    <row r="4482">
      <c r="A4482" s="101"/>
      <c r="B4482" s="90"/>
      <c r="C4482" s="90"/>
    </row>
    <row r="4483">
      <c r="A4483" s="101"/>
      <c r="B4483" s="90"/>
      <c r="C4483" s="90"/>
    </row>
    <row r="4484">
      <c r="A4484" s="101"/>
      <c r="B4484" s="90"/>
      <c r="C4484" s="90"/>
    </row>
    <row r="4485">
      <c r="A4485" s="101"/>
      <c r="B4485" s="90"/>
      <c r="C4485" s="90"/>
    </row>
    <row r="4486">
      <c r="A4486" s="101"/>
      <c r="B4486" s="90"/>
      <c r="C4486" s="90"/>
    </row>
    <row r="4487">
      <c r="A4487" s="101"/>
      <c r="B4487" s="90"/>
      <c r="C4487" s="90"/>
    </row>
    <row r="4488">
      <c r="A4488" s="101"/>
      <c r="B4488" s="90"/>
      <c r="C4488" s="90"/>
    </row>
    <row r="4489">
      <c r="A4489" s="101"/>
      <c r="B4489" s="90"/>
      <c r="C4489" s="90"/>
    </row>
    <row r="4490">
      <c r="A4490" s="101"/>
      <c r="B4490" s="90"/>
      <c r="C4490" s="90"/>
    </row>
    <row r="4491">
      <c r="A4491" s="101"/>
      <c r="B4491" s="90"/>
      <c r="C4491" s="90"/>
    </row>
    <row r="4492">
      <c r="A4492" s="101"/>
      <c r="B4492" s="90"/>
      <c r="C4492" s="90"/>
    </row>
    <row r="4493">
      <c r="A4493" s="101"/>
      <c r="B4493" s="90"/>
      <c r="C4493" s="90"/>
    </row>
    <row r="4494">
      <c r="A4494" s="101"/>
      <c r="B4494" s="90"/>
      <c r="C4494" s="90"/>
    </row>
    <row r="4495">
      <c r="A4495" s="101"/>
      <c r="B4495" s="90"/>
      <c r="C4495" s="90"/>
    </row>
    <row r="4496">
      <c r="A4496" s="101"/>
      <c r="B4496" s="90"/>
      <c r="C4496" s="90"/>
    </row>
    <row r="4497">
      <c r="A4497" s="101"/>
      <c r="B4497" s="90"/>
      <c r="C4497" s="90"/>
    </row>
    <row r="4498">
      <c r="A4498" s="101"/>
      <c r="B4498" s="90"/>
      <c r="C4498" s="90"/>
    </row>
    <row r="4499">
      <c r="A4499" s="101"/>
      <c r="B4499" s="90"/>
      <c r="C4499" s="90"/>
    </row>
    <row r="4500">
      <c r="A4500" s="101"/>
      <c r="B4500" s="90"/>
      <c r="C4500" s="90"/>
    </row>
    <row r="4501">
      <c r="A4501" s="101"/>
      <c r="B4501" s="90"/>
      <c r="C4501" s="90"/>
    </row>
    <row r="4502">
      <c r="A4502" s="101"/>
      <c r="B4502" s="90"/>
      <c r="C4502" s="90"/>
    </row>
    <row r="4503">
      <c r="A4503" s="101"/>
      <c r="B4503" s="90"/>
      <c r="C4503" s="90"/>
    </row>
    <row r="4504">
      <c r="A4504" s="101"/>
      <c r="B4504" s="90"/>
      <c r="C4504" s="90"/>
    </row>
    <row r="4505">
      <c r="A4505" s="101"/>
      <c r="B4505" s="90"/>
      <c r="C4505" s="90"/>
    </row>
    <row r="4506">
      <c r="A4506" s="101"/>
      <c r="B4506" s="90"/>
      <c r="C4506" s="90"/>
    </row>
    <row r="4507">
      <c r="A4507" s="101"/>
      <c r="B4507" s="90"/>
      <c r="C4507" s="90"/>
    </row>
    <row r="4508">
      <c r="A4508" s="101"/>
      <c r="B4508" s="90"/>
      <c r="C4508" s="90"/>
    </row>
    <row r="4509">
      <c r="A4509" s="101"/>
      <c r="B4509" s="90"/>
      <c r="C4509" s="90"/>
    </row>
    <row r="4510">
      <c r="A4510" s="101"/>
      <c r="B4510" s="90"/>
      <c r="C4510" s="90"/>
    </row>
    <row r="4511">
      <c r="A4511" s="101"/>
      <c r="B4511" s="90"/>
      <c r="C4511" s="90"/>
    </row>
    <row r="4512">
      <c r="A4512" s="101"/>
      <c r="B4512" s="90"/>
      <c r="C4512" s="90"/>
    </row>
    <row r="4513">
      <c r="A4513" s="101"/>
      <c r="B4513" s="90"/>
      <c r="C4513" s="90"/>
    </row>
    <row r="4514">
      <c r="A4514" s="101"/>
      <c r="B4514" s="90"/>
      <c r="C4514" s="90"/>
    </row>
    <row r="4515">
      <c r="A4515" s="101"/>
      <c r="B4515" s="90"/>
      <c r="C4515" s="90"/>
    </row>
    <row r="4516">
      <c r="A4516" s="101"/>
      <c r="B4516" s="90"/>
      <c r="C4516" s="90"/>
    </row>
    <row r="4517">
      <c r="A4517" s="101"/>
      <c r="B4517" s="90"/>
      <c r="C4517" s="90"/>
    </row>
    <row r="4518">
      <c r="A4518" s="101"/>
      <c r="B4518" s="90"/>
      <c r="C4518" s="90"/>
    </row>
    <row r="4519">
      <c r="A4519" s="101"/>
      <c r="B4519" s="90"/>
      <c r="C4519" s="90"/>
    </row>
    <row r="4520">
      <c r="A4520" s="101"/>
      <c r="B4520" s="90"/>
      <c r="C4520" s="90"/>
    </row>
    <row r="4521">
      <c r="A4521" s="101"/>
      <c r="B4521" s="90"/>
      <c r="C4521" s="90"/>
    </row>
    <row r="4522">
      <c r="A4522" s="101"/>
      <c r="B4522" s="90"/>
      <c r="C4522" s="90"/>
    </row>
    <row r="4523">
      <c r="A4523" s="101"/>
      <c r="B4523" s="90"/>
      <c r="C4523" s="90"/>
    </row>
    <row r="4524">
      <c r="A4524" s="101"/>
      <c r="B4524" s="90"/>
      <c r="C4524" s="90"/>
    </row>
    <row r="4525">
      <c r="A4525" s="101"/>
      <c r="B4525" s="90"/>
      <c r="C4525" s="90"/>
    </row>
    <row r="4526">
      <c r="A4526" s="101"/>
      <c r="B4526" s="90"/>
      <c r="C4526" s="90"/>
    </row>
    <row r="4527">
      <c r="A4527" s="101"/>
      <c r="B4527" s="90"/>
      <c r="C4527" s="90"/>
    </row>
    <row r="4528">
      <c r="A4528" s="101"/>
      <c r="B4528" s="90"/>
      <c r="C4528" s="90"/>
    </row>
    <row r="4529">
      <c r="A4529" s="101"/>
      <c r="B4529" s="90"/>
      <c r="C4529" s="90"/>
    </row>
    <row r="4530">
      <c r="A4530" s="101"/>
      <c r="B4530" s="90"/>
      <c r="C4530" s="90"/>
    </row>
    <row r="4531">
      <c r="A4531" s="101"/>
      <c r="B4531" s="90"/>
      <c r="C4531" s="90"/>
    </row>
    <row r="4532">
      <c r="A4532" s="101"/>
      <c r="B4532" s="90"/>
      <c r="C4532" s="90"/>
    </row>
    <row r="4533">
      <c r="A4533" s="101"/>
      <c r="B4533" s="90"/>
      <c r="C4533" s="90"/>
    </row>
    <row r="4534">
      <c r="A4534" s="101"/>
      <c r="B4534" s="90"/>
      <c r="C4534" s="90"/>
    </row>
    <row r="4535">
      <c r="A4535" s="101"/>
      <c r="B4535" s="90"/>
      <c r="C4535" s="90"/>
    </row>
    <row r="4536">
      <c r="A4536" s="101"/>
      <c r="B4536" s="90"/>
      <c r="C4536" s="90"/>
    </row>
    <row r="4537">
      <c r="A4537" s="101"/>
      <c r="B4537" s="90"/>
      <c r="C4537" s="90"/>
    </row>
    <row r="4538">
      <c r="A4538" s="101"/>
      <c r="B4538" s="90"/>
      <c r="C4538" s="90"/>
    </row>
    <row r="4539">
      <c r="A4539" s="101"/>
      <c r="B4539" s="90"/>
      <c r="C4539" s="90"/>
    </row>
    <row r="4540">
      <c r="A4540" s="101"/>
      <c r="B4540" s="90"/>
      <c r="C4540" s="90"/>
    </row>
    <row r="4541">
      <c r="A4541" s="101"/>
      <c r="B4541" s="90"/>
      <c r="C4541" s="90"/>
    </row>
    <row r="4542">
      <c r="A4542" s="101"/>
      <c r="B4542" s="90"/>
      <c r="C4542" s="90"/>
    </row>
    <row r="4543">
      <c r="A4543" s="101"/>
      <c r="B4543" s="90"/>
      <c r="C4543" s="90"/>
    </row>
    <row r="4544">
      <c r="A4544" s="101"/>
      <c r="B4544" s="90"/>
      <c r="C4544" s="90"/>
    </row>
    <row r="4545">
      <c r="A4545" s="101"/>
      <c r="B4545" s="90"/>
      <c r="C4545" s="90"/>
    </row>
    <row r="4546">
      <c r="A4546" s="101"/>
      <c r="B4546" s="90"/>
      <c r="C4546" s="90"/>
    </row>
    <row r="4547">
      <c r="A4547" s="101"/>
      <c r="B4547" s="90"/>
      <c r="C4547" s="90"/>
    </row>
    <row r="4548">
      <c r="A4548" s="101"/>
      <c r="B4548" s="90"/>
      <c r="C4548" s="90"/>
    </row>
    <row r="4549">
      <c r="A4549" s="101"/>
      <c r="B4549" s="90"/>
      <c r="C4549" s="90"/>
    </row>
    <row r="4550">
      <c r="A4550" s="101"/>
      <c r="B4550" s="90"/>
      <c r="C4550" s="90"/>
    </row>
    <row r="4551">
      <c r="A4551" s="101"/>
      <c r="B4551" s="90"/>
      <c r="C4551" s="90"/>
    </row>
    <row r="4552">
      <c r="A4552" s="101"/>
      <c r="B4552" s="90"/>
      <c r="C4552" s="90"/>
    </row>
    <row r="4553">
      <c r="A4553" s="101"/>
      <c r="B4553" s="90"/>
      <c r="C4553" s="90"/>
    </row>
    <row r="4554">
      <c r="A4554" s="101"/>
      <c r="B4554" s="90"/>
      <c r="C4554" s="90"/>
    </row>
    <row r="4555">
      <c r="A4555" s="101"/>
      <c r="B4555" s="90"/>
      <c r="C4555" s="90"/>
    </row>
    <row r="4556">
      <c r="A4556" s="101"/>
      <c r="B4556" s="90"/>
      <c r="C4556" s="90"/>
    </row>
    <row r="4557">
      <c r="A4557" s="101"/>
      <c r="B4557" s="90"/>
      <c r="C4557" s="90"/>
    </row>
    <row r="4558">
      <c r="A4558" s="101"/>
      <c r="B4558" s="90"/>
      <c r="C4558" s="90"/>
    </row>
    <row r="4559">
      <c r="A4559" s="101"/>
      <c r="B4559" s="90"/>
      <c r="C4559" s="90"/>
    </row>
    <row r="4560">
      <c r="A4560" s="101"/>
      <c r="B4560" s="90"/>
      <c r="C4560" s="90"/>
    </row>
    <row r="4561">
      <c r="A4561" s="101"/>
      <c r="B4561" s="90"/>
      <c r="C4561" s="90"/>
    </row>
    <row r="4562">
      <c r="A4562" s="101"/>
      <c r="B4562" s="90"/>
      <c r="C4562" s="90"/>
    </row>
    <row r="4563">
      <c r="A4563" s="101"/>
      <c r="B4563" s="90"/>
      <c r="C4563" s="90"/>
    </row>
    <row r="4564">
      <c r="A4564" s="101"/>
      <c r="B4564" s="90"/>
      <c r="C4564" s="90"/>
    </row>
    <row r="4565">
      <c r="A4565" s="101"/>
      <c r="B4565" s="90"/>
      <c r="C4565" s="90"/>
    </row>
    <row r="4566">
      <c r="A4566" s="101"/>
      <c r="B4566" s="90"/>
      <c r="C4566" s="90"/>
    </row>
    <row r="4567">
      <c r="A4567" s="101"/>
      <c r="B4567" s="90"/>
      <c r="C4567" s="90"/>
    </row>
    <row r="4568">
      <c r="A4568" s="101"/>
      <c r="B4568" s="90"/>
      <c r="C4568" s="90"/>
    </row>
    <row r="4569">
      <c r="A4569" s="101"/>
      <c r="B4569" s="90"/>
      <c r="C4569" s="90"/>
    </row>
    <row r="4570">
      <c r="A4570" s="101"/>
      <c r="B4570" s="90"/>
      <c r="C4570" s="90"/>
    </row>
    <row r="4571">
      <c r="A4571" s="101"/>
      <c r="B4571" s="90"/>
      <c r="C4571" s="90"/>
    </row>
    <row r="4572">
      <c r="A4572" s="101"/>
      <c r="B4572" s="90"/>
      <c r="C4572" s="90"/>
    </row>
    <row r="4573">
      <c r="A4573" s="101"/>
      <c r="B4573" s="90"/>
      <c r="C4573" s="90"/>
    </row>
    <row r="4574">
      <c r="A4574" s="101"/>
      <c r="B4574" s="90"/>
      <c r="C4574" s="90"/>
    </row>
    <row r="4575">
      <c r="A4575" s="101"/>
      <c r="B4575" s="90"/>
      <c r="C4575" s="90"/>
    </row>
    <row r="4576">
      <c r="A4576" s="101"/>
      <c r="B4576" s="90"/>
      <c r="C4576" s="90"/>
    </row>
    <row r="4577">
      <c r="A4577" s="101"/>
      <c r="B4577" s="90"/>
      <c r="C4577" s="90"/>
    </row>
    <row r="4578">
      <c r="A4578" s="101"/>
      <c r="B4578" s="90"/>
      <c r="C4578" s="90"/>
    </row>
    <row r="4579">
      <c r="A4579" s="101"/>
      <c r="B4579" s="90"/>
      <c r="C4579" s="90"/>
    </row>
    <row r="4580">
      <c r="A4580" s="101"/>
      <c r="B4580" s="90"/>
      <c r="C4580" s="90"/>
    </row>
    <row r="4581">
      <c r="A4581" s="101"/>
      <c r="B4581" s="90"/>
      <c r="C4581" s="90"/>
    </row>
    <row r="4582">
      <c r="A4582" s="101"/>
      <c r="B4582" s="90"/>
      <c r="C4582" s="90"/>
    </row>
    <row r="4583">
      <c r="A4583" s="101"/>
      <c r="B4583" s="90"/>
      <c r="C4583" s="90"/>
    </row>
    <row r="4584">
      <c r="A4584" s="101"/>
      <c r="B4584" s="90"/>
      <c r="C4584" s="90"/>
    </row>
    <row r="4585">
      <c r="A4585" s="101"/>
      <c r="B4585" s="90"/>
      <c r="C4585" s="90"/>
    </row>
    <row r="4586">
      <c r="A4586" s="101"/>
      <c r="B4586" s="90"/>
      <c r="C4586" s="90"/>
    </row>
    <row r="4587">
      <c r="A4587" s="101"/>
      <c r="B4587" s="90"/>
      <c r="C4587" s="90"/>
    </row>
    <row r="4588">
      <c r="A4588" s="101"/>
      <c r="B4588" s="90"/>
      <c r="C4588" s="90"/>
    </row>
    <row r="4589">
      <c r="A4589" s="101"/>
      <c r="B4589" s="90"/>
      <c r="C4589" s="90"/>
    </row>
    <row r="4590">
      <c r="A4590" s="101"/>
      <c r="B4590" s="90"/>
      <c r="C4590" s="90"/>
    </row>
    <row r="4591">
      <c r="A4591" s="101"/>
      <c r="B4591" s="90"/>
      <c r="C4591" s="90"/>
    </row>
    <row r="4592">
      <c r="A4592" s="101"/>
      <c r="B4592" s="90"/>
      <c r="C4592" s="90"/>
    </row>
    <row r="4593">
      <c r="A4593" s="101"/>
      <c r="B4593" s="90"/>
      <c r="C4593" s="90"/>
    </row>
    <row r="4594">
      <c r="A4594" s="101"/>
      <c r="B4594" s="90"/>
      <c r="C4594" s="90"/>
    </row>
    <row r="4595">
      <c r="A4595" s="101"/>
      <c r="B4595" s="90"/>
      <c r="C4595" s="90"/>
    </row>
    <row r="4596">
      <c r="A4596" s="101"/>
      <c r="B4596" s="90"/>
      <c r="C4596" s="90"/>
    </row>
    <row r="4597">
      <c r="A4597" s="101"/>
      <c r="B4597" s="90"/>
      <c r="C4597" s="90"/>
    </row>
    <row r="4598">
      <c r="A4598" s="101"/>
      <c r="B4598" s="90"/>
      <c r="C4598" s="90"/>
    </row>
    <row r="4599">
      <c r="A4599" s="101"/>
      <c r="B4599" s="90"/>
      <c r="C4599" s="90"/>
    </row>
    <row r="4600">
      <c r="A4600" s="101"/>
      <c r="B4600" s="90"/>
      <c r="C4600" s="90"/>
    </row>
    <row r="4601">
      <c r="A4601" s="101"/>
      <c r="B4601" s="90"/>
      <c r="C4601" s="90"/>
    </row>
    <row r="4602">
      <c r="A4602" s="101"/>
      <c r="B4602" s="90"/>
      <c r="C4602" s="90"/>
    </row>
    <row r="4603">
      <c r="A4603" s="101"/>
      <c r="B4603" s="90"/>
      <c r="C4603" s="90"/>
    </row>
    <row r="4604">
      <c r="A4604" s="101"/>
      <c r="B4604" s="90"/>
      <c r="C4604" s="90"/>
    </row>
    <row r="4605">
      <c r="A4605" s="101"/>
      <c r="B4605" s="90"/>
      <c r="C4605" s="90"/>
    </row>
    <row r="4606">
      <c r="A4606" s="101"/>
      <c r="B4606" s="90"/>
      <c r="C4606" s="90"/>
    </row>
    <row r="4607">
      <c r="A4607" s="101"/>
      <c r="B4607" s="90"/>
      <c r="C4607" s="90"/>
    </row>
    <row r="4608">
      <c r="A4608" s="101"/>
      <c r="B4608" s="90"/>
      <c r="C4608" s="90"/>
    </row>
    <row r="4609">
      <c r="A4609" s="101"/>
      <c r="B4609" s="90"/>
      <c r="C4609" s="90"/>
    </row>
    <row r="4610">
      <c r="A4610" s="101"/>
      <c r="B4610" s="90"/>
      <c r="C4610" s="90"/>
    </row>
    <row r="4611">
      <c r="A4611" s="101"/>
      <c r="B4611" s="90"/>
      <c r="C4611" s="90"/>
    </row>
    <row r="4612">
      <c r="A4612" s="101"/>
      <c r="B4612" s="90"/>
      <c r="C4612" s="90"/>
    </row>
    <row r="4613">
      <c r="A4613" s="101"/>
      <c r="B4613" s="90"/>
      <c r="C4613" s="90"/>
    </row>
    <row r="4614">
      <c r="A4614" s="101"/>
      <c r="B4614" s="90"/>
      <c r="C4614" s="90"/>
    </row>
    <row r="4615">
      <c r="A4615" s="101"/>
      <c r="B4615" s="90"/>
      <c r="C4615" s="90"/>
    </row>
    <row r="4616">
      <c r="A4616" s="101"/>
      <c r="B4616" s="90"/>
      <c r="C4616" s="90"/>
    </row>
    <row r="4617">
      <c r="A4617" s="101"/>
      <c r="B4617" s="90"/>
      <c r="C4617" s="90"/>
    </row>
    <row r="4618">
      <c r="A4618" s="101"/>
      <c r="B4618" s="90"/>
      <c r="C4618" s="90"/>
    </row>
    <row r="4619">
      <c r="A4619" s="101"/>
      <c r="B4619" s="90"/>
      <c r="C4619" s="90"/>
    </row>
    <row r="4620">
      <c r="A4620" s="101"/>
      <c r="B4620" s="90"/>
      <c r="C4620" s="90"/>
    </row>
    <row r="4621">
      <c r="A4621" s="101"/>
      <c r="B4621" s="90"/>
      <c r="C4621" s="90"/>
    </row>
    <row r="4622">
      <c r="A4622" s="101"/>
      <c r="B4622" s="90"/>
      <c r="C4622" s="90"/>
    </row>
    <row r="4623">
      <c r="A4623" s="101"/>
      <c r="B4623" s="90"/>
      <c r="C4623" s="90"/>
    </row>
    <row r="4624">
      <c r="A4624" s="101"/>
      <c r="B4624" s="90"/>
      <c r="C4624" s="90"/>
    </row>
    <row r="4625">
      <c r="A4625" s="101"/>
      <c r="B4625" s="90"/>
      <c r="C4625" s="90"/>
    </row>
    <row r="4626">
      <c r="A4626" s="101"/>
      <c r="B4626" s="90"/>
      <c r="C4626" s="90"/>
    </row>
    <row r="4627">
      <c r="A4627" s="101"/>
      <c r="B4627" s="90"/>
      <c r="C4627" s="90"/>
    </row>
    <row r="4628">
      <c r="A4628" s="101"/>
      <c r="B4628" s="90"/>
      <c r="C4628" s="90"/>
    </row>
    <row r="4629">
      <c r="A4629" s="101"/>
      <c r="B4629" s="90"/>
      <c r="C4629" s="90"/>
    </row>
    <row r="4630">
      <c r="A4630" s="101"/>
      <c r="B4630" s="90"/>
      <c r="C4630" s="90"/>
    </row>
    <row r="4631">
      <c r="A4631" s="101"/>
      <c r="B4631" s="90"/>
      <c r="C4631" s="90"/>
    </row>
    <row r="4632">
      <c r="A4632" s="101"/>
      <c r="B4632" s="90"/>
      <c r="C4632" s="90"/>
    </row>
    <row r="4633">
      <c r="A4633" s="101"/>
      <c r="B4633" s="90"/>
      <c r="C4633" s="90"/>
    </row>
    <row r="4634">
      <c r="A4634" s="101"/>
      <c r="B4634" s="90"/>
      <c r="C4634" s="90"/>
    </row>
    <row r="4635">
      <c r="A4635" s="101"/>
      <c r="B4635" s="90"/>
      <c r="C4635" s="90"/>
    </row>
    <row r="4636">
      <c r="A4636" s="101"/>
      <c r="B4636" s="90"/>
      <c r="C4636" s="90"/>
    </row>
    <row r="4637">
      <c r="A4637" s="101"/>
      <c r="B4637" s="90"/>
      <c r="C4637" s="90"/>
    </row>
    <row r="4638">
      <c r="A4638" s="101"/>
      <c r="B4638" s="90"/>
      <c r="C4638" s="90"/>
    </row>
    <row r="4639">
      <c r="A4639" s="101"/>
      <c r="B4639" s="90"/>
      <c r="C4639" s="90"/>
    </row>
    <row r="4640">
      <c r="A4640" s="101"/>
      <c r="B4640" s="90"/>
      <c r="C4640" s="90"/>
    </row>
    <row r="4641">
      <c r="A4641" s="101"/>
      <c r="B4641" s="90"/>
      <c r="C4641" s="90"/>
    </row>
    <row r="4642">
      <c r="A4642" s="101"/>
      <c r="B4642" s="90"/>
      <c r="C4642" s="90"/>
    </row>
    <row r="4643">
      <c r="A4643" s="101"/>
      <c r="B4643" s="90"/>
      <c r="C4643" s="90"/>
    </row>
    <row r="4644">
      <c r="A4644" s="101"/>
      <c r="B4644" s="90"/>
      <c r="C4644" s="90"/>
    </row>
    <row r="4645">
      <c r="A4645" s="101"/>
      <c r="B4645" s="90"/>
      <c r="C4645" s="90"/>
    </row>
    <row r="4646">
      <c r="A4646" s="101"/>
      <c r="B4646" s="90"/>
      <c r="C4646" s="90"/>
    </row>
    <row r="4647">
      <c r="A4647" s="101"/>
      <c r="B4647" s="90"/>
      <c r="C4647" s="90"/>
    </row>
    <row r="4648">
      <c r="A4648" s="101"/>
      <c r="B4648" s="90"/>
      <c r="C4648" s="90"/>
    </row>
    <row r="4649">
      <c r="A4649" s="101"/>
      <c r="B4649" s="90"/>
      <c r="C4649" s="90"/>
    </row>
    <row r="4650">
      <c r="A4650" s="101"/>
      <c r="B4650" s="90"/>
      <c r="C4650" s="90"/>
    </row>
    <row r="4651">
      <c r="A4651" s="101"/>
      <c r="B4651" s="90"/>
      <c r="C4651" s="90"/>
    </row>
    <row r="4652">
      <c r="A4652" s="101"/>
      <c r="B4652" s="90"/>
      <c r="C4652" s="90"/>
    </row>
    <row r="4653">
      <c r="A4653" s="101"/>
      <c r="B4653" s="90"/>
      <c r="C4653" s="90"/>
    </row>
    <row r="4654">
      <c r="A4654" s="101"/>
      <c r="B4654" s="90"/>
      <c r="C4654" s="90"/>
    </row>
    <row r="4655">
      <c r="A4655" s="101"/>
      <c r="B4655" s="90"/>
      <c r="C4655" s="90"/>
    </row>
    <row r="4656">
      <c r="A4656" s="101"/>
      <c r="B4656" s="90"/>
      <c r="C4656" s="90"/>
    </row>
    <row r="4657">
      <c r="A4657" s="101"/>
      <c r="B4657" s="90"/>
      <c r="C4657" s="90"/>
    </row>
    <row r="4658">
      <c r="A4658" s="101"/>
      <c r="B4658" s="90"/>
      <c r="C4658" s="90"/>
    </row>
    <row r="4659">
      <c r="A4659" s="101"/>
      <c r="B4659" s="90"/>
      <c r="C4659" s="90"/>
    </row>
    <row r="4660">
      <c r="A4660" s="101"/>
      <c r="B4660" s="90"/>
      <c r="C4660" s="90"/>
    </row>
    <row r="4661">
      <c r="A4661" s="101"/>
      <c r="B4661" s="90"/>
      <c r="C4661" s="90"/>
    </row>
    <row r="4662">
      <c r="A4662" s="101"/>
      <c r="B4662" s="90"/>
      <c r="C4662" s="90"/>
    </row>
    <row r="4663">
      <c r="A4663" s="101"/>
      <c r="B4663" s="90"/>
      <c r="C4663" s="90"/>
    </row>
    <row r="4664">
      <c r="A4664" s="101"/>
      <c r="B4664" s="90"/>
      <c r="C4664" s="90"/>
    </row>
    <row r="4665">
      <c r="A4665" s="101"/>
      <c r="B4665" s="90"/>
      <c r="C4665" s="90"/>
    </row>
    <row r="4666">
      <c r="A4666" s="101"/>
      <c r="B4666" s="90"/>
      <c r="C4666" s="90"/>
    </row>
    <row r="4667">
      <c r="A4667" s="101"/>
      <c r="B4667" s="90"/>
      <c r="C4667" s="90"/>
    </row>
    <row r="4668">
      <c r="A4668" s="101"/>
      <c r="B4668" s="90"/>
      <c r="C4668" s="90"/>
    </row>
    <row r="4669">
      <c r="A4669" s="101"/>
      <c r="B4669" s="90"/>
      <c r="C4669" s="90"/>
    </row>
    <row r="4670">
      <c r="A4670" s="101"/>
      <c r="B4670" s="90"/>
      <c r="C4670" s="90"/>
    </row>
    <row r="4671">
      <c r="A4671" s="101"/>
      <c r="B4671" s="90"/>
      <c r="C4671" s="90"/>
    </row>
    <row r="4672">
      <c r="A4672" s="101"/>
      <c r="B4672" s="90"/>
      <c r="C4672" s="90"/>
    </row>
    <row r="4673">
      <c r="A4673" s="101"/>
      <c r="B4673" s="90"/>
      <c r="C4673" s="90"/>
    </row>
    <row r="4674">
      <c r="A4674" s="101"/>
      <c r="B4674" s="90"/>
      <c r="C4674" s="90"/>
    </row>
    <row r="4675">
      <c r="A4675" s="101"/>
      <c r="B4675" s="90"/>
      <c r="C4675" s="90"/>
    </row>
    <row r="4676">
      <c r="A4676" s="101"/>
      <c r="B4676" s="90"/>
      <c r="C4676" s="90"/>
    </row>
    <row r="4677">
      <c r="A4677" s="101"/>
      <c r="B4677" s="90"/>
      <c r="C4677" s="90"/>
    </row>
    <row r="4678">
      <c r="A4678" s="101"/>
      <c r="B4678" s="90"/>
      <c r="C4678" s="90"/>
    </row>
    <row r="4679">
      <c r="A4679" s="101"/>
      <c r="B4679" s="90"/>
      <c r="C4679" s="90"/>
    </row>
    <row r="4680">
      <c r="A4680" s="101"/>
      <c r="B4680" s="90"/>
      <c r="C4680" s="90"/>
    </row>
    <row r="4681">
      <c r="A4681" s="101"/>
      <c r="B4681" s="90"/>
      <c r="C4681" s="90"/>
    </row>
    <row r="4682">
      <c r="A4682" s="101"/>
      <c r="B4682" s="90"/>
      <c r="C4682" s="90"/>
    </row>
    <row r="4683">
      <c r="A4683" s="101"/>
      <c r="B4683" s="90"/>
      <c r="C4683" s="90"/>
    </row>
    <row r="4684">
      <c r="A4684" s="101"/>
      <c r="B4684" s="90"/>
      <c r="C4684" s="90"/>
    </row>
    <row r="4685">
      <c r="A4685" s="101"/>
      <c r="B4685" s="90"/>
      <c r="C4685" s="90"/>
    </row>
    <row r="4686">
      <c r="A4686" s="101"/>
      <c r="B4686" s="90"/>
      <c r="C4686" s="90"/>
    </row>
    <row r="4687">
      <c r="A4687" s="101"/>
      <c r="B4687" s="90"/>
      <c r="C4687" s="90"/>
    </row>
    <row r="4688">
      <c r="A4688" s="101"/>
      <c r="B4688" s="90"/>
      <c r="C4688" s="90"/>
    </row>
    <row r="4689">
      <c r="A4689" s="101"/>
      <c r="B4689" s="90"/>
      <c r="C4689" s="90"/>
    </row>
    <row r="4690">
      <c r="A4690" s="101"/>
      <c r="B4690" s="90"/>
      <c r="C4690" s="90"/>
    </row>
    <row r="4691">
      <c r="A4691" s="101"/>
      <c r="B4691" s="90"/>
      <c r="C4691" s="90"/>
    </row>
    <row r="4692">
      <c r="A4692" s="101"/>
      <c r="B4692" s="90"/>
      <c r="C4692" s="90"/>
    </row>
    <row r="4693">
      <c r="A4693" s="101"/>
      <c r="B4693" s="90"/>
      <c r="C4693" s="90"/>
    </row>
    <row r="4694">
      <c r="A4694" s="101"/>
      <c r="B4694" s="90"/>
      <c r="C4694" s="90"/>
    </row>
    <row r="4695">
      <c r="A4695" s="101"/>
      <c r="B4695" s="90"/>
      <c r="C4695" s="90"/>
    </row>
    <row r="4696">
      <c r="A4696" s="101"/>
      <c r="B4696" s="90"/>
      <c r="C4696" s="90"/>
    </row>
    <row r="4697">
      <c r="A4697" s="101"/>
      <c r="B4697" s="90"/>
      <c r="C4697" s="90"/>
    </row>
    <row r="4698">
      <c r="A4698" s="101"/>
      <c r="B4698" s="90"/>
      <c r="C4698" s="90"/>
    </row>
    <row r="4699">
      <c r="A4699" s="101"/>
      <c r="B4699" s="90"/>
      <c r="C4699" s="90"/>
    </row>
    <row r="4700">
      <c r="A4700" s="101"/>
      <c r="B4700" s="90"/>
      <c r="C4700" s="90"/>
    </row>
    <row r="4701">
      <c r="A4701" s="101"/>
      <c r="B4701" s="90"/>
      <c r="C4701" s="90"/>
    </row>
    <row r="4702">
      <c r="A4702" s="101"/>
      <c r="B4702" s="90"/>
      <c r="C4702" s="90"/>
    </row>
    <row r="4703">
      <c r="A4703" s="101"/>
      <c r="B4703" s="90"/>
      <c r="C4703" s="90"/>
    </row>
    <row r="4704">
      <c r="A4704" s="101"/>
      <c r="B4704" s="90"/>
      <c r="C4704" s="90"/>
    </row>
    <row r="4705">
      <c r="A4705" s="101"/>
      <c r="B4705" s="90"/>
      <c r="C4705" s="90"/>
    </row>
    <row r="4706">
      <c r="A4706" s="101"/>
      <c r="B4706" s="90"/>
      <c r="C4706" s="90"/>
    </row>
    <row r="4707">
      <c r="A4707" s="101"/>
      <c r="B4707" s="90"/>
      <c r="C4707" s="90"/>
    </row>
    <row r="4708">
      <c r="A4708" s="101"/>
      <c r="B4708" s="90"/>
      <c r="C4708" s="90"/>
    </row>
    <row r="4709">
      <c r="A4709" s="101"/>
      <c r="B4709" s="90"/>
      <c r="C4709" s="90"/>
    </row>
    <row r="4710">
      <c r="A4710" s="101"/>
      <c r="B4710" s="90"/>
      <c r="C4710" s="90"/>
    </row>
    <row r="4711">
      <c r="A4711" s="101"/>
      <c r="B4711" s="90"/>
      <c r="C4711" s="90"/>
    </row>
    <row r="4712">
      <c r="A4712" s="101"/>
      <c r="B4712" s="90"/>
      <c r="C4712" s="90"/>
    </row>
    <row r="4713">
      <c r="A4713" s="101"/>
      <c r="B4713" s="90"/>
      <c r="C4713" s="90"/>
    </row>
    <row r="4714">
      <c r="A4714" s="101"/>
      <c r="B4714" s="90"/>
      <c r="C4714" s="90"/>
    </row>
    <row r="4715">
      <c r="A4715" s="101"/>
      <c r="B4715" s="90"/>
      <c r="C4715" s="90"/>
    </row>
    <row r="4716">
      <c r="A4716" s="101"/>
      <c r="B4716" s="90"/>
      <c r="C4716" s="90"/>
    </row>
    <row r="4717">
      <c r="A4717" s="101"/>
      <c r="B4717" s="90"/>
      <c r="C4717" s="90"/>
    </row>
    <row r="4718">
      <c r="A4718" s="101"/>
      <c r="B4718" s="90"/>
      <c r="C4718" s="90"/>
    </row>
    <row r="4719">
      <c r="A4719" s="101"/>
      <c r="B4719" s="90"/>
      <c r="C4719" s="90"/>
    </row>
    <row r="4720">
      <c r="A4720" s="101"/>
      <c r="B4720" s="90"/>
      <c r="C4720" s="90"/>
    </row>
    <row r="4721">
      <c r="A4721" s="101"/>
      <c r="B4721" s="90"/>
      <c r="C4721" s="90"/>
    </row>
    <row r="4722">
      <c r="A4722" s="101"/>
      <c r="B4722" s="90"/>
      <c r="C4722" s="90"/>
    </row>
    <row r="4723">
      <c r="A4723" s="101"/>
      <c r="B4723" s="90"/>
      <c r="C4723" s="90"/>
    </row>
    <row r="4724">
      <c r="A4724" s="101"/>
      <c r="B4724" s="90"/>
      <c r="C4724" s="90"/>
    </row>
    <row r="4725">
      <c r="A4725" s="101"/>
      <c r="B4725" s="90"/>
      <c r="C4725" s="90"/>
    </row>
    <row r="4726">
      <c r="A4726" s="101"/>
      <c r="B4726" s="90"/>
      <c r="C4726" s="90"/>
    </row>
    <row r="4727">
      <c r="A4727" s="101"/>
      <c r="B4727" s="90"/>
      <c r="C4727" s="90"/>
    </row>
    <row r="4728">
      <c r="A4728" s="101"/>
      <c r="B4728" s="90"/>
      <c r="C4728" s="90"/>
    </row>
    <row r="4729">
      <c r="A4729" s="101"/>
      <c r="B4729" s="90"/>
      <c r="C4729" s="90"/>
    </row>
    <row r="4730">
      <c r="A4730" s="101"/>
      <c r="B4730" s="90"/>
      <c r="C4730" s="90"/>
    </row>
    <row r="4731">
      <c r="A4731" s="101"/>
      <c r="B4731" s="90"/>
      <c r="C4731" s="90"/>
    </row>
    <row r="4732">
      <c r="A4732" s="101"/>
      <c r="B4732" s="90"/>
      <c r="C4732" s="90"/>
    </row>
    <row r="4733">
      <c r="A4733" s="101"/>
      <c r="B4733" s="90"/>
      <c r="C4733" s="90"/>
    </row>
    <row r="4734">
      <c r="A4734" s="101"/>
      <c r="B4734" s="90"/>
      <c r="C4734" s="90"/>
    </row>
    <row r="4735">
      <c r="A4735" s="101"/>
      <c r="B4735" s="90"/>
      <c r="C4735" s="90"/>
    </row>
    <row r="4736">
      <c r="A4736" s="101"/>
      <c r="B4736" s="90"/>
      <c r="C4736" s="90"/>
    </row>
    <row r="4737">
      <c r="A4737" s="101"/>
      <c r="B4737" s="90"/>
      <c r="C4737" s="90"/>
    </row>
    <row r="4738">
      <c r="A4738" s="101"/>
      <c r="B4738" s="90"/>
      <c r="C4738" s="90"/>
    </row>
    <row r="4739">
      <c r="A4739" s="101"/>
      <c r="B4739" s="90"/>
      <c r="C4739" s="90"/>
    </row>
    <row r="4740">
      <c r="A4740" s="101"/>
      <c r="B4740" s="90"/>
      <c r="C4740" s="90"/>
    </row>
    <row r="4741">
      <c r="A4741" s="101"/>
      <c r="B4741" s="90"/>
      <c r="C4741" s="90"/>
    </row>
    <row r="4742">
      <c r="A4742" s="101"/>
      <c r="B4742" s="90"/>
      <c r="C4742" s="90"/>
    </row>
    <row r="4743">
      <c r="A4743" s="101"/>
      <c r="B4743" s="90"/>
      <c r="C4743" s="90"/>
    </row>
    <row r="4744">
      <c r="A4744" s="101"/>
      <c r="B4744" s="90"/>
      <c r="C4744" s="90"/>
    </row>
    <row r="4745">
      <c r="A4745" s="101"/>
      <c r="B4745" s="90"/>
      <c r="C4745" s="90"/>
    </row>
    <row r="4746">
      <c r="A4746" s="101"/>
      <c r="B4746" s="90"/>
      <c r="C4746" s="90"/>
    </row>
    <row r="4747">
      <c r="A4747" s="101"/>
      <c r="B4747" s="90"/>
      <c r="C4747" s="90"/>
    </row>
    <row r="4748">
      <c r="A4748" s="101"/>
      <c r="B4748" s="90"/>
      <c r="C4748" s="90"/>
    </row>
    <row r="4749">
      <c r="A4749" s="101"/>
      <c r="B4749" s="90"/>
      <c r="C4749" s="90"/>
    </row>
    <row r="4750">
      <c r="A4750" s="101"/>
      <c r="B4750" s="90"/>
      <c r="C4750" s="90"/>
    </row>
    <row r="4751">
      <c r="A4751" s="101"/>
      <c r="B4751" s="90"/>
      <c r="C4751" s="90"/>
    </row>
    <row r="4752">
      <c r="A4752" s="101"/>
      <c r="B4752" s="90"/>
      <c r="C4752" s="90"/>
    </row>
    <row r="4753">
      <c r="A4753" s="101"/>
      <c r="B4753" s="90"/>
      <c r="C4753" s="90"/>
    </row>
    <row r="4754">
      <c r="A4754" s="101"/>
      <c r="B4754" s="90"/>
      <c r="C4754" s="90"/>
    </row>
    <row r="4755">
      <c r="A4755" s="101"/>
      <c r="B4755" s="90"/>
      <c r="C4755" s="90"/>
    </row>
    <row r="4756">
      <c r="A4756" s="101"/>
      <c r="B4756" s="90"/>
      <c r="C4756" s="90"/>
    </row>
    <row r="4757">
      <c r="A4757" s="101"/>
      <c r="B4757" s="90"/>
      <c r="C4757" s="90"/>
    </row>
    <row r="4758">
      <c r="A4758" s="101"/>
      <c r="B4758" s="90"/>
      <c r="C4758" s="90"/>
    </row>
    <row r="4759">
      <c r="A4759" s="101"/>
      <c r="B4759" s="90"/>
      <c r="C4759" s="90"/>
    </row>
    <row r="4760">
      <c r="A4760" s="101"/>
      <c r="B4760" s="90"/>
      <c r="C4760" s="90"/>
    </row>
    <row r="4761">
      <c r="A4761" s="101"/>
      <c r="B4761" s="90"/>
      <c r="C4761" s="90"/>
    </row>
    <row r="4762">
      <c r="A4762" s="101"/>
      <c r="B4762" s="90"/>
      <c r="C4762" s="90"/>
    </row>
    <row r="4763">
      <c r="A4763" s="101"/>
      <c r="B4763" s="90"/>
      <c r="C4763" s="90"/>
    </row>
    <row r="4764">
      <c r="A4764" s="101"/>
      <c r="B4764" s="90"/>
      <c r="C4764" s="90"/>
    </row>
    <row r="4765">
      <c r="A4765" s="101"/>
      <c r="B4765" s="90"/>
      <c r="C4765" s="90"/>
    </row>
    <row r="4766">
      <c r="A4766" s="101"/>
      <c r="B4766" s="90"/>
      <c r="C4766" s="90"/>
    </row>
    <row r="4767">
      <c r="A4767" s="101"/>
      <c r="B4767" s="90"/>
      <c r="C4767" s="90"/>
    </row>
    <row r="4768">
      <c r="A4768" s="101"/>
      <c r="B4768" s="90"/>
      <c r="C4768" s="90"/>
    </row>
    <row r="4769">
      <c r="A4769" s="101"/>
      <c r="B4769" s="90"/>
      <c r="C4769" s="90"/>
    </row>
    <row r="4770">
      <c r="A4770" s="101"/>
      <c r="B4770" s="90"/>
      <c r="C4770" s="90"/>
    </row>
    <row r="4771">
      <c r="A4771" s="101"/>
      <c r="B4771" s="90"/>
      <c r="C4771" s="90"/>
    </row>
    <row r="4772">
      <c r="A4772" s="101"/>
      <c r="B4772" s="90"/>
      <c r="C4772" s="90"/>
    </row>
    <row r="4773">
      <c r="A4773" s="101"/>
      <c r="B4773" s="90"/>
      <c r="C4773" s="90"/>
    </row>
    <row r="4774">
      <c r="A4774" s="101"/>
      <c r="B4774" s="90"/>
      <c r="C4774" s="90"/>
    </row>
    <row r="4775">
      <c r="A4775" s="101"/>
      <c r="B4775" s="90"/>
      <c r="C4775" s="90"/>
    </row>
    <row r="4776">
      <c r="A4776" s="101"/>
      <c r="B4776" s="90"/>
      <c r="C4776" s="90"/>
    </row>
    <row r="4777">
      <c r="A4777" s="101"/>
      <c r="B4777" s="90"/>
      <c r="C4777" s="90"/>
    </row>
    <row r="4778">
      <c r="A4778" s="101"/>
      <c r="B4778" s="90"/>
      <c r="C4778" s="90"/>
    </row>
    <row r="4779">
      <c r="A4779" s="101"/>
      <c r="B4779" s="90"/>
      <c r="C4779" s="90"/>
    </row>
    <row r="4780">
      <c r="A4780" s="101"/>
      <c r="B4780" s="90"/>
      <c r="C4780" s="90"/>
    </row>
    <row r="4781">
      <c r="A4781" s="101"/>
      <c r="B4781" s="90"/>
      <c r="C4781" s="90"/>
    </row>
    <row r="4782">
      <c r="A4782" s="101"/>
      <c r="B4782" s="90"/>
      <c r="C4782" s="90"/>
    </row>
    <row r="4783">
      <c r="A4783" s="101"/>
      <c r="B4783" s="90"/>
      <c r="C4783" s="90"/>
    </row>
    <row r="4784">
      <c r="A4784" s="101"/>
      <c r="B4784" s="90"/>
      <c r="C4784" s="90"/>
    </row>
    <row r="4785">
      <c r="A4785" s="101"/>
      <c r="B4785" s="90"/>
      <c r="C4785" s="90"/>
    </row>
    <row r="4786">
      <c r="A4786" s="101"/>
      <c r="B4786" s="90"/>
      <c r="C4786" s="90"/>
    </row>
    <row r="4787">
      <c r="A4787" s="101"/>
      <c r="B4787" s="90"/>
      <c r="C4787" s="90"/>
    </row>
    <row r="4788">
      <c r="A4788" s="101"/>
      <c r="B4788" s="90"/>
      <c r="C4788" s="90"/>
    </row>
    <row r="4789">
      <c r="A4789" s="101"/>
      <c r="B4789" s="90"/>
      <c r="C4789" s="90"/>
    </row>
    <row r="4790">
      <c r="A4790" s="101"/>
      <c r="B4790" s="90"/>
      <c r="C4790" s="90"/>
    </row>
    <row r="4791">
      <c r="A4791" s="101"/>
      <c r="B4791" s="90"/>
      <c r="C4791" s="90"/>
    </row>
    <row r="4792">
      <c r="A4792" s="101"/>
      <c r="B4792" s="90"/>
      <c r="C4792" s="90"/>
    </row>
    <row r="4793">
      <c r="A4793" s="101"/>
      <c r="B4793" s="90"/>
      <c r="C4793" s="90"/>
    </row>
    <row r="4794">
      <c r="A4794" s="101"/>
      <c r="B4794" s="90"/>
      <c r="C4794" s="90"/>
    </row>
    <row r="4795">
      <c r="A4795" s="101"/>
      <c r="B4795" s="90"/>
      <c r="C4795" s="90"/>
    </row>
    <row r="4796">
      <c r="A4796" s="101"/>
      <c r="B4796" s="90"/>
      <c r="C4796" s="90"/>
    </row>
    <row r="4797">
      <c r="A4797" s="101"/>
      <c r="B4797" s="90"/>
      <c r="C4797" s="90"/>
    </row>
    <row r="4798">
      <c r="A4798" s="101"/>
      <c r="B4798" s="90"/>
      <c r="C4798" s="90"/>
    </row>
    <row r="4799">
      <c r="A4799" s="101"/>
      <c r="B4799" s="90"/>
      <c r="C4799" s="90"/>
    </row>
    <row r="4800">
      <c r="A4800" s="101"/>
      <c r="B4800" s="90"/>
      <c r="C4800" s="90"/>
    </row>
    <row r="4801">
      <c r="A4801" s="101"/>
      <c r="B4801" s="90"/>
      <c r="C4801" s="90"/>
    </row>
    <row r="4802">
      <c r="A4802" s="101"/>
      <c r="B4802" s="90"/>
      <c r="C4802" s="90"/>
    </row>
    <row r="4803">
      <c r="A4803" s="101"/>
      <c r="B4803" s="90"/>
      <c r="C4803" s="90"/>
    </row>
    <row r="4804">
      <c r="A4804" s="101"/>
      <c r="B4804" s="90"/>
      <c r="C4804" s="90"/>
    </row>
    <row r="4805">
      <c r="A4805" s="101"/>
      <c r="B4805" s="90"/>
      <c r="C4805" s="90"/>
    </row>
    <row r="4806">
      <c r="A4806" s="101"/>
      <c r="B4806" s="90"/>
      <c r="C4806" s="90"/>
    </row>
    <row r="4807">
      <c r="A4807" s="101"/>
      <c r="B4807" s="90"/>
      <c r="C4807" s="90"/>
    </row>
    <row r="4808">
      <c r="A4808" s="101"/>
      <c r="B4808" s="90"/>
      <c r="C4808" s="90"/>
    </row>
    <row r="4809">
      <c r="A4809" s="101"/>
      <c r="B4809" s="90"/>
      <c r="C4809" s="90"/>
    </row>
    <row r="4810">
      <c r="A4810" s="101"/>
      <c r="B4810" s="90"/>
      <c r="C4810" s="90"/>
    </row>
    <row r="4811">
      <c r="A4811" s="101"/>
      <c r="B4811" s="90"/>
      <c r="C4811" s="90"/>
    </row>
    <row r="4812">
      <c r="A4812" s="101"/>
      <c r="B4812" s="90"/>
      <c r="C4812" s="90"/>
    </row>
    <row r="4813">
      <c r="A4813" s="101"/>
      <c r="B4813" s="90"/>
      <c r="C4813" s="90"/>
    </row>
    <row r="4814">
      <c r="A4814" s="101"/>
      <c r="B4814" s="90"/>
      <c r="C4814" s="90"/>
    </row>
    <row r="4815">
      <c r="A4815" s="101"/>
      <c r="B4815" s="90"/>
      <c r="C4815" s="90"/>
    </row>
    <row r="4816">
      <c r="A4816" s="101"/>
      <c r="B4816" s="90"/>
      <c r="C4816" s="90"/>
    </row>
    <row r="4817">
      <c r="A4817" s="101"/>
      <c r="B4817" s="90"/>
      <c r="C4817" s="90"/>
    </row>
    <row r="4818">
      <c r="A4818" s="101"/>
      <c r="B4818" s="90"/>
      <c r="C4818" s="90"/>
    </row>
    <row r="4819">
      <c r="A4819" s="101"/>
      <c r="B4819" s="90"/>
      <c r="C4819" s="90"/>
    </row>
    <row r="4820">
      <c r="A4820" s="101"/>
      <c r="B4820" s="90"/>
      <c r="C4820" s="90"/>
    </row>
    <row r="4821">
      <c r="A4821" s="101"/>
      <c r="B4821" s="90"/>
      <c r="C4821" s="90"/>
    </row>
    <row r="4822">
      <c r="A4822" s="101"/>
      <c r="B4822" s="90"/>
      <c r="C4822" s="90"/>
    </row>
    <row r="4823">
      <c r="A4823" s="101"/>
      <c r="B4823" s="90"/>
      <c r="C4823" s="90"/>
    </row>
    <row r="4824">
      <c r="A4824" s="101"/>
      <c r="B4824" s="90"/>
      <c r="C4824" s="90"/>
    </row>
    <row r="4825">
      <c r="A4825" s="101"/>
      <c r="B4825" s="90"/>
      <c r="C4825" s="90"/>
    </row>
    <row r="4826">
      <c r="A4826" s="101"/>
      <c r="B4826" s="90"/>
      <c r="C4826" s="90"/>
    </row>
    <row r="4827">
      <c r="A4827" s="101"/>
      <c r="B4827" s="90"/>
      <c r="C4827" s="90"/>
    </row>
    <row r="4828">
      <c r="A4828" s="101"/>
      <c r="B4828" s="90"/>
      <c r="C4828" s="90"/>
    </row>
    <row r="4829">
      <c r="A4829" s="101"/>
      <c r="B4829" s="90"/>
      <c r="C4829" s="90"/>
    </row>
    <row r="4830">
      <c r="A4830" s="101"/>
      <c r="B4830" s="90"/>
      <c r="C4830" s="90"/>
    </row>
    <row r="4831">
      <c r="A4831" s="101"/>
      <c r="B4831" s="90"/>
      <c r="C4831" s="90"/>
    </row>
    <row r="4832">
      <c r="A4832" s="101"/>
      <c r="B4832" s="90"/>
      <c r="C4832" s="90"/>
    </row>
    <row r="4833">
      <c r="A4833" s="101"/>
      <c r="B4833" s="90"/>
      <c r="C4833" s="90"/>
    </row>
    <row r="4834">
      <c r="A4834" s="101"/>
      <c r="B4834" s="90"/>
      <c r="C4834" s="90"/>
    </row>
    <row r="4835">
      <c r="A4835" s="101"/>
      <c r="B4835" s="90"/>
      <c r="C4835" s="90"/>
    </row>
    <row r="4836">
      <c r="A4836" s="101"/>
      <c r="B4836" s="90"/>
      <c r="C4836" s="90"/>
    </row>
    <row r="4837">
      <c r="A4837" s="101"/>
      <c r="B4837" s="90"/>
      <c r="C4837" s="90"/>
    </row>
    <row r="4838">
      <c r="A4838" s="101"/>
      <c r="B4838" s="90"/>
      <c r="C4838" s="90"/>
    </row>
    <row r="4839">
      <c r="A4839" s="101"/>
      <c r="B4839" s="90"/>
      <c r="C4839" s="90"/>
    </row>
    <row r="4840">
      <c r="A4840" s="101"/>
      <c r="B4840" s="90"/>
      <c r="C4840" s="90"/>
    </row>
    <row r="4841">
      <c r="A4841" s="101"/>
      <c r="B4841" s="90"/>
      <c r="C4841" s="90"/>
    </row>
    <row r="4842">
      <c r="A4842" s="101"/>
      <c r="B4842" s="90"/>
      <c r="C4842" s="90"/>
    </row>
    <row r="4843">
      <c r="A4843" s="101"/>
      <c r="B4843" s="90"/>
      <c r="C4843" s="90"/>
    </row>
    <row r="4844">
      <c r="A4844" s="101"/>
      <c r="B4844" s="90"/>
      <c r="C4844" s="90"/>
    </row>
    <row r="4845">
      <c r="A4845" s="101"/>
      <c r="B4845" s="90"/>
      <c r="C4845" s="90"/>
    </row>
    <row r="4846">
      <c r="A4846" s="101"/>
      <c r="B4846" s="90"/>
      <c r="C4846" s="90"/>
    </row>
    <row r="4847">
      <c r="A4847" s="101"/>
      <c r="B4847" s="90"/>
      <c r="C4847" s="90"/>
    </row>
    <row r="4848">
      <c r="A4848" s="101"/>
      <c r="B4848" s="90"/>
      <c r="C4848" s="90"/>
    </row>
    <row r="4849">
      <c r="A4849" s="101"/>
      <c r="B4849" s="90"/>
      <c r="C4849" s="90"/>
    </row>
    <row r="4850">
      <c r="A4850" s="101"/>
      <c r="B4850" s="90"/>
      <c r="C4850" s="90"/>
    </row>
    <row r="4851">
      <c r="A4851" s="101"/>
      <c r="B4851" s="90"/>
      <c r="C4851" s="90"/>
    </row>
    <row r="4852">
      <c r="A4852" s="101"/>
      <c r="B4852" s="90"/>
      <c r="C4852" s="90"/>
    </row>
    <row r="4853">
      <c r="A4853" s="101"/>
      <c r="B4853" s="90"/>
      <c r="C4853" s="90"/>
    </row>
    <row r="4854">
      <c r="A4854" s="101"/>
      <c r="B4854" s="90"/>
      <c r="C4854" s="90"/>
    </row>
    <row r="4855">
      <c r="A4855" s="101"/>
      <c r="B4855" s="90"/>
      <c r="C4855" s="90"/>
    </row>
    <row r="4856">
      <c r="A4856" s="101"/>
      <c r="B4856" s="90"/>
      <c r="C4856" s="90"/>
    </row>
    <row r="4857">
      <c r="A4857" s="101"/>
      <c r="B4857" s="90"/>
      <c r="C4857" s="90"/>
    </row>
    <row r="4858">
      <c r="A4858" s="101"/>
      <c r="B4858" s="90"/>
      <c r="C4858" s="90"/>
    </row>
    <row r="4859">
      <c r="A4859" s="101"/>
      <c r="B4859" s="90"/>
      <c r="C4859" s="90"/>
    </row>
    <row r="4860">
      <c r="A4860" s="101"/>
      <c r="B4860" s="90"/>
      <c r="C4860" s="90"/>
    </row>
    <row r="4861">
      <c r="A4861" s="101"/>
      <c r="B4861" s="90"/>
      <c r="C4861" s="90"/>
    </row>
    <row r="4862">
      <c r="A4862" s="101"/>
      <c r="B4862" s="90"/>
      <c r="C4862" s="90"/>
    </row>
    <row r="4863">
      <c r="A4863" s="101"/>
      <c r="B4863" s="90"/>
      <c r="C4863" s="90"/>
    </row>
    <row r="4864">
      <c r="A4864" s="101"/>
      <c r="B4864" s="90"/>
      <c r="C4864" s="90"/>
    </row>
    <row r="4865">
      <c r="A4865" s="101"/>
      <c r="B4865" s="90"/>
      <c r="C4865" s="90"/>
    </row>
    <row r="4866">
      <c r="A4866" s="101"/>
      <c r="B4866" s="90"/>
      <c r="C4866" s="90"/>
    </row>
    <row r="4867">
      <c r="A4867" s="101"/>
      <c r="B4867" s="90"/>
      <c r="C4867" s="90"/>
    </row>
    <row r="4868">
      <c r="A4868" s="101"/>
      <c r="B4868" s="90"/>
      <c r="C4868" s="90"/>
    </row>
    <row r="4869">
      <c r="A4869" s="101"/>
      <c r="B4869" s="90"/>
      <c r="C4869" s="90"/>
    </row>
    <row r="4870">
      <c r="A4870" s="101"/>
      <c r="B4870" s="90"/>
      <c r="C4870" s="90"/>
    </row>
    <row r="4871">
      <c r="A4871" s="101"/>
      <c r="B4871" s="90"/>
      <c r="C4871" s="90"/>
    </row>
    <row r="4872">
      <c r="A4872" s="101"/>
      <c r="B4872" s="90"/>
      <c r="C4872" s="90"/>
    </row>
    <row r="4873">
      <c r="A4873" s="101"/>
      <c r="B4873" s="90"/>
      <c r="C4873" s="90"/>
    </row>
    <row r="4874">
      <c r="A4874" s="101"/>
      <c r="B4874" s="90"/>
      <c r="C4874" s="90"/>
    </row>
    <row r="4875">
      <c r="A4875" s="101"/>
      <c r="B4875" s="90"/>
      <c r="C4875" s="90"/>
    </row>
    <row r="4876">
      <c r="A4876" s="101"/>
      <c r="B4876" s="90"/>
      <c r="C4876" s="90"/>
    </row>
    <row r="4877">
      <c r="A4877" s="101"/>
      <c r="B4877" s="90"/>
      <c r="C4877" s="90"/>
    </row>
    <row r="4878">
      <c r="A4878" s="101"/>
      <c r="B4878" s="90"/>
      <c r="C4878" s="90"/>
    </row>
    <row r="4879">
      <c r="A4879" s="101"/>
      <c r="B4879" s="90"/>
      <c r="C4879" s="90"/>
    </row>
    <row r="4880">
      <c r="A4880" s="101"/>
      <c r="B4880" s="90"/>
      <c r="C4880" s="90"/>
    </row>
    <row r="4881">
      <c r="A4881" s="101"/>
      <c r="B4881" s="90"/>
      <c r="C4881" s="90"/>
    </row>
    <row r="4882">
      <c r="A4882" s="101"/>
      <c r="B4882" s="90"/>
      <c r="C4882" s="90"/>
    </row>
    <row r="4883">
      <c r="A4883" s="101"/>
      <c r="B4883" s="90"/>
      <c r="C4883" s="90"/>
    </row>
    <row r="4884">
      <c r="A4884" s="101"/>
      <c r="B4884" s="90"/>
      <c r="C4884" s="90"/>
    </row>
    <row r="4885">
      <c r="A4885" s="101"/>
      <c r="B4885" s="90"/>
      <c r="C4885" s="90"/>
    </row>
    <row r="4886">
      <c r="A4886" s="101"/>
      <c r="B4886" s="90"/>
      <c r="C4886" s="90"/>
    </row>
    <row r="4887">
      <c r="A4887" s="101"/>
      <c r="B4887" s="90"/>
      <c r="C4887" s="90"/>
    </row>
    <row r="4888">
      <c r="A4888" s="101"/>
      <c r="B4888" s="90"/>
      <c r="C4888" s="90"/>
    </row>
    <row r="4889">
      <c r="A4889" s="101"/>
      <c r="B4889" s="90"/>
      <c r="C4889" s="90"/>
    </row>
    <row r="4890">
      <c r="A4890" s="101"/>
      <c r="B4890" s="90"/>
      <c r="C4890" s="90"/>
    </row>
    <row r="4891">
      <c r="A4891" s="101"/>
      <c r="B4891" s="90"/>
      <c r="C4891" s="90"/>
    </row>
    <row r="4892">
      <c r="A4892" s="101"/>
      <c r="B4892" s="90"/>
      <c r="C4892" s="90"/>
    </row>
    <row r="4893">
      <c r="A4893" s="101"/>
      <c r="B4893" s="90"/>
      <c r="C4893" s="90"/>
    </row>
    <row r="4894">
      <c r="A4894" s="101"/>
      <c r="B4894" s="90"/>
      <c r="C4894" s="90"/>
    </row>
    <row r="4895">
      <c r="A4895" s="101"/>
      <c r="B4895" s="90"/>
      <c r="C4895" s="90"/>
    </row>
    <row r="4896">
      <c r="A4896" s="101"/>
      <c r="B4896" s="90"/>
      <c r="C4896" s="90"/>
    </row>
    <row r="4897">
      <c r="A4897" s="101"/>
      <c r="B4897" s="90"/>
      <c r="C4897" s="90"/>
    </row>
    <row r="4898">
      <c r="A4898" s="101"/>
      <c r="B4898" s="90"/>
      <c r="C4898" s="90"/>
    </row>
    <row r="4899">
      <c r="A4899" s="101"/>
      <c r="B4899" s="90"/>
      <c r="C4899" s="90"/>
    </row>
    <row r="4900">
      <c r="A4900" s="101"/>
      <c r="B4900" s="90"/>
      <c r="C4900" s="90"/>
    </row>
    <row r="4901">
      <c r="A4901" s="101"/>
      <c r="B4901" s="90"/>
      <c r="C4901" s="90"/>
    </row>
    <row r="4902">
      <c r="A4902" s="101"/>
      <c r="B4902" s="90"/>
      <c r="C4902" s="90"/>
    </row>
    <row r="4903">
      <c r="A4903" s="101"/>
      <c r="B4903" s="90"/>
      <c r="C4903" s="90"/>
    </row>
    <row r="4904">
      <c r="A4904" s="101"/>
      <c r="B4904" s="90"/>
      <c r="C4904" s="90"/>
    </row>
    <row r="4905">
      <c r="A4905" s="101"/>
      <c r="B4905" s="90"/>
      <c r="C4905" s="90"/>
    </row>
    <row r="4906">
      <c r="A4906" s="101"/>
      <c r="B4906" s="90"/>
      <c r="C4906" s="90"/>
    </row>
    <row r="4907">
      <c r="A4907" s="101"/>
      <c r="B4907" s="90"/>
      <c r="C4907" s="90"/>
    </row>
    <row r="4908">
      <c r="A4908" s="101"/>
      <c r="B4908" s="90"/>
      <c r="C4908" s="90"/>
    </row>
    <row r="4909">
      <c r="A4909" s="101"/>
      <c r="B4909" s="90"/>
      <c r="C4909" s="90"/>
    </row>
    <row r="4910">
      <c r="A4910" s="101"/>
      <c r="B4910" s="90"/>
      <c r="C4910" s="90"/>
    </row>
    <row r="4911">
      <c r="A4911" s="101"/>
      <c r="B4911" s="90"/>
      <c r="C4911" s="90"/>
    </row>
    <row r="4912">
      <c r="A4912" s="101"/>
      <c r="B4912" s="90"/>
      <c r="C4912" s="90"/>
    </row>
    <row r="4913">
      <c r="A4913" s="101"/>
      <c r="B4913" s="90"/>
      <c r="C4913" s="90"/>
    </row>
    <row r="4914">
      <c r="A4914" s="101"/>
      <c r="B4914" s="90"/>
      <c r="C4914" s="90"/>
    </row>
    <row r="4915">
      <c r="A4915" s="101"/>
      <c r="B4915" s="90"/>
      <c r="C4915" s="90"/>
    </row>
    <row r="4916">
      <c r="A4916" s="101"/>
      <c r="B4916" s="90"/>
      <c r="C4916" s="90"/>
    </row>
    <row r="4917">
      <c r="A4917" s="101"/>
      <c r="B4917" s="90"/>
      <c r="C4917" s="90"/>
    </row>
    <row r="4918">
      <c r="A4918" s="101"/>
      <c r="B4918" s="90"/>
      <c r="C4918" s="90"/>
    </row>
    <row r="4919">
      <c r="A4919" s="101"/>
      <c r="B4919" s="90"/>
      <c r="C4919" s="90"/>
    </row>
    <row r="4920">
      <c r="A4920" s="101"/>
      <c r="B4920" s="90"/>
      <c r="C4920" s="90"/>
    </row>
    <row r="4921">
      <c r="A4921" s="101"/>
      <c r="B4921" s="90"/>
      <c r="C4921" s="90"/>
    </row>
    <row r="4922">
      <c r="A4922" s="101"/>
      <c r="B4922" s="90"/>
      <c r="C4922" s="90"/>
    </row>
    <row r="4923">
      <c r="A4923" s="101"/>
      <c r="B4923" s="90"/>
      <c r="C4923" s="90"/>
    </row>
    <row r="4924">
      <c r="A4924" s="101"/>
      <c r="B4924" s="90"/>
      <c r="C4924" s="90"/>
    </row>
    <row r="4925">
      <c r="A4925" s="101"/>
      <c r="B4925" s="90"/>
      <c r="C4925" s="90"/>
    </row>
    <row r="4926">
      <c r="A4926" s="101"/>
      <c r="B4926" s="90"/>
      <c r="C4926" s="90"/>
    </row>
    <row r="4927">
      <c r="A4927" s="101"/>
      <c r="B4927" s="90"/>
      <c r="C4927" s="90"/>
    </row>
    <row r="4928">
      <c r="A4928" s="101"/>
      <c r="B4928" s="90"/>
      <c r="C4928" s="90"/>
    </row>
    <row r="4929">
      <c r="A4929" s="101"/>
      <c r="B4929" s="90"/>
      <c r="C4929" s="90"/>
    </row>
    <row r="4930">
      <c r="A4930" s="101"/>
      <c r="B4930" s="90"/>
      <c r="C4930" s="90"/>
    </row>
    <row r="4931">
      <c r="A4931" s="101"/>
      <c r="B4931" s="90"/>
      <c r="C4931" s="90"/>
    </row>
    <row r="4932">
      <c r="A4932" s="101"/>
      <c r="B4932" s="90"/>
      <c r="C4932" s="90"/>
    </row>
    <row r="4933">
      <c r="A4933" s="101"/>
      <c r="B4933" s="90"/>
      <c r="C4933" s="90"/>
    </row>
    <row r="4934">
      <c r="A4934" s="101"/>
      <c r="B4934" s="90"/>
      <c r="C4934" s="90"/>
    </row>
    <row r="4935">
      <c r="A4935" s="101"/>
      <c r="B4935" s="90"/>
      <c r="C4935" s="90"/>
    </row>
    <row r="4936">
      <c r="A4936" s="101"/>
      <c r="B4936" s="90"/>
      <c r="C4936" s="90"/>
    </row>
    <row r="4937">
      <c r="A4937" s="101"/>
      <c r="B4937" s="90"/>
      <c r="C4937" s="90"/>
    </row>
    <row r="4938">
      <c r="A4938" s="101"/>
      <c r="B4938" s="90"/>
      <c r="C4938" s="90"/>
    </row>
    <row r="4939">
      <c r="A4939" s="101"/>
      <c r="B4939" s="90"/>
      <c r="C4939" s="90"/>
    </row>
    <row r="4940">
      <c r="A4940" s="101"/>
      <c r="B4940" s="90"/>
      <c r="C4940" s="90"/>
    </row>
    <row r="4941">
      <c r="A4941" s="101"/>
      <c r="B4941" s="90"/>
      <c r="C4941" s="90"/>
    </row>
    <row r="4942">
      <c r="A4942" s="101"/>
      <c r="B4942" s="90"/>
      <c r="C4942" s="90"/>
    </row>
    <row r="4943">
      <c r="A4943" s="101"/>
      <c r="B4943" s="90"/>
      <c r="C4943" s="90"/>
    </row>
    <row r="4944">
      <c r="A4944" s="101"/>
      <c r="B4944" s="90"/>
      <c r="C4944" s="90"/>
    </row>
    <row r="4945">
      <c r="A4945" s="101"/>
      <c r="B4945" s="90"/>
      <c r="C4945" s="90"/>
    </row>
    <row r="4946">
      <c r="A4946" s="101"/>
      <c r="B4946" s="90"/>
      <c r="C4946" s="90"/>
    </row>
    <row r="4947">
      <c r="A4947" s="101"/>
      <c r="B4947" s="90"/>
      <c r="C4947" s="90"/>
    </row>
    <row r="4948">
      <c r="A4948" s="101"/>
      <c r="B4948" s="90"/>
      <c r="C4948" s="90"/>
    </row>
    <row r="4949">
      <c r="A4949" s="101"/>
      <c r="B4949" s="90"/>
      <c r="C4949" s="90"/>
    </row>
    <row r="4950">
      <c r="A4950" s="101"/>
      <c r="B4950" s="90"/>
      <c r="C4950" s="90"/>
    </row>
    <row r="4951">
      <c r="A4951" s="101"/>
      <c r="B4951" s="90"/>
      <c r="C4951" s="90"/>
    </row>
    <row r="4952">
      <c r="A4952" s="101"/>
      <c r="B4952" s="90"/>
      <c r="C4952" s="90"/>
    </row>
    <row r="4953">
      <c r="A4953" s="101"/>
      <c r="B4953" s="90"/>
      <c r="C4953" s="90"/>
    </row>
    <row r="4954">
      <c r="A4954" s="101"/>
      <c r="B4954" s="90"/>
      <c r="C4954" s="90"/>
    </row>
    <row r="4955">
      <c r="A4955" s="101"/>
      <c r="B4955" s="90"/>
      <c r="C4955" s="90"/>
    </row>
    <row r="4956">
      <c r="A4956" s="101"/>
      <c r="B4956" s="90"/>
      <c r="C4956" s="90"/>
    </row>
    <row r="4957">
      <c r="A4957" s="101"/>
      <c r="B4957" s="90"/>
      <c r="C4957" s="90"/>
    </row>
    <row r="4958">
      <c r="A4958" s="101"/>
      <c r="B4958" s="90"/>
      <c r="C4958" s="90"/>
    </row>
    <row r="4959">
      <c r="A4959" s="101"/>
      <c r="B4959" s="90"/>
      <c r="C4959" s="90"/>
    </row>
    <row r="4960">
      <c r="A4960" s="101"/>
      <c r="B4960" s="90"/>
      <c r="C4960" s="90"/>
    </row>
    <row r="4961">
      <c r="A4961" s="101"/>
      <c r="B4961" s="90"/>
      <c r="C4961" s="90"/>
    </row>
    <row r="4962">
      <c r="A4962" s="101"/>
      <c r="B4962" s="90"/>
      <c r="C4962" s="90"/>
    </row>
    <row r="4963">
      <c r="A4963" s="101"/>
      <c r="B4963" s="90"/>
      <c r="C4963" s="90"/>
    </row>
    <row r="4964">
      <c r="A4964" s="101"/>
      <c r="B4964" s="90"/>
      <c r="C4964" s="90"/>
    </row>
    <row r="4965">
      <c r="A4965" s="101"/>
      <c r="B4965" s="90"/>
      <c r="C4965" s="90"/>
    </row>
    <row r="4966">
      <c r="A4966" s="101"/>
      <c r="B4966" s="90"/>
      <c r="C4966" s="90"/>
    </row>
    <row r="4967">
      <c r="A4967" s="101"/>
      <c r="B4967" s="90"/>
      <c r="C4967" s="90"/>
    </row>
    <row r="4968">
      <c r="A4968" s="101"/>
      <c r="B4968" s="90"/>
      <c r="C4968" s="90"/>
    </row>
    <row r="4969">
      <c r="A4969" s="101"/>
      <c r="B4969" s="90"/>
      <c r="C4969" s="90"/>
    </row>
    <row r="4970">
      <c r="A4970" s="101"/>
      <c r="B4970" s="90"/>
      <c r="C4970" s="90"/>
    </row>
    <row r="4971">
      <c r="A4971" s="101"/>
      <c r="B4971" s="90"/>
      <c r="C4971" s="90"/>
    </row>
    <row r="4972">
      <c r="A4972" s="101"/>
      <c r="B4972" s="90"/>
      <c r="C4972" s="90"/>
    </row>
    <row r="4973">
      <c r="A4973" s="101"/>
      <c r="B4973" s="90"/>
      <c r="C4973" s="90"/>
    </row>
    <row r="4974">
      <c r="A4974" s="101"/>
      <c r="B4974" s="90"/>
      <c r="C4974" s="90"/>
    </row>
    <row r="4975">
      <c r="A4975" s="101"/>
      <c r="B4975" s="90"/>
      <c r="C4975" s="90"/>
    </row>
    <row r="4976">
      <c r="A4976" s="101"/>
      <c r="B4976" s="90"/>
      <c r="C4976" s="90"/>
    </row>
    <row r="4977">
      <c r="A4977" s="101"/>
      <c r="B4977" s="90"/>
      <c r="C4977" s="90"/>
    </row>
    <row r="4978">
      <c r="A4978" s="101"/>
      <c r="B4978" s="90"/>
      <c r="C4978" s="90"/>
    </row>
    <row r="4979">
      <c r="A4979" s="101"/>
      <c r="B4979" s="90"/>
      <c r="C4979" s="90"/>
    </row>
    <row r="4980">
      <c r="A4980" s="101"/>
      <c r="B4980" s="90"/>
      <c r="C4980" s="90"/>
    </row>
    <row r="4981">
      <c r="A4981" s="101"/>
      <c r="B4981" s="90"/>
      <c r="C4981" s="90"/>
    </row>
    <row r="4982">
      <c r="A4982" s="101"/>
      <c r="B4982" s="90"/>
      <c r="C4982" s="90"/>
    </row>
    <row r="4983">
      <c r="A4983" s="101"/>
      <c r="B4983" s="90"/>
      <c r="C4983" s="90"/>
    </row>
    <row r="4984">
      <c r="A4984" s="101"/>
      <c r="B4984" s="90"/>
      <c r="C4984" s="90"/>
    </row>
    <row r="4985">
      <c r="A4985" s="101"/>
      <c r="B4985" s="90"/>
      <c r="C4985" s="90"/>
    </row>
    <row r="4986">
      <c r="A4986" s="101"/>
      <c r="B4986" s="90"/>
      <c r="C4986" s="90"/>
    </row>
    <row r="4987">
      <c r="A4987" s="101"/>
      <c r="B4987" s="90"/>
      <c r="C4987" s="90"/>
    </row>
    <row r="4988">
      <c r="A4988" s="101"/>
      <c r="B4988" s="90"/>
      <c r="C4988" s="90"/>
    </row>
    <row r="4989">
      <c r="A4989" s="101"/>
      <c r="B4989" s="90"/>
      <c r="C4989" s="90"/>
    </row>
    <row r="4990">
      <c r="A4990" s="101"/>
      <c r="B4990" s="90"/>
      <c r="C4990" s="90"/>
    </row>
    <row r="4991">
      <c r="A4991" s="101"/>
      <c r="B4991" s="90"/>
      <c r="C4991" s="90"/>
    </row>
    <row r="4992">
      <c r="A4992" s="101"/>
      <c r="B4992" s="90"/>
      <c r="C4992" s="90"/>
    </row>
    <row r="4993">
      <c r="A4993" s="101"/>
      <c r="B4993" s="90"/>
      <c r="C4993" s="90"/>
    </row>
    <row r="4994">
      <c r="A4994" s="101"/>
      <c r="B4994" s="90"/>
      <c r="C4994" s="90"/>
    </row>
    <row r="4995">
      <c r="A4995" s="101"/>
      <c r="B4995" s="90"/>
      <c r="C4995" s="90"/>
    </row>
    <row r="4996">
      <c r="A4996" s="101"/>
      <c r="B4996" s="90"/>
      <c r="C4996" s="90"/>
    </row>
    <row r="4997">
      <c r="A4997" s="101"/>
      <c r="B4997" s="90"/>
      <c r="C4997" s="90"/>
    </row>
    <row r="4998">
      <c r="A4998" s="101"/>
      <c r="B4998" s="90"/>
      <c r="C4998" s="90"/>
    </row>
    <row r="4999">
      <c r="A4999" s="101"/>
      <c r="B4999" s="90"/>
      <c r="C4999" s="90"/>
    </row>
    <row r="5000">
      <c r="A5000" s="101"/>
      <c r="B5000" s="90"/>
      <c r="C5000" s="90"/>
    </row>
    <row r="5001">
      <c r="A5001" s="101"/>
      <c r="B5001" s="90"/>
      <c r="C5001" s="90"/>
    </row>
    <row r="5002">
      <c r="A5002" s="101"/>
      <c r="B5002" s="90"/>
      <c r="C5002" s="90"/>
    </row>
    <row r="5003">
      <c r="A5003" s="101"/>
      <c r="B5003" s="90"/>
      <c r="C5003" s="90"/>
    </row>
    <row r="5004">
      <c r="A5004" s="101"/>
      <c r="B5004" s="90"/>
      <c r="C5004" s="90"/>
    </row>
    <row r="5005">
      <c r="A5005" s="101"/>
      <c r="B5005" s="90"/>
      <c r="C5005" s="90"/>
    </row>
    <row r="5006">
      <c r="A5006" s="101"/>
      <c r="B5006" s="90"/>
      <c r="C5006" s="90"/>
    </row>
    <row r="5007">
      <c r="A5007" s="101"/>
      <c r="B5007" s="90"/>
      <c r="C5007" s="90"/>
    </row>
    <row r="5008">
      <c r="A5008" s="101"/>
      <c r="B5008" s="90"/>
      <c r="C5008" s="90"/>
    </row>
    <row r="5009">
      <c r="A5009" s="101"/>
      <c r="B5009" s="90"/>
      <c r="C5009" s="90"/>
    </row>
    <row r="5010">
      <c r="A5010" s="101"/>
      <c r="B5010" s="90"/>
      <c r="C5010" s="90"/>
    </row>
    <row r="5011">
      <c r="A5011" s="101"/>
      <c r="B5011" s="90"/>
      <c r="C5011" s="90"/>
    </row>
    <row r="5012">
      <c r="A5012" s="101"/>
      <c r="B5012" s="90"/>
      <c r="C5012" s="90"/>
    </row>
    <row r="5013">
      <c r="A5013" s="101"/>
      <c r="B5013" s="90"/>
      <c r="C5013" s="90"/>
    </row>
    <row r="5014">
      <c r="A5014" s="101"/>
      <c r="B5014" s="90"/>
      <c r="C5014" s="90"/>
    </row>
    <row r="5015">
      <c r="A5015" s="101"/>
      <c r="B5015" s="90"/>
      <c r="C5015" s="90"/>
    </row>
    <row r="5016">
      <c r="A5016" s="101"/>
      <c r="B5016" s="90"/>
      <c r="C5016" s="90"/>
    </row>
    <row r="5017">
      <c r="A5017" s="101"/>
      <c r="B5017" s="90"/>
      <c r="C5017" s="90"/>
    </row>
    <row r="5018">
      <c r="A5018" s="101"/>
      <c r="B5018" s="90"/>
      <c r="C5018" s="90"/>
    </row>
    <row r="5019">
      <c r="A5019" s="101"/>
      <c r="B5019" s="90"/>
      <c r="C5019" s="90"/>
    </row>
    <row r="5020">
      <c r="A5020" s="101"/>
      <c r="B5020" s="90"/>
      <c r="C5020" s="90"/>
    </row>
    <row r="5021">
      <c r="A5021" s="101"/>
      <c r="B5021" s="90"/>
      <c r="C5021" s="90"/>
    </row>
    <row r="5022">
      <c r="A5022" s="101"/>
      <c r="B5022" s="90"/>
      <c r="C5022" s="90"/>
    </row>
    <row r="5023">
      <c r="A5023" s="101"/>
      <c r="B5023" s="90"/>
      <c r="C5023" s="90"/>
    </row>
    <row r="5024">
      <c r="A5024" s="101"/>
      <c r="B5024" s="90"/>
      <c r="C5024" s="90"/>
    </row>
    <row r="5025">
      <c r="A5025" s="101"/>
      <c r="B5025" s="90"/>
      <c r="C5025" s="90"/>
    </row>
    <row r="5026">
      <c r="A5026" s="101"/>
      <c r="B5026" s="90"/>
      <c r="C5026" s="90"/>
    </row>
    <row r="5027">
      <c r="A5027" s="101"/>
      <c r="B5027" s="90"/>
      <c r="C5027" s="90"/>
    </row>
    <row r="5028">
      <c r="A5028" s="101"/>
      <c r="B5028" s="90"/>
      <c r="C5028" s="90"/>
    </row>
    <row r="5029">
      <c r="A5029" s="101"/>
      <c r="B5029" s="90"/>
      <c r="C5029" s="90"/>
    </row>
    <row r="5030">
      <c r="A5030" s="101"/>
      <c r="B5030" s="90"/>
      <c r="C5030" s="90"/>
    </row>
    <row r="5031">
      <c r="A5031" s="101"/>
      <c r="B5031" s="90"/>
      <c r="C5031" s="90"/>
    </row>
    <row r="5032">
      <c r="A5032" s="101"/>
      <c r="B5032" s="90"/>
      <c r="C5032" s="90"/>
    </row>
    <row r="5033">
      <c r="A5033" s="101"/>
      <c r="B5033" s="90"/>
      <c r="C5033" s="90"/>
    </row>
    <row r="5034">
      <c r="A5034" s="101"/>
      <c r="B5034" s="90"/>
      <c r="C5034" s="90"/>
    </row>
    <row r="5035">
      <c r="A5035" s="101"/>
      <c r="B5035" s="90"/>
      <c r="C5035" s="90"/>
    </row>
    <row r="5036">
      <c r="A5036" s="101"/>
      <c r="B5036" s="90"/>
      <c r="C5036" s="90"/>
    </row>
    <row r="5037">
      <c r="A5037" s="101"/>
      <c r="B5037" s="90"/>
      <c r="C5037" s="90"/>
    </row>
    <row r="5038">
      <c r="A5038" s="101"/>
      <c r="B5038" s="90"/>
      <c r="C5038" s="90"/>
    </row>
    <row r="5039">
      <c r="A5039" s="101"/>
      <c r="B5039" s="90"/>
      <c r="C5039" s="90"/>
    </row>
    <row r="5040">
      <c r="A5040" s="101"/>
      <c r="B5040" s="90"/>
      <c r="C5040" s="90"/>
    </row>
    <row r="5041">
      <c r="A5041" s="101"/>
      <c r="B5041" s="90"/>
      <c r="C5041" s="90"/>
    </row>
    <row r="5042">
      <c r="A5042" s="101"/>
      <c r="B5042" s="90"/>
      <c r="C5042" s="90"/>
    </row>
    <row r="5043">
      <c r="A5043" s="101"/>
      <c r="B5043" s="90"/>
      <c r="C5043" s="90"/>
    </row>
    <row r="5044">
      <c r="A5044" s="101"/>
      <c r="B5044" s="90"/>
      <c r="C5044" s="90"/>
    </row>
    <row r="5045">
      <c r="A5045" s="101"/>
      <c r="B5045" s="90"/>
      <c r="C5045" s="90"/>
    </row>
    <row r="5046">
      <c r="A5046" s="101"/>
      <c r="B5046" s="90"/>
      <c r="C5046" s="90"/>
    </row>
    <row r="5047">
      <c r="A5047" s="101"/>
      <c r="B5047" s="90"/>
      <c r="C5047" s="90"/>
    </row>
    <row r="5048">
      <c r="A5048" s="101"/>
      <c r="B5048" s="90"/>
      <c r="C5048" s="90"/>
    </row>
    <row r="5049">
      <c r="A5049" s="101"/>
      <c r="B5049" s="90"/>
      <c r="C5049" s="90"/>
    </row>
    <row r="5050">
      <c r="A5050" s="101"/>
      <c r="B5050" s="90"/>
      <c r="C5050" s="90"/>
    </row>
    <row r="5051">
      <c r="A5051" s="101"/>
      <c r="B5051" s="90"/>
      <c r="C5051" s="90"/>
    </row>
    <row r="5052">
      <c r="A5052" s="101"/>
      <c r="B5052" s="90"/>
      <c r="C5052" s="90"/>
    </row>
    <row r="5053">
      <c r="A5053" s="101"/>
      <c r="B5053" s="90"/>
      <c r="C5053" s="90"/>
    </row>
    <row r="5054">
      <c r="A5054" s="101"/>
      <c r="B5054" s="90"/>
      <c r="C5054" s="90"/>
    </row>
    <row r="5055">
      <c r="A5055" s="101"/>
      <c r="B5055" s="90"/>
      <c r="C5055" s="90"/>
    </row>
    <row r="5056">
      <c r="A5056" s="101"/>
      <c r="B5056" s="90"/>
      <c r="C5056" s="90"/>
    </row>
    <row r="5057">
      <c r="A5057" s="101"/>
      <c r="B5057" s="90"/>
      <c r="C5057" s="90"/>
    </row>
    <row r="5058">
      <c r="A5058" s="101"/>
      <c r="B5058" s="90"/>
      <c r="C5058" s="90"/>
    </row>
    <row r="5059">
      <c r="A5059" s="101"/>
      <c r="B5059" s="90"/>
      <c r="C5059" s="90"/>
    </row>
    <row r="5060">
      <c r="A5060" s="101"/>
      <c r="B5060" s="90"/>
      <c r="C5060" s="90"/>
    </row>
    <row r="5061">
      <c r="A5061" s="101"/>
      <c r="B5061" s="90"/>
      <c r="C5061" s="90"/>
    </row>
    <row r="5062">
      <c r="A5062" s="101"/>
      <c r="B5062" s="90"/>
      <c r="C5062" s="90"/>
    </row>
    <row r="5063">
      <c r="A5063" s="101"/>
      <c r="B5063" s="90"/>
      <c r="C5063" s="90"/>
    </row>
    <row r="5064">
      <c r="A5064" s="101"/>
      <c r="B5064" s="90"/>
      <c r="C5064" s="90"/>
    </row>
    <row r="5065">
      <c r="A5065" s="101"/>
      <c r="B5065" s="90"/>
      <c r="C5065" s="90"/>
    </row>
    <row r="5066">
      <c r="A5066" s="101"/>
      <c r="B5066" s="90"/>
      <c r="C5066" s="90"/>
    </row>
    <row r="5067">
      <c r="A5067" s="101"/>
      <c r="B5067" s="90"/>
      <c r="C5067" s="90"/>
    </row>
    <row r="5068">
      <c r="A5068" s="101"/>
      <c r="B5068" s="90"/>
      <c r="C5068" s="90"/>
    </row>
    <row r="5069">
      <c r="A5069" s="101"/>
      <c r="B5069" s="90"/>
      <c r="C5069" s="90"/>
    </row>
    <row r="5070">
      <c r="A5070" s="101"/>
      <c r="B5070" s="90"/>
      <c r="C5070" s="90"/>
    </row>
    <row r="5071">
      <c r="A5071" s="101"/>
      <c r="B5071" s="90"/>
      <c r="C5071" s="90"/>
    </row>
    <row r="5072">
      <c r="A5072" s="101"/>
      <c r="B5072" s="90"/>
      <c r="C5072" s="90"/>
    </row>
    <row r="5073">
      <c r="A5073" s="101"/>
      <c r="B5073" s="90"/>
      <c r="C5073" s="90"/>
    </row>
    <row r="5074">
      <c r="A5074" s="101"/>
      <c r="B5074" s="90"/>
      <c r="C5074" s="90"/>
    </row>
    <row r="5075">
      <c r="A5075" s="101"/>
      <c r="B5075" s="90"/>
      <c r="C5075" s="90"/>
    </row>
    <row r="5076">
      <c r="A5076" s="101"/>
      <c r="B5076" s="90"/>
      <c r="C5076" s="90"/>
    </row>
    <row r="5077">
      <c r="A5077" s="101"/>
      <c r="B5077" s="90"/>
      <c r="C5077" s="90"/>
    </row>
    <row r="5078">
      <c r="A5078" s="101"/>
      <c r="B5078" s="90"/>
      <c r="C5078" s="90"/>
    </row>
    <row r="5079">
      <c r="A5079" s="101"/>
      <c r="B5079" s="90"/>
      <c r="C5079" s="90"/>
    </row>
    <row r="5080">
      <c r="A5080" s="101"/>
      <c r="B5080" s="90"/>
      <c r="C5080" s="90"/>
    </row>
    <row r="5081">
      <c r="A5081" s="101"/>
      <c r="B5081" s="90"/>
      <c r="C5081" s="90"/>
    </row>
    <row r="5082">
      <c r="A5082" s="101"/>
      <c r="B5082" s="90"/>
      <c r="C5082" s="90"/>
    </row>
    <row r="5083">
      <c r="A5083" s="101"/>
      <c r="B5083" s="90"/>
      <c r="C5083" s="90"/>
    </row>
    <row r="5084">
      <c r="A5084" s="101"/>
      <c r="B5084" s="90"/>
      <c r="C5084" s="90"/>
    </row>
    <row r="5085">
      <c r="A5085" s="101"/>
      <c r="B5085" s="90"/>
      <c r="C5085" s="90"/>
    </row>
    <row r="5086">
      <c r="A5086" s="101"/>
      <c r="B5086" s="90"/>
      <c r="C5086" s="90"/>
    </row>
    <row r="5087">
      <c r="A5087" s="101"/>
      <c r="B5087" s="90"/>
      <c r="C5087" s="90"/>
    </row>
    <row r="5088">
      <c r="A5088" s="101"/>
      <c r="B5088" s="90"/>
      <c r="C5088" s="90"/>
    </row>
    <row r="5089">
      <c r="A5089" s="101"/>
      <c r="B5089" s="90"/>
      <c r="C5089" s="90"/>
    </row>
    <row r="5090">
      <c r="A5090" s="101"/>
      <c r="B5090" s="90"/>
      <c r="C5090" s="90"/>
    </row>
    <row r="5091">
      <c r="A5091" s="101"/>
      <c r="B5091" s="90"/>
      <c r="C5091" s="90"/>
    </row>
    <row r="5092">
      <c r="A5092" s="101"/>
      <c r="B5092" s="90"/>
      <c r="C5092" s="90"/>
    </row>
    <row r="5093">
      <c r="A5093" s="101"/>
      <c r="B5093" s="90"/>
      <c r="C5093" s="90"/>
    </row>
    <row r="5094">
      <c r="A5094" s="101"/>
      <c r="B5094" s="90"/>
      <c r="C5094" s="90"/>
    </row>
    <row r="5095">
      <c r="A5095" s="101"/>
      <c r="B5095" s="90"/>
      <c r="C5095" s="90"/>
    </row>
    <row r="5096">
      <c r="A5096" s="101"/>
      <c r="B5096" s="90"/>
      <c r="C5096" s="90"/>
    </row>
    <row r="5097">
      <c r="A5097" s="101"/>
      <c r="B5097" s="90"/>
      <c r="C5097" s="90"/>
    </row>
    <row r="5098">
      <c r="A5098" s="101"/>
      <c r="B5098" s="90"/>
      <c r="C5098" s="90"/>
    </row>
    <row r="5099">
      <c r="A5099" s="101"/>
      <c r="B5099" s="90"/>
      <c r="C5099" s="90"/>
    </row>
    <row r="5100">
      <c r="A5100" s="101"/>
      <c r="B5100" s="90"/>
      <c r="C5100" s="90"/>
    </row>
    <row r="5101">
      <c r="A5101" s="101"/>
      <c r="B5101" s="90"/>
      <c r="C5101" s="90"/>
    </row>
    <row r="5102">
      <c r="A5102" s="101"/>
      <c r="B5102" s="90"/>
      <c r="C5102" s="90"/>
    </row>
    <row r="5103">
      <c r="A5103" s="101"/>
      <c r="B5103" s="90"/>
      <c r="C5103" s="90"/>
    </row>
    <row r="5104">
      <c r="A5104" s="101"/>
      <c r="B5104" s="90"/>
      <c r="C5104" s="90"/>
    </row>
    <row r="5105">
      <c r="A5105" s="101"/>
      <c r="B5105" s="90"/>
      <c r="C5105" s="90"/>
    </row>
    <row r="5106">
      <c r="A5106" s="101"/>
      <c r="B5106" s="90"/>
      <c r="C5106" s="90"/>
    </row>
    <row r="5107">
      <c r="A5107" s="101"/>
      <c r="B5107" s="90"/>
      <c r="C5107" s="90"/>
    </row>
    <row r="5108">
      <c r="A5108" s="101"/>
      <c r="B5108" s="90"/>
      <c r="C5108" s="90"/>
    </row>
    <row r="5109">
      <c r="A5109" s="101"/>
      <c r="B5109" s="90"/>
      <c r="C5109" s="90"/>
    </row>
    <row r="5110">
      <c r="A5110" s="101"/>
      <c r="B5110" s="90"/>
      <c r="C5110" s="90"/>
    </row>
    <row r="5111">
      <c r="A5111" s="101"/>
      <c r="B5111" s="90"/>
      <c r="C5111" s="90"/>
    </row>
    <row r="5112">
      <c r="A5112" s="101"/>
      <c r="B5112" s="90"/>
      <c r="C5112" s="90"/>
    </row>
    <row r="5113">
      <c r="A5113" s="101"/>
      <c r="B5113" s="90"/>
      <c r="C5113" s="90"/>
    </row>
    <row r="5114">
      <c r="A5114" s="101"/>
      <c r="B5114" s="90"/>
      <c r="C5114" s="90"/>
    </row>
    <row r="5115">
      <c r="A5115" s="101"/>
      <c r="B5115" s="90"/>
      <c r="C5115" s="90"/>
    </row>
    <row r="5116">
      <c r="A5116" s="101"/>
      <c r="B5116" s="90"/>
      <c r="C5116" s="90"/>
    </row>
    <row r="5117">
      <c r="A5117" s="101"/>
      <c r="B5117" s="90"/>
      <c r="C5117" s="90"/>
    </row>
    <row r="5118">
      <c r="A5118" s="101"/>
      <c r="B5118" s="90"/>
      <c r="C5118" s="90"/>
    </row>
    <row r="5119">
      <c r="A5119" s="101"/>
      <c r="B5119" s="90"/>
      <c r="C5119" s="90"/>
    </row>
    <row r="5120">
      <c r="A5120" s="101"/>
      <c r="B5120" s="90"/>
      <c r="C5120" s="90"/>
    </row>
    <row r="5121">
      <c r="A5121" s="101"/>
      <c r="B5121" s="90"/>
      <c r="C5121" s="90"/>
    </row>
    <row r="5122">
      <c r="A5122" s="101"/>
      <c r="B5122" s="90"/>
      <c r="C5122" s="90"/>
    </row>
    <row r="5123">
      <c r="A5123" s="101"/>
      <c r="B5123" s="90"/>
      <c r="C5123" s="90"/>
    </row>
    <row r="5124">
      <c r="A5124" s="101"/>
      <c r="B5124" s="90"/>
      <c r="C5124" s="90"/>
    </row>
    <row r="5125">
      <c r="A5125" s="101"/>
      <c r="B5125" s="90"/>
      <c r="C5125" s="90"/>
    </row>
    <row r="5126">
      <c r="A5126" s="101"/>
      <c r="B5126" s="90"/>
      <c r="C5126" s="90"/>
    </row>
    <row r="5127">
      <c r="A5127" s="101"/>
      <c r="B5127" s="90"/>
      <c r="C5127" s="90"/>
    </row>
    <row r="5128">
      <c r="A5128" s="101"/>
      <c r="B5128" s="90"/>
      <c r="C5128" s="90"/>
    </row>
    <row r="5129">
      <c r="A5129" s="101"/>
      <c r="B5129" s="90"/>
      <c r="C5129" s="90"/>
    </row>
    <row r="5130">
      <c r="A5130" s="101"/>
      <c r="B5130" s="90"/>
      <c r="C5130" s="90"/>
    </row>
    <row r="5131">
      <c r="A5131" s="101"/>
      <c r="B5131" s="90"/>
      <c r="C5131" s="90"/>
    </row>
    <row r="5132">
      <c r="A5132" s="101"/>
      <c r="B5132" s="90"/>
      <c r="C5132" s="90"/>
    </row>
    <row r="5133">
      <c r="A5133" s="101"/>
      <c r="B5133" s="90"/>
      <c r="C5133" s="90"/>
    </row>
    <row r="5134">
      <c r="A5134" s="101"/>
      <c r="B5134" s="90"/>
      <c r="C5134" s="90"/>
    </row>
    <row r="5135">
      <c r="A5135" s="101"/>
      <c r="B5135" s="90"/>
      <c r="C5135" s="90"/>
    </row>
    <row r="5136">
      <c r="A5136" s="101"/>
      <c r="B5136" s="90"/>
      <c r="C5136" s="90"/>
    </row>
    <row r="5137">
      <c r="A5137" s="101"/>
      <c r="B5137" s="90"/>
      <c r="C5137" s="90"/>
    </row>
    <row r="5138">
      <c r="A5138" s="101"/>
      <c r="B5138" s="90"/>
      <c r="C5138" s="90"/>
    </row>
    <row r="5139">
      <c r="A5139" s="101"/>
      <c r="B5139" s="90"/>
      <c r="C5139" s="90"/>
    </row>
    <row r="5140">
      <c r="A5140" s="101"/>
      <c r="B5140" s="90"/>
      <c r="C5140" s="90"/>
    </row>
    <row r="5141">
      <c r="A5141" s="101"/>
      <c r="B5141" s="90"/>
      <c r="C5141" s="90"/>
    </row>
    <row r="5142">
      <c r="A5142" s="101"/>
      <c r="B5142" s="90"/>
      <c r="C5142" s="90"/>
    </row>
    <row r="5143">
      <c r="A5143" s="101"/>
      <c r="B5143" s="90"/>
      <c r="C5143" s="90"/>
    </row>
    <row r="5144">
      <c r="A5144" s="101"/>
      <c r="B5144" s="90"/>
      <c r="C5144" s="90"/>
    </row>
    <row r="5145">
      <c r="A5145" s="101"/>
      <c r="B5145" s="90"/>
      <c r="C5145" s="90"/>
    </row>
    <row r="5146">
      <c r="A5146" s="101"/>
      <c r="B5146" s="90"/>
      <c r="C5146" s="90"/>
    </row>
    <row r="5147">
      <c r="A5147" s="101"/>
      <c r="B5147" s="90"/>
      <c r="C5147" s="90"/>
    </row>
    <row r="5148">
      <c r="A5148" s="101"/>
      <c r="B5148" s="90"/>
      <c r="C5148" s="90"/>
    </row>
    <row r="5149">
      <c r="A5149" s="101"/>
      <c r="B5149" s="90"/>
      <c r="C5149" s="90"/>
    </row>
    <row r="5150">
      <c r="A5150" s="101"/>
      <c r="B5150" s="90"/>
      <c r="C5150" s="90"/>
    </row>
    <row r="5151">
      <c r="A5151" s="101"/>
      <c r="B5151" s="90"/>
      <c r="C5151" s="90"/>
    </row>
    <row r="5152">
      <c r="A5152" s="101"/>
      <c r="B5152" s="90"/>
      <c r="C5152" s="90"/>
    </row>
    <row r="5153">
      <c r="A5153" s="101"/>
      <c r="B5153" s="90"/>
      <c r="C5153" s="90"/>
    </row>
    <row r="5154">
      <c r="A5154" s="101"/>
      <c r="B5154" s="90"/>
      <c r="C5154" s="90"/>
    </row>
    <row r="5155">
      <c r="A5155" s="101"/>
      <c r="B5155" s="90"/>
      <c r="C5155" s="90"/>
    </row>
    <row r="5156">
      <c r="A5156" s="101"/>
      <c r="B5156" s="90"/>
      <c r="C5156" s="90"/>
    </row>
    <row r="5157">
      <c r="A5157" s="101"/>
      <c r="B5157" s="90"/>
      <c r="C5157" s="90"/>
    </row>
    <row r="5158">
      <c r="A5158" s="101"/>
      <c r="B5158" s="90"/>
      <c r="C5158" s="90"/>
    </row>
    <row r="5159">
      <c r="A5159" s="101"/>
      <c r="B5159" s="90"/>
      <c r="C5159" s="90"/>
    </row>
    <row r="5160">
      <c r="A5160" s="101"/>
      <c r="B5160" s="90"/>
      <c r="C5160" s="90"/>
    </row>
    <row r="5161">
      <c r="A5161" s="101"/>
      <c r="B5161" s="90"/>
      <c r="C5161" s="90"/>
    </row>
    <row r="5162">
      <c r="A5162" s="101"/>
      <c r="B5162" s="90"/>
      <c r="C5162" s="90"/>
    </row>
    <row r="5163">
      <c r="A5163" s="101"/>
      <c r="B5163" s="90"/>
      <c r="C5163" s="90"/>
    </row>
    <row r="5164">
      <c r="A5164" s="101"/>
      <c r="B5164" s="90"/>
      <c r="C5164" s="90"/>
    </row>
    <row r="5165">
      <c r="A5165" s="101"/>
      <c r="B5165" s="90"/>
      <c r="C5165" s="90"/>
    </row>
    <row r="5166">
      <c r="A5166" s="101"/>
      <c r="B5166" s="90"/>
      <c r="C5166" s="90"/>
    </row>
    <row r="5167">
      <c r="A5167" s="101"/>
      <c r="B5167" s="90"/>
      <c r="C5167" s="90"/>
    </row>
    <row r="5168">
      <c r="A5168" s="101"/>
      <c r="B5168" s="90"/>
      <c r="C5168" s="90"/>
    </row>
    <row r="5169">
      <c r="A5169" s="101"/>
      <c r="B5169" s="90"/>
      <c r="C5169" s="90"/>
    </row>
    <row r="5170">
      <c r="A5170" s="101"/>
      <c r="B5170" s="90"/>
      <c r="C5170" s="90"/>
    </row>
    <row r="5171">
      <c r="A5171" s="101"/>
      <c r="B5171" s="90"/>
      <c r="C5171" s="90"/>
    </row>
    <row r="5172">
      <c r="A5172" s="101"/>
      <c r="B5172" s="90"/>
      <c r="C5172" s="90"/>
    </row>
    <row r="5173">
      <c r="A5173" s="101"/>
      <c r="B5173" s="90"/>
      <c r="C5173" s="90"/>
    </row>
    <row r="5174">
      <c r="A5174" s="101"/>
      <c r="B5174" s="90"/>
      <c r="C5174" s="90"/>
    </row>
    <row r="5175">
      <c r="A5175" s="101"/>
      <c r="B5175" s="90"/>
      <c r="C5175" s="90"/>
    </row>
    <row r="5176">
      <c r="A5176" s="101"/>
      <c r="B5176" s="90"/>
      <c r="C5176" s="90"/>
    </row>
    <row r="5177">
      <c r="A5177" s="101"/>
      <c r="B5177" s="90"/>
      <c r="C5177" s="90"/>
    </row>
    <row r="5178">
      <c r="A5178" s="101"/>
      <c r="B5178" s="90"/>
      <c r="C5178" s="90"/>
    </row>
    <row r="5179">
      <c r="A5179" s="101"/>
      <c r="B5179" s="90"/>
      <c r="C5179" s="90"/>
    </row>
    <row r="5180">
      <c r="A5180" s="101"/>
      <c r="B5180" s="90"/>
      <c r="C5180" s="90"/>
    </row>
    <row r="5181">
      <c r="A5181" s="101"/>
      <c r="B5181" s="90"/>
      <c r="C5181" s="90"/>
    </row>
    <row r="5182">
      <c r="A5182" s="101"/>
      <c r="B5182" s="90"/>
      <c r="C5182" s="90"/>
    </row>
    <row r="5183">
      <c r="A5183" s="101"/>
      <c r="B5183" s="90"/>
      <c r="C5183" s="90"/>
    </row>
    <row r="5184">
      <c r="A5184" s="101"/>
      <c r="B5184" s="90"/>
      <c r="C5184" s="90"/>
    </row>
    <row r="5185">
      <c r="A5185" s="101"/>
      <c r="B5185" s="90"/>
      <c r="C5185" s="90"/>
    </row>
    <row r="5186">
      <c r="A5186" s="101"/>
      <c r="B5186" s="90"/>
      <c r="C5186" s="90"/>
    </row>
    <row r="5187">
      <c r="A5187" s="101"/>
      <c r="B5187" s="90"/>
      <c r="C5187" s="90"/>
    </row>
    <row r="5188">
      <c r="A5188" s="101"/>
      <c r="B5188" s="90"/>
      <c r="C5188" s="90"/>
    </row>
    <row r="5189">
      <c r="A5189" s="101"/>
      <c r="B5189" s="90"/>
      <c r="C5189" s="90"/>
    </row>
    <row r="5190">
      <c r="A5190" s="101"/>
      <c r="B5190" s="90"/>
      <c r="C5190" s="90"/>
    </row>
    <row r="5191">
      <c r="A5191" s="101"/>
      <c r="B5191" s="90"/>
      <c r="C5191" s="90"/>
    </row>
    <row r="5192">
      <c r="A5192" s="101"/>
      <c r="B5192" s="90"/>
      <c r="C5192" s="90"/>
    </row>
    <row r="5193">
      <c r="A5193" s="101"/>
      <c r="B5193" s="90"/>
      <c r="C5193" s="90"/>
    </row>
    <row r="5194">
      <c r="A5194" s="101"/>
      <c r="B5194" s="90"/>
      <c r="C5194" s="90"/>
    </row>
    <row r="5195">
      <c r="A5195" s="101"/>
      <c r="B5195" s="90"/>
      <c r="C5195" s="90"/>
    </row>
    <row r="5196">
      <c r="A5196" s="101"/>
      <c r="B5196" s="90"/>
      <c r="C5196" s="90"/>
    </row>
    <row r="5197">
      <c r="A5197" s="101"/>
      <c r="B5197" s="90"/>
      <c r="C5197" s="90"/>
    </row>
    <row r="5198">
      <c r="A5198" s="101"/>
      <c r="B5198" s="90"/>
      <c r="C5198" s="90"/>
    </row>
    <row r="5199">
      <c r="A5199" s="101"/>
      <c r="B5199" s="90"/>
      <c r="C5199" s="90"/>
    </row>
    <row r="5200">
      <c r="A5200" s="101"/>
      <c r="B5200" s="90"/>
      <c r="C5200" s="90"/>
    </row>
    <row r="5201">
      <c r="A5201" s="101"/>
      <c r="B5201" s="90"/>
      <c r="C5201" s="90"/>
    </row>
    <row r="5202">
      <c r="A5202" s="101"/>
      <c r="B5202" s="90"/>
      <c r="C5202" s="90"/>
    </row>
    <row r="5203">
      <c r="A5203" s="101"/>
      <c r="B5203" s="90"/>
      <c r="C5203" s="90"/>
    </row>
    <row r="5204">
      <c r="A5204" s="101"/>
      <c r="B5204" s="90"/>
      <c r="C5204" s="90"/>
    </row>
    <row r="5205">
      <c r="A5205" s="101"/>
      <c r="B5205" s="90"/>
      <c r="C5205" s="90"/>
    </row>
    <row r="5206">
      <c r="A5206" s="101"/>
      <c r="B5206" s="90"/>
      <c r="C5206" s="90"/>
    </row>
    <row r="5207">
      <c r="A5207" s="101"/>
      <c r="B5207" s="90"/>
      <c r="C5207" s="90"/>
    </row>
    <row r="5208">
      <c r="A5208" s="101"/>
      <c r="B5208" s="90"/>
      <c r="C5208" s="90"/>
    </row>
    <row r="5209">
      <c r="A5209" s="101"/>
      <c r="B5209" s="90"/>
      <c r="C5209" s="90"/>
    </row>
    <row r="5210">
      <c r="A5210" s="101"/>
      <c r="B5210" s="90"/>
      <c r="C5210" s="90"/>
    </row>
    <row r="5211">
      <c r="A5211" s="101"/>
      <c r="B5211" s="90"/>
      <c r="C5211" s="90"/>
    </row>
    <row r="5212">
      <c r="A5212" s="101"/>
      <c r="B5212" s="90"/>
      <c r="C5212" s="90"/>
    </row>
    <row r="5213">
      <c r="A5213" s="101"/>
      <c r="B5213" s="90"/>
      <c r="C5213" s="90"/>
    </row>
    <row r="5214">
      <c r="A5214" s="101"/>
      <c r="B5214" s="90"/>
      <c r="C5214" s="90"/>
    </row>
    <row r="5215">
      <c r="A5215" s="101"/>
      <c r="B5215" s="90"/>
      <c r="C5215" s="90"/>
    </row>
    <row r="5216">
      <c r="A5216" s="101"/>
      <c r="B5216" s="90"/>
      <c r="C5216" s="90"/>
    </row>
    <row r="5217">
      <c r="A5217" s="101"/>
      <c r="B5217" s="90"/>
      <c r="C5217" s="90"/>
    </row>
    <row r="5218">
      <c r="A5218" s="101"/>
      <c r="B5218" s="90"/>
      <c r="C5218" s="90"/>
    </row>
    <row r="5219">
      <c r="A5219" s="101"/>
      <c r="B5219" s="90"/>
      <c r="C5219" s="90"/>
    </row>
    <row r="5220">
      <c r="A5220" s="101"/>
      <c r="B5220" s="90"/>
      <c r="C5220" s="90"/>
    </row>
    <row r="5221">
      <c r="A5221" s="101"/>
      <c r="B5221" s="90"/>
      <c r="C5221" s="90"/>
    </row>
    <row r="5222">
      <c r="A5222" s="101"/>
      <c r="B5222" s="90"/>
      <c r="C5222" s="90"/>
    </row>
    <row r="5223">
      <c r="A5223" s="101"/>
      <c r="B5223" s="90"/>
      <c r="C5223" s="90"/>
    </row>
    <row r="5224">
      <c r="A5224" s="101"/>
      <c r="B5224" s="90"/>
      <c r="C5224" s="90"/>
    </row>
    <row r="5225">
      <c r="A5225" s="101"/>
      <c r="B5225" s="90"/>
      <c r="C5225" s="90"/>
    </row>
    <row r="5226">
      <c r="A5226" s="101"/>
      <c r="B5226" s="90"/>
      <c r="C5226" s="90"/>
    </row>
    <row r="5227">
      <c r="A5227" s="101"/>
      <c r="B5227" s="90"/>
      <c r="C5227" s="90"/>
    </row>
    <row r="5228">
      <c r="A5228" s="101"/>
      <c r="B5228" s="90"/>
      <c r="C5228" s="90"/>
    </row>
    <row r="5229">
      <c r="A5229" s="101"/>
      <c r="B5229" s="90"/>
      <c r="C5229" s="90"/>
    </row>
    <row r="5230">
      <c r="A5230" s="101"/>
      <c r="B5230" s="90"/>
      <c r="C5230" s="90"/>
    </row>
    <row r="5231">
      <c r="A5231" s="101"/>
      <c r="B5231" s="90"/>
      <c r="C5231" s="90"/>
    </row>
    <row r="5232">
      <c r="A5232" s="101"/>
      <c r="B5232" s="90"/>
      <c r="C5232" s="90"/>
    </row>
    <row r="5233">
      <c r="A5233" s="101"/>
      <c r="B5233" s="90"/>
      <c r="C5233" s="90"/>
    </row>
    <row r="5234">
      <c r="A5234" s="101"/>
      <c r="B5234" s="90"/>
      <c r="C5234" s="90"/>
    </row>
    <row r="5235">
      <c r="A5235" s="101"/>
      <c r="B5235" s="90"/>
      <c r="C5235" s="90"/>
    </row>
    <row r="5236">
      <c r="A5236" s="101"/>
      <c r="B5236" s="90"/>
      <c r="C5236" s="90"/>
    </row>
    <row r="5237">
      <c r="A5237" s="101"/>
      <c r="B5237" s="90"/>
      <c r="C5237" s="90"/>
    </row>
    <row r="5238">
      <c r="A5238" s="101"/>
      <c r="B5238" s="90"/>
      <c r="C5238" s="90"/>
    </row>
    <row r="5239">
      <c r="A5239" s="101"/>
      <c r="B5239" s="90"/>
      <c r="C5239" s="90"/>
    </row>
    <row r="5240">
      <c r="A5240" s="101"/>
      <c r="B5240" s="90"/>
      <c r="C5240" s="90"/>
    </row>
    <row r="5241">
      <c r="A5241" s="101"/>
      <c r="B5241" s="90"/>
      <c r="C5241" s="90"/>
    </row>
    <row r="5242">
      <c r="A5242" s="101"/>
      <c r="B5242" s="90"/>
      <c r="C5242" s="90"/>
    </row>
    <row r="5243">
      <c r="A5243" s="101"/>
      <c r="B5243" s="90"/>
      <c r="C5243" s="90"/>
    </row>
    <row r="5244">
      <c r="A5244" s="101"/>
      <c r="B5244" s="90"/>
      <c r="C5244" s="90"/>
    </row>
    <row r="5245">
      <c r="A5245" s="101"/>
      <c r="B5245" s="90"/>
      <c r="C5245" s="90"/>
    </row>
    <row r="5246">
      <c r="A5246" s="101"/>
      <c r="B5246" s="90"/>
      <c r="C5246" s="90"/>
    </row>
    <row r="5247">
      <c r="A5247" s="101"/>
      <c r="B5247" s="90"/>
      <c r="C5247" s="90"/>
    </row>
    <row r="5248">
      <c r="A5248" s="101"/>
      <c r="B5248" s="90"/>
      <c r="C5248" s="90"/>
    </row>
    <row r="5249">
      <c r="A5249" s="101"/>
      <c r="B5249" s="90"/>
      <c r="C5249" s="90"/>
    </row>
    <row r="5250">
      <c r="A5250" s="101"/>
      <c r="B5250" s="90"/>
      <c r="C5250" s="90"/>
    </row>
    <row r="5251">
      <c r="A5251" s="101"/>
      <c r="B5251" s="90"/>
      <c r="C5251" s="90"/>
    </row>
    <row r="5252">
      <c r="A5252" s="101"/>
      <c r="B5252" s="90"/>
      <c r="C5252" s="90"/>
    </row>
    <row r="5253">
      <c r="A5253" s="101"/>
      <c r="B5253" s="90"/>
      <c r="C5253" s="90"/>
    </row>
    <row r="5254">
      <c r="A5254" s="101"/>
      <c r="B5254" s="90"/>
      <c r="C5254" s="90"/>
    </row>
    <row r="5255">
      <c r="A5255" s="101"/>
      <c r="B5255" s="90"/>
      <c r="C5255" s="90"/>
    </row>
    <row r="5256">
      <c r="A5256" s="101"/>
      <c r="B5256" s="90"/>
      <c r="C5256" s="90"/>
    </row>
    <row r="5257">
      <c r="A5257" s="101"/>
      <c r="B5257" s="90"/>
      <c r="C5257" s="90"/>
    </row>
    <row r="5258">
      <c r="A5258" s="101"/>
      <c r="B5258" s="90"/>
      <c r="C5258" s="90"/>
    </row>
    <row r="5259">
      <c r="A5259" s="101"/>
      <c r="B5259" s="90"/>
      <c r="C5259" s="90"/>
    </row>
    <row r="5260">
      <c r="A5260" s="101"/>
      <c r="B5260" s="90"/>
      <c r="C5260" s="90"/>
    </row>
    <row r="5261">
      <c r="A5261" s="101"/>
      <c r="B5261" s="90"/>
      <c r="C5261" s="90"/>
    </row>
    <row r="5262">
      <c r="A5262" s="101"/>
      <c r="B5262" s="90"/>
      <c r="C5262" s="90"/>
    </row>
    <row r="5263">
      <c r="A5263" s="101"/>
      <c r="B5263" s="90"/>
      <c r="C5263" s="90"/>
    </row>
    <row r="5264">
      <c r="A5264" s="101"/>
      <c r="B5264" s="90"/>
      <c r="C5264" s="90"/>
    </row>
    <row r="5265">
      <c r="A5265" s="101"/>
      <c r="B5265" s="90"/>
      <c r="C5265" s="90"/>
    </row>
    <row r="5266">
      <c r="A5266" s="101"/>
      <c r="B5266" s="90"/>
      <c r="C5266" s="90"/>
    </row>
    <row r="5267">
      <c r="A5267" s="101"/>
      <c r="B5267" s="90"/>
      <c r="C5267" s="90"/>
    </row>
    <row r="5268">
      <c r="A5268" s="101"/>
      <c r="B5268" s="90"/>
      <c r="C5268" s="90"/>
    </row>
    <row r="5269">
      <c r="A5269" s="101"/>
      <c r="B5269" s="90"/>
      <c r="C5269" s="90"/>
    </row>
    <row r="5270">
      <c r="A5270" s="101"/>
      <c r="B5270" s="90"/>
      <c r="C5270" s="90"/>
    </row>
    <row r="5271">
      <c r="A5271" s="101"/>
      <c r="B5271" s="90"/>
      <c r="C5271" s="90"/>
    </row>
    <row r="5272">
      <c r="A5272" s="101"/>
      <c r="B5272" s="90"/>
      <c r="C5272" s="90"/>
    </row>
    <row r="5273">
      <c r="A5273" s="101"/>
      <c r="B5273" s="90"/>
      <c r="C5273" s="90"/>
    </row>
    <row r="5274">
      <c r="A5274" s="101"/>
      <c r="B5274" s="90"/>
      <c r="C5274" s="90"/>
    </row>
    <row r="5275">
      <c r="A5275" s="101"/>
      <c r="B5275" s="90"/>
      <c r="C5275" s="90"/>
    </row>
    <row r="5276">
      <c r="A5276" s="101"/>
      <c r="B5276" s="90"/>
      <c r="C5276" s="90"/>
    </row>
    <row r="5277">
      <c r="A5277" s="101"/>
      <c r="B5277" s="90"/>
      <c r="C5277" s="90"/>
    </row>
    <row r="5278">
      <c r="A5278" s="101"/>
      <c r="B5278" s="90"/>
      <c r="C5278" s="90"/>
    </row>
    <row r="5279">
      <c r="A5279" s="101"/>
      <c r="B5279" s="90"/>
      <c r="C5279" s="90"/>
    </row>
    <row r="5280">
      <c r="A5280" s="101"/>
      <c r="B5280" s="90"/>
      <c r="C5280" s="90"/>
    </row>
    <row r="5281">
      <c r="A5281" s="101"/>
      <c r="B5281" s="90"/>
      <c r="C5281" s="90"/>
    </row>
    <row r="5282">
      <c r="A5282" s="101"/>
      <c r="B5282" s="90"/>
      <c r="C5282" s="90"/>
    </row>
    <row r="5283">
      <c r="A5283" s="101"/>
      <c r="B5283" s="90"/>
      <c r="C5283" s="90"/>
    </row>
    <row r="5284">
      <c r="A5284" s="101"/>
      <c r="B5284" s="90"/>
      <c r="C5284" s="90"/>
    </row>
    <row r="5285">
      <c r="A5285" s="101"/>
      <c r="B5285" s="90"/>
      <c r="C5285" s="90"/>
    </row>
    <row r="5286">
      <c r="A5286" s="101"/>
      <c r="B5286" s="90"/>
      <c r="C5286" s="90"/>
    </row>
    <row r="5287">
      <c r="A5287" s="101"/>
      <c r="B5287" s="90"/>
      <c r="C5287" s="90"/>
    </row>
    <row r="5288">
      <c r="A5288" s="101"/>
      <c r="B5288" s="90"/>
      <c r="C5288" s="90"/>
    </row>
    <row r="5289">
      <c r="A5289" s="101"/>
      <c r="B5289" s="90"/>
      <c r="C5289" s="90"/>
    </row>
    <row r="5290">
      <c r="A5290" s="101"/>
      <c r="B5290" s="90"/>
      <c r="C5290" s="90"/>
    </row>
    <row r="5291">
      <c r="A5291" s="101"/>
      <c r="B5291" s="90"/>
      <c r="C5291" s="90"/>
    </row>
    <row r="5292">
      <c r="A5292" s="101"/>
      <c r="B5292" s="90"/>
      <c r="C5292" s="90"/>
    </row>
    <row r="5293">
      <c r="A5293" s="101"/>
      <c r="B5293" s="90"/>
      <c r="C5293" s="90"/>
    </row>
    <row r="5294">
      <c r="A5294" s="101"/>
      <c r="B5294" s="90"/>
      <c r="C5294" s="90"/>
    </row>
    <row r="5295">
      <c r="A5295" s="101"/>
      <c r="B5295" s="90"/>
      <c r="C5295" s="90"/>
    </row>
    <row r="5296">
      <c r="A5296" s="101"/>
      <c r="B5296" s="90"/>
      <c r="C5296" s="90"/>
    </row>
    <row r="5297">
      <c r="A5297" s="101"/>
      <c r="B5297" s="90"/>
      <c r="C5297" s="90"/>
    </row>
    <row r="5298">
      <c r="A5298" s="101"/>
      <c r="B5298" s="90"/>
      <c r="C5298" s="90"/>
    </row>
    <row r="5299">
      <c r="A5299" s="101"/>
      <c r="B5299" s="90"/>
      <c r="C5299" s="90"/>
    </row>
    <row r="5300">
      <c r="A5300" s="101"/>
      <c r="B5300" s="90"/>
      <c r="C5300" s="90"/>
    </row>
    <row r="5301">
      <c r="A5301" s="101"/>
      <c r="B5301" s="90"/>
      <c r="C5301" s="90"/>
    </row>
    <row r="5302">
      <c r="A5302" s="101"/>
      <c r="B5302" s="90"/>
      <c r="C5302" s="90"/>
    </row>
    <row r="5303">
      <c r="A5303" s="101"/>
      <c r="B5303" s="90"/>
      <c r="C5303" s="90"/>
    </row>
    <row r="5304">
      <c r="A5304" s="101"/>
      <c r="B5304" s="90"/>
      <c r="C5304" s="90"/>
    </row>
    <row r="5305">
      <c r="A5305" s="101"/>
      <c r="B5305" s="90"/>
      <c r="C5305" s="90"/>
    </row>
    <row r="5306">
      <c r="A5306" s="101"/>
      <c r="B5306" s="90"/>
      <c r="C5306" s="90"/>
    </row>
    <row r="5307">
      <c r="A5307" s="101"/>
      <c r="B5307" s="90"/>
      <c r="C5307" s="90"/>
    </row>
    <row r="5308">
      <c r="A5308" s="101"/>
      <c r="B5308" s="90"/>
      <c r="C5308" s="90"/>
    </row>
    <row r="5309">
      <c r="A5309" s="101"/>
      <c r="B5309" s="90"/>
      <c r="C5309" s="90"/>
    </row>
    <row r="5310">
      <c r="A5310" s="101"/>
      <c r="B5310" s="90"/>
      <c r="C5310" s="90"/>
    </row>
    <row r="5311">
      <c r="A5311" s="101"/>
      <c r="B5311" s="90"/>
      <c r="C5311" s="90"/>
    </row>
    <row r="5312">
      <c r="A5312" s="101"/>
      <c r="B5312" s="90"/>
      <c r="C5312" s="90"/>
    </row>
    <row r="5313">
      <c r="A5313" s="101"/>
      <c r="B5313" s="90"/>
      <c r="C5313" s="90"/>
    </row>
    <row r="5314">
      <c r="A5314" s="101"/>
      <c r="B5314" s="90"/>
      <c r="C5314" s="90"/>
    </row>
    <row r="5315">
      <c r="A5315" s="101"/>
      <c r="B5315" s="90"/>
      <c r="C5315" s="90"/>
    </row>
    <row r="5316">
      <c r="A5316" s="101"/>
      <c r="B5316" s="90"/>
      <c r="C5316" s="90"/>
    </row>
    <row r="5317">
      <c r="A5317" s="101"/>
      <c r="B5317" s="90"/>
      <c r="C5317" s="90"/>
    </row>
    <row r="5318">
      <c r="A5318" s="101"/>
      <c r="B5318" s="90"/>
      <c r="C5318" s="90"/>
    </row>
    <row r="5319">
      <c r="A5319" s="101"/>
      <c r="B5319" s="90"/>
      <c r="C5319" s="90"/>
    </row>
    <row r="5320">
      <c r="A5320" s="101"/>
      <c r="B5320" s="90"/>
      <c r="C5320" s="90"/>
    </row>
    <row r="5321">
      <c r="A5321" s="101"/>
      <c r="B5321" s="90"/>
      <c r="C5321" s="90"/>
    </row>
    <row r="5322">
      <c r="A5322" s="101"/>
      <c r="B5322" s="90"/>
      <c r="C5322" s="90"/>
    </row>
    <row r="5323">
      <c r="A5323" s="101"/>
      <c r="B5323" s="90"/>
      <c r="C5323" s="90"/>
    </row>
    <row r="5324">
      <c r="A5324" s="101"/>
      <c r="B5324" s="90"/>
      <c r="C5324" s="90"/>
    </row>
    <row r="5325">
      <c r="A5325" s="101"/>
      <c r="B5325" s="90"/>
      <c r="C5325" s="90"/>
    </row>
    <row r="5326">
      <c r="A5326" s="101"/>
      <c r="B5326" s="90"/>
      <c r="C5326" s="90"/>
    </row>
    <row r="5327">
      <c r="A5327" s="101"/>
      <c r="B5327" s="90"/>
      <c r="C5327" s="90"/>
    </row>
    <row r="5328">
      <c r="A5328" s="101"/>
      <c r="B5328" s="90"/>
      <c r="C5328" s="90"/>
    </row>
    <row r="5329">
      <c r="A5329" s="101"/>
      <c r="B5329" s="90"/>
      <c r="C5329" s="90"/>
    </row>
    <row r="5330">
      <c r="A5330" s="101"/>
      <c r="B5330" s="90"/>
      <c r="C5330" s="90"/>
    </row>
    <row r="5331">
      <c r="A5331" s="101"/>
      <c r="B5331" s="90"/>
      <c r="C5331" s="90"/>
    </row>
    <row r="5332">
      <c r="A5332" s="101"/>
      <c r="B5332" s="90"/>
      <c r="C5332" s="90"/>
    </row>
    <row r="5333">
      <c r="A5333" s="101"/>
      <c r="B5333" s="90"/>
      <c r="C5333" s="90"/>
    </row>
    <row r="5334">
      <c r="A5334" s="101"/>
      <c r="B5334" s="90"/>
      <c r="C5334" s="90"/>
    </row>
    <row r="5335">
      <c r="A5335" s="101"/>
      <c r="B5335" s="90"/>
      <c r="C5335" s="90"/>
    </row>
    <row r="5336">
      <c r="A5336" s="101"/>
      <c r="B5336" s="90"/>
      <c r="C5336" s="90"/>
    </row>
    <row r="5337">
      <c r="A5337" s="101"/>
      <c r="B5337" s="90"/>
      <c r="C5337" s="90"/>
    </row>
    <row r="5338">
      <c r="A5338" s="101"/>
      <c r="B5338" s="90"/>
      <c r="C5338" s="90"/>
    </row>
    <row r="5339">
      <c r="A5339" s="101"/>
      <c r="B5339" s="90"/>
      <c r="C5339" s="90"/>
    </row>
    <row r="5340">
      <c r="A5340" s="101"/>
      <c r="B5340" s="90"/>
      <c r="C5340" s="90"/>
    </row>
    <row r="5341">
      <c r="A5341" s="101"/>
      <c r="B5341" s="90"/>
      <c r="C5341" s="90"/>
    </row>
    <row r="5342">
      <c r="A5342" s="101"/>
      <c r="B5342" s="90"/>
      <c r="C5342" s="90"/>
    </row>
    <row r="5343">
      <c r="A5343" s="101"/>
      <c r="B5343" s="90"/>
      <c r="C5343" s="90"/>
    </row>
    <row r="5344">
      <c r="A5344" s="101"/>
      <c r="B5344" s="90"/>
      <c r="C5344" s="90"/>
    </row>
    <row r="5345">
      <c r="A5345" s="101"/>
      <c r="B5345" s="90"/>
      <c r="C5345" s="90"/>
    </row>
    <row r="5346">
      <c r="A5346" s="101"/>
      <c r="B5346" s="90"/>
      <c r="C5346" s="90"/>
    </row>
    <row r="5347">
      <c r="A5347" s="101"/>
      <c r="B5347" s="90"/>
      <c r="C5347" s="90"/>
    </row>
    <row r="5348">
      <c r="A5348" s="101"/>
      <c r="B5348" s="90"/>
      <c r="C5348" s="90"/>
    </row>
    <row r="5349">
      <c r="A5349" s="101"/>
      <c r="B5349" s="90"/>
      <c r="C5349" s="90"/>
    </row>
    <row r="5350">
      <c r="A5350" s="101"/>
      <c r="B5350" s="90"/>
      <c r="C5350" s="90"/>
    </row>
    <row r="5351">
      <c r="A5351" s="101"/>
      <c r="B5351" s="90"/>
      <c r="C5351" s="90"/>
    </row>
    <row r="5352">
      <c r="A5352" s="101"/>
      <c r="B5352" s="90"/>
      <c r="C5352" s="90"/>
    </row>
    <row r="5353">
      <c r="A5353" s="101"/>
      <c r="B5353" s="90"/>
      <c r="C5353" s="90"/>
    </row>
    <row r="5354">
      <c r="A5354" s="101"/>
      <c r="B5354" s="90"/>
      <c r="C5354" s="90"/>
    </row>
    <row r="5355">
      <c r="A5355" s="101"/>
      <c r="B5355" s="90"/>
      <c r="C5355" s="90"/>
    </row>
    <row r="5356">
      <c r="A5356" s="101"/>
      <c r="B5356" s="90"/>
      <c r="C5356" s="90"/>
    </row>
    <row r="5357">
      <c r="A5357" s="101"/>
      <c r="B5357" s="90"/>
      <c r="C5357" s="90"/>
    </row>
    <row r="5358">
      <c r="A5358" s="101"/>
      <c r="B5358" s="90"/>
      <c r="C5358" s="90"/>
    </row>
    <row r="5359">
      <c r="A5359" s="101"/>
      <c r="B5359" s="90"/>
      <c r="C5359" s="90"/>
    </row>
    <row r="5360">
      <c r="A5360" s="101"/>
      <c r="B5360" s="90"/>
      <c r="C5360" s="90"/>
    </row>
    <row r="5361">
      <c r="A5361" s="101"/>
      <c r="B5361" s="90"/>
      <c r="C5361" s="90"/>
    </row>
    <row r="5362">
      <c r="A5362" s="101"/>
      <c r="B5362" s="90"/>
      <c r="C5362" s="90"/>
    </row>
    <row r="5363">
      <c r="A5363" s="101"/>
      <c r="B5363" s="90"/>
      <c r="C5363" s="90"/>
    </row>
    <row r="5364">
      <c r="A5364" s="101"/>
      <c r="B5364" s="90"/>
      <c r="C5364" s="90"/>
    </row>
    <row r="5365">
      <c r="A5365" s="101"/>
      <c r="B5365" s="90"/>
      <c r="C5365" s="90"/>
    </row>
    <row r="5366">
      <c r="A5366" s="101"/>
      <c r="B5366" s="90"/>
      <c r="C5366" s="90"/>
    </row>
    <row r="5367">
      <c r="A5367" s="101"/>
      <c r="B5367" s="90"/>
      <c r="C5367" s="90"/>
    </row>
    <row r="5368">
      <c r="A5368" s="101"/>
      <c r="B5368" s="90"/>
      <c r="C5368" s="90"/>
    </row>
    <row r="5369">
      <c r="A5369" s="101"/>
      <c r="B5369" s="90"/>
      <c r="C5369" s="90"/>
    </row>
    <row r="5370">
      <c r="A5370" s="101"/>
      <c r="B5370" s="90"/>
      <c r="C5370" s="90"/>
    </row>
    <row r="5371">
      <c r="A5371" s="101"/>
      <c r="B5371" s="90"/>
      <c r="C5371" s="90"/>
    </row>
    <row r="5372">
      <c r="A5372" s="101"/>
      <c r="B5372" s="90"/>
      <c r="C5372" s="90"/>
    </row>
    <row r="5373">
      <c r="A5373" s="101"/>
      <c r="B5373" s="90"/>
      <c r="C5373" s="90"/>
    </row>
    <row r="5374">
      <c r="A5374" s="101"/>
      <c r="B5374" s="90"/>
      <c r="C5374" s="90"/>
    </row>
    <row r="5375">
      <c r="A5375" s="101"/>
      <c r="B5375" s="90"/>
      <c r="C5375" s="90"/>
    </row>
    <row r="5376">
      <c r="A5376" s="101"/>
      <c r="B5376" s="90"/>
      <c r="C5376" s="90"/>
    </row>
    <row r="5377">
      <c r="A5377" s="101"/>
      <c r="B5377" s="90"/>
      <c r="C5377" s="90"/>
    </row>
    <row r="5378">
      <c r="A5378" s="101"/>
      <c r="B5378" s="90"/>
      <c r="C5378" s="90"/>
    </row>
    <row r="5379">
      <c r="A5379" s="101"/>
      <c r="B5379" s="90"/>
      <c r="C5379" s="90"/>
    </row>
    <row r="5380">
      <c r="A5380" s="101"/>
      <c r="B5380" s="90"/>
      <c r="C5380" s="90"/>
    </row>
    <row r="5381">
      <c r="A5381" s="101"/>
      <c r="B5381" s="90"/>
      <c r="C5381" s="90"/>
    </row>
    <row r="5382">
      <c r="A5382" s="101"/>
      <c r="B5382" s="90"/>
      <c r="C5382" s="90"/>
    </row>
    <row r="5383">
      <c r="A5383" s="101"/>
      <c r="B5383" s="90"/>
      <c r="C5383" s="90"/>
    </row>
    <row r="5384">
      <c r="A5384" s="101"/>
      <c r="B5384" s="90"/>
      <c r="C5384" s="90"/>
    </row>
    <row r="5385">
      <c r="A5385" s="101"/>
      <c r="B5385" s="90"/>
      <c r="C5385" s="90"/>
    </row>
    <row r="5386">
      <c r="A5386" s="101"/>
      <c r="B5386" s="90"/>
      <c r="C5386" s="90"/>
    </row>
    <row r="5387">
      <c r="A5387" s="101"/>
      <c r="B5387" s="90"/>
      <c r="C5387" s="90"/>
    </row>
    <row r="5388">
      <c r="A5388" s="101"/>
      <c r="B5388" s="90"/>
      <c r="C5388" s="90"/>
    </row>
    <row r="5389">
      <c r="A5389" s="101"/>
      <c r="B5389" s="90"/>
      <c r="C5389" s="90"/>
    </row>
    <row r="5390">
      <c r="A5390" s="101"/>
      <c r="B5390" s="90"/>
      <c r="C5390" s="90"/>
    </row>
    <row r="5391">
      <c r="A5391" s="101"/>
      <c r="B5391" s="90"/>
      <c r="C5391" s="90"/>
    </row>
    <row r="5392">
      <c r="A5392" s="101"/>
      <c r="B5392" s="90"/>
      <c r="C5392" s="90"/>
    </row>
    <row r="5393">
      <c r="A5393" s="101"/>
      <c r="B5393" s="90"/>
      <c r="C5393" s="90"/>
    </row>
    <row r="5394">
      <c r="A5394" s="101"/>
      <c r="B5394" s="90"/>
      <c r="C5394" s="90"/>
    </row>
    <row r="5395">
      <c r="A5395" s="101"/>
      <c r="B5395" s="90"/>
      <c r="C5395" s="90"/>
    </row>
    <row r="5396">
      <c r="A5396" s="101"/>
      <c r="B5396" s="90"/>
      <c r="C5396" s="90"/>
    </row>
    <row r="5397">
      <c r="A5397" s="101"/>
      <c r="B5397" s="90"/>
      <c r="C5397" s="90"/>
    </row>
    <row r="5398">
      <c r="A5398" s="101"/>
      <c r="B5398" s="90"/>
      <c r="C5398" s="90"/>
    </row>
    <row r="5399">
      <c r="A5399" s="101"/>
      <c r="B5399" s="90"/>
      <c r="C5399" s="90"/>
    </row>
    <row r="5400">
      <c r="A5400" s="101"/>
      <c r="B5400" s="90"/>
      <c r="C5400" s="90"/>
    </row>
    <row r="5401">
      <c r="A5401" s="101"/>
      <c r="B5401" s="90"/>
      <c r="C5401" s="90"/>
    </row>
    <row r="5402">
      <c r="A5402" s="101"/>
      <c r="B5402" s="90"/>
      <c r="C5402" s="90"/>
    </row>
    <row r="5403">
      <c r="A5403" s="101"/>
      <c r="B5403" s="90"/>
      <c r="C5403" s="90"/>
    </row>
    <row r="5404">
      <c r="A5404" s="101"/>
      <c r="B5404" s="90"/>
      <c r="C5404" s="90"/>
    </row>
    <row r="5405">
      <c r="A5405" s="101"/>
      <c r="B5405" s="90"/>
      <c r="C5405" s="90"/>
    </row>
    <row r="5406">
      <c r="A5406" s="101"/>
      <c r="B5406" s="90"/>
      <c r="C5406" s="90"/>
    </row>
    <row r="5407">
      <c r="A5407" s="101"/>
      <c r="B5407" s="90"/>
      <c r="C5407" s="90"/>
    </row>
    <row r="5408">
      <c r="A5408" s="101"/>
      <c r="B5408" s="90"/>
      <c r="C5408" s="90"/>
    </row>
    <row r="5409">
      <c r="A5409" s="101"/>
      <c r="B5409" s="90"/>
      <c r="C5409" s="90"/>
    </row>
    <row r="5410">
      <c r="A5410" s="101"/>
      <c r="B5410" s="90"/>
      <c r="C5410" s="90"/>
    </row>
    <row r="5411">
      <c r="A5411" s="101"/>
      <c r="B5411" s="90"/>
      <c r="C5411" s="90"/>
    </row>
    <row r="5412">
      <c r="A5412" s="101"/>
      <c r="B5412" s="90"/>
      <c r="C5412" s="90"/>
    </row>
    <row r="5413">
      <c r="A5413" s="101"/>
      <c r="B5413" s="90"/>
      <c r="C5413" s="90"/>
    </row>
    <row r="5414">
      <c r="A5414" s="101"/>
      <c r="B5414" s="90"/>
      <c r="C5414" s="90"/>
    </row>
    <row r="5415">
      <c r="A5415" s="101"/>
      <c r="B5415" s="90"/>
      <c r="C5415" s="90"/>
    </row>
    <row r="5416">
      <c r="A5416" s="101"/>
      <c r="B5416" s="90"/>
      <c r="C5416" s="90"/>
    </row>
    <row r="5417">
      <c r="A5417" s="101"/>
      <c r="B5417" s="90"/>
      <c r="C5417" s="90"/>
    </row>
    <row r="5418">
      <c r="A5418" s="101"/>
      <c r="B5418" s="90"/>
      <c r="C5418" s="90"/>
    </row>
    <row r="5419">
      <c r="A5419" s="101"/>
      <c r="B5419" s="90"/>
      <c r="C5419" s="90"/>
    </row>
    <row r="5420">
      <c r="A5420" s="101"/>
      <c r="B5420" s="90"/>
      <c r="C5420" s="90"/>
    </row>
    <row r="5421">
      <c r="A5421" s="101"/>
      <c r="B5421" s="90"/>
      <c r="C5421" s="90"/>
    </row>
    <row r="5422">
      <c r="A5422" s="101"/>
      <c r="B5422" s="90"/>
      <c r="C5422" s="90"/>
    </row>
    <row r="5423">
      <c r="A5423" s="101"/>
      <c r="B5423" s="90"/>
      <c r="C5423" s="90"/>
    </row>
    <row r="5424">
      <c r="A5424" s="101"/>
      <c r="B5424" s="90"/>
      <c r="C5424" s="90"/>
    </row>
    <row r="5425">
      <c r="A5425" s="101"/>
      <c r="B5425" s="90"/>
      <c r="C5425" s="90"/>
    </row>
    <row r="5426">
      <c r="A5426" s="101"/>
      <c r="B5426" s="90"/>
      <c r="C5426" s="90"/>
    </row>
    <row r="5427">
      <c r="A5427" s="101"/>
      <c r="B5427" s="90"/>
      <c r="C5427" s="90"/>
    </row>
    <row r="5428">
      <c r="A5428" s="101"/>
      <c r="B5428" s="90"/>
      <c r="C5428" s="90"/>
    </row>
    <row r="5429">
      <c r="A5429" s="101"/>
      <c r="B5429" s="90"/>
      <c r="C5429" s="90"/>
    </row>
    <row r="5430">
      <c r="A5430" s="101"/>
      <c r="B5430" s="90"/>
      <c r="C5430" s="90"/>
    </row>
    <row r="5431">
      <c r="A5431" s="101"/>
      <c r="B5431" s="90"/>
      <c r="C5431" s="90"/>
    </row>
    <row r="5432">
      <c r="A5432" s="101"/>
      <c r="B5432" s="90"/>
      <c r="C5432" s="90"/>
    </row>
    <row r="5433">
      <c r="A5433" s="101"/>
      <c r="B5433" s="90"/>
      <c r="C5433" s="90"/>
    </row>
    <row r="5434">
      <c r="A5434" s="101"/>
      <c r="B5434" s="90"/>
      <c r="C5434" s="90"/>
    </row>
    <row r="5435">
      <c r="A5435" s="101"/>
      <c r="B5435" s="90"/>
      <c r="C5435" s="90"/>
    </row>
    <row r="5436">
      <c r="A5436" s="101"/>
      <c r="B5436" s="90"/>
      <c r="C5436" s="90"/>
    </row>
    <row r="5437">
      <c r="A5437" s="101"/>
      <c r="B5437" s="90"/>
      <c r="C5437" s="90"/>
    </row>
    <row r="5438">
      <c r="A5438" s="101"/>
      <c r="B5438" s="90"/>
      <c r="C5438" s="90"/>
    </row>
    <row r="5439">
      <c r="A5439" s="101"/>
      <c r="B5439" s="90"/>
      <c r="C5439" s="90"/>
    </row>
    <row r="5440">
      <c r="A5440" s="101"/>
      <c r="B5440" s="90"/>
      <c r="C5440" s="90"/>
    </row>
    <row r="5441">
      <c r="A5441" s="101"/>
      <c r="B5441" s="90"/>
      <c r="C5441" s="90"/>
    </row>
    <row r="5442">
      <c r="A5442" s="101"/>
      <c r="B5442" s="90"/>
      <c r="C5442" s="90"/>
    </row>
    <row r="5443">
      <c r="A5443" s="101"/>
      <c r="B5443" s="90"/>
      <c r="C5443" s="90"/>
    </row>
    <row r="5444">
      <c r="A5444" s="101"/>
      <c r="B5444" s="90"/>
      <c r="C5444" s="90"/>
    </row>
    <row r="5445">
      <c r="A5445" s="101"/>
      <c r="B5445" s="90"/>
      <c r="C5445" s="90"/>
    </row>
    <row r="5446">
      <c r="A5446" s="101"/>
      <c r="B5446" s="90"/>
      <c r="C5446" s="90"/>
    </row>
    <row r="5447">
      <c r="A5447" s="101"/>
      <c r="B5447" s="90"/>
      <c r="C5447" s="90"/>
    </row>
    <row r="5448">
      <c r="A5448" s="101"/>
      <c r="B5448" s="90"/>
      <c r="C5448" s="90"/>
    </row>
    <row r="5449">
      <c r="A5449" s="101"/>
      <c r="B5449" s="90"/>
      <c r="C5449" s="90"/>
    </row>
    <row r="5450">
      <c r="A5450" s="101"/>
      <c r="B5450" s="90"/>
      <c r="C5450" s="90"/>
    </row>
    <row r="5451">
      <c r="A5451" s="101"/>
      <c r="B5451" s="90"/>
      <c r="C5451" s="90"/>
    </row>
    <row r="5452">
      <c r="A5452" s="101"/>
      <c r="B5452" s="90"/>
      <c r="C5452" s="90"/>
    </row>
    <row r="5453">
      <c r="A5453" s="101"/>
      <c r="B5453" s="90"/>
      <c r="C5453" s="90"/>
    </row>
    <row r="5454">
      <c r="A5454" s="101"/>
      <c r="B5454" s="90"/>
      <c r="C5454" s="90"/>
    </row>
    <row r="5455">
      <c r="A5455" s="101"/>
      <c r="B5455" s="90"/>
      <c r="C5455" s="90"/>
    </row>
    <row r="5456">
      <c r="A5456" s="101"/>
      <c r="B5456" s="90"/>
      <c r="C5456" s="90"/>
    </row>
    <row r="5457">
      <c r="A5457" s="101"/>
      <c r="B5457" s="90"/>
      <c r="C5457" s="90"/>
    </row>
    <row r="5458">
      <c r="A5458" s="101"/>
      <c r="B5458" s="90"/>
      <c r="C5458" s="90"/>
    </row>
    <row r="5459">
      <c r="A5459" s="101"/>
      <c r="B5459" s="90"/>
      <c r="C5459" s="90"/>
    </row>
    <row r="5460">
      <c r="A5460" s="101"/>
      <c r="B5460" s="90"/>
      <c r="C5460" s="90"/>
    </row>
    <row r="5461">
      <c r="A5461" s="101"/>
      <c r="B5461" s="90"/>
      <c r="C5461" s="90"/>
    </row>
    <row r="5462">
      <c r="A5462" s="101"/>
      <c r="B5462" s="90"/>
      <c r="C5462" s="90"/>
    </row>
    <row r="5463">
      <c r="A5463" s="101"/>
      <c r="B5463" s="90"/>
      <c r="C5463" s="90"/>
    </row>
    <row r="5464">
      <c r="A5464" s="101"/>
      <c r="B5464" s="90"/>
      <c r="C5464" s="90"/>
    </row>
    <row r="5465">
      <c r="A5465" s="101"/>
      <c r="B5465" s="90"/>
      <c r="C5465" s="90"/>
    </row>
    <row r="5466">
      <c r="A5466" s="101"/>
      <c r="B5466" s="90"/>
      <c r="C5466" s="90"/>
    </row>
    <row r="5467">
      <c r="A5467" s="101"/>
      <c r="B5467" s="90"/>
      <c r="C5467" s="90"/>
    </row>
    <row r="5468">
      <c r="A5468" s="101"/>
      <c r="B5468" s="90"/>
      <c r="C5468" s="90"/>
    </row>
    <row r="5469">
      <c r="A5469" s="101"/>
      <c r="B5469" s="90"/>
      <c r="C5469" s="90"/>
    </row>
    <row r="5470">
      <c r="A5470" s="101"/>
      <c r="B5470" s="90"/>
      <c r="C5470" s="90"/>
    </row>
    <row r="5471">
      <c r="A5471" s="101"/>
      <c r="B5471" s="90"/>
      <c r="C5471" s="90"/>
    </row>
    <row r="5472">
      <c r="A5472" s="101"/>
      <c r="B5472" s="90"/>
      <c r="C5472" s="90"/>
    </row>
    <row r="5473">
      <c r="A5473" s="101"/>
      <c r="B5473" s="90"/>
      <c r="C5473" s="90"/>
    </row>
    <row r="5474">
      <c r="A5474" s="101"/>
      <c r="B5474" s="90"/>
      <c r="C5474" s="90"/>
    </row>
    <row r="5475">
      <c r="A5475" s="101"/>
      <c r="B5475" s="90"/>
      <c r="C5475" s="90"/>
    </row>
    <row r="5476">
      <c r="A5476" s="101"/>
      <c r="B5476" s="90"/>
      <c r="C5476" s="90"/>
    </row>
    <row r="5477">
      <c r="A5477" s="101"/>
      <c r="B5477" s="90"/>
      <c r="C5477" s="90"/>
    </row>
    <row r="5478">
      <c r="A5478" s="101"/>
      <c r="B5478" s="90"/>
      <c r="C5478" s="90"/>
    </row>
    <row r="5479">
      <c r="A5479" s="101"/>
      <c r="B5479" s="90"/>
      <c r="C5479" s="90"/>
    </row>
    <row r="5480">
      <c r="A5480" s="101"/>
      <c r="B5480" s="90"/>
      <c r="C5480" s="90"/>
    </row>
    <row r="5481">
      <c r="A5481" s="101"/>
      <c r="B5481" s="90"/>
      <c r="C5481" s="90"/>
    </row>
    <row r="5482">
      <c r="A5482" s="101"/>
      <c r="B5482" s="90"/>
      <c r="C5482" s="90"/>
    </row>
    <row r="5483">
      <c r="A5483" s="101"/>
      <c r="B5483" s="90"/>
      <c r="C5483" s="90"/>
    </row>
    <row r="5484">
      <c r="A5484" s="101"/>
      <c r="B5484" s="90"/>
      <c r="C5484" s="90"/>
    </row>
    <row r="5485">
      <c r="A5485" s="101"/>
      <c r="B5485" s="90"/>
      <c r="C5485" s="90"/>
    </row>
    <row r="5486">
      <c r="A5486" s="101"/>
      <c r="B5486" s="90"/>
      <c r="C5486" s="90"/>
    </row>
    <row r="5487">
      <c r="A5487" s="101"/>
      <c r="B5487" s="90"/>
      <c r="C5487" s="90"/>
    </row>
    <row r="5488">
      <c r="A5488" s="101"/>
      <c r="B5488" s="90"/>
      <c r="C5488" s="90"/>
    </row>
    <row r="5489">
      <c r="A5489" s="101"/>
      <c r="B5489" s="90"/>
      <c r="C5489" s="90"/>
    </row>
    <row r="5490">
      <c r="A5490" s="101"/>
      <c r="B5490" s="90"/>
      <c r="C5490" s="90"/>
    </row>
    <row r="5491">
      <c r="A5491" s="101"/>
      <c r="B5491" s="90"/>
      <c r="C5491" s="90"/>
    </row>
    <row r="5492">
      <c r="A5492" s="101"/>
      <c r="B5492" s="90"/>
      <c r="C5492" s="90"/>
    </row>
    <row r="5493">
      <c r="A5493" s="101"/>
      <c r="B5493" s="90"/>
      <c r="C5493" s="90"/>
    </row>
    <row r="5494">
      <c r="A5494" s="101"/>
      <c r="B5494" s="90"/>
      <c r="C5494" s="90"/>
    </row>
    <row r="5495">
      <c r="A5495" s="101"/>
      <c r="B5495" s="90"/>
      <c r="C5495" s="90"/>
    </row>
    <row r="5496">
      <c r="A5496" s="101"/>
      <c r="B5496" s="90"/>
      <c r="C5496" s="90"/>
    </row>
    <row r="5497">
      <c r="A5497" s="101"/>
      <c r="B5497" s="90"/>
      <c r="C5497" s="90"/>
    </row>
    <row r="5498">
      <c r="A5498" s="101"/>
      <c r="B5498" s="90"/>
      <c r="C5498" s="90"/>
    </row>
    <row r="5499">
      <c r="A5499" s="101"/>
      <c r="B5499" s="90"/>
      <c r="C5499" s="90"/>
    </row>
    <row r="5500">
      <c r="A5500" s="101"/>
      <c r="B5500" s="90"/>
      <c r="C5500" s="90"/>
    </row>
    <row r="5501">
      <c r="A5501" s="101"/>
      <c r="B5501" s="90"/>
      <c r="C5501" s="90"/>
    </row>
    <row r="5502">
      <c r="A5502" s="101"/>
      <c r="B5502" s="90"/>
      <c r="C5502" s="90"/>
    </row>
    <row r="5503">
      <c r="A5503" s="101"/>
      <c r="B5503" s="90"/>
      <c r="C5503" s="90"/>
    </row>
    <row r="5504">
      <c r="A5504" s="101"/>
      <c r="B5504" s="90"/>
      <c r="C5504" s="90"/>
    </row>
    <row r="5505">
      <c r="A5505" s="101"/>
      <c r="B5505" s="90"/>
      <c r="C5505" s="90"/>
    </row>
    <row r="5506">
      <c r="A5506" s="101"/>
      <c r="B5506" s="90"/>
      <c r="C5506" s="90"/>
    </row>
    <row r="5507">
      <c r="A5507" s="101"/>
      <c r="B5507" s="90"/>
      <c r="C5507" s="90"/>
    </row>
    <row r="5508">
      <c r="A5508" s="101"/>
      <c r="B5508" s="90"/>
      <c r="C5508" s="90"/>
    </row>
    <row r="5509">
      <c r="A5509" s="101"/>
      <c r="B5509" s="90"/>
      <c r="C5509" s="90"/>
    </row>
    <row r="5510">
      <c r="A5510" s="101"/>
      <c r="B5510" s="90"/>
      <c r="C5510" s="90"/>
    </row>
    <row r="5511">
      <c r="A5511" s="101"/>
      <c r="B5511" s="90"/>
      <c r="C5511" s="90"/>
    </row>
    <row r="5512">
      <c r="A5512" s="101"/>
      <c r="B5512" s="90"/>
      <c r="C5512" s="90"/>
    </row>
    <row r="5513">
      <c r="A5513" s="101"/>
      <c r="B5513" s="90"/>
      <c r="C5513" s="90"/>
    </row>
    <row r="5514">
      <c r="A5514" s="101"/>
      <c r="B5514" s="90"/>
      <c r="C5514" s="90"/>
    </row>
    <row r="5515">
      <c r="A5515" s="101"/>
      <c r="B5515" s="90"/>
      <c r="C5515" s="90"/>
    </row>
    <row r="5516">
      <c r="A5516" s="101"/>
      <c r="B5516" s="90"/>
      <c r="C5516" s="90"/>
    </row>
    <row r="5517">
      <c r="A5517" s="101"/>
      <c r="B5517" s="90"/>
      <c r="C5517" s="90"/>
    </row>
    <row r="5518">
      <c r="A5518" s="101"/>
      <c r="B5518" s="90"/>
      <c r="C5518" s="90"/>
    </row>
    <row r="5519">
      <c r="A5519" s="101"/>
      <c r="B5519" s="90"/>
      <c r="C5519" s="90"/>
    </row>
    <row r="5520">
      <c r="A5520" s="101"/>
      <c r="B5520" s="90"/>
      <c r="C5520" s="90"/>
    </row>
    <row r="5521">
      <c r="A5521" s="101"/>
      <c r="B5521" s="90"/>
      <c r="C5521" s="90"/>
    </row>
    <row r="5522">
      <c r="A5522" s="101"/>
      <c r="B5522" s="90"/>
      <c r="C5522" s="90"/>
    </row>
    <row r="5523">
      <c r="A5523" s="101"/>
      <c r="B5523" s="90"/>
      <c r="C5523" s="90"/>
    </row>
    <row r="5524">
      <c r="A5524" s="101"/>
      <c r="B5524" s="90"/>
      <c r="C5524" s="90"/>
    </row>
    <row r="5525">
      <c r="A5525" s="101"/>
      <c r="B5525" s="90"/>
      <c r="C5525" s="90"/>
    </row>
    <row r="5526">
      <c r="A5526" s="101"/>
      <c r="B5526" s="90"/>
      <c r="C5526" s="90"/>
    </row>
    <row r="5527">
      <c r="A5527" s="101"/>
      <c r="B5527" s="90"/>
      <c r="C5527" s="90"/>
    </row>
    <row r="5528">
      <c r="A5528" s="101"/>
      <c r="B5528" s="90"/>
      <c r="C5528" s="90"/>
    </row>
    <row r="5529">
      <c r="A5529" s="101"/>
      <c r="B5529" s="90"/>
      <c r="C5529" s="90"/>
    </row>
    <row r="5530">
      <c r="A5530" s="101"/>
      <c r="B5530" s="90"/>
      <c r="C5530" s="90"/>
    </row>
    <row r="5531">
      <c r="A5531" s="101"/>
      <c r="B5531" s="90"/>
      <c r="C5531" s="90"/>
    </row>
    <row r="5532">
      <c r="A5532" s="101"/>
      <c r="B5532" s="90"/>
      <c r="C5532" s="90"/>
    </row>
    <row r="5533">
      <c r="A5533" s="101"/>
      <c r="B5533" s="90"/>
      <c r="C5533" s="90"/>
    </row>
    <row r="5534">
      <c r="A5534" s="101"/>
      <c r="B5534" s="90"/>
      <c r="C5534" s="90"/>
    </row>
    <row r="5535">
      <c r="A5535" s="101"/>
      <c r="B5535" s="90"/>
      <c r="C5535" s="90"/>
    </row>
    <row r="5536">
      <c r="A5536" s="101"/>
      <c r="B5536" s="90"/>
      <c r="C5536" s="90"/>
    </row>
    <row r="5537">
      <c r="A5537" s="101"/>
      <c r="B5537" s="90"/>
      <c r="C5537" s="90"/>
    </row>
    <row r="5538">
      <c r="A5538" s="101"/>
      <c r="B5538" s="90"/>
      <c r="C5538" s="90"/>
    </row>
    <row r="5539">
      <c r="A5539" s="101"/>
      <c r="B5539" s="90"/>
      <c r="C5539" s="90"/>
    </row>
    <row r="5540">
      <c r="A5540" s="101"/>
      <c r="B5540" s="90"/>
      <c r="C5540" s="90"/>
    </row>
    <row r="5541">
      <c r="A5541" s="101"/>
      <c r="B5541" s="90"/>
      <c r="C5541" s="90"/>
    </row>
    <row r="5542">
      <c r="A5542" s="101"/>
      <c r="B5542" s="90"/>
      <c r="C5542" s="90"/>
    </row>
    <row r="5543">
      <c r="A5543" s="101"/>
      <c r="B5543" s="90"/>
      <c r="C5543" s="90"/>
    </row>
    <row r="5544">
      <c r="A5544" s="101"/>
      <c r="B5544" s="90"/>
      <c r="C5544" s="90"/>
    </row>
    <row r="5545">
      <c r="A5545" s="101"/>
      <c r="B5545" s="90"/>
      <c r="C5545" s="90"/>
    </row>
    <row r="5546">
      <c r="A5546" s="101"/>
      <c r="B5546" s="90"/>
      <c r="C5546" s="90"/>
    </row>
    <row r="5547">
      <c r="A5547" s="101"/>
      <c r="B5547" s="90"/>
      <c r="C5547" s="90"/>
    </row>
    <row r="5548">
      <c r="A5548" s="101"/>
      <c r="B5548" s="90"/>
      <c r="C5548" s="90"/>
    </row>
    <row r="5549">
      <c r="A5549" s="101"/>
      <c r="B5549" s="90"/>
      <c r="C5549" s="90"/>
    </row>
    <row r="5550">
      <c r="A5550" s="101"/>
      <c r="B5550" s="90"/>
      <c r="C5550" s="90"/>
    </row>
    <row r="5551">
      <c r="A5551" s="101"/>
      <c r="B5551" s="90"/>
      <c r="C5551" s="90"/>
    </row>
    <row r="5552">
      <c r="A5552" s="101"/>
      <c r="B5552" s="90"/>
      <c r="C5552" s="90"/>
    </row>
    <row r="5553">
      <c r="A5553" s="101"/>
      <c r="B5553" s="90"/>
      <c r="C5553" s="90"/>
    </row>
    <row r="5554">
      <c r="A5554" s="101"/>
      <c r="B5554" s="90"/>
      <c r="C5554" s="90"/>
    </row>
    <row r="5555">
      <c r="A5555" s="101"/>
      <c r="B5555" s="90"/>
      <c r="C5555" s="90"/>
    </row>
    <row r="5556">
      <c r="A5556" s="101"/>
      <c r="B5556" s="90"/>
      <c r="C5556" s="90"/>
    </row>
    <row r="5557">
      <c r="A5557" s="101"/>
      <c r="B5557" s="90"/>
      <c r="C5557" s="90"/>
    </row>
    <row r="5558">
      <c r="A5558" s="101"/>
      <c r="B5558" s="90"/>
      <c r="C5558" s="90"/>
    </row>
    <row r="5559">
      <c r="A5559" s="101"/>
      <c r="B5559" s="90"/>
      <c r="C5559" s="90"/>
    </row>
    <row r="5560">
      <c r="A5560" s="101"/>
      <c r="B5560" s="90"/>
      <c r="C5560" s="90"/>
    </row>
    <row r="5561">
      <c r="A5561" s="101"/>
      <c r="B5561" s="90"/>
      <c r="C5561" s="90"/>
    </row>
    <row r="5562">
      <c r="A5562" s="101"/>
      <c r="B5562" s="90"/>
      <c r="C5562" s="90"/>
    </row>
    <row r="5563">
      <c r="A5563" s="101"/>
      <c r="B5563" s="90"/>
      <c r="C5563" s="90"/>
    </row>
    <row r="5564">
      <c r="A5564" s="101"/>
      <c r="B5564" s="90"/>
      <c r="C5564" s="90"/>
    </row>
    <row r="5565">
      <c r="A5565" s="101"/>
      <c r="B5565" s="90"/>
      <c r="C5565" s="90"/>
    </row>
    <row r="5566">
      <c r="A5566" s="101"/>
      <c r="B5566" s="90"/>
      <c r="C5566" s="90"/>
    </row>
    <row r="5567">
      <c r="A5567" s="101"/>
      <c r="B5567" s="90"/>
      <c r="C5567" s="90"/>
    </row>
    <row r="5568">
      <c r="A5568" s="101"/>
      <c r="B5568" s="90"/>
      <c r="C5568" s="90"/>
    </row>
    <row r="5569">
      <c r="A5569" s="101"/>
      <c r="B5569" s="90"/>
      <c r="C5569" s="90"/>
    </row>
    <row r="5570">
      <c r="A5570" s="101"/>
      <c r="B5570" s="90"/>
      <c r="C5570" s="90"/>
    </row>
    <row r="5571">
      <c r="A5571" s="101"/>
      <c r="B5571" s="90"/>
      <c r="C5571" s="90"/>
    </row>
    <row r="5572">
      <c r="A5572" s="101"/>
      <c r="B5572" s="90"/>
      <c r="C5572" s="90"/>
    </row>
    <row r="5573">
      <c r="A5573" s="101"/>
      <c r="B5573" s="90"/>
      <c r="C5573" s="90"/>
    </row>
    <row r="5574">
      <c r="A5574" s="101"/>
      <c r="B5574" s="90"/>
      <c r="C5574" s="90"/>
    </row>
    <row r="5575">
      <c r="A5575" s="101"/>
      <c r="B5575" s="90"/>
      <c r="C5575" s="90"/>
    </row>
    <row r="5576">
      <c r="A5576" s="101"/>
      <c r="B5576" s="90"/>
      <c r="C5576" s="90"/>
    </row>
    <row r="5577">
      <c r="A5577" s="101"/>
      <c r="B5577" s="90"/>
      <c r="C5577" s="90"/>
    </row>
    <row r="5578">
      <c r="A5578" s="101"/>
      <c r="B5578" s="90"/>
      <c r="C5578" s="90"/>
    </row>
    <row r="5579">
      <c r="A5579" s="101"/>
      <c r="B5579" s="90"/>
      <c r="C5579" s="90"/>
    </row>
    <row r="5580">
      <c r="A5580" s="101"/>
      <c r="B5580" s="90"/>
      <c r="C5580" s="90"/>
    </row>
    <row r="5581">
      <c r="A5581" s="101"/>
      <c r="B5581" s="90"/>
      <c r="C5581" s="90"/>
    </row>
    <row r="5582">
      <c r="A5582" s="101"/>
      <c r="B5582" s="90"/>
      <c r="C5582" s="90"/>
    </row>
    <row r="5583">
      <c r="A5583" s="101"/>
      <c r="B5583" s="90"/>
      <c r="C5583" s="90"/>
    </row>
    <row r="5584">
      <c r="A5584" s="101"/>
      <c r="B5584" s="90"/>
      <c r="C5584" s="90"/>
    </row>
    <row r="5585">
      <c r="A5585" s="101"/>
      <c r="B5585" s="90"/>
      <c r="C5585" s="90"/>
    </row>
    <row r="5586">
      <c r="A5586" s="101"/>
      <c r="B5586" s="90"/>
      <c r="C5586" s="90"/>
    </row>
    <row r="5587">
      <c r="A5587" s="101"/>
      <c r="B5587" s="90"/>
      <c r="C5587" s="90"/>
    </row>
    <row r="5588">
      <c r="A5588" s="101"/>
      <c r="B5588" s="90"/>
      <c r="C5588" s="90"/>
    </row>
    <row r="5589">
      <c r="A5589" s="101"/>
      <c r="B5589" s="90"/>
      <c r="C5589" s="90"/>
    </row>
    <row r="5590">
      <c r="A5590" s="101"/>
      <c r="B5590" s="90"/>
      <c r="C5590" s="90"/>
    </row>
    <row r="5591">
      <c r="A5591" s="101"/>
      <c r="B5591" s="90"/>
      <c r="C5591" s="90"/>
    </row>
    <row r="5592">
      <c r="A5592" s="101"/>
      <c r="B5592" s="90"/>
      <c r="C5592" s="90"/>
    </row>
    <row r="5593">
      <c r="A5593" s="101"/>
      <c r="B5593" s="90"/>
      <c r="C5593" s="90"/>
    </row>
    <row r="5594">
      <c r="A5594" s="101"/>
      <c r="B5594" s="90"/>
      <c r="C5594" s="90"/>
    </row>
    <row r="5595">
      <c r="A5595" s="101"/>
      <c r="B5595" s="90"/>
      <c r="C5595" s="90"/>
    </row>
    <row r="5596">
      <c r="A5596" s="101"/>
      <c r="B5596" s="90"/>
      <c r="C5596" s="90"/>
    </row>
    <row r="5597">
      <c r="A5597" s="101"/>
      <c r="B5597" s="90"/>
      <c r="C5597" s="90"/>
    </row>
    <row r="5598">
      <c r="A5598" s="101"/>
      <c r="B5598" s="90"/>
      <c r="C5598" s="90"/>
    </row>
    <row r="5599">
      <c r="A5599" s="101"/>
      <c r="B5599" s="90"/>
      <c r="C5599" s="90"/>
    </row>
    <row r="5600">
      <c r="A5600" s="101"/>
      <c r="B5600" s="90"/>
      <c r="C5600" s="90"/>
    </row>
    <row r="5601">
      <c r="A5601" s="101"/>
      <c r="B5601" s="90"/>
      <c r="C5601" s="90"/>
    </row>
    <row r="5602">
      <c r="A5602" s="101"/>
      <c r="B5602" s="90"/>
      <c r="C5602" s="90"/>
    </row>
    <row r="5603">
      <c r="A5603" s="101"/>
      <c r="B5603" s="90"/>
      <c r="C5603" s="90"/>
    </row>
    <row r="5604">
      <c r="A5604" s="101"/>
      <c r="B5604" s="90"/>
      <c r="C5604" s="90"/>
    </row>
    <row r="5605">
      <c r="A5605" s="101"/>
      <c r="B5605" s="90"/>
      <c r="C5605" s="90"/>
    </row>
    <row r="5606">
      <c r="A5606" s="101"/>
      <c r="B5606" s="90"/>
      <c r="C5606" s="90"/>
    </row>
    <row r="5607">
      <c r="A5607" s="101"/>
      <c r="B5607" s="90"/>
      <c r="C5607" s="90"/>
    </row>
    <row r="5608">
      <c r="A5608" s="101"/>
      <c r="B5608" s="90"/>
      <c r="C5608" s="90"/>
    </row>
    <row r="5609">
      <c r="A5609" s="101"/>
      <c r="B5609" s="90"/>
      <c r="C5609" s="90"/>
    </row>
    <row r="5610">
      <c r="A5610" s="101"/>
      <c r="B5610" s="90"/>
      <c r="C5610" s="90"/>
    </row>
    <row r="5611">
      <c r="A5611" s="101"/>
      <c r="B5611" s="90"/>
      <c r="C5611" s="90"/>
    </row>
    <row r="5612">
      <c r="A5612" s="101"/>
      <c r="B5612" s="90"/>
      <c r="C5612" s="90"/>
    </row>
    <row r="5613">
      <c r="A5613" s="101"/>
      <c r="B5613" s="90"/>
      <c r="C5613" s="90"/>
    </row>
    <row r="5614">
      <c r="A5614" s="101"/>
      <c r="B5614" s="90"/>
      <c r="C5614" s="90"/>
    </row>
    <row r="5615">
      <c r="A5615" s="101"/>
      <c r="B5615" s="90"/>
      <c r="C5615" s="90"/>
    </row>
    <row r="5616">
      <c r="A5616" s="101"/>
      <c r="B5616" s="90"/>
      <c r="C5616" s="90"/>
    </row>
    <row r="5617">
      <c r="A5617" s="101"/>
      <c r="B5617" s="90"/>
      <c r="C5617" s="90"/>
    </row>
    <row r="5618">
      <c r="A5618" s="101"/>
      <c r="B5618" s="90"/>
      <c r="C5618" s="90"/>
    </row>
    <row r="5619">
      <c r="A5619" s="101"/>
      <c r="B5619" s="90"/>
      <c r="C5619" s="90"/>
    </row>
    <row r="5620">
      <c r="A5620" s="101"/>
      <c r="B5620" s="90"/>
      <c r="C5620" s="90"/>
    </row>
    <row r="5621">
      <c r="A5621" s="101"/>
      <c r="B5621" s="90"/>
      <c r="C5621" s="90"/>
    </row>
    <row r="5622">
      <c r="A5622" s="101"/>
      <c r="B5622" s="90"/>
      <c r="C5622" s="90"/>
    </row>
    <row r="5623">
      <c r="A5623" s="101"/>
      <c r="B5623" s="90"/>
      <c r="C5623" s="90"/>
    </row>
    <row r="5624">
      <c r="A5624" s="101"/>
      <c r="B5624" s="90"/>
      <c r="C5624" s="90"/>
    </row>
    <row r="5625">
      <c r="A5625" s="101"/>
      <c r="B5625" s="90"/>
      <c r="C5625" s="90"/>
    </row>
    <row r="5626">
      <c r="A5626" s="101"/>
      <c r="B5626" s="90"/>
      <c r="C5626" s="90"/>
    </row>
    <row r="5627">
      <c r="A5627" s="101"/>
      <c r="B5627" s="90"/>
      <c r="C5627" s="90"/>
    </row>
    <row r="5628">
      <c r="A5628" s="101"/>
      <c r="B5628" s="90"/>
      <c r="C5628" s="90"/>
    </row>
    <row r="5629">
      <c r="A5629" s="101"/>
      <c r="B5629" s="90"/>
      <c r="C5629" s="90"/>
    </row>
    <row r="5630">
      <c r="A5630" s="101"/>
      <c r="B5630" s="90"/>
      <c r="C5630" s="90"/>
    </row>
    <row r="5631">
      <c r="A5631" s="101"/>
      <c r="B5631" s="90"/>
      <c r="C5631" s="90"/>
    </row>
    <row r="5632">
      <c r="A5632" s="101"/>
      <c r="B5632" s="90"/>
      <c r="C5632" s="90"/>
    </row>
    <row r="5633">
      <c r="A5633" s="101"/>
      <c r="B5633" s="90"/>
      <c r="C5633" s="90"/>
    </row>
    <row r="5634">
      <c r="A5634" s="101"/>
      <c r="B5634" s="90"/>
      <c r="C5634" s="90"/>
    </row>
    <row r="5635">
      <c r="A5635" s="101"/>
      <c r="B5635" s="90"/>
      <c r="C5635" s="90"/>
    </row>
    <row r="5636">
      <c r="A5636" s="101"/>
      <c r="B5636" s="90"/>
      <c r="C5636" s="90"/>
    </row>
    <row r="5637">
      <c r="A5637" s="101"/>
      <c r="B5637" s="90"/>
      <c r="C5637" s="90"/>
    </row>
    <row r="5638">
      <c r="A5638" s="101"/>
      <c r="B5638" s="90"/>
      <c r="C5638" s="90"/>
    </row>
    <row r="5639">
      <c r="A5639" s="101"/>
      <c r="B5639" s="90"/>
      <c r="C5639" s="90"/>
    </row>
    <row r="5640">
      <c r="A5640" s="101"/>
      <c r="B5640" s="90"/>
      <c r="C5640" s="90"/>
    </row>
    <row r="5641">
      <c r="A5641" s="101"/>
      <c r="B5641" s="90"/>
      <c r="C5641" s="90"/>
    </row>
    <row r="5642">
      <c r="A5642" s="101"/>
      <c r="B5642" s="90"/>
      <c r="C5642" s="90"/>
    </row>
    <row r="5643">
      <c r="A5643" s="101"/>
      <c r="B5643" s="90"/>
      <c r="C5643" s="90"/>
    </row>
    <row r="5644">
      <c r="A5644" s="101"/>
      <c r="B5644" s="90"/>
      <c r="C5644" s="90"/>
    </row>
    <row r="5645">
      <c r="A5645" s="101"/>
      <c r="B5645" s="90"/>
      <c r="C5645" s="90"/>
    </row>
    <row r="5646">
      <c r="A5646" s="101"/>
      <c r="B5646" s="90"/>
      <c r="C5646" s="90"/>
    </row>
    <row r="5647">
      <c r="A5647" s="101"/>
      <c r="B5647" s="90"/>
      <c r="C5647" s="90"/>
    </row>
    <row r="5648">
      <c r="A5648" s="101"/>
      <c r="B5648" s="90"/>
      <c r="C5648" s="90"/>
    </row>
    <row r="5649">
      <c r="A5649" s="101"/>
      <c r="B5649" s="90"/>
      <c r="C5649" s="90"/>
    </row>
    <row r="5650">
      <c r="A5650" s="101"/>
      <c r="B5650" s="90"/>
      <c r="C5650" s="90"/>
    </row>
    <row r="5651">
      <c r="A5651" s="101"/>
      <c r="B5651" s="90"/>
      <c r="C5651" s="90"/>
    </row>
    <row r="5652">
      <c r="A5652" s="101"/>
      <c r="B5652" s="90"/>
      <c r="C5652" s="90"/>
    </row>
    <row r="5653">
      <c r="A5653" s="101"/>
      <c r="B5653" s="90"/>
      <c r="C5653" s="90"/>
    </row>
    <row r="5654">
      <c r="A5654" s="101"/>
      <c r="B5654" s="90"/>
      <c r="C5654" s="90"/>
    </row>
    <row r="5655">
      <c r="A5655" s="101"/>
      <c r="B5655" s="90"/>
      <c r="C5655" s="90"/>
    </row>
    <row r="5656">
      <c r="A5656" s="101"/>
      <c r="B5656" s="90"/>
      <c r="C5656" s="90"/>
    </row>
    <row r="5657">
      <c r="A5657" s="101"/>
      <c r="B5657" s="90"/>
      <c r="C5657" s="90"/>
    </row>
    <row r="5658">
      <c r="A5658" s="101"/>
      <c r="B5658" s="90"/>
      <c r="C5658" s="90"/>
    </row>
    <row r="5659">
      <c r="A5659" s="101"/>
      <c r="B5659" s="90"/>
      <c r="C5659" s="90"/>
    </row>
    <row r="5660">
      <c r="A5660" s="101"/>
      <c r="B5660" s="90"/>
      <c r="C5660" s="90"/>
    </row>
    <row r="5661">
      <c r="A5661" s="101"/>
      <c r="B5661" s="90"/>
      <c r="C5661" s="90"/>
    </row>
    <row r="5662">
      <c r="A5662" s="101"/>
      <c r="B5662" s="90"/>
      <c r="C5662" s="90"/>
    </row>
    <row r="5663">
      <c r="A5663" s="101"/>
      <c r="B5663" s="90"/>
      <c r="C5663" s="90"/>
    </row>
    <row r="5664">
      <c r="A5664" s="101"/>
      <c r="B5664" s="90"/>
      <c r="C5664" s="90"/>
    </row>
    <row r="5665">
      <c r="A5665" s="101"/>
      <c r="B5665" s="90"/>
      <c r="C5665" s="90"/>
    </row>
    <row r="5666">
      <c r="A5666" s="101"/>
      <c r="B5666" s="90"/>
      <c r="C5666" s="90"/>
    </row>
    <row r="5667">
      <c r="A5667" s="101"/>
      <c r="B5667" s="90"/>
      <c r="C5667" s="90"/>
    </row>
    <row r="5668">
      <c r="A5668" s="101"/>
      <c r="B5668" s="90"/>
      <c r="C5668" s="90"/>
    </row>
    <row r="5669">
      <c r="A5669" s="101"/>
      <c r="B5669" s="90"/>
      <c r="C5669" s="90"/>
    </row>
    <row r="5670">
      <c r="A5670" s="101"/>
      <c r="B5670" s="90"/>
      <c r="C5670" s="90"/>
    </row>
    <row r="5671">
      <c r="A5671" s="101"/>
      <c r="B5671" s="90"/>
      <c r="C5671" s="90"/>
    </row>
    <row r="5672">
      <c r="A5672" s="101"/>
      <c r="B5672" s="90"/>
      <c r="C5672" s="90"/>
    </row>
    <row r="5673">
      <c r="A5673" s="101"/>
      <c r="B5673" s="90"/>
      <c r="C5673" s="90"/>
    </row>
    <row r="5674">
      <c r="A5674" s="101"/>
      <c r="B5674" s="90"/>
      <c r="C5674" s="90"/>
    </row>
    <row r="5675">
      <c r="A5675" s="101"/>
      <c r="B5675" s="90"/>
      <c r="C5675" s="90"/>
    </row>
    <row r="5676">
      <c r="A5676" s="101"/>
      <c r="B5676" s="90"/>
      <c r="C5676" s="90"/>
    </row>
    <row r="5677">
      <c r="A5677" s="101"/>
      <c r="B5677" s="90"/>
      <c r="C5677" s="90"/>
    </row>
    <row r="5678">
      <c r="A5678" s="101"/>
      <c r="B5678" s="90"/>
      <c r="C5678" s="90"/>
    </row>
    <row r="5679">
      <c r="A5679" s="101"/>
      <c r="B5679" s="90"/>
      <c r="C5679" s="90"/>
    </row>
    <row r="5680">
      <c r="A5680" s="101"/>
      <c r="B5680" s="90"/>
      <c r="C5680" s="90"/>
    </row>
    <row r="5681">
      <c r="A5681" s="101"/>
      <c r="B5681" s="90"/>
      <c r="C5681" s="90"/>
    </row>
    <row r="5682">
      <c r="A5682" s="101"/>
      <c r="B5682" s="90"/>
      <c r="C5682" s="90"/>
    </row>
    <row r="5683">
      <c r="A5683" s="101"/>
      <c r="B5683" s="90"/>
      <c r="C5683" s="90"/>
    </row>
    <row r="5684">
      <c r="A5684" s="101"/>
      <c r="B5684" s="90"/>
      <c r="C5684" s="90"/>
    </row>
    <row r="5685">
      <c r="A5685" s="101"/>
      <c r="B5685" s="90"/>
      <c r="C5685" s="90"/>
    </row>
    <row r="5686">
      <c r="A5686" s="101"/>
      <c r="B5686" s="90"/>
      <c r="C5686" s="90"/>
    </row>
    <row r="5687">
      <c r="A5687" s="101"/>
      <c r="B5687" s="90"/>
      <c r="C5687" s="90"/>
    </row>
    <row r="5688">
      <c r="A5688" s="101"/>
      <c r="B5688" s="90"/>
      <c r="C5688" s="90"/>
    </row>
    <row r="5689">
      <c r="A5689" s="101"/>
      <c r="B5689" s="90"/>
      <c r="C5689" s="90"/>
    </row>
    <row r="5690">
      <c r="A5690" s="101"/>
      <c r="B5690" s="90"/>
      <c r="C5690" s="90"/>
    </row>
    <row r="5691">
      <c r="A5691" s="101"/>
      <c r="B5691" s="90"/>
      <c r="C5691" s="90"/>
    </row>
    <row r="5692">
      <c r="A5692" s="101"/>
      <c r="B5692" s="90"/>
      <c r="C5692" s="90"/>
    </row>
    <row r="5693">
      <c r="A5693" s="101"/>
      <c r="B5693" s="90"/>
      <c r="C5693" s="90"/>
    </row>
    <row r="5694">
      <c r="A5694" s="101"/>
      <c r="B5694" s="90"/>
      <c r="C5694" s="90"/>
    </row>
    <row r="5695">
      <c r="A5695" s="101"/>
      <c r="B5695" s="90"/>
      <c r="C5695" s="90"/>
    </row>
    <row r="5696">
      <c r="A5696" s="101"/>
      <c r="B5696" s="90"/>
      <c r="C5696" s="90"/>
    </row>
    <row r="5697">
      <c r="A5697" s="101"/>
      <c r="B5697" s="90"/>
      <c r="C5697" s="90"/>
    </row>
    <row r="5698">
      <c r="A5698" s="101"/>
      <c r="B5698" s="90"/>
      <c r="C5698" s="90"/>
    </row>
    <row r="5699">
      <c r="A5699" s="101"/>
      <c r="B5699" s="90"/>
      <c r="C5699" s="90"/>
    </row>
    <row r="5700">
      <c r="A5700" s="101"/>
      <c r="B5700" s="90"/>
      <c r="C5700" s="90"/>
    </row>
    <row r="5701">
      <c r="A5701" s="101"/>
      <c r="B5701" s="90"/>
      <c r="C5701" s="90"/>
    </row>
    <row r="5702">
      <c r="A5702" s="101"/>
      <c r="B5702" s="90"/>
      <c r="C5702" s="90"/>
    </row>
    <row r="5703">
      <c r="A5703" s="101"/>
      <c r="B5703" s="90"/>
      <c r="C5703" s="90"/>
    </row>
    <row r="5704">
      <c r="A5704" s="101"/>
      <c r="B5704" s="90"/>
      <c r="C5704" s="90"/>
    </row>
    <row r="5705">
      <c r="A5705" s="101"/>
      <c r="B5705" s="90"/>
      <c r="C5705" s="90"/>
    </row>
    <row r="5706">
      <c r="A5706" s="101"/>
      <c r="B5706" s="90"/>
      <c r="C5706" s="90"/>
    </row>
    <row r="5707">
      <c r="A5707" s="101"/>
      <c r="B5707" s="90"/>
      <c r="C5707" s="90"/>
    </row>
    <row r="5708">
      <c r="A5708" s="101"/>
      <c r="B5708" s="90"/>
      <c r="C5708" s="90"/>
    </row>
    <row r="5709">
      <c r="A5709" s="101"/>
      <c r="B5709" s="90"/>
      <c r="C5709" s="90"/>
    </row>
    <row r="5710">
      <c r="A5710" s="101"/>
      <c r="B5710" s="90"/>
      <c r="C5710" s="90"/>
    </row>
    <row r="5711">
      <c r="A5711" s="101"/>
      <c r="B5711" s="90"/>
      <c r="C5711" s="90"/>
    </row>
    <row r="5712">
      <c r="A5712" s="101"/>
      <c r="B5712" s="90"/>
      <c r="C5712" s="90"/>
    </row>
    <row r="5713">
      <c r="A5713" s="101"/>
      <c r="B5713" s="90"/>
      <c r="C5713" s="90"/>
    </row>
    <row r="5714">
      <c r="A5714" s="101"/>
      <c r="B5714" s="90"/>
      <c r="C5714" s="90"/>
    </row>
    <row r="5715">
      <c r="A5715" s="101"/>
      <c r="B5715" s="90"/>
      <c r="C5715" s="90"/>
    </row>
    <row r="5716">
      <c r="A5716" s="101"/>
      <c r="B5716" s="90"/>
      <c r="C5716" s="90"/>
    </row>
    <row r="5717">
      <c r="A5717" s="101"/>
      <c r="B5717" s="90"/>
      <c r="C5717" s="90"/>
    </row>
    <row r="5718">
      <c r="A5718" s="101"/>
      <c r="B5718" s="90"/>
      <c r="C5718" s="90"/>
    </row>
    <row r="5719">
      <c r="A5719" s="101"/>
      <c r="B5719" s="90"/>
      <c r="C5719" s="90"/>
    </row>
    <row r="5720">
      <c r="A5720" s="101"/>
      <c r="B5720" s="90"/>
      <c r="C5720" s="90"/>
    </row>
    <row r="5721">
      <c r="A5721" s="101"/>
      <c r="B5721" s="90"/>
      <c r="C5721" s="90"/>
    </row>
    <row r="5722">
      <c r="A5722" s="101"/>
      <c r="B5722" s="90"/>
      <c r="C5722" s="90"/>
    </row>
    <row r="5723">
      <c r="A5723" s="101"/>
      <c r="B5723" s="90"/>
      <c r="C5723" s="90"/>
    </row>
    <row r="5724">
      <c r="A5724" s="101"/>
      <c r="B5724" s="90"/>
      <c r="C5724" s="90"/>
    </row>
    <row r="5725">
      <c r="A5725" s="101"/>
      <c r="B5725" s="90"/>
      <c r="C5725" s="90"/>
    </row>
    <row r="5726">
      <c r="A5726" s="101"/>
      <c r="B5726" s="90"/>
      <c r="C5726" s="90"/>
    </row>
    <row r="5727">
      <c r="A5727" s="101"/>
      <c r="B5727" s="90"/>
      <c r="C5727" s="90"/>
    </row>
    <row r="5728">
      <c r="A5728" s="101"/>
      <c r="B5728" s="90"/>
      <c r="C5728" s="90"/>
    </row>
    <row r="5729">
      <c r="A5729" s="101"/>
      <c r="B5729" s="90"/>
      <c r="C5729" s="90"/>
    </row>
    <row r="5730">
      <c r="A5730" s="101"/>
      <c r="B5730" s="90"/>
      <c r="C5730" s="90"/>
    </row>
    <row r="5731">
      <c r="A5731" s="101"/>
      <c r="B5731" s="90"/>
      <c r="C5731" s="90"/>
    </row>
    <row r="5732">
      <c r="A5732" s="101"/>
      <c r="B5732" s="90"/>
      <c r="C5732" s="90"/>
    </row>
    <row r="5733">
      <c r="A5733" s="101"/>
      <c r="B5733" s="90"/>
      <c r="C5733" s="90"/>
    </row>
    <row r="5734">
      <c r="A5734" s="101"/>
      <c r="B5734" s="90"/>
      <c r="C5734" s="90"/>
    </row>
    <row r="5735">
      <c r="A5735" s="101"/>
      <c r="B5735" s="90"/>
      <c r="C5735" s="90"/>
    </row>
    <row r="5736">
      <c r="A5736" s="101"/>
      <c r="B5736" s="90"/>
      <c r="C5736" s="90"/>
    </row>
    <row r="5737">
      <c r="A5737" s="101"/>
      <c r="B5737" s="90"/>
      <c r="C5737" s="90"/>
    </row>
    <row r="5738">
      <c r="A5738" s="101"/>
      <c r="B5738" s="90"/>
      <c r="C5738" s="90"/>
    </row>
    <row r="5739">
      <c r="A5739" s="101"/>
      <c r="B5739" s="90"/>
      <c r="C5739" s="90"/>
    </row>
    <row r="5740">
      <c r="A5740" s="101"/>
      <c r="B5740" s="90"/>
      <c r="C5740" s="90"/>
    </row>
    <row r="5741">
      <c r="A5741" s="101"/>
      <c r="B5741" s="90"/>
      <c r="C5741" s="90"/>
    </row>
    <row r="5742">
      <c r="A5742" s="101"/>
      <c r="B5742" s="90"/>
      <c r="C5742" s="90"/>
    </row>
    <row r="5743">
      <c r="A5743" s="101"/>
      <c r="B5743" s="90"/>
      <c r="C5743" s="90"/>
    </row>
    <row r="5744">
      <c r="A5744" s="101"/>
      <c r="B5744" s="90"/>
      <c r="C5744" s="90"/>
    </row>
    <row r="5745">
      <c r="A5745" s="101"/>
      <c r="B5745" s="90"/>
      <c r="C5745" s="90"/>
    </row>
    <row r="5746">
      <c r="A5746" s="101"/>
      <c r="B5746" s="90"/>
      <c r="C5746" s="90"/>
    </row>
    <row r="5747">
      <c r="A5747" s="101"/>
      <c r="B5747" s="90"/>
      <c r="C5747" s="90"/>
    </row>
    <row r="5748">
      <c r="A5748" s="101"/>
      <c r="B5748" s="90"/>
      <c r="C5748" s="90"/>
    </row>
    <row r="5749">
      <c r="A5749" s="101"/>
      <c r="B5749" s="90"/>
      <c r="C5749" s="90"/>
    </row>
    <row r="5750">
      <c r="A5750" s="101"/>
      <c r="B5750" s="90"/>
      <c r="C5750" s="90"/>
    </row>
    <row r="5751">
      <c r="A5751" s="101"/>
      <c r="B5751" s="90"/>
      <c r="C5751" s="90"/>
    </row>
    <row r="5752">
      <c r="A5752" s="101"/>
      <c r="B5752" s="90"/>
      <c r="C5752" s="90"/>
    </row>
    <row r="5753">
      <c r="A5753" s="101"/>
      <c r="B5753" s="90"/>
      <c r="C5753" s="90"/>
    </row>
    <row r="5754">
      <c r="A5754" s="101"/>
      <c r="B5754" s="90"/>
      <c r="C5754" s="90"/>
    </row>
    <row r="5755">
      <c r="A5755" s="101"/>
      <c r="B5755" s="90"/>
      <c r="C5755" s="90"/>
    </row>
    <row r="5756">
      <c r="A5756" s="101"/>
      <c r="B5756" s="90"/>
      <c r="C5756" s="90"/>
    </row>
    <row r="5757">
      <c r="A5757" s="101"/>
      <c r="B5757" s="90"/>
      <c r="C5757" s="90"/>
    </row>
    <row r="5758">
      <c r="A5758" s="101"/>
      <c r="B5758" s="90"/>
      <c r="C5758" s="90"/>
    </row>
    <row r="5759">
      <c r="A5759" s="101"/>
      <c r="B5759" s="90"/>
      <c r="C5759" s="90"/>
    </row>
    <row r="5760">
      <c r="A5760" s="101"/>
      <c r="B5760" s="90"/>
      <c r="C5760" s="90"/>
    </row>
    <row r="5761">
      <c r="A5761" s="101"/>
      <c r="B5761" s="90"/>
      <c r="C5761" s="90"/>
    </row>
    <row r="5762">
      <c r="A5762" s="101"/>
      <c r="B5762" s="90"/>
      <c r="C5762" s="90"/>
    </row>
    <row r="5763">
      <c r="A5763" s="101"/>
      <c r="B5763" s="90"/>
      <c r="C5763" s="90"/>
    </row>
    <row r="5764">
      <c r="A5764" s="101"/>
      <c r="B5764" s="90"/>
      <c r="C5764" s="90"/>
    </row>
    <row r="5765">
      <c r="A5765" s="101"/>
      <c r="B5765" s="90"/>
      <c r="C5765" s="90"/>
    </row>
    <row r="5766">
      <c r="A5766" s="101"/>
      <c r="B5766" s="90"/>
      <c r="C5766" s="90"/>
    </row>
    <row r="5767">
      <c r="A5767" s="101"/>
      <c r="B5767" s="90"/>
      <c r="C5767" s="90"/>
    </row>
    <row r="5768">
      <c r="A5768" s="101"/>
      <c r="B5768" s="90"/>
      <c r="C5768" s="90"/>
    </row>
    <row r="5769">
      <c r="A5769" s="101"/>
      <c r="B5769" s="90"/>
      <c r="C5769" s="90"/>
    </row>
    <row r="5770">
      <c r="A5770" s="101"/>
      <c r="B5770" s="90"/>
      <c r="C5770" s="90"/>
    </row>
    <row r="5771">
      <c r="A5771" s="101"/>
      <c r="B5771" s="90"/>
      <c r="C5771" s="90"/>
    </row>
    <row r="5772">
      <c r="A5772" s="101"/>
      <c r="B5772" s="90"/>
      <c r="C5772" s="90"/>
    </row>
    <row r="5773">
      <c r="A5773" s="101"/>
      <c r="B5773" s="90"/>
      <c r="C5773" s="90"/>
    </row>
    <row r="5774">
      <c r="A5774" s="101"/>
      <c r="B5774" s="90"/>
      <c r="C5774" s="90"/>
    </row>
    <row r="5775">
      <c r="A5775" s="101"/>
      <c r="B5775" s="90"/>
      <c r="C5775" s="90"/>
    </row>
    <row r="5776">
      <c r="A5776" s="101"/>
      <c r="B5776" s="90"/>
      <c r="C5776" s="90"/>
    </row>
    <row r="5777">
      <c r="A5777" s="101"/>
      <c r="B5777" s="90"/>
      <c r="C5777" s="90"/>
    </row>
    <row r="5778">
      <c r="A5778" s="101"/>
      <c r="B5778" s="90"/>
      <c r="C5778" s="90"/>
    </row>
    <row r="5779">
      <c r="A5779" s="101"/>
      <c r="B5779" s="90"/>
      <c r="C5779" s="90"/>
    </row>
    <row r="5780">
      <c r="A5780" s="101"/>
      <c r="B5780" s="90"/>
      <c r="C5780" s="90"/>
    </row>
    <row r="5781">
      <c r="A5781" s="101"/>
      <c r="B5781" s="90"/>
      <c r="C5781" s="90"/>
    </row>
    <row r="5782">
      <c r="A5782" s="101"/>
      <c r="B5782" s="90"/>
      <c r="C5782" s="90"/>
    </row>
    <row r="5783">
      <c r="A5783" s="101"/>
      <c r="B5783" s="90"/>
      <c r="C5783" s="90"/>
    </row>
    <row r="5784">
      <c r="A5784" s="101"/>
      <c r="B5784" s="90"/>
      <c r="C5784" s="90"/>
    </row>
    <row r="5785">
      <c r="A5785" s="101"/>
      <c r="B5785" s="90"/>
      <c r="C5785" s="90"/>
    </row>
    <row r="5786">
      <c r="A5786" s="101"/>
      <c r="B5786" s="90"/>
      <c r="C5786" s="90"/>
    </row>
    <row r="5787">
      <c r="A5787" s="101"/>
      <c r="B5787" s="90"/>
      <c r="C5787" s="90"/>
    </row>
    <row r="5788">
      <c r="A5788" s="101"/>
      <c r="B5788" s="90"/>
      <c r="C5788" s="90"/>
    </row>
    <row r="5789">
      <c r="A5789" s="101"/>
      <c r="B5789" s="90"/>
      <c r="C5789" s="90"/>
    </row>
    <row r="5790">
      <c r="A5790" s="101"/>
      <c r="B5790" s="90"/>
      <c r="C5790" s="90"/>
    </row>
    <row r="5791">
      <c r="A5791" s="101"/>
      <c r="B5791" s="90"/>
      <c r="C5791" s="90"/>
    </row>
    <row r="5792">
      <c r="A5792" s="101"/>
      <c r="B5792" s="90"/>
      <c r="C5792" s="90"/>
    </row>
    <row r="5793">
      <c r="A5793" s="101"/>
      <c r="B5793" s="90"/>
      <c r="C5793" s="90"/>
    </row>
    <row r="5794">
      <c r="A5794" s="101"/>
      <c r="B5794" s="90"/>
      <c r="C5794" s="90"/>
    </row>
    <row r="5795">
      <c r="A5795" s="101"/>
      <c r="B5795" s="90"/>
      <c r="C5795" s="90"/>
    </row>
    <row r="5796">
      <c r="A5796" s="101"/>
      <c r="B5796" s="90"/>
      <c r="C5796" s="90"/>
    </row>
    <row r="5797">
      <c r="A5797" s="101"/>
      <c r="B5797" s="90"/>
      <c r="C5797" s="90"/>
    </row>
    <row r="5798">
      <c r="A5798" s="101"/>
      <c r="B5798" s="90"/>
      <c r="C5798" s="90"/>
    </row>
    <row r="5799">
      <c r="A5799" s="101"/>
      <c r="B5799" s="90"/>
      <c r="C5799" s="90"/>
    </row>
    <row r="5800">
      <c r="A5800" s="101"/>
      <c r="B5800" s="90"/>
      <c r="C5800" s="90"/>
    </row>
    <row r="5801">
      <c r="A5801" s="101"/>
      <c r="B5801" s="90"/>
      <c r="C5801" s="90"/>
    </row>
    <row r="5802">
      <c r="A5802" s="101"/>
      <c r="B5802" s="90"/>
      <c r="C5802" s="90"/>
    </row>
    <row r="5803">
      <c r="A5803" s="101"/>
      <c r="B5803" s="90"/>
      <c r="C5803" s="90"/>
    </row>
    <row r="5804">
      <c r="A5804" s="101"/>
      <c r="B5804" s="90"/>
      <c r="C5804" s="90"/>
    </row>
    <row r="5805">
      <c r="A5805" s="101"/>
      <c r="B5805" s="90"/>
      <c r="C5805" s="90"/>
    </row>
    <row r="5806">
      <c r="A5806" s="101"/>
      <c r="B5806" s="90"/>
      <c r="C5806" s="90"/>
    </row>
    <row r="5807">
      <c r="A5807" s="101"/>
      <c r="B5807" s="90"/>
      <c r="C5807" s="90"/>
    </row>
    <row r="5808">
      <c r="A5808" s="101"/>
      <c r="B5808" s="90"/>
      <c r="C5808" s="90"/>
    </row>
    <row r="5809">
      <c r="A5809" s="101"/>
      <c r="B5809" s="90"/>
      <c r="C5809" s="90"/>
    </row>
    <row r="5810">
      <c r="A5810" s="101"/>
      <c r="B5810" s="90"/>
      <c r="C5810" s="90"/>
    </row>
    <row r="5811">
      <c r="A5811" s="101"/>
      <c r="B5811" s="90"/>
      <c r="C5811" s="90"/>
    </row>
    <row r="5812">
      <c r="A5812" s="101"/>
      <c r="B5812" s="90"/>
      <c r="C5812" s="90"/>
    </row>
    <row r="5813">
      <c r="A5813" s="101"/>
      <c r="B5813" s="90"/>
      <c r="C5813" s="90"/>
    </row>
    <row r="5814">
      <c r="A5814" s="101"/>
      <c r="B5814" s="90"/>
      <c r="C5814" s="90"/>
    </row>
    <row r="5815">
      <c r="A5815" s="101"/>
      <c r="B5815" s="90"/>
      <c r="C5815" s="90"/>
    </row>
    <row r="5816">
      <c r="A5816" s="101"/>
      <c r="B5816" s="90"/>
      <c r="C5816" s="90"/>
    </row>
    <row r="5817">
      <c r="A5817" s="101"/>
      <c r="B5817" s="90"/>
      <c r="C5817" s="90"/>
    </row>
    <row r="5818">
      <c r="A5818" s="101"/>
      <c r="B5818" s="90"/>
      <c r="C5818" s="90"/>
    </row>
    <row r="5819">
      <c r="A5819" s="101"/>
      <c r="B5819" s="90"/>
      <c r="C5819" s="90"/>
    </row>
    <row r="5820">
      <c r="A5820" s="101"/>
      <c r="B5820" s="90"/>
      <c r="C5820" s="90"/>
    </row>
    <row r="5821">
      <c r="A5821" s="101"/>
      <c r="B5821" s="90"/>
      <c r="C5821" s="90"/>
    </row>
    <row r="5822">
      <c r="A5822" s="101"/>
      <c r="B5822" s="90"/>
      <c r="C5822" s="90"/>
    </row>
    <row r="5823">
      <c r="A5823" s="101"/>
      <c r="B5823" s="90"/>
      <c r="C5823" s="90"/>
    </row>
    <row r="5824">
      <c r="A5824" s="101"/>
      <c r="B5824" s="90"/>
      <c r="C5824" s="90"/>
    </row>
    <row r="5825">
      <c r="A5825" s="101"/>
      <c r="B5825" s="90"/>
      <c r="C5825" s="90"/>
    </row>
    <row r="5826">
      <c r="A5826" s="101"/>
      <c r="B5826" s="90"/>
      <c r="C5826" s="90"/>
    </row>
    <row r="5827">
      <c r="A5827" s="101"/>
      <c r="B5827" s="90"/>
      <c r="C5827" s="90"/>
    </row>
    <row r="5828">
      <c r="A5828" s="101"/>
      <c r="B5828" s="90"/>
      <c r="C5828" s="90"/>
    </row>
    <row r="5829">
      <c r="A5829" s="101"/>
      <c r="B5829" s="90"/>
      <c r="C5829" s="90"/>
    </row>
    <row r="5830">
      <c r="A5830" s="101"/>
      <c r="B5830" s="90"/>
      <c r="C5830" s="90"/>
    </row>
    <row r="5831">
      <c r="A5831" s="101"/>
      <c r="B5831" s="90"/>
      <c r="C5831" s="90"/>
    </row>
    <row r="5832">
      <c r="A5832" s="101"/>
      <c r="B5832" s="90"/>
      <c r="C5832" s="90"/>
    </row>
    <row r="5833">
      <c r="A5833" s="101"/>
      <c r="B5833" s="90"/>
      <c r="C5833" s="90"/>
    </row>
    <row r="5834">
      <c r="A5834" s="101"/>
      <c r="B5834" s="90"/>
      <c r="C5834" s="90"/>
    </row>
    <row r="5835">
      <c r="A5835" s="101"/>
      <c r="B5835" s="90"/>
      <c r="C5835" s="90"/>
    </row>
    <row r="5836">
      <c r="A5836" s="101"/>
      <c r="B5836" s="90"/>
      <c r="C5836" s="90"/>
    </row>
    <row r="5837">
      <c r="A5837" s="101"/>
      <c r="B5837" s="90"/>
      <c r="C5837" s="90"/>
    </row>
    <row r="5838">
      <c r="A5838" s="101"/>
      <c r="B5838" s="90"/>
      <c r="C5838" s="90"/>
    </row>
    <row r="5839">
      <c r="A5839" s="101"/>
      <c r="B5839" s="90"/>
      <c r="C5839" s="90"/>
    </row>
    <row r="5840">
      <c r="A5840" s="101"/>
      <c r="B5840" s="90"/>
      <c r="C5840" s="90"/>
    </row>
    <row r="5841">
      <c r="A5841" s="101"/>
      <c r="B5841" s="90"/>
      <c r="C5841" s="90"/>
    </row>
    <row r="5842">
      <c r="A5842" s="101"/>
      <c r="B5842" s="90"/>
      <c r="C5842" s="90"/>
    </row>
    <row r="5843">
      <c r="A5843" s="101"/>
      <c r="B5843" s="90"/>
      <c r="C5843" s="90"/>
    </row>
    <row r="5844">
      <c r="A5844" s="101"/>
      <c r="B5844" s="90"/>
      <c r="C5844" s="90"/>
    </row>
    <row r="5845">
      <c r="A5845" s="101"/>
      <c r="B5845" s="90"/>
      <c r="C5845" s="90"/>
    </row>
    <row r="5846">
      <c r="A5846" s="101"/>
      <c r="B5846" s="90"/>
      <c r="C5846" s="90"/>
    </row>
    <row r="5847">
      <c r="A5847" s="101"/>
      <c r="B5847" s="90"/>
      <c r="C5847" s="90"/>
    </row>
    <row r="5848">
      <c r="A5848" s="101"/>
      <c r="B5848" s="90"/>
      <c r="C5848" s="90"/>
    </row>
    <row r="5849">
      <c r="A5849" s="101"/>
      <c r="B5849" s="90"/>
      <c r="C5849" s="90"/>
    </row>
    <row r="5850">
      <c r="A5850" s="101"/>
      <c r="B5850" s="90"/>
      <c r="C5850" s="90"/>
    </row>
    <row r="5851">
      <c r="A5851" s="101"/>
      <c r="B5851" s="90"/>
      <c r="C5851" s="90"/>
    </row>
    <row r="5852">
      <c r="A5852" s="101"/>
      <c r="B5852" s="90"/>
      <c r="C5852" s="90"/>
    </row>
    <row r="5853">
      <c r="A5853" s="101"/>
      <c r="B5853" s="90"/>
      <c r="C5853" s="90"/>
    </row>
    <row r="5854">
      <c r="A5854" s="101"/>
      <c r="B5854" s="90"/>
      <c r="C5854" s="90"/>
    </row>
    <row r="5855">
      <c r="A5855" s="101"/>
      <c r="B5855" s="90"/>
      <c r="C5855" s="90"/>
    </row>
    <row r="5856">
      <c r="A5856" s="101"/>
      <c r="B5856" s="90"/>
      <c r="C5856" s="90"/>
    </row>
    <row r="5857">
      <c r="A5857" s="101"/>
      <c r="B5857" s="90"/>
      <c r="C5857" s="90"/>
    </row>
    <row r="5858">
      <c r="A5858" s="101"/>
      <c r="B5858" s="90"/>
      <c r="C5858" s="90"/>
    </row>
    <row r="5859">
      <c r="A5859" s="101"/>
      <c r="B5859" s="90"/>
      <c r="C5859" s="90"/>
    </row>
    <row r="5860">
      <c r="A5860" s="101"/>
      <c r="B5860" s="90"/>
      <c r="C5860" s="90"/>
    </row>
    <row r="5861">
      <c r="A5861" s="101"/>
      <c r="B5861" s="90"/>
      <c r="C5861" s="90"/>
    </row>
    <row r="5862">
      <c r="A5862" s="101"/>
      <c r="B5862" s="90"/>
      <c r="C5862" s="90"/>
    </row>
    <row r="5863">
      <c r="A5863" s="101"/>
      <c r="B5863" s="90"/>
      <c r="C5863" s="90"/>
    </row>
    <row r="5864">
      <c r="A5864" s="101"/>
      <c r="B5864" s="90"/>
      <c r="C5864" s="90"/>
    </row>
    <row r="5865">
      <c r="A5865" s="101"/>
      <c r="B5865" s="90"/>
      <c r="C5865" s="90"/>
    </row>
    <row r="5866">
      <c r="A5866" s="101"/>
      <c r="B5866" s="90"/>
      <c r="C5866" s="90"/>
    </row>
    <row r="5867">
      <c r="A5867" s="101"/>
      <c r="B5867" s="90"/>
      <c r="C5867" s="90"/>
    </row>
    <row r="5868">
      <c r="A5868" s="101"/>
      <c r="B5868" s="90"/>
      <c r="C5868" s="90"/>
    </row>
    <row r="5869">
      <c r="A5869" s="101"/>
      <c r="B5869" s="90"/>
      <c r="C5869" s="90"/>
    </row>
    <row r="5870">
      <c r="A5870" s="101"/>
      <c r="B5870" s="90"/>
      <c r="C5870" s="90"/>
    </row>
    <row r="5871">
      <c r="A5871" s="101"/>
      <c r="B5871" s="90"/>
      <c r="C5871" s="90"/>
    </row>
    <row r="5872">
      <c r="A5872" s="101"/>
      <c r="B5872" s="90"/>
      <c r="C5872" s="90"/>
    </row>
    <row r="5873">
      <c r="A5873" s="101"/>
      <c r="B5873" s="90"/>
      <c r="C5873" s="90"/>
    </row>
    <row r="5874">
      <c r="A5874" s="101"/>
      <c r="B5874" s="90"/>
      <c r="C5874" s="90"/>
    </row>
    <row r="5875">
      <c r="A5875" s="101"/>
      <c r="B5875" s="90"/>
      <c r="C5875" s="90"/>
    </row>
    <row r="5876">
      <c r="A5876" s="101"/>
      <c r="B5876" s="90"/>
      <c r="C5876" s="90"/>
    </row>
    <row r="5877">
      <c r="A5877" s="101"/>
      <c r="B5877" s="90"/>
      <c r="C5877" s="90"/>
    </row>
    <row r="5878">
      <c r="A5878" s="101"/>
      <c r="B5878" s="90"/>
      <c r="C5878" s="90"/>
    </row>
    <row r="5879">
      <c r="A5879" s="101"/>
      <c r="B5879" s="90"/>
      <c r="C5879" s="90"/>
    </row>
    <row r="5880">
      <c r="A5880" s="101"/>
      <c r="B5880" s="90"/>
      <c r="C5880" s="90"/>
    </row>
    <row r="5881">
      <c r="A5881" s="101"/>
      <c r="B5881" s="90"/>
      <c r="C5881" s="90"/>
    </row>
    <row r="5882">
      <c r="A5882" s="101"/>
      <c r="B5882" s="90"/>
      <c r="C5882" s="90"/>
    </row>
    <row r="5883">
      <c r="A5883" s="101"/>
      <c r="B5883" s="90"/>
      <c r="C5883" s="90"/>
    </row>
    <row r="5884">
      <c r="A5884" s="101"/>
      <c r="B5884" s="90"/>
      <c r="C5884" s="90"/>
    </row>
    <row r="5885">
      <c r="A5885" s="101"/>
      <c r="B5885" s="90"/>
      <c r="C5885" s="90"/>
    </row>
    <row r="5886">
      <c r="A5886" s="101"/>
      <c r="B5886" s="90"/>
      <c r="C5886" s="90"/>
    </row>
    <row r="5887">
      <c r="A5887" s="101"/>
      <c r="B5887" s="90"/>
      <c r="C5887" s="90"/>
    </row>
    <row r="5888">
      <c r="A5888" s="101"/>
      <c r="B5888" s="90"/>
      <c r="C5888" s="90"/>
    </row>
    <row r="5889">
      <c r="A5889" s="101"/>
      <c r="B5889" s="90"/>
      <c r="C5889" s="90"/>
    </row>
    <row r="5890">
      <c r="A5890" s="101"/>
      <c r="B5890" s="90"/>
      <c r="C5890" s="90"/>
    </row>
    <row r="5891">
      <c r="A5891" s="101"/>
      <c r="B5891" s="90"/>
      <c r="C5891" s="90"/>
    </row>
    <row r="5892">
      <c r="A5892" s="101"/>
      <c r="B5892" s="90"/>
      <c r="C5892" s="90"/>
    </row>
    <row r="5893">
      <c r="A5893" s="101"/>
      <c r="B5893" s="90"/>
      <c r="C5893" s="90"/>
    </row>
    <row r="5894">
      <c r="A5894" s="101"/>
      <c r="B5894" s="90"/>
      <c r="C5894" s="90"/>
    </row>
    <row r="5895">
      <c r="A5895" s="101"/>
      <c r="B5895" s="90"/>
      <c r="C5895" s="90"/>
    </row>
    <row r="5896">
      <c r="A5896" s="101"/>
      <c r="B5896" s="90"/>
      <c r="C5896" s="90"/>
    </row>
    <row r="5897">
      <c r="A5897" s="101"/>
      <c r="B5897" s="90"/>
      <c r="C5897" s="90"/>
    </row>
    <row r="5898">
      <c r="A5898" s="101"/>
      <c r="B5898" s="90"/>
      <c r="C5898" s="90"/>
    </row>
    <row r="5899">
      <c r="A5899" s="101"/>
      <c r="B5899" s="90"/>
      <c r="C5899" s="90"/>
    </row>
    <row r="5900">
      <c r="A5900" s="101"/>
      <c r="B5900" s="90"/>
      <c r="C5900" s="90"/>
    </row>
    <row r="5901">
      <c r="A5901" s="101"/>
      <c r="B5901" s="90"/>
      <c r="C5901" s="90"/>
    </row>
    <row r="5902">
      <c r="A5902" s="101"/>
      <c r="B5902" s="90"/>
      <c r="C5902" s="90"/>
    </row>
    <row r="5903">
      <c r="A5903" s="101"/>
      <c r="B5903" s="90"/>
      <c r="C5903" s="90"/>
    </row>
    <row r="5904">
      <c r="A5904" s="101"/>
      <c r="B5904" s="90"/>
      <c r="C5904" s="90"/>
    </row>
    <row r="5905">
      <c r="A5905" s="101"/>
      <c r="B5905" s="90"/>
      <c r="C5905" s="90"/>
    </row>
    <row r="5906">
      <c r="A5906" s="101"/>
      <c r="B5906" s="90"/>
      <c r="C5906" s="90"/>
    </row>
    <row r="5907">
      <c r="A5907" s="101"/>
      <c r="B5907" s="90"/>
      <c r="C5907" s="90"/>
    </row>
    <row r="5908">
      <c r="A5908" s="101"/>
      <c r="B5908" s="90"/>
      <c r="C5908" s="90"/>
    </row>
    <row r="5909">
      <c r="A5909" s="101"/>
      <c r="B5909" s="90"/>
      <c r="C5909" s="90"/>
    </row>
    <row r="5910">
      <c r="A5910" s="101"/>
      <c r="B5910" s="90"/>
      <c r="C5910" s="90"/>
    </row>
    <row r="5911">
      <c r="A5911" s="101"/>
      <c r="B5911" s="90"/>
      <c r="C5911" s="90"/>
    </row>
    <row r="5912">
      <c r="A5912" s="101"/>
      <c r="B5912" s="90"/>
      <c r="C5912" s="90"/>
    </row>
    <row r="5913">
      <c r="A5913" s="101"/>
      <c r="B5913" s="90"/>
      <c r="C5913" s="90"/>
    </row>
    <row r="5914">
      <c r="A5914" s="101"/>
      <c r="B5914" s="90"/>
      <c r="C5914" s="90"/>
    </row>
    <row r="5915">
      <c r="A5915" s="101"/>
      <c r="B5915" s="90"/>
      <c r="C5915" s="90"/>
    </row>
    <row r="5916">
      <c r="A5916" s="101"/>
      <c r="B5916" s="90"/>
      <c r="C5916" s="90"/>
    </row>
    <row r="5917">
      <c r="A5917" s="101"/>
      <c r="B5917" s="90"/>
      <c r="C5917" s="90"/>
    </row>
    <row r="5918">
      <c r="A5918" s="101"/>
      <c r="B5918" s="90"/>
      <c r="C5918" s="90"/>
    </row>
    <row r="5919">
      <c r="A5919" s="101"/>
      <c r="B5919" s="90"/>
      <c r="C5919" s="90"/>
    </row>
    <row r="5920">
      <c r="A5920" s="101"/>
      <c r="B5920" s="90"/>
      <c r="C5920" s="90"/>
    </row>
    <row r="5921">
      <c r="A5921" s="101"/>
      <c r="B5921" s="90"/>
      <c r="C5921" s="90"/>
    </row>
    <row r="5922">
      <c r="A5922" s="101"/>
      <c r="B5922" s="90"/>
      <c r="C5922" s="90"/>
    </row>
    <row r="5923">
      <c r="A5923" s="101"/>
      <c r="B5923" s="90"/>
      <c r="C5923" s="90"/>
    </row>
    <row r="5924">
      <c r="A5924" s="101"/>
      <c r="B5924" s="90"/>
      <c r="C5924" s="90"/>
    </row>
    <row r="5925">
      <c r="A5925" s="101"/>
      <c r="B5925" s="90"/>
      <c r="C5925" s="90"/>
    </row>
    <row r="5926">
      <c r="A5926" s="101"/>
      <c r="B5926" s="90"/>
      <c r="C5926" s="90"/>
    </row>
    <row r="5927">
      <c r="A5927" s="101"/>
      <c r="B5927" s="90"/>
      <c r="C5927" s="90"/>
    </row>
    <row r="5928">
      <c r="A5928" s="101"/>
      <c r="B5928" s="90"/>
      <c r="C5928" s="90"/>
    </row>
    <row r="5929">
      <c r="A5929" s="101"/>
      <c r="B5929" s="90"/>
      <c r="C5929" s="90"/>
    </row>
    <row r="5930">
      <c r="A5930" s="101"/>
      <c r="B5930" s="90"/>
      <c r="C5930" s="90"/>
    </row>
    <row r="5931">
      <c r="A5931" s="101"/>
      <c r="B5931" s="90"/>
      <c r="C5931" s="90"/>
    </row>
    <row r="5932">
      <c r="A5932" s="101"/>
      <c r="B5932" s="90"/>
      <c r="C5932" s="90"/>
    </row>
    <row r="5933">
      <c r="A5933" s="101"/>
      <c r="B5933" s="90"/>
      <c r="C5933" s="90"/>
    </row>
    <row r="5934">
      <c r="A5934" s="101"/>
      <c r="B5934" s="90"/>
      <c r="C5934" s="90"/>
    </row>
    <row r="5935">
      <c r="A5935" s="101"/>
      <c r="B5935" s="90"/>
      <c r="C5935" s="90"/>
    </row>
    <row r="5936">
      <c r="A5936" s="101"/>
      <c r="B5936" s="90"/>
      <c r="C5936" s="90"/>
    </row>
    <row r="5937">
      <c r="A5937" s="101"/>
      <c r="B5937" s="90"/>
      <c r="C5937" s="90"/>
    </row>
    <row r="5938">
      <c r="A5938" s="101"/>
      <c r="B5938" s="90"/>
      <c r="C5938" s="90"/>
    </row>
    <row r="5939">
      <c r="A5939" s="101"/>
      <c r="B5939" s="90"/>
      <c r="C5939" s="90"/>
    </row>
    <row r="5940">
      <c r="A5940" s="101"/>
      <c r="B5940" s="90"/>
      <c r="C5940" s="90"/>
    </row>
    <row r="5941">
      <c r="A5941" s="101"/>
      <c r="B5941" s="90"/>
      <c r="C5941" s="90"/>
    </row>
    <row r="5942">
      <c r="A5942" s="101"/>
      <c r="B5942" s="90"/>
      <c r="C5942" s="90"/>
    </row>
    <row r="5943">
      <c r="A5943" s="101"/>
      <c r="B5943" s="90"/>
      <c r="C5943" s="90"/>
    </row>
    <row r="5944">
      <c r="A5944" s="101"/>
      <c r="B5944" s="90"/>
      <c r="C5944" s="90"/>
    </row>
    <row r="5945">
      <c r="A5945" s="101"/>
      <c r="B5945" s="90"/>
      <c r="C5945" s="90"/>
    </row>
    <row r="5946">
      <c r="A5946" s="101"/>
      <c r="B5946" s="90"/>
      <c r="C5946" s="90"/>
    </row>
    <row r="5947">
      <c r="A5947" s="101"/>
      <c r="B5947" s="90"/>
      <c r="C5947" s="90"/>
    </row>
    <row r="5948">
      <c r="A5948" s="101"/>
      <c r="B5948" s="90"/>
      <c r="C5948" s="90"/>
    </row>
    <row r="5949">
      <c r="A5949" s="101"/>
      <c r="B5949" s="90"/>
      <c r="C5949" s="90"/>
    </row>
    <row r="5950">
      <c r="A5950" s="101"/>
      <c r="B5950" s="90"/>
      <c r="C5950" s="90"/>
    </row>
    <row r="5951">
      <c r="A5951" s="101"/>
      <c r="B5951" s="90"/>
      <c r="C5951" s="90"/>
    </row>
    <row r="5952">
      <c r="A5952" s="101"/>
      <c r="B5952" s="90"/>
      <c r="C5952" s="90"/>
    </row>
    <row r="5953">
      <c r="A5953" s="101"/>
      <c r="B5953" s="90"/>
      <c r="C5953" s="90"/>
    </row>
    <row r="5954">
      <c r="A5954" s="101"/>
      <c r="B5954" s="90"/>
      <c r="C5954" s="90"/>
    </row>
    <row r="5955">
      <c r="A5955" s="101"/>
      <c r="B5955" s="90"/>
      <c r="C5955" s="90"/>
    </row>
    <row r="5956">
      <c r="A5956" s="101"/>
      <c r="B5956" s="90"/>
      <c r="C5956" s="90"/>
    </row>
    <row r="5957">
      <c r="A5957" s="101"/>
      <c r="B5957" s="90"/>
      <c r="C5957" s="90"/>
    </row>
    <row r="5958">
      <c r="A5958" s="101"/>
      <c r="B5958" s="90"/>
      <c r="C5958" s="90"/>
    </row>
    <row r="5959">
      <c r="A5959" s="101"/>
      <c r="B5959" s="90"/>
      <c r="C5959" s="90"/>
    </row>
    <row r="5960">
      <c r="A5960" s="101"/>
      <c r="B5960" s="90"/>
      <c r="C5960" s="90"/>
    </row>
    <row r="5961">
      <c r="A5961" s="101"/>
      <c r="B5961" s="90"/>
      <c r="C5961" s="90"/>
    </row>
    <row r="5962">
      <c r="A5962" s="101"/>
      <c r="B5962" s="90"/>
      <c r="C5962" s="90"/>
    </row>
    <row r="5963">
      <c r="A5963" s="101"/>
      <c r="B5963" s="90"/>
      <c r="C5963" s="90"/>
    </row>
    <row r="5964">
      <c r="A5964" s="101"/>
      <c r="B5964" s="90"/>
      <c r="C5964" s="90"/>
    </row>
    <row r="5965">
      <c r="A5965" s="101"/>
      <c r="B5965" s="90"/>
      <c r="C5965" s="90"/>
    </row>
    <row r="5966">
      <c r="A5966" s="101"/>
      <c r="B5966" s="90"/>
      <c r="C5966" s="90"/>
    </row>
    <row r="5967">
      <c r="A5967" s="101"/>
      <c r="B5967" s="90"/>
      <c r="C5967" s="90"/>
    </row>
    <row r="5968">
      <c r="A5968" s="101"/>
      <c r="B5968" s="90"/>
      <c r="C5968" s="90"/>
    </row>
    <row r="5969">
      <c r="A5969" s="101"/>
      <c r="B5969" s="90"/>
      <c r="C5969" s="90"/>
    </row>
    <row r="5970">
      <c r="A5970" s="101"/>
      <c r="B5970" s="90"/>
      <c r="C5970" s="90"/>
    </row>
    <row r="5971">
      <c r="A5971" s="101"/>
      <c r="B5971" s="90"/>
      <c r="C5971" s="90"/>
    </row>
    <row r="5972">
      <c r="A5972" s="101"/>
      <c r="B5972" s="90"/>
      <c r="C5972" s="90"/>
    </row>
    <row r="5973">
      <c r="A5973" s="101"/>
      <c r="B5973" s="90"/>
      <c r="C5973" s="90"/>
    </row>
    <row r="5974">
      <c r="A5974" s="101"/>
      <c r="B5974" s="90"/>
      <c r="C5974" s="90"/>
    </row>
    <row r="5975">
      <c r="A5975" s="101"/>
      <c r="B5975" s="90"/>
      <c r="C5975" s="90"/>
    </row>
    <row r="5976">
      <c r="A5976" s="101"/>
      <c r="B5976" s="90"/>
      <c r="C5976" s="90"/>
    </row>
    <row r="5977">
      <c r="A5977" s="101"/>
      <c r="B5977" s="90"/>
      <c r="C5977" s="90"/>
    </row>
    <row r="5978">
      <c r="A5978" s="101"/>
      <c r="B5978" s="90"/>
      <c r="C5978" s="90"/>
    </row>
    <row r="5979">
      <c r="A5979" s="101"/>
      <c r="B5979" s="90"/>
      <c r="C5979" s="90"/>
    </row>
    <row r="5980">
      <c r="A5980" s="101"/>
      <c r="B5980" s="90"/>
      <c r="C5980" s="90"/>
    </row>
    <row r="5981">
      <c r="A5981" s="101"/>
      <c r="B5981" s="90"/>
      <c r="C5981" s="90"/>
    </row>
    <row r="5982">
      <c r="A5982" s="101"/>
      <c r="B5982" s="90"/>
      <c r="C5982" s="90"/>
    </row>
    <row r="5983">
      <c r="A5983" s="101"/>
      <c r="B5983" s="90"/>
      <c r="C5983" s="90"/>
    </row>
    <row r="5984">
      <c r="A5984" s="101"/>
      <c r="B5984" s="90"/>
      <c r="C5984" s="90"/>
    </row>
    <row r="5985">
      <c r="A5985" s="101"/>
      <c r="B5985" s="90"/>
      <c r="C5985" s="90"/>
    </row>
    <row r="5986">
      <c r="A5986" s="101"/>
      <c r="B5986" s="90"/>
      <c r="C5986" s="90"/>
    </row>
    <row r="5987">
      <c r="A5987" s="101"/>
      <c r="B5987" s="90"/>
      <c r="C5987" s="90"/>
    </row>
    <row r="5988">
      <c r="A5988" s="101"/>
      <c r="B5988" s="90"/>
      <c r="C5988" s="90"/>
    </row>
    <row r="5989">
      <c r="A5989" s="101"/>
      <c r="B5989" s="90"/>
      <c r="C5989" s="90"/>
    </row>
    <row r="5990">
      <c r="A5990" s="101"/>
      <c r="B5990" s="90"/>
      <c r="C5990" s="90"/>
    </row>
    <row r="5991">
      <c r="A5991" s="101"/>
      <c r="B5991" s="90"/>
      <c r="C5991" s="90"/>
    </row>
    <row r="5992">
      <c r="A5992" s="101"/>
      <c r="B5992" s="90"/>
      <c r="C5992" s="90"/>
    </row>
    <row r="5993">
      <c r="A5993" s="101"/>
      <c r="B5993" s="90"/>
      <c r="C5993" s="90"/>
    </row>
    <row r="5994">
      <c r="A5994" s="101"/>
      <c r="B5994" s="90"/>
      <c r="C5994" s="90"/>
    </row>
    <row r="5995">
      <c r="A5995" s="101"/>
      <c r="B5995" s="90"/>
      <c r="C5995" s="90"/>
    </row>
    <row r="5996">
      <c r="A5996" s="101"/>
      <c r="B5996" s="90"/>
      <c r="C5996" s="90"/>
    </row>
    <row r="5997">
      <c r="A5997" s="101"/>
      <c r="B5997" s="90"/>
      <c r="C5997" s="90"/>
    </row>
    <row r="5998">
      <c r="A5998" s="101"/>
      <c r="B5998" s="90"/>
      <c r="C5998" s="90"/>
    </row>
    <row r="5999">
      <c r="A5999" s="101"/>
      <c r="B5999" s="90"/>
      <c r="C5999" s="90"/>
    </row>
    <row r="6000">
      <c r="A6000" s="101"/>
      <c r="B6000" s="90"/>
      <c r="C6000" s="90"/>
    </row>
    <row r="6001">
      <c r="A6001" s="101"/>
      <c r="B6001" s="90"/>
      <c r="C6001" s="90"/>
    </row>
    <row r="6002">
      <c r="A6002" s="101"/>
      <c r="B6002" s="90"/>
      <c r="C6002" s="90"/>
    </row>
    <row r="6003">
      <c r="A6003" s="101"/>
      <c r="B6003" s="90"/>
      <c r="C6003" s="90"/>
    </row>
    <row r="6004">
      <c r="A6004" s="101"/>
      <c r="B6004" s="90"/>
      <c r="C6004" s="90"/>
    </row>
    <row r="6005">
      <c r="A6005" s="101"/>
      <c r="B6005" s="90"/>
      <c r="C6005" s="90"/>
    </row>
    <row r="6006">
      <c r="A6006" s="101"/>
      <c r="B6006" s="90"/>
      <c r="C6006" s="90"/>
    </row>
    <row r="6007">
      <c r="A6007" s="101"/>
      <c r="B6007" s="90"/>
      <c r="C6007" s="90"/>
    </row>
    <row r="6008">
      <c r="A6008" s="101"/>
      <c r="B6008" s="90"/>
      <c r="C6008" s="90"/>
    </row>
    <row r="6009">
      <c r="A6009" s="101"/>
      <c r="B6009" s="90"/>
      <c r="C6009" s="90"/>
    </row>
    <row r="6010">
      <c r="A6010" s="101"/>
      <c r="B6010" s="90"/>
      <c r="C6010" s="90"/>
    </row>
    <row r="6011">
      <c r="A6011" s="101"/>
      <c r="B6011" s="90"/>
      <c r="C6011" s="90"/>
    </row>
    <row r="6012">
      <c r="A6012" s="101"/>
      <c r="B6012" s="90"/>
      <c r="C6012" s="90"/>
    </row>
    <row r="6013">
      <c r="A6013" s="101"/>
      <c r="B6013" s="90"/>
      <c r="C6013" s="90"/>
    </row>
    <row r="6014">
      <c r="A6014" s="101"/>
      <c r="B6014" s="90"/>
      <c r="C6014" s="90"/>
    </row>
    <row r="6015">
      <c r="A6015" s="101"/>
      <c r="B6015" s="90"/>
      <c r="C6015" s="90"/>
    </row>
    <row r="6016">
      <c r="A6016" s="101"/>
      <c r="B6016" s="90"/>
      <c r="C6016" s="90"/>
    </row>
    <row r="6017">
      <c r="A6017" s="101"/>
      <c r="B6017" s="90"/>
      <c r="C6017" s="90"/>
    </row>
    <row r="6018">
      <c r="A6018" s="101"/>
      <c r="B6018" s="90"/>
      <c r="C6018" s="90"/>
    </row>
    <row r="6019">
      <c r="A6019" s="101"/>
      <c r="B6019" s="90"/>
      <c r="C6019" s="90"/>
    </row>
    <row r="6020">
      <c r="A6020" s="101"/>
      <c r="B6020" s="90"/>
      <c r="C6020" s="90"/>
    </row>
    <row r="6021">
      <c r="A6021" s="101"/>
      <c r="B6021" s="90"/>
      <c r="C6021" s="90"/>
    </row>
    <row r="6022">
      <c r="A6022" s="101"/>
      <c r="B6022" s="90"/>
      <c r="C6022" s="90"/>
    </row>
    <row r="6023">
      <c r="A6023" s="101"/>
      <c r="B6023" s="90"/>
      <c r="C6023" s="90"/>
    </row>
    <row r="6024">
      <c r="A6024" s="101"/>
      <c r="B6024" s="90"/>
      <c r="C6024" s="90"/>
    </row>
    <row r="6025">
      <c r="A6025" s="101"/>
      <c r="B6025" s="90"/>
      <c r="C6025" s="90"/>
    </row>
    <row r="6026">
      <c r="A6026" s="101"/>
      <c r="B6026" s="90"/>
      <c r="C6026" s="90"/>
    </row>
    <row r="6027">
      <c r="A6027" s="101"/>
      <c r="B6027" s="90"/>
      <c r="C6027" s="90"/>
    </row>
    <row r="6028">
      <c r="A6028" s="101"/>
      <c r="B6028" s="90"/>
      <c r="C6028" s="90"/>
    </row>
    <row r="6029">
      <c r="A6029" s="101"/>
      <c r="B6029" s="90"/>
      <c r="C6029" s="90"/>
    </row>
    <row r="6030">
      <c r="A6030" s="101"/>
      <c r="B6030" s="90"/>
      <c r="C6030" s="90"/>
    </row>
    <row r="6031">
      <c r="A6031" s="101"/>
      <c r="B6031" s="90"/>
      <c r="C6031" s="90"/>
    </row>
    <row r="6032">
      <c r="A6032" s="101"/>
      <c r="B6032" s="90"/>
      <c r="C6032" s="90"/>
    </row>
    <row r="6033">
      <c r="A6033" s="101"/>
      <c r="B6033" s="90"/>
      <c r="C6033" s="90"/>
    </row>
    <row r="6034">
      <c r="A6034" s="101"/>
      <c r="B6034" s="90"/>
      <c r="C6034" s="90"/>
    </row>
    <row r="6035">
      <c r="A6035" s="101"/>
      <c r="B6035" s="90"/>
      <c r="C6035" s="90"/>
    </row>
    <row r="6036">
      <c r="A6036" s="101"/>
      <c r="B6036" s="90"/>
      <c r="C6036" s="90"/>
    </row>
    <row r="6037">
      <c r="A6037" s="101"/>
      <c r="B6037" s="90"/>
      <c r="C6037" s="90"/>
    </row>
    <row r="6038">
      <c r="A6038" s="101"/>
      <c r="B6038" s="90"/>
      <c r="C6038" s="90"/>
    </row>
    <row r="6039">
      <c r="A6039" s="101"/>
      <c r="B6039" s="90"/>
      <c r="C6039" s="90"/>
    </row>
    <row r="6040">
      <c r="A6040" s="101"/>
      <c r="B6040" s="90"/>
      <c r="C6040" s="90"/>
    </row>
    <row r="6041">
      <c r="A6041" s="101"/>
      <c r="B6041" s="90"/>
      <c r="C6041" s="90"/>
    </row>
    <row r="6042">
      <c r="A6042" s="101"/>
      <c r="B6042" s="90"/>
      <c r="C6042" s="90"/>
    </row>
    <row r="6043">
      <c r="A6043" s="101"/>
      <c r="B6043" s="90"/>
      <c r="C6043" s="90"/>
    </row>
    <row r="6044">
      <c r="A6044" s="101"/>
      <c r="B6044" s="90"/>
      <c r="C6044" s="90"/>
    </row>
    <row r="6045">
      <c r="A6045" s="101"/>
      <c r="B6045" s="90"/>
      <c r="C6045" s="90"/>
    </row>
    <row r="6046">
      <c r="A6046" s="101"/>
      <c r="B6046" s="90"/>
      <c r="C6046" s="90"/>
    </row>
    <row r="6047">
      <c r="A6047" s="101"/>
      <c r="B6047" s="90"/>
      <c r="C6047" s="90"/>
    </row>
    <row r="6048">
      <c r="A6048" s="101"/>
      <c r="B6048" s="90"/>
      <c r="C6048" s="90"/>
    </row>
    <row r="6049">
      <c r="A6049" s="101"/>
      <c r="B6049" s="90"/>
      <c r="C6049" s="90"/>
    </row>
    <row r="6050">
      <c r="A6050" s="101"/>
      <c r="B6050" s="90"/>
      <c r="C6050" s="90"/>
    </row>
    <row r="6051">
      <c r="A6051" s="101"/>
      <c r="B6051" s="90"/>
      <c r="C6051" s="90"/>
    </row>
    <row r="6052">
      <c r="A6052" s="101"/>
      <c r="B6052" s="90"/>
      <c r="C6052" s="90"/>
    </row>
    <row r="6053">
      <c r="A6053" s="101"/>
      <c r="B6053" s="90"/>
      <c r="C6053" s="90"/>
    </row>
    <row r="6054">
      <c r="A6054" s="101"/>
      <c r="B6054" s="90"/>
      <c r="C6054" s="90"/>
    </row>
    <row r="6055">
      <c r="A6055" s="101"/>
      <c r="B6055" s="90"/>
      <c r="C6055" s="90"/>
    </row>
    <row r="6056">
      <c r="A6056" s="101"/>
      <c r="B6056" s="90"/>
      <c r="C6056" s="90"/>
    </row>
    <row r="6057">
      <c r="A6057" s="101"/>
      <c r="B6057" s="90"/>
      <c r="C6057" s="90"/>
    </row>
    <row r="6058">
      <c r="A6058" s="101"/>
      <c r="B6058" s="90"/>
      <c r="C6058" s="90"/>
    </row>
    <row r="6059">
      <c r="A6059" s="101"/>
      <c r="B6059" s="90"/>
      <c r="C6059" s="90"/>
    </row>
    <row r="6060">
      <c r="A6060" s="101"/>
      <c r="B6060" s="90"/>
      <c r="C6060" s="90"/>
    </row>
    <row r="6061">
      <c r="A6061" s="101"/>
      <c r="B6061" s="90"/>
      <c r="C6061" s="90"/>
    </row>
    <row r="6062">
      <c r="A6062" s="101"/>
      <c r="B6062" s="90"/>
      <c r="C6062" s="90"/>
    </row>
    <row r="6063">
      <c r="A6063" s="101"/>
      <c r="B6063" s="90"/>
      <c r="C6063" s="90"/>
    </row>
    <row r="6064">
      <c r="A6064" s="101"/>
      <c r="B6064" s="90"/>
      <c r="C6064" s="90"/>
    </row>
    <row r="6065">
      <c r="A6065" s="101"/>
      <c r="B6065" s="90"/>
      <c r="C6065" s="90"/>
    </row>
    <row r="6066">
      <c r="A6066" s="101"/>
      <c r="B6066" s="90"/>
      <c r="C6066" s="90"/>
    </row>
    <row r="6067">
      <c r="A6067" s="101"/>
      <c r="B6067" s="90"/>
      <c r="C6067" s="90"/>
    </row>
    <row r="6068">
      <c r="A6068" s="101"/>
      <c r="B6068" s="90"/>
      <c r="C6068" s="90"/>
    </row>
    <row r="6069">
      <c r="A6069" s="101"/>
      <c r="B6069" s="90"/>
      <c r="C6069" s="90"/>
    </row>
    <row r="6070">
      <c r="A6070" s="101"/>
      <c r="B6070" s="90"/>
      <c r="C6070" s="90"/>
    </row>
    <row r="6071">
      <c r="A6071" s="101"/>
      <c r="B6071" s="90"/>
      <c r="C6071" s="90"/>
    </row>
    <row r="6072">
      <c r="A6072" s="101"/>
      <c r="B6072" s="90"/>
      <c r="C6072" s="90"/>
    </row>
    <row r="6073">
      <c r="A6073" s="101"/>
      <c r="B6073" s="90"/>
      <c r="C6073" s="90"/>
    </row>
    <row r="6074">
      <c r="A6074" s="101"/>
      <c r="B6074" s="90"/>
      <c r="C6074" s="90"/>
    </row>
    <row r="6075">
      <c r="A6075" s="101"/>
      <c r="B6075" s="90"/>
      <c r="C6075" s="90"/>
    </row>
    <row r="6076">
      <c r="A6076" s="101"/>
      <c r="B6076" s="90"/>
      <c r="C6076" s="90"/>
    </row>
    <row r="6077">
      <c r="A6077" s="101"/>
      <c r="B6077" s="90"/>
      <c r="C6077" s="90"/>
    </row>
    <row r="6078">
      <c r="A6078" s="101"/>
      <c r="B6078" s="90"/>
      <c r="C6078" s="90"/>
    </row>
    <row r="6079">
      <c r="A6079" s="101"/>
      <c r="B6079" s="90"/>
      <c r="C6079" s="90"/>
    </row>
    <row r="6080">
      <c r="A6080" s="101"/>
      <c r="B6080" s="90"/>
      <c r="C6080" s="90"/>
    </row>
    <row r="6081">
      <c r="A6081" s="101"/>
      <c r="B6081" s="90"/>
      <c r="C6081" s="90"/>
    </row>
    <row r="6082">
      <c r="A6082" s="101"/>
      <c r="B6082" s="90"/>
      <c r="C6082" s="90"/>
    </row>
    <row r="6083">
      <c r="A6083" s="101"/>
      <c r="B6083" s="90"/>
      <c r="C6083" s="90"/>
    </row>
    <row r="6084">
      <c r="A6084" s="101"/>
      <c r="B6084" s="90"/>
      <c r="C6084" s="90"/>
    </row>
    <row r="6085">
      <c r="A6085" s="101"/>
      <c r="B6085" s="90"/>
      <c r="C6085" s="90"/>
    </row>
    <row r="6086">
      <c r="A6086" s="101"/>
      <c r="B6086" s="90"/>
      <c r="C6086" s="90"/>
    </row>
    <row r="6087">
      <c r="A6087" s="101"/>
      <c r="B6087" s="90"/>
      <c r="C6087" s="90"/>
    </row>
    <row r="6088">
      <c r="A6088" s="101"/>
      <c r="B6088" s="90"/>
      <c r="C6088" s="90"/>
    </row>
    <row r="6089">
      <c r="A6089" s="101"/>
      <c r="B6089" s="90"/>
      <c r="C6089" s="90"/>
    </row>
    <row r="6090">
      <c r="A6090" s="101"/>
      <c r="B6090" s="90"/>
      <c r="C6090" s="90"/>
    </row>
    <row r="6091">
      <c r="A6091" s="101"/>
      <c r="B6091" s="90"/>
      <c r="C6091" s="90"/>
    </row>
    <row r="6092">
      <c r="A6092" s="101"/>
      <c r="B6092" s="90"/>
      <c r="C6092" s="90"/>
    </row>
    <row r="6093">
      <c r="A6093" s="101"/>
      <c r="B6093" s="90"/>
      <c r="C6093" s="90"/>
    </row>
    <row r="6094">
      <c r="A6094" s="101"/>
      <c r="B6094" s="90"/>
      <c r="C6094" s="90"/>
    </row>
    <row r="6095">
      <c r="A6095" s="101"/>
      <c r="B6095" s="90"/>
      <c r="C6095" s="90"/>
    </row>
    <row r="6096">
      <c r="A6096" s="101"/>
      <c r="B6096" s="90"/>
      <c r="C6096" s="90"/>
    </row>
    <row r="6097">
      <c r="A6097" s="101"/>
      <c r="B6097" s="90"/>
      <c r="C6097" s="90"/>
    </row>
    <row r="6098">
      <c r="A6098" s="101"/>
      <c r="B6098" s="90"/>
      <c r="C6098" s="90"/>
    </row>
    <row r="6099">
      <c r="A6099" s="101"/>
      <c r="B6099" s="90"/>
      <c r="C6099" s="90"/>
    </row>
    <row r="6100">
      <c r="A6100" s="101"/>
      <c r="B6100" s="90"/>
      <c r="C6100" s="90"/>
    </row>
    <row r="6101">
      <c r="A6101" s="101"/>
      <c r="B6101" s="90"/>
      <c r="C6101" s="90"/>
    </row>
    <row r="6102">
      <c r="A6102" s="101"/>
      <c r="B6102" s="90"/>
      <c r="C6102" s="90"/>
    </row>
    <row r="6103">
      <c r="A6103" s="101"/>
      <c r="B6103" s="90"/>
      <c r="C6103" s="90"/>
    </row>
    <row r="6104">
      <c r="A6104" s="101"/>
      <c r="B6104" s="90"/>
      <c r="C6104" s="90"/>
    </row>
    <row r="6105">
      <c r="A6105" s="101"/>
      <c r="B6105" s="90"/>
      <c r="C6105" s="90"/>
    </row>
    <row r="6106">
      <c r="A6106" s="101"/>
      <c r="B6106" s="90"/>
      <c r="C6106" s="90"/>
    </row>
    <row r="6107">
      <c r="A6107" s="101"/>
      <c r="B6107" s="90"/>
      <c r="C6107" s="90"/>
    </row>
    <row r="6108">
      <c r="A6108" s="101"/>
      <c r="B6108" s="90"/>
      <c r="C6108" s="90"/>
    </row>
    <row r="6109">
      <c r="A6109" s="101"/>
      <c r="B6109" s="90"/>
      <c r="C6109" s="90"/>
    </row>
    <row r="6110">
      <c r="A6110" s="101"/>
      <c r="B6110" s="90"/>
      <c r="C6110" s="90"/>
    </row>
    <row r="6111">
      <c r="A6111" s="101"/>
      <c r="B6111" s="90"/>
      <c r="C6111" s="90"/>
    </row>
    <row r="6112">
      <c r="A6112" s="101"/>
      <c r="B6112" s="90"/>
      <c r="C6112" s="90"/>
    </row>
    <row r="6113">
      <c r="A6113" s="101"/>
      <c r="B6113" s="90"/>
      <c r="C6113" s="90"/>
    </row>
    <row r="6114">
      <c r="A6114" s="101"/>
      <c r="B6114" s="90"/>
      <c r="C6114" s="90"/>
    </row>
    <row r="6115">
      <c r="A6115" s="101"/>
      <c r="B6115" s="90"/>
      <c r="C6115" s="90"/>
    </row>
    <row r="6116">
      <c r="A6116" s="101"/>
      <c r="B6116" s="90"/>
      <c r="C6116" s="90"/>
    </row>
    <row r="6117">
      <c r="A6117" s="101"/>
      <c r="B6117" s="90"/>
      <c r="C6117" s="90"/>
    </row>
    <row r="6118">
      <c r="A6118" s="101"/>
      <c r="B6118" s="90"/>
      <c r="C6118" s="90"/>
    </row>
    <row r="6119">
      <c r="A6119" s="101"/>
      <c r="B6119" s="90"/>
      <c r="C6119" s="90"/>
    </row>
    <row r="6120">
      <c r="A6120" s="101"/>
      <c r="B6120" s="90"/>
      <c r="C6120" s="90"/>
    </row>
    <row r="6121">
      <c r="A6121" s="101"/>
      <c r="B6121" s="90"/>
      <c r="C6121" s="90"/>
    </row>
    <row r="6122">
      <c r="A6122" s="101"/>
      <c r="B6122" s="90"/>
      <c r="C6122" s="90"/>
    </row>
    <row r="6123">
      <c r="A6123" s="101"/>
      <c r="B6123" s="90"/>
      <c r="C6123" s="90"/>
    </row>
    <row r="6124">
      <c r="A6124" s="101"/>
      <c r="B6124" s="90"/>
      <c r="C6124" s="90"/>
    </row>
    <row r="6125">
      <c r="A6125" s="101"/>
      <c r="B6125" s="90"/>
      <c r="C6125" s="90"/>
    </row>
    <row r="6126">
      <c r="A6126" s="101"/>
      <c r="B6126" s="90"/>
      <c r="C6126" s="90"/>
    </row>
    <row r="6127">
      <c r="A6127" s="101"/>
      <c r="B6127" s="90"/>
      <c r="C6127" s="90"/>
    </row>
    <row r="6128">
      <c r="A6128" s="101"/>
      <c r="B6128" s="90"/>
      <c r="C6128" s="90"/>
    </row>
    <row r="6129">
      <c r="A6129" s="101"/>
      <c r="B6129" s="90"/>
      <c r="C6129" s="90"/>
    </row>
    <row r="6130">
      <c r="A6130" s="101"/>
      <c r="B6130" s="90"/>
      <c r="C6130" s="90"/>
    </row>
    <row r="6131">
      <c r="A6131" s="101"/>
      <c r="B6131" s="90"/>
      <c r="C6131" s="90"/>
    </row>
    <row r="6132">
      <c r="A6132" s="101"/>
      <c r="B6132" s="90"/>
      <c r="C6132" s="90"/>
    </row>
    <row r="6133">
      <c r="A6133" s="101"/>
      <c r="B6133" s="90"/>
      <c r="C6133" s="90"/>
    </row>
    <row r="6134">
      <c r="A6134" s="101"/>
      <c r="B6134" s="90"/>
      <c r="C6134" s="90"/>
    </row>
    <row r="6135">
      <c r="A6135" s="101"/>
      <c r="B6135" s="90"/>
      <c r="C6135" s="90"/>
    </row>
    <row r="6136">
      <c r="A6136" s="101"/>
      <c r="B6136" s="90"/>
      <c r="C6136" s="90"/>
    </row>
    <row r="6137">
      <c r="A6137" s="101"/>
      <c r="B6137" s="90"/>
      <c r="C6137" s="90"/>
    </row>
    <row r="6138">
      <c r="A6138" s="101"/>
      <c r="B6138" s="90"/>
      <c r="C6138" s="90"/>
    </row>
    <row r="6139">
      <c r="A6139" s="101"/>
      <c r="B6139" s="90"/>
      <c r="C6139" s="90"/>
    </row>
    <row r="6140">
      <c r="A6140" s="101"/>
      <c r="B6140" s="90"/>
      <c r="C6140" s="90"/>
    </row>
    <row r="6141">
      <c r="A6141" s="101"/>
      <c r="B6141" s="90"/>
      <c r="C6141" s="90"/>
    </row>
    <row r="6142">
      <c r="A6142" s="101"/>
      <c r="B6142" s="90"/>
      <c r="C6142" s="90"/>
    </row>
    <row r="6143">
      <c r="A6143" s="101"/>
      <c r="B6143" s="90"/>
      <c r="C6143" s="90"/>
    </row>
    <row r="6144">
      <c r="A6144" s="101"/>
      <c r="B6144" s="90"/>
      <c r="C6144" s="90"/>
    </row>
    <row r="6145">
      <c r="A6145" s="101"/>
      <c r="B6145" s="90"/>
      <c r="C6145" s="90"/>
    </row>
    <row r="6146">
      <c r="A6146" s="101"/>
      <c r="B6146" s="90"/>
      <c r="C6146" s="90"/>
    </row>
    <row r="6147">
      <c r="A6147" s="101"/>
      <c r="B6147" s="90"/>
      <c r="C6147" s="90"/>
    </row>
    <row r="6148">
      <c r="A6148" s="101"/>
      <c r="B6148" s="90"/>
      <c r="C6148" s="90"/>
    </row>
    <row r="6149">
      <c r="A6149" s="101"/>
      <c r="B6149" s="90"/>
      <c r="C6149" s="90"/>
    </row>
    <row r="6150">
      <c r="A6150" s="101"/>
      <c r="B6150" s="90"/>
      <c r="C6150" s="90"/>
    </row>
    <row r="6151">
      <c r="A6151" s="101"/>
      <c r="B6151" s="90"/>
      <c r="C6151" s="90"/>
    </row>
    <row r="6152">
      <c r="A6152" s="101"/>
      <c r="B6152" s="90"/>
      <c r="C6152" s="90"/>
    </row>
    <row r="6153">
      <c r="A6153" s="101"/>
      <c r="B6153" s="90"/>
      <c r="C6153" s="90"/>
    </row>
    <row r="6154">
      <c r="A6154" s="101"/>
      <c r="B6154" s="90"/>
      <c r="C6154" s="90"/>
    </row>
    <row r="6155">
      <c r="A6155" s="101"/>
      <c r="B6155" s="90"/>
      <c r="C6155" s="90"/>
    </row>
    <row r="6156">
      <c r="A6156" s="101"/>
      <c r="B6156" s="90"/>
      <c r="C6156" s="90"/>
    </row>
    <row r="6157">
      <c r="A6157" s="101"/>
      <c r="B6157" s="90"/>
      <c r="C6157" s="90"/>
    </row>
    <row r="6158">
      <c r="A6158" s="101"/>
      <c r="B6158" s="90"/>
      <c r="C6158" s="90"/>
    </row>
    <row r="6159">
      <c r="A6159" s="101"/>
      <c r="B6159" s="90"/>
      <c r="C6159" s="90"/>
    </row>
    <row r="6160">
      <c r="A6160" s="101"/>
      <c r="B6160" s="90"/>
      <c r="C6160" s="90"/>
    </row>
    <row r="6161">
      <c r="A6161" s="101"/>
      <c r="B6161" s="90"/>
      <c r="C6161" s="90"/>
    </row>
    <row r="6162">
      <c r="A6162" s="101"/>
      <c r="B6162" s="90"/>
      <c r="C6162" s="90"/>
    </row>
    <row r="6163">
      <c r="A6163" s="101"/>
      <c r="B6163" s="90"/>
      <c r="C6163" s="90"/>
    </row>
    <row r="6164">
      <c r="A6164" s="101"/>
      <c r="B6164" s="90"/>
      <c r="C6164" s="90"/>
    </row>
    <row r="6165">
      <c r="A6165" s="101"/>
      <c r="B6165" s="90"/>
      <c r="C6165" s="90"/>
    </row>
    <row r="6166">
      <c r="A6166" s="101"/>
      <c r="B6166" s="90"/>
      <c r="C6166" s="90"/>
    </row>
    <row r="6167">
      <c r="A6167" s="101"/>
      <c r="B6167" s="90"/>
      <c r="C6167" s="90"/>
    </row>
    <row r="6168">
      <c r="A6168" s="101"/>
      <c r="B6168" s="90"/>
      <c r="C6168" s="90"/>
    </row>
    <row r="6169">
      <c r="A6169" s="101"/>
      <c r="B6169" s="90"/>
      <c r="C6169" s="90"/>
    </row>
    <row r="6170">
      <c r="A6170" s="101"/>
      <c r="B6170" s="90"/>
      <c r="C6170" s="90"/>
    </row>
    <row r="6171">
      <c r="A6171" s="101"/>
      <c r="B6171" s="90"/>
      <c r="C6171" s="90"/>
    </row>
    <row r="6172">
      <c r="A6172" s="101"/>
      <c r="B6172" s="90"/>
      <c r="C6172" s="90"/>
    </row>
    <row r="6173">
      <c r="A6173" s="101"/>
      <c r="B6173" s="90"/>
      <c r="C6173" s="90"/>
    </row>
    <row r="6174">
      <c r="A6174" s="101"/>
      <c r="B6174" s="90"/>
      <c r="C6174" s="90"/>
    </row>
    <row r="6175">
      <c r="A6175" s="101"/>
      <c r="B6175" s="90"/>
      <c r="C6175" s="90"/>
    </row>
    <row r="6176">
      <c r="A6176" s="101"/>
      <c r="B6176" s="90"/>
      <c r="C6176" s="90"/>
    </row>
    <row r="6177">
      <c r="A6177" s="101"/>
      <c r="B6177" s="90"/>
      <c r="C6177" s="90"/>
    </row>
    <row r="6178">
      <c r="A6178" s="101"/>
      <c r="B6178" s="90"/>
      <c r="C6178" s="90"/>
    </row>
    <row r="6179">
      <c r="A6179" s="101"/>
      <c r="B6179" s="90"/>
      <c r="C6179" s="90"/>
    </row>
    <row r="6180">
      <c r="A6180" s="101"/>
      <c r="B6180" s="90"/>
      <c r="C6180" s="90"/>
    </row>
    <row r="6181">
      <c r="A6181" s="101"/>
      <c r="B6181" s="90"/>
      <c r="C6181" s="90"/>
    </row>
    <row r="6182">
      <c r="A6182" s="101"/>
      <c r="B6182" s="90"/>
      <c r="C6182" s="90"/>
    </row>
    <row r="6183">
      <c r="A6183" s="101"/>
      <c r="B6183" s="90"/>
      <c r="C6183" s="90"/>
    </row>
    <row r="6184">
      <c r="A6184" s="101"/>
      <c r="B6184" s="90"/>
      <c r="C6184" s="90"/>
    </row>
    <row r="6185">
      <c r="A6185" s="101"/>
      <c r="B6185" s="90"/>
      <c r="C6185" s="90"/>
    </row>
    <row r="6186">
      <c r="A6186" s="101"/>
      <c r="B6186" s="90"/>
      <c r="C6186" s="90"/>
    </row>
    <row r="6187">
      <c r="A6187" s="101"/>
      <c r="B6187" s="90"/>
      <c r="C6187" s="90"/>
    </row>
    <row r="6188">
      <c r="A6188" s="101"/>
      <c r="B6188" s="90"/>
      <c r="C6188" s="90"/>
    </row>
    <row r="6189">
      <c r="A6189" s="101"/>
      <c r="B6189" s="90"/>
      <c r="C6189" s="90"/>
    </row>
    <row r="6190">
      <c r="A6190" s="101"/>
      <c r="B6190" s="90"/>
      <c r="C6190" s="90"/>
    </row>
    <row r="6191">
      <c r="A6191" s="101"/>
      <c r="B6191" s="90"/>
      <c r="C6191" s="90"/>
    </row>
    <row r="6192">
      <c r="A6192" s="101"/>
      <c r="B6192" s="90"/>
      <c r="C6192" s="90"/>
    </row>
    <row r="6193">
      <c r="A6193" s="101"/>
      <c r="B6193" s="90"/>
      <c r="C6193" s="90"/>
    </row>
    <row r="6194">
      <c r="A6194" s="101"/>
      <c r="B6194" s="90"/>
      <c r="C6194" s="90"/>
    </row>
    <row r="6195">
      <c r="A6195" s="101"/>
      <c r="B6195" s="90"/>
      <c r="C6195" s="90"/>
    </row>
    <row r="6196">
      <c r="A6196" s="101"/>
      <c r="B6196" s="90"/>
      <c r="C6196" s="90"/>
    </row>
    <row r="6197">
      <c r="A6197" s="101"/>
      <c r="B6197" s="90"/>
      <c r="C6197" s="90"/>
    </row>
    <row r="6198">
      <c r="A6198" s="101"/>
      <c r="B6198" s="90"/>
      <c r="C6198" s="90"/>
    </row>
    <row r="6199">
      <c r="A6199" s="101"/>
      <c r="B6199" s="90"/>
      <c r="C6199" s="90"/>
    </row>
    <row r="6200">
      <c r="A6200" s="101"/>
      <c r="B6200" s="90"/>
      <c r="C6200" s="90"/>
    </row>
    <row r="6201">
      <c r="A6201" s="101"/>
      <c r="B6201" s="90"/>
      <c r="C6201" s="90"/>
    </row>
    <row r="6202">
      <c r="A6202" s="101"/>
      <c r="B6202" s="90"/>
      <c r="C6202" s="90"/>
    </row>
    <row r="6203">
      <c r="A6203" s="101"/>
      <c r="B6203" s="90"/>
      <c r="C6203" s="90"/>
    </row>
    <row r="6204">
      <c r="A6204" s="101"/>
      <c r="B6204" s="90"/>
      <c r="C6204" s="90"/>
    </row>
    <row r="6205">
      <c r="A6205" s="101"/>
      <c r="B6205" s="90"/>
      <c r="C6205" s="90"/>
    </row>
    <row r="6206">
      <c r="A6206" s="101"/>
      <c r="B6206" s="90"/>
      <c r="C6206" s="90"/>
    </row>
    <row r="6207">
      <c r="A6207" s="101"/>
      <c r="B6207" s="90"/>
      <c r="C6207" s="90"/>
    </row>
    <row r="6208">
      <c r="A6208" s="101"/>
      <c r="B6208" s="90"/>
      <c r="C6208" s="90"/>
    </row>
    <row r="6209">
      <c r="A6209" s="101"/>
      <c r="B6209" s="90"/>
      <c r="C6209" s="90"/>
    </row>
    <row r="6210">
      <c r="A6210" s="101"/>
      <c r="B6210" s="90"/>
      <c r="C6210" s="90"/>
    </row>
    <row r="6211">
      <c r="A6211" s="101"/>
      <c r="B6211" s="90"/>
      <c r="C6211" s="90"/>
    </row>
    <row r="6212">
      <c r="A6212" s="101"/>
      <c r="B6212" s="90"/>
      <c r="C6212" s="90"/>
    </row>
    <row r="6213">
      <c r="A6213" s="101"/>
      <c r="B6213" s="90"/>
      <c r="C6213" s="90"/>
    </row>
    <row r="6214">
      <c r="A6214" s="101"/>
      <c r="B6214" s="90"/>
      <c r="C6214" s="90"/>
    </row>
    <row r="6215">
      <c r="A6215" s="101"/>
      <c r="B6215" s="90"/>
      <c r="C6215" s="90"/>
    </row>
    <row r="6216">
      <c r="A6216" s="101"/>
      <c r="B6216" s="90"/>
      <c r="C6216" s="90"/>
    </row>
    <row r="6217">
      <c r="A6217" s="101"/>
      <c r="B6217" s="90"/>
      <c r="C6217" s="90"/>
    </row>
    <row r="6218">
      <c r="A6218" s="101"/>
      <c r="B6218" s="90"/>
      <c r="C6218" s="90"/>
    </row>
    <row r="6219">
      <c r="A6219" s="101"/>
      <c r="B6219" s="90"/>
      <c r="C6219" s="90"/>
    </row>
    <row r="6220">
      <c r="A6220" s="101"/>
      <c r="B6220" s="90"/>
      <c r="C6220" s="90"/>
    </row>
    <row r="6221">
      <c r="A6221" s="101"/>
      <c r="B6221" s="90"/>
      <c r="C6221" s="90"/>
    </row>
    <row r="6222">
      <c r="A6222" s="101"/>
      <c r="B6222" s="90"/>
      <c r="C6222" s="90"/>
    </row>
    <row r="6223">
      <c r="A6223" s="101"/>
      <c r="B6223" s="90"/>
      <c r="C6223" s="90"/>
    </row>
    <row r="6224">
      <c r="A6224" s="101"/>
      <c r="B6224" s="90"/>
      <c r="C6224" s="90"/>
    </row>
    <row r="6225">
      <c r="A6225" s="101"/>
      <c r="B6225" s="90"/>
      <c r="C6225" s="90"/>
    </row>
    <row r="6226">
      <c r="A6226" s="101"/>
      <c r="B6226" s="90"/>
      <c r="C6226" s="90"/>
    </row>
    <row r="6227">
      <c r="A6227" s="101"/>
      <c r="B6227" s="90"/>
      <c r="C6227" s="90"/>
    </row>
    <row r="6228">
      <c r="A6228" s="101"/>
      <c r="B6228" s="90"/>
      <c r="C6228" s="90"/>
    </row>
    <row r="6229">
      <c r="A6229" s="101"/>
      <c r="B6229" s="90"/>
      <c r="C6229" s="90"/>
    </row>
    <row r="6230">
      <c r="A6230" s="101"/>
      <c r="B6230" s="90"/>
      <c r="C6230" s="90"/>
    </row>
    <row r="6231">
      <c r="A6231" s="101"/>
      <c r="B6231" s="90"/>
      <c r="C6231" s="90"/>
    </row>
    <row r="6232">
      <c r="A6232" s="101"/>
      <c r="B6232" s="90"/>
      <c r="C6232" s="90"/>
    </row>
    <row r="6233">
      <c r="A6233" s="101"/>
      <c r="B6233" s="90"/>
      <c r="C6233" s="90"/>
    </row>
    <row r="6234">
      <c r="A6234" s="101"/>
      <c r="B6234" s="90"/>
      <c r="C6234" s="90"/>
    </row>
    <row r="6235">
      <c r="A6235" s="101"/>
      <c r="B6235" s="90"/>
      <c r="C6235" s="90"/>
    </row>
    <row r="6236">
      <c r="A6236" s="101"/>
      <c r="B6236" s="90"/>
      <c r="C6236" s="90"/>
    </row>
    <row r="6237">
      <c r="A6237" s="101"/>
      <c r="B6237" s="90"/>
      <c r="C6237" s="90"/>
    </row>
    <row r="6238">
      <c r="A6238" s="101"/>
      <c r="B6238" s="90"/>
      <c r="C6238" s="90"/>
    </row>
    <row r="6239">
      <c r="A6239" s="101"/>
      <c r="B6239" s="90"/>
      <c r="C6239" s="90"/>
    </row>
    <row r="6240">
      <c r="A6240" s="101"/>
      <c r="B6240" s="90"/>
      <c r="C6240" s="90"/>
    </row>
    <row r="6241">
      <c r="A6241" s="101"/>
      <c r="B6241" s="90"/>
      <c r="C6241" s="90"/>
    </row>
    <row r="6242">
      <c r="A6242" s="101"/>
      <c r="B6242" s="90"/>
      <c r="C6242" s="90"/>
    </row>
    <row r="6243">
      <c r="A6243" s="101"/>
      <c r="B6243" s="90"/>
      <c r="C6243" s="90"/>
    </row>
    <row r="6244">
      <c r="A6244" s="101"/>
      <c r="B6244" s="90"/>
      <c r="C6244" s="90"/>
    </row>
    <row r="6245">
      <c r="A6245" s="101"/>
      <c r="B6245" s="90"/>
      <c r="C6245" s="90"/>
    </row>
    <row r="6246">
      <c r="A6246" s="101"/>
      <c r="B6246" s="90"/>
      <c r="C6246" s="90"/>
    </row>
    <row r="6247">
      <c r="A6247" s="101"/>
      <c r="B6247" s="90"/>
      <c r="C6247" s="90"/>
    </row>
    <row r="6248">
      <c r="A6248" s="101"/>
      <c r="B6248" s="90"/>
      <c r="C6248" s="90"/>
    </row>
    <row r="6249">
      <c r="A6249" s="101"/>
      <c r="B6249" s="90"/>
      <c r="C6249" s="90"/>
    </row>
    <row r="6250">
      <c r="A6250" s="101"/>
      <c r="B6250" s="90"/>
      <c r="C6250" s="90"/>
    </row>
    <row r="6251">
      <c r="A6251" s="101"/>
      <c r="B6251" s="90"/>
      <c r="C6251" s="90"/>
    </row>
    <row r="6252">
      <c r="A6252" s="101"/>
      <c r="B6252" s="90"/>
      <c r="C6252" s="90"/>
    </row>
    <row r="6253">
      <c r="A6253" s="101"/>
      <c r="B6253" s="90"/>
      <c r="C6253" s="90"/>
    </row>
    <row r="6254">
      <c r="A6254" s="101"/>
      <c r="B6254" s="90"/>
      <c r="C6254" s="90"/>
    </row>
    <row r="6255">
      <c r="A6255" s="101"/>
      <c r="B6255" s="90"/>
      <c r="C6255" s="90"/>
    </row>
    <row r="6256">
      <c r="A6256" s="101"/>
      <c r="B6256" s="90"/>
      <c r="C6256" s="90"/>
    </row>
    <row r="6257">
      <c r="A6257" s="101"/>
      <c r="B6257" s="90"/>
      <c r="C6257" s="90"/>
    </row>
    <row r="6258">
      <c r="A6258" s="101"/>
      <c r="B6258" s="90"/>
      <c r="C6258" s="90"/>
    </row>
    <row r="6259">
      <c r="A6259" s="101"/>
      <c r="B6259" s="90"/>
      <c r="C6259" s="90"/>
    </row>
    <row r="6260">
      <c r="A6260" s="101"/>
      <c r="B6260" s="90"/>
      <c r="C6260" s="90"/>
    </row>
    <row r="6261">
      <c r="A6261" s="101"/>
      <c r="B6261" s="90"/>
      <c r="C6261" s="90"/>
    </row>
    <row r="6262">
      <c r="A6262" s="101"/>
      <c r="B6262" s="90"/>
      <c r="C6262" s="90"/>
    </row>
    <row r="6263">
      <c r="A6263" s="101"/>
      <c r="B6263" s="90"/>
      <c r="C6263" s="90"/>
    </row>
    <row r="6264">
      <c r="A6264" s="101"/>
      <c r="B6264" s="90"/>
      <c r="C6264" s="90"/>
    </row>
    <row r="6265">
      <c r="A6265" s="101"/>
      <c r="B6265" s="90"/>
      <c r="C6265" s="90"/>
    </row>
    <row r="6266">
      <c r="A6266" s="101"/>
      <c r="B6266" s="90"/>
      <c r="C6266" s="90"/>
    </row>
    <row r="6267">
      <c r="A6267" s="101"/>
      <c r="B6267" s="90"/>
      <c r="C6267" s="90"/>
    </row>
    <row r="6268">
      <c r="A6268" s="101"/>
      <c r="B6268" s="90"/>
      <c r="C6268" s="90"/>
    </row>
    <row r="6269">
      <c r="A6269" s="101"/>
      <c r="B6269" s="90"/>
      <c r="C6269" s="90"/>
    </row>
    <row r="6270">
      <c r="A6270" s="101"/>
      <c r="B6270" s="90"/>
      <c r="C6270" s="90"/>
    </row>
    <row r="6271">
      <c r="A6271" s="101"/>
      <c r="B6271" s="90"/>
      <c r="C6271" s="90"/>
    </row>
    <row r="6272">
      <c r="A6272" s="101"/>
      <c r="B6272" s="90"/>
      <c r="C6272" s="90"/>
    </row>
    <row r="6273">
      <c r="A6273" s="101"/>
      <c r="B6273" s="90"/>
      <c r="C6273" s="90"/>
    </row>
    <row r="6274">
      <c r="A6274" s="101"/>
      <c r="B6274" s="90"/>
      <c r="C6274" s="90"/>
    </row>
    <row r="6275">
      <c r="A6275" s="101"/>
      <c r="B6275" s="90"/>
      <c r="C6275" s="90"/>
    </row>
    <row r="6276">
      <c r="A6276" s="101"/>
      <c r="B6276" s="90"/>
      <c r="C6276" s="90"/>
    </row>
    <row r="6277">
      <c r="A6277" s="101"/>
      <c r="B6277" s="90"/>
      <c r="C6277" s="90"/>
    </row>
    <row r="6278">
      <c r="A6278" s="101"/>
      <c r="B6278" s="90"/>
      <c r="C6278" s="90"/>
    </row>
    <row r="6279">
      <c r="A6279" s="101"/>
      <c r="B6279" s="90"/>
      <c r="C6279" s="90"/>
    </row>
    <row r="6280">
      <c r="A6280" s="101"/>
      <c r="B6280" s="90"/>
      <c r="C6280" s="90"/>
    </row>
    <row r="6281">
      <c r="A6281" s="101"/>
      <c r="B6281" s="90"/>
      <c r="C6281" s="90"/>
    </row>
    <row r="6282">
      <c r="A6282" s="101"/>
      <c r="B6282" s="90"/>
      <c r="C6282" s="90"/>
    </row>
    <row r="6283">
      <c r="A6283" s="101"/>
      <c r="B6283" s="90"/>
      <c r="C6283" s="90"/>
    </row>
    <row r="6284">
      <c r="A6284" s="101"/>
      <c r="B6284" s="90"/>
      <c r="C6284" s="90"/>
    </row>
    <row r="6285">
      <c r="A6285" s="101"/>
      <c r="B6285" s="90"/>
      <c r="C6285" s="90"/>
    </row>
    <row r="6286">
      <c r="A6286" s="101"/>
      <c r="B6286" s="90"/>
      <c r="C6286" s="90"/>
    </row>
    <row r="6287">
      <c r="A6287" s="101"/>
      <c r="B6287" s="90"/>
      <c r="C6287" s="90"/>
    </row>
    <row r="6288">
      <c r="A6288" s="101"/>
      <c r="B6288" s="90"/>
      <c r="C6288" s="90"/>
    </row>
    <row r="6289">
      <c r="A6289" s="101"/>
      <c r="B6289" s="90"/>
      <c r="C6289" s="90"/>
    </row>
    <row r="6290">
      <c r="A6290" s="101"/>
      <c r="B6290" s="90"/>
      <c r="C6290" s="90"/>
    </row>
    <row r="6291">
      <c r="A6291" s="101"/>
      <c r="B6291" s="90"/>
      <c r="C6291" s="90"/>
    </row>
    <row r="6292">
      <c r="A6292" s="101"/>
      <c r="B6292" s="90"/>
      <c r="C6292" s="90"/>
    </row>
    <row r="6293">
      <c r="A6293" s="101"/>
      <c r="B6293" s="90"/>
      <c r="C6293" s="90"/>
    </row>
    <row r="6294">
      <c r="A6294" s="101"/>
      <c r="B6294" s="90"/>
      <c r="C6294" s="90"/>
    </row>
    <row r="6295">
      <c r="A6295" s="101"/>
      <c r="B6295" s="90"/>
      <c r="C6295" s="90"/>
    </row>
    <row r="6296">
      <c r="A6296" s="101"/>
      <c r="B6296" s="90"/>
      <c r="C6296" s="90"/>
    </row>
    <row r="6297">
      <c r="A6297" s="101"/>
      <c r="B6297" s="90"/>
      <c r="C6297" s="90"/>
    </row>
    <row r="6298">
      <c r="A6298" s="101"/>
      <c r="B6298" s="90"/>
      <c r="C6298" s="90"/>
    </row>
    <row r="6299">
      <c r="A6299" s="101"/>
      <c r="B6299" s="90"/>
      <c r="C6299" s="90"/>
    </row>
    <row r="6300">
      <c r="A6300" s="101"/>
      <c r="B6300" s="90"/>
      <c r="C6300" s="90"/>
    </row>
    <row r="6301">
      <c r="A6301" s="101"/>
      <c r="B6301" s="90"/>
      <c r="C6301" s="90"/>
    </row>
    <row r="6302">
      <c r="A6302" s="101"/>
      <c r="B6302" s="90"/>
      <c r="C6302" s="90"/>
    </row>
    <row r="6303">
      <c r="A6303" s="101"/>
      <c r="B6303" s="90"/>
      <c r="C6303" s="90"/>
    </row>
    <row r="6304">
      <c r="A6304" s="101"/>
      <c r="B6304" s="90"/>
      <c r="C6304" s="90"/>
    </row>
    <row r="6305">
      <c r="A6305" s="101"/>
      <c r="B6305" s="90"/>
      <c r="C6305" s="90"/>
    </row>
    <row r="6306">
      <c r="A6306" s="101"/>
      <c r="B6306" s="90"/>
      <c r="C6306" s="90"/>
    </row>
    <row r="6307">
      <c r="A6307" s="101"/>
      <c r="B6307" s="90"/>
      <c r="C6307" s="90"/>
    </row>
    <row r="6308">
      <c r="A6308" s="101"/>
      <c r="B6308" s="90"/>
      <c r="C6308" s="90"/>
    </row>
    <row r="6309">
      <c r="A6309" s="101"/>
      <c r="B6309" s="90"/>
      <c r="C6309" s="90"/>
    </row>
    <row r="6310">
      <c r="A6310" s="101"/>
      <c r="B6310" s="90"/>
      <c r="C6310" s="90"/>
    </row>
    <row r="6311">
      <c r="A6311" s="101"/>
      <c r="B6311" s="90"/>
      <c r="C6311" s="90"/>
    </row>
    <row r="6312">
      <c r="A6312" s="101"/>
      <c r="B6312" s="90"/>
      <c r="C6312" s="90"/>
    </row>
    <row r="6313">
      <c r="A6313" s="101"/>
      <c r="B6313" s="90"/>
      <c r="C6313" s="90"/>
    </row>
    <row r="6314">
      <c r="A6314" s="101"/>
      <c r="B6314" s="90"/>
      <c r="C6314" s="90"/>
    </row>
    <row r="6315">
      <c r="A6315" s="101"/>
      <c r="B6315" s="90"/>
      <c r="C6315" s="90"/>
    </row>
    <row r="6316">
      <c r="A6316" s="101"/>
      <c r="B6316" s="90"/>
      <c r="C6316" s="90"/>
    </row>
    <row r="6317">
      <c r="A6317" s="101"/>
      <c r="B6317" s="90"/>
      <c r="C6317" s="90"/>
    </row>
    <row r="6318">
      <c r="A6318" s="101"/>
      <c r="B6318" s="90"/>
      <c r="C6318" s="90"/>
    </row>
    <row r="6319">
      <c r="A6319" s="101"/>
      <c r="B6319" s="90"/>
      <c r="C6319" s="90"/>
    </row>
    <row r="6320">
      <c r="A6320" s="101"/>
      <c r="B6320" s="90"/>
      <c r="C6320" s="90"/>
    </row>
    <row r="6321">
      <c r="A6321" s="101"/>
      <c r="B6321" s="90"/>
      <c r="C6321" s="90"/>
    </row>
    <row r="6322">
      <c r="A6322" s="101"/>
      <c r="B6322" s="90"/>
      <c r="C6322" s="90"/>
    </row>
    <row r="6323">
      <c r="A6323" s="101"/>
      <c r="B6323" s="90"/>
      <c r="C6323" s="90"/>
    </row>
    <row r="6324">
      <c r="A6324" s="101"/>
      <c r="B6324" s="90"/>
      <c r="C6324" s="90"/>
    </row>
    <row r="6325">
      <c r="A6325" s="101"/>
      <c r="B6325" s="90"/>
      <c r="C6325" s="90"/>
    </row>
    <row r="6326">
      <c r="A6326" s="101"/>
      <c r="B6326" s="90"/>
      <c r="C6326" s="90"/>
    </row>
    <row r="6327">
      <c r="A6327" s="101"/>
      <c r="B6327" s="90"/>
      <c r="C6327" s="90"/>
    </row>
    <row r="6328">
      <c r="A6328" s="101"/>
      <c r="B6328" s="90"/>
      <c r="C6328" s="90"/>
    </row>
    <row r="6329">
      <c r="A6329" s="101"/>
      <c r="B6329" s="90"/>
      <c r="C6329" s="90"/>
    </row>
    <row r="6330">
      <c r="A6330" s="101"/>
      <c r="B6330" s="90"/>
      <c r="C6330" s="90"/>
    </row>
    <row r="6331">
      <c r="A6331" s="101"/>
      <c r="B6331" s="90"/>
      <c r="C6331" s="90"/>
    </row>
    <row r="6332">
      <c r="A6332" s="101"/>
      <c r="B6332" s="90"/>
      <c r="C6332" s="90"/>
    </row>
    <row r="6333">
      <c r="A6333" s="101"/>
      <c r="B6333" s="90"/>
      <c r="C6333" s="90"/>
    </row>
    <row r="6334">
      <c r="A6334" s="101"/>
      <c r="B6334" s="90"/>
      <c r="C6334" s="90"/>
    </row>
    <row r="6335">
      <c r="A6335" s="101"/>
      <c r="B6335" s="90"/>
      <c r="C6335" s="90"/>
    </row>
    <row r="6336">
      <c r="A6336" s="101"/>
      <c r="B6336" s="90"/>
      <c r="C6336" s="90"/>
    </row>
    <row r="6337">
      <c r="A6337" s="101"/>
      <c r="B6337" s="90"/>
      <c r="C6337" s="90"/>
    </row>
    <row r="6338">
      <c r="A6338" s="101"/>
      <c r="B6338" s="90"/>
      <c r="C6338" s="90"/>
    </row>
    <row r="6339">
      <c r="A6339" s="101"/>
      <c r="B6339" s="90"/>
      <c r="C6339" s="90"/>
    </row>
    <row r="6340">
      <c r="A6340" s="101"/>
      <c r="B6340" s="90"/>
      <c r="C6340" s="90"/>
    </row>
    <row r="6341">
      <c r="A6341" s="101"/>
      <c r="B6341" s="90"/>
      <c r="C6341" s="90"/>
    </row>
    <row r="6342">
      <c r="A6342" s="101"/>
      <c r="B6342" s="90"/>
      <c r="C6342" s="90"/>
    </row>
    <row r="6343">
      <c r="A6343" s="101"/>
      <c r="B6343" s="90"/>
      <c r="C6343" s="90"/>
    </row>
    <row r="6344">
      <c r="A6344" s="101"/>
      <c r="B6344" s="90"/>
      <c r="C6344" s="90"/>
    </row>
    <row r="6345">
      <c r="A6345" s="101"/>
      <c r="B6345" s="90"/>
      <c r="C6345" s="90"/>
    </row>
    <row r="6346">
      <c r="A6346" s="101"/>
      <c r="B6346" s="90"/>
      <c r="C6346" s="90"/>
    </row>
    <row r="6347">
      <c r="A6347" s="101"/>
      <c r="B6347" s="90"/>
      <c r="C6347" s="90"/>
    </row>
    <row r="6348">
      <c r="A6348" s="101"/>
      <c r="B6348" s="90"/>
      <c r="C6348" s="90"/>
    </row>
    <row r="6349">
      <c r="A6349" s="101"/>
      <c r="B6349" s="90"/>
      <c r="C6349" s="90"/>
    </row>
    <row r="6350">
      <c r="A6350" s="101"/>
      <c r="B6350" s="90"/>
      <c r="C6350" s="90"/>
    </row>
    <row r="6351">
      <c r="A6351" s="101"/>
      <c r="B6351" s="90"/>
      <c r="C6351" s="90"/>
    </row>
    <row r="6352">
      <c r="A6352" s="101"/>
      <c r="B6352" s="90"/>
      <c r="C6352" s="90"/>
    </row>
    <row r="6353">
      <c r="A6353" s="101"/>
      <c r="B6353" s="90"/>
      <c r="C6353" s="90"/>
    </row>
    <row r="6354">
      <c r="A6354" s="101"/>
      <c r="B6354" s="90"/>
      <c r="C6354" s="90"/>
    </row>
    <row r="6355">
      <c r="A6355" s="101"/>
      <c r="B6355" s="90"/>
      <c r="C6355" s="90"/>
    </row>
    <row r="6356">
      <c r="A6356" s="101"/>
      <c r="B6356" s="90"/>
      <c r="C6356" s="90"/>
    </row>
    <row r="6357">
      <c r="A6357" s="101"/>
      <c r="B6357" s="90"/>
      <c r="C6357" s="90"/>
    </row>
    <row r="6358">
      <c r="A6358" s="101"/>
      <c r="B6358" s="90"/>
      <c r="C6358" s="90"/>
    </row>
    <row r="6359">
      <c r="A6359" s="101"/>
      <c r="B6359" s="90"/>
      <c r="C6359" s="90"/>
    </row>
    <row r="6360">
      <c r="A6360" s="101"/>
      <c r="B6360" s="90"/>
      <c r="C6360" s="90"/>
    </row>
    <row r="6361">
      <c r="A6361" s="101"/>
      <c r="B6361" s="90"/>
      <c r="C6361" s="90"/>
    </row>
    <row r="6362">
      <c r="A6362" s="101"/>
      <c r="B6362" s="90"/>
      <c r="C6362" s="90"/>
    </row>
    <row r="6363">
      <c r="A6363" s="101"/>
      <c r="B6363" s="90"/>
      <c r="C6363" s="90"/>
    </row>
    <row r="6364">
      <c r="A6364" s="101"/>
      <c r="B6364" s="90"/>
      <c r="C6364" s="90"/>
    </row>
    <row r="6365">
      <c r="A6365" s="101"/>
      <c r="B6365" s="90"/>
      <c r="C6365" s="90"/>
    </row>
    <row r="6366">
      <c r="A6366" s="101"/>
      <c r="B6366" s="90"/>
      <c r="C6366" s="90"/>
    </row>
    <row r="6367">
      <c r="A6367" s="101"/>
      <c r="B6367" s="90"/>
      <c r="C6367" s="90"/>
    </row>
    <row r="6368">
      <c r="A6368" s="101"/>
      <c r="B6368" s="90"/>
      <c r="C6368" s="90"/>
    </row>
    <row r="6369">
      <c r="A6369" s="101"/>
      <c r="B6369" s="90"/>
      <c r="C6369" s="90"/>
    </row>
    <row r="6370">
      <c r="A6370" s="101"/>
      <c r="B6370" s="90"/>
      <c r="C6370" s="90"/>
    </row>
    <row r="6371">
      <c r="A6371" s="101"/>
      <c r="B6371" s="90"/>
      <c r="C6371" s="90"/>
    </row>
    <row r="6372">
      <c r="A6372" s="101"/>
      <c r="B6372" s="90"/>
      <c r="C6372" s="90"/>
    </row>
    <row r="6373">
      <c r="A6373" s="101"/>
      <c r="B6373" s="90"/>
      <c r="C6373" s="90"/>
    </row>
    <row r="6374">
      <c r="A6374" s="101"/>
      <c r="B6374" s="90"/>
      <c r="C6374" s="90"/>
    </row>
    <row r="6375">
      <c r="A6375" s="101"/>
      <c r="B6375" s="90"/>
      <c r="C6375" s="90"/>
    </row>
    <row r="6376">
      <c r="A6376" s="101"/>
      <c r="B6376" s="90"/>
      <c r="C6376" s="90"/>
    </row>
    <row r="6377">
      <c r="A6377" s="101"/>
      <c r="B6377" s="90"/>
      <c r="C6377" s="90"/>
    </row>
    <row r="6378">
      <c r="A6378" s="101"/>
      <c r="B6378" s="90"/>
      <c r="C6378" s="90"/>
    </row>
    <row r="6379">
      <c r="A6379" s="101"/>
      <c r="B6379" s="90"/>
      <c r="C6379" s="90"/>
    </row>
    <row r="6380">
      <c r="A6380" s="101"/>
      <c r="B6380" s="90"/>
      <c r="C6380" s="90"/>
    </row>
    <row r="6381">
      <c r="A6381" s="101"/>
      <c r="B6381" s="90"/>
      <c r="C6381" s="90"/>
    </row>
    <row r="6382">
      <c r="A6382" s="101"/>
      <c r="B6382" s="90"/>
      <c r="C6382" s="90"/>
    </row>
    <row r="6383">
      <c r="A6383" s="101"/>
      <c r="B6383" s="90"/>
      <c r="C6383" s="90"/>
    </row>
    <row r="6384">
      <c r="A6384" s="101"/>
      <c r="B6384" s="90"/>
      <c r="C6384" s="90"/>
    </row>
    <row r="6385">
      <c r="A6385" s="101"/>
      <c r="B6385" s="90"/>
      <c r="C6385" s="90"/>
    </row>
    <row r="6386">
      <c r="A6386" s="101"/>
      <c r="B6386" s="90"/>
      <c r="C6386" s="90"/>
    </row>
    <row r="6387">
      <c r="A6387" s="101"/>
      <c r="B6387" s="90"/>
      <c r="C6387" s="90"/>
    </row>
    <row r="6388">
      <c r="A6388" s="101"/>
      <c r="B6388" s="90"/>
      <c r="C6388" s="90"/>
    </row>
    <row r="6389">
      <c r="A6389" s="101"/>
      <c r="B6389" s="90"/>
      <c r="C6389" s="90"/>
    </row>
    <row r="6390">
      <c r="A6390" s="101"/>
      <c r="B6390" s="90"/>
      <c r="C6390" s="90"/>
    </row>
    <row r="6391">
      <c r="A6391" s="101"/>
      <c r="B6391" s="90"/>
      <c r="C6391" s="90"/>
    </row>
    <row r="6392">
      <c r="A6392" s="101"/>
      <c r="B6392" s="90"/>
      <c r="C6392" s="90"/>
    </row>
    <row r="6393">
      <c r="A6393" s="101"/>
      <c r="B6393" s="90"/>
      <c r="C6393" s="90"/>
    </row>
    <row r="6394">
      <c r="A6394" s="101"/>
      <c r="B6394" s="90"/>
      <c r="C6394" s="90"/>
    </row>
    <row r="6395">
      <c r="A6395" s="101"/>
      <c r="B6395" s="90"/>
      <c r="C6395" s="90"/>
    </row>
    <row r="6396">
      <c r="A6396" s="101"/>
      <c r="B6396" s="90"/>
      <c r="C6396" s="90"/>
    </row>
    <row r="6397">
      <c r="A6397" s="101"/>
      <c r="B6397" s="90"/>
      <c r="C6397" s="90"/>
    </row>
    <row r="6398">
      <c r="A6398" s="101"/>
      <c r="B6398" s="90"/>
      <c r="C6398" s="90"/>
    </row>
    <row r="6399">
      <c r="A6399" s="101"/>
      <c r="B6399" s="90"/>
      <c r="C6399" s="90"/>
    </row>
    <row r="6400">
      <c r="A6400" s="101"/>
      <c r="B6400" s="90"/>
      <c r="C6400" s="90"/>
    </row>
    <row r="6401">
      <c r="A6401" s="101"/>
      <c r="B6401" s="90"/>
      <c r="C6401" s="90"/>
    </row>
    <row r="6402">
      <c r="A6402" s="101"/>
      <c r="B6402" s="90"/>
      <c r="C6402" s="90"/>
    </row>
    <row r="6403">
      <c r="A6403" s="101"/>
      <c r="B6403" s="90"/>
      <c r="C6403" s="90"/>
    </row>
    <row r="6404">
      <c r="A6404" s="101"/>
      <c r="B6404" s="90"/>
      <c r="C6404" s="90"/>
    </row>
    <row r="6405">
      <c r="A6405" s="101"/>
      <c r="B6405" s="90"/>
      <c r="C6405" s="90"/>
    </row>
    <row r="6406">
      <c r="A6406" s="101"/>
      <c r="B6406" s="90"/>
      <c r="C6406" s="90"/>
    </row>
    <row r="6407">
      <c r="A6407" s="101"/>
      <c r="B6407" s="90"/>
      <c r="C6407" s="90"/>
    </row>
    <row r="6408">
      <c r="A6408" s="101"/>
      <c r="B6408" s="90"/>
      <c r="C6408" s="90"/>
    </row>
    <row r="6409">
      <c r="A6409" s="101"/>
      <c r="B6409" s="90"/>
      <c r="C6409" s="90"/>
    </row>
    <row r="6410">
      <c r="A6410" s="101"/>
      <c r="B6410" s="90"/>
      <c r="C6410" s="90"/>
    </row>
    <row r="6411">
      <c r="A6411" s="101"/>
      <c r="B6411" s="90"/>
      <c r="C6411" s="90"/>
    </row>
    <row r="6412">
      <c r="A6412" s="101"/>
      <c r="B6412" s="90"/>
      <c r="C6412" s="90"/>
    </row>
    <row r="6413">
      <c r="A6413" s="101"/>
      <c r="B6413" s="90"/>
      <c r="C6413" s="90"/>
    </row>
    <row r="6414">
      <c r="A6414" s="101"/>
      <c r="B6414" s="90"/>
      <c r="C6414" s="90"/>
    </row>
    <row r="6415">
      <c r="A6415" s="101"/>
      <c r="B6415" s="90"/>
      <c r="C6415" s="90"/>
    </row>
    <row r="6416">
      <c r="A6416" s="101"/>
      <c r="B6416" s="90"/>
      <c r="C6416" s="90"/>
    </row>
    <row r="6417">
      <c r="A6417" s="101"/>
      <c r="B6417" s="90"/>
      <c r="C6417" s="90"/>
    </row>
    <row r="6418">
      <c r="A6418" s="101"/>
      <c r="B6418" s="90"/>
      <c r="C6418" s="90"/>
    </row>
    <row r="6419">
      <c r="A6419" s="101"/>
      <c r="B6419" s="90"/>
      <c r="C6419" s="90"/>
    </row>
    <row r="6420">
      <c r="A6420" s="101"/>
      <c r="B6420" s="90"/>
      <c r="C6420" s="90"/>
    </row>
    <row r="6421">
      <c r="A6421" s="101"/>
      <c r="B6421" s="90"/>
      <c r="C6421" s="90"/>
    </row>
    <row r="6422">
      <c r="A6422" s="101"/>
      <c r="B6422" s="90"/>
      <c r="C6422" s="90"/>
    </row>
    <row r="6423">
      <c r="A6423" s="101"/>
      <c r="B6423" s="90"/>
      <c r="C6423" s="90"/>
    </row>
    <row r="6424">
      <c r="A6424" s="101"/>
      <c r="B6424" s="90"/>
      <c r="C6424" s="90"/>
    </row>
    <row r="6425">
      <c r="A6425" s="101"/>
      <c r="B6425" s="90"/>
      <c r="C6425" s="90"/>
    </row>
    <row r="6426">
      <c r="A6426" s="101"/>
      <c r="B6426" s="90"/>
      <c r="C6426" s="90"/>
    </row>
    <row r="6427">
      <c r="A6427" s="101"/>
      <c r="B6427" s="90"/>
      <c r="C6427" s="90"/>
    </row>
    <row r="6428">
      <c r="A6428" s="101"/>
      <c r="B6428" s="90"/>
      <c r="C6428" s="90"/>
    </row>
    <row r="6429">
      <c r="A6429" s="101"/>
      <c r="B6429" s="90"/>
      <c r="C6429" s="90"/>
    </row>
    <row r="6430">
      <c r="A6430" s="101"/>
      <c r="B6430" s="90"/>
      <c r="C6430" s="90"/>
    </row>
    <row r="6431">
      <c r="A6431" s="101"/>
      <c r="B6431" s="90"/>
      <c r="C6431" s="90"/>
    </row>
    <row r="6432">
      <c r="A6432" s="101"/>
      <c r="B6432" s="90"/>
      <c r="C6432" s="90"/>
    </row>
    <row r="6433">
      <c r="A6433" s="101"/>
      <c r="B6433" s="90"/>
      <c r="C6433" s="90"/>
    </row>
    <row r="6434">
      <c r="A6434" s="101"/>
      <c r="B6434" s="90"/>
      <c r="C6434" s="90"/>
    </row>
    <row r="6435">
      <c r="A6435" s="101"/>
      <c r="B6435" s="90"/>
      <c r="C6435" s="90"/>
    </row>
    <row r="6436">
      <c r="A6436" s="101"/>
      <c r="B6436" s="90"/>
      <c r="C6436" s="90"/>
    </row>
    <row r="6437">
      <c r="A6437" s="101"/>
      <c r="B6437" s="90"/>
      <c r="C6437" s="90"/>
    </row>
    <row r="6438">
      <c r="A6438" s="101"/>
      <c r="B6438" s="90"/>
      <c r="C6438" s="90"/>
    </row>
    <row r="6439">
      <c r="A6439" s="101"/>
      <c r="B6439" s="90"/>
      <c r="C6439" s="90"/>
    </row>
    <row r="6440">
      <c r="A6440" s="101"/>
      <c r="B6440" s="90"/>
      <c r="C6440" s="90"/>
    </row>
    <row r="6441">
      <c r="A6441" s="101"/>
      <c r="B6441" s="90"/>
      <c r="C6441" s="90"/>
    </row>
    <row r="6442">
      <c r="A6442" s="101"/>
      <c r="B6442" s="90"/>
      <c r="C6442" s="90"/>
    </row>
    <row r="6443">
      <c r="A6443" s="101"/>
      <c r="B6443" s="90"/>
      <c r="C6443" s="90"/>
    </row>
    <row r="6444">
      <c r="A6444" s="101"/>
      <c r="B6444" s="90"/>
      <c r="C6444" s="90"/>
    </row>
    <row r="6445">
      <c r="A6445" s="101"/>
      <c r="B6445" s="90"/>
      <c r="C6445" s="90"/>
    </row>
    <row r="6446">
      <c r="A6446" s="101"/>
      <c r="B6446" s="90"/>
      <c r="C6446" s="90"/>
    </row>
    <row r="6447">
      <c r="A6447" s="101"/>
      <c r="B6447" s="90"/>
      <c r="C6447" s="90"/>
    </row>
    <row r="6448">
      <c r="A6448" s="101"/>
      <c r="B6448" s="90"/>
      <c r="C6448" s="90"/>
    </row>
    <row r="6449">
      <c r="A6449" s="101"/>
      <c r="B6449" s="90"/>
      <c r="C6449" s="90"/>
    </row>
    <row r="6450">
      <c r="A6450" s="101"/>
      <c r="B6450" s="90"/>
      <c r="C6450" s="90"/>
    </row>
    <row r="6451">
      <c r="A6451" s="101"/>
      <c r="B6451" s="90"/>
      <c r="C6451" s="90"/>
    </row>
    <row r="6452">
      <c r="A6452" s="101"/>
      <c r="B6452" s="90"/>
      <c r="C6452" s="90"/>
    </row>
    <row r="6453">
      <c r="A6453" s="101"/>
      <c r="B6453" s="90"/>
      <c r="C6453" s="90"/>
    </row>
    <row r="6454">
      <c r="A6454" s="101"/>
      <c r="B6454" s="90"/>
      <c r="C6454" s="90"/>
    </row>
    <row r="6455">
      <c r="A6455" s="101"/>
      <c r="B6455" s="90"/>
      <c r="C6455" s="90"/>
    </row>
    <row r="6456">
      <c r="A6456" s="101"/>
      <c r="B6456" s="90"/>
      <c r="C6456" s="90"/>
    </row>
    <row r="6457">
      <c r="A6457" s="101"/>
      <c r="B6457" s="90"/>
      <c r="C6457" s="90"/>
    </row>
    <row r="6458">
      <c r="A6458" s="101"/>
      <c r="B6458" s="90"/>
      <c r="C6458" s="90"/>
    </row>
    <row r="6459">
      <c r="A6459" s="101"/>
      <c r="B6459" s="90"/>
      <c r="C6459" s="90"/>
    </row>
    <row r="6460">
      <c r="A6460" s="101"/>
      <c r="B6460" s="90"/>
      <c r="C6460" s="90"/>
    </row>
    <row r="6461">
      <c r="A6461" s="101"/>
      <c r="B6461" s="90"/>
      <c r="C6461" s="90"/>
    </row>
    <row r="6462">
      <c r="A6462" s="101"/>
      <c r="B6462" s="90"/>
      <c r="C6462" s="90"/>
    </row>
    <row r="6463">
      <c r="A6463" s="101"/>
      <c r="B6463" s="90"/>
      <c r="C6463" s="90"/>
    </row>
    <row r="6464">
      <c r="A6464" s="101"/>
      <c r="B6464" s="90"/>
      <c r="C6464" s="90"/>
    </row>
    <row r="6465">
      <c r="A6465" s="101"/>
      <c r="B6465" s="90"/>
      <c r="C6465" s="90"/>
    </row>
    <row r="6466">
      <c r="A6466" s="101"/>
      <c r="B6466" s="90"/>
      <c r="C6466" s="90"/>
    </row>
    <row r="6467">
      <c r="A6467" s="101"/>
      <c r="B6467" s="90"/>
      <c r="C6467" s="90"/>
    </row>
    <row r="6468">
      <c r="A6468" s="101"/>
      <c r="B6468" s="90"/>
      <c r="C6468" s="90"/>
    </row>
    <row r="6469">
      <c r="A6469" s="101"/>
      <c r="B6469" s="90"/>
      <c r="C6469" s="90"/>
    </row>
    <row r="6470">
      <c r="A6470" s="101"/>
      <c r="B6470" s="90"/>
      <c r="C6470" s="90"/>
    </row>
    <row r="6471">
      <c r="A6471" s="101"/>
      <c r="B6471" s="90"/>
      <c r="C6471" s="90"/>
    </row>
    <row r="6472">
      <c r="A6472" s="101"/>
      <c r="B6472" s="90"/>
      <c r="C6472" s="90"/>
    </row>
    <row r="6473">
      <c r="A6473" s="101"/>
      <c r="B6473" s="90"/>
      <c r="C6473" s="90"/>
    </row>
    <row r="6474">
      <c r="A6474" s="101"/>
      <c r="B6474" s="90"/>
      <c r="C6474" s="90"/>
    </row>
    <row r="6475">
      <c r="A6475" s="101"/>
      <c r="B6475" s="90"/>
      <c r="C6475" s="90"/>
    </row>
    <row r="6476">
      <c r="A6476" s="101"/>
      <c r="B6476" s="90"/>
      <c r="C6476" s="90"/>
    </row>
    <row r="6477">
      <c r="A6477" s="101"/>
      <c r="B6477" s="90"/>
      <c r="C6477" s="90"/>
    </row>
    <row r="6478">
      <c r="A6478" s="101"/>
      <c r="B6478" s="90"/>
      <c r="C6478" s="90"/>
    </row>
    <row r="6479">
      <c r="A6479" s="101"/>
      <c r="B6479" s="90"/>
      <c r="C6479" s="90"/>
    </row>
    <row r="6480">
      <c r="A6480" s="101"/>
      <c r="B6480" s="90"/>
      <c r="C6480" s="90"/>
    </row>
    <row r="6481">
      <c r="A6481" s="101"/>
      <c r="B6481" s="90"/>
      <c r="C6481" s="90"/>
    </row>
    <row r="6482">
      <c r="A6482" s="101"/>
      <c r="B6482" s="90"/>
      <c r="C6482" s="90"/>
    </row>
    <row r="6483">
      <c r="A6483" s="101"/>
      <c r="B6483" s="90"/>
      <c r="C6483" s="90"/>
    </row>
    <row r="6484">
      <c r="A6484" s="101"/>
      <c r="B6484" s="90"/>
      <c r="C6484" s="90"/>
    </row>
    <row r="6485">
      <c r="A6485" s="101"/>
      <c r="B6485" s="90"/>
      <c r="C6485" s="90"/>
    </row>
    <row r="6486">
      <c r="A6486" s="101"/>
      <c r="B6486" s="90"/>
      <c r="C6486" s="90"/>
    </row>
    <row r="6487">
      <c r="A6487" s="101"/>
      <c r="B6487" s="90"/>
      <c r="C6487" s="90"/>
    </row>
    <row r="6488">
      <c r="A6488" s="101"/>
      <c r="B6488" s="90"/>
      <c r="C6488" s="90"/>
    </row>
    <row r="6489">
      <c r="A6489" s="101"/>
      <c r="B6489" s="90"/>
      <c r="C6489" s="90"/>
    </row>
    <row r="6490">
      <c r="A6490" s="101"/>
      <c r="B6490" s="90"/>
      <c r="C6490" s="90"/>
    </row>
    <row r="6491">
      <c r="A6491" s="101"/>
      <c r="B6491" s="90"/>
      <c r="C6491" s="90"/>
    </row>
    <row r="6492">
      <c r="A6492" s="101"/>
      <c r="B6492" s="90"/>
      <c r="C6492" s="90"/>
    </row>
    <row r="6493">
      <c r="A6493" s="101"/>
      <c r="B6493" s="90"/>
      <c r="C6493" s="90"/>
    </row>
    <row r="6494">
      <c r="A6494" s="101"/>
      <c r="B6494" s="90"/>
      <c r="C6494" s="90"/>
    </row>
    <row r="6495">
      <c r="A6495" s="101"/>
      <c r="B6495" s="90"/>
      <c r="C6495" s="90"/>
    </row>
    <row r="6496">
      <c r="A6496" s="101"/>
      <c r="B6496" s="90"/>
      <c r="C6496" s="90"/>
    </row>
    <row r="6497">
      <c r="A6497" s="101"/>
      <c r="B6497" s="90"/>
      <c r="C6497" s="90"/>
    </row>
    <row r="6498">
      <c r="A6498" s="101"/>
      <c r="B6498" s="90"/>
      <c r="C6498" s="90"/>
    </row>
    <row r="6499">
      <c r="A6499" s="101"/>
      <c r="B6499" s="90"/>
      <c r="C6499" s="90"/>
    </row>
    <row r="6500">
      <c r="A6500" s="101"/>
      <c r="B6500" s="90"/>
      <c r="C6500" s="90"/>
    </row>
    <row r="6501">
      <c r="A6501" s="101"/>
      <c r="B6501" s="90"/>
      <c r="C6501" s="90"/>
    </row>
    <row r="6502">
      <c r="A6502" s="101"/>
      <c r="B6502" s="90"/>
      <c r="C6502" s="90"/>
    </row>
    <row r="6503">
      <c r="A6503" s="101"/>
      <c r="B6503" s="90"/>
      <c r="C6503" s="90"/>
    </row>
    <row r="6504">
      <c r="A6504" s="101"/>
      <c r="B6504" s="90"/>
      <c r="C6504" s="90"/>
    </row>
    <row r="6505">
      <c r="A6505" s="101"/>
      <c r="B6505" s="90"/>
      <c r="C6505" s="90"/>
    </row>
    <row r="6506">
      <c r="A6506" s="101"/>
      <c r="B6506" s="90"/>
      <c r="C6506" s="90"/>
    </row>
    <row r="6507">
      <c r="A6507" s="101"/>
      <c r="B6507" s="90"/>
      <c r="C6507" s="90"/>
    </row>
    <row r="6508">
      <c r="A6508" s="101"/>
      <c r="B6508" s="90"/>
      <c r="C6508" s="90"/>
    </row>
    <row r="6509">
      <c r="A6509" s="101"/>
      <c r="B6509" s="90"/>
      <c r="C6509" s="90"/>
    </row>
    <row r="6510">
      <c r="A6510" s="101"/>
      <c r="B6510" s="90"/>
      <c r="C6510" s="90"/>
    </row>
    <row r="6511">
      <c r="A6511" s="101"/>
      <c r="B6511" s="90"/>
      <c r="C6511" s="90"/>
    </row>
    <row r="6512">
      <c r="A6512" s="101"/>
      <c r="B6512" s="90"/>
      <c r="C6512" s="90"/>
    </row>
    <row r="6513">
      <c r="A6513" s="101"/>
      <c r="B6513" s="90"/>
      <c r="C6513" s="90"/>
    </row>
    <row r="6514">
      <c r="A6514" s="101"/>
      <c r="B6514" s="90"/>
      <c r="C6514" s="90"/>
    </row>
    <row r="6515">
      <c r="A6515" s="101"/>
      <c r="B6515" s="90"/>
      <c r="C6515" s="90"/>
    </row>
    <row r="6516">
      <c r="A6516" s="101"/>
      <c r="B6516" s="90"/>
      <c r="C6516" s="90"/>
    </row>
    <row r="6517">
      <c r="A6517" s="101"/>
      <c r="B6517" s="90"/>
      <c r="C6517" s="90"/>
    </row>
    <row r="6518">
      <c r="A6518" s="101"/>
      <c r="B6518" s="90"/>
      <c r="C6518" s="90"/>
    </row>
    <row r="6519">
      <c r="A6519" s="101"/>
      <c r="B6519" s="90"/>
      <c r="C6519" s="90"/>
    </row>
    <row r="6520">
      <c r="A6520" s="101"/>
      <c r="B6520" s="90"/>
      <c r="C6520" s="90"/>
    </row>
    <row r="6521">
      <c r="A6521" s="101"/>
      <c r="B6521" s="90"/>
      <c r="C6521" s="90"/>
    </row>
    <row r="6522">
      <c r="A6522" s="101"/>
      <c r="B6522" s="90"/>
      <c r="C6522" s="90"/>
    </row>
    <row r="6523">
      <c r="A6523" s="101"/>
      <c r="B6523" s="90"/>
      <c r="C6523" s="90"/>
    </row>
    <row r="6524">
      <c r="A6524" s="101"/>
      <c r="B6524" s="90"/>
      <c r="C6524" s="90"/>
    </row>
    <row r="6525">
      <c r="A6525" s="101"/>
      <c r="B6525" s="90"/>
      <c r="C6525" s="90"/>
    </row>
    <row r="6526">
      <c r="A6526" s="101"/>
      <c r="B6526" s="90"/>
      <c r="C6526" s="90"/>
    </row>
    <row r="6527">
      <c r="A6527" s="101"/>
      <c r="B6527" s="90"/>
      <c r="C6527" s="90"/>
    </row>
    <row r="6528">
      <c r="A6528" s="101"/>
      <c r="B6528" s="90"/>
      <c r="C6528" s="90"/>
    </row>
    <row r="6529">
      <c r="A6529" s="101"/>
      <c r="B6529" s="90"/>
      <c r="C6529" s="90"/>
    </row>
    <row r="6530">
      <c r="A6530" s="101"/>
      <c r="B6530" s="90"/>
      <c r="C6530" s="90"/>
    </row>
    <row r="6531">
      <c r="A6531" s="101"/>
      <c r="B6531" s="90"/>
      <c r="C6531" s="90"/>
    </row>
    <row r="6532">
      <c r="A6532" s="101"/>
      <c r="B6532" s="90"/>
      <c r="C6532" s="90"/>
    </row>
    <row r="6533">
      <c r="A6533" s="101"/>
      <c r="B6533" s="90"/>
      <c r="C6533" s="90"/>
    </row>
    <row r="6534">
      <c r="A6534" s="101"/>
      <c r="B6534" s="90"/>
      <c r="C6534" s="90"/>
    </row>
    <row r="6535">
      <c r="A6535" s="101"/>
      <c r="B6535" s="90"/>
      <c r="C6535" s="90"/>
    </row>
    <row r="6536">
      <c r="A6536" s="101"/>
      <c r="B6536" s="90"/>
      <c r="C6536" s="90"/>
    </row>
    <row r="6537">
      <c r="A6537" s="101"/>
      <c r="B6537" s="90"/>
      <c r="C6537" s="90"/>
    </row>
    <row r="6538">
      <c r="A6538" s="101"/>
      <c r="B6538" s="90"/>
      <c r="C6538" s="90"/>
    </row>
    <row r="6539">
      <c r="A6539" s="101"/>
      <c r="B6539" s="90"/>
      <c r="C6539" s="90"/>
    </row>
    <row r="6540">
      <c r="A6540" s="101"/>
      <c r="B6540" s="90"/>
      <c r="C6540" s="90"/>
    </row>
    <row r="6541">
      <c r="A6541" s="101"/>
      <c r="B6541" s="90"/>
      <c r="C6541" s="90"/>
    </row>
    <row r="6542">
      <c r="A6542" s="101"/>
      <c r="B6542" s="90"/>
      <c r="C6542" s="90"/>
    </row>
    <row r="6543">
      <c r="A6543" s="101"/>
      <c r="B6543" s="90"/>
      <c r="C6543" s="90"/>
    </row>
    <row r="6544">
      <c r="A6544" s="101"/>
      <c r="B6544" s="90"/>
      <c r="C6544" s="90"/>
    </row>
    <row r="6545">
      <c r="A6545" s="101"/>
      <c r="B6545" s="90"/>
      <c r="C6545" s="90"/>
    </row>
    <row r="6546">
      <c r="A6546" s="101"/>
      <c r="B6546" s="90"/>
      <c r="C6546" s="90"/>
    </row>
    <row r="6547">
      <c r="A6547" s="101"/>
      <c r="B6547" s="90"/>
      <c r="C6547" s="90"/>
    </row>
    <row r="6548">
      <c r="A6548" s="101"/>
      <c r="B6548" s="90"/>
      <c r="C6548" s="90"/>
    </row>
    <row r="6549">
      <c r="A6549" s="101"/>
      <c r="B6549" s="90"/>
      <c r="C6549" s="90"/>
    </row>
    <row r="6550">
      <c r="A6550" s="101"/>
      <c r="B6550" s="90"/>
      <c r="C6550" s="90"/>
    </row>
    <row r="6551">
      <c r="A6551" s="101"/>
      <c r="B6551" s="90"/>
      <c r="C6551" s="90"/>
    </row>
    <row r="6552">
      <c r="A6552" s="101"/>
      <c r="B6552" s="90"/>
      <c r="C6552" s="90"/>
    </row>
    <row r="6553">
      <c r="A6553" s="101"/>
      <c r="B6553" s="90"/>
      <c r="C6553" s="90"/>
    </row>
    <row r="6554">
      <c r="A6554" s="101"/>
      <c r="B6554" s="90"/>
      <c r="C6554" s="90"/>
    </row>
    <row r="6555">
      <c r="A6555" s="101"/>
      <c r="B6555" s="90"/>
      <c r="C6555" s="90"/>
    </row>
    <row r="6556">
      <c r="A6556" s="101"/>
      <c r="B6556" s="90"/>
      <c r="C6556" s="90"/>
    </row>
    <row r="6557">
      <c r="A6557" s="101"/>
      <c r="B6557" s="90"/>
      <c r="C6557" s="90"/>
    </row>
    <row r="6558">
      <c r="A6558" s="101"/>
      <c r="B6558" s="90"/>
      <c r="C6558" s="90"/>
    </row>
    <row r="6559">
      <c r="A6559" s="101"/>
      <c r="B6559" s="90"/>
      <c r="C6559" s="90"/>
    </row>
    <row r="6560">
      <c r="A6560" s="101"/>
      <c r="B6560" s="90"/>
      <c r="C6560" s="90"/>
    </row>
    <row r="6561">
      <c r="A6561" s="101"/>
      <c r="B6561" s="90"/>
      <c r="C6561" s="90"/>
    </row>
    <row r="6562">
      <c r="A6562" s="101"/>
      <c r="B6562" s="90"/>
      <c r="C6562" s="90"/>
    </row>
    <row r="6563">
      <c r="A6563" s="101"/>
      <c r="B6563" s="90"/>
      <c r="C6563" s="90"/>
    </row>
    <row r="6564">
      <c r="A6564" s="101"/>
      <c r="B6564" s="90"/>
      <c r="C6564" s="90"/>
    </row>
    <row r="6565">
      <c r="A6565" s="101"/>
      <c r="B6565" s="90"/>
      <c r="C6565" s="90"/>
    </row>
    <row r="6566">
      <c r="A6566" s="101"/>
      <c r="B6566" s="90"/>
      <c r="C6566" s="90"/>
    </row>
    <row r="6567">
      <c r="A6567" s="101"/>
      <c r="B6567" s="90"/>
      <c r="C6567" s="90"/>
    </row>
    <row r="6568">
      <c r="A6568" s="101"/>
      <c r="B6568" s="90"/>
      <c r="C6568" s="90"/>
    </row>
    <row r="6569">
      <c r="A6569" s="101"/>
      <c r="B6569" s="90"/>
      <c r="C6569" s="90"/>
    </row>
    <row r="6570">
      <c r="A6570" s="101"/>
      <c r="B6570" s="90"/>
      <c r="C6570" s="90"/>
    </row>
    <row r="6571">
      <c r="A6571" s="101"/>
      <c r="B6571" s="90"/>
      <c r="C6571" s="90"/>
    </row>
    <row r="6572">
      <c r="A6572" s="101"/>
      <c r="B6572" s="90"/>
      <c r="C6572" s="90"/>
    </row>
    <row r="6573">
      <c r="A6573" s="101"/>
      <c r="B6573" s="90"/>
      <c r="C6573" s="90"/>
    </row>
    <row r="6574">
      <c r="A6574" s="101"/>
      <c r="B6574" s="90"/>
      <c r="C6574" s="90"/>
    </row>
    <row r="6575">
      <c r="A6575" s="101"/>
      <c r="B6575" s="90"/>
      <c r="C6575" s="90"/>
    </row>
    <row r="6576">
      <c r="A6576" s="101"/>
      <c r="B6576" s="90"/>
      <c r="C6576" s="90"/>
    </row>
    <row r="6577">
      <c r="A6577" s="101"/>
      <c r="B6577" s="90"/>
      <c r="C6577" s="90"/>
    </row>
    <row r="6578">
      <c r="A6578" s="101"/>
      <c r="B6578" s="90"/>
      <c r="C6578" s="90"/>
    </row>
    <row r="6579">
      <c r="A6579" s="101"/>
      <c r="B6579" s="90"/>
      <c r="C6579" s="90"/>
    </row>
    <row r="6580">
      <c r="A6580" s="101"/>
      <c r="B6580" s="90"/>
      <c r="C6580" s="90"/>
    </row>
    <row r="6581">
      <c r="A6581" s="101"/>
      <c r="B6581" s="90"/>
      <c r="C6581" s="90"/>
    </row>
    <row r="6582">
      <c r="A6582" s="101"/>
      <c r="B6582" s="90"/>
      <c r="C6582" s="90"/>
    </row>
    <row r="6583">
      <c r="A6583" s="101"/>
      <c r="B6583" s="90"/>
      <c r="C6583" s="90"/>
    </row>
    <row r="6584">
      <c r="A6584" s="101"/>
      <c r="B6584" s="90"/>
      <c r="C6584" s="90"/>
    </row>
    <row r="6585">
      <c r="A6585" s="101"/>
      <c r="B6585" s="90"/>
      <c r="C6585" s="90"/>
    </row>
    <row r="6586">
      <c r="A6586" s="101"/>
      <c r="B6586" s="90"/>
      <c r="C6586" s="90"/>
    </row>
    <row r="6587">
      <c r="A6587" s="101"/>
      <c r="B6587" s="90"/>
      <c r="C6587" s="90"/>
    </row>
    <row r="6588">
      <c r="A6588" s="101"/>
      <c r="B6588" s="90"/>
      <c r="C6588" s="90"/>
    </row>
    <row r="6589">
      <c r="A6589" s="101"/>
      <c r="B6589" s="90"/>
      <c r="C6589" s="90"/>
    </row>
    <row r="6590">
      <c r="A6590" s="101"/>
      <c r="B6590" s="90"/>
      <c r="C6590" s="90"/>
    </row>
    <row r="6591">
      <c r="A6591" s="101"/>
      <c r="B6591" s="90"/>
      <c r="C6591" s="90"/>
    </row>
    <row r="6592">
      <c r="A6592" s="101"/>
      <c r="B6592" s="90"/>
      <c r="C6592" s="90"/>
    </row>
    <row r="6593">
      <c r="A6593" s="101"/>
      <c r="B6593" s="90"/>
      <c r="C6593" s="90"/>
    </row>
    <row r="6594">
      <c r="A6594" s="101"/>
      <c r="B6594" s="90"/>
      <c r="C6594" s="90"/>
    </row>
    <row r="6595">
      <c r="A6595" s="101"/>
      <c r="B6595" s="90"/>
      <c r="C6595" s="90"/>
    </row>
    <row r="6596">
      <c r="A6596" s="101"/>
      <c r="B6596" s="90"/>
      <c r="C6596" s="90"/>
    </row>
    <row r="6597">
      <c r="A6597" s="101"/>
      <c r="B6597" s="90"/>
      <c r="C6597" s="90"/>
    </row>
    <row r="6598">
      <c r="A6598" s="101"/>
      <c r="B6598" s="90"/>
      <c r="C6598" s="90"/>
    </row>
    <row r="6599">
      <c r="A6599" s="101"/>
      <c r="B6599" s="90"/>
      <c r="C6599" s="90"/>
    </row>
    <row r="6600">
      <c r="A6600" s="101"/>
      <c r="B6600" s="90"/>
      <c r="C6600" s="90"/>
    </row>
    <row r="6601">
      <c r="A6601" s="101"/>
      <c r="B6601" s="90"/>
      <c r="C6601" s="90"/>
    </row>
    <row r="6602">
      <c r="A6602" s="101"/>
      <c r="B6602" s="90"/>
      <c r="C6602" s="90"/>
    </row>
    <row r="6603">
      <c r="A6603" s="101"/>
      <c r="B6603" s="90"/>
      <c r="C6603" s="90"/>
    </row>
    <row r="6604">
      <c r="A6604" s="101"/>
      <c r="B6604" s="90"/>
      <c r="C6604" s="90"/>
    </row>
    <row r="6605">
      <c r="A6605" s="101"/>
      <c r="B6605" s="90"/>
      <c r="C6605" s="90"/>
    </row>
    <row r="6606">
      <c r="A6606" s="101"/>
      <c r="B6606" s="90"/>
      <c r="C6606" s="90"/>
    </row>
    <row r="6607">
      <c r="A6607" s="101"/>
      <c r="B6607" s="90"/>
      <c r="C6607" s="90"/>
    </row>
    <row r="6608">
      <c r="A6608" s="101"/>
      <c r="B6608" s="90"/>
      <c r="C6608" s="90"/>
    </row>
    <row r="6609">
      <c r="A6609" s="101"/>
      <c r="B6609" s="90"/>
      <c r="C6609" s="90"/>
    </row>
    <row r="6610">
      <c r="A6610" s="101"/>
      <c r="B6610" s="90"/>
      <c r="C6610" s="90"/>
    </row>
    <row r="6611">
      <c r="A6611" s="101"/>
      <c r="B6611" s="90"/>
      <c r="C6611" s="90"/>
    </row>
    <row r="6612">
      <c r="A6612" s="101"/>
      <c r="B6612" s="90"/>
      <c r="C6612" s="90"/>
    </row>
    <row r="6613">
      <c r="A6613" s="101"/>
      <c r="B6613" s="90"/>
      <c r="C6613" s="90"/>
    </row>
    <row r="6614">
      <c r="A6614" s="101"/>
      <c r="B6614" s="90"/>
      <c r="C6614" s="90"/>
    </row>
    <row r="6615">
      <c r="A6615" s="101"/>
      <c r="B6615" s="90"/>
      <c r="C6615" s="90"/>
    </row>
    <row r="6616">
      <c r="A6616" s="101"/>
      <c r="B6616" s="90"/>
      <c r="C6616" s="90"/>
    </row>
    <row r="6617">
      <c r="A6617" s="101"/>
      <c r="B6617" s="90"/>
      <c r="C6617" s="90"/>
    </row>
    <row r="6618">
      <c r="A6618" s="101"/>
      <c r="B6618" s="90"/>
      <c r="C6618" s="90"/>
    </row>
    <row r="6619">
      <c r="A6619" s="101"/>
      <c r="B6619" s="90"/>
      <c r="C6619" s="90"/>
    </row>
    <row r="6620">
      <c r="A6620" s="101"/>
      <c r="B6620" s="90"/>
      <c r="C6620" s="90"/>
    </row>
    <row r="6621">
      <c r="A6621" s="101"/>
      <c r="B6621" s="90"/>
      <c r="C6621" s="90"/>
    </row>
    <row r="6622">
      <c r="A6622" s="101"/>
      <c r="B6622" s="90"/>
      <c r="C6622" s="90"/>
    </row>
    <row r="6623">
      <c r="A6623" s="101"/>
      <c r="B6623" s="90"/>
      <c r="C6623" s="90"/>
    </row>
    <row r="6624">
      <c r="A6624" s="101"/>
      <c r="B6624" s="90"/>
      <c r="C6624" s="90"/>
    </row>
    <row r="6625">
      <c r="A6625" s="101"/>
      <c r="B6625" s="90"/>
      <c r="C6625" s="90"/>
    </row>
    <row r="6626">
      <c r="A6626" s="101"/>
      <c r="B6626" s="90"/>
      <c r="C6626" s="90"/>
    </row>
    <row r="6627">
      <c r="A6627" s="101"/>
      <c r="B6627" s="90"/>
      <c r="C6627" s="90"/>
    </row>
    <row r="6628">
      <c r="A6628" s="101"/>
      <c r="B6628" s="90"/>
      <c r="C6628" s="90"/>
    </row>
    <row r="6629">
      <c r="A6629" s="101"/>
      <c r="B6629" s="90"/>
      <c r="C6629" s="90"/>
    </row>
    <row r="6630">
      <c r="A6630" s="101"/>
      <c r="B6630" s="90"/>
      <c r="C6630" s="90"/>
    </row>
    <row r="6631">
      <c r="A6631" s="101"/>
      <c r="B6631" s="90"/>
      <c r="C6631" s="90"/>
    </row>
    <row r="6632">
      <c r="A6632" s="101"/>
      <c r="B6632" s="90"/>
      <c r="C6632" s="90"/>
    </row>
    <row r="6633">
      <c r="A6633" s="101"/>
      <c r="B6633" s="90"/>
      <c r="C6633" s="90"/>
    </row>
    <row r="6634">
      <c r="A6634" s="101"/>
      <c r="B6634" s="90"/>
      <c r="C6634" s="90"/>
    </row>
    <row r="6635">
      <c r="A6635" s="101"/>
      <c r="B6635" s="90"/>
      <c r="C6635" s="90"/>
    </row>
    <row r="6636">
      <c r="A6636" s="101"/>
      <c r="B6636" s="90"/>
      <c r="C6636" s="90"/>
    </row>
    <row r="6637">
      <c r="A6637" s="101"/>
      <c r="B6637" s="90"/>
      <c r="C6637" s="90"/>
    </row>
    <row r="6638">
      <c r="A6638" s="101"/>
      <c r="B6638" s="90"/>
      <c r="C6638" s="90"/>
    </row>
    <row r="6639">
      <c r="A6639" s="101"/>
      <c r="B6639" s="90"/>
      <c r="C6639" s="90"/>
    </row>
    <row r="6640">
      <c r="A6640" s="101"/>
      <c r="B6640" s="90"/>
      <c r="C6640" s="90"/>
    </row>
    <row r="6641">
      <c r="A6641" s="101"/>
      <c r="B6641" s="90"/>
      <c r="C6641" s="90"/>
    </row>
    <row r="6642">
      <c r="A6642" s="101"/>
      <c r="B6642" s="90"/>
      <c r="C6642" s="90"/>
    </row>
    <row r="6643">
      <c r="A6643" s="101"/>
      <c r="B6643" s="90"/>
      <c r="C6643" s="90"/>
    </row>
    <row r="6644">
      <c r="A6644" s="101"/>
      <c r="B6644" s="90"/>
      <c r="C6644" s="90"/>
    </row>
    <row r="6645">
      <c r="A6645" s="101"/>
      <c r="B6645" s="90"/>
      <c r="C6645" s="90"/>
    </row>
    <row r="6646">
      <c r="A6646" s="101"/>
      <c r="B6646" s="90"/>
      <c r="C6646" s="90"/>
    </row>
    <row r="6647">
      <c r="A6647" s="101"/>
      <c r="B6647" s="90"/>
      <c r="C6647" s="90"/>
    </row>
    <row r="6648">
      <c r="A6648" s="101"/>
      <c r="B6648" s="90"/>
      <c r="C6648" s="90"/>
    </row>
    <row r="6649">
      <c r="A6649" s="101"/>
      <c r="B6649" s="90"/>
      <c r="C6649" s="90"/>
    </row>
    <row r="6650">
      <c r="A6650" s="101"/>
      <c r="B6650" s="90"/>
      <c r="C6650" s="90"/>
    </row>
    <row r="6651">
      <c r="A6651" s="101"/>
      <c r="B6651" s="90"/>
      <c r="C6651" s="90"/>
    </row>
    <row r="6652">
      <c r="A6652" s="101"/>
      <c r="B6652" s="90"/>
      <c r="C6652" s="90"/>
    </row>
    <row r="6653">
      <c r="A6653" s="101"/>
      <c r="B6653" s="90"/>
      <c r="C6653" s="90"/>
    </row>
    <row r="6654">
      <c r="A6654" s="101"/>
      <c r="B6654" s="90"/>
      <c r="C6654" s="90"/>
    </row>
    <row r="6655">
      <c r="A6655" s="101"/>
      <c r="B6655" s="90"/>
      <c r="C6655" s="90"/>
    </row>
    <row r="6656">
      <c r="A6656" s="101"/>
      <c r="B6656" s="90"/>
      <c r="C6656" s="90"/>
    </row>
    <row r="6657">
      <c r="A6657" s="101"/>
      <c r="B6657" s="90"/>
      <c r="C6657" s="90"/>
    </row>
    <row r="6658">
      <c r="A6658" s="101"/>
      <c r="B6658" s="90"/>
      <c r="C6658" s="90"/>
    </row>
    <row r="6659">
      <c r="A6659" s="101"/>
      <c r="B6659" s="90"/>
      <c r="C6659" s="90"/>
    </row>
    <row r="6660">
      <c r="A6660" s="101"/>
      <c r="B6660" s="90"/>
      <c r="C6660" s="90"/>
    </row>
    <row r="6661">
      <c r="A6661" s="101"/>
      <c r="B6661" s="90"/>
      <c r="C6661" s="90"/>
    </row>
    <row r="6662">
      <c r="A6662" s="101"/>
      <c r="B6662" s="90"/>
      <c r="C6662" s="90"/>
    </row>
    <row r="6663">
      <c r="A6663" s="101"/>
      <c r="B6663" s="90"/>
      <c r="C6663" s="90"/>
    </row>
    <row r="6664">
      <c r="A6664" s="101"/>
      <c r="B6664" s="90"/>
      <c r="C6664" s="90"/>
    </row>
    <row r="6665">
      <c r="A6665" s="101"/>
      <c r="B6665" s="90"/>
      <c r="C6665" s="90"/>
    </row>
    <row r="6666">
      <c r="A6666" s="101"/>
      <c r="B6666" s="90"/>
      <c r="C6666" s="90"/>
    </row>
    <row r="6667">
      <c r="A6667" s="101"/>
      <c r="B6667" s="90"/>
      <c r="C6667" s="90"/>
    </row>
    <row r="6668">
      <c r="A6668" s="101"/>
      <c r="B6668" s="90"/>
      <c r="C6668" s="90"/>
    </row>
    <row r="6669">
      <c r="A6669" s="101"/>
      <c r="B6669" s="90"/>
      <c r="C6669" s="90"/>
    </row>
    <row r="6670">
      <c r="A6670" s="101"/>
      <c r="B6670" s="90"/>
      <c r="C6670" s="90"/>
    </row>
    <row r="6671">
      <c r="A6671" s="101"/>
      <c r="B6671" s="90"/>
      <c r="C6671" s="90"/>
    </row>
    <row r="6672">
      <c r="A6672" s="101"/>
      <c r="B6672" s="90"/>
      <c r="C6672" s="90"/>
    </row>
    <row r="6673">
      <c r="A6673" s="101"/>
      <c r="B6673" s="90"/>
      <c r="C6673" s="90"/>
    </row>
    <row r="6674">
      <c r="A6674" s="101"/>
      <c r="B6674" s="90"/>
      <c r="C6674" s="90"/>
    </row>
    <row r="6675">
      <c r="A6675" s="101"/>
      <c r="B6675" s="90"/>
      <c r="C6675" s="90"/>
    </row>
    <row r="6676">
      <c r="A6676" s="101"/>
      <c r="B6676" s="90"/>
      <c r="C6676" s="90"/>
    </row>
    <row r="6677">
      <c r="A6677" s="101"/>
      <c r="B6677" s="90"/>
      <c r="C6677" s="90"/>
    </row>
    <row r="6678">
      <c r="A6678" s="101"/>
      <c r="B6678" s="90"/>
      <c r="C6678" s="90"/>
    </row>
    <row r="6679">
      <c r="A6679" s="101"/>
      <c r="B6679" s="90"/>
      <c r="C6679" s="90"/>
    </row>
    <row r="6680">
      <c r="A6680" s="101"/>
      <c r="B6680" s="90"/>
      <c r="C6680" s="90"/>
    </row>
    <row r="6681">
      <c r="A6681" s="101"/>
      <c r="B6681" s="90"/>
      <c r="C6681" s="90"/>
    </row>
    <row r="6682">
      <c r="A6682" s="101"/>
      <c r="B6682" s="90"/>
      <c r="C6682" s="90"/>
    </row>
    <row r="6683">
      <c r="A6683" s="101"/>
      <c r="B6683" s="90"/>
      <c r="C6683" s="90"/>
    </row>
    <row r="6684">
      <c r="A6684" s="101"/>
      <c r="B6684" s="90"/>
      <c r="C6684" s="90"/>
    </row>
    <row r="6685">
      <c r="A6685" s="101"/>
      <c r="B6685" s="90"/>
      <c r="C6685" s="90"/>
    </row>
    <row r="6686">
      <c r="A6686" s="101"/>
      <c r="B6686" s="90"/>
      <c r="C6686" s="90"/>
    </row>
    <row r="6687">
      <c r="A6687" s="101"/>
      <c r="B6687" s="90"/>
      <c r="C6687" s="90"/>
    </row>
    <row r="6688">
      <c r="A6688" s="101"/>
      <c r="B6688" s="90"/>
      <c r="C6688" s="90"/>
    </row>
    <row r="6689">
      <c r="A6689" s="101"/>
      <c r="B6689" s="90"/>
      <c r="C6689" s="90"/>
    </row>
    <row r="6690">
      <c r="A6690" s="101"/>
      <c r="B6690" s="90"/>
      <c r="C6690" s="90"/>
    </row>
    <row r="6691">
      <c r="A6691" s="101"/>
      <c r="B6691" s="90"/>
      <c r="C6691" s="90"/>
    </row>
    <row r="6692">
      <c r="A6692" s="101"/>
      <c r="B6692" s="90"/>
      <c r="C6692" s="90"/>
    </row>
    <row r="6693">
      <c r="A6693" s="101"/>
      <c r="B6693" s="90"/>
      <c r="C6693" s="90"/>
    </row>
    <row r="6694">
      <c r="A6694" s="101"/>
      <c r="B6694" s="90"/>
      <c r="C6694" s="90"/>
    </row>
    <row r="6695">
      <c r="A6695" s="101"/>
      <c r="B6695" s="90"/>
      <c r="C6695" s="90"/>
    </row>
    <row r="6696">
      <c r="A6696" s="101"/>
      <c r="B6696" s="90"/>
      <c r="C6696" s="90"/>
    </row>
    <row r="6697">
      <c r="A6697" s="101"/>
      <c r="B6697" s="90"/>
      <c r="C6697" s="90"/>
    </row>
    <row r="6698">
      <c r="A6698" s="101"/>
      <c r="B6698" s="90"/>
      <c r="C6698" s="90"/>
    </row>
    <row r="6699">
      <c r="A6699" s="101"/>
      <c r="B6699" s="90"/>
      <c r="C6699" s="90"/>
    </row>
    <row r="6700">
      <c r="A6700" s="101"/>
      <c r="B6700" s="90"/>
      <c r="C6700" s="90"/>
    </row>
    <row r="6701">
      <c r="A6701" s="101"/>
      <c r="B6701" s="90"/>
      <c r="C6701" s="90"/>
    </row>
    <row r="6702">
      <c r="A6702" s="101"/>
      <c r="B6702" s="90"/>
      <c r="C6702" s="90"/>
    </row>
    <row r="6703">
      <c r="A6703" s="101"/>
      <c r="B6703" s="90"/>
      <c r="C6703" s="90"/>
    </row>
    <row r="6704">
      <c r="A6704" s="101"/>
      <c r="B6704" s="90"/>
      <c r="C6704" s="90"/>
    </row>
    <row r="6705">
      <c r="A6705" s="101"/>
      <c r="B6705" s="90"/>
      <c r="C6705" s="90"/>
    </row>
    <row r="6706">
      <c r="A6706" s="101"/>
      <c r="B6706" s="90"/>
      <c r="C6706" s="90"/>
    </row>
    <row r="6707">
      <c r="A6707" s="101"/>
      <c r="B6707" s="90"/>
      <c r="C6707" s="90"/>
    </row>
    <row r="6708">
      <c r="A6708" s="101"/>
      <c r="B6708" s="90"/>
      <c r="C6708" s="90"/>
    </row>
    <row r="6709">
      <c r="A6709" s="101"/>
      <c r="B6709" s="90"/>
      <c r="C6709" s="90"/>
    </row>
    <row r="6710">
      <c r="A6710" s="101"/>
      <c r="B6710" s="90"/>
      <c r="C6710" s="90"/>
    </row>
    <row r="6711">
      <c r="A6711" s="101"/>
      <c r="B6711" s="90"/>
      <c r="C6711" s="90"/>
    </row>
    <row r="6712">
      <c r="A6712" s="101"/>
      <c r="B6712" s="90"/>
      <c r="C6712" s="90"/>
    </row>
    <row r="6713">
      <c r="A6713" s="101"/>
      <c r="B6713" s="90"/>
      <c r="C6713" s="90"/>
    </row>
    <row r="6714">
      <c r="A6714" s="101"/>
      <c r="B6714" s="90"/>
      <c r="C6714" s="90"/>
    </row>
    <row r="6715">
      <c r="A6715" s="101"/>
      <c r="B6715" s="90"/>
      <c r="C6715" s="90"/>
    </row>
    <row r="6716">
      <c r="A6716" s="101"/>
      <c r="B6716" s="90"/>
      <c r="C6716" s="90"/>
    </row>
    <row r="6717">
      <c r="A6717" s="101"/>
      <c r="B6717" s="90"/>
      <c r="C6717" s="90"/>
    </row>
    <row r="6718">
      <c r="A6718" s="101"/>
      <c r="B6718" s="90"/>
      <c r="C6718" s="90"/>
    </row>
    <row r="6719">
      <c r="A6719" s="101"/>
      <c r="B6719" s="90"/>
      <c r="C6719" s="90"/>
    </row>
    <row r="6720">
      <c r="A6720" s="101"/>
      <c r="B6720" s="90"/>
      <c r="C6720" s="90"/>
    </row>
    <row r="6721">
      <c r="A6721" s="101"/>
      <c r="B6721" s="90"/>
      <c r="C6721" s="90"/>
    </row>
    <row r="6722">
      <c r="A6722" s="101"/>
      <c r="B6722" s="90"/>
      <c r="C6722" s="90"/>
    </row>
    <row r="6723">
      <c r="A6723" s="101"/>
      <c r="B6723" s="90"/>
      <c r="C6723" s="90"/>
    </row>
    <row r="6724">
      <c r="A6724" s="101"/>
      <c r="B6724" s="90"/>
      <c r="C6724" s="90"/>
    </row>
    <row r="6725">
      <c r="A6725" s="101"/>
      <c r="B6725" s="90"/>
      <c r="C6725" s="90"/>
    </row>
    <row r="6726">
      <c r="A6726" s="101"/>
      <c r="B6726" s="90"/>
      <c r="C6726" s="90"/>
    </row>
    <row r="6727">
      <c r="A6727" s="101"/>
      <c r="B6727" s="90"/>
      <c r="C6727" s="90"/>
    </row>
    <row r="6728">
      <c r="A6728" s="101"/>
      <c r="B6728" s="90"/>
      <c r="C6728" s="90"/>
    </row>
    <row r="6729">
      <c r="A6729" s="101"/>
      <c r="B6729" s="90"/>
      <c r="C6729" s="90"/>
    </row>
    <row r="6730">
      <c r="A6730" s="101"/>
      <c r="B6730" s="90"/>
      <c r="C6730" s="90"/>
    </row>
    <row r="6731">
      <c r="A6731" s="101"/>
      <c r="B6731" s="90"/>
      <c r="C6731" s="90"/>
    </row>
    <row r="6732">
      <c r="A6732" s="101"/>
      <c r="B6732" s="90"/>
      <c r="C6732" s="90"/>
    </row>
    <row r="6733">
      <c r="A6733" s="101"/>
      <c r="B6733" s="90"/>
      <c r="C6733" s="90"/>
    </row>
    <row r="6734">
      <c r="A6734" s="101"/>
      <c r="B6734" s="90"/>
      <c r="C6734" s="90"/>
    </row>
    <row r="6735">
      <c r="A6735" s="101"/>
      <c r="B6735" s="90"/>
      <c r="C6735" s="90"/>
    </row>
    <row r="6736">
      <c r="A6736" s="101"/>
      <c r="B6736" s="90"/>
      <c r="C6736" s="90"/>
    </row>
    <row r="6737">
      <c r="A6737" s="101"/>
      <c r="B6737" s="90"/>
      <c r="C6737" s="90"/>
    </row>
    <row r="6738">
      <c r="A6738" s="101"/>
      <c r="B6738" s="90"/>
      <c r="C6738" s="90"/>
    </row>
    <row r="6739">
      <c r="A6739" s="101"/>
      <c r="B6739" s="90"/>
      <c r="C6739" s="90"/>
    </row>
    <row r="6740">
      <c r="A6740" s="101"/>
      <c r="B6740" s="90"/>
      <c r="C6740" s="90"/>
    </row>
    <row r="6741">
      <c r="A6741" s="101"/>
      <c r="B6741" s="90"/>
      <c r="C6741" s="90"/>
    </row>
    <row r="6742">
      <c r="A6742" s="101"/>
      <c r="B6742" s="90"/>
      <c r="C6742" s="90"/>
    </row>
    <row r="6743">
      <c r="A6743" s="101"/>
      <c r="B6743" s="90"/>
      <c r="C6743" s="90"/>
    </row>
    <row r="6744">
      <c r="A6744" s="101"/>
      <c r="B6744" s="90"/>
      <c r="C6744" s="90"/>
    </row>
    <row r="6745">
      <c r="A6745" s="101"/>
      <c r="B6745" s="90"/>
      <c r="C6745" s="90"/>
    </row>
    <row r="6746">
      <c r="A6746" s="101"/>
      <c r="B6746" s="90"/>
      <c r="C6746" s="90"/>
    </row>
    <row r="6747">
      <c r="A6747" s="101"/>
      <c r="B6747" s="90"/>
      <c r="C6747" s="90"/>
    </row>
    <row r="6748">
      <c r="A6748" s="101"/>
      <c r="B6748" s="90"/>
      <c r="C6748" s="90"/>
    </row>
    <row r="6749">
      <c r="A6749" s="101"/>
      <c r="B6749" s="90"/>
      <c r="C6749" s="90"/>
    </row>
    <row r="6750">
      <c r="A6750" s="101"/>
      <c r="B6750" s="90"/>
      <c r="C6750" s="90"/>
    </row>
    <row r="6751">
      <c r="A6751" s="101"/>
      <c r="B6751" s="90"/>
      <c r="C6751" s="90"/>
    </row>
    <row r="6752">
      <c r="A6752" s="101"/>
      <c r="B6752" s="90"/>
      <c r="C6752" s="90"/>
    </row>
    <row r="6753">
      <c r="A6753" s="101"/>
      <c r="B6753" s="90"/>
      <c r="C6753" s="90"/>
    </row>
    <row r="6754">
      <c r="A6754" s="101"/>
      <c r="B6754" s="90"/>
      <c r="C6754" s="90"/>
    </row>
    <row r="6755">
      <c r="A6755" s="101"/>
      <c r="B6755" s="90"/>
      <c r="C6755" s="90"/>
    </row>
    <row r="6756">
      <c r="A6756" s="101"/>
      <c r="B6756" s="90"/>
      <c r="C6756" s="90"/>
    </row>
    <row r="6757">
      <c r="A6757" s="101"/>
      <c r="B6757" s="90"/>
      <c r="C6757" s="90"/>
    </row>
    <row r="6758">
      <c r="A6758" s="101"/>
      <c r="B6758" s="90"/>
      <c r="C6758" s="90"/>
    </row>
    <row r="6759">
      <c r="A6759" s="101"/>
      <c r="B6759" s="90"/>
      <c r="C6759" s="90"/>
    </row>
    <row r="6760">
      <c r="A6760" s="101"/>
      <c r="B6760" s="90"/>
      <c r="C6760" s="90"/>
    </row>
    <row r="6761">
      <c r="A6761" s="101"/>
      <c r="B6761" s="90"/>
      <c r="C6761" s="90"/>
    </row>
    <row r="6762">
      <c r="A6762" s="101"/>
      <c r="B6762" s="90"/>
      <c r="C6762" s="90"/>
    </row>
    <row r="6763">
      <c r="A6763" s="101"/>
      <c r="B6763" s="90"/>
      <c r="C6763" s="90"/>
    </row>
    <row r="6764">
      <c r="A6764" s="101"/>
      <c r="B6764" s="90"/>
      <c r="C6764" s="90"/>
    </row>
    <row r="6765">
      <c r="A6765" s="101"/>
      <c r="B6765" s="90"/>
      <c r="C6765" s="90"/>
    </row>
    <row r="6766">
      <c r="A6766" s="101"/>
      <c r="B6766" s="90"/>
      <c r="C6766" s="90"/>
    </row>
    <row r="6767">
      <c r="A6767" s="101"/>
      <c r="B6767" s="90"/>
      <c r="C6767" s="90"/>
    </row>
    <row r="6768">
      <c r="A6768" s="101"/>
      <c r="B6768" s="90"/>
      <c r="C6768" s="90"/>
    </row>
    <row r="6769">
      <c r="A6769" s="101"/>
      <c r="B6769" s="90"/>
      <c r="C6769" s="90"/>
    </row>
    <row r="6770">
      <c r="A6770" s="101"/>
      <c r="B6770" s="90"/>
      <c r="C6770" s="90"/>
    </row>
    <row r="6771">
      <c r="A6771" s="101"/>
      <c r="B6771" s="90"/>
      <c r="C6771" s="90"/>
    </row>
    <row r="6772">
      <c r="A6772" s="101"/>
      <c r="B6772" s="90"/>
      <c r="C6772" s="90"/>
    </row>
    <row r="6773">
      <c r="A6773" s="101"/>
      <c r="B6773" s="90"/>
      <c r="C6773" s="90"/>
    </row>
    <row r="6774">
      <c r="A6774" s="101"/>
      <c r="B6774" s="90"/>
      <c r="C6774" s="90"/>
    </row>
    <row r="6775">
      <c r="A6775" s="101"/>
      <c r="B6775" s="90"/>
      <c r="C6775" s="90"/>
    </row>
    <row r="6776">
      <c r="A6776" s="101"/>
      <c r="B6776" s="90"/>
      <c r="C6776" s="90"/>
    </row>
    <row r="6777">
      <c r="A6777" s="101"/>
      <c r="B6777" s="90"/>
      <c r="C6777" s="90"/>
    </row>
    <row r="6778">
      <c r="A6778" s="101"/>
      <c r="B6778" s="90"/>
      <c r="C6778" s="90"/>
    </row>
    <row r="6779">
      <c r="A6779" s="101"/>
      <c r="B6779" s="90"/>
      <c r="C6779" s="90"/>
    </row>
    <row r="6780">
      <c r="A6780" s="101"/>
      <c r="B6780" s="90"/>
      <c r="C6780" s="90"/>
    </row>
    <row r="6781">
      <c r="A6781" s="101"/>
      <c r="B6781" s="90"/>
      <c r="C6781" s="90"/>
    </row>
    <row r="6782">
      <c r="A6782" s="101"/>
      <c r="B6782" s="90"/>
      <c r="C6782" s="90"/>
    </row>
    <row r="6783">
      <c r="A6783" s="101"/>
      <c r="B6783" s="90"/>
      <c r="C6783" s="90"/>
    </row>
    <row r="6784">
      <c r="A6784" s="101"/>
      <c r="B6784" s="90"/>
      <c r="C6784" s="90"/>
    </row>
    <row r="6785">
      <c r="A6785" s="101"/>
      <c r="B6785" s="90"/>
      <c r="C6785" s="90"/>
    </row>
    <row r="6786">
      <c r="A6786" s="101"/>
      <c r="B6786" s="90"/>
      <c r="C6786" s="90"/>
    </row>
    <row r="6787">
      <c r="A6787" s="101"/>
      <c r="B6787" s="90"/>
      <c r="C6787" s="90"/>
    </row>
    <row r="6788">
      <c r="A6788" s="101"/>
      <c r="B6788" s="90"/>
      <c r="C6788" s="90"/>
    </row>
    <row r="6789">
      <c r="A6789" s="101"/>
      <c r="B6789" s="90"/>
      <c r="C6789" s="90"/>
    </row>
    <row r="6790">
      <c r="A6790" s="101"/>
      <c r="B6790" s="90"/>
      <c r="C6790" s="90"/>
    </row>
    <row r="6791">
      <c r="A6791" s="101"/>
      <c r="B6791" s="90"/>
      <c r="C6791" s="90"/>
    </row>
    <row r="6792">
      <c r="A6792" s="101"/>
      <c r="B6792" s="90"/>
      <c r="C6792" s="90"/>
    </row>
    <row r="6793">
      <c r="A6793" s="101"/>
      <c r="B6793" s="90"/>
      <c r="C6793" s="90"/>
    </row>
    <row r="6794">
      <c r="A6794" s="101"/>
      <c r="B6794" s="90"/>
      <c r="C6794" s="90"/>
    </row>
    <row r="6795">
      <c r="A6795" s="101"/>
      <c r="B6795" s="90"/>
      <c r="C6795" s="90"/>
    </row>
    <row r="6796">
      <c r="A6796" s="101"/>
      <c r="B6796" s="90"/>
      <c r="C6796" s="90"/>
    </row>
    <row r="6797">
      <c r="A6797" s="101"/>
      <c r="B6797" s="90"/>
      <c r="C6797" s="90"/>
    </row>
    <row r="6798">
      <c r="A6798" s="101"/>
      <c r="B6798" s="90"/>
      <c r="C6798" s="90"/>
    </row>
    <row r="6799">
      <c r="A6799" s="101"/>
      <c r="B6799" s="90"/>
      <c r="C6799" s="90"/>
    </row>
    <row r="6800">
      <c r="A6800" s="101"/>
      <c r="B6800" s="90"/>
      <c r="C6800" s="90"/>
    </row>
    <row r="6801">
      <c r="A6801" s="101"/>
      <c r="B6801" s="90"/>
      <c r="C6801" s="90"/>
    </row>
    <row r="6802">
      <c r="A6802" s="101"/>
      <c r="B6802" s="90"/>
      <c r="C6802" s="90"/>
    </row>
    <row r="6803">
      <c r="A6803" s="101"/>
      <c r="B6803" s="90"/>
      <c r="C6803" s="90"/>
    </row>
    <row r="6804">
      <c r="A6804" s="101"/>
      <c r="B6804" s="90"/>
      <c r="C6804" s="90"/>
    </row>
    <row r="6805">
      <c r="A6805" s="101"/>
      <c r="B6805" s="90"/>
      <c r="C6805" s="90"/>
    </row>
    <row r="6806">
      <c r="A6806" s="101"/>
      <c r="B6806" s="90"/>
      <c r="C6806" s="90"/>
    </row>
    <row r="6807">
      <c r="A6807" s="101"/>
      <c r="B6807" s="90"/>
      <c r="C6807" s="90"/>
    </row>
    <row r="6808">
      <c r="A6808" s="101"/>
      <c r="B6808" s="90"/>
      <c r="C6808" s="90"/>
    </row>
    <row r="6809">
      <c r="A6809" s="101"/>
      <c r="B6809" s="90"/>
      <c r="C6809" s="90"/>
    </row>
    <row r="6810">
      <c r="A6810" s="101"/>
      <c r="B6810" s="90"/>
      <c r="C6810" s="90"/>
    </row>
    <row r="6811">
      <c r="A6811" s="101"/>
      <c r="B6811" s="90"/>
      <c r="C6811" s="90"/>
    </row>
    <row r="6812">
      <c r="A6812" s="101"/>
      <c r="B6812" s="90"/>
      <c r="C6812" s="90"/>
    </row>
    <row r="6813">
      <c r="A6813" s="101"/>
      <c r="B6813" s="90"/>
      <c r="C6813" s="90"/>
    </row>
    <row r="6814">
      <c r="A6814" s="101"/>
      <c r="B6814" s="90"/>
      <c r="C6814" s="90"/>
    </row>
    <row r="6815">
      <c r="A6815" s="101"/>
      <c r="B6815" s="90"/>
      <c r="C6815" s="90"/>
    </row>
    <row r="6816">
      <c r="A6816" s="101"/>
      <c r="B6816" s="90"/>
      <c r="C6816" s="90"/>
    </row>
    <row r="6817">
      <c r="A6817" s="101"/>
      <c r="B6817" s="90"/>
      <c r="C6817" s="90"/>
    </row>
    <row r="6818">
      <c r="A6818" s="101"/>
      <c r="B6818" s="90"/>
      <c r="C6818" s="90"/>
    </row>
    <row r="6819">
      <c r="A6819" s="101"/>
      <c r="B6819" s="90"/>
      <c r="C6819" s="90"/>
    </row>
    <row r="6820">
      <c r="A6820" s="101"/>
      <c r="B6820" s="90"/>
      <c r="C6820" s="90"/>
    </row>
    <row r="6821">
      <c r="A6821" s="101"/>
      <c r="B6821" s="90"/>
      <c r="C6821" s="90"/>
    </row>
    <row r="6822">
      <c r="A6822" s="101"/>
      <c r="B6822" s="90"/>
      <c r="C6822" s="90"/>
    </row>
    <row r="6823">
      <c r="A6823" s="101"/>
      <c r="B6823" s="90"/>
      <c r="C6823" s="90"/>
    </row>
    <row r="6824">
      <c r="A6824" s="101"/>
      <c r="B6824" s="90"/>
      <c r="C6824" s="90"/>
    </row>
    <row r="6825">
      <c r="A6825" s="101"/>
      <c r="B6825" s="90"/>
      <c r="C6825" s="90"/>
    </row>
    <row r="6826">
      <c r="A6826" s="101"/>
      <c r="B6826" s="90"/>
      <c r="C6826" s="90"/>
    </row>
    <row r="6827">
      <c r="A6827" s="101"/>
      <c r="B6827" s="90"/>
      <c r="C6827" s="90"/>
    </row>
    <row r="6828">
      <c r="A6828" s="101"/>
      <c r="B6828" s="90"/>
      <c r="C6828" s="90"/>
    </row>
    <row r="6829">
      <c r="A6829" s="101"/>
      <c r="B6829" s="90"/>
      <c r="C6829" s="90"/>
    </row>
    <row r="6830">
      <c r="A6830" s="101"/>
      <c r="B6830" s="90"/>
      <c r="C6830" s="90"/>
    </row>
    <row r="6831">
      <c r="A6831" s="101"/>
      <c r="B6831" s="90"/>
      <c r="C6831" s="90"/>
    </row>
    <row r="6832">
      <c r="A6832" s="101"/>
      <c r="B6832" s="90"/>
      <c r="C6832" s="90"/>
    </row>
    <row r="6833">
      <c r="A6833" s="101"/>
      <c r="B6833" s="90"/>
      <c r="C6833" s="90"/>
    </row>
    <row r="6834">
      <c r="A6834" s="101"/>
      <c r="B6834" s="90"/>
      <c r="C6834" s="90"/>
    </row>
    <row r="6835">
      <c r="A6835" s="101"/>
      <c r="B6835" s="90"/>
      <c r="C6835" s="90"/>
    </row>
    <row r="6836">
      <c r="A6836" s="101"/>
      <c r="B6836" s="90"/>
      <c r="C6836" s="90"/>
    </row>
    <row r="6837">
      <c r="A6837" s="101"/>
      <c r="B6837" s="90"/>
      <c r="C6837" s="90"/>
    </row>
    <row r="6838">
      <c r="A6838" s="101"/>
      <c r="B6838" s="90"/>
      <c r="C6838" s="90"/>
    </row>
    <row r="6839">
      <c r="A6839" s="101"/>
      <c r="B6839" s="90"/>
      <c r="C6839" s="90"/>
    </row>
    <row r="6840">
      <c r="A6840" s="101"/>
      <c r="B6840" s="90"/>
      <c r="C6840" s="90"/>
    </row>
    <row r="6841">
      <c r="A6841" s="101"/>
      <c r="B6841" s="90"/>
      <c r="C6841" s="90"/>
    </row>
    <row r="6842">
      <c r="A6842" s="101"/>
      <c r="B6842" s="90"/>
      <c r="C6842" s="90"/>
    </row>
    <row r="6843">
      <c r="A6843" s="101"/>
      <c r="B6843" s="90"/>
      <c r="C6843" s="90"/>
    </row>
    <row r="6844">
      <c r="A6844" s="101"/>
      <c r="B6844" s="90"/>
      <c r="C6844" s="90"/>
    </row>
    <row r="6845">
      <c r="A6845" s="101"/>
      <c r="B6845" s="90"/>
      <c r="C6845" s="90"/>
    </row>
    <row r="6846">
      <c r="A6846" s="101"/>
      <c r="B6846" s="90"/>
      <c r="C6846" s="90"/>
    </row>
    <row r="6847">
      <c r="A6847" s="101"/>
      <c r="B6847" s="90"/>
      <c r="C6847" s="90"/>
    </row>
    <row r="6848">
      <c r="A6848" s="101"/>
      <c r="B6848" s="90"/>
      <c r="C6848" s="90"/>
    </row>
    <row r="6849">
      <c r="A6849" s="101"/>
      <c r="B6849" s="90"/>
      <c r="C6849" s="90"/>
    </row>
    <row r="6850">
      <c r="A6850" s="101"/>
      <c r="B6850" s="90"/>
      <c r="C6850" s="90"/>
    </row>
    <row r="6851">
      <c r="A6851" s="101"/>
      <c r="B6851" s="90"/>
      <c r="C6851" s="90"/>
    </row>
    <row r="6852">
      <c r="A6852" s="101"/>
      <c r="B6852" s="90"/>
      <c r="C6852" s="90"/>
    </row>
    <row r="6853">
      <c r="A6853" s="101"/>
      <c r="B6853" s="90"/>
      <c r="C6853" s="90"/>
    </row>
    <row r="6854">
      <c r="A6854" s="101"/>
      <c r="B6854" s="90"/>
      <c r="C6854" s="90"/>
    </row>
    <row r="6855">
      <c r="A6855" s="101"/>
      <c r="B6855" s="90"/>
      <c r="C6855" s="90"/>
    </row>
    <row r="6856">
      <c r="A6856" s="101"/>
      <c r="B6856" s="90"/>
      <c r="C6856" s="90"/>
    </row>
    <row r="6857">
      <c r="A6857" s="101"/>
      <c r="B6857" s="90"/>
      <c r="C6857" s="90"/>
    </row>
    <row r="6858">
      <c r="A6858" s="101"/>
      <c r="B6858" s="90"/>
      <c r="C6858" s="90"/>
    </row>
    <row r="6859">
      <c r="A6859" s="101"/>
      <c r="B6859" s="90"/>
      <c r="C6859" s="90"/>
    </row>
    <row r="6860">
      <c r="A6860" s="101"/>
      <c r="B6860" s="90"/>
      <c r="C6860" s="90"/>
    </row>
    <row r="6861">
      <c r="A6861" s="101"/>
      <c r="B6861" s="90"/>
      <c r="C6861" s="90"/>
    </row>
    <row r="6862">
      <c r="A6862" s="101"/>
      <c r="B6862" s="90"/>
      <c r="C6862" s="90"/>
    </row>
    <row r="6863">
      <c r="A6863" s="101"/>
      <c r="B6863" s="90"/>
      <c r="C6863" s="90"/>
    </row>
    <row r="6864">
      <c r="A6864" s="101"/>
      <c r="B6864" s="90"/>
      <c r="C6864" s="90"/>
    </row>
    <row r="6865">
      <c r="A6865" s="101"/>
      <c r="B6865" s="90"/>
      <c r="C6865" s="90"/>
    </row>
    <row r="6866">
      <c r="A6866" s="101"/>
      <c r="B6866" s="90"/>
      <c r="C6866" s="90"/>
    </row>
    <row r="6867">
      <c r="A6867" s="101"/>
      <c r="B6867" s="90"/>
      <c r="C6867" s="90"/>
    </row>
    <row r="6868">
      <c r="A6868" s="101"/>
      <c r="B6868" s="90"/>
      <c r="C6868" s="90"/>
    </row>
    <row r="6869">
      <c r="A6869" s="101"/>
      <c r="B6869" s="90"/>
      <c r="C6869" s="90"/>
    </row>
    <row r="6870">
      <c r="A6870" s="101"/>
      <c r="B6870" s="90"/>
      <c r="C6870" s="90"/>
    </row>
    <row r="6871">
      <c r="A6871" s="101"/>
      <c r="B6871" s="90"/>
      <c r="C6871" s="90"/>
    </row>
    <row r="6872">
      <c r="A6872" s="101"/>
      <c r="B6872" s="90"/>
      <c r="C6872" s="90"/>
    </row>
    <row r="6873">
      <c r="A6873" s="101"/>
      <c r="B6873" s="90"/>
      <c r="C6873" s="90"/>
    </row>
    <row r="6874">
      <c r="A6874" s="101"/>
      <c r="B6874" s="90"/>
      <c r="C6874" s="90"/>
    </row>
    <row r="6875">
      <c r="A6875" s="101"/>
      <c r="B6875" s="90"/>
      <c r="C6875" s="90"/>
    </row>
    <row r="6876">
      <c r="A6876" s="101"/>
      <c r="B6876" s="90"/>
      <c r="C6876" s="90"/>
    </row>
    <row r="6877">
      <c r="A6877" s="101"/>
      <c r="B6877" s="90"/>
      <c r="C6877" s="90"/>
    </row>
    <row r="6878">
      <c r="A6878" s="101"/>
      <c r="B6878" s="90"/>
      <c r="C6878" s="90"/>
    </row>
    <row r="6879">
      <c r="A6879" s="101"/>
      <c r="B6879" s="90"/>
      <c r="C6879" s="90"/>
    </row>
    <row r="6880">
      <c r="A6880" s="101"/>
      <c r="B6880" s="90"/>
      <c r="C6880" s="90"/>
    </row>
    <row r="6881">
      <c r="A6881" s="101"/>
      <c r="B6881" s="90"/>
      <c r="C6881" s="90"/>
    </row>
    <row r="6882">
      <c r="A6882" s="101"/>
      <c r="B6882" s="90"/>
      <c r="C6882" s="90"/>
    </row>
    <row r="6883">
      <c r="A6883" s="101"/>
      <c r="B6883" s="90"/>
      <c r="C6883" s="90"/>
    </row>
    <row r="6884">
      <c r="A6884" s="101"/>
      <c r="B6884" s="90"/>
      <c r="C6884" s="90"/>
    </row>
    <row r="6885">
      <c r="A6885" s="101"/>
      <c r="B6885" s="90"/>
      <c r="C6885" s="90"/>
    </row>
    <row r="6886">
      <c r="A6886" s="101"/>
      <c r="B6886" s="90"/>
      <c r="C6886" s="90"/>
    </row>
    <row r="6887">
      <c r="A6887" s="101"/>
      <c r="B6887" s="90"/>
      <c r="C6887" s="90"/>
    </row>
    <row r="6888">
      <c r="A6888" s="101"/>
      <c r="B6888" s="90"/>
      <c r="C6888" s="90"/>
    </row>
    <row r="6889">
      <c r="A6889" s="101"/>
      <c r="B6889" s="90"/>
      <c r="C6889" s="90"/>
    </row>
    <row r="6890">
      <c r="A6890" s="101"/>
      <c r="B6890" s="90"/>
      <c r="C6890" s="90"/>
    </row>
    <row r="6891">
      <c r="A6891" s="101"/>
      <c r="B6891" s="90"/>
      <c r="C6891" s="90"/>
    </row>
    <row r="6892">
      <c r="A6892" s="101"/>
      <c r="B6892" s="90"/>
      <c r="C6892" s="90"/>
    </row>
    <row r="6893">
      <c r="A6893" s="101"/>
      <c r="B6893" s="90"/>
      <c r="C6893" s="90"/>
    </row>
    <row r="6894">
      <c r="A6894" s="101"/>
      <c r="B6894" s="90"/>
      <c r="C6894" s="90"/>
    </row>
    <row r="6895">
      <c r="A6895" s="101"/>
      <c r="B6895" s="90"/>
      <c r="C6895" s="90"/>
    </row>
    <row r="6896">
      <c r="A6896" s="101"/>
      <c r="B6896" s="90"/>
      <c r="C6896" s="90"/>
    </row>
    <row r="6897">
      <c r="A6897" s="101"/>
      <c r="B6897" s="90"/>
      <c r="C6897" s="90"/>
    </row>
    <row r="6898">
      <c r="A6898" s="101"/>
      <c r="B6898" s="90"/>
      <c r="C6898" s="90"/>
    </row>
    <row r="6899">
      <c r="A6899" s="101"/>
      <c r="B6899" s="90"/>
      <c r="C6899" s="90"/>
    </row>
    <row r="6900">
      <c r="A6900" s="101"/>
      <c r="B6900" s="90"/>
      <c r="C6900" s="90"/>
    </row>
    <row r="6901">
      <c r="A6901" s="101"/>
      <c r="B6901" s="90"/>
      <c r="C6901" s="90"/>
    </row>
    <row r="6902">
      <c r="A6902" s="101"/>
      <c r="B6902" s="90"/>
      <c r="C6902" s="90"/>
    </row>
    <row r="6903">
      <c r="A6903" s="101"/>
      <c r="B6903" s="90"/>
      <c r="C6903" s="90"/>
    </row>
    <row r="6904">
      <c r="A6904" s="101"/>
      <c r="B6904" s="90"/>
      <c r="C6904" s="90"/>
    </row>
    <row r="6905">
      <c r="A6905" s="101"/>
      <c r="B6905" s="90"/>
      <c r="C6905" s="90"/>
    </row>
    <row r="6906">
      <c r="A6906" s="101"/>
      <c r="B6906" s="90"/>
      <c r="C6906" s="90"/>
    </row>
    <row r="6907">
      <c r="A6907" s="101"/>
      <c r="B6907" s="90"/>
      <c r="C6907" s="90"/>
    </row>
    <row r="6908">
      <c r="A6908" s="101"/>
      <c r="B6908" s="90"/>
      <c r="C6908" s="90"/>
    </row>
    <row r="6909">
      <c r="A6909" s="101"/>
      <c r="B6909" s="90"/>
      <c r="C6909" s="90"/>
    </row>
    <row r="6910">
      <c r="A6910" s="101"/>
      <c r="B6910" s="90"/>
      <c r="C6910" s="90"/>
    </row>
    <row r="6911">
      <c r="A6911" s="101"/>
      <c r="B6911" s="90"/>
      <c r="C6911" s="90"/>
    </row>
    <row r="6912">
      <c r="A6912" s="101"/>
      <c r="B6912" s="90"/>
      <c r="C6912" s="90"/>
    </row>
    <row r="6913">
      <c r="A6913" s="101"/>
      <c r="B6913" s="90"/>
      <c r="C6913" s="90"/>
    </row>
    <row r="6914">
      <c r="A6914" s="101"/>
      <c r="B6914" s="90"/>
      <c r="C6914" s="90"/>
    </row>
    <row r="6915">
      <c r="A6915" s="101"/>
      <c r="B6915" s="90"/>
      <c r="C6915" s="90"/>
    </row>
    <row r="6916">
      <c r="A6916" s="101"/>
      <c r="B6916" s="90"/>
      <c r="C6916" s="90"/>
    </row>
    <row r="6917">
      <c r="A6917" s="101"/>
      <c r="B6917" s="90"/>
      <c r="C6917" s="90"/>
    </row>
    <row r="6918">
      <c r="A6918" s="101"/>
      <c r="B6918" s="90"/>
      <c r="C6918" s="90"/>
    </row>
    <row r="6919">
      <c r="A6919" s="101"/>
      <c r="B6919" s="90"/>
      <c r="C6919" s="90"/>
    </row>
    <row r="6920">
      <c r="A6920" s="101"/>
      <c r="B6920" s="90"/>
      <c r="C6920" s="90"/>
    </row>
    <row r="6921">
      <c r="A6921" s="101"/>
      <c r="B6921" s="90"/>
      <c r="C6921" s="90"/>
    </row>
    <row r="6922">
      <c r="A6922" s="101"/>
      <c r="B6922" s="90"/>
      <c r="C6922" s="90"/>
    </row>
    <row r="6923">
      <c r="A6923" s="101"/>
      <c r="B6923" s="90"/>
      <c r="C6923" s="90"/>
    </row>
    <row r="6924">
      <c r="A6924" s="101"/>
      <c r="B6924" s="90"/>
      <c r="C6924" s="90"/>
    </row>
    <row r="6925">
      <c r="A6925" s="101"/>
      <c r="B6925" s="90"/>
      <c r="C6925" s="90"/>
    </row>
    <row r="6926">
      <c r="A6926" s="101"/>
      <c r="B6926" s="90"/>
      <c r="C6926" s="90"/>
    </row>
    <row r="6927">
      <c r="A6927" s="101"/>
      <c r="B6927" s="90"/>
      <c r="C6927" s="90"/>
    </row>
    <row r="6928">
      <c r="A6928" s="101"/>
      <c r="B6928" s="90"/>
      <c r="C6928" s="90"/>
    </row>
    <row r="6929">
      <c r="A6929" s="101"/>
      <c r="B6929" s="90"/>
      <c r="C6929" s="90"/>
    </row>
    <row r="6930">
      <c r="A6930" s="101"/>
      <c r="B6930" s="90"/>
      <c r="C6930" s="90"/>
    </row>
    <row r="6931">
      <c r="A6931" s="101"/>
      <c r="B6931" s="90"/>
      <c r="C6931" s="90"/>
    </row>
    <row r="6932">
      <c r="A6932" s="101"/>
      <c r="B6932" s="90"/>
      <c r="C6932" s="90"/>
    </row>
    <row r="6933">
      <c r="A6933" s="101"/>
      <c r="B6933" s="90"/>
      <c r="C6933" s="90"/>
    </row>
    <row r="6934">
      <c r="A6934" s="101"/>
      <c r="B6934" s="90"/>
      <c r="C6934" s="90"/>
    </row>
    <row r="6935">
      <c r="A6935" s="101"/>
      <c r="B6935" s="90"/>
      <c r="C6935" s="90"/>
    </row>
    <row r="6936">
      <c r="A6936" s="101"/>
      <c r="B6936" s="90"/>
      <c r="C6936" s="90"/>
    </row>
    <row r="6937">
      <c r="A6937" s="101"/>
      <c r="B6937" s="90"/>
      <c r="C6937" s="90"/>
    </row>
    <row r="6938">
      <c r="A6938" s="101"/>
      <c r="B6938" s="90"/>
      <c r="C6938" s="90"/>
    </row>
    <row r="6939">
      <c r="A6939" s="101"/>
      <c r="B6939" s="90"/>
      <c r="C6939" s="90"/>
    </row>
    <row r="6940">
      <c r="A6940" s="101"/>
      <c r="B6940" s="90"/>
      <c r="C6940" s="90"/>
    </row>
    <row r="6941">
      <c r="A6941" s="101"/>
      <c r="B6941" s="90"/>
      <c r="C6941" s="90"/>
    </row>
    <row r="6942">
      <c r="A6942" s="101"/>
      <c r="B6942" s="90"/>
      <c r="C6942" s="90"/>
    </row>
    <row r="6943">
      <c r="A6943" s="101"/>
      <c r="B6943" s="90"/>
      <c r="C6943" s="90"/>
    </row>
    <row r="6944">
      <c r="A6944" s="101"/>
      <c r="B6944" s="90"/>
      <c r="C6944" s="90"/>
    </row>
    <row r="6945">
      <c r="A6945" s="101"/>
      <c r="B6945" s="90"/>
      <c r="C6945" s="90"/>
    </row>
    <row r="6946">
      <c r="A6946" s="101"/>
      <c r="B6946" s="90"/>
      <c r="C6946" s="90"/>
    </row>
    <row r="6947">
      <c r="A6947" s="101"/>
      <c r="B6947" s="90"/>
      <c r="C6947" s="90"/>
    </row>
    <row r="6948">
      <c r="A6948" s="101"/>
      <c r="B6948" s="90"/>
      <c r="C6948" s="90"/>
    </row>
    <row r="6949">
      <c r="A6949" s="101"/>
      <c r="B6949" s="90"/>
      <c r="C6949" s="90"/>
    </row>
    <row r="6950">
      <c r="A6950" s="101"/>
      <c r="B6950" s="90"/>
      <c r="C6950" s="90"/>
    </row>
    <row r="6951">
      <c r="A6951" s="101"/>
      <c r="B6951" s="90"/>
      <c r="C6951" s="90"/>
    </row>
    <row r="6952">
      <c r="A6952" s="101"/>
      <c r="B6952" s="90"/>
      <c r="C6952" s="90"/>
    </row>
    <row r="6953">
      <c r="A6953" s="101"/>
      <c r="B6953" s="90"/>
      <c r="C6953" s="90"/>
    </row>
    <row r="6954">
      <c r="A6954" s="101"/>
      <c r="B6954" s="90"/>
      <c r="C6954" s="90"/>
    </row>
    <row r="6955">
      <c r="A6955" s="101"/>
      <c r="B6955" s="90"/>
      <c r="C6955" s="90"/>
    </row>
    <row r="6956">
      <c r="A6956" s="101"/>
      <c r="B6956" s="90"/>
      <c r="C6956" s="90"/>
    </row>
    <row r="6957">
      <c r="A6957" s="101"/>
      <c r="B6957" s="90"/>
      <c r="C6957" s="90"/>
    </row>
    <row r="6958">
      <c r="A6958" s="101"/>
      <c r="B6958" s="90"/>
      <c r="C6958" s="90"/>
    </row>
    <row r="6959">
      <c r="A6959" s="101"/>
      <c r="B6959" s="90"/>
      <c r="C6959" s="90"/>
    </row>
    <row r="6960">
      <c r="A6960" s="101"/>
      <c r="B6960" s="90"/>
      <c r="C6960" s="90"/>
    </row>
    <row r="6961">
      <c r="A6961" s="101"/>
      <c r="B6961" s="90"/>
      <c r="C6961" s="90"/>
    </row>
    <row r="6962">
      <c r="A6962" s="101"/>
      <c r="B6962" s="90"/>
      <c r="C6962" s="90"/>
    </row>
    <row r="6963">
      <c r="A6963" s="101"/>
      <c r="B6963" s="90"/>
      <c r="C6963" s="90"/>
    </row>
    <row r="6964">
      <c r="A6964" s="101"/>
      <c r="B6964" s="90"/>
      <c r="C6964" s="90"/>
    </row>
    <row r="6965">
      <c r="A6965" s="101"/>
      <c r="B6965" s="90"/>
      <c r="C6965" s="90"/>
    </row>
    <row r="6966">
      <c r="A6966" s="101"/>
      <c r="B6966" s="90"/>
      <c r="C6966" s="90"/>
    </row>
    <row r="6967">
      <c r="A6967" s="101"/>
      <c r="B6967" s="90"/>
      <c r="C6967" s="90"/>
    </row>
    <row r="6968">
      <c r="A6968" s="101"/>
      <c r="B6968" s="90"/>
      <c r="C6968" s="90"/>
    </row>
    <row r="6969">
      <c r="A6969" s="101"/>
      <c r="B6969" s="90"/>
      <c r="C6969" s="90"/>
    </row>
    <row r="6970">
      <c r="A6970" s="101"/>
      <c r="B6970" s="90"/>
      <c r="C6970" s="90"/>
    </row>
    <row r="6971">
      <c r="A6971" s="101"/>
      <c r="B6971" s="90"/>
      <c r="C6971" s="90"/>
    </row>
    <row r="6972">
      <c r="A6972" s="101"/>
      <c r="B6972" s="90"/>
      <c r="C6972" s="90"/>
    </row>
    <row r="6973">
      <c r="A6973" s="101"/>
      <c r="B6973" s="90"/>
      <c r="C6973" s="90"/>
    </row>
    <row r="6974">
      <c r="A6974" s="101"/>
      <c r="B6974" s="90"/>
      <c r="C6974" s="90"/>
    </row>
    <row r="6975">
      <c r="A6975" s="101"/>
      <c r="B6975" s="90"/>
      <c r="C6975" s="90"/>
    </row>
    <row r="6976">
      <c r="A6976" s="101"/>
      <c r="B6976" s="90"/>
      <c r="C6976" s="90"/>
    </row>
    <row r="6977">
      <c r="A6977" s="101"/>
      <c r="B6977" s="90"/>
      <c r="C6977" s="90"/>
    </row>
    <row r="6978">
      <c r="A6978" s="101"/>
      <c r="B6978" s="90"/>
      <c r="C6978" s="90"/>
    </row>
    <row r="6979">
      <c r="A6979" s="101"/>
      <c r="B6979" s="90"/>
      <c r="C6979" s="90"/>
    </row>
    <row r="6980">
      <c r="A6980" s="101"/>
      <c r="B6980" s="90"/>
      <c r="C6980" s="90"/>
    </row>
    <row r="6981">
      <c r="A6981" s="101"/>
      <c r="B6981" s="90"/>
      <c r="C6981" s="90"/>
    </row>
    <row r="6982">
      <c r="A6982" s="101"/>
      <c r="B6982" s="90"/>
      <c r="C6982" s="90"/>
    </row>
    <row r="6983">
      <c r="A6983" s="101"/>
      <c r="B6983" s="90"/>
      <c r="C6983" s="90"/>
    </row>
    <row r="6984">
      <c r="A6984" s="101"/>
      <c r="B6984" s="90"/>
      <c r="C6984" s="90"/>
    </row>
    <row r="6985">
      <c r="A6985" s="101"/>
      <c r="B6985" s="90"/>
      <c r="C6985" s="90"/>
    </row>
    <row r="6986">
      <c r="A6986" s="101"/>
      <c r="B6986" s="90"/>
      <c r="C6986" s="90"/>
    </row>
    <row r="6987">
      <c r="A6987" s="101"/>
      <c r="B6987" s="90"/>
      <c r="C6987" s="90"/>
    </row>
    <row r="6988">
      <c r="A6988" s="101"/>
      <c r="B6988" s="90"/>
      <c r="C6988" s="90"/>
    </row>
    <row r="6989">
      <c r="A6989" s="101"/>
      <c r="B6989" s="90"/>
      <c r="C6989" s="90"/>
    </row>
    <row r="6990">
      <c r="A6990" s="101"/>
      <c r="B6990" s="90"/>
      <c r="C6990" s="90"/>
    </row>
    <row r="6991">
      <c r="A6991" s="101"/>
      <c r="B6991" s="90"/>
      <c r="C6991" s="90"/>
    </row>
    <row r="6992">
      <c r="A6992" s="101"/>
      <c r="B6992" s="90"/>
      <c r="C6992" s="90"/>
    </row>
    <row r="6993">
      <c r="A6993" s="101"/>
      <c r="B6993" s="90"/>
      <c r="C6993" s="90"/>
    </row>
    <row r="6994">
      <c r="A6994" s="101"/>
      <c r="B6994" s="90"/>
      <c r="C6994" s="90"/>
    </row>
    <row r="6995">
      <c r="A6995" s="101"/>
      <c r="B6995" s="90"/>
      <c r="C6995" s="90"/>
    </row>
    <row r="6996">
      <c r="A6996" s="101"/>
      <c r="B6996" s="90"/>
      <c r="C6996" s="90"/>
    </row>
    <row r="6997">
      <c r="A6997" s="101"/>
      <c r="B6997" s="90"/>
      <c r="C6997" s="90"/>
    </row>
    <row r="6998">
      <c r="A6998" s="101"/>
      <c r="B6998" s="90"/>
      <c r="C6998" s="90"/>
    </row>
    <row r="6999">
      <c r="A6999" s="101"/>
      <c r="B6999" s="90"/>
      <c r="C6999" s="90"/>
    </row>
    <row r="7000">
      <c r="A7000" s="101"/>
      <c r="B7000" s="90"/>
      <c r="C7000" s="90"/>
    </row>
    <row r="7001">
      <c r="A7001" s="101"/>
      <c r="B7001" s="90"/>
      <c r="C7001" s="90"/>
    </row>
    <row r="7002">
      <c r="A7002" s="101"/>
      <c r="B7002" s="90"/>
      <c r="C7002" s="90"/>
    </row>
    <row r="7003">
      <c r="A7003" s="101"/>
      <c r="B7003" s="90"/>
      <c r="C7003" s="90"/>
    </row>
    <row r="7004">
      <c r="A7004" s="101"/>
      <c r="B7004" s="90"/>
      <c r="C7004" s="90"/>
    </row>
    <row r="7005">
      <c r="A7005" s="101"/>
      <c r="B7005" s="90"/>
      <c r="C7005" s="90"/>
    </row>
    <row r="7006">
      <c r="A7006" s="101"/>
      <c r="B7006" s="90"/>
      <c r="C7006" s="90"/>
    </row>
    <row r="7007">
      <c r="A7007" s="101"/>
      <c r="B7007" s="90"/>
      <c r="C7007" s="90"/>
    </row>
    <row r="7008">
      <c r="A7008" s="101"/>
      <c r="B7008" s="90"/>
      <c r="C7008" s="90"/>
    </row>
    <row r="7009">
      <c r="A7009" s="101"/>
      <c r="B7009" s="90"/>
      <c r="C7009" s="90"/>
    </row>
    <row r="7010">
      <c r="A7010" s="101"/>
      <c r="B7010" s="90"/>
      <c r="C7010" s="90"/>
    </row>
    <row r="7011">
      <c r="A7011" s="101"/>
      <c r="B7011" s="90"/>
      <c r="C7011" s="90"/>
    </row>
    <row r="7012">
      <c r="A7012" s="101"/>
      <c r="B7012" s="90"/>
      <c r="C7012" s="90"/>
    </row>
    <row r="7013">
      <c r="A7013" s="101"/>
      <c r="B7013" s="90"/>
      <c r="C7013" s="90"/>
    </row>
    <row r="7014">
      <c r="A7014" s="101"/>
      <c r="B7014" s="90"/>
      <c r="C7014" s="90"/>
    </row>
    <row r="7015">
      <c r="A7015" s="101"/>
      <c r="B7015" s="90"/>
      <c r="C7015" s="90"/>
    </row>
    <row r="7016">
      <c r="A7016" s="101"/>
      <c r="B7016" s="90"/>
      <c r="C7016" s="90"/>
    </row>
    <row r="7017">
      <c r="A7017" s="101"/>
      <c r="B7017" s="90"/>
      <c r="C7017" s="90"/>
    </row>
    <row r="7018">
      <c r="A7018" s="101"/>
      <c r="B7018" s="90"/>
      <c r="C7018" s="90"/>
    </row>
    <row r="7019">
      <c r="A7019" s="101"/>
      <c r="B7019" s="90"/>
      <c r="C7019" s="90"/>
    </row>
    <row r="7020">
      <c r="A7020" s="101"/>
      <c r="B7020" s="90"/>
      <c r="C7020" s="90"/>
    </row>
    <row r="7021">
      <c r="A7021" s="101"/>
      <c r="B7021" s="90"/>
      <c r="C7021" s="90"/>
    </row>
    <row r="7022">
      <c r="A7022" s="101"/>
      <c r="B7022" s="90"/>
      <c r="C7022" s="90"/>
    </row>
    <row r="7023">
      <c r="A7023" s="101"/>
      <c r="B7023" s="90"/>
      <c r="C7023" s="90"/>
    </row>
    <row r="7024">
      <c r="A7024" s="101"/>
      <c r="B7024" s="90"/>
      <c r="C7024" s="90"/>
    </row>
    <row r="7025">
      <c r="A7025" s="101"/>
      <c r="B7025" s="90"/>
      <c r="C7025" s="90"/>
    </row>
    <row r="7026">
      <c r="A7026" s="101"/>
      <c r="B7026" s="90"/>
      <c r="C7026" s="90"/>
    </row>
    <row r="7027">
      <c r="A7027" s="101"/>
      <c r="B7027" s="90"/>
      <c r="C7027" s="90"/>
    </row>
    <row r="7028">
      <c r="A7028" s="101"/>
      <c r="B7028" s="90"/>
      <c r="C7028" s="90"/>
    </row>
    <row r="7029">
      <c r="A7029" s="101"/>
      <c r="B7029" s="90"/>
      <c r="C7029" s="90"/>
    </row>
    <row r="7030">
      <c r="A7030" s="101"/>
      <c r="B7030" s="90"/>
      <c r="C7030" s="90"/>
    </row>
    <row r="7031">
      <c r="A7031" s="101"/>
      <c r="B7031" s="90"/>
      <c r="C7031" s="90"/>
    </row>
    <row r="7032">
      <c r="A7032" s="101"/>
      <c r="B7032" s="90"/>
      <c r="C7032" s="90"/>
    </row>
    <row r="7033">
      <c r="A7033" s="101"/>
      <c r="B7033" s="90"/>
      <c r="C7033" s="90"/>
    </row>
    <row r="7034">
      <c r="A7034" s="101"/>
      <c r="B7034" s="90"/>
      <c r="C7034" s="90"/>
    </row>
    <row r="7035">
      <c r="A7035" s="101"/>
      <c r="B7035" s="90"/>
      <c r="C7035" s="90"/>
    </row>
    <row r="7036">
      <c r="A7036" s="101"/>
      <c r="B7036" s="90"/>
      <c r="C7036" s="90"/>
    </row>
    <row r="7037">
      <c r="A7037" s="101"/>
      <c r="B7037" s="90"/>
      <c r="C7037" s="90"/>
    </row>
    <row r="7038">
      <c r="A7038" s="101"/>
      <c r="B7038" s="90"/>
      <c r="C7038" s="90"/>
    </row>
    <row r="7039">
      <c r="A7039" s="101"/>
      <c r="B7039" s="90"/>
      <c r="C7039" s="90"/>
    </row>
    <row r="7040">
      <c r="A7040" s="101"/>
      <c r="B7040" s="90"/>
      <c r="C7040" s="90"/>
    </row>
    <row r="7041">
      <c r="A7041" s="101"/>
      <c r="B7041" s="90"/>
      <c r="C7041" s="90"/>
    </row>
    <row r="7042">
      <c r="A7042" s="101"/>
      <c r="B7042" s="90"/>
      <c r="C7042" s="90"/>
    </row>
    <row r="7043">
      <c r="A7043" s="101"/>
      <c r="B7043" s="90"/>
      <c r="C7043" s="90"/>
    </row>
    <row r="7044">
      <c r="A7044" s="101"/>
      <c r="B7044" s="90"/>
      <c r="C7044" s="90"/>
    </row>
    <row r="7045">
      <c r="A7045" s="101"/>
      <c r="B7045" s="90"/>
      <c r="C7045" s="90"/>
    </row>
    <row r="7046">
      <c r="A7046" s="101"/>
      <c r="B7046" s="90"/>
      <c r="C7046" s="90"/>
    </row>
    <row r="7047">
      <c r="A7047" s="101"/>
      <c r="B7047" s="90"/>
      <c r="C7047" s="90"/>
    </row>
    <row r="7048">
      <c r="A7048" s="101"/>
      <c r="B7048" s="90"/>
      <c r="C7048" s="90"/>
    </row>
    <row r="7049">
      <c r="A7049" s="101"/>
      <c r="B7049" s="90"/>
      <c r="C7049" s="90"/>
    </row>
    <row r="7050">
      <c r="A7050" s="101"/>
      <c r="B7050" s="90"/>
      <c r="C7050" s="90"/>
    </row>
    <row r="7051">
      <c r="A7051" s="101"/>
      <c r="B7051" s="90"/>
      <c r="C7051" s="90"/>
    </row>
    <row r="7052">
      <c r="A7052" s="101"/>
      <c r="B7052" s="90"/>
      <c r="C7052" s="90"/>
    </row>
    <row r="7053">
      <c r="A7053" s="101"/>
      <c r="B7053" s="90"/>
      <c r="C7053" s="90"/>
    </row>
    <row r="7054">
      <c r="A7054" s="101"/>
      <c r="B7054" s="90"/>
      <c r="C7054" s="90"/>
    </row>
    <row r="7055">
      <c r="A7055" s="101"/>
      <c r="B7055" s="90"/>
      <c r="C7055" s="90"/>
    </row>
    <row r="7056">
      <c r="A7056" s="101"/>
      <c r="B7056" s="90"/>
      <c r="C7056" s="90"/>
    </row>
    <row r="7057">
      <c r="A7057" s="101"/>
      <c r="B7057" s="90"/>
      <c r="C7057" s="90"/>
    </row>
    <row r="7058">
      <c r="A7058" s="101"/>
      <c r="B7058" s="90"/>
      <c r="C7058" s="90"/>
    </row>
    <row r="7059">
      <c r="A7059" s="101"/>
      <c r="B7059" s="90"/>
      <c r="C7059" s="90"/>
    </row>
    <row r="7060">
      <c r="A7060" s="101"/>
      <c r="B7060" s="90"/>
      <c r="C7060" s="90"/>
    </row>
    <row r="7061">
      <c r="A7061" s="101"/>
      <c r="B7061" s="90"/>
      <c r="C7061" s="90"/>
    </row>
    <row r="7062">
      <c r="A7062" s="101"/>
      <c r="B7062" s="90"/>
      <c r="C7062" s="90"/>
    </row>
    <row r="7063">
      <c r="A7063" s="101"/>
      <c r="B7063" s="90"/>
      <c r="C7063" s="90"/>
    </row>
    <row r="7064">
      <c r="A7064" s="101"/>
      <c r="B7064" s="90"/>
      <c r="C7064" s="90"/>
    </row>
    <row r="7065">
      <c r="A7065" s="101"/>
      <c r="B7065" s="90"/>
      <c r="C7065" s="90"/>
    </row>
    <row r="7066">
      <c r="A7066" s="101"/>
      <c r="B7066" s="90"/>
      <c r="C7066" s="90"/>
    </row>
    <row r="7067">
      <c r="A7067" s="101"/>
      <c r="B7067" s="90"/>
      <c r="C7067" s="90"/>
    </row>
    <row r="7068">
      <c r="A7068" s="101"/>
      <c r="B7068" s="90"/>
      <c r="C7068" s="90"/>
    </row>
    <row r="7069">
      <c r="A7069" s="101"/>
      <c r="B7069" s="90"/>
      <c r="C7069" s="90"/>
    </row>
    <row r="7070">
      <c r="A7070" s="101"/>
      <c r="B7070" s="90"/>
      <c r="C7070" s="90"/>
    </row>
    <row r="7071">
      <c r="A7071" s="101"/>
      <c r="B7071" s="90"/>
      <c r="C7071" s="90"/>
    </row>
    <row r="7072">
      <c r="A7072" s="101"/>
      <c r="B7072" s="90"/>
      <c r="C7072" s="90"/>
    </row>
    <row r="7073">
      <c r="A7073" s="101"/>
      <c r="B7073" s="90"/>
      <c r="C7073" s="90"/>
    </row>
    <row r="7074">
      <c r="A7074" s="101"/>
      <c r="B7074" s="90"/>
      <c r="C7074" s="90"/>
    </row>
    <row r="7075">
      <c r="A7075" s="101"/>
      <c r="B7075" s="90"/>
      <c r="C7075" s="90"/>
    </row>
    <row r="7076">
      <c r="A7076" s="101"/>
      <c r="B7076" s="90"/>
      <c r="C7076" s="90"/>
    </row>
    <row r="7077">
      <c r="A7077" s="101"/>
      <c r="B7077" s="90"/>
      <c r="C7077" s="90"/>
    </row>
    <row r="7078">
      <c r="A7078" s="101"/>
      <c r="B7078" s="90"/>
      <c r="C7078" s="90"/>
    </row>
    <row r="7079">
      <c r="A7079" s="101"/>
      <c r="B7079" s="90"/>
      <c r="C7079" s="90"/>
    </row>
    <row r="7080">
      <c r="A7080" s="101"/>
      <c r="B7080" s="90"/>
      <c r="C7080" s="90"/>
    </row>
    <row r="7081">
      <c r="A7081" s="101"/>
      <c r="B7081" s="90"/>
      <c r="C7081" s="90"/>
    </row>
    <row r="7082">
      <c r="A7082" s="101"/>
      <c r="B7082" s="90"/>
      <c r="C7082" s="90"/>
    </row>
    <row r="7083">
      <c r="A7083" s="101"/>
      <c r="B7083" s="90"/>
      <c r="C7083" s="90"/>
    </row>
    <row r="7084">
      <c r="A7084" s="101"/>
      <c r="B7084" s="90"/>
      <c r="C7084" s="90"/>
    </row>
    <row r="7085">
      <c r="A7085" s="101"/>
      <c r="B7085" s="90"/>
      <c r="C7085" s="90"/>
    </row>
    <row r="7086">
      <c r="A7086" s="101"/>
      <c r="B7086" s="90"/>
      <c r="C7086" s="90"/>
    </row>
    <row r="7087">
      <c r="A7087" s="101"/>
      <c r="B7087" s="90"/>
      <c r="C7087" s="90"/>
    </row>
    <row r="7088">
      <c r="A7088" s="101"/>
      <c r="B7088" s="90"/>
      <c r="C7088" s="90"/>
    </row>
    <row r="7089">
      <c r="A7089" s="101"/>
      <c r="B7089" s="90"/>
      <c r="C7089" s="90"/>
    </row>
    <row r="7090">
      <c r="A7090" s="101"/>
      <c r="B7090" s="90"/>
      <c r="C7090" s="90"/>
    </row>
    <row r="7091">
      <c r="A7091" s="101"/>
      <c r="B7091" s="90"/>
      <c r="C7091" s="90"/>
    </row>
    <row r="7092">
      <c r="A7092" s="101"/>
      <c r="B7092" s="90"/>
      <c r="C7092" s="90"/>
    </row>
    <row r="7093">
      <c r="A7093" s="101"/>
      <c r="B7093" s="90"/>
      <c r="C7093" s="90"/>
    </row>
    <row r="7094">
      <c r="A7094" s="101"/>
      <c r="B7094" s="90"/>
      <c r="C7094" s="90"/>
    </row>
    <row r="7095">
      <c r="A7095" s="101"/>
      <c r="B7095" s="90"/>
      <c r="C7095" s="90"/>
    </row>
    <row r="7096">
      <c r="A7096" s="101"/>
      <c r="B7096" s="90"/>
      <c r="C7096" s="90"/>
    </row>
    <row r="7097">
      <c r="A7097" s="101"/>
      <c r="B7097" s="90"/>
      <c r="C7097" s="90"/>
    </row>
    <row r="7098">
      <c r="A7098" s="101"/>
      <c r="B7098" s="90"/>
      <c r="C7098" s="90"/>
    </row>
    <row r="7099">
      <c r="A7099" s="101"/>
      <c r="B7099" s="90"/>
      <c r="C7099" s="90"/>
    </row>
    <row r="7100">
      <c r="A7100" s="101"/>
      <c r="B7100" s="90"/>
      <c r="C7100" s="90"/>
    </row>
    <row r="7101">
      <c r="A7101" s="101"/>
      <c r="B7101" s="90"/>
      <c r="C7101" s="90"/>
    </row>
    <row r="7102">
      <c r="A7102" s="101"/>
      <c r="B7102" s="90"/>
      <c r="C7102" s="90"/>
    </row>
    <row r="7103">
      <c r="A7103" s="101"/>
      <c r="B7103" s="90"/>
      <c r="C7103" s="90"/>
    </row>
    <row r="7104">
      <c r="A7104" s="101"/>
      <c r="B7104" s="90"/>
      <c r="C7104" s="90"/>
    </row>
    <row r="7105">
      <c r="A7105" s="101"/>
      <c r="B7105" s="90"/>
      <c r="C7105" s="90"/>
    </row>
    <row r="7106">
      <c r="A7106" s="101"/>
      <c r="B7106" s="90"/>
      <c r="C7106" s="90"/>
    </row>
    <row r="7107">
      <c r="A7107" s="101"/>
      <c r="B7107" s="90"/>
      <c r="C7107" s="90"/>
    </row>
    <row r="7108">
      <c r="A7108" s="101"/>
      <c r="B7108" s="90"/>
      <c r="C7108" s="90"/>
    </row>
    <row r="7109">
      <c r="A7109" s="101"/>
      <c r="B7109" s="90"/>
      <c r="C7109" s="90"/>
    </row>
    <row r="7110">
      <c r="A7110" s="101"/>
      <c r="B7110" s="90"/>
      <c r="C7110" s="90"/>
    </row>
    <row r="7111">
      <c r="A7111" s="101"/>
      <c r="B7111" s="90"/>
      <c r="C7111" s="90"/>
    </row>
    <row r="7112">
      <c r="A7112" s="101"/>
      <c r="B7112" s="90"/>
      <c r="C7112" s="90"/>
    </row>
    <row r="7113">
      <c r="A7113" s="101"/>
      <c r="B7113" s="90"/>
      <c r="C7113" s="90"/>
    </row>
    <row r="7114">
      <c r="A7114" s="101"/>
      <c r="B7114" s="90"/>
      <c r="C7114" s="90"/>
    </row>
    <row r="7115">
      <c r="A7115" s="101"/>
      <c r="B7115" s="90"/>
      <c r="C7115" s="90"/>
    </row>
    <row r="7116">
      <c r="A7116" s="101"/>
      <c r="B7116" s="90"/>
      <c r="C7116" s="90"/>
    </row>
    <row r="7117">
      <c r="A7117" s="101"/>
      <c r="B7117" s="90"/>
      <c r="C7117" s="90"/>
    </row>
    <row r="7118">
      <c r="A7118" s="101"/>
      <c r="B7118" s="90"/>
      <c r="C7118" s="90"/>
    </row>
    <row r="7119">
      <c r="A7119" s="101"/>
      <c r="B7119" s="90"/>
      <c r="C7119" s="90"/>
    </row>
    <row r="7120">
      <c r="A7120" s="101"/>
      <c r="B7120" s="90"/>
      <c r="C7120" s="90"/>
    </row>
    <row r="7121">
      <c r="A7121" s="101"/>
      <c r="B7121" s="90"/>
      <c r="C7121" s="90"/>
    </row>
    <row r="7122">
      <c r="A7122" s="101"/>
      <c r="B7122" s="90"/>
      <c r="C7122" s="90"/>
    </row>
    <row r="7123">
      <c r="A7123" s="101"/>
      <c r="B7123" s="90"/>
      <c r="C7123" s="90"/>
    </row>
    <row r="7124">
      <c r="A7124" s="101"/>
      <c r="B7124" s="90"/>
      <c r="C7124" s="90"/>
    </row>
    <row r="7125">
      <c r="A7125" s="101"/>
      <c r="B7125" s="90"/>
      <c r="C7125" s="90"/>
    </row>
    <row r="7126">
      <c r="A7126" s="101"/>
      <c r="B7126" s="90"/>
      <c r="C7126" s="90"/>
    </row>
    <row r="7127">
      <c r="A7127" s="101"/>
      <c r="B7127" s="90"/>
      <c r="C7127" s="90"/>
    </row>
    <row r="7128">
      <c r="A7128" s="101"/>
      <c r="B7128" s="90"/>
      <c r="C7128" s="90"/>
    </row>
    <row r="7129">
      <c r="A7129" s="101"/>
      <c r="B7129" s="90"/>
      <c r="C7129" s="90"/>
    </row>
    <row r="7130">
      <c r="A7130" s="101"/>
      <c r="B7130" s="90"/>
      <c r="C7130" s="90"/>
    </row>
    <row r="7131">
      <c r="A7131" s="101"/>
      <c r="B7131" s="90"/>
      <c r="C7131" s="90"/>
    </row>
    <row r="7132">
      <c r="A7132" s="101"/>
      <c r="B7132" s="90"/>
      <c r="C7132" s="90"/>
    </row>
    <row r="7133">
      <c r="A7133" s="101"/>
      <c r="B7133" s="90"/>
      <c r="C7133" s="90"/>
    </row>
    <row r="7134">
      <c r="A7134" s="101"/>
      <c r="B7134" s="90"/>
      <c r="C7134" s="90"/>
    </row>
    <row r="7135">
      <c r="A7135" s="101"/>
      <c r="B7135" s="90"/>
      <c r="C7135" s="90"/>
    </row>
    <row r="7136">
      <c r="A7136" s="101"/>
      <c r="B7136" s="90"/>
      <c r="C7136" s="90"/>
    </row>
    <row r="7137">
      <c r="A7137" s="101"/>
      <c r="B7137" s="90"/>
      <c r="C7137" s="90"/>
    </row>
    <row r="7138">
      <c r="A7138" s="101"/>
      <c r="B7138" s="90"/>
      <c r="C7138" s="90"/>
    </row>
    <row r="7139">
      <c r="A7139" s="101"/>
      <c r="B7139" s="90"/>
      <c r="C7139" s="90"/>
    </row>
    <row r="7140">
      <c r="A7140" s="101"/>
      <c r="B7140" s="90"/>
      <c r="C7140" s="90"/>
    </row>
    <row r="7141">
      <c r="A7141" s="101"/>
      <c r="B7141" s="90"/>
      <c r="C7141" s="90"/>
    </row>
    <row r="7142">
      <c r="A7142" s="101"/>
      <c r="B7142" s="90"/>
      <c r="C7142" s="90"/>
    </row>
    <row r="7143">
      <c r="A7143" s="101"/>
      <c r="B7143" s="90"/>
      <c r="C7143" s="90"/>
    </row>
    <row r="7144">
      <c r="A7144" s="101"/>
      <c r="B7144" s="90"/>
      <c r="C7144" s="90"/>
    </row>
    <row r="7145">
      <c r="A7145" s="101"/>
      <c r="B7145" s="90"/>
      <c r="C7145" s="90"/>
    </row>
    <row r="7146">
      <c r="A7146" s="101"/>
      <c r="B7146" s="90"/>
      <c r="C7146" s="90"/>
    </row>
    <row r="7147">
      <c r="A7147" s="101"/>
      <c r="B7147" s="90"/>
      <c r="C7147" s="90"/>
    </row>
    <row r="7148">
      <c r="A7148" s="101"/>
      <c r="B7148" s="90"/>
      <c r="C7148" s="90"/>
    </row>
    <row r="7149">
      <c r="A7149" s="101"/>
      <c r="B7149" s="90"/>
      <c r="C7149" s="90"/>
    </row>
    <row r="7150">
      <c r="A7150" s="101"/>
      <c r="B7150" s="90"/>
      <c r="C7150" s="90"/>
    </row>
    <row r="7151">
      <c r="A7151" s="101"/>
      <c r="B7151" s="90"/>
      <c r="C7151" s="90"/>
    </row>
    <row r="7152">
      <c r="A7152" s="101"/>
      <c r="B7152" s="90"/>
      <c r="C7152" s="90"/>
    </row>
    <row r="7153">
      <c r="A7153" s="101"/>
      <c r="B7153" s="90"/>
      <c r="C7153" s="90"/>
    </row>
    <row r="7154">
      <c r="A7154" s="101"/>
      <c r="B7154" s="90"/>
      <c r="C7154" s="90"/>
    </row>
    <row r="7155">
      <c r="A7155" s="101"/>
      <c r="B7155" s="90"/>
      <c r="C7155" s="90"/>
    </row>
    <row r="7156">
      <c r="A7156" s="101"/>
      <c r="B7156" s="90"/>
      <c r="C7156" s="90"/>
    </row>
    <row r="7157">
      <c r="A7157" s="101"/>
      <c r="B7157" s="90"/>
      <c r="C7157" s="90"/>
    </row>
    <row r="7158">
      <c r="A7158" s="101"/>
      <c r="B7158" s="90"/>
      <c r="C7158" s="90"/>
    </row>
    <row r="7159">
      <c r="A7159" s="101"/>
      <c r="B7159" s="90"/>
      <c r="C7159" s="90"/>
    </row>
    <row r="7160">
      <c r="A7160" s="101"/>
      <c r="B7160" s="90"/>
      <c r="C7160" s="90"/>
    </row>
    <row r="7161">
      <c r="A7161" s="101"/>
      <c r="B7161" s="90"/>
      <c r="C7161" s="90"/>
    </row>
    <row r="7162">
      <c r="A7162" s="101"/>
      <c r="B7162" s="90"/>
      <c r="C7162" s="90"/>
    </row>
    <row r="7163">
      <c r="A7163" s="101"/>
      <c r="B7163" s="90"/>
      <c r="C7163" s="90"/>
    </row>
    <row r="7164">
      <c r="A7164" s="101"/>
      <c r="B7164" s="90"/>
      <c r="C7164" s="90"/>
    </row>
    <row r="7165">
      <c r="A7165" s="101"/>
      <c r="B7165" s="90"/>
      <c r="C7165" s="90"/>
    </row>
    <row r="7166">
      <c r="A7166" s="101"/>
      <c r="B7166" s="90"/>
      <c r="C7166" s="90"/>
    </row>
    <row r="7167">
      <c r="A7167" s="101"/>
      <c r="B7167" s="90"/>
      <c r="C7167" s="90"/>
    </row>
    <row r="7168">
      <c r="A7168" s="101"/>
      <c r="B7168" s="90"/>
      <c r="C7168" s="90"/>
    </row>
    <row r="7169">
      <c r="A7169" s="101"/>
      <c r="B7169" s="90"/>
      <c r="C7169" s="90"/>
    </row>
    <row r="7170">
      <c r="A7170" s="101"/>
      <c r="B7170" s="90"/>
      <c r="C7170" s="90"/>
    </row>
    <row r="7171">
      <c r="A7171" s="101"/>
      <c r="B7171" s="90"/>
      <c r="C7171" s="90"/>
    </row>
    <row r="7172">
      <c r="A7172" s="101"/>
      <c r="B7172" s="90"/>
      <c r="C7172" s="90"/>
    </row>
    <row r="7173">
      <c r="A7173" s="101"/>
      <c r="B7173" s="90"/>
      <c r="C7173" s="90"/>
    </row>
    <row r="7174">
      <c r="A7174" s="101"/>
      <c r="B7174" s="90"/>
      <c r="C7174" s="90"/>
    </row>
    <row r="7175">
      <c r="A7175" s="101"/>
      <c r="B7175" s="90"/>
      <c r="C7175" s="90"/>
    </row>
    <row r="7176">
      <c r="A7176" s="101"/>
      <c r="B7176" s="90"/>
      <c r="C7176" s="90"/>
    </row>
    <row r="7177">
      <c r="A7177" s="101"/>
      <c r="B7177" s="90"/>
      <c r="C7177" s="90"/>
    </row>
    <row r="7178">
      <c r="A7178" s="101"/>
      <c r="B7178" s="90"/>
      <c r="C7178" s="90"/>
    </row>
    <row r="7179">
      <c r="A7179" s="101"/>
      <c r="B7179" s="90"/>
      <c r="C7179" s="90"/>
    </row>
    <row r="7180">
      <c r="A7180" s="101"/>
      <c r="B7180" s="90"/>
      <c r="C7180" s="90"/>
    </row>
    <row r="7181">
      <c r="A7181" s="101"/>
      <c r="B7181" s="90"/>
      <c r="C7181" s="90"/>
    </row>
    <row r="7182">
      <c r="A7182" s="101"/>
      <c r="B7182" s="90"/>
      <c r="C7182" s="90"/>
    </row>
    <row r="7183">
      <c r="A7183" s="101"/>
      <c r="B7183" s="90"/>
      <c r="C7183" s="90"/>
    </row>
    <row r="7184">
      <c r="A7184" s="101"/>
      <c r="B7184" s="90"/>
      <c r="C7184" s="90"/>
    </row>
    <row r="7185">
      <c r="A7185" s="101"/>
      <c r="B7185" s="90"/>
      <c r="C7185" s="90"/>
    </row>
    <row r="7186">
      <c r="A7186" s="101"/>
      <c r="B7186" s="90"/>
      <c r="C7186" s="90"/>
    </row>
    <row r="7187">
      <c r="A7187" s="101"/>
      <c r="B7187" s="90"/>
      <c r="C7187" s="90"/>
    </row>
    <row r="7188">
      <c r="A7188" s="101"/>
      <c r="B7188" s="90"/>
      <c r="C7188" s="90"/>
    </row>
    <row r="7189">
      <c r="A7189" s="101"/>
      <c r="B7189" s="90"/>
      <c r="C7189" s="90"/>
    </row>
    <row r="7190">
      <c r="A7190" s="101"/>
      <c r="B7190" s="90"/>
      <c r="C7190" s="90"/>
    </row>
    <row r="7191">
      <c r="A7191" s="101"/>
      <c r="B7191" s="90"/>
      <c r="C7191" s="90"/>
    </row>
    <row r="7192">
      <c r="A7192" s="101"/>
      <c r="B7192" s="90"/>
      <c r="C7192" s="90"/>
    </row>
    <row r="7193">
      <c r="A7193" s="101"/>
      <c r="B7193" s="90"/>
      <c r="C7193" s="90"/>
    </row>
    <row r="7194">
      <c r="A7194" s="101"/>
      <c r="B7194" s="90"/>
      <c r="C7194" s="90"/>
    </row>
    <row r="7195">
      <c r="A7195" s="101"/>
      <c r="B7195" s="90"/>
      <c r="C7195" s="90"/>
    </row>
    <row r="7196">
      <c r="A7196" s="101"/>
      <c r="B7196" s="90"/>
      <c r="C7196" s="90"/>
    </row>
    <row r="7197">
      <c r="A7197" s="101"/>
      <c r="B7197" s="90"/>
      <c r="C7197" s="90"/>
    </row>
    <row r="7198">
      <c r="A7198" s="101"/>
      <c r="B7198" s="90"/>
      <c r="C7198" s="90"/>
    </row>
    <row r="7199">
      <c r="A7199" s="101"/>
      <c r="B7199" s="90"/>
      <c r="C7199" s="90"/>
    </row>
    <row r="7200">
      <c r="A7200" s="101"/>
      <c r="B7200" s="90"/>
      <c r="C7200" s="90"/>
    </row>
    <row r="7201">
      <c r="A7201" s="101"/>
      <c r="B7201" s="90"/>
      <c r="C7201" s="90"/>
    </row>
    <row r="7202">
      <c r="A7202" s="101"/>
      <c r="B7202" s="90"/>
      <c r="C7202" s="90"/>
    </row>
    <row r="7203">
      <c r="A7203" s="101"/>
      <c r="B7203" s="90"/>
      <c r="C7203" s="90"/>
    </row>
    <row r="7204">
      <c r="A7204" s="101"/>
      <c r="B7204" s="90"/>
      <c r="C7204" s="90"/>
    </row>
    <row r="7205">
      <c r="A7205" s="101"/>
      <c r="B7205" s="90"/>
      <c r="C7205" s="90"/>
    </row>
    <row r="7206">
      <c r="A7206" s="101"/>
      <c r="B7206" s="90"/>
      <c r="C7206" s="90"/>
    </row>
    <row r="7207">
      <c r="A7207" s="101"/>
      <c r="B7207" s="90"/>
      <c r="C7207" s="90"/>
    </row>
    <row r="7208">
      <c r="A7208" s="101"/>
      <c r="B7208" s="90"/>
      <c r="C7208" s="90"/>
    </row>
    <row r="7209">
      <c r="A7209" s="101"/>
      <c r="B7209" s="90"/>
      <c r="C7209" s="90"/>
    </row>
    <row r="7210">
      <c r="A7210" s="101"/>
      <c r="B7210" s="90"/>
      <c r="C7210" s="90"/>
    </row>
    <row r="7211">
      <c r="A7211" s="101"/>
      <c r="B7211" s="90"/>
      <c r="C7211" s="90"/>
    </row>
    <row r="7212">
      <c r="A7212" s="101"/>
      <c r="B7212" s="90"/>
      <c r="C7212" s="90"/>
    </row>
    <row r="7213">
      <c r="A7213" s="101"/>
      <c r="B7213" s="90"/>
      <c r="C7213" s="90"/>
    </row>
    <row r="7214">
      <c r="A7214" s="101"/>
      <c r="B7214" s="90"/>
      <c r="C7214" s="90"/>
    </row>
    <row r="7215">
      <c r="A7215" s="101"/>
      <c r="B7215" s="90"/>
      <c r="C7215" s="90"/>
    </row>
    <row r="7216">
      <c r="A7216" s="101"/>
      <c r="B7216" s="90"/>
      <c r="C7216" s="90"/>
    </row>
    <row r="7217">
      <c r="A7217" s="101"/>
      <c r="B7217" s="90"/>
      <c r="C7217" s="90"/>
    </row>
    <row r="7218">
      <c r="A7218" s="101"/>
      <c r="B7218" s="90"/>
      <c r="C7218" s="90"/>
    </row>
    <row r="7219">
      <c r="A7219" s="101"/>
      <c r="B7219" s="90"/>
      <c r="C7219" s="90"/>
    </row>
    <row r="7220">
      <c r="A7220" s="101"/>
      <c r="B7220" s="90"/>
      <c r="C7220" s="90"/>
    </row>
    <row r="7221">
      <c r="A7221" s="101"/>
      <c r="B7221" s="90"/>
      <c r="C7221" s="90"/>
    </row>
    <row r="7222">
      <c r="A7222" s="101"/>
      <c r="B7222" s="90"/>
      <c r="C7222" s="90"/>
    </row>
    <row r="7223">
      <c r="A7223" s="101"/>
      <c r="B7223" s="90"/>
      <c r="C7223" s="90"/>
    </row>
    <row r="7224">
      <c r="A7224" s="101"/>
      <c r="B7224" s="90"/>
      <c r="C7224" s="90"/>
    </row>
    <row r="7225">
      <c r="A7225" s="101"/>
      <c r="B7225" s="90"/>
      <c r="C7225" s="90"/>
    </row>
    <row r="7226">
      <c r="A7226" s="101"/>
      <c r="B7226" s="90"/>
      <c r="C7226" s="90"/>
    </row>
    <row r="7227">
      <c r="A7227" s="101"/>
      <c r="B7227" s="90"/>
      <c r="C7227" s="90"/>
    </row>
    <row r="7228">
      <c r="A7228" s="101"/>
      <c r="B7228" s="90"/>
      <c r="C7228" s="90"/>
    </row>
    <row r="7229">
      <c r="A7229" s="101"/>
      <c r="B7229" s="90"/>
      <c r="C7229" s="90"/>
    </row>
    <row r="7230">
      <c r="A7230" s="101"/>
      <c r="B7230" s="90"/>
      <c r="C7230" s="90"/>
    </row>
    <row r="7231">
      <c r="A7231" s="101"/>
      <c r="B7231" s="90"/>
      <c r="C7231" s="90"/>
    </row>
    <row r="7232">
      <c r="A7232" s="101"/>
      <c r="B7232" s="90"/>
      <c r="C7232" s="90"/>
    </row>
    <row r="7233">
      <c r="A7233" s="101"/>
      <c r="B7233" s="90"/>
      <c r="C7233" s="90"/>
    </row>
    <row r="7234">
      <c r="A7234" s="101"/>
      <c r="B7234" s="90"/>
      <c r="C7234" s="90"/>
    </row>
    <row r="7235">
      <c r="A7235" s="101"/>
      <c r="B7235" s="90"/>
      <c r="C7235" s="90"/>
    </row>
    <row r="7236">
      <c r="A7236" s="101"/>
      <c r="B7236" s="90"/>
      <c r="C7236" s="90"/>
    </row>
    <row r="7237">
      <c r="A7237" s="101"/>
      <c r="B7237" s="90"/>
      <c r="C7237" s="90"/>
    </row>
    <row r="7238">
      <c r="A7238" s="101"/>
      <c r="B7238" s="90"/>
      <c r="C7238" s="90"/>
    </row>
    <row r="7239">
      <c r="A7239" s="101"/>
      <c r="B7239" s="90"/>
      <c r="C7239" s="90"/>
    </row>
    <row r="7240">
      <c r="A7240" s="101"/>
      <c r="B7240" s="90"/>
      <c r="C7240" s="90"/>
    </row>
    <row r="7241">
      <c r="A7241" s="101"/>
      <c r="B7241" s="90"/>
      <c r="C7241" s="90"/>
    </row>
    <row r="7242">
      <c r="A7242" s="101"/>
      <c r="B7242" s="90"/>
      <c r="C7242" s="90"/>
    </row>
    <row r="7243">
      <c r="A7243" s="101"/>
      <c r="B7243" s="90"/>
      <c r="C7243" s="90"/>
    </row>
    <row r="7244">
      <c r="A7244" s="101"/>
      <c r="B7244" s="90"/>
      <c r="C7244" s="90"/>
    </row>
    <row r="7245">
      <c r="A7245" s="101"/>
      <c r="B7245" s="90"/>
      <c r="C7245" s="90"/>
    </row>
    <row r="7246">
      <c r="A7246" s="101"/>
      <c r="B7246" s="90"/>
      <c r="C7246" s="90"/>
    </row>
    <row r="7247">
      <c r="A7247" s="101"/>
      <c r="B7247" s="90"/>
      <c r="C7247" s="90"/>
    </row>
    <row r="7248">
      <c r="A7248" s="101"/>
      <c r="B7248" s="90"/>
      <c r="C7248" s="90"/>
    </row>
    <row r="7249">
      <c r="A7249" s="101"/>
      <c r="B7249" s="90"/>
      <c r="C7249" s="90"/>
    </row>
    <row r="7250">
      <c r="A7250" s="101"/>
      <c r="B7250" s="90"/>
      <c r="C7250" s="90"/>
    </row>
    <row r="7251">
      <c r="A7251" s="101"/>
      <c r="B7251" s="90"/>
      <c r="C7251" s="90"/>
    </row>
    <row r="7252">
      <c r="A7252" s="101"/>
      <c r="B7252" s="90"/>
      <c r="C7252" s="90"/>
    </row>
    <row r="7253">
      <c r="A7253" s="101"/>
      <c r="B7253" s="90"/>
      <c r="C7253" s="90"/>
    </row>
    <row r="7254">
      <c r="A7254" s="101"/>
      <c r="B7254" s="90"/>
      <c r="C7254" s="90"/>
    </row>
    <row r="7255">
      <c r="A7255" s="101"/>
      <c r="B7255" s="90"/>
      <c r="C7255" s="90"/>
    </row>
    <row r="7256">
      <c r="A7256" s="101"/>
      <c r="B7256" s="90"/>
      <c r="C7256" s="90"/>
    </row>
    <row r="7257">
      <c r="A7257" s="101"/>
      <c r="B7257" s="90"/>
      <c r="C7257" s="90"/>
    </row>
    <row r="7258">
      <c r="A7258" s="101"/>
      <c r="B7258" s="90"/>
      <c r="C7258" s="90"/>
    </row>
    <row r="7259">
      <c r="A7259" s="101"/>
      <c r="B7259" s="90"/>
      <c r="C7259" s="90"/>
    </row>
    <row r="7260">
      <c r="A7260" s="101"/>
      <c r="B7260" s="90"/>
      <c r="C7260" s="90"/>
    </row>
    <row r="7261">
      <c r="A7261" s="101"/>
      <c r="B7261" s="90"/>
      <c r="C7261" s="90"/>
    </row>
    <row r="7262">
      <c r="A7262" s="101"/>
      <c r="B7262" s="90"/>
      <c r="C7262" s="90"/>
    </row>
    <row r="7263">
      <c r="A7263" s="101"/>
      <c r="B7263" s="90"/>
      <c r="C7263" s="90"/>
    </row>
    <row r="7264">
      <c r="A7264" s="101"/>
      <c r="B7264" s="90"/>
      <c r="C7264" s="90"/>
    </row>
    <row r="7265">
      <c r="A7265" s="101"/>
      <c r="B7265" s="90"/>
      <c r="C7265" s="90"/>
    </row>
    <row r="7266">
      <c r="A7266" s="101"/>
      <c r="B7266" s="90"/>
      <c r="C7266" s="90"/>
    </row>
    <row r="7267">
      <c r="A7267" s="101"/>
      <c r="B7267" s="90"/>
      <c r="C7267" s="90"/>
    </row>
    <row r="7268">
      <c r="A7268" s="101"/>
      <c r="B7268" s="90"/>
      <c r="C7268" s="90"/>
    </row>
    <row r="7269">
      <c r="A7269" s="101"/>
      <c r="B7269" s="90"/>
      <c r="C7269" s="90"/>
    </row>
    <row r="7270">
      <c r="A7270" s="101"/>
      <c r="B7270" s="90"/>
      <c r="C7270" s="90"/>
    </row>
    <row r="7271">
      <c r="A7271" s="101"/>
      <c r="B7271" s="90"/>
      <c r="C7271" s="90"/>
    </row>
    <row r="7272">
      <c r="A7272" s="101"/>
      <c r="B7272" s="90"/>
      <c r="C7272" s="90"/>
    </row>
    <row r="7273">
      <c r="A7273" s="101"/>
      <c r="B7273" s="90"/>
      <c r="C7273" s="90"/>
    </row>
    <row r="7274">
      <c r="A7274" s="101"/>
      <c r="B7274" s="90"/>
      <c r="C7274" s="90"/>
    </row>
    <row r="7275">
      <c r="A7275" s="101"/>
      <c r="B7275" s="90"/>
      <c r="C7275" s="90"/>
    </row>
    <row r="7276">
      <c r="A7276" s="101"/>
      <c r="B7276" s="90"/>
      <c r="C7276" s="90"/>
    </row>
    <row r="7277">
      <c r="A7277" s="101"/>
      <c r="B7277" s="90"/>
      <c r="C7277" s="90"/>
    </row>
    <row r="7278">
      <c r="A7278" s="101"/>
      <c r="B7278" s="90"/>
      <c r="C7278" s="90"/>
    </row>
    <row r="7279">
      <c r="A7279" s="101"/>
      <c r="B7279" s="90"/>
      <c r="C7279" s="90"/>
    </row>
    <row r="7280">
      <c r="A7280" s="101"/>
      <c r="B7280" s="90"/>
      <c r="C7280" s="90"/>
    </row>
    <row r="7281">
      <c r="A7281" s="101"/>
      <c r="B7281" s="90"/>
      <c r="C7281" s="90"/>
    </row>
    <row r="7282">
      <c r="A7282" s="101"/>
      <c r="B7282" s="90"/>
      <c r="C7282" s="90"/>
    </row>
    <row r="7283">
      <c r="A7283" s="101"/>
      <c r="B7283" s="90"/>
      <c r="C7283" s="90"/>
    </row>
    <row r="7284">
      <c r="A7284" s="101"/>
      <c r="B7284" s="90"/>
      <c r="C7284" s="90"/>
    </row>
    <row r="7285">
      <c r="A7285" s="101"/>
      <c r="B7285" s="90"/>
      <c r="C7285" s="90"/>
    </row>
    <row r="7286">
      <c r="A7286" s="101"/>
      <c r="B7286" s="90"/>
      <c r="C7286" s="90"/>
    </row>
    <row r="7287">
      <c r="A7287" s="101"/>
      <c r="B7287" s="90"/>
      <c r="C7287" s="90"/>
    </row>
    <row r="7288">
      <c r="A7288" s="101"/>
      <c r="B7288" s="90"/>
      <c r="C7288" s="90"/>
    </row>
    <row r="7289">
      <c r="A7289" s="101"/>
      <c r="B7289" s="90"/>
      <c r="C7289" s="90"/>
    </row>
    <row r="7290">
      <c r="A7290" s="101"/>
      <c r="B7290" s="90"/>
      <c r="C7290" s="90"/>
    </row>
    <row r="7291">
      <c r="A7291" s="101"/>
      <c r="B7291" s="90"/>
      <c r="C7291" s="90"/>
    </row>
    <row r="7292">
      <c r="A7292" s="101"/>
      <c r="B7292" s="90"/>
      <c r="C7292" s="90"/>
    </row>
    <row r="7293">
      <c r="A7293" s="101"/>
      <c r="B7293" s="90"/>
      <c r="C7293" s="90"/>
    </row>
    <row r="7294">
      <c r="A7294" s="101"/>
      <c r="B7294" s="90"/>
      <c r="C7294" s="90"/>
    </row>
    <row r="7295">
      <c r="A7295" s="101"/>
      <c r="B7295" s="90"/>
      <c r="C7295" s="90"/>
    </row>
    <row r="7296">
      <c r="A7296" s="101"/>
      <c r="B7296" s="90"/>
      <c r="C7296" s="90"/>
    </row>
    <row r="7297">
      <c r="A7297" s="101"/>
      <c r="B7297" s="90"/>
      <c r="C7297" s="90"/>
    </row>
    <row r="7298">
      <c r="A7298" s="101"/>
      <c r="B7298" s="90"/>
      <c r="C7298" s="90"/>
    </row>
    <row r="7299">
      <c r="A7299" s="101"/>
      <c r="B7299" s="90"/>
      <c r="C7299" s="90"/>
    </row>
    <row r="7300">
      <c r="A7300" s="101"/>
      <c r="B7300" s="90"/>
      <c r="C7300" s="90"/>
    </row>
    <row r="7301">
      <c r="A7301" s="101"/>
      <c r="B7301" s="90"/>
      <c r="C7301" s="90"/>
    </row>
    <row r="7302">
      <c r="A7302" s="101"/>
      <c r="B7302" s="90"/>
      <c r="C7302" s="90"/>
    </row>
    <row r="7303">
      <c r="A7303" s="101"/>
      <c r="B7303" s="90"/>
      <c r="C7303" s="90"/>
    </row>
    <row r="7304">
      <c r="A7304" s="101"/>
      <c r="B7304" s="90"/>
      <c r="C7304" s="90"/>
    </row>
    <row r="7305">
      <c r="A7305" s="101"/>
      <c r="B7305" s="90"/>
      <c r="C7305" s="90"/>
    </row>
    <row r="7306">
      <c r="A7306" s="101"/>
      <c r="B7306" s="90"/>
      <c r="C7306" s="90"/>
    </row>
    <row r="7307">
      <c r="A7307" s="101"/>
      <c r="B7307" s="90"/>
      <c r="C7307" s="90"/>
    </row>
    <row r="7308">
      <c r="A7308" s="101"/>
      <c r="B7308" s="90"/>
      <c r="C7308" s="90"/>
    </row>
    <row r="7309">
      <c r="A7309" s="101"/>
      <c r="B7309" s="90"/>
      <c r="C7309" s="90"/>
    </row>
    <row r="7310">
      <c r="A7310" s="101"/>
      <c r="B7310" s="90"/>
      <c r="C7310" s="90"/>
    </row>
    <row r="7311">
      <c r="A7311" s="101"/>
      <c r="B7311" s="90"/>
      <c r="C7311" s="90"/>
    </row>
    <row r="7312">
      <c r="A7312" s="101"/>
      <c r="B7312" s="90"/>
      <c r="C7312" s="90"/>
    </row>
    <row r="7313">
      <c r="A7313" s="101"/>
      <c r="B7313" s="90"/>
      <c r="C7313" s="90"/>
    </row>
    <row r="7314">
      <c r="A7314" s="101"/>
      <c r="B7314" s="90"/>
      <c r="C7314" s="90"/>
    </row>
    <row r="7315">
      <c r="A7315" s="101"/>
      <c r="B7315" s="90"/>
      <c r="C7315" s="90"/>
    </row>
    <row r="7316">
      <c r="A7316" s="101"/>
      <c r="B7316" s="90"/>
      <c r="C7316" s="90"/>
    </row>
    <row r="7317">
      <c r="A7317" s="101"/>
      <c r="B7317" s="90"/>
      <c r="C7317" s="90"/>
    </row>
    <row r="7318">
      <c r="A7318" s="101"/>
      <c r="B7318" s="90"/>
      <c r="C7318" s="90"/>
    </row>
    <row r="7319">
      <c r="A7319" s="101"/>
      <c r="B7319" s="90"/>
      <c r="C7319" s="90"/>
    </row>
    <row r="7320">
      <c r="A7320" s="101"/>
      <c r="B7320" s="90"/>
      <c r="C7320" s="90"/>
    </row>
    <row r="7321">
      <c r="A7321" s="101"/>
      <c r="B7321" s="90"/>
      <c r="C7321" s="90"/>
    </row>
    <row r="7322">
      <c r="A7322" s="101"/>
      <c r="B7322" s="90"/>
      <c r="C7322" s="90"/>
    </row>
    <row r="7323">
      <c r="A7323" s="101"/>
      <c r="B7323" s="90"/>
      <c r="C7323" s="90"/>
    </row>
    <row r="7324">
      <c r="A7324" s="101"/>
      <c r="B7324" s="90"/>
      <c r="C7324" s="90"/>
    </row>
    <row r="7325">
      <c r="A7325" s="101"/>
      <c r="B7325" s="90"/>
      <c r="C7325" s="90"/>
    </row>
    <row r="7326">
      <c r="A7326" s="101"/>
      <c r="B7326" s="90"/>
      <c r="C7326" s="90"/>
    </row>
    <row r="7327">
      <c r="A7327" s="101"/>
      <c r="B7327" s="90"/>
      <c r="C7327" s="90"/>
    </row>
    <row r="7328">
      <c r="A7328" s="101"/>
      <c r="B7328" s="90"/>
      <c r="C7328" s="90"/>
    </row>
    <row r="7329">
      <c r="A7329" s="101"/>
      <c r="B7329" s="90"/>
      <c r="C7329" s="90"/>
    </row>
    <row r="7330">
      <c r="A7330" s="101"/>
      <c r="B7330" s="90"/>
      <c r="C7330" s="90"/>
    </row>
    <row r="7331">
      <c r="A7331" s="101"/>
      <c r="B7331" s="90"/>
      <c r="C7331" s="90"/>
    </row>
    <row r="7332">
      <c r="A7332" s="101"/>
      <c r="B7332" s="90"/>
      <c r="C7332" s="90"/>
    </row>
    <row r="7333">
      <c r="A7333" s="101"/>
      <c r="B7333" s="90"/>
      <c r="C7333" s="90"/>
    </row>
    <row r="7334">
      <c r="A7334" s="101"/>
      <c r="B7334" s="90"/>
      <c r="C7334" s="90"/>
    </row>
    <row r="7335">
      <c r="A7335" s="101"/>
      <c r="B7335" s="90"/>
      <c r="C7335" s="90"/>
    </row>
    <row r="7336">
      <c r="A7336" s="101"/>
      <c r="B7336" s="90"/>
      <c r="C7336" s="90"/>
    </row>
    <row r="7337">
      <c r="A7337" s="101"/>
      <c r="B7337" s="90"/>
      <c r="C7337" s="90"/>
    </row>
    <row r="7338">
      <c r="A7338" s="101"/>
      <c r="B7338" s="90"/>
      <c r="C7338" s="90"/>
    </row>
    <row r="7339">
      <c r="A7339" s="101"/>
      <c r="B7339" s="90"/>
      <c r="C7339" s="90"/>
    </row>
    <row r="7340">
      <c r="A7340" s="101"/>
      <c r="B7340" s="90"/>
      <c r="C7340" s="90"/>
    </row>
    <row r="7341">
      <c r="A7341" s="101"/>
      <c r="B7341" s="90"/>
      <c r="C7341" s="90"/>
    </row>
    <row r="7342">
      <c r="A7342" s="101"/>
      <c r="B7342" s="90"/>
      <c r="C7342" s="90"/>
    </row>
    <row r="7343">
      <c r="A7343" s="101"/>
      <c r="B7343" s="90"/>
      <c r="C7343" s="90"/>
    </row>
    <row r="7344">
      <c r="A7344" s="101"/>
      <c r="B7344" s="90"/>
      <c r="C7344" s="90"/>
    </row>
    <row r="7345">
      <c r="A7345" s="101"/>
      <c r="B7345" s="90"/>
      <c r="C7345" s="90"/>
    </row>
    <row r="7346">
      <c r="A7346" s="101"/>
      <c r="B7346" s="90"/>
      <c r="C7346" s="90"/>
    </row>
    <row r="7347">
      <c r="A7347" s="101"/>
      <c r="B7347" s="90"/>
      <c r="C7347" s="90"/>
    </row>
    <row r="7348">
      <c r="A7348" s="101"/>
      <c r="B7348" s="90"/>
      <c r="C7348" s="90"/>
    </row>
    <row r="7349">
      <c r="A7349" s="101"/>
      <c r="B7349" s="90"/>
      <c r="C7349" s="90"/>
    </row>
    <row r="7350">
      <c r="A7350" s="101"/>
      <c r="B7350" s="90"/>
      <c r="C7350" s="90"/>
    </row>
    <row r="7351">
      <c r="A7351" s="101"/>
      <c r="B7351" s="90"/>
      <c r="C7351" s="90"/>
    </row>
    <row r="7352">
      <c r="A7352" s="101"/>
      <c r="B7352" s="90"/>
      <c r="C7352" s="90"/>
    </row>
    <row r="7353">
      <c r="A7353" s="101"/>
      <c r="B7353" s="90"/>
      <c r="C7353" s="90"/>
    </row>
    <row r="7354">
      <c r="A7354" s="101"/>
      <c r="B7354" s="90"/>
      <c r="C7354" s="90"/>
    </row>
    <row r="7355">
      <c r="A7355" s="101"/>
      <c r="B7355" s="90"/>
      <c r="C7355" s="90"/>
    </row>
    <row r="7356">
      <c r="A7356" s="101"/>
      <c r="B7356" s="90"/>
      <c r="C7356" s="90"/>
    </row>
    <row r="7357">
      <c r="A7357" s="101"/>
      <c r="B7357" s="90"/>
      <c r="C7357" s="90"/>
    </row>
    <row r="7358">
      <c r="A7358" s="101"/>
      <c r="B7358" s="90"/>
      <c r="C7358" s="90"/>
    </row>
    <row r="7359">
      <c r="A7359" s="101"/>
      <c r="B7359" s="90"/>
      <c r="C7359" s="90"/>
    </row>
    <row r="7360">
      <c r="A7360" s="101"/>
      <c r="B7360" s="90"/>
      <c r="C7360" s="90"/>
    </row>
    <row r="7361">
      <c r="A7361" s="101"/>
      <c r="B7361" s="90"/>
      <c r="C7361" s="90"/>
    </row>
    <row r="7362">
      <c r="A7362" s="101"/>
      <c r="B7362" s="90"/>
      <c r="C7362" s="90"/>
    </row>
    <row r="7363">
      <c r="A7363" s="101"/>
      <c r="B7363" s="90"/>
      <c r="C7363" s="90"/>
    </row>
    <row r="7364">
      <c r="A7364" s="101"/>
      <c r="B7364" s="90"/>
      <c r="C7364" s="90"/>
    </row>
    <row r="7365">
      <c r="A7365" s="101"/>
      <c r="B7365" s="90"/>
      <c r="C7365" s="90"/>
    </row>
    <row r="7366">
      <c r="A7366" s="101"/>
      <c r="B7366" s="90"/>
      <c r="C7366" s="90"/>
    </row>
    <row r="7367">
      <c r="A7367" s="101"/>
      <c r="B7367" s="90"/>
      <c r="C7367" s="90"/>
    </row>
    <row r="7368">
      <c r="A7368" s="101"/>
      <c r="B7368" s="90"/>
      <c r="C7368" s="90"/>
    </row>
    <row r="7369">
      <c r="A7369" s="101"/>
      <c r="B7369" s="90"/>
      <c r="C7369" s="90"/>
    </row>
    <row r="7370">
      <c r="A7370" s="101"/>
      <c r="B7370" s="90"/>
      <c r="C7370" s="90"/>
    </row>
    <row r="7371">
      <c r="A7371" s="101"/>
      <c r="B7371" s="90"/>
      <c r="C7371" s="90"/>
    </row>
    <row r="7372">
      <c r="A7372" s="101"/>
      <c r="B7372" s="90"/>
      <c r="C7372" s="90"/>
    </row>
    <row r="7373">
      <c r="A7373" s="101"/>
      <c r="B7373" s="90"/>
      <c r="C7373" s="90"/>
    </row>
    <row r="7374">
      <c r="A7374" s="101"/>
      <c r="B7374" s="90"/>
      <c r="C7374" s="90"/>
    </row>
    <row r="7375">
      <c r="A7375" s="101"/>
      <c r="B7375" s="90"/>
      <c r="C7375" s="90"/>
    </row>
    <row r="7376">
      <c r="A7376" s="101"/>
      <c r="B7376" s="90"/>
      <c r="C7376" s="90"/>
    </row>
    <row r="7377">
      <c r="A7377" s="101"/>
      <c r="B7377" s="90"/>
      <c r="C7377" s="90"/>
    </row>
    <row r="7378">
      <c r="A7378" s="101"/>
      <c r="B7378" s="90"/>
      <c r="C7378" s="90"/>
    </row>
    <row r="7379">
      <c r="A7379" s="101"/>
      <c r="B7379" s="90"/>
      <c r="C7379" s="90"/>
    </row>
    <row r="7380">
      <c r="A7380" s="101"/>
      <c r="B7380" s="90"/>
      <c r="C7380" s="90"/>
    </row>
    <row r="7381">
      <c r="A7381" s="101"/>
      <c r="B7381" s="90"/>
      <c r="C7381" s="90"/>
    </row>
    <row r="7382">
      <c r="A7382" s="101"/>
      <c r="B7382" s="90"/>
      <c r="C7382" s="90"/>
    </row>
    <row r="7383">
      <c r="A7383" s="101"/>
      <c r="B7383" s="90"/>
      <c r="C7383" s="90"/>
    </row>
    <row r="7384">
      <c r="A7384" s="101"/>
      <c r="B7384" s="90"/>
      <c r="C7384" s="90"/>
    </row>
    <row r="7385">
      <c r="A7385" s="101"/>
      <c r="B7385" s="90"/>
      <c r="C7385" s="90"/>
    </row>
    <row r="7386">
      <c r="A7386" s="101"/>
      <c r="B7386" s="90"/>
      <c r="C7386" s="90"/>
    </row>
    <row r="7387">
      <c r="A7387" s="101"/>
      <c r="B7387" s="90"/>
      <c r="C7387" s="90"/>
    </row>
    <row r="7388">
      <c r="A7388" s="101"/>
      <c r="B7388" s="90"/>
      <c r="C7388" s="90"/>
    </row>
    <row r="7389">
      <c r="A7389" s="101"/>
      <c r="B7389" s="90"/>
      <c r="C7389" s="90"/>
    </row>
    <row r="7390">
      <c r="A7390" s="101"/>
      <c r="B7390" s="90"/>
      <c r="C7390" s="90"/>
    </row>
    <row r="7391">
      <c r="A7391" s="101"/>
      <c r="B7391" s="90"/>
      <c r="C7391" s="90"/>
    </row>
    <row r="7392">
      <c r="A7392" s="101"/>
      <c r="B7392" s="90"/>
      <c r="C7392" s="90"/>
    </row>
    <row r="7393">
      <c r="A7393" s="101"/>
      <c r="B7393" s="90"/>
      <c r="C7393" s="90"/>
    </row>
    <row r="7394">
      <c r="A7394" s="101"/>
      <c r="B7394" s="90"/>
      <c r="C7394" s="90"/>
    </row>
    <row r="7395">
      <c r="A7395" s="101"/>
      <c r="B7395" s="90"/>
      <c r="C7395" s="90"/>
    </row>
    <row r="7396">
      <c r="A7396" s="101"/>
      <c r="B7396" s="90"/>
      <c r="C7396" s="90"/>
    </row>
    <row r="7397">
      <c r="A7397" s="101"/>
      <c r="B7397" s="90"/>
      <c r="C7397" s="90"/>
    </row>
    <row r="7398">
      <c r="A7398" s="101"/>
      <c r="B7398" s="90"/>
      <c r="C7398" s="90"/>
    </row>
    <row r="7399">
      <c r="A7399" s="101"/>
      <c r="B7399" s="90"/>
      <c r="C7399" s="90"/>
    </row>
    <row r="7400">
      <c r="A7400" s="101"/>
      <c r="B7400" s="90"/>
      <c r="C7400" s="90"/>
    </row>
    <row r="7401">
      <c r="A7401" s="101"/>
      <c r="B7401" s="90"/>
      <c r="C7401" s="90"/>
    </row>
    <row r="7402">
      <c r="A7402" s="101"/>
      <c r="B7402" s="90"/>
      <c r="C7402" s="90"/>
    </row>
    <row r="7403">
      <c r="A7403" s="101"/>
      <c r="B7403" s="90"/>
      <c r="C7403" s="90"/>
    </row>
    <row r="7404">
      <c r="A7404" s="101"/>
      <c r="B7404" s="90"/>
      <c r="C7404" s="90"/>
    </row>
    <row r="7405">
      <c r="A7405" s="101"/>
      <c r="B7405" s="90"/>
      <c r="C7405" s="90"/>
    </row>
    <row r="7406">
      <c r="A7406" s="101"/>
      <c r="B7406" s="90"/>
      <c r="C7406" s="90"/>
    </row>
    <row r="7407">
      <c r="A7407" s="101"/>
      <c r="B7407" s="90"/>
      <c r="C7407" s="90"/>
    </row>
    <row r="7408">
      <c r="A7408" s="101"/>
      <c r="B7408" s="90"/>
      <c r="C7408" s="90"/>
    </row>
    <row r="7409">
      <c r="A7409" s="101"/>
      <c r="B7409" s="90"/>
      <c r="C7409" s="90"/>
    </row>
    <row r="7410">
      <c r="A7410" s="101"/>
      <c r="B7410" s="90"/>
      <c r="C7410" s="90"/>
    </row>
    <row r="7411">
      <c r="A7411" s="101"/>
      <c r="B7411" s="90"/>
      <c r="C7411" s="90"/>
    </row>
    <row r="7412">
      <c r="A7412" s="101"/>
      <c r="B7412" s="90"/>
      <c r="C7412" s="90"/>
    </row>
    <row r="7413">
      <c r="A7413" s="101"/>
      <c r="B7413" s="90"/>
      <c r="C7413" s="90"/>
    </row>
    <row r="7414">
      <c r="A7414" s="101"/>
      <c r="B7414" s="90"/>
      <c r="C7414" s="90"/>
    </row>
    <row r="7415">
      <c r="A7415" s="101"/>
      <c r="B7415" s="90"/>
      <c r="C7415" s="90"/>
    </row>
    <row r="7416">
      <c r="A7416" s="101"/>
      <c r="B7416" s="90"/>
      <c r="C7416" s="90"/>
    </row>
    <row r="7417">
      <c r="A7417" s="101"/>
      <c r="B7417" s="90"/>
      <c r="C7417" s="90"/>
    </row>
    <row r="7418">
      <c r="A7418" s="101"/>
      <c r="B7418" s="90"/>
      <c r="C7418" s="90"/>
    </row>
    <row r="7419">
      <c r="A7419" s="101"/>
      <c r="B7419" s="90"/>
      <c r="C7419" s="90"/>
    </row>
    <row r="7420">
      <c r="A7420" s="101"/>
      <c r="B7420" s="90"/>
      <c r="C7420" s="90"/>
    </row>
    <row r="7421">
      <c r="A7421" s="101"/>
      <c r="B7421" s="90"/>
      <c r="C7421" s="90"/>
    </row>
    <row r="7422">
      <c r="A7422" s="101"/>
      <c r="B7422" s="90"/>
      <c r="C7422" s="90"/>
    </row>
    <row r="7423">
      <c r="A7423" s="101"/>
      <c r="B7423" s="90"/>
      <c r="C7423" s="90"/>
    </row>
    <row r="7424">
      <c r="A7424" s="101"/>
      <c r="B7424" s="90"/>
      <c r="C7424" s="90"/>
    </row>
    <row r="7425">
      <c r="A7425" s="101"/>
      <c r="B7425" s="90"/>
      <c r="C7425" s="90"/>
    </row>
    <row r="7426">
      <c r="A7426" s="101"/>
      <c r="B7426" s="90"/>
      <c r="C7426" s="90"/>
    </row>
    <row r="7427">
      <c r="A7427" s="101"/>
      <c r="B7427" s="90"/>
      <c r="C7427" s="90"/>
    </row>
    <row r="7428">
      <c r="A7428" s="101"/>
      <c r="B7428" s="90"/>
      <c r="C7428" s="90"/>
    </row>
    <row r="7429">
      <c r="A7429" s="101"/>
      <c r="B7429" s="90"/>
      <c r="C7429" s="90"/>
    </row>
    <row r="7430">
      <c r="A7430" s="101"/>
      <c r="B7430" s="90"/>
      <c r="C7430" s="90"/>
    </row>
    <row r="7431">
      <c r="A7431" s="101"/>
      <c r="B7431" s="90"/>
      <c r="C7431" s="90"/>
    </row>
    <row r="7432">
      <c r="A7432" s="101"/>
      <c r="B7432" s="90"/>
      <c r="C7432" s="90"/>
    </row>
    <row r="7433">
      <c r="A7433" s="101"/>
      <c r="B7433" s="90"/>
      <c r="C7433" s="90"/>
    </row>
    <row r="7434">
      <c r="A7434" s="101"/>
      <c r="B7434" s="90"/>
      <c r="C7434" s="90"/>
    </row>
    <row r="7435">
      <c r="A7435" s="101"/>
      <c r="B7435" s="90"/>
      <c r="C7435" s="90"/>
    </row>
    <row r="7436">
      <c r="A7436" s="101"/>
      <c r="B7436" s="90"/>
      <c r="C7436" s="90"/>
    </row>
    <row r="7437">
      <c r="A7437" s="101"/>
      <c r="B7437" s="90"/>
      <c r="C7437" s="90"/>
    </row>
    <row r="7438">
      <c r="A7438" s="101"/>
      <c r="B7438" s="90"/>
      <c r="C7438" s="90"/>
    </row>
    <row r="7439">
      <c r="A7439" s="101"/>
      <c r="B7439" s="90"/>
      <c r="C7439" s="90"/>
    </row>
    <row r="7440">
      <c r="A7440" s="101"/>
      <c r="B7440" s="90"/>
      <c r="C7440" s="90"/>
    </row>
    <row r="7441">
      <c r="A7441" s="101"/>
      <c r="B7441" s="90"/>
      <c r="C7441" s="90"/>
    </row>
    <row r="7442">
      <c r="A7442" s="101"/>
      <c r="B7442" s="90"/>
      <c r="C7442" s="90"/>
    </row>
    <row r="7443">
      <c r="A7443" s="101"/>
      <c r="B7443" s="90"/>
      <c r="C7443" s="90"/>
    </row>
    <row r="7444">
      <c r="A7444" s="101"/>
      <c r="B7444" s="90"/>
      <c r="C7444" s="90"/>
    </row>
    <row r="7445">
      <c r="A7445" s="101"/>
      <c r="B7445" s="90"/>
      <c r="C7445" s="90"/>
    </row>
    <row r="7446">
      <c r="A7446" s="101"/>
      <c r="B7446" s="90"/>
      <c r="C7446" s="90"/>
    </row>
    <row r="7447">
      <c r="A7447" s="101"/>
      <c r="B7447" s="90"/>
      <c r="C7447" s="90"/>
    </row>
    <row r="7448">
      <c r="A7448" s="101"/>
      <c r="B7448" s="90"/>
      <c r="C7448" s="90"/>
    </row>
    <row r="7449">
      <c r="A7449" s="101"/>
      <c r="B7449" s="90"/>
      <c r="C7449" s="90"/>
    </row>
    <row r="7450">
      <c r="A7450" s="101"/>
      <c r="B7450" s="90"/>
      <c r="C7450" s="90"/>
    </row>
    <row r="7451">
      <c r="A7451" s="101"/>
      <c r="B7451" s="90"/>
      <c r="C7451" s="90"/>
    </row>
    <row r="7452">
      <c r="A7452" s="101"/>
      <c r="B7452" s="90"/>
      <c r="C7452" s="90"/>
    </row>
    <row r="7453">
      <c r="A7453" s="101"/>
      <c r="B7453" s="90"/>
      <c r="C7453" s="90"/>
    </row>
    <row r="7454">
      <c r="A7454" s="101"/>
      <c r="B7454" s="90"/>
      <c r="C7454" s="90"/>
    </row>
    <row r="7455">
      <c r="A7455" s="101"/>
      <c r="B7455" s="90"/>
      <c r="C7455" s="90"/>
    </row>
    <row r="7456">
      <c r="A7456" s="101"/>
      <c r="B7456" s="90"/>
      <c r="C7456" s="90"/>
    </row>
    <row r="7457">
      <c r="A7457" s="101"/>
      <c r="B7457" s="90"/>
      <c r="C7457" s="90"/>
    </row>
    <row r="7458">
      <c r="A7458" s="101"/>
      <c r="B7458" s="90"/>
      <c r="C7458" s="90"/>
    </row>
    <row r="7459">
      <c r="A7459" s="101"/>
      <c r="B7459" s="90"/>
      <c r="C7459" s="90"/>
    </row>
    <row r="7460">
      <c r="A7460" s="101"/>
      <c r="B7460" s="90"/>
      <c r="C7460" s="90"/>
    </row>
    <row r="7461">
      <c r="A7461" s="101"/>
      <c r="B7461" s="90"/>
      <c r="C7461" s="90"/>
    </row>
    <row r="7462">
      <c r="A7462" s="101"/>
      <c r="B7462" s="90"/>
      <c r="C7462" s="90"/>
    </row>
    <row r="7463">
      <c r="A7463" s="101"/>
      <c r="B7463" s="90"/>
      <c r="C7463" s="90"/>
    </row>
    <row r="7464">
      <c r="A7464" s="101"/>
      <c r="B7464" s="90"/>
      <c r="C7464" s="90"/>
    </row>
    <row r="7465">
      <c r="A7465" s="101"/>
      <c r="B7465" s="90"/>
      <c r="C7465" s="90"/>
    </row>
    <row r="7466">
      <c r="A7466" s="101"/>
      <c r="B7466" s="90"/>
      <c r="C7466" s="90"/>
    </row>
    <row r="7467">
      <c r="A7467" s="101"/>
      <c r="B7467" s="90"/>
      <c r="C7467" s="90"/>
    </row>
    <row r="7468">
      <c r="A7468" s="101"/>
      <c r="B7468" s="90"/>
      <c r="C7468" s="90"/>
    </row>
    <row r="7469">
      <c r="A7469" s="101"/>
      <c r="B7469" s="90"/>
      <c r="C7469" s="90"/>
    </row>
    <row r="7470">
      <c r="A7470" s="101"/>
      <c r="B7470" s="90"/>
      <c r="C7470" s="90"/>
    </row>
    <row r="7471">
      <c r="A7471" s="101"/>
      <c r="B7471" s="90"/>
      <c r="C7471" s="90"/>
    </row>
    <row r="7472">
      <c r="A7472" s="101"/>
      <c r="B7472" s="90"/>
      <c r="C7472" s="90"/>
    </row>
    <row r="7473">
      <c r="A7473" s="101"/>
      <c r="B7473" s="90"/>
      <c r="C7473" s="90"/>
    </row>
    <row r="7474">
      <c r="A7474" s="101"/>
      <c r="B7474" s="90"/>
      <c r="C7474" s="90"/>
    </row>
    <row r="7475">
      <c r="A7475" s="101"/>
      <c r="B7475" s="90"/>
      <c r="C7475" s="90"/>
    </row>
    <row r="7476">
      <c r="A7476" s="101"/>
      <c r="B7476" s="90"/>
      <c r="C7476" s="90"/>
    </row>
    <row r="7477">
      <c r="A7477" s="101"/>
      <c r="B7477" s="90"/>
      <c r="C7477" s="90"/>
    </row>
    <row r="7478">
      <c r="A7478" s="101"/>
      <c r="B7478" s="90"/>
      <c r="C7478" s="90"/>
    </row>
    <row r="7479">
      <c r="A7479" s="101"/>
      <c r="B7479" s="90"/>
      <c r="C7479" s="90"/>
    </row>
    <row r="7480">
      <c r="A7480" s="101"/>
      <c r="B7480" s="90"/>
      <c r="C7480" s="90"/>
    </row>
    <row r="7481">
      <c r="A7481" s="101"/>
      <c r="B7481" s="90"/>
      <c r="C7481" s="90"/>
    </row>
    <row r="7482">
      <c r="A7482" s="101"/>
      <c r="B7482" s="90"/>
      <c r="C7482" s="90"/>
    </row>
    <row r="7483">
      <c r="A7483" s="101"/>
      <c r="B7483" s="90"/>
      <c r="C7483" s="90"/>
    </row>
    <row r="7484">
      <c r="A7484" s="101"/>
      <c r="B7484" s="90"/>
      <c r="C7484" s="90"/>
    </row>
    <row r="7485">
      <c r="A7485" s="101"/>
      <c r="B7485" s="90"/>
      <c r="C7485" s="90"/>
    </row>
    <row r="7486">
      <c r="A7486" s="101"/>
      <c r="B7486" s="90"/>
      <c r="C7486" s="90"/>
    </row>
    <row r="7487">
      <c r="A7487" s="101"/>
      <c r="B7487" s="90"/>
      <c r="C7487" s="90"/>
    </row>
    <row r="7488">
      <c r="A7488" s="101"/>
      <c r="B7488" s="90"/>
      <c r="C7488" s="90"/>
    </row>
    <row r="7489">
      <c r="A7489" s="101"/>
      <c r="B7489" s="90"/>
      <c r="C7489" s="90"/>
    </row>
    <row r="7490">
      <c r="A7490" s="101"/>
      <c r="B7490" s="90"/>
      <c r="C7490" s="90"/>
    </row>
    <row r="7491">
      <c r="A7491" s="101"/>
      <c r="B7491" s="90"/>
      <c r="C7491" s="90"/>
    </row>
    <row r="7492">
      <c r="A7492" s="101"/>
      <c r="B7492" s="90"/>
      <c r="C7492" s="90"/>
    </row>
    <row r="7493">
      <c r="A7493" s="101"/>
      <c r="B7493" s="90"/>
      <c r="C7493" s="90"/>
    </row>
    <row r="7494">
      <c r="A7494" s="101"/>
      <c r="B7494" s="90"/>
      <c r="C7494" s="90"/>
    </row>
    <row r="7495">
      <c r="A7495" s="101"/>
      <c r="B7495" s="90"/>
      <c r="C7495" s="90"/>
    </row>
    <row r="7496">
      <c r="A7496" s="101"/>
      <c r="B7496" s="90"/>
      <c r="C7496" s="90"/>
    </row>
    <row r="7497">
      <c r="A7497" s="101"/>
      <c r="B7497" s="90"/>
      <c r="C7497" s="90"/>
    </row>
    <row r="7498">
      <c r="A7498" s="101"/>
      <c r="B7498" s="90"/>
      <c r="C7498" s="90"/>
    </row>
    <row r="7499">
      <c r="A7499" s="101"/>
      <c r="B7499" s="90"/>
      <c r="C7499" s="90"/>
    </row>
    <row r="7500">
      <c r="A7500" s="101"/>
      <c r="B7500" s="90"/>
      <c r="C7500" s="90"/>
    </row>
    <row r="7501">
      <c r="A7501" s="101"/>
      <c r="B7501" s="90"/>
      <c r="C7501" s="90"/>
    </row>
    <row r="7502">
      <c r="A7502" s="101"/>
      <c r="B7502" s="90"/>
      <c r="C7502" s="90"/>
    </row>
    <row r="7503">
      <c r="A7503" s="101"/>
      <c r="B7503" s="90"/>
      <c r="C7503" s="90"/>
    </row>
    <row r="7504">
      <c r="A7504" s="101"/>
      <c r="B7504" s="90"/>
      <c r="C7504" s="90"/>
    </row>
    <row r="7505">
      <c r="A7505" s="101"/>
      <c r="B7505" s="90"/>
      <c r="C7505" s="90"/>
    </row>
    <row r="7506">
      <c r="A7506" s="101"/>
      <c r="B7506" s="90"/>
      <c r="C7506" s="90"/>
    </row>
    <row r="7507">
      <c r="A7507" s="101"/>
      <c r="B7507" s="90"/>
      <c r="C7507" s="90"/>
    </row>
    <row r="7508">
      <c r="A7508" s="101"/>
      <c r="B7508" s="90"/>
      <c r="C7508" s="90"/>
    </row>
    <row r="7509">
      <c r="A7509" s="101"/>
      <c r="B7509" s="90"/>
      <c r="C7509" s="90"/>
    </row>
    <row r="7510">
      <c r="A7510" s="101"/>
      <c r="B7510" s="90"/>
      <c r="C7510" s="90"/>
    </row>
    <row r="7511">
      <c r="A7511" s="101"/>
      <c r="B7511" s="90"/>
      <c r="C7511" s="90"/>
    </row>
    <row r="7512">
      <c r="A7512" s="101"/>
      <c r="B7512" s="90"/>
      <c r="C7512" s="90"/>
    </row>
    <row r="7513">
      <c r="A7513" s="101"/>
      <c r="B7513" s="90"/>
      <c r="C7513" s="90"/>
    </row>
    <row r="7514">
      <c r="A7514" s="101"/>
      <c r="B7514" s="90"/>
      <c r="C7514" s="90"/>
    </row>
    <row r="7515">
      <c r="A7515" s="101"/>
      <c r="B7515" s="90"/>
      <c r="C7515" s="90"/>
    </row>
    <row r="7516">
      <c r="A7516" s="101"/>
      <c r="B7516" s="90"/>
      <c r="C7516" s="90"/>
    </row>
    <row r="7517">
      <c r="A7517" s="101"/>
      <c r="B7517" s="90"/>
      <c r="C7517" s="90"/>
    </row>
    <row r="7518">
      <c r="A7518" s="101"/>
      <c r="B7518" s="90"/>
      <c r="C7518" s="90"/>
    </row>
    <row r="7519">
      <c r="A7519" s="101"/>
      <c r="B7519" s="90"/>
      <c r="C7519" s="90"/>
    </row>
    <row r="7520">
      <c r="A7520" s="101"/>
      <c r="B7520" s="90"/>
      <c r="C7520" s="90"/>
    </row>
    <row r="7521">
      <c r="A7521" s="101"/>
      <c r="B7521" s="90"/>
      <c r="C7521" s="90"/>
    </row>
    <row r="7522">
      <c r="A7522" s="101"/>
      <c r="B7522" s="90"/>
      <c r="C7522" s="90"/>
    </row>
    <row r="7523">
      <c r="A7523" s="101"/>
      <c r="B7523" s="90"/>
      <c r="C7523" s="90"/>
    </row>
    <row r="7524">
      <c r="A7524" s="101"/>
      <c r="B7524" s="90"/>
      <c r="C7524" s="90"/>
    </row>
    <row r="7525">
      <c r="A7525" s="101"/>
      <c r="B7525" s="90"/>
      <c r="C7525" s="90"/>
    </row>
    <row r="7526">
      <c r="A7526" s="101"/>
      <c r="B7526" s="90"/>
      <c r="C7526" s="90"/>
    </row>
    <row r="7527">
      <c r="A7527" s="101"/>
      <c r="B7527" s="90"/>
      <c r="C7527" s="90"/>
    </row>
    <row r="7528">
      <c r="A7528" s="101"/>
      <c r="B7528" s="90"/>
      <c r="C7528" s="90"/>
    </row>
    <row r="7529">
      <c r="A7529" s="101"/>
      <c r="B7529" s="90"/>
      <c r="C7529" s="90"/>
    </row>
    <row r="7530">
      <c r="A7530" s="101"/>
      <c r="B7530" s="90"/>
      <c r="C7530" s="90"/>
    </row>
    <row r="7531">
      <c r="A7531" s="101"/>
      <c r="B7531" s="90"/>
      <c r="C7531" s="90"/>
    </row>
    <row r="7532">
      <c r="A7532" s="101"/>
      <c r="B7532" s="90"/>
      <c r="C7532" s="90"/>
    </row>
    <row r="7533">
      <c r="A7533" s="101"/>
      <c r="B7533" s="90"/>
      <c r="C7533" s="90"/>
    </row>
    <row r="7534">
      <c r="A7534" s="101"/>
      <c r="B7534" s="90"/>
      <c r="C7534" s="90"/>
    </row>
    <row r="7535">
      <c r="A7535" s="101"/>
      <c r="B7535" s="90"/>
      <c r="C7535" s="90"/>
    </row>
    <row r="7536">
      <c r="A7536" s="101"/>
      <c r="B7536" s="90"/>
      <c r="C7536" s="90"/>
    </row>
    <row r="7537">
      <c r="A7537" s="101"/>
      <c r="B7537" s="90"/>
      <c r="C7537" s="90"/>
    </row>
    <row r="7538">
      <c r="A7538" s="101"/>
      <c r="B7538" s="90"/>
      <c r="C7538" s="90"/>
    </row>
    <row r="7539">
      <c r="A7539" s="101"/>
      <c r="B7539" s="90"/>
      <c r="C7539" s="90"/>
    </row>
    <row r="7540">
      <c r="A7540" s="101"/>
      <c r="B7540" s="90"/>
      <c r="C7540" s="90"/>
    </row>
    <row r="7541">
      <c r="A7541" s="101"/>
      <c r="B7541" s="90"/>
      <c r="C7541" s="90"/>
    </row>
    <row r="7542">
      <c r="A7542" s="101"/>
      <c r="B7542" s="90"/>
      <c r="C7542" s="90"/>
    </row>
    <row r="7543">
      <c r="A7543" s="101"/>
      <c r="B7543" s="90"/>
      <c r="C7543" s="90"/>
    </row>
    <row r="7544">
      <c r="A7544" s="101"/>
      <c r="B7544" s="90"/>
      <c r="C7544" s="90"/>
    </row>
    <row r="7545">
      <c r="A7545" s="101"/>
      <c r="B7545" s="90"/>
      <c r="C7545" s="90"/>
    </row>
    <row r="7546">
      <c r="A7546" s="101"/>
      <c r="B7546" s="90"/>
      <c r="C7546" s="90"/>
    </row>
    <row r="7547">
      <c r="A7547" s="101"/>
      <c r="B7547" s="90"/>
      <c r="C7547" s="90"/>
    </row>
    <row r="7548">
      <c r="A7548" s="101"/>
      <c r="B7548" s="90"/>
      <c r="C7548" s="90"/>
    </row>
    <row r="7549">
      <c r="A7549" s="101"/>
      <c r="B7549" s="90"/>
      <c r="C7549" s="90"/>
    </row>
    <row r="7550">
      <c r="A7550" s="101"/>
      <c r="B7550" s="90"/>
      <c r="C7550" s="90"/>
    </row>
    <row r="7551">
      <c r="A7551" s="101"/>
      <c r="B7551" s="90"/>
      <c r="C7551" s="90"/>
    </row>
    <row r="7552">
      <c r="A7552" s="101"/>
      <c r="B7552" s="90"/>
      <c r="C7552" s="90"/>
    </row>
    <row r="7553">
      <c r="A7553" s="101"/>
      <c r="B7553" s="90"/>
      <c r="C7553" s="90"/>
    </row>
    <row r="7554">
      <c r="A7554" s="101"/>
      <c r="B7554" s="90"/>
      <c r="C7554" s="90"/>
    </row>
    <row r="7555">
      <c r="A7555" s="101"/>
      <c r="B7555" s="90"/>
      <c r="C7555" s="90"/>
    </row>
    <row r="7556">
      <c r="A7556" s="101"/>
      <c r="B7556" s="90"/>
      <c r="C7556" s="90"/>
    </row>
    <row r="7557">
      <c r="A7557" s="101"/>
      <c r="B7557" s="90"/>
      <c r="C7557" s="90"/>
    </row>
    <row r="7558">
      <c r="A7558" s="101"/>
      <c r="B7558" s="90"/>
      <c r="C7558" s="90"/>
    </row>
    <row r="7559">
      <c r="A7559" s="101"/>
      <c r="B7559" s="90"/>
      <c r="C7559" s="90"/>
    </row>
    <row r="7560">
      <c r="A7560" s="101"/>
      <c r="B7560" s="90"/>
      <c r="C7560" s="90"/>
    </row>
    <row r="7561">
      <c r="A7561" s="101"/>
      <c r="B7561" s="90"/>
      <c r="C7561" s="90"/>
    </row>
    <row r="7562">
      <c r="A7562" s="101"/>
      <c r="B7562" s="90"/>
      <c r="C7562" s="90"/>
    </row>
    <row r="7563">
      <c r="A7563" s="101"/>
      <c r="B7563" s="90"/>
      <c r="C7563" s="90"/>
    </row>
    <row r="7564">
      <c r="A7564" s="101"/>
      <c r="B7564" s="90"/>
      <c r="C7564" s="90"/>
    </row>
    <row r="7565">
      <c r="A7565" s="101"/>
      <c r="B7565" s="90"/>
      <c r="C7565" s="90"/>
    </row>
    <row r="7566">
      <c r="A7566" s="101"/>
      <c r="B7566" s="90"/>
      <c r="C7566" s="90"/>
    </row>
    <row r="7567">
      <c r="A7567" s="101"/>
      <c r="B7567" s="90"/>
      <c r="C7567" s="90"/>
    </row>
    <row r="7568">
      <c r="A7568" s="101"/>
      <c r="B7568" s="90"/>
      <c r="C7568" s="90"/>
    </row>
    <row r="7569">
      <c r="A7569" s="101"/>
      <c r="B7569" s="90"/>
      <c r="C7569" s="90"/>
    </row>
    <row r="7570">
      <c r="A7570" s="101"/>
      <c r="B7570" s="90"/>
      <c r="C7570" s="90"/>
    </row>
    <row r="7571">
      <c r="A7571" s="101"/>
      <c r="B7571" s="90"/>
      <c r="C7571" s="90"/>
    </row>
    <row r="7572">
      <c r="A7572" s="101"/>
      <c r="B7572" s="90"/>
      <c r="C7572" s="90"/>
    </row>
    <row r="7573">
      <c r="A7573" s="101"/>
      <c r="B7573" s="90"/>
      <c r="C7573" s="90"/>
    </row>
    <row r="7574">
      <c r="A7574" s="101"/>
      <c r="B7574" s="90"/>
      <c r="C7574" s="90"/>
    </row>
    <row r="7575">
      <c r="A7575" s="101"/>
      <c r="B7575" s="90"/>
      <c r="C7575" s="90"/>
    </row>
    <row r="7576">
      <c r="A7576" s="101"/>
      <c r="B7576" s="90"/>
      <c r="C7576" s="90"/>
    </row>
    <row r="7577">
      <c r="A7577" s="101"/>
      <c r="B7577" s="90"/>
      <c r="C7577" s="90"/>
    </row>
    <row r="7578">
      <c r="A7578" s="101"/>
      <c r="B7578" s="90"/>
      <c r="C7578" s="90"/>
    </row>
    <row r="7579">
      <c r="A7579" s="101"/>
      <c r="B7579" s="90"/>
      <c r="C7579" s="90"/>
    </row>
    <row r="7580">
      <c r="A7580" s="101"/>
      <c r="B7580" s="90"/>
      <c r="C7580" s="90"/>
    </row>
    <row r="7581">
      <c r="A7581" s="101"/>
      <c r="B7581" s="90"/>
      <c r="C7581" s="90"/>
    </row>
    <row r="7582">
      <c r="A7582" s="101"/>
      <c r="B7582" s="90"/>
      <c r="C7582" s="90"/>
    </row>
    <row r="7583">
      <c r="A7583" s="101"/>
      <c r="B7583" s="90"/>
      <c r="C7583" s="90"/>
    </row>
    <row r="7584">
      <c r="A7584" s="101"/>
      <c r="B7584" s="90"/>
      <c r="C7584" s="90"/>
    </row>
    <row r="7585">
      <c r="A7585" s="101"/>
      <c r="B7585" s="90"/>
      <c r="C7585" s="90"/>
    </row>
    <row r="7586">
      <c r="A7586" s="101"/>
      <c r="B7586" s="90"/>
      <c r="C7586" s="90"/>
    </row>
    <row r="7587">
      <c r="A7587" s="101"/>
      <c r="B7587" s="90"/>
      <c r="C7587" s="90"/>
    </row>
    <row r="7588">
      <c r="A7588" s="101"/>
      <c r="B7588" s="90"/>
      <c r="C7588" s="90"/>
    </row>
    <row r="7589">
      <c r="A7589" s="101"/>
      <c r="B7589" s="90"/>
      <c r="C7589" s="90"/>
    </row>
    <row r="7590">
      <c r="A7590" s="101"/>
      <c r="B7590" s="90"/>
      <c r="C7590" s="90"/>
    </row>
    <row r="7591">
      <c r="A7591" s="101"/>
      <c r="B7591" s="90"/>
      <c r="C7591" s="90"/>
    </row>
    <row r="7592">
      <c r="A7592" s="101"/>
      <c r="B7592" s="90"/>
      <c r="C7592" s="90"/>
    </row>
    <row r="7593">
      <c r="A7593" s="101"/>
      <c r="B7593" s="90"/>
      <c r="C7593" s="90"/>
    </row>
    <row r="7594">
      <c r="A7594" s="101"/>
      <c r="B7594" s="90"/>
      <c r="C7594" s="90"/>
    </row>
    <row r="7595">
      <c r="A7595" s="101"/>
      <c r="B7595" s="90"/>
      <c r="C7595" s="90"/>
    </row>
    <row r="7596">
      <c r="A7596" s="101"/>
      <c r="B7596" s="90"/>
      <c r="C7596" s="90"/>
    </row>
    <row r="7597">
      <c r="A7597" s="101"/>
      <c r="B7597" s="90"/>
      <c r="C7597" s="90"/>
    </row>
    <row r="7598">
      <c r="A7598" s="101"/>
      <c r="B7598" s="90"/>
      <c r="C7598" s="90"/>
    </row>
    <row r="7599">
      <c r="A7599" s="101"/>
      <c r="B7599" s="90"/>
      <c r="C7599" s="90"/>
    </row>
    <row r="7600">
      <c r="A7600" s="101"/>
      <c r="B7600" s="90"/>
      <c r="C7600" s="90"/>
    </row>
    <row r="7601">
      <c r="A7601" s="101"/>
      <c r="B7601" s="90"/>
      <c r="C7601" s="90"/>
    </row>
    <row r="7602">
      <c r="A7602" s="101"/>
      <c r="B7602" s="90"/>
      <c r="C7602" s="90"/>
    </row>
    <row r="7603">
      <c r="A7603" s="101"/>
      <c r="B7603" s="90"/>
      <c r="C7603" s="90"/>
    </row>
    <row r="7604">
      <c r="A7604" s="101"/>
      <c r="B7604" s="90"/>
      <c r="C7604" s="90"/>
    </row>
    <row r="7605">
      <c r="A7605" s="101"/>
      <c r="B7605" s="90"/>
      <c r="C7605" s="90"/>
    </row>
    <row r="7606">
      <c r="A7606" s="101"/>
      <c r="B7606" s="90"/>
      <c r="C7606" s="90"/>
    </row>
    <row r="7607">
      <c r="A7607" s="101"/>
      <c r="B7607" s="90"/>
      <c r="C7607" s="90"/>
    </row>
    <row r="7608">
      <c r="A7608" s="101"/>
      <c r="B7608" s="90"/>
      <c r="C7608" s="90"/>
    </row>
    <row r="7609">
      <c r="A7609" s="101"/>
      <c r="B7609" s="90"/>
      <c r="C7609" s="90"/>
    </row>
    <row r="7610">
      <c r="A7610" s="101"/>
      <c r="B7610" s="90"/>
      <c r="C7610" s="90"/>
    </row>
    <row r="7611">
      <c r="A7611" s="101"/>
      <c r="B7611" s="90"/>
      <c r="C7611" s="90"/>
    </row>
    <row r="7612">
      <c r="A7612" s="101"/>
      <c r="B7612" s="90"/>
      <c r="C7612" s="90"/>
    </row>
    <row r="7613">
      <c r="A7613" s="101"/>
      <c r="B7613" s="90"/>
      <c r="C7613" s="90"/>
    </row>
    <row r="7614">
      <c r="A7614" s="101"/>
      <c r="B7614" s="90"/>
      <c r="C7614" s="90"/>
    </row>
    <row r="7615">
      <c r="A7615" s="101"/>
      <c r="B7615" s="90"/>
      <c r="C7615" s="90"/>
    </row>
    <row r="7616">
      <c r="A7616" s="101"/>
      <c r="B7616" s="90"/>
      <c r="C7616" s="90"/>
    </row>
    <row r="7617">
      <c r="A7617" s="101"/>
      <c r="B7617" s="90"/>
      <c r="C7617" s="90"/>
    </row>
    <row r="7618">
      <c r="A7618" s="101"/>
      <c r="B7618" s="90"/>
      <c r="C7618" s="90"/>
    </row>
    <row r="7619">
      <c r="A7619" s="101"/>
      <c r="B7619" s="90"/>
      <c r="C7619" s="90"/>
    </row>
    <row r="7620">
      <c r="A7620" s="101"/>
      <c r="B7620" s="90"/>
      <c r="C7620" s="90"/>
    </row>
    <row r="7621">
      <c r="A7621" s="101"/>
      <c r="B7621" s="90"/>
      <c r="C7621" s="90"/>
    </row>
    <row r="7622">
      <c r="A7622" s="101"/>
      <c r="B7622" s="90"/>
      <c r="C7622" s="90"/>
    </row>
    <row r="7623">
      <c r="A7623" s="101"/>
      <c r="B7623" s="90"/>
      <c r="C7623" s="90"/>
    </row>
    <row r="7624">
      <c r="A7624" s="101"/>
      <c r="B7624" s="90"/>
      <c r="C7624" s="90"/>
    </row>
    <row r="7625">
      <c r="A7625" s="101"/>
      <c r="B7625" s="90"/>
      <c r="C7625" s="90"/>
    </row>
    <row r="7626">
      <c r="A7626" s="101"/>
      <c r="B7626" s="90"/>
      <c r="C7626" s="90"/>
    </row>
    <row r="7627">
      <c r="A7627" s="101"/>
      <c r="B7627" s="90"/>
      <c r="C7627" s="90"/>
    </row>
    <row r="7628">
      <c r="A7628" s="101"/>
      <c r="B7628" s="90"/>
      <c r="C7628" s="90"/>
    </row>
    <row r="7629">
      <c r="A7629" s="101"/>
      <c r="B7629" s="90"/>
      <c r="C7629" s="90"/>
    </row>
    <row r="7630">
      <c r="A7630" s="101"/>
      <c r="B7630" s="90"/>
      <c r="C7630" s="90"/>
    </row>
    <row r="7631">
      <c r="A7631" s="101"/>
      <c r="B7631" s="90"/>
      <c r="C7631" s="90"/>
    </row>
    <row r="7632">
      <c r="A7632" s="101"/>
      <c r="B7632" s="90"/>
      <c r="C7632" s="90"/>
    </row>
    <row r="7633">
      <c r="A7633" s="101"/>
      <c r="B7633" s="90"/>
      <c r="C7633" s="90"/>
    </row>
    <row r="7634">
      <c r="A7634" s="101"/>
      <c r="B7634" s="90"/>
      <c r="C7634" s="90"/>
    </row>
    <row r="7635">
      <c r="A7635" s="101"/>
      <c r="B7635" s="90"/>
      <c r="C7635" s="90"/>
    </row>
    <row r="7636">
      <c r="A7636" s="101"/>
      <c r="B7636" s="90"/>
      <c r="C7636" s="90"/>
    </row>
    <row r="7637">
      <c r="A7637" s="101"/>
      <c r="B7637" s="90"/>
      <c r="C7637" s="90"/>
    </row>
    <row r="7638">
      <c r="A7638" s="101"/>
      <c r="B7638" s="90"/>
      <c r="C7638" s="90"/>
    </row>
    <row r="7639">
      <c r="A7639" s="101"/>
      <c r="B7639" s="90"/>
      <c r="C7639" s="90"/>
    </row>
    <row r="7640">
      <c r="A7640" s="101"/>
      <c r="B7640" s="90"/>
      <c r="C7640" s="90"/>
    </row>
    <row r="7641">
      <c r="A7641" s="101"/>
      <c r="B7641" s="90"/>
      <c r="C7641" s="90"/>
    </row>
    <row r="7642">
      <c r="A7642" s="101"/>
      <c r="B7642" s="90"/>
      <c r="C7642" s="90"/>
    </row>
    <row r="7643">
      <c r="A7643" s="101"/>
      <c r="B7643" s="90"/>
      <c r="C7643" s="90"/>
    </row>
    <row r="7644">
      <c r="A7644" s="101"/>
      <c r="B7644" s="90"/>
      <c r="C7644" s="90"/>
    </row>
    <row r="7645">
      <c r="A7645" s="101"/>
      <c r="B7645" s="90"/>
      <c r="C7645" s="90"/>
    </row>
    <row r="7646">
      <c r="A7646" s="101"/>
      <c r="B7646" s="90"/>
      <c r="C7646" s="90"/>
    </row>
    <row r="7647">
      <c r="A7647" s="101"/>
      <c r="B7647" s="90"/>
      <c r="C7647" s="90"/>
    </row>
    <row r="7648">
      <c r="A7648" s="101"/>
      <c r="B7648" s="90"/>
      <c r="C7648" s="90"/>
    </row>
    <row r="7649">
      <c r="A7649" s="101"/>
      <c r="B7649" s="90"/>
      <c r="C7649" s="90"/>
    </row>
    <row r="7650">
      <c r="A7650" s="101"/>
      <c r="B7650" s="90"/>
      <c r="C7650" s="90"/>
    </row>
    <row r="7651">
      <c r="A7651" s="101"/>
      <c r="B7651" s="90"/>
      <c r="C7651" s="90"/>
    </row>
    <row r="7652">
      <c r="A7652" s="101"/>
      <c r="B7652" s="90"/>
      <c r="C7652" s="90"/>
    </row>
    <row r="7653">
      <c r="A7653" s="101"/>
      <c r="B7653" s="90"/>
      <c r="C7653" s="90"/>
    </row>
    <row r="7654">
      <c r="A7654" s="101"/>
      <c r="B7654" s="90"/>
      <c r="C7654" s="90"/>
    </row>
    <row r="7655">
      <c r="A7655" s="101"/>
      <c r="B7655" s="90"/>
      <c r="C7655" s="90"/>
    </row>
    <row r="7656">
      <c r="A7656" s="101"/>
      <c r="B7656" s="90"/>
      <c r="C7656" s="90"/>
    </row>
    <row r="7657">
      <c r="A7657" s="101"/>
      <c r="B7657" s="90"/>
      <c r="C7657" s="90"/>
    </row>
    <row r="7658">
      <c r="A7658" s="101"/>
      <c r="B7658" s="90"/>
      <c r="C7658" s="90"/>
    </row>
    <row r="7659">
      <c r="A7659" s="101"/>
      <c r="B7659" s="90"/>
      <c r="C7659" s="90"/>
    </row>
    <row r="7660">
      <c r="A7660" s="101"/>
      <c r="B7660" s="90"/>
      <c r="C7660" s="90"/>
    </row>
    <row r="7661">
      <c r="A7661" s="101"/>
      <c r="B7661" s="90"/>
      <c r="C7661" s="90"/>
    </row>
    <row r="7662">
      <c r="A7662" s="101"/>
      <c r="B7662" s="90"/>
      <c r="C7662" s="90"/>
    </row>
    <row r="7663">
      <c r="A7663" s="101"/>
      <c r="B7663" s="90"/>
      <c r="C7663" s="90"/>
    </row>
    <row r="7664">
      <c r="A7664" s="101"/>
      <c r="B7664" s="90"/>
      <c r="C7664" s="90"/>
    </row>
    <row r="7665">
      <c r="A7665" s="101"/>
      <c r="B7665" s="90"/>
      <c r="C7665" s="90"/>
    </row>
    <row r="7666">
      <c r="A7666" s="101"/>
      <c r="B7666" s="90"/>
      <c r="C7666" s="90"/>
    </row>
    <row r="7667">
      <c r="A7667" s="101"/>
      <c r="B7667" s="90"/>
      <c r="C7667" s="90"/>
    </row>
    <row r="7668">
      <c r="A7668" s="101"/>
      <c r="B7668" s="90"/>
      <c r="C7668" s="90"/>
    </row>
    <row r="7669">
      <c r="A7669" s="101"/>
      <c r="B7669" s="90"/>
      <c r="C7669" s="90"/>
    </row>
    <row r="7670">
      <c r="A7670" s="101"/>
      <c r="B7670" s="90"/>
      <c r="C7670" s="90"/>
    </row>
    <row r="7671">
      <c r="A7671" s="101"/>
      <c r="B7671" s="90"/>
      <c r="C7671" s="90"/>
    </row>
    <row r="7672">
      <c r="A7672" s="101"/>
      <c r="B7672" s="90"/>
      <c r="C7672" s="90"/>
    </row>
    <row r="7673">
      <c r="A7673" s="101"/>
      <c r="B7673" s="90"/>
      <c r="C7673" s="90"/>
    </row>
    <row r="7674">
      <c r="A7674" s="101"/>
      <c r="B7674" s="90"/>
      <c r="C7674" s="90"/>
    </row>
    <row r="7675">
      <c r="A7675" s="101"/>
      <c r="B7675" s="90"/>
      <c r="C7675" s="90"/>
    </row>
    <row r="7676">
      <c r="A7676" s="101"/>
      <c r="B7676" s="90"/>
      <c r="C7676" s="90"/>
    </row>
    <row r="7677">
      <c r="A7677" s="101"/>
      <c r="B7677" s="90"/>
      <c r="C7677" s="90"/>
    </row>
    <row r="7678">
      <c r="A7678" s="101"/>
      <c r="B7678" s="90"/>
      <c r="C7678" s="90"/>
    </row>
    <row r="7679">
      <c r="A7679" s="101"/>
      <c r="B7679" s="90"/>
      <c r="C7679" s="90"/>
    </row>
    <row r="7680">
      <c r="A7680" s="101"/>
      <c r="B7680" s="90"/>
      <c r="C7680" s="90"/>
    </row>
    <row r="7681">
      <c r="A7681" s="101"/>
      <c r="B7681" s="90"/>
      <c r="C7681" s="90"/>
    </row>
    <row r="7682">
      <c r="A7682" s="101"/>
      <c r="B7682" s="90"/>
      <c r="C7682" s="90"/>
    </row>
    <row r="7683">
      <c r="A7683" s="101"/>
      <c r="B7683" s="90"/>
      <c r="C7683" s="90"/>
    </row>
    <row r="7684">
      <c r="A7684" s="101"/>
      <c r="B7684" s="90"/>
      <c r="C7684" s="90"/>
    </row>
    <row r="7685">
      <c r="A7685" s="101"/>
      <c r="B7685" s="90"/>
      <c r="C7685" s="90"/>
    </row>
    <row r="7686">
      <c r="A7686" s="101"/>
      <c r="B7686" s="90"/>
      <c r="C7686" s="90"/>
    </row>
    <row r="7687">
      <c r="A7687" s="101"/>
      <c r="B7687" s="90"/>
      <c r="C7687" s="90"/>
    </row>
    <row r="7688">
      <c r="A7688" s="101"/>
      <c r="B7688" s="90"/>
      <c r="C7688" s="90"/>
    </row>
    <row r="7689">
      <c r="A7689" s="101"/>
      <c r="B7689" s="90"/>
      <c r="C7689" s="90"/>
    </row>
    <row r="7690">
      <c r="A7690" s="101"/>
      <c r="B7690" s="90"/>
      <c r="C7690" s="90"/>
    </row>
    <row r="7691">
      <c r="A7691" s="101"/>
      <c r="B7691" s="90"/>
      <c r="C7691" s="90"/>
    </row>
    <row r="7692">
      <c r="A7692" s="101"/>
      <c r="B7692" s="90"/>
      <c r="C7692" s="90"/>
    </row>
    <row r="7693">
      <c r="A7693" s="101"/>
      <c r="B7693" s="90"/>
      <c r="C7693" s="90"/>
    </row>
    <row r="7694">
      <c r="A7694" s="101"/>
      <c r="B7694" s="90"/>
      <c r="C7694" s="90"/>
    </row>
    <row r="7695">
      <c r="A7695" s="101"/>
      <c r="B7695" s="90"/>
      <c r="C7695" s="90"/>
    </row>
    <row r="7696">
      <c r="A7696" s="101"/>
      <c r="B7696" s="90"/>
      <c r="C7696" s="90"/>
    </row>
    <row r="7697">
      <c r="A7697" s="101"/>
      <c r="B7697" s="90"/>
      <c r="C7697" s="90"/>
    </row>
    <row r="7698">
      <c r="A7698" s="101"/>
      <c r="B7698" s="90"/>
      <c r="C7698" s="90"/>
    </row>
    <row r="7699">
      <c r="A7699" s="101"/>
      <c r="B7699" s="90"/>
      <c r="C7699" s="90"/>
    </row>
    <row r="7700">
      <c r="A7700" s="101"/>
      <c r="B7700" s="90"/>
      <c r="C7700" s="90"/>
    </row>
    <row r="7701">
      <c r="A7701" s="101"/>
      <c r="B7701" s="90"/>
      <c r="C7701" s="90"/>
    </row>
    <row r="7702">
      <c r="A7702" s="101"/>
      <c r="B7702" s="90"/>
      <c r="C7702" s="90"/>
    </row>
    <row r="7703">
      <c r="A7703" s="101"/>
      <c r="B7703" s="90"/>
      <c r="C7703" s="90"/>
    </row>
    <row r="7704">
      <c r="A7704" s="101"/>
      <c r="B7704" s="90"/>
      <c r="C7704" s="90"/>
    </row>
    <row r="7705">
      <c r="A7705" s="101"/>
      <c r="B7705" s="90"/>
      <c r="C7705" s="90"/>
    </row>
    <row r="7706">
      <c r="A7706" s="101"/>
      <c r="B7706" s="90"/>
      <c r="C7706" s="90"/>
    </row>
    <row r="7707">
      <c r="A7707" s="101"/>
      <c r="B7707" s="90"/>
      <c r="C7707" s="90"/>
    </row>
    <row r="7708">
      <c r="A7708" s="101"/>
      <c r="B7708" s="90"/>
      <c r="C7708" s="90"/>
    </row>
    <row r="7709">
      <c r="A7709" s="101"/>
      <c r="B7709" s="90"/>
      <c r="C7709" s="90"/>
    </row>
    <row r="7710">
      <c r="A7710" s="101"/>
      <c r="B7710" s="90"/>
      <c r="C7710" s="90"/>
    </row>
    <row r="7711">
      <c r="A7711" s="101"/>
      <c r="B7711" s="90"/>
      <c r="C7711" s="90"/>
    </row>
    <row r="7712">
      <c r="A7712" s="101"/>
      <c r="B7712" s="90"/>
      <c r="C7712" s="90"/>
    </row>
    <row r="7713">
      <c r="A7713" s="101"/>
      <c r="B7713" s="90"/>
      <c r="C7713" s="90"/>
    </row>
    <row r="7714">
      <c r="A7714" s="101"/>
      <c r="B7714" s="90"/>
      <c r="C7714" s="90"/>
    </row>
    <row r="7715">
      <c r="A7715" s="101"/>
      <c r="B7715" s="90"/>
      <c r="C7715" s="90"/>
    </row>
    <row r="7716">
      <c r="A7716" s="101"/>
      <c r="B7716" s="90"/>
      <c r="C7716" s="90"/>
    </row>
    <row r="7717">
      <c r="A7717" s="101"/>
      <c r="B7717" s="90"/>
      <c r="C7717" s="90"/>
    </row>
    <row r="7718">
      <c r="A7718" s="101"/>
      <c r="B7718" s="90"/>
      <c r="C7718" s="90"/>
    </row>
    <row r="7719">
      <c r="A7719" s="101"/>
      <c r="B7719" s="90"/>
      <c r="C7719" s="90"/>
    </row>
    <row r="7720">
      <c r="A7720" s="101"/>
      <c r="B7720" s="90"/>
      <c r="C7720" s="90"/>
    </row>
    <row r="7721">
      <c r="A7721" s="101"/>
      <c r="B7721" s="90"/>
      <c r="C7721" s="90"/>
    </row>
    <row r="7722">
      <c r="A7722" s="101"/>
      <c r="B7722" s="90"/>
      <c r="C7722" s="90"/>
    </row>
    <row r="7723">
      <c r="A7723" s="101"/>
      <c r="B7723" s="90"/>
      <c r="C7723" s="90"/>
    </row>
    <row r="7724">
      <c r="A7724" s="101"/>
      <c r="B7724" s="90"/>
      <c r="C7724" s="90"/>
    </row>
    <row r="7725">
      <c r="A7725" s="101"/>
      <c r="B7725" s="90"/>
      <c r="C7725" s="90"/>
    </row>
    <row r="7726">
      <c r="A7726" s="101"/>
      <c r="B7726" s="90"/>
      <c r="C7726" s="90"/>
    </row>
    <row r="7727">
      <c r="A7727" s="101"/>
      <c r="B7727" s="90"/>
      <c r="C7727" s="90"/>
    </row>
    <row r="7728">
      <c r="A7728" s="101"/>
      <c r="B7728" s="90"/>
      <c r="C7728" s="90"/>
    </row>
    <row r="7729">
      <c r="A7729" s="101"/>
      <c r="B7729" s="90"/>
      <c r="C7729" s="90"/>
    </row>
    <row r="7730">
      <c r="A7730" s="101"/>
      <c r="B7730" s="90"/>
      <c r="C7730" s="90"/>
    </row>
    <row r="7731">
      <c r="A7731" s="101"/>
      <c r="B7731" s="90"/>
      <c r="C7731" s="90"/>
    </row>
    <row r="7732">
      <c r="A7732" s="101"/>
      <c r="B7732" s="90"/>
      <c r="C7732" s="90"/>
    </row>
    <row r="7733">
      <c r="A7733" s="101"/>
      <c r="B7733" s="90"/>
      <c r="C7733" s="90"/>
    </row>
    <row r="7734">
      <c r="A7734" s="101"/>
      <c r="B7734" s="90"/>
      <c r="C7734" s="90"/>
    </row>
    <row r="7735">
      <c r="A7735" s="101"/>
      <c r="B7735" s="90"/>
      <c r="C7735" s="90"/>
    </row>
    <row r="7736">
      <c r="A7736" s="101"/>
      <c r="B7736" s="90"/>
      <c r="C7736" s="90"/>
    </row>
    <row r="7737">
      <c r="A7737" s="101"/>
      <c r="B7737" s="90"/>
      <c r="C7737" s="90"/>
    </row>
    <row r="7738">
      <c r="A7738" s="101"/>
      <c r="B7738" s="90"/>
      <c r="C7738" s="90"/>
    </row>
    <row r="7739">
      <c r="A7739" s="101"/>
      <c r="B7739" s="90"/>
      <c r="C7739" s="90"/>
    </row>
    <row r="7740">
      <c r="A7740" s="101"/>
      <c r="B7740" s="90"/>
      <c r="C7740" s="90"/>
    </row>
    <row r="7741">
      <c r="A7741" s="101"/>
      <c r="B7741" s="90"/>
      <c r="C7741" s="90"/>
    </row>
    <row r="7742">
      <c r="A7742" s="101"/>
      <c r="B7742" s="90"/>
      <c r="C7742" s="90"/>
    </row>
    <row r="7743">
      <c r="A7743" s="101"/>
      <c r="B7743" s="90"/>
      <c r="C7743" s="90"/>
    </row>
    <row r="7744">
      <c r="A7744" s="101"/>
      <c r="B7744" s="90"/>
      <c r="C7744" s="90"/>
    </row>
    <row r="7745">
      <c r="A7745" s="101"/>
      <c r="B7745" s="90"/>
      <c r="C7745" s="90"/>
    </row>
    <row r="7746">
      <c r="A7746" s="101"/>
      <c r="B7746" s="90"/>
      <c r="C7746" s="90"/>
    </row>
    <row r="7747">
      <c r="A7747" s="101"/>
      <c r="B7747" s="90"/>
      <c r="C7747" s="90"/>
    </row>
    <row r="7748">
      <c r="A7748" s="101"/>
      <c r="B7748" s="90"/>
      <c r="C7748" s="90"/>
    </row>
    <row r="7749">
      <c r="A7749" s="101"/>
      <c r="B7749" s="90"/>
      <c r="C7749" s="90"/>
    </row>
    <row r="7750">
      <c r="A7750" s="101"/>
      <c r="B7750" s="90"/>
      <c r="C7750" s="90"/>
    </row>
    <row r="7751">
      <c r="A7751" s="101"/>
      <c r="B7751" s="90"/>
      <c r="C7751" s="90"/>
    </row>
    <row r="7752">
      <c r="A7752" s="101"/>
      <c r="B7752" s="90"/>
      <c r="C7752" s="90"/>
    </row>
    <row r="7753">
      <c r="A7753" s="101"/>
      <c r="B7753" s="90"/>
      <c r="C7753" s="90"/>
    </row>
    <row r="7754">
      <c r="A7754" s="101"/>
      <c r="B7754" s="90"/>
      <c r="C7754" s="90"/>
    </row>
    <row r="7755">
      <c r="A7755" s="101"/>
      <c r="B7755" s="90"/>
      <c r="C7755" s="90"/>
    </row>
    <row r="7756">
      <c r="A7756" s="101"/>
      <c r="B7756" s="90"/>
      <c r="C7756" s="90"/>
    </row>
    <row r="7757">
      <c r="A7757" s="101"/>
      <c r="B7757" s="90"/>
      <c r="C7757" s="90"/>
    </row>
    <row r="7758">
      <c r="A7758" s="101"/>
      <c r="B7758" s="90"/>
      <c r="C7758" s="90"/>
    </row>
    <row r="7759">
      <c r="A7759" s="101"/>
      <c r="B7759" s="90"/>
      <c r="C7759" s="90"/>
    </row>
    <row r="7760">
      <c r="A7760" s="101"/>
      <c r="B7760" s="90"/>
      <c r="C7760" s="90"/>
    </row>
    <row r="7761">
      <c r="A7761" s="101"/>
      <c r="B7761" s="90"/>
      <c r="C7761" s="90"/>
    </row>
    <row r="7762">
      <c r="A7762" s="101"/>
      <c r="B7762" s="90"/>
      <c r="C7762" s="90"/>
    </row>
    <row r="7763">
      <c r="A7763" s="101"/>
      <c r="B7763" s="90"/>
      <c r="C7763" s="90"/>
    </row>
    <row r="7764">
      <c r="A7764" s="101"/>
      <c r="B7764" s="90"/>
      <c r="C7764" s="90"/>
    </row>
    <row r="7765">
      <c r="A7765" s="101"/>
      <c r="B7765" s="90"/>
      <c r="C7765" s="90"/>
    </row>
    <row r="7766">
      <c r="A7766" s="101"/>
      <c r="B7766" s="90"/>
      <c r="C7766" s="90"/>
    </row>
    <row r="7767">
      <c r="A7767" s="101"/>
      <c r="B7767" s="90"/>
      <c r="C7767" s="90"/>
    </row>
    <row r="7768">
      <c r="A7768" s="101"/>
      <c r="B7768" s="90"/>
      <c r="C7768" s="90"/>
    </row>
    <row r="7769">
      <c r="A7769" s="101"/>
      <c r="B7769" s="90"/>
      <c r="C7769" s="90"/>
    </row>
    <row r="7770">
      <c r="A7770" s="101"/>
      <c r="B7770" s="90"/>
      <c r="C7770" s="90"/>
    </row>
    <row r="7771">
      <c r="A7771" s="101"/>
      <c r="B7771" s="90"/>
      <c r="C7771" s="90"/>
    </row>
    <row r="7772">
      <c r="A7772" s="101"/>
      <c r="B7772" s="90"/>
      <c r="C7772" s="90"/>
    </row>
    <row r="7773">
      <c r="A7773" s="101"/>
      <c r="B7773" s="90"/>
      <c r="C7773" s="90"/>
    </row>
    <row r="7774">
      <c r="A7774" s="101"/>
      <c r="B7774" s="90"/>
      <c r="C7774" s="90"/>
    </row>
    <row r="7775">
      <c r="A7775" s="101"/>
      <c r="B7775" s="90"/>
      <c r="C7775" s="90"/>
    </row>
    <row r="7776">
      <c r="A7776" s="101"/>
      <c r="B7776" s="90"/>
      <c r="C7776" s="90"/>
    </row>
    <row r="7777">
      <c r="A7777" s="101"/>
      <c r="B7777" s="90"/>
      <c r="C7777" s="90"/>
    </row>
    <row r="7778">
      <c r="A7778" s="101"/>
      <c r="B7778" s="90"/>
      <c r="C7778" s="90"/>
    </row>
    <row r="7779">
      <c r="A7779" s="101"/>
      <c r="B7779" s="90"/>
      <c r="C7779" s="90"/>
    </row>
    <row r="7780">
      <c r="A7780" s="101"/>
      <c r="B7780" s="90"/>
      <c r="C7780" s="90"/>
    </row>
    <row r="7781">
      <c r="A7781" s="101"/>
      <c r="B7781" s="90"/>
      <c r="C7781" s="90"/>
    </row>
    <row r="7782">
      <c r="A7782" s="101"/>
      <c r="B7782" s="90"/>
      <c r="C7782" s="90"/>
    </row>
    <row r="7783">
      <c r="A7783" s="101"/>
      <c r="B7783" s="90"/>
      <c r="C7783" s="90"/>
    </row>
    <row r="7784">
      <c r="A7784" s="101"/>
      <c r="B7784" s="90"/>
      <c r="C7784" s="90"/>
    </row>
    <row r="7785">
      <c r="A7785" s="101"/>
      <c r="B7785" s="90"/>
      <c r="C7785" s="90"/>
    </row>
    <row r="7786">
      <c r="A7786" s="101"/>
      <c r="B7786" s="90"/>
      <c r="C7786" s="90"/>
    </row>
    <row r="7787">
      <c r="A7787" s="101"/>
      <c r="B7787" s="90"/>
      <c r="C7787" s="90"/>
    </row>
    <row r="7788">
      <c r="A7788" s="101"/>
      <c r="B7788" s="90"/>
      <c r="C7788" s="90"/>
    </row>
    <row r="7789">
      <c r="A7789" s="101"/>
      <c r="B7789" s="90"/>
      <c r="C7789" s="90"/>
    </row>
    <row r="7790">
      <c r="A7790" s="101"/>
      <c r="B7790" s="90"/>
      <c r="C7790" s="90"/>
    </row>
    <row r="7791">
      <c r="A7791" s="101"/>
      <c r="B7791" s="90"/>
      <c r="C7791" s="90"/>
    </row>
    <row r="7792">
      <c r="A7792" s="101"/>
      <c r="B7792" s="90"/>
      <c r="C7792" s="90"/>
    </row>
    <row r="7793">
      <c r="A7793" s="101"/>
      <c r="B7793" s="90"/>
      <c r="C7793" s="90"/>
    </row>
    <row r="7794">
      <c r="A7794" s="101"/>
      <c r="B7794" s="90"/>
      <c r="C7794" s="90"/>
    </row>
    <row r="7795">
      <c r="A7795" s="101"/>
      <c r="B7795" s="90"/>
      <c r="C7795" s="90"/>
    </row>
    <row r="7796">
      <c r="A7796" s="101"/>
      <c r="B7796" s="90"/>
      <c r="C7796" s="90"/>
    </row>
    <row r="7797">
      <c r="A7797" s="101"/>
      <c r="B7797" s="90"/>
      <c r="C7797" s="90"/>
    </row>
    <row r="7798">
      <c r="A7798" s="101"/>
      <c r="B7798" s="90"/>
      <c r="C7798" s="90"/>
    </row>
    <row r="7799">
      <c r="A7799" s="101"/>
      <c r="B7799" s="90"/>
      <c r="C7799" s="90"/>
    </row>
    <row r="7800">
      <c r="A7800" s="101"/>
      <c r="B7800" s="90"/>
      <c r="C7800" s="90"/>
    </row>
    <row r="7801">
      <c r="A7801" s="101"/>
      <c r="B7801" s="90"/>
      <c r="C7801" s="90"/>
    </row>
    <row r="7802">
      <c r="A7802" s="101"/>
      <c r="B7802" s="90"/>
      <c r="C7802" s="90"/>
    </row>
    <row r="7803">
      <c r="A7803" s="101"/>
      <c r="B7803" s="90"/>
      <c r="C7803" s="90"/>
    </row>
    <row r="7804">
      <c r="A7804" s="101"/>
      <c r="B7804" s="90"/>
      <c r="C7804" s="90"/>
    </row>
    <row r="7805">
      <c r="A7805" s="101"/>
      <c r="B7805" s="90"/>
      <c r="C7805" s="90"/>
    </row>
    <row r="7806">
      <c r="A7806" s="101"/>
      <c r="B7806" s="90"/>
      <c r="C7806" s="90"/>
    </row>
    <row r="7807">
      <c r="A7807" s="101"/>
      <c r="B7807" s="90"/>
      <c r="C7807" s="90"/>
    </row>
    <row r="7808">
      <c r="A7808" s="101"/>
      <c r="B7808" s="90"/>
      <c r="C7808" s="90"/>
    </row>
    <row r="7809">
      <c r="A7809" s="101"/>
      <c r="B7809" s="90"/>
      <c r="C7809" s="90"/>
    </row>
    <row r="7810">
      <c r="A7810" s="101"/>
      <c r="B7810" s="90"/>
      <c r="C7810" s="90"/>
    </row>
    <row r="7811">
      <c r="A7811" s="101"/>
      <c r="B7811" s="90"/>
      <c r="C7811" s="90"/>
    </row>
    <row r="7812">
      <c r="A7812" s="101"/>
      <c r="B7812" s="90"/>
      <c r="C7812" s="90"/>
    </row>
    <row r="7813">
      <c r="A7813" s="101"/>
      <c r="B7813" s="90"/>
      <c r="C7813" s="90"/>
    </row>
    <row r="7814">
      <c r="A7814" s="101"/>
      <c r="B7814" s="90"/>
      <c r="C7814" s="90"/>
    </row>
    <row r="7815">
      <c r="A7815" s="101"/>
      <c r="B7815" s="90"/>
      <c r="C7815" s="90"/>
    </row>
    <row r="7816">
      <c r="A7816" s="101"/>
      <c r="B7816" s="90"/>
      <c r="C7816" s="90"/>
    </row>
    <row r="7817">
      <c r="A7817" s="101"/>
      <c r="B7817" s="90"/>
      <c r="C7817" s="90"/>
    </row>
    <row r="7818">
      <c r="A7818" s="101"/>
      <c r="B7818" s="90"/>
      <c r="C7818" s="90"/>
    </row>
    <row r="7819">
      <c r="A7819" s="101"/>
      <c r="B7819" s="90"/>
      <c r="C7819" s="90"/>
    </row>
    <row r="7820">
      <c r="A7820" s="101"/>
      <c r="B7820" s="90"/>
      <c r="C7820" s="90"/>
    </row>
    <row r="7821">
      <c r="A7821" s="101"/>
      <c r="B7821" s="90"/>
      <c r="C7821" s="90"/>
    </row>
    <row r="7822">
      <c r="A7822" s="101"/>
      <c r="B7822" s="90"/>
      <c r="C7822" s="90"/>
    </row>
    <row r="7823">
      <c r="A7823" s="101"/>
      <c r="B7823" s="90"/>
      <c r="C7823" s="90"/>
    </row>
    <row r="7824">
      <c r="A7824" s="101"/>
      <c r="B7824" s="90"/>
      <c r="C7824" s="90"/>
    </row>
    <row r="7825">
      <c r="A7825" s="101"/>
      <c r="B7825" s="90"/>
      <c r="C7825" s="90"/>
    </row>
    <row r="7826">
      <c r="A7826" s="101"/>
      <c r="B7826" s="90"/>
      <c r="C7826" s="90"/>
    </row>
    <row r="7827">
      <c r="A7827" s="101"/>
      <c r="B7827" s="90"/>
      <c r="C7827" s="90"/>
    </row>
    <row r="7828">
      <c r="A7828" s="101"/>
      <c r="B7828" s="90"/>
      <c r="C7828" s="90"/>
    </row>
    <row r="7829">
      <c r="A7829" s="101"/>
      <c r="B7829" s="90"/>
      <c r="C7829" s="90"/>
    </row>
    <row r="7830">
      <c r="A7830" s="101"/>
      <c r="B7830" s="90"/>
      <c r="C7830" s="90"/>
    </row>
    <row r="7831">
      <c r="A7831" s="101"/>
      <c r="B7831" s="90"/>
      <c r="C7831" s="90"/>
    </row>
    <row r="7832">
      <c r="A7832" s="101"/>
      <c r="B7832" s="90"/>
      <c r="C7832" s="90"/>
    </row>
    <row r="7833">
      <c r="A7833" s="101"/>
      <c r="B7833" s="90"/>
      <c r="C7833" s="90"/>
    </row>
    <row r="7834">
      <c r="A7834" s="101"/>
      <c r="B7834" s="90"/>
      <c r="C7834" s="90"/>
    </row>
    <row r="7835">
      <c r="A7835" s="101"/>
      <c r="B7835" s="90"/>
      <c r="C7835" s="90"/>
    </row>
    <row r="7836">
      <c r="A7836" s="101"/>
      <c r="B7836" s="90"/>
      <c r="C7836" s="90"/>
    </row>
    <row r="7837">
      <c r="A7837" s="101"/>
      <c r="B7837" s="90"/>
      <c r="C7837" s="90"/>
    </row>
    <row r="7838">
      <c r="A7838" s="101"/>
      <c r="B7838" s="90"/>
      <c r="C7838" s="90"/>
    </row>
    <row r="7839">
      <c r="A7839" s="101"/>
      <c r="B7839" s="90"/>
      <c r="C7839" s="90"/>
    </row>
    <row r="7840">
      <c r="A7840" s="101"/>
      <c r="B7840" s="90"/>
      <c r="C7840" s="90"/>
    </row>
    <row r="7841">
      <c r="A7841" s="101"/>
      <c r="B7841" s="90"/>
      <c r="C7841" s="90"/>
    </row>
    <row r="7842">
      <c r="A7842" s="101"/>
      <c r="B7842" s="90"/>
      <c r="C7842" s="90"/>
    </row>
    <row r="7843">
      <c r="A7843" s="101"/>
      <c r="B7843" s="90"/>
      <c r="C7843" s="90"/>
    </row>
    <row r="7844">
      <c r="A7844" s="101"/>
      <c r="B7844" s="90"/>
      <c r="C7844" s="90"/>
    </row>
    <row r="7845">
      <c r="A7845" s="101"/>
      <c r="B7845" s="90"/>
      <c r="C7845" s="90"/>
    </row>
    <row r="7846">
      <c r="A7846" s="101"/>
      <c r="B7846" s="90"/>
      <c r="C7846" s="90"/>
    </row>
    <row r="7847">
      <c r="A7847" s="101"/>
      <c r="B7847" s="90"/>
      <c r="C7847" s="90"/>
    </row>
    <row r="7848">
      <c r="A7848" s="101"/>
      <c r="B7848" s="90"/>
      <c r="C7848" s="90"/>
    </row>
    <row r="7849">
      <c r="A7849" s="101"/>
      <c r="B7849" s="90"/>
      <c r="C7849" s="90"/>
    </row>
    <row r="7850">
      <c r="A7850" s="101"/>
      <c r="B7850" s="90"/>
      <c r="C7850" s="90"/>
    </row>
    <row r="7851">
      <c r="A7851" s="101"/>
      <c r="B7851" s="90"/>
      <c r="C7851" s="90"/>
    </row>
    <row r="7852">
      <c r="A7852" s="101"/>
      <c r="B7852" s="90"/>
      <c r="C7852" s="90"/>
    </row>
    <row r="7853">
      <c r="A7853" s="101"/>
      <c r="B7853" s="90"/>
      <c r="C7853" s="90"/>
    </row>
    <row r="7854">
      <c r="A7854" s="101"/>
      <c r="B7854" s="90"/>
      <c r="C7854" s="90"/>
    </row>
    <row r="7855">
      <c r="A7855" s="101"/>
      <c r="B7855" s="90"/>
      <c r="C7855" s="90"/>
    </row>
    <row r="7856">
      <c r="A7856" s="101"/>
      <c r="B7856" s="90"/>
      <c r="C7856" s="90"/>
    </row>
    <row r="7857">
      <c r="A7857" s="101"/>
      <c r="B7857" s="90"/>
      <c r="C7857" s="90"/>
    </row>
    <row r="7858">
      <c r="A7858" s="101"/>
      <c r="B7858" s="90"/>
      <c r="C7858" s="90"/>
    </row>
    <row r="7859">
      <c r="A7859" s="101"/>
      <c r="B7859" s="90"/>
      <c r="C7859" s="90"/>
    </row>
    <row r="7860">
      <c r="A7860" s="101"/>
      <c r="B7860" s="90"/>
      <c r="C7860" s="90"/>
    </row>
    <row r="7861">
      <c r="A7861" s="101"/>
      <c r="B7861" s="90"/>
      <c r="C7861" s="90"/>
    </row>
    <row r="7862">
      <c r="A7862" s="101"/>
      <c r="B7862" s="90"/>
      <c r="C7862" s="90"/>
    </row>
    <row r="7863">
      <c r="A7863" s="101"/>
      <c r="B7863" s="90"/>
      <c r="C7863" s="90"/>
    </row>
    <row r="7864">
      <c r="A7864" s="101"/>
      <c r="B7864" s="90"/>
      <c r="C7864" s="90"/>
    </row>
    <row r="7865">
      <c r="A7865" s="101"/>
      <c r="B7865" s="90"/>
      <c r="C7865" s="90"/>
    </row>
    <row r="7866">
      <c r="A7866" s="101"/>
      <c r="B7866" s="90"/>
      <c r="C7866" s="90"/>
    </row>
    <row r="7867">
      <c r="A7867" s="101"/>
      <c r="B7867" s="90"/>
      <c r="C7867" s="90"/>
    </row>
    <row r="7868">
      <c r="A7868" s="101"/>
      <c r="B7868" s="90"/>
      <c r="C7868" s="90"/>
    </row>
    <row r="7869">
      <c r="A7869" s="101"/>
      <c r="B7869" s="90"/>
      <c r="C7869" s="90"/>
    </row>
    <row r="7870">
      <c r="A7870" s="101"/>
      <c r="B7870" s="90"/>
      <c r="C7870" s="90"/>
    </row>
    <row r="7871">
      <c r="A7871" s="101"/>
      <c r="B7871" s="90"/>
      <c r="C7871" s="90"/>
    </row>
    <row r="7872">
      <c r="A7872" s="101"/>
      <c r="B7872" s="90"/>
      <c r="C7872" s="90"/>
    </row>
    <row r="7873">
      <c r="A7873" s="101"/>
      <c r="B7873" s="90"/>
      <c r="C7873" s="90"/>
    </row>
    <row r="7874">
      <c r="A7874" s="101"/>
      <c r="B7874" s="90"/>
      <c r="C7874" s="90"/>
    </row>
    <row r="7875">
      <c r="A7875" s="101"/>
      <c r="B7875" s="90"/>
      <c r="C7875" s="90"/>
    </row>
    <row r="7876">
      <c r="A7876" s="101"/>
      <c r="B7876" s="90"/>
      <c r="C7876" s="90"/>
    </row>
    <row r="7877">
      <c r="A7877" s="101"/>
      <c r="B7877" s="90"/>
      <c r="C7877" s="90"/>
    </row>
    <row r="7878">
      <c r="A7878" s="101"/>
      <c r="B7878" s="90"/>
      <c r="C7878" s="90"/>
    </row>
    <row r="7879">
      <c r="A7879" s="101"/>
      <c r="B7879" s="90"/>
      <c r="C7879" s="90"/>
    </row>
    <row r="7880">
      <c r="A7880" s="101"/>
      <c r="B7880" s="90"/>
      <c r="C7880" s="90"/>
    </row>
    <row r="7881">
      <c r="A7881" s="101"/>
      <c r="B7881" s="90"/>
      <c r="C7881" s="90"/>
    </row>
    <row r="7882">
      <c r="A7882" s="101"/>
      <c r="B7882" s="90"/>
      <c r="C7882" s="90"/>
    </row>
    <row r="7883">
      <c r="A7883" s="101"/>
      <c r="B7883" s="90"/>
      <c r="C7883" s="90"/>
    </row>
    <row r="7884">
      <c r="A7884" s="101"/>
      <c r="B7884" s="90"/>
      <c r="C7884" s="90"/>
    </row>
    <row r="7885">
      <c r="A7885" s="101"/>
      <c r="B7885" s="90"/>
      <c r="C7885" s="90"/>
    </row>
    <row r="7886">
      <c r="A7886" s="101"/>
      <c r="B7886" s="90"/>
      <c r="C7886" s="90"/>
    </row>
    <row r="7887">
      <c r="A7887" s="101"/>
      <c r="B7887" s="90"/>
      <c r="C7887" s="90"/>
    </row>
    <row r="7888">
      <c r="A7888" s="101"/>
      <c r="B7888" s="90"/>
      <c r="C7888" s="90"/>
    </row>
    <row r="7889">
      <c r="A7889" s="101"/>
      <c r="B7889" s="90"/>
      <c r="C7889" s="90"/>
    </row>
    <row r="7890">
      <c r="A7890" s="101"/>
      <c r="B7890" s="90"/>
      <c r="C7890" s="90"/>
    </row>
    <row r="7891">
      <c r="A7891" s="101"/>
      <c r="B7891" s="90"/>
      <c r="C7891" s="90"/>
    </row>
    <row r="7892">
      <c r="A7892" s="101"/>
      <c r="B7892" s="90"/>
      <c r="C7892" s="90"/>
    </row>
    <row r="7893">
      <c r="A7893" s="101"/>
      <c r="B7893" s="90"/>
      <c r="C7893" s="90"/>
    </row>
    <row r="7894">
      <c r="A7894" s="101"/>
      <c r="B7894" s="90"/>
      <c r="C7894" s="90"/>
    </row>
    <row r="7895">
      <c r="A7895" s="101"/>
      <c r="B7895" s="90"/>
      <c r="C7895" s="90"/>
    </row>
    <row r="7896">
      <c r="A7896" s="101"/>
      <c r="B7896" s="90"/>
      <c r="C7896" s="90"/>
    </row>
    <row r="7897">
      <c r="A7897" s="101"/>
      <c r="B7897" s="90"/>
      <c r="C7897" s="90"/>
    </row>
    <row r="7898">
      <c r="A7898" s="101"/>
      <c r="B7898" s="90"/>
      <c r="C7898" s="90"/>
    </row>
    <row r="7899">
      <c r="A7899" s="101"/>
      <c r="B7899" s="90"/>
      <c r="C7899" s="90"/>
    </row>
    <row r="7900">
      <c r="A7900" s="101"/>
      <c r="B7900" s="90"/>
      <c r="C7900" s="90"/>
    </row>
    <row r="7901">
      <c r="A7901" s="101"/>
      <c r="B7901" s="90"/>
      <c r="C7901" s="90"/>
    </row>
    <row r="7902">
      <c r="A7902" s="101"/>
      <c r="B7902" s="90"/>
      <c r="C7902" s="90"/>
    </row>
    <row r="7903">
      <c r="A7903" s="101"/>
      <c r="B7903" s="90"/>
      <c r="C7903" s="90"/>
    </row>
    <row r="7904">
      <c r="A7904" s="101"/>
      <c r="B7904" s="90"/>
      <c r="C7904" s="90"/>
    </row>
    <row r="7905">
      <c r="A7905" s="101"/>
      <c r="B7905" s="90"/>
      <c r="C7905" s="90"/>
    </row>
    <row r="7906">
      <c r="A7906" s="101"/>
      <c r="B7906" s="90"/>
      <c r="C7906" s="90"/>
    </row>
    <row r="7907">
      <c r="A7907" s="101"/>
      <c r="B7907" s="90"/>
      <c r="C7907" s="90"/>
    </row>
    <row r="7908">
      <c r="A7908" s="101"/>
      <c r="B7908" s="90"/>
      <c r="C7908" s="90"/>
    </row>
    <row r="7909">
      <c r="A7909" s="101"/>
      <c r="B7909" s="90"/>
      <c r="C7909" s="90"/>
    </row>
    <row r="7910">
      <c r="A7910" s="101"/>
      <c r="B7910" s="90"/>
      <c r="C7910" s="90"/>
    </row>
    <row r="7911">
      <c r="A7911" s="101"/>
      <c r="B7911" s="90"/>
      <c r="C7911" s="90"/>
    </row>
    <row r="7912">
      <c r="A7912" s="101"/>
      <c r="B7912" s="90"/>
      <c r="C7912" s="90"/>
    </row>
    <row r="7913">
      <c r="A7913" s="101"/>
      <c r="B7913" s="90"/>
      <c r="C7913" s="90"/>
    </row>
    <row r="7914">
      <c r="A7914" s="101"/>
      <c r="B7914" s="90"/>
      <c r="C7914" s="90"/>
    </row>
    <row r="7915">
      <c r="A7915" s="101"/>
      <c r="B7915" s="90"/>
      <c r="C7915" s="90"/>
    </row>
    <row r="7916">
      <c r="A7916" s="101"/>
      <c r="B7916" s="90"/>
      <c r="C7916" s="90"/>
    </row>
    <row r="7917">
      <c r="A7917" s="101"/>
      <c r="B7917" s="90"/>
      <c r="C7917" s="90"/>
    </row>
    <row r="7918">
      <c r="A7918" s="101"/>
      <c r="B7918" s="90"/>
      <c r="C7918" s="90"/>
    </row>
    <row r="7919">
      <c r="A7919" s="101"/>
      <c r="B7919" s="90"/>
      <c r="C7919" s="90"/>
    </row>
    <row r="7920">
      <c r="A7920" s="101"/>
      <c r="B7920" s="90"/>
      <c r="C7920" s="90"/>
    </row>
    <row r="7921">
      <c r="A7921" s="101"/>
      <c r="B7921" s="90"/>
      <c r="C7921" s="90"/>
    </row>
    <row r="7922">
      <c r="A7922" s="101"/>
      <c r="B7922" s="90"/>
      <c r="C7922" s="90"/>
    </row>
    <row r="7923">
      <c r="A7923" s="101"/>
      <c r="B7923" s="90"/>
      <c r="C7923" s="90"/>
    </row>
    <row r="7924">
      <c r="A7924" s="101"/>
      <c r="B7924" s="90"/>
      <c r="C7924" s="90"/>
    </row>
    <row r="7925">
      <c r="A7925" s="101"/>
      <c r="B7925" s="90"/>
      <c r="C7925" s="90"/>
    </row>
    <row r="7926">
      <c r="A7926" s="101"/>
      <c r="B7926" s="90"/>
      <c r="C7926" s="90"/>
    </row>
    <row r="7927">
      <c r="A7927" s="101"/>
      <c r="B7927" s="90"/>
      <c r="C7927" s="90"/>
    </row>
    <row r="7928">
      <c r="A7928" s="101"/>
      <c r="B7928" s="90"/>
      <c r="C7928" s="90"/>
    </row>
    <row r="7929">
      <c r="A7929" s="101"/>
      <c r="B7929" s="90"/>
      <c r="C7929" s="90"/>
    </row>
    <row r="7930">
      <c r="A7930" s="101"/>
      <c r="B7930" s="90"/>
      <c r="C7930" s="90"/>
    </row>
    <row r="7931">
      <c r="A7931" s="101"/>
      <c r="B7931" s="90"/>
      <c r="C7931" s="90"/>
    </row>
    <row r="7932">
      <c r="A7932" s="101"/>
      <c r="B7932" s="90"/>
      <c r="C7932" s="90"/>
    </row>
    <row r="7933">
      <c r="A7933" s="101"/>
      <c r="B7933" s="90"/>
      <c r="C7933" s="90"/>
    </row>
    <row r="7934">
      <c r="A7934" s="101"/>
      <c r="B7934" s="90"/>
      <c r="C7934" s="90"/>
    </row>
    <row r="7935">
      <c r="A7935" s="101"/>
      <c r="B7935" s="90"/>
      <c r="C7935" s="90"/>
    </row>
    <row r="7936">
      <c r="A7936" s="101"/>
      <c r="B7936" s="90"/>
      <c r="C7936" s="90"/>
    </row>
    <row r="7937">
      <c r="A7937" s="101"/>
      <c r="B7937" s="90"/>
      <c r="C7937" s="90"/>
    </row>
    <row r="7938">
      <c r="A7938" s="101"/>
      <c r="B7938" s="90"/>
      <c r="C7938" s="90"/>
    </row>
    <row r="7939">
      <c r="A7939" s="101"/>
      <c r="B7939" s="90"/>
      <c r="C7939" s="90"/>
    </row>
    <row r="7940">
      <c r="A7940" s="101"/>
      <c r="B7940" s="90"/>
      <c r="C7940" s="90"/>
    </row>
    <row r="7941">
      <c r="A7941" s="101"/>
      <c r="B7941" s="90"/>
      <c r="C7941" s="90"/>
    </row>
    <row r="7942">
      <c r="A7942" s="101"/>
      <c r="B7942" s="90"/>
      <c r="C7942" s="90"/>
    </row>
    <row r="7943">
      <c r="A7943" s="101"/>
      <c r="B7943" s="90"/>
      <c r="C7943" s="90"/>
    </row>
    <row r="7944">
      <c r="A7944" s="101"/>
      <c r="B7944" s="90"/>
      <c r="C7944" s="90"/>
    </row>
    <row r="7945">
      <c r="A7945" s="101"/>
      <c r="B7945" s="90"/>
      <c r="C7945" s="90"/>
    </row>
    <row r="7946">
      <c r="A7946" s="101"/>
      <c r="B7946" s="90"/>
      <c r="C7946" s="90"/>
    </row>
    <row r="7947">
      <c r="A7947" s="101"/>
      <c r="B7947" s="90"/>
      <c r="C7947" s="90"/>
    </row>
    <row r="7948">
      <c r="A7948" s="101"/>
      <c r="B7948" s="90"/>
      <c r="C7948" s="90"/>
    </row>
    <row r="7949">
      <c r="A7949" s="101"/>
      <c r="B7949" s="90"/>
      <c r="C7949" s="90"/>
    </row>
    <row r="7950">
      <c r="A7950" s="101"/>
      <c r="B7950" s="90"/>
      <c r="C7950" s="90"/>
    </row>
    <row r="7951">
      <c r="A7951" s="101"/>
      <c r="B7951" s="90"/>
      <c r="C7951" s="90"/>
    </row>
    <row r="7952">
      <c r="A7952" s="101"/>
      <c r="B7952" s="90"/>
      <c r="C7952" s="90"/>
    </row>
    <row r="7953">
      <c r="A7953" s="101"/>
      <c r="B7953" s="90"/>
      <c r="C7953" s="90"/>
    </row>
    <row r="7954">
      <c r="A7954" s="101"/>
      <c r="B7954" s="90"/>
      <c r="C7954" s="90"/>
    </row>
    <row r="7955">
      <c r="A7955" s="101"/>
      <c r="B7955" s="90"/>
      <c r="C7955" s="90"/>
    </row>
    <row r="7956">
      <c r="A7956" s="101"/>
      <c r="B7956" s="90"/>
      <c r="C7956" s="90"/>
    </row>
    <row r="7957">
      <c r="A7957" s="101"/>
      <c r="B7957" s="90"/>
      <c r="C7957" s="90"/>
    </row>
    <row r="7958">
      <c r="A7958" s="101"/>
      <c r="B7958" s="90"/>
      <c r="C7958" s="90"/>
    </row>
    <row r="7959">
      <c r="A7959" s="101"/>
      <c r="B7959" s="90"/>
      <c r="C7959" s="90"/>
    </row>
    <row r="7960">
      <c r="A7960" s="101"/>
      <c r="B7960" s="90"/>
      <c r="C7960" s="90"/>
    </row>
    <row r="7961">
      <c r="A7961" s="101"/>
      <c r="B7961" s="90"/>
      <c r="C7961" s="90"/>
    </row>
    <row r="7962">
      <c r="A7962" s="101"/>
      <c r="B7962" s="90"/>
      <c r="C7962" s="90"/>
    </row>
    <row r="7963">
      <c r="A7963" s="101"/>
      <c r="B7963" s="90"/>
      <c r="C7963" s="90"/>
    </row>
    <row r="7964">
      <c r="A7964" s="101"/>
      <c r="B7964" s="90"/>
      <c r="C7964" s="90"/>
    </row>
    <row r="7965">
      <c r="A7965" s="101"/>
      <c r="B7965" s="90"/>
      <c r="C7965" s="90"/>
    </row>
    <row r="7966">
      <c r="A7966" s="101"/>
      <c r="B7966" s="90"/>
      <c r="C7966" s="90"/>
    </row>
    <row r="7967">
      <c r="A7967" s="101"/>
      <c r="B7967" s="90"/>
      <c r="C7967" s="90"/>
    </row>
    <row r="7968">
      <c r="A7968" s="101"/>
      <c r="B7968" s="90"/>
      <c r="C7968" s="90"/>
    </row>
    <row r="7969">
      <c r="A7969" s="101"/>
      <c r="B7969" s="90"/>
      <c r="C7969" s="90"/>
    </row>
    <row r="7970">
      <c r="A7970" s="101"/>
      <c r="B7970" s="90"/>
      <c r="C7970" s="90"/>
    </row>
    <row r="7971">
      <c r="A7971" s="101"/>
      <c r="B7971" s="90"/>
      <c r="C7971" s="90"/>
    </row>
    <row r="7972">
      <c r="A7972" s="101"/>
      <c r="B7972" s="90"/>
      <c r="C7972" s="90"/>
    </row>
    <row r="7973">
      <c r="A7973" s="101"/>
      <c r="B7973" s="90"/>
      <c r="C7973" s="90"/>
    </row>
    <row r="7974">
      <c r="A7974" s="101"/>
      <c r="B7974" s="90"/>
      <c r="C7974" s="90"/>
    </row>
    <row r="7975">
      <c r="A7975" s="101"/>
      <c r="B7975" s="90"/>
      <c r="C7975" s="90"/>
    </row>
    <row r="7976">
      <c r="A7976" s="101"/>
      <c r="B7976" s="90"/>
      <c r="C7976" s="90"/>
    </row>
    <row r="7977">
      <c r="A7977" s="101"/>
      <c r="B7977" s="90"/>
      <c r="C7977" s="90"/>
    </row>
    <row r="7978">
      <c r="A7978" s="101"/>
      <c r="B7978" s="90"/>
      <c r="C7978" s="90"/>
    </row>
    <row r="7979">
      <c r="A7979" s="101"/>
      <c r="B7979" s="90"/>
      <c r="C7979" s="90"/>
    </row>
    <row r="7980">
      <c r="A7980" s="101"/>
      <c r="B7980" s="90"/>
      <c r="C7980" s="90"/>
    </row>
    <row r="7981">
      <c r="A7981" s="101"/>
      <c r="B7981" s="90"/>
      <c r="C7981" s="90"/>
    </row>
    <row r="7982">
      <c r="A7982" s="101"/>
      <c r="B7982" s="90"/>
      <c r="C7982" s="90"/>
    </row>
    <row r="7983">
      <c r="A7983" s="101"/>
      <c r="B7983" s="90"/>
      <c r="C7983" s="90"/>
    </row>
    <row r="7984">
      <c r="A7984" s="101"/>
      <c r="B7984" s="90"/>
      <c r="C7984" s="90"/>
    </row>
    <row r="7985">
      <c r="A7985" s="101"/>
      <c r="B7985" s="90"/>
      <c r="C7985" s="90"/>
    </row>
    <row r="7986">
      <c r="A7986" s="101"/>
      <c r="B7986" s="90"/>
      <c r="C7986" s="90"/>
    </row>
    <row r="7987">
      <c r="A7987" s="101"/>
      <c r="B7987" s="90"/>
      <c r="C7987" s="90"/>
    </row>
    <row r="7988">
      <c r="A7988" s="101"/>
      <c r="B7988" s="90"/>
      <c r="C7988" s="90"/>
    </row>
    <row r="7989">
      <c r="A7989" s="101"/>
      <c r="B7989" s="90"/>
      <c r="C7989" s="90"/>
    </row>
    <row r="7990">
      <c r="A7990" s="101"/>
      <c r="B7990" s="90"/>
      <c r="C7990" s="90"/>
    </row>
    <row r="7991">
      <c r="A7991" s="101"/>
      <c r="B7991" s="90"/>
      <c r="C7991" s="90"/>
    </row>
    <row r="7992">
      <c r="A7992" s="101"/>
      <c r="B7992" s="90"/>
      <c r="C7992" s="90"/>
    </row>
    <row r="7993">
      <c r="A7993" s="101"/>
      <c r="B7993" s="90"/>
      <c r="C7993" s="90"/>
    </row>
    <row r="7994">
      <c r="A7994" s="101"/>
      <c r="B7994" s="90"/>
      <c r="C7994" s="90"/>
    </row>
    <row r="7995">
      <c r="A7995" s="101"/>
      <c r="B7995" s="90"/>
      <c r="C7995" s="90"/>
    </row>
    <row r="7996">
      <c r="A7996" s="101"/>
      <c r="B7996" s="90"/>
      <c r="C7996" s="90"/>
    </row>
    <row r="7997">
      <c r="A7997" s="101"/>
      <c r="B7997" s="90"/>
      <c r="C7997" s="90"/>
    </row>
    <row r="7998">
      <c r="A7998" s="101"/>
      <c r="B7998" s="90"/>
      <c r="C7998" s="90"/>
    </row>
    <row r="7999">
      <c r="A7999" s="101"/>
      <c r="B7999" s="90"/>
      <c r="C7999" s="90"/>
    </row>
    <row r="8000">
      <c r="A8000" s="101"/>
      <c r="B8000" s="90"/>
      <c r="C8000" s="90"/>
    </row>
    <row r="8001">
      <c r="A8001" s="101"/>
      <c r="B8001" s="90"/>
      <c r="C8001" s="90"/>
    </row>
    <row r="8002">
      <c r="A8002" s="101"/>
      <c r="B8002" s="90"/>
      <c r="C8002" s="90"/>
    </row>
    <row r="8003">
      <c r="A8003" s="101"/>
      <c r="B8003" s="90"/>
      <c r="C8003" s="90"/>
    </row>
    <row r="8004">
      <c r="A8004" s="101"/>
      <c r="B8004" s="90"/>
      <c r="C8004" s="90"/>
    </row>
    <row r="8005">
      <c r="A8005" s="101"/>
      <c r="B8005" s="90"/>
      <c r="C8005" s="90"/>
    </row>
    <row r="8006">
      <c r="A8006" s="101"/>
      <c r="B8006" s="90"/>
      <c r="C8006" s="90"/>
    </row>
    <row r="8007">
      <c r="A8007" s="101"/>
      <c r="B8007" s="90"/>
      <c r="C8007" s="90"/>
    </row>
    <row r="8008">
      <c r="A8008" s="101"/>
      <c r="B8008" s="90"/>
      <c r="C8008" s="90"/>
    </row>
    <row r="8009">
      <c r="A8009" s="101"/>
      <c r="B8009" s="90"/>
      <c r="C8009" s="90"/>
    </row>
    <row r="8010">
      <c r="A8010" s="101"/>
      <c r="B8010" s="90"/>
      <c r="C8010" s="90"/>
    </row>
    <row r="8011">
      <c r="A8011" s="101"/>
      <c r="B8011" s="90"/>
      <c r="C8011" s="90"/>
    </row>
    <row r="8012">
      <c r="A8012" s="101"/>
      <c r="B8012" s="90"/>
      <c r="C8012" s="90"/>
    </row>
    <row r="8013">
      <c r="A8013" s="101"/>
      <c r="B8013" s="90"/>
      <c r="C8013" s="90"/>
    </row>
    <row r="8014">
      <c r="A8014" s="101"/>
      <c r="B8014" s="90"/>
      <c r="C8014" s="90"/>
    </row>
    <row r="8015">
      <c r="A8015" s="101"/>
      <c r="B8015" s="90"/>
      <c r="C8015" s="90"/>
    </row>
    <row r="8016">
      <c r="A8016" s="101"/>
      <c r="B8016" s="90"/>
      <c r="C8016" s="90"/>
    </row>
    <row r="8017">
      <c r="A8017" s="101"/>
      <c r="B8017" s="90"/>
      <c r="C8017" s="90"/>
    </row>
    <row r="8018">
      <c r="A8018" s="101"/>
      <c r="B8018" s="90"/>
      <c r="C8018" s="90"/>
    </row>
    <row r="8019">
      <c r="A8019" s="101"/>
      <c r="B8019" s="90"/>
      <c r="C8019" s="90"/>
    </row>
    <row r="8020">
      <c r="A8020" s="101"/>
      <c r="B8020" s="90"/>
      <c r="C8020" s="90"/>
    </row>
    <row r="8021">
      <c r="A8021" s="101"/>
      <c r="B8021" s="90"/>
      <c r="C8021" s="90"/>
    </row>
    <row r="8022">
      <c r="A8022" s="101"/>
      <c r="B8022" s="90"/>
      <c r="C8022" s="90"/>
    </row>
    <row r="8023">
      <c r="A8023" s="101"/>
      <c r="B8023" s="90"/>
      <c r="C8023" s="90"/>
    </row>
    <row r="8024">
      <c r="A8024" s="101"/>
      <c r="B8024" s="90"/>
      <c r="C8024" s="90"/>
    </row>
    <row r="8025">
      <c r="A8025" s="101"/>
      <c r="B8025" s="90"/>
      <c r="C8025" s="90"/>
    </row>
    <row r="8026">
      <c r="A8026" s="101"/>
      <c r="B8026" s="90"/>
      <c r="C8026" s="90"/>
    </row>
    <row r="8027">
      <c r="A8027" s="101"/>
      <c r="B8027" s="90"/>
      <c r="C8027" s="90"/>
    </row>
    <row r="8028">
      <c r="A8028" s="101"/>
      <c r="B8028" s="90"/>
      <c r="C8028" s="90"/>
    </row>
    <row r="8029">
      <c r="A8029" s="101"/>
      <c r="B8029" s="90"/>
      <c r="C8029" s="90"/>
    </row>
    <row r="8030">
      <c r="A8030" s="101"/>
      <c r="B8030" s="90"/>
      <c r="C8030" s="90"/>
    </row>
    <row r="8031">
      <c r="A8031" s="101"/>
      <c r="B8031" s="90"/>
      <c r="C8031" s="90"/>
    </row>
    <row r="8032">
      <c r="A8032" s="101"/>
      <c r="B8032" s="90"/>
      <c r="C8032" s="90"/>
    </row>
    <row r="8033">
      <c r="A8033" s="101"/>
      <c r="B8033" s="90"/>
      <c r="C8033" s="90"/>
    </row>
    <row r="8034">
      <c r="A8034" s="101"/>
      <c r="B8034" s="90"/>
      <c r="C8034" s="90"/>
    </row>
    <row r="8035">
      <c r="A8035" s="101"/>
      <c r="B8035" s="90"/>
      <c r="C8035" s="90"/>
    </row>
    <row r="8036">
      <c r="A8036" s="101"/>
      <c r="B8036" s="90"/>
      <c r="C8036" s="90"/>
    </row>
    <row r="8037">
      <c r="A8037" s="101"/>
      <c r="B8037" s="90"/>
      <c r="C8037" s="90"/>
    </row>
    <row r="8038">
      <c r="A8038" s="101"/>
      <c r="B8038" s="90"/>
      <c r="C8038" s="90"/>
    </row>
    <row r="8039">
      <c r="A8039" s="101"/>
      <c r="B8039" s="90"/>
      <c r="C8039" s="90"/>
    </row>
    <row r="8040">
      <c r="A8040" s="101"/>
      <c r="B8040" s="90"/>
      <c r="C8040" s="90"/>
    </row>
    <row r="8041">
      <c r="A8041" s="101"/>
      <c r="B8041" s="90"/>
      <c r="C8041" s="90"/>
    </row>
    <row r="8042">
      <c r="A8042" s="101"/>
      <c r="B8042" s="90"/>
      <c r="C8042" s="90"/>
    </row>
    <row r="8043">
      <c r="A8043" s="101"/>
      <c r="B8043" s="90"/>
      <c r="C8043" s="90"/>
    </row>
    <row r="8044">
      <c r="A8044" s="101"/>
      <c r="B8044" s="90"/>
      <c r="C8044" s="90"/>
    </row>
    <row r="8045">
      <c r="A8045" s="101"/>
      <c r="B8045" s="90"/>
      <c r="C8045" s="90"/>
    </row>
    <row r="8046">
      <c r="A8046" s="101"/>
      <c r="B8046" s="90"/>
      <c r="C8046" s="90"/>
    </row>
    <row r="8047">
      <c r="A8047" s="101"/>
      <c r="B8047" s="90"/>
      <c r="C8047" s="90"/>
    </row>
    <row r="8048">
      <c r="A8048" s="101"/>
      <c r="B8048" s="90"/>
      <c r="C8048" s="90"/>
    </row>
    <row r="8049">
      <c r="A8049" s="101"/>
      <c r="B8049" s="90"/>
      <c r="C8049" s="90"/>
    </row>
    <row r="8050">
      <c r="A8050" s="101"/>
      <c r="B8050" s="90"/>
      <c r="C8050" s="90"/>
    </row>
    <row r="8051">
      <c r="A8051" s="101"/>
      <c r="B8051" s="90"/>
      <c r="C8051" s="90"/>
    </row>
    <row r="8052">
      <c r="A8052" s="101"/>
      <c r="B8052" s="90"/>
      <c r="C8052" s="90"/>
    </row>
    <row r="8053">
      <c r="A8053" s="101"/>
      <c r="B8053" s="90"/>
      <c r="C8053" s="90"/>
    </row>
    <row r="8054">
      <c r="A8054" s="101"/>
      <c r="B8054" s="90"/>
      <c r="C8054" s="90"/>
    </row>
    <row r="8055">
      <c r="A8055" s="101"/>
      <c r="B8055" s="90"/>
      <c r="C8055" s="90"/>
    </row>
    <row r="8056">
      <c r="A8056" s="101"/>
      <c r="B8056" s="90"/>
      <c r="C8056" s="90"/>
    </row>
    <row r="8057">
      <c r="A8057" s="101"/>
      <c r="B8057" s="90"/>
      <c r="C8057" s="90"/>
    </row>
    <row r="8058">
      <c r="A8058" s="101"/>
      <c r="B8058" s="90"/>
      <c r="C8058" s="90"/>
    </row>
    <row r="8059">
      <c r="A8059" s="101"/>
      <c r="B8059" s="90"/>
      <c r="C8059" s="90"/>
    </row>
    <row r="8060">
      <c r="A8060" s="101"/>
      <c r="B8060" s="90"/>
      <c r="C8060" s="90"/>
    </row>
    <row r="8061">
      <c r="A8061" s="101"/>
      <c r="B8061" s="90"/>
      <c r="C8061" s="90"/>
    </row>
    <row r="8062">
      <c r="A8062" s="101"/>
      <c r="B8062" s="90"/>
      <c r="C8062" s="90"/>
    </row>
    <row r="8063">
      <c r="A8063" s="101"/>
      <c r="B8063" s="90"/>
      <c r="C8063" s="90"/>
    </row>
    <row r="8064">
      <c r="A8064" s="101"/>
      <c r="B8064" s="90"/>
      <c r="C8064" s="90"/>
    </row>
    <row r="8065">
      <c r="A8065" s="101"/>
      <c r="B8065" s="90"/>
      <c r="C8065" s="90"/>
    </row>
    <row r="8066">
      <c r="A8066" s="101"/>
      <c r="B8066" s="90"/>
      <c r="C8066" s="90"/>
    </row>
    <row r="8067">
      <c r="A8067" s="101"/>
      <c r="B8067" s="90"/>
      <c r="C8067" s="90"/>
    </row>
    <row r="8068">
      <c r="A8068" s="101"/>
      <c r="B8068" s="90"/>
      <c r="C8068" s="90"/>
    </row>
    <row r="8069">
      <c r="A8069" s="101"/>
      <c r="B8069" s="90"/>
      <c r="C8069" s="90"/>
    </row>
    <row r="8070">
      <c r="A8070" s="101"/>
      <c r="B8070" s="90"/>
      <c r="C8070" s="90"/>
    </row>
    <row r="8071">
      <c r="A8071" s="101"/>
      <c r="B8071" s="90"/>
      <c r="C8071" s="90"/>
    </row>
    <row r="8072">
      <c r="A8072" s="101"/>
      <c r="B8072" s="90"/>
      <c r="C8072" s="90"/>
    </row>
    <row r="8073">
      <c r="A8073" s="101"/>
      <c r="B8073" s="90"/>
      <c r="C8073" s="90"/>
    </row>
    <row r="8074">
      <c r="A8074" s="101"/>
      <c r="B8074" s="90"/>
      <c r="C8074" s="90"/>
    </row>
    <row r="8075">
      <c r="A8075" s="101"/>
      <c r="B8075" s="90"/>
      <c r="C8075" s="90"/>
    </row>
    <row r="8076">
      <c r="A8076" s="101"/>
      <c r="B8076" s="90"/>
      <c r="C8076" s="90"/>
    </row>
    <row r="8077">
      <c r="A8077" s="101"/>
      <c r="B8077" s="90"/>
      <c r="C8077" s="90"/>
    </row>
    <row r="8078">
      <c r="A8078" s="101"/>
      <c r="B8078" s="90"/>
      <c r="C8078" s="90"/>
    </row>
    <row r="8079">
      <c r="A8079" s="101"/>
      <c r="B8079" s="90"/>
      <c r="C8079" s="90"/>
    </row>
    <row r="8080">
      <c r="A8080" s="101"/>
      <c r="B8080" s="90"/>
      <c r="C8080" s="90"/>
    </row>
    <row r="8081">
      <c r="A8081" s="101"/>
      <c r="B8081" s="90"/>
      <c r="C8081" s="90"/>
    </row>
    <row r="8082">
      <c r="A8082" s="101"/>
      <c r="B8082" s="90"/>
      <c r="C8082" s="90"/>
    </row>
    <row r="8083">
      <c r="A8083" s="101"/>
      <c r="B8083" s="90"/>
      <c r="C8083" s="90"/>
    </row>
    <row r="8084">
      <c r="A8084" s="101"/>
      <c r="B8084" s="90"/>
      <c r="C8084" s="90"/>
    </row>
    <row r="8085">
      <c r="A8085" s="101"/>
      <c r="B8085" s="90"/>
      <c r="C8085" s="90"/>
    </row>
    <row r="8086">
      <c r="A8086" s="101"/>
      <c r="B8086" s="90"/>
      <c r="C8086" s="90"/>
    </row>
    <row r="8087">
      <c r="A8087" s="101"/>
      <c r="B8087" s="90"/>
      <c r="C8087" s="90"/>
    </row>
    <row r="8088">
      <c r="A8088" s="101"/>
      <c r="B8088" s="90"/>
      <c r="C8088" s="90"/>
    </row>
    <row r="8089">
      <c r="A8089" s="101"/>
      <c r="B8089" s="90"/>
      <c r="C8089" s="90"/>
    </row>
    <row r="8090">
      <c r="A8090" s="101"/>
      <c r="B8090" s="90"/>
      <c r="C8090" s="90"/>
    </row>
    <row r="8091">
      <c r="A8091" s="101"/>
      <c r="B8091" s="90"/>
      <c r="C8091" s="90"/>
    </row>
    <row r="8092">
      <c r="A8092" s="101"/>
      <c r="B8092" s="90"/>
      <c r="C8092" s="90"/>
    </row>
    <row r="8093">
      <c r="A8093" s="101"/>
      <c r="B8093" s="90"/>
      <c r="C8093" s="90"/>
    </row>
    <row r="8094">
      <c r="A8094" s="101"/>
      <c r="B8094" s="90"/>
      <c r="C8094" s="90"/>
    </row>
    <row r="8095">
      <c r="A8095" s="101"/>
      <c r="B8095" s="90"/>
      <c r="C8095" s="90"/>
    </row>
    <row r="8096">
      <c r="A8096" s="101"/>
      <c r="B8096" s="90"/>
      <c r="C8096" s="90"/>
    </row>
    <row r="8097">
      <c r="A8097" s="101"/>
      <c r="B8097" s="90"/>
      <c r="C8097" s="90"/>
    </row>
    <row r="8098">
      <c r="A8098" s="101"/>
      <c r="B8098" s="90"/>
      <c r="C8098" s="90"/>
    </row>
    <row r="8099">
      <c r="A8099" s="101"/>
      <c r="B8099" s="90"/>
      <c r="C8099" s="90"/>
    </row>
    <row r="8100">
      <c r="A8100" s="101"/>
      <c r="B8100" s="90"/>
      <c r="C8100" s="90"/>
    </row>
    <row r="8101">
      <c r="A8101" s="101"/>
      <c r="B8101" s="90"/>
      <c r="C8101" s="90"/>
    </row>
    <row r="8102">
      <c r="A8102" s="101"/>
      <c r="B8102" s="90"/>
      <c r="C8102" s="90"/>
    </row>
    <row r="8103">
      <c r="A8103" s="101"/>
      <c r="B8103" s="90"/>
      <c r="C8103" s="90"/>
    </row>
    <row r="8104">
      <c r="A8104" s="101"/>
      <c r="B8104" s="90"/>
      <c r="C8104" s="90"/>
    </row>
    <row r="8105">
      <c r="A8105" s="101"/>
      <c r="B8105" s="90"/>
      <c r="C8105" s="90"/>
    </row>
    <row r="8106">
      <c r="A8106" s="101"/>
      <c r="B8106" s="90"/>
      <c r="C8106" s="90"/>
    </row>
    <row r="8107">
      <c r="A8107" s="101"/>
      <c r="B8107" s="90"/>
      <c r="C8107" s="90"/>
    </row>
    <row r="8108">
      <c r="A8108" s="101"/>
      <c r="B8108" s="90"/>
      <c r="C8108" s="90"/>
    </row>
    <row r="8109">
      <c r="A8109" s="101"/>
      <c r="B8109" s="90"/>
      <c r="C8109" s="90"/>
    </row>
    <row r="8110">
      <c r="A8110" s="101"/>
      <c r="B8110" s="90"/>
      <c r="C8110" s="90"/>
    </row>
    <row r="8111">
      <c r="A8111" s="101"/>
      <c r="B8111" s="90"/>
      <c r="C8111" s="90"/>
    </row>
    <row r="8112">
      <c r="A8112" s="101"/>
      <c r="B8112" s="90"/>
      <c r="C8112" s="90"/>
    </row>
    <row r="8113">
      <c r="A8113" s="101"/>
      <c r="B8113" s="90"/>
      <c r="C8113" s="90"/>
    </row>
    <row r="8114">
      <c r="A8114" s="101"/>
      <c r="B8114" s="90"/>
      <c r="C8114" s="90"/>
    </row>
    <row r="8115">
      <c r="A8115" s="101"/>
      <c r="B8115" s="90"/>
      <c r="C8115" s="90"/>
    </row>
    <row r="8116">
      <c r="A8116" s="101"/>
      <c r="B8116" s="90"/>
      <c r="C8116" s="90"/>
    </row>
    <row r="8117">
      <c r="A8117" s="101"/>
      <c r="B8117" s="90"/>
      <c r="C8117" s="90"/>
    </row>
    <row r="8118">
      <c r="A8118" s="101"/>
      <c r="B8118" s="90"/>
      <c r="C8118" s="90"/>
    </row>
    <row r="8119">
      <c r="A8119" s="101"/>
      <c r="B8119" s="90"/>
      <c r="C8119" s="90"/>
    </row>
    <row r="8120">
      <c r="A8120" s="101"/>
      <c r="B8120" s="90"/>
      <c r="C8120" s="90"/>
    </row>
    <row r="8121">
      <c r="A8121" s="101"/>
      <c r="B8121" s="90"/>
      <c r="C8121" s="90"/>
    </row>
    <row r="8122">
      <c r="A8122" s="101"/>
      <c r="B8122" s="90"/>
      <c r="C8122" s="90"/>
    </row>
    <row r="8123">
      <c r="A8123" s="101"/>
      <c r="B8123" s="90"/>
      <c r="C8123" s="90"/>
    </row>
    <row r="8124">
      <c r="A8124" s="101"/>
      <c r="B8124" s="90"/>
      <c r="C8124" s="90"/>
    </row>
    <row r="8125">
      <c r="A8125" s="101"/>
      <c r="B8125" s="90"/>
      <c r="C8125" s="90"/>
    </row>
    <row r="8126">
      <c r="A8126" s="101"/>
      <c r="B8126" s="90"/>
      <c r="C8126" s="90"/>
    </row>
    <row r="8127">
      <c r="A8127" s="101"/>
      <c r="B8127" s="90"/>
      <c r="C8127" s="90"/>
    </row>
    <row r="8128">
      <c r="A8128" s="101"/>
      <c r="B8128" s="90"/>
      <c r="C8128" s="90"/>
    </row>
    <row r="8129">
      <c r="A8129" s="101"/>
      <c r="B8129" s="90"/>
      <c r="C8129" s="90"/>
    </row>
    <row r="8130">
      <c r="A8130" s="101"/>
      <c r="B8130" s="90"/>
      <c r="C8130" s="90"/>
    </row>
    <row r="8131">
      <c r="A8131" s="101"/>
      <c r="B8131" s="90"/>
      <c r="C8131" s="90"/>
    </row>
    <row r="8132">
      <c r="A8132" s="101"/>
      <c r="B8132" s="90"/>
      <c r="C8132" s="90"/>
    </row>
    <row r="8133">
      <c r="A8133" s="101"/>
      <c r="B8133" s="90"/>
      <c r="C8133" s="90"/>
    </row>
    <row r="8134">
      <c r="A8134" s="101"/>
      <c r="B8134" s="90"/>
      <c r="C8134" s="90"/>
    </row>
    <row r="8135">
      <c r="A8135" s="101"/>
      <c r="B8135" s="90"/>
      <c r="C8135" s="90"/>
    </row>
    <row r="8136">
      <c r="A8136" s="101"/>
      <c r="B8136" s="90"/>
      <c r="C8136" s="90"/>
    </row>
    <row r="8137">
      <c r="A8137" s="101"/>
      <c r="B8137" s="90"/>
      <c r="C8137" s="90"/>
    </row>
    <row r="8138">
      <c r="A8138" s="101"/>
      <c r="B8138" s="90"/>
      <c r="C8138" s="90"/>
    </row>
    <row r="8139">
      <c r="A8139" s="101"/>
      <c r="B8139" s="90"/>
      <c r="C8139" s="90"/>
    </row>
    <row r="8140">
      <c r="A8140" s="101"/>
      <c r="B8140" s="90"/>
      <c r="C8140" s="90"/>
    </row>
    <row r="8141">
      <c r="A8141" s="101"/>
      <c r="B8141" s="90"/>
      <c r="C8141" s="90"/>
    </row>
    <row r="8142">
      <c r="A8142" s="101"/>
      <c r="B8142" s="90"/>
      <c r="C8142" s="90"/>
    </row>
    <row r="8143">
      <c r="A8143" s="101"/>
      <c r="B8143" s="90"/>
      <c r="C8143" s="90"/>
    </row>
    <row r="8144">
      <c r="A8144" s="101"/>
      <c r="B8144" s="90"/>
      <c r="C8144" s="90"/>
    </row>
    <row r="8145">
      <c r="A8145" s="101"/>
      <c r="B8145" s="90"/>
      <c r="C8145" s="90"/>
    </row>
    <row r="8146">
      <c r="A8146" s="101"/>
      <c r="B8146" s="90"/>
      <c r="C8146" s="90"/>
    </row>
    <row r="8147">
      <c r="A8147" s="101"/>
      <c r="B8147" s="90"/>
      <c r="C8147" s="90"/>
    </row>
    <row r="8148">
      <c r="A8148" s="101"/>
      <c r="B8148" s="90"/>
      <c r="C8148" s="90"/>
    </row>
    <row r="8149">
      <c r="A8149" s="101"/>
      <c r="B8149" s="90"/>
      <c r="C8149" s="90"/>
    </row>
    <row r="8150">
      <c r="A8150" s="101"/>
      <c r="B8150" s="90"/>
      <c r="C8150" s="90"/>
    </row>
    <row r="8151">
      <c r="A8151" s="101"/>
      <c r="B8151" s="90"/>
      <c r="C8151" s="90"/>
    </row>
    <row r="8152">
      <c r="A8152" s="101"/>
      <c r="B8152" s="90"/>
      <c r="C8152" s="90"/>
    </row>
    <row r="8153">
      <c r="A8153" s="101"/>
      <c r="B8153" s="90"/>
      <c r="C8153" s="90"/>
    </row>
    <row r="8154">
      <c r="A8154" s="101"/>
      <c r="B8154" s="90"/>
      <c r="C8154" s="90"/>
    </row>
    <row r="8155">
      <c r="A8155" s="101"/>
      <c r="B8155" s="90"/>
      <c r="C8155" s="90"/>
    </row>
    <row r="8156">
      <c r="A8156" s="101"/>
      <c r="B8156" s="90"/>
      <c r="C8156" s="90"/>
    </row>
    <row r="8157">
      <c r="A8157" s="101"/>
      <c r="B8157" s="90"/>
      <c r="C8157" s="90"/>
    </row>
    <row r="8158">
      <c r="A8158" s="101"/>
      <c r="B8158" s="90"/>
      <c r="C8158" s="90"/>
    </row>
    <row r="8159">
      <c r="A8159" s="101"/>
      <c r="B8159" s="90"/>
      <c r="C8159" s="90"/>
    </row>
    <row r="8160">
      <c r="A8160" s="101"/>
      <c r="B8160" s="90"/>
      <c r="C8160" s="90"/>
    </row>
    <row r="8161">
      <c r="A8161" s="101"/>
      <c r="B8161" s="90"/>
      <c r="C8161" s="90"/>
    </row>
    <row r="8162">
      <c r="A8162" s="101"/>
      <c r="B8162" s="90"/>
      <c r="C8162" s="90"/>
    </row>
    <row r="8163">
      <c r="A8163" s="101"/>
      <c r="B8163" s="90"/>
      <c r="C8163" s="90"/>
    </row>
    <row r="8164">
      <c r="A8164" s="101"/>
      <c r="B8164" s="90"/>
      <c r="C8164" s="90"/>
    </row>
    <row r="8165">
      <c r="A8165" s="101"/>
      <c r="B8165" s="90"/>
      <c r="C8165" s="90"/>
    </row>
    <row r="8166">
      <c r="A8166" s="101"/>
      <c r="B8166" s="90"/>
      <c r="C8166" s="90"/>
    </row>
    <row r="8167">
      <c r="A8167" s="101"/>
      <c r="B8167" s="90"/>
      <c r="C8167" s="90"/>
    </row>
    <row r="8168">
      <c r="A8168" s="101"/>
      <c r="B8168" s="90"/>
      <c r="C8168" s="90"/>
    </row>
    <row r="8169">
      <c r="A8169" s="101"/>
      <c r="B8169" s="90"/>
      <c r="C8169" s="90"/>
    </row>
    <row r="8170">
      <c r="A8170" s="101"/>
      <c r="B8170" s="90"/>
      <c r="C8170" s="90"/>
    </row>
    <row r="8171">
      <c r="A8171" s="101"/>
      <c r="B8171" s="90"/>
      <c r="C8171" s="90"/>
    </row>
    <row r="8172">
      <c r="A8172" s="101"/>
      <c r="B8172" s="90"/>
      <c r="C8172" s="90"/>
    </row>
    <row r="8173">
      <c r="A8173" s="101"/>
      <c r="B8173" s="90"/>
      <c r="C8173" s="90"/>
    </row>
    <row r="8174">
      <c r="A8174" s="101"/>
      <c r="B8174" s="90"/>
      <c r="C8174" s="90"/>
    </row>
    <row r="8175">
      <c r="A8175" s="101"/>
      <c r="B8175" s="90"/>
      <c r="C8175" s="90"/>
    </row>
    <row r="8176">
      <c r="A8176" s="101"/>
      <c r="B8176" s="90"/>
      <c r="C8176" s="90"/>
    </row>
    <row r="8177">
      <c r="A8177" s="101"/>
      <c r="B8177" s="90"/>
      <c r="C8177" s="90"/>
    </row>
    <row r="8178">
      <c r="A8178" s="101"/>
      <c r="B8178" s="90"/>
      <c r="C8178" s="90"/>
    </row>
    <row r="8179">
      <c r="A8179" s="101"/>
      <c r="B8179" s="90"/>
      <c r="C8179" s="90"/>
    </row>
    <row r="8180">
      <c r="A8180" s="101"/>
      <c r="B8180" s="90"/>
      <c r="C8180" s="90"/>
    </row>
    <row r="8181">
      <c r="A8181" s="101"/>
      <c r="B8181" s="90"/>
      <c r="C8181" s="90"/>
    </row>
    <row r="8182">
      <c r="A8182" s="101"/>
      <c r="B8182" s="90"/>
      <c r="C8182" s="90"/>
    </row>
    <row r="8183">
      <c r="A8183" s="101"/>
      <c r="B8183" s="90"/>
      <c r="C8183" s="90"/>
    </row>
    <row r="8184">
      <c r="A8184" s="101"/>
      <c r="B8184" s="90"/>
      <c r="C8184" s="90"/>
    </row>
    <row r="8185">
      <c r="A8185" s="101"/>
      <c r="B8185" s="90"/>
      <c r="C8185" s="90"/>
    </row>
    <row r="8186">
      <c r="A8186" s="101"/>
      <c r="B8186" s="90"/>
      <c r="C8186" s="90"/>
    </row>
    <row r="8187">
      <c r="A8187" s="101"/>
      <c r="B8187" s="90"/>
      <c r="C8187" s="90"/>
    </row>
    <row r="8188">
      <c r="A8188" s="101"/>
      <c r="B8188" s="90"/>
      <c r="C8188" s="90"/>
    </row>
    <row r="8189">
      <c r="A8189" s="101"/>
      <c r="B8189" s="90"/>
      <c r="C8189" s="90"/>
    </row>
    <row r="8190">
      <c r="A8190" s="101"/>
      <c r="B8190" s="90"/>
      <c r="C8190" s="90"/>
    </row>
    <row r="8191">
      <c r="A8191" s="101"/>
      <c r="B8191" s="90"/>
      <c r="C8191" s="90"/>
    </row>
    <row r="8192">
      <c r="A8192" s="101"/>
      <c r="B8192" s="90"/>
      <c r="C8192" s="90"/>
    </row>
    <row r="8193">
      <c r="A8193" s="101"/>
      <c r="B8193" s="90"/>
      <c r="C8193" s="90"/>
    </row>
    <row r="8194">
      <c r="A8194" s="101"/>
      <c r="B8194" s="90"/>
      <c r="C8194" s="90"/>
    </row>
    <row r="8195">
      <c r="A8195" s="101"/>
      <c r="B8195" s="90"/>
      <c r="C8195" s="90"/>
    </row>
    <row r="8196">
      <c r="A8196" s="101"/>
      <c r="B8196" s="90"/>
      <c r="C8196" s="90"/>
    </row>
    <row r="8197">
      <c r="A8197" s="101"/>
      <c r="B8197" s="90"/>
      <c r="C8197" s="90"/>
    </row>
    <row r="8198">
      <c r="A8198" s="101"/>
      <c r="B8198" s="90"/>
      <c r="C8198" s="90"/>
    </row>
    <row r="8199">
      <c r="A8199" s="101"/>
      <c r="B8199" s="90"/>
      <c r="C8199" s="90"/>
    </row>
    <row r="8200">
      <c r="A8200" s="101"/>
      <c r="B8200" s="90"/>
      <c r="C8200" s="90"/>
    </row>
    <row r="8201">
      <c r="A8201" s="101"/>
      <c r="B8201" s="90"/>
      <c r="C8201" s="90"/>
    </row>
    <row r="8202">
      <c r="A8202" s="101"/>
      <c r="B8202" s="90"/>
      <c r="C8202" s="90"/>
    </row>
    <row r="8203">
      <c r="A8203" s="101"/>
      <c r="B8203" s="90"/>
      <c r="C8203" s="90"/>
    </row>
    <row r="8204">
      <c r="A8204" s="101"/>
      <c r="B8204" s="90"/>
      <c r="C8204" s="90"/>
    </row>
    <row r="8205">
      <c r="A8205" s="101"/>
      <c r="B8205" s="90"/>
      <c r="C8205" s="90"/>
    </row>
    <row r="8206">
      <c r="A8206" s="101"/>
      <c r="B8206" s="90"/>
      <c r="C8206" s="90"/>
    </row>
    <row r="8207">
      <c r="A8207" s="101"/>
      <c r="B8207" s="90"/>
      <c r="C8207" s="90"/>
    </row>
    <row r="8208">
      <c r="A8208" s="101"/>
      <c r="B8208" s="90"/>
      <c r="C8208" s="90"/>
    </row>
    <row r="8209">
      <c r="A8209" s="101"/>
      <c r="B8209" s="90"/>
      <c r="C8209" s="90"/>
    </row>
    <row r="8210">
      <c r="A8210" s="101"/>
      <c r="B8210" s="90"/>
      <c r="C8210" s="90"/>
    </row>
    <row r="8211">
      <c r="A8211" s="101"/>
      <c r="B8211" s="90"/>
      <c r="C8211" s="90"/>
    </row>
    <row r="8212">
      <c r="A8212" s="101"/>
      <c r="B8212" s="90"/>
      <c r="C8212" s="90"/>
    </row>
    <row r="8213">
      <c r="A8213" s="101"/>
      <c r="B8213" s="90"/>
      <c r="C8213" s="90"/>
    </row>
    <row r="8214">
      <c r="A8214" s="101"/>
      <c r="B8214" s="90"/>
      <c r="C8214" s="90"/>
    </row>
    <row r="8215">
      <c r="A8215" s="101"/>
      <c r="B8215" s="90"/>
      <c r="C8215" s="90"/>
    </row>
    <row r="8216">
      <c r="A8216" s="101"/>
      <c r="B8216" s="90"/>
      <c r="C8216" s="90"/>
    </row>
    <row r="8217">
      <c r="A8217" s="101"/>
      <c r="B8217" s="90"/>
      <c r="C8217" s="90"/>
    </row>
    <row r="8218">
      <c r="A8218" s="101"/>
      <c r="B8218" s="90"/>
      <c r="C8218" s="90"/>
    </row>
    <row r="8219">
      <c r="A8219" s="101"/>
      <c r="B8219" s="90"/>
      <c r="C8219" s="90"/>
    </row>
    <row r="8220">
      <c r="A8220" s="101"/>
      <c r="B8220" s="90"/>
      <c r="C8220" s="90"/>
    </row>
    <row r="8221">
      <c r="A8221" s="101"/>
      <c r="B8221" s="90"/>
      <c r="C8221" s="90"/>
    </row>
    <row r="8222">
      <c r="A8222" s="101"/>
      <c r="B8222" s="90"/>
      <c r="C8222" s="90"/>
    </row>
    <row r="8223">
      <c r="A8223" s="101"/>
      <c r="B8223" s="90"/>
      <c r="C8223" s="90"/>
    </row>
    <row r="8224">
      <c r="A8224" s="101"/>
      <c r="B8224" s="90"/>
      <c r="C8224" s="90"/>
    </row>
    <row r="8225">
      <c r="A8225" s="101"/>
      <c r="B8225" s="90"/>
      <c r="C8225" s="90"/>
    </row>
    <row r="8226">
      <c r="A8226" s="101"/>
      <c r="B8226" s="90"/>
      <c r="C8226" s="90"/>
    </row>
    <row r="8227">
      <c r="A8227" s="101"/>
      <c r="B8227" s="90"/>
      <c r="C8227" s="90"/>
    </row>
    <row r="8228">
      <c r="A8228" s="101"/>
      <c r="B8228" s="90"/>
      <c r="C8228" s="90"/>
    </row>
    <row r="8229">
      <c r="A8229" s="101"/>
      <c r="B8229" s="90"/>
      <c r="C8229" s="90"/>
    </row>
    <row r="8230">
      <c r="A8230" s="101"/>
      <c r="B8230" s="90"/>
      <c r="C8230" s="90"/>
    </row>
    <row r="8231">
      <c r="A8231" s="101"/>
      <c r="B8231" s="90"/>
      <c r="C8231" s="90"/>
    </row>
    <row r="8232">
      <c r="A8232" s="101"/>
      <c r="B8232" s="90"/>
      <c r="C8232" s="90"/>
    </row>
    <row r="8233">
      <c r="A8233" s="101"/>
      <c r="B8233" s="90"/>
      <c r="C8233" s="90"/>
    </row>
    <row r="8234">
      <c r="A8234" s="101"/>
      <c r="B8234" s="90"/>
      <c r="C8234" s="90"/>
    </row>
    <row r="8235">
      <c r="A8235" s="101"/>
      <c r="B8235" s="90"/>
      <c r="C8235" s="90"/>
    </row>
    <row r="8236">
      <c r="A8236" s="101"/>
      <c r="B8236" s="90"/>
      <c r="C8236" s="90"/>
    </row>
    <row r="8237">
      <c r="A8237" s="101"/>
      <c r="B8237" s="90"/>
      <c r="C8237" s="90"/>
    </row>
    <row r="8238">
      <c r="A8238" s="101"/>
      <c r="B8238" s="90"/>
      <c r="C8238" s="90"/>
    </row>
    <row r="8239">
      <c r="A8239" s="101"/>
      <c r="B8239" s="90"/>
      <c r="C8239" s="90"/>
    </row>
    <row r="8240">
      <c r="A8240" s="101"/>
      <c r="B8240" s="90"/>
      <c r="C8240" s="90"/>
    </row>
    <row r="8241">
      <c r="A8241" s="101"/>
      <c r="B8241" s="90"/>
      <c r="C8241" s="90"/>
    </row>
    <row r="8242">
      <c r="A8242" s="101"/>
      <c r="B8242" s="90"/>
      <c r="C8242" s="90"/>
    </row>
    <row r="8243">
      <c r="A8243" s="101"/>
      <c r="B8243" s="90"/>
      <c r="C8243" s="90"/>
    </row>
    <row r="8244">
      <c r="A8244" s="101"/>
      <c r="B8244" s="90"/>
      <c r="C8244" s="90"/>
    </row>
    <row r="8245">
      <c r="A8245" s="101"/>
      <c r="B8245" s="90"/>
      <c r="C8245" s="90"/>
    </row>
    <row r="8246">
      <c r="A8246" s="101"/>
      <c r="B8246" s="90"/>
      <c r="C8246" s="90"/>
    </row>
    <row r="8247">
      <c r="A8247" s="101"/>
      <c r="B8247" s="90"/>
      <c r="C8247" s="90"/>
    </row>
    <row r="8248">
      <c r="A8248" s="101"/>
      <c r="B8248" s="90"/>
      <c r="C8248" s="90"/>
    </row>
    <row r="8249">
      <c r="A8249" s="101"/>
      <c r="B8249" s="90"/>
      <c r="C8249" s="90"/>
    </row>
    <row r="8250">
      <c r="A8250" s="101"/>
      <c r="B8250" s="90"/>
      <c r="C8250" s="90"/>
    </row>
    <row r="8251">
      <c r="A8251" s="101"/>
      <c r="B8251" s="90"/>
      <c r="C8251" s="90"/>
    </row>
    <row r="8252">
      <c r="A8252" s="101"/>
      <c r="B8252" s="90"/>
      <c r="C8252" s="90"/>
    </row>
    <row r="8253">
      <c r="A8253" s="101"/>
      <c r="B8253" s="90"/>
      <c r="C8253" s="90"/>
    </row>
    <row r="8254">
      <c r="A8254" s="101"/>
      <c r="B8254" s="90"/>
      <c r="C8254" s="90"/>
    </row>
    <row r="8255">
      <c r="A8255" s="101"/>
      <c r="B8255" s="90"/>
      <c r="C8255" s="90"/>
    </row>
    <row r="8256">
      <c r="A8256" s="101"/>
      <c r="B8256" s="90"/>
      <c r="C8256" s="90"/>
    </row>
    <row r="8257">
      <c r="A8257" s="101"/>
      <c r="B8257" s="90"/>
      <c r="C8257" s="90"/>
    </row>
    <row r="8258">
      <c r="A8258" s="101"/>
      <c r="B8258" s="90"/>
      <c r="C8258" s="90"/>
    </row>
    <row r="8259">
      <c r="A8259" s="101"/>
      <c r="B8259" s="90"/>
      <c r="C8259" s="90"/>
    </row>
    <row r="8260">
      <c r="A8260" s="101"/>
      <c r="B8260" s="90"/>
      <c r="C8260" s="90"/>
    </row>
    <row r="8261">
      <c r="A8261" s="101"/>
      <c r="B8261" s="90"/>
      <c r="C8261" s="90"/>
    </row>
    <row r="8262">
      <c r="A8262" s="101"/>
      <c r="B8262" s="90"/>
      <c r="C8262" s="90"/>
    </row>
    <row r="8263">
      <c r="A8263" s="101"/>
      <c r="B8263" s="90"/>
      <c r="C8263" s="90"/>
    </row>
    <row r="8264">
      <c r="A8264" s="101"/>
      <c r="B8264" s="90"/>
      <c r="C8264" s="90"/>
    </row>
    <row r="8265">
      <c r="A8265" s="101"/>
      <c r="B8265" s="90"/>
      <c r="C8265" s="90"/>
    </row>
    <row r="8266">
      <c r="A8266" s="101"/>
      <c r="B8266" s="90"/>
      <c r="C8266" s="90"/>
    </row>
    <row r="8267">
      <c r="A8267" s="101"/>
      <c r="B8267" s="90"/>
      <c r="C8267" s="90"/>
    </row>
    <row r="8268">
      <c r="A8268" s="101"/>
      <c r="B8268" s="90"/>
      <c r="C8268" s="90"/>
    </row>
    <row r="8269">
      <c r="A8269" s="101"/>
      <c r="B8269" s="90"/>
      <c r="C8269" s="90"/>
    </row>
    <row r="8270">
      <c r="A8270" s="101"/>
      <c r="B8270" s="90"/>
      <c r="C8270" s="90"/>
    </row>
    <row r="8271">
      <c r="A8271" s="101"/>
      <c r="B8271" s="90"/>
      <c r="C8271" s="90"/>
    </row>
    <row r="8272">
      <c r="A8272" s="101"/>
      <c r="B8272" s="90"/>
      <c r="C8272" s="90"/>
    </row>
    <row r="8273">
      <c r="A8273" s="101"/>
      <c r="B8273" s="90"/>
      <c r="C8273" s="90"/>
    </row>
    <row r="8274">
      <c r="A8274" s="101"/>
      <c r="B8274" s="90"/>
      <c r="C8274" s="90"/>
    </row>
    <row r="8275">
      <c r="A8275" s="101"/>
      <c r="B8275" s="90"/>
      <c r="C8275" s="90"/>
    </row>
    <row r="8276">
      <c r="A8276" s="101"/>
      <c r="B8276" s="90"/>
      <c r="C8276" s="90"/>
    </row>
    <row r="8277">
      <c r="A8277" s="101"/>
      <c r="B8277" s="90"/>
      <c r="C8277" s="90"/>
    </row>
    <row r="8278">
      <c r="A8278" s="101"/>
      <c r="B8278" s="90"/>
      <c r="C8278" s="90"/>
    </row>
    <row r="8279">
      <c r="A8279" s="101"/>
      <c r="B8279" s="90"/>
      <c r="C8279" s="90"/>
    </row>
    <row r="8280">
      <c r="A8280" s="101"/>
      <c r="B8280" s="90"/>
      <c r="C8280" s="90"/>
    </row>
    <row r="8281">
      <c r="A8281" s="101"/>
      <c r="B8281" s="90"/>
      <c r="C8281" s="90"/>
    </row>
    <row r="8282">
      <c r="A8282" s="101"/>
      <c r="B8282" s="90"/>
      <c r="C8282" s="90"/>
    </row>
    <row r="8283">
      <c r="A8283" s="101"/>
      <c r="B8283" s="90"/>
      <c r="C8283" s="90"/>
    </row>
    <row r="8284">
      <c r="A8284" s="101"/>
      <c r="B8284" s="90"/>
      <c r="C8284" s="90"/>
    </row>
    <row r="8285">
      <c r="A8285" s="101"/>
      <c r="B8285" s="90"/>
      <c r="C8285" s="90"/>
    </row>
    <row r="8286">
      <c r="A8286" s="101"/>
      <c r="B8286" s="90"/>
      <c r="C8286" s="90"/>
    </row>
    <row r="8287">
      <c r="A8287" s="101"/>
      <c r="B8287" s="90"/>
      <c r="C8287" s="90"/>
    </row>
    <row r="8288">
      <c r="A8288" s="101"/>
      <c r="B8288" s="90"/>
      <c r="C8288" s="90"/>
    </row>
    <row r="8289">
      <c r="A8289" s="101"/>
      <c r="B8289" s="90"/>
      <c r="C8289" s="90"/>
    </row>
    <row r="8290">
      <c r="A8290" s="101"/>
      <c r="B8290" s="90"/>
      <c r="C8290" s="90"/>
    </row>
    <row r="8291">
      <c r="A8291" s="101"/>
      <c r="B8291" s="90"/>
      <c r="C8291" s="90"/>
    </row>
    <row r="8292">
      <c r="A8292" s="101"/>
      <c r="B8292" s="90"/>
      <c r="C8292" s="90"/>
    </row>
    <row r="8293">
      <c r="A8293" s="101"/>
      <c r="B8293" s="90"/>
      <c r="C8293" s="90"/>
    </row>
    <row r="8294">
      <c r="A8294" s="101"/>
      <c r="B8294" s="90"/>
      <c r="C8294" s="90"/>
    </row>
    <row r="8295">
      <c r="A8295" s="101"/>
      <c r="B8295" s="90"/>
      <c r="C8295" s="90"/>
    </row>
    <row r="8296">
      <c r="A8296" s="101"/>
      <c r="B8296" s="90"/>
      <c r="C8296" s="90"/>
    </row>
    <row r="8297">
      <c r="A8297" s="101"/>
      <c r="B8297" s="90"/>
      <c r="C8297" s="90"/>
    </row>
    <row r="8298">
      <c r="A8298" s="101"/>
      <c r="B8298" s="90"/>
      <c r="C8298" s="90"/>
    </row>
    <row r="8299">
      <c r="A8299" s="101"/>
      <c r="B8299" s="90"/>
      <c r="C8299" s="90"/>
    </row>
    <row r="8300">
      <c r="A8300" s="101"/>
      <c r="B8300" s="90"/>
      <c r="C8300" s="90"/>
    </row>
    <row r="8301">
      <c r="A8301" s="101"/>
      <c r="B8301" s="90"/>
      <c r="C8301" s="90"/>
    </row>
    <row r="8302">
      <c r="A8302" s="101"/>
      <c r="B8302" s="90"/>
      <c r="C8302" s="90"/>
    </row>
    <row r="8303">
      <c r="A8303" s="101"/>
      <c r="B8303" s="90"/>
      <c r="C8303" s="90"/>
    </row>
    <row r="8304">
      <c r="A8304" s="101"/>
      <c r="B8304" s="90"/>
      <c r="C8304" s="90"/>
    </row>
    <row r="8305">
      <c r="A8305" s="101"/>
      <c r="B8305" s="90"/>
      <c r="C8305" s="90"/>
    </row>
    <row r="8306">
      <c r="A8306" s="101"/>
      <c r="B8306" s="90"/>
      <c r="C8306" s="90"/>
    </row>
    <row r="8307">
      <c r="A8307" s="101"/>
      <c r="B8307" s="90"/>
      <c r="C8307" s="90"/>
    </row>
    <row r="8308">
      <c r="A8308" s="101"/>
      <c r="B8308" s="90"/>
      <c r="C8308" s="90"/>
    </row>
    <row r="8309">
      <c r="A8309" s="101"/>
      <c r="B8309" s="90"/>
      <c r="C8309" s="90"/>
    </row>
    <row r="8310">
      <c r="A8310" s="101"/>
      <c r="B8310" s="90"/>
      <c r="C8310" s="90"/>
    </row>
    <row r="8311">
      <c r="A8311" s="101"/>
      <c r="B8311" s="90"/>
      <c r="C8311" s="90"/>
    </row>
    <row r="8312">
      <c r="A8312" s="101"/>
      <c r="B8312" s="90"/>
      <c r="C8312" s="90"/>
    </row>
    <row r="8313">
      <c r="A8313" s="101"/>
      <c r="B8313" s="90"/>
      <c r="C8313" s="90"/>
    </row>
    <row r="8314">
      <c r="A8314" s="101"/>
      <c r="B8314" s="90"/>
      <c r="C8314" s="90"/>
    </row>
    <row r="8315">
      <c r="A8315" s="101"/>
      <c r="B8315" s="90"/>
      <c r="C8315" s="90"/>
    </row>
    <row r="8316">
      <c r="A8316" s="101"/>
      <c r="B8316" s="90"/>
      <c r="C8316" s="90"/>
    </row>
    <row r="8317">
      <c r="A8317" s="101"/>
      <c r="B8317" s="90"/>
      <c r="C8317" s="90"/>
    </row>
    <row r="8318">
      <c r="A8318" s="101"/>
      <c r="B8318" s="90"/>
      <c r="C8318" s="90"/>
    </row>
    <row r="8319">
      <c r="A8319" s="101"/>
      <c r="B8319" s="90"/>
      <c r="C8319" s="90"/>
    </row>
    <row r="8320">
      <c r="A8320" s="101"/>
      <c r="B8320" s="90"/>
      <c r="C8320" s="90"/>
    </row>
    <row r="8321">
      <c r="A8321" s="101"/>
      <c r="B8321" s="90"/>
      <c r="C8321" s="90"/>
    </row>
    <row r="8322">
      <c r="A8322" s="101"/>
      <c r="B8322" s="90"/>
      <c r="C8322" s="90"/>
    </row>
    <row r="8323">
      <c r="A8323" s="101"/>
      <c r="B8323" s="90"/>
      <c r="C8323" s="90"/>
    </row>
    <row r="8324">
      <c r="A8324" s="101"/>
      <c r="B8324" s="90"/>
      <c r="C8324" s="90"/>
    </row>
    <row r="8325">
      <c r="A8325" s="101"/>
      <c r="B8325" s="90"/>
      <c r="C8325" s="90"/>
    </row>
    <row r="8326">
      <c r="A8326" s="101"/>
      <c r="B8326" s="90"/>
      <c r="C8326" s="90"/>
    </row>
    <row r="8327">
      <c r="A8327" s="101"/>
      <c r="B8327" s="90"/>
      <c r="C8327" s="90"/>
    </row>
    <row r="8328">
      <c r="A8328" s="101"/>
      <c r="B8328" s="90"/>
      <c r="C8328" s="90"/>
    </row>
    <row r="8329">
      <c r="A8329" s="101"/>
      <c r="B8329" s="90"/>
      <c r="C8329" s="90"/>
    </row>
    <row r="8330">
      <c r="A8330" s="101"/>
      <c r="B8330" s="90"/>
      <c r="C8330" s="90"/>
    </row>
    <row r="8331">
      <c r="A8331" s="101"/>
      <c r="B8331" s="90"/>
      <c r="C8331" s="90"/>
    </row>
    <row r="8332">
      <c r="A8332" s="101"/>
      <c r="B8332" s="90"/>
      <c r="C8332" s="90"/>
    </row>
    <row r="8333">
      <c r="A8333" s="101"/>
      <c r="B8333" s="90"/>
      <c r="C8333" s="90"/>
    </row>
    <row r="8334">
      <c r="A8334" s="101"/>
      <c r="B8334" s="90"/>
      <c r="C8334" s="90"/>
    </row>
    <row r="8335">
      <c r="A8335" s="101"/>
      <c r="B8335" s="90"/>
      <c r="C8335" s="90"/>
    </row>
    <row r="8336">
      <c r="A8336" s="101"/>
      <c r="B8336" s="90"/>
      <c r="C8336" s="90"/>
    </row>
    <row r="8337">
      <c r="A8337" s="101"/>
      <c r="B8337" s="90"/>
      <c r="C8337" s="90"/>
    </row>
    <row r="8338">
      <c r="A8338" s="101"/>
      <c r="B8338" s="90"/>
      <c r="C8338" s="90"/>
    </row>
    <row r="8339">
      <c r="A8339" s="101"/>
      <c r="B8339" s="90"/>
      <c r="C8339" s="90"/>
    </row>
    <row r="8340">
      <c r="A8340" s="101"/>
      <c r="B8340" s="90"/>
      <c r="C8340" s="90"/>
    </row>
    <row r="8341">
      <c r="A8341" s="101"/>
      <c r="B8341" s="90"/>
      <c r="C8341" s="90"/>
    </row>
    <row r="8342">
      <c r="A8342" s="101"/>
      <c r="B8342" s="90"/>
      <c r="C8342" s="90"/>
    </row>
    <row r="8343">
      <c r="A8343" s="101"/>
      <c r="B8343" s="90"/>
      <c r="C8343" s="90"/>
    </row>
    <row r="8344">
      <c r="A8344" s="101"/>
      <c r="B8344" s="90"/>
      <c r="C8344" s="90"/>
    </row>
    <row r="8345">
      <c r="A8345" s="101"/>
      <c r="B8345" s="90"/>
      <c r="C8345" s="90"/>
    </row>
    <row r="8346">
      <c r="A8346" s="101"/>
      <c r="B8346" s="90"/>
      <c r="C8346" s="90"/>
    </row>
    <row r="8347">
      <c r="A8347" s="101"/>
      <c r="B8347" s="90"/>
      <c r="C8347" s="90"/>
    </row>
    <row r="8348">
      <c r="A8348" s="101"/>
      <c r="B8348" s="90"/>
      <c r="C8348" s="90"/>
    </row>
    <row r="8349">
      <c r="A8349" s="101"/>
      <c r="B8349" s="90"/>
      <c r="C8349" s="90"/>
    </row>
    <row r="8350">
      <c r="A8350" s="101"/>
      <c r="B8350" s="90"/>
      <c r="C8350" s="90"/>
    </row>
    <row r="8351">
      <c r="A8351" s="101"/>
      <c r="B8351" s="90"/>
      <c r="C8351" s="90"/>
    </row>
    <row r="8352">
      <c r="A8352" s="101"/>
      <c r="B8352" s="90"/>
      <c r="C8352" s="90"/>
    </row>
    <row r="8353">
      <c r="A8353" s="101"/>
      <c r="B8353" s="90"/>
      <c r="C8353" s="90"/>
    </row>
    <row r="8354">
      <c r="A8354" s="101"/>
      <c r="B8354" s="90"/>
      <c r="C8354" s="90"/>
    </row>
    <row r="8355">
      <c r="A8355" s="101"/>
      <c r="B8355" s="90"/>
      <c r="C8355" s="90"/>
    </row>
    <row r="8356">
      <c r="A8356" s="101"/>
      <c r="B8356" s="90"/>
      <c r="C8356" s="90"/>
    </row>
    <row r="8357">
      <c r="A8357" s="101"/>
      <c r="B8357" s="90"/>
      <c r="C8357" s="90"/>
    </row>
    <row r="8358">
      <c r="A8358" s="101"/>
      <c r="B8358" s="90"/>
      <c r="C8358" s="90"/>
    </row>
    <row r="8359">
      <c r="A8359" s="101"/>
      <c r="B8359" s="90"/>
      <c r="C8359" s="90"/>
    </row>
    <row r="8360">
      <c r="A8360" s="101"/>
      <c r="B8360" s="90"/>
      <c r="C8360" s="90"/>
    </row>
    <row r="8361">
      <c r="A8361" s="101"/>
      <c r="B8361" s="90"/>
      <c r="C8361" s="90"/>
    </row>
    <row r="8362">
      <c r="A8362" s="101"/>
      <c r="B8362" s="90"/>
      <c r="C8362" s="90"/>
    </row>
    <row r="8363">
      <c r="A8363" s="101"/>
      <c r="B8363" s="90"/>
      <c r="C8363" s="90"/>
    </row>
    <row r="8364">
      <c r="A8364" s="101"/>
      <c r="B8364" s="90"/>
      <c r="C8364" s="90"/>
    </row>
    <row r="8365">
      <c r="A8365" s="101"/>
      <c r="B8365" s="90"/>
      <c r="C8365" s="90"/>
    </row>
    <row r="8366">
      <c r="A8366" s="101"/>
      <c r="B8366" s="90"/>
      <c r="C8366" s="90"/>
    </row>
    <row r="8367">
      <c r="A8367" s="101"/>
      <c r="B8367" s="90"/>
      <c r="C8367" s="90"/>
    </row>
    <row r="8368">
      <c r="A8368" s="101"/>
      <c r="B8368" s="90"/>
      <c r="C8368" s="90"/>
    </row>
    <row r="8369">
      <c r="A8369" s="101"/>
      <c r="B8369" s="90"/>
      <c r="C8369" s="90"/>
    </row>
    <row r="8370">
      <c r="A8370" s="101"/>
      <c r="B8370" s="90"/>
      <c r="C8370" s="90"/>
    </row>
    <row r="8371">
      <c r="A8371" s="101"/>
      <c r="B8371" s="90"/>
      <c r="C8371" s="90"/>
    </row>
    <row r="8372">
      <c r="A8372" s="101"/>
      <c r="B8372" s="90"/>
      <c r="C8372" s="90"/>
    </row>
    <row r="8373">
      <c r="A8373" s="101"/>
      <c r="B8373" s="90"/>
      <c r="C8373" s="90"/>
    </row>
    <row r="8374">
      <c r="A8374" s="101"/>
      <c r="B8374" s="90"/>
      <c r="C8374" s="90"/>
    </row>
    <row r="8375">
      <c r="A8375" s="101"/>
      <c r="B8375" s="90"/>
      <c r="C8375" s="90"/>
    </row>
    <row r="8376">
      <c r="A8376" s="101"/>
      <c r="B8376" s="90"/>
      <c r="C8376" s="90"/>
    </row>
    <row r="8377">
      <c r="A8377" s="101"/>
      <c r="B8377" s="90"/>
      <c r="C8377" s="90"/>
    </row>
    <row r="8378">
      <c r="A8378" s="101"/>
      <c r="B8378" s="90"/>
      <c r="C8378" s="90"/>
    </row>
    <row r="8379">
      <c r="A8379" s="101"/>
      <c r="B8379" s="90"/>
      <c r="C8379" s="90"/>
    </row>
    <row r="8380">
      <c r="A8380" s="101"/>
      <c r="B8380" s="90"/>
      <c r="C8380" s="90"/>
    </row>
    <row r="8381">
      <c r="A8381" s="101"/>
      <c r="B8381" s="90"/>
      <c r="C8381" s="90"/>
    </row>
    <row r="8382">
      <c r="A8382" s="101"/>
      <c r="B8382" s="90"/>
      <c r="C8382" s="90"/>
    </row>
    <row r="8383">
      <c r="A8383" s="101"/>
      <c r="B8383" s="90"/>
      <c r="C8383" s="90"/>
    </row>
    <row r="8384">
      <c r="A8384" s="101"/>
      <c r="B8384" s="90"/>
      <c r="C8384" s="90"/>
    </row>
    <row r="8385">
      <c r="A8385" s="101"/>
      <c r="B8385" s="90"/>
      <c r="C8385" s="90"/>
    </row>
    <row r="8386">
      <c r="A8386" s="101"/>
      <c r="B8386" s="90"/>
      <c r="C8386" s="90"/>
    </row>
    <row r="8387">
      <c r="A8387" s="101"/>
      <c r="B8387" s="90"/>
      <c r="C8387" s="90"/>
    </row>
    <row r="8388">
      <c r="A8388" s="101"/>
      <c r="B8388" s="90"/>
      <c r="C8388" s="90"/>
    </row>
    <row r="8389">
      <c r="A8389" s="101"/>
      <c r="B8389" s="90"/>
      <c r="C8389" s="90"/>
    </row>
    <row r="8390">
      <c r="A8390" s="101"/>
      <c r="B8390" s="90"/>
      <c r="C8390" s="90"/>
    </row>
    <row r="8391">
      <c r="A8391" s="101"/>
      <c r="B8391" s="90"/>
      <c r="C8391" s="90"/>
    </row>
    <row r="8392">
      <c r="A8392" s="101"/>
      <c r="B8392" s="90"/>
      <c r="C8392" s="90"/>
    </row>
    <row r="8393">
      <c r="A8393" s="101"/>
      <c r="B8393" s="90"/>
      <c r="C8393" s="90"/>
    </row>
    <row r="8394">
      <c r="A8394" s="101"/>
      <c r="B8394" s="90"/>
      <c r="C8394" s="90"/>
    </row>
    <row r="8395">
      <c r="A8395" s="101"/>
      <c r="B8395" s="90"/>
      <c r="C8395" s="90"/>
    </row>
    <row r="8396">
      <c r="A8396" s="101"/>
      <c r="B8396" s="90"/>
      <c r="C8396" s="90"/>
    </row>
    <row r="8397">
      <c r="A8397" s="101"/>
      <c r="B8397" s="90"/>
      <c r="C8397" s="90"/>
    </row>
    <row r="8398">
      <c r="A8398" s="101"/>
      <c r="B8398" s="90"/>
      <c r="C8398" s="90"/>
    </row>
    <row r="8399">
      <c r="A8399" s="101"/>
      <c r="B8399" s="90"/>
      <c r="C8399" s="90"/>
    </row>
    <row r="8400">
      <c r="A8400" s="101"/>
      <c r="B8400" s="90"/>
      <c r="C8400" s="90"/>
    </row>
    <row r="8401">
      <c r="A8401" s="101"/>
      <c r="B8401" s="90"/>
      <c r="C8401" s="90"/>
    </row>
    <row r="8402">
      <c r="A8402" s="101"/>
      <c r="B8402" s="90"/>
      <c r="C8402" s="90"/>
    </row>
    <row r="8403">
      <c r="A8403" s="101"/>
      <c r="B8403" s="90"/>
      <c r="C8403" s="90"/>
    </row>
    <row r="8404">
      <c r="A8404" s="101"/>
      <c r="B8404" s="90"/>
      <c r="C8404" s="90"/>
    </row>
    <row r="8405">
      <c r="A8405" s="101"/>
      <c r="B8405" s="90"/>
      <c r="C8405" s="90"/>
    </row>
    <row r="8406">
      <c r="A8406" s="101"/>
      <c r="B8406" s="90"/>
      <c r="C8406" s="90"/>
    </row>
    <row r="8407">
      <c r="A8407" s="101"/>
      <c r="B8407" s="90"/>
      <c r="C8407" s="90"/>
    </row>
    <row r="8408">
      <c r="A8408" s="101"/>
      <c r="B8408" s="90"/>
      <c r="C8408" s="90"/>
    </row>
    <row r="8409">
      <c r="A8409" s="101"/>
      <c r="B8409" s="90"/>
      <c r="C8409" s="90"/>
    </row>
    <row r="8410">
      <c r="A8410" s="101"/>
      <c r="B8410" s="90"/>
      <c r="C8410" s="90"/>
    </row>
    <row r="8411">
      <c r="A8411" s="101"/>
      <c r="B8411" s="90"/>
      <c r="C8411" s="90"/>
    </row>
    <row r="8412">
      <c r="A8412" s="101"/>
      <c r="B8412" s="90"/>
      <c r="C8412" s="90"/>
    </row>
    <row r="8413">
      <c r="A8413" s="101"/>
      <c r="B8413" s="90"/>
      <c r="C8413" s="90"/>
    </row>
    <row r="8414">
      <c r="A8414" s="101"/>
      <c r="B8414" s="90"/>
      <c r="C8414" s="90"/>
    </row>
    <row r="8415">
      <c r="A8415" s="101"/>
      <c r="B8415" s="90"/>
      <c r="C8415" s="90"/>
    </row>
    <row r="8416">
      <c r="A8416" s="101"/>
      <c r="B8416" s="90"/>
      <c r="C8416" s="90"/>
    </row>
    <row r="8417">
      <c r="A8417" s="101"/>
      <c r="B8417" s="90"/>
      <c r="C8417" s="90"/>
    </row>
    <row r="8418">
      <c r="A8418" s="101"/>
      <c r="B8418" s="90"/>
      <c r="C8418" s="90"/>
    </row>
    <row r="8419">
      <c r="A8419" s="101"/>
      <c r="B8419" s="90"/>
      <c r="C8419" s="90"/>
    </row>
    <row r="8420">
      <c r="A8420" s="101"/>
      <c r="B8420" s="90"/>
      <c r="C8420" s="90"/>
    </row>
    <row r="8421">
      <c r="A8421" s="101"/>
      <c r="B8421" s="90"/>
      <c r="C8421" s="90"/>
    </row>
    <row r="8422">
      <c r="A8422" s="101"/>
      <c r="B8422" s="90"/>
      <c r="C8422" s="90"/>
    </row>
    <row r="8423">
      <c r="A8423" s="101"/>
      <c r="B8423" s="90"/>
      <c r="C8423" s="90"/>
    </row>
    <row r="8424">
      <c r="A8424" s="101"/>
      <c r="B8424" s="90"/>
      <c r="C8424" s="90"/>
    </row>
    <row r="8425">
      <c r="A8425" s="101"/>
      <c r="B8425" s="90"/>
      <c r="C8425" s="90"/>
    </row>
    <row r="8426">
      <c r="A8426" s="101"/>
      <c r="B8426" s="90"/>
      <c r="C8426" s="90"/>
    </row>
    <row r="8427">
      <c r="A8427" s="101"/>
      <c r="B8427" s="90"/>
      <c r="C8427" s="90"/>
    </row>
    <row r="8428">
      <c r="A8428" s="101"/>
      <c r="B8428" s="90"/>
      <c r="C8428" s="90"/>
    </row>
    <row r="8429">
      <c r="A8429" s="101"/>
      <c r="B8429" s="90"/>
      <c r="C8429" s="90"/>
    </row>
    <row r="8430">
      <c r="A8430" s="101"/>
      <c r="B8430" s="90"/>
      <c r="C8430" s="90"/>
    </row>
    <row r="8431">
      <c r="A8431" s="101"/>
      <c r="B8431" s="90"/>
      <c r="C8431" s="90"/>
    </row>
    <row r="8432">
      <c r="A8432" s="101"/>
      <c r="B8432" s="90"/>
      <c r="C8432" s="90"/>
    </row>
    <row r="8433">
      <c r="A8433" s="101"/>
      <c r="B8433" s="90"/>
      <c r="C8433" s="90"/>
    </row>
    <row r="8434">
      <c r="A8434" s="101"/>
      <c r="B8434" s="90"/>
      <c r="C8434" s="90"/>
    </row>
    <row r="8435">
      <c r="A8435" s="101"/>
      <c r="B8435" s="90"/>
      <c r="C8435" s="90"/>
    </row>
    <row r="8436">
      <c r="A8436" s="101"/>
      <c r="B8436" s="90"/>
      <c r="C8436" s="90"/>
    </row>
    <row r="8437">
      <c r="A8437" s="101"/>
      <c r="B8437" s="90"/>
      <c r="C8437" s="90"/>
    </row>
    <row r="8438">
      <c r="A8438" s="101"/>
      <c r="B8438" s="90"/>
      <c r="C8438" s="90"/>
    </row>
    <row r="8439">
      <c r="A8439" s="101"/>
      <c r="B8439" s="90"/>
      <c r="C8439" s="90"/>
    </row>
    <row r="8440">
      <c r="A8440" s="101"/>
      <c r="B8440" s="90"/>
      <c r="C8440" s="90"/>
    </row>
    <row r="8441">
      <c r="A8441" s="101"/>
      <c r="B8441" s="90"/>
      <c r="C8441" s="90"/>
    </row>
    <row r="8442">
      <c r="A8442" s="101"/>
      <c r="B8442" s="90"/>
      <c r="C8442" s="90"/>
    </row>
    <row r="8443">
      <c r="A8443" s="101"/>
      <c r="B8443" s="90"/>
      <c r="C8443" s="90"/>
    </row>
    <row r="8444">
      <c r="A8444" s="101"/>
      <c r="B8444" s="90"/>
      <c r="C8444" s="90"/>
    </row>
    <row r="8445">
      <c r="A8445" s="101"/>
      <c r="B8445" s="90"/>
      <c r="C8445" s="90"/>
    </row>
    <row r="8446">
      <c r="A8446" s="101"/>
      <c r="B8446" s="90"/>
      <c r="C8446" s="90"/>
    </row>
    <row r="8447">
      <c r="A8447" s="101"/>
      <c r="B8447" s="90"/>
      <c r="C8447" s="90"/>
    </row>
    <row r="8448">
      <c r="A8448" s="101"/>
      <c r="B8448" s="90"/>
      <c r="C8448" s="90"/>
    </row>
    <row r="8449">
      <c r="A8449" s="101"/>
      <c r="B8449" s="90"/>
      <c r="C8449" s="90"/>
    </row>
    <row r="8450">
      <c r="A8450" s="101"/>
      <c r="B8450" s="90"/>
      <c r="C8450" s="90"/>
    </row>
    <row r="8451">
      <c r="A8451" s="101"/>
      <c r="B8451" s="90"/>
      <c r="C8451" s="90"/>
    </row>
    <row r="8452">
      <c r="A8452" s="101"/>
      <c r="B8452" s="90"/>
      <c r="C8452" s="90"/>
    </row>
    <row r="8453">
      <c r="A8453" s="101"/>
      <c r="B8453" s="90"/>
      <c r="C8453" s="90"/>
    </row>
    <row r="8454">
      <c r="A8454" s="101"/>
      <c r="B8454" s="90"/>
      <c r="C8454" s="90"/>
    </row>
    <row r="8455">
      <c r="A8455" s="101"/>
      <c r="B8455" s="90"/>
      <c r="C8455" s="90"/>
    </row>
    <row r="8456">
      <c r="A8456" s="101"/>
      <c r="B8456" s="90"/>
      <c r="C8456" s="90"/>
    </row>
    <row r="8457">
      <c r="A8457" s="101"/>
      <c r="B8457" s="90"/>
      <c r="C8457" s="90"/>
    </row>
    <row r="8458">
      <c r="A8458" s="101"/>
      <c r="B8458" s="90"/>
      <c r="C8458" s="90"/>
    </row>
    <row r="8459">
      <c r="A8459" s="101"/>
      <c r="B8459" s="90"/>
      <c r="C8459" s="90"/>
    </row>
    <row r="8460">
      <c r="A8460" s="101"/>
      <c r="B8460" s="90"/>
      <c r="C8460" s="90"/>
    </row>
    <row r="8461">
      <c r="A8461" s="101"/>
      <c r="B8461" s="90"/>
      <c r="C8461" s="90"/>
    </row>
    <row r="8462">
      <c r="A8462" s="101"/>
      <c r="B8462" s="90"/>
      <c r="C8462" s="90"/>
    </row>
    <row r="8463">
      <c r="A8463" s="101"/>
      <c r="B8463" s="90"/>
      <c r="C8463" s="90"/>
    </row>
    <row r="8464">
      <c r="A8464" s="101"/>
      <c r="B8464" s="90"/>
      <c r="C8464" s="90"/>
    </row>
    <row r="8465">
      <c r="A8465" s="101"/>
      <c r="B8465" s="90"/>
      <c r="C8465" s="90"/>
    </row>
    <row r="8466">
      <c r="A8466" s="101"/>
      <c r="B8466" s="90"/>
      <c r="C8466" s="90"/>
    </row>
    <row r="8467">
      <c r="A8467" s="101"/>
      <c r="B8467" s="90"/>
      <c r="C8467" s="90"/>
    </row>
    <row r="8468">
      <c r="A8468" s="101"/>
      <c r="B8468" s="90"/>
      <c r="C8468" s="90"/>
    </row>
    <row r="8469">
      <c r="A8469" s="101"/>
      <c r="B8469" s="90"/>
      <c r="C8469" s="90"/>
    </row>
    <row r="8470">
      <c r="A8470" s="101"/>
      <c r="B8470" s="90"/>
      <c r="C8470" s="90"/>
    </row>
    <row r="8471">
      <c r="A8471" s="101"/>
      <c r="B8471" s="90"/>
      <c r="C8471" s="90"/>
    </row>
    <row r="8472">
      <c r="A8472" s="101"/>
      <c r="B8472" s="90"/>
      <c r="C8472" s="90"/>
    </row>
    <row r="8473">
      <c r="A8473" s="101"/>
      <c r="B8473" s="90"/>
      <c r="C8473" s="90"/>
    </row>
    <row r="8474">
      <c r="A8474" s="101"/>
      <c r="B8474" s="90"/>
      <c r="C8474" s="90"/>
    </row>
    <row r="8475">
      <c r="A8475" s="101"/>
      <c r="B8475" s="90"/>
      <c r="C8475" s="90"/>
    </row>
    <row r="8476">
      <c r="A8476" s="101"/>
      <c r="B8476" s="90"/>
      <c r="C8476" s="90"/>
    </row>
    <row r="8477">
      <c r="A8477" s="101"/>
      <c r="B8477" s="90"/>
      <c r="C8477" s="90"/>
    </row>
    <row r="8478">
      <c r="A8478" s="101"/>
      <c r="B8478" s="90"/>
      <c r="C8478" s="90"/>
    </row>
    <row r="8479">
      <c r="A8479" s="101"/>
      <c r="B8479" s="90"/>
      <c r="C8479" s="90"/>
    </row>
    <row r="8480">
      <c r="A8480" s="101"/>
      <c r="B8480" s="90"/>
      <c r="C8480" s="90"/>
    </row>
    <row r="8481">
      <c r="A8481" s="101"/>
      <c r="B8481" s="90"/>
      <c r="C8481" s="90"/>
    </row>
    <row r="8482">
      <c r="A8482" s="101"/>
      <c r="B8482" s="90"/>
      <c r="C8482" s="90"/>
    </row>
    <row r="8483">
      <c r="A8483" s="101"/>
      <c r="B8483" s="90"/>
      <c r="C8483" s="90"/>
    </row>
    <row r="8484">
      <c r="A8484" s="101"/>
      <c r="B8484" s="90"/>
      <c r="C8484" s="90"/>
    </row>
    <row r="8485">
      <c r="A8485" s="101"/>
      <c r="B8485" s="90"/>
      <c r="C8485" s="90"/>
    </row>
    <row r="8486">
      <c r="A8486" s="101"/>
      <c r="B8486" s="90"/>
      <c r="C8486" s="90"/>
    </row>
    <row r="8487">
      <c r="A8487" s="101"/>
      <c r="B8487" s="90"/>
      <c r="C8487" s="90"/>
    </row>
    <row r="8488">
      <c r="A8488" s="101"/>
      <c r="B8488" s="90"/>
      <c r="C8488" s="90"/>
    </row>
    <row r="8489">
      <c r="A8489" s="101"/>
      <c r="B8489" s="90"/>
      <c r="C8489" s="90"/>
    </row>
    <row r="8490">
      <c r="A8490" s="101"/>
      <c r="B8490" s="90"/>
      <c r="C8490" s="90"/>
    </row>
    <row r="8491">
      <c r="A8491" s="101"/>
      <c r="B8491" s="90"/>
      <c r="C8491" s="90"/>
    </row>
    <row r="8492">
      <c r="A8492" s="101"/>
      <c r="B8492" s="90"/>
      <c r="C8492" s="90"/>
    </row>
    <row r="8493">
      <c r="A8493" s="101"/>
      <c r="B8493" s="90"/>
      <c r="C8493" s="90"/>
    </row>
    <row r="8494">
      <c r="A8494" s="101"/>
      <c r="B8494" s="90"/>
      <c r="C8494" s="90"/>
    </row>
    <row r="8495">
      <c r="A8495" s="101"/>
      <c r="B8495" s="90"/>
      <c r="C8495" s="90"/>
    </row>
    <row r="8496">
      <c r="A8496" s="101"/>
      <c r="B8496" s="90"/>
      <c r="C8496" s="90"/>
    </row>
    <row r="8497">
      <c r="A8497" s="101"/>
      <c r="B8497" s="90"/>
      <c r="C8497" s="90"/>
    </row>
    <row r="8498">
      <c r="A8498" s="101"/>
      <c r="B8498" s="90"/>
      <c r="C8498" s="90"/>
    </row>
    <row r="8499">
      <c r="A8499" s="101"/>
      <c r="B8499" s="90"/>
      <c r="C8499" s="90"/>
    </row>
    <row r="8500">
      <c r="A8500" s="101"/>
      <c r="B8500" s="90"/>
      <c r="C8500" s="90"/>
    </row>
    <row r="8501">
      <c r="A8501" s="101"/>
      <c r="B8501" s="90"/>
      <c r="C8501" s="90"/>
    </row>
    <row r="8502">
      <c r="A8502" s="101"/>
      <c r="B8502" s="90"/>
      <c r="C8502" s="90"/>
    </row>
    <row r="8503">
      <c r="A8503" s="101"/>
      <c r="B8503" s="90"/>
      <c r="C8503" s="90"/>
    </row>
    <row r="8504">
      <c r="A8504" s="101"/>
      <c r="B8504" s="90"/>
      <c r="C8504" s="90"/>
    </row>
    <row r="8505">
      <c r="A8505" s="101"/>
      <c r="B8505" s="90"/>
      <c r="C8505" s="90"/>
    </row>
    <row r="8506">
      <c r="A8506" s="101"/>
      <c r="B8506" s="90"/>
      <c r="C8506" s="90"/>
    </row>
    <row r="8507">
      <c r="A8507" s="101"/>
      <c r="B8507" s="90"/>
      <c r="C8507" s="90"/>
    </row>
    <row r="8508">
      <c r="A8508" s="101"/>
      <c r="B8508" s="90"/>
      <c r="C8508" s="90"/>
    </row>
    <row r="8509">
      <c r="A8509" s="101"/>
      <c r="B8509" s="90"/>
      <c r="C8509" s="90"/>
    </row>
    <row r="8510">
      <c r="A8510" s="101"/>
      <c r="B8510" s="90"/>
      <c r="C8510" s="90"/>
    </row>
    <row r="8511">
      <c r="A8511" s="101"/>
      <c r="B8511" s="90"/>
      <c r="C8511" s="90"/>
    </row>
    <row r="8512">
      <c r="A8512" s="101"/>
      <c r="B8512" s="90"/>
      <c r="C8512" s="90"/>
    </row>
    <row r="8513">
      <c r="A8513" s="101"/>
      <c r="B8513" s="90"/>
      <c r="C8513" s="90"/>
    </row>
    <row r="8514">
      <c r="A8514" s="101"/>
      <c r="B8514" s="90"/>
      <c r="C8514" s="90"/>
    </row>
    <row r="8515">
      <c r="A8515" s="101"/>
      <c r="B8515" s="90"/>
      <c r="C8515" s="90"/>
    </row>
    <row r="8516">
      <c r="A8516" s="101"/>
      <c r="B8516" s="90"/>
      <c r="C8516" s="90"/>
    </row>
    <row r="8517">
      <c r="A8517" s="101"/>
      <c r="B8517" s="90"/>
      <c r="C8517" s="90"/>
    </row>
    <row r="8518">
      <c r="A8518" s="101"/>
      <c r="B8518" s="90"/>
      <c r="C8518" s="90"/>
    </row>
    <row r="8519">
      <c r="A8519" s="101"/>
      <c r="B8519" s="90"/>
      <c r="C8519" s="90"/>
    </row>
    <row r="8520">
      <c r="A8520" s="101"/>
      <c r="B8520" s="90"/>
      <c r="C8520" s="90"/>
    </row>
    <row r="8521">
      <c r="A8521" s="101"/>
      <c r="B8521" s="90"/>
      <c r="C8521" s="90"/>
    </row>
    <row r="8522">
      <c r="A8522" s="101"/>
      <c r="B8522" s="90"/>
      <c r="C8522" s="90"/>
    </row>
    <row r="8523">
      <c r="A8523" s="101"/>
      <c r="B8523" s="90"/>
      <c r="C8523" s="90"/>
    </row>
    <row r="8524">
      <c r="A8524" s="101"/>
      <c r="B8524" s="90"/>
      <c r="C8524" s="90"/>
    </row>
    <row r="8525">
      <c r="A8525" s="101"/>
      <c r="B8525" s="90"/>
      <c r="C8525" s="90"/>
    </row>
    <row r="8526">
      <c r="A8526" s="101"/>
      <c r="B8526" s="90"/>
      <c r="C8526" s="90"/>
    </row>
    <row r="8527">
      <c r="A8527" s="101"/>
      <c r="B8527" s="90"/>
      <c r="C8527" s="90"/>
    </row>
    <row r="8528">
      <c r="A8528" s="101"/>
      <c r="B8528" s="90"/>
      <c r="C8528" s="90"/>
    </row>
    <row r="8529">
      <c r="A8529" s="101"/>
      <c r="B8529" s="90"/>
      <c r="C8529" s="90"/>
    </row>
    <row r="8530">
      <c r="A8530" s="101"/>
      <c r="B8530" s="90"/>
      <c r="C8530" s="90"/>
    </row>
    <row r="8531">
      <c r="A8531" s="101"/>
      <c r="B8531" s="90"/>
      <c r="C8531" s="90"/>
    </row>
    <row r="8532">
      <c r="A8532" s="101"/>
      <c r="B8532" s="90"/>
      <c r="C8532" s="90"/>
    </row>
    <row r="8533">
      <c r="A8533" s="101"/>
      <c r="B8533" s="90"/>
      <c r="C8533" s="90"/>
    </row>
    <row r="8534">
      <c r="A8534" s="101"/>
      <c r="B8534" s="90"/>
      <c r="C8534" s="90"/>
    </row>
    <row r="8535">
      <c r="A8535" s="101"/>
      <c r="B8535" s="90"/>
      <c r="C8535" s="90"/>
    </row>
    <row r="8536">
      <c r="A8536" s="101"/>
      <c r="B8536" s="90"/>
      <c r="C8536" s="90"/>
    </row>
    <row r="8537">
      <c r="A8537" s="101"/>
      <c r="B8537" s="90"/>
      <c r="C8537" s="90"/>
    </row>
    <row r="8538">
      <c r="A8538" s="101"/>
      <c r="B8538" s="90"/>
      <c r="C8538" s="90"/>
    </row>
    <row r="8539">
      <c r="A8539" s="101"/>
      <c r="B8539" s="90"/>
      <c r="C8539" s="90"/>
    </row>
    <row r="8540">
      <c r="A8540" s="101"/>
      <c r="B8540" s="90"/>
      <c r="C8540" s="90"/>
    </row>
    <row r="8541">
      <c r="A8541" s="101"/>
      <c r="B8541" s="90"/>
      <c r="C8541" s="90"/>
    </row>
    <row r="8542">
      <c r="A8542" s="101"/>
      <c r="B8542" s="90"/>
      <c r="C8542" s="90"/>
    </row>
    <row r="8543">
      <c r="A8543" s="101"/>
      <c r="B8543" s="90"/>
      <c r="C8543" s="90"/>
    </row>
    <row r="8544">
      <c r="A8544" s="101"/>
      <c r="B8544" s="90"/>
      <c r="C8544" s="90"/>
    </row>
    <row r="8545">
      <c r="A8545" s="101"/>
      <c r="B8545" s="90"/>
      <c r="C8545" s="90"/>
    </row>
    <row r="8546">
      <c r="A8546" s="101"/>
      <c r="B8546" s="90"/>
      <c r="C8546" s="90"/>
    </row>
    <row r="8547">
      <c r="A8547" s="101"/>
      <c r="B8547" s="90"/>
      <c r="C8547" s="90"/>
    </row>
    <row r="8548">
      <c r="A8548" s="101"/>
      <c r="B8548" s="90"/>
      <c r="C8548" s="90"/>
    </row>
    <row r="8549">
      <c r="A8549" s="101"/>
      <c r="B8549" s="90"/>
      <c r="C8549" s="90"/>
    </row>
    <row r="8550">
      <c r="A8550" s="101"/>
      <c r="B8550" s="90"/>
      <c r="C8550" s="90"/>
    </row>
    <row r="8551">
      <c r="A8551" s="101"/>
      <c r="B8551" s="90"/>
      <c r="C8551" s="90"/>
    </row>
    <row r="8552">
      <c r="A8552" s="101"/>
      <c r="B8552" s="90"/>
      <c r="C8552" s="90"/>
    </row>
    <row r="8553">
      <c r="A8553" s="101"/>
      <c r="B8553" s="90"/>
      <c r="C8553" s="90"/>
    </row>
    <row r="8554">
      <c r="A8554" s="101"/>
      <c r="B8554" s="90"/>
      <c r="C8554" s="90"/>
    </row>
    <row r="8555">
      <c r="A8555" s="101"/>
      <c r="B8555" s="90"/>
      <c r="C8555" s="90"/>
    </row>
    <row r="8556">
      <c r="A8556" s="101"/>
      <c r="B8556" s="90"/>
      <c r="C8556" s="90"/>
    </row>
    <row r="8557">
      <c r="A8557" s="101"/>
      <c r="B8557" s="90"/>
      <c r="C8557" s="90"/>
    </row>
    <row r="8558">
      <c r="A8558" s="101"/>
      <c r="B8558" s="90"/>
      <c r="C8558" s="90"/>
    </row>
    <row r="8559">
      <c r="A8559" s="101"/>
      <c r="B8559" s="90"/>
      <c r="C8559" s="90"/>
    </row>
    <row r="8560">
      <c r="A8560" s="101"/>
      <c r="B8560" s="90"/>
      <c r="C8560" s="90"/>
    </row>
    <row r="8561">
      <c r="A8561" s="101"/>
      <c r="B8561" s="90"/>
      <c r="C8561" s="90"/>
    </row>
    <row r="8562">
      <c r="A8562" s="101"/>
      <c r="B8562" s="90"/>
      <c r="C8562" s="90"/>
    </row>
    <row r="8563">
      <c r="A8563" s="101"/>
      <c r="B8563" s="90"/>
      <c r="C8563" s="90"/>
    </row>
    <row r="8564">
      <c r="A8564" s="101"/>
      <c r="B8564" s="90"/>
      <c r="C8564" s="90"/>
    </row>
    <row r="8565">
      <c r="A8565" s="101"/>
      <c r="B8565" s="90"/>
      <c r="C8565" s="90"/>
    </row>
    <row r="8566">
      <c r="A8566" s="101"/>
      <c r="B8566" s="90"/>
      <c r="C8566" s="90"/>
    </row>
    <row r="8567">
      <c r="A8567" s="101"/>
      <c r="B8567" s="90"/>
      <c r="C8567" s="90"/>
    </row>
    <row r="8568">
      <c r="A8568" s="101"/>
      <c r="B8568" s="90"/>
      <c r="C8568" s="90"/>
    </row>
    <row r="8569">
      <c r="A8569" s="101"/>
      <c r="B8569" s="90"/>
      <c r="C8569" s="90"/>
    </row>
    <row r="8570">
      <c r="A8570" s="101"/>
      <c r="B8570" s="90"/>
      <c r="C8570" s="90"/>
    </row>
    <row r="8571">
      <c r="A8571" s="101"/>
      <c r="B8571" s="90"/>
      <c r="C8571" s="90"/>
    </row>
    <row r="8572">
      <c r="A8572" s="101"/>
      <c r="B8572" s="90"/>
      <c r="C8572" s="90"/>
    </row>
    <row r="8573">
      <c r="A8573" s="101"/>
      <c r="B8573" s="90"/>
      <c r="C8573" s="90"/>
    </row>
    <row r="8574">
      <c r="A8574" s="101"/>
      <c r="B8574" s="90"/>
      <c r="C8574" s="90"/>
    </row>
    <row r="8575">
      <c r="A8575" s="101"/>
      <c r="B8575" s="90"/>
      <c r="C8575" s="90"/>
    </row>
    <row r="8576">
      <c r="A8576" s="101"/>
      <c r="B8576" s="90"/>
      <c r="C8576" s="90"/>
    </row>
    <row r="8577">
      <c r="A8577" s="101"/>
      <c r="B8577" s="90"/>
      <c r="C8577" s="90"/>
    </row>
    <row r="8578">
      <c r="A8578" s="101"/>
      <c r="B8578" s="90"/>
      <c r="C8578" s="90"/>
    </row>
    <row r="8579">
      <c r="A8579" s="101"/>
      <c r="B8579" s="90"/>
      <c r="C8579" s="90"/>
    </row>
    <row r="8580">
      <c r="A8580" s="101"/>
      <c r="B8580" s="90"/>
      <c r="C8580" s="90"/>
    </row>
    <row r="8581">
      <c r="A8581" s="101"/>
      <c r="B8581" s="90"/>
      <c r="C8581" s="90"/>
    </row>
    <row r="8582">
      <c r="A8582" s="101"/>
      <c r="B8582" s="90"/>
      <c r="C8582" s="90"/>
    </row>
    <row r="8583">
      <c r="A8583" s="101"/>
      <c r="B8583" s="90"/>
      <c r="C8583" s="90"/>
    </row>
    <row r="8584">
      <c r="A8584" s="101"/>
      <c r="B8584" s="90"/>
      <c r="C8584" s="90"/>
    </row>
    <row r="8585">
      <c r="A8585" s="101"/>
      <c r="B8585" s="90"/>
      <c r="C8585" s="90"/>
    </row>
    <row r="8586">
      <c r="A8586" s="101"/>
      <c r="B8586" s="90"/>
      <c r="C8586" s="90"/>
    </row>
    <row r="8587">
      <c r="A8587" s="101"/>
      <c r="B8587" s="90"/>
      <c r="C8587" s="90"/>
    </row>
    <row r="8588">
      <c r="A8588" s="101"/>
      <c r="B8588" s="90"/>
      <c r="C8588" s="90"/>
    </row>
    <row r="8589">
      <c r="A8589" s="101"/>
      <c r="B8589" s="90"/>
      <c r="C8589" s="90"/>
    </row>
    <row r="8590">
      <c r="A8590" s="101"/>
      <c r="B8590" s="90"/>
      <c r="C8590" s="90"/>
    </row>
    <row r="8591">
      <c r="A8591" s="101"/>
      <c r="B8591" s="90"/>
      <c r="C8591" s="90"/>
    </row>
    <row r="8592">
      <c r="A8592" s="101"/>
      <c r="B8592" s="90"/>
      <c r="C8592" s="90"/>
    </row>
    <row r="8593">
      <c r="A8593" s="101"/>
      <c r="B8593" s="90"/>
      <c r="C8593" s="90"/>
    </row>
    <row r="8594">
      <c r="A8594" s="101"/>
      <c r="B8594" s="90"/>
      <c r="C8594" s="90"/>
    </row>
    <row r="8595">
      <c r="A8595" s="101"/>
      <c r="B8595" s="90"/>
      <c r="C8595" s="90"/>
    </row>
    <row r="8596">
      <c r="A8596" s="101"/>
      <c r="B8596" s="90"/>
      <c r="C8596" s="90"/>
    </row>
    <row r="8597">
      <c r="A8597" s="101"/>
      <c r="B8597" s="90"/>
      <c r="C8597" s="90"/>
    </row>
    <row r="8598">
      <c r="A8598" s="101"/>
      <c r="B8598" s="90"/>
      <c r="C8598" s="90"/>
    </row>
    <row r="8599">
      <c r="A8599" s="101"/>
      <c r="B8599" s="90"/>
      <c r="C8599" s="90"/>
    </row>
    <row r="8600">
      <c r="A8600" s="101"/>
      <c r="B8600" s="90"/>
      <c r="C8600" s="90"/>
    </row>
    <row r="8601">
      <c r="A8601" s="101"/>
      <c r="B8601" s="90"/>
      <c r="C8601" s="90"/>
    </row>
    <row r="8602">
      <c r="A8602" s="101"/>
      <c r="B8602" s="90"/>
      <c r="C8602" s="90"/>
    </row>
    <row r="8603">
      <c r="A8603" s="101"/>
      <c r="B8603" s="90"/>
      <c r="C8603" s="90"/>
    </row>
    <row r="8604">
      <c r="A8604" s="101"/>
      <c r="B8604" s="90"/>
      <c r="C8604" s="90"/>
    </row>
    <row r="8605">
      <c r="A8605" s="101"/>
      <c r="B8605" s="90"/>
      <c r="C8605" s="90"/>
    </row>
    <row r="8606">
      <c r="A8606" s="101"/>
      <c r="B8606" s="90"/>
      <c r="C8606" s="90"/>
    </row>
    <row r="8607">
      <c r="A8607" s="101"/>
      <c r="B8607" s="90"/>
      <c r="C8607" s="90"/>
    </row>
    <row r="8608">
      <c r="A8608" s="101"/>
      <c r="B8608" s="90"/>
      <c r="C8608" s="90"/>
    </row>
    <row r="8609">
      <c r="A8609" s="101"/>
      <c r="B8609" s="90"/>
      <c r="C8609" s="90"/>
    </row>
    <row r="8610">
      <c r="A8610" s="101"/>
      <c r="B8610" s="90"/>
      <c r="C8610" s="90"/>
    </row>
    <row r="8611">
      <c r="A8611" s="101"/>
      <c r="B8611" s="90"/>
      <c r="C8611" s="90"/>
    </row>
    <row r="8612">
      <c r="A8612" s="101"/>
      <c r="B8612" s="90"/>
      <c r="C8612" s="90"/>
    </row>
    <row r="8613">
      <c r="A8613" s="101"/>
      <c r="B8613" s="90"/>
      <c r="C8613" s="90"/>
    </row>
    <row r="8614">
      <c r="A8614" s="101"/>
      <c r="B8614" s="90"/>
      <c r="C8614" s="90"/>
    </row>
    <row r="8615">
      <c r="A8615" s="101"/>
      <c r="B8615" s="90"/>
      <c r="C8615" s="90"/>
    </row>
    <row r="8616">
      <c r="A8616" s="101"/>
      <c r="B8616" s="90"/>
      <c r="C8616" s="90"/>
    </row>
    <row r="8617">
      <c r="A8617" s="101"/>
      <c r="B8617" s="90"/>
      <c r="C8617" s="90"/>
    </row>
    <row r="8618">
      <c r="A8618" s="101"/>
      <c r="B8618" s="90"/>
      <c r="C8618" s="90"/>
    </row>
    <row r="8619">
      <c r="A8619" s="101"/>
      <c r="B8619" s="90"/>
      <c r="C8619" s="90"/>
    </row>
    <row r="8620">
      <c r="A8620" s="101"/>
      <c r="B8620" s="90"/>
      <c r="C8620" s="90"/>
    </row>
    <row r="8621">
      <c r="A8621" s="101"/>
      <c r="B8621" s="90"/>
      <c r="C8621" s="90"/>
    </row>
    <row r="8622">
      <c r="A8622" s="101"/>
      <c r="B8622" s="90"/>
      <c r="C8622" s="90"/>
    </row>
    <row r="8623">
      <c r="A8623" s="101"/>
      <c r="B8623" s="90"/>
      <c r="C8623" s="90"/>
    </row>
    <row r="8624">
      <c r="A8624" s="101"/>
      <c r="B8624" s="90"/>
      <c r="C8624" s="90"/>
    </row>
    <row r="8625">
      <c r="A8625" s="101"/>
      <c r="B8625" s="90"/>
      <c r="C8625" s="90"/>
    </row>
    <row r="8626">
      <c r="A8626" s="101"/>
      <c r="B8626" s="90"/>
      <c r="C8626" s="90"/>
    </row>
    <row r="8627">
      <c r="A8627" s="101"/>
      <c r="B8627" s="90"/>
      <c r="C8627" s="90"/>
    </row>
    <row r="8628">
      <c r="A8628" s="101"/>
      <c r="B8628" s="90"/>
      <c r="C8628" s="90"/>
    </row>
    <row r="8629">
      <c r="A8629" s="101"/>
      <c r="B8629" s="90"/>
      <c r="C8629" s="90"/>
    </row>
    <row r="8630">
      <c r="A8630" s="101"/>
      <c r="B8630" s="90"/>
      <c r="C8630" s="90"/>
    </row>
    <row r="8631">
      <c r="A8631" s="101"/>
      <c r="B8631" s="90"/>
      <c r="C8631" s="90"/>
    </row>
    <row r="8632">
      <c r="A8632" s="101"/>
      <c r="B8632" s="90"/>
      <c r="C8632" s="90"/>
    </row>
    <row r="8633">
      <c r="A8633" s="101"/>
      <c r="B8633" s="90"/>
      <c r="C8633" s="90"/>
    </row>
    <row r="8634">
      <c r="A8634" s="101"/>
      <c r="B8634" s="90"/>
      <c r="C8634" s="90"/>
    </row>
    <row r="8635">
      <c r="A8635" s="101"/>
      <c r="B8635" s="90"/>
      <c r="C8635" s="90"/>
    </row>
    <row r="8636">
      <c r="A8636" s="101"/>
      <c r="B8636" s="90"/>
      <c r="C8636" s="90"/>
    </row>
    <row r="8637">
      <c r="A8637" s="101"/>
      <c r="B8637" s="90"/>
      <c r="C8637" s="90"/>
    </row>
    <row r="8638">
      <c r="A8638" s="101"/>
      <c r="B8638" s="90"/>
      <c r="C8638" s="90"/>
    </row>
    <row r="8639">
      <c r="A8639" s="101"/>
      <c r="B8639" s="90"/>
      <c r="C8639" s="90"/>
    </row>
    <row r="8640">
      <c r="A8640" s="101"/>
      <c r="B8640" s="90"/>
      <c r="C8640" s="90"/>
    </row>
    <row r="8641">
      <c r="A8641" s="101"/>
      <c r="B8641" s="90"/>
      <c r="C8641" s="90"/>
    </row>
    <row r="8642">
      <c r="A8642" s="101"/>
      <c r="B8642" s="90"/>
      <c r="C8642" s="90"/>
    </row>
    <row r="8643">
      <c r="A8643" s="101"/>
      <c r="B8643" s="90"/>
      <c r="C8643" s="90"/>
    </row>
    <row r="8644">
      <c r="A8644" s="101"/>
      <c r="B8644" s="90"/>
      <c r="C8644" s="90"/>
    </row>
    <row r="8645">
      <c r="A8645" s="101"/>
      <c r="B8645" s="90"/>
      <c r="C8645" s="90"/>
    </row>
    <row r="8646">
      <c r="A8646" s="101"/>
      <c r="B8646" s="90"/>
      <c r="C8646" s="90"/>
    </row>
    <row r="8647">
      <c r="A8647" s="101"/>
      <c r="B8647" s="90"/>
      <c r="C8647" s="90"/>
    </row>
    <row r="8648">
      <c r="A8648" s="101"/>
      <c r="B8648" s="90"/>
      <c r="C8648" s="90"/>
    </row>
    <row r="8649">
      <c r="A8649" s="101"/>
      <c r="B8649" s="90"/>
      <c r="C8649" s="90"/>
    </row>
    <row r="8650">
      <c r="A8650" s="101"/>
      <c r="B8650" s="90"/>
      <c r="C8650" s="90"/>
    </row>
    <row r="8651">
      <c r="A8651" s="101"/>
      <c r="B8651" s="90"/>
      <c r="C8651" s="90"/>
    </row>
    <row r="8652">
      <c r="A8652" s="101"/>
      <c r="B8652" s="90"/>
      <c r="C8652" s="90"/>
    </row>
    <row r="8653">
      <c r="A8653" s="101"/>
      <c r="B8653" s="90"/>
      <c r="C8653" s="90"/>
    </row>
    <row r="8654">
      <c r="A8654" s="101"/>
      <c r="B8654" s="90"/>
      <c r="C8654" s="90"/>
    </row>
    <row r="8655">
      <c r="A8655" s="101"/>
      <c r="B8655" s="90"/>
      <c r="C8655" s="90"/>
    </row>
    <row r="8656">
      <c r="A8656" s="101"/>
      <c r="B8656" s="90"/>
      <c r="C8656" s="90"/>
    </row>
    <row r="8657">
      <c r="A8657" s="101"/>
      <c r="B8657" s="90"/>
      <c r="C8657" s="90"/>
    </row>
    <row r="8658">
      <c r="A8658" s="101"/>
      <c r="B8658" s="90"/>
      <c r="C8658" s="90"/>
    </row>
    <row r="8659">
      <c r="A8659" s="101"/>
      <c r="B8659" s="90"/>
      <c r="C8659" s="90"/>
    </row>
    <row r="8660">
      <c r="A8660" s="101"/>
      <c r="B8660" s="90"/>
      <c r="C8660" s="90"/>
    </row>
    <row r="8661">
      <c r="A8661" s="101"/>
      <c r="B8661" s="90"/>
      <c r="C8661" s="90"/>
    </row>
    <row r="8662">
      <c r="A8662" s="101"/>
      <c r="B8662" s="90"/>
      <c r="C8662" s="90"/>
    </row>
    <row r="8663">
      <c r="A8663" s="101"/>
      <c r="B8663" s="90"/>
      <c r="C8663" s="90"/>
    </row>
    <row r="8664">
      <c r="A8664" s="101"/>
      <c r="B8664" s="90"/>
      <c r="C8664" s="90"/>
    </row>
    <row r="8665">
      <c r="A8665" s="101"/>
      <c r="B8665" s="90"/>
      <c r="C8665" s="90"/>
    </row>
    <row r="8666">
      <c r="A8666" s="101"/>
      <c r="B8666" s="90"/>
      <c r="C8666" s="90"/>
    </row>
    <row r="8667">
      <c r="A8667" s="101"/>
      <c r="B8667" s="90"/>
      <c r="C8667" s="90"/>
    </row>
    <row r="8668">
      <c r="A8668" s="101"/>
      <c r="B8668" s="90"/>
      <c r="C8668" s="90"/>
    </row>
    <row r="8669">
      <c r="A8669" s="101"/>
      <c r="B8669" s="90"/>
      <c r="C8669" s="90"/>
    </row>
    <row r="8670">
      <c r="A8670" s="101"/>
      <c r="B8670" s="90"/>
      <c r="C8670" s="90"/>
    </row>
    <row r="8671">
      <c r="A8671" s="101"/>
      <c r="B8671" s="90"/>
      <c r="C8671" s="90"/>
    </row>
    <row r="8672">
      <c r="A8672" s="101"/>
      <c r="B8672" s="90"/>
      <c r="C8672" s="90"/>
    </row>
    <row r="8673">
      <c r="A8673" s="101"/>
      <c r="B8673" s="90"/>
      <c r="C8673" s="90"/>
    </row>
    <row r="8674">
      <c r="A8674" s="101"/>
      <c r="B8674" s="90"/>
      <c r="C8674" s="90"/>
    </row>
    <row r="8675">
      <c r="A8675" s="101"/>
      <c r="B8675" s="90"/>
      <c r="C8675" s="90"/>
    </row>
    <row r="8676">
      <c r="A8676" s="101"/>
      <c r="B8676" s="90"/>
      <c r="C8676" s="90"/>
    </row>
    <row r="8677">
      <c r="A8677" s="101"/>
      <c r="B8677" s="90"/>
      <c r="C8677" s="90"/>
    </row>
    <row r="8678">
      <c r="A8678" s="101"/>
      <c r="B8678" s="90"/>
      <c r="C8678" s="90"/>
    </row>
    <row r="8679">
      <c r="A8679" s="101"/>
      <c r="B8679" s="90"/>
      <c r="C8679" s="90"/>
    </row>
    <row r="8680">
      <c r="A8680" s="101"/>
      <c r="B8680" s="90"/>
      <c r="C8680" s="90"/>
    </row>
    <row r="8681">
      <c r="A8681" s="101"/>
      <c r="B8681" s="90"/>
      <c r="C8681" s="90"/>
    </row>
    <row r="8682">
      <c r="A8682" s="101"/>
      <c r="B8682" s="90"/>
      <c r="C8682" s="90"/>
    </row>
    <row r="8683">
      <c r="A8683" s="101"/>
      <c r="B8683" s="90"/>
      <c r="C8683" s="90"/>
    </row>
    <row r="8684">
      <c r="A8684" s="101"/>
      <c r="B8684" s="90"/>
      <c r="C8684" s="90"/>
    </row>
    <row r="8685">
      <c r="A8685" s="101"/>
      <c r="B8685" s="90"/>
      <c r="C8685" s="90"/>
    </row>
    <row r="8686">
      <c r="A8686" s="101"/>
      <c r="B8686" s="90"/>
      <c r="C8686" s="90"/>
    </row>
    <row r="8687">
      <c r="A8687" s="101"/>
      <c r="B8687" s="90"/>
      <c r="C8687" s="90"/>
    </row>
    <row r="8688">
      <c r="A8688" s="101"/>
      <c r="B8688" s="90"/>
      <c r="C8688" s="90"/>
    </row>
    <row r="8689">
      <c r="A8689" s="101"/>
      <c r="B8689" s="90"/>
      <c r="C8689" s="90"/>
    </row>
    <row r="8690">
      <c r="A8690" s="101"/>
      <c r="B8690" s="90"/>
      <c r="C8690" s="90"/>
    </row>
    <row r="8691">
      <c r="A8691" s="101"/>
      <c r="B8691" s="90"/>
      <c r="C8691" s="90"/>
    </row>
    <row r="8692">
      <c r="A8692" s="101"/>
      <c r="B8692" s="90"/>
      <c r="C8692" s="90"/>
    </row>
    <row r="8693">
      <c r="A8693" s="101"/>
      <c r="B8693" s="90"/>
      <c r="C8693" s="90"/>
    </row>
    <row r="8694">
      <c r="A8694" s="101"/>
      <c r="B8694" s="90"/>
      <c r="C8694" s="90"/>
    </row>
    <row r="8695">
      <c r="A8695" s="101"/>
      <c r="B8695" s="90"/>
      <c r="C8695" s="90"/>
    </row>
    <row r="8696">
      <c r="A8696" s="101"/>
      <c r="B8696" s="90"/>
      <c r="C8696" s="90"/>
    </row>
    <row r="8697">
      <c r="A8697" s="101"/>
      <c r="B8697" s="90"/>
      <c r="C8697" s="90"/>
    </row>
    <row r="8698">
      <c r="A8698" s="101"/>
      <c r="B8698" s="90"/>
      <c r="C8698" s="90"/>
    </row>
    <row r="8699">
      <c r="A8699" s="101"/>
      <c r="B8699" s="90"/>
      <c r="C8699" s="90"/>
    </row>
    <row r="8700">
      <c r="A8700" s="101"/>
      <c r="B8700" s="90"/>
      <c r="C8700" s="90"/>
    </row>
    <row r="8701">
      <c r="A8701" s="101"/>
      <c r="B8701" s="90"/>
      <c r="C8701" s="90"/>
    </row>
    <row r="8702">
      <c r="A8702" s="101"/>
      <c r="B8702" s="90"/>
      <c r="C8702" s="90"/>
    </row>
    <row r="8703">
      <c r="A8703" s="101"/>
      <c r="B8703" s="90"/>
      <c r="C8703" s="90"/>
    </row>
    <row r="8704">
      <c r="A8704" s="101"/>
      <c r="B8704" s="90"/>
      <c r="C8704" s="90"/>
    </row>
    <row r="8705">
      <c r="A8705" s="101"/>
      <c r="B8705" s="90"/>
      <c r="C8705" s="90"/>
    </row>
    <row r="8706">
      <c r="A8706" s="101"/>
      <c r="B8706" s="90"/>
      <c r="C8706" s="90"/>
    </row>
    <row r="8707">
      <c r="A8707" s="101"/>
      <c r="B8707" s="90"/>
      <c r="C8707" s="90"/>
    </row>
    <row r="8708">
      <c r="A8708" s="101"/>
      <c r="B8708" s="90"/>
      <c r="C8708" s="90"/>
    </row>
    <row r="8709">
      <c r="A8709" s="101"/>
      <c r="B8709" s="90"/>
      <c r="C8709" s="90"/>
    </row>
    <row r="8710">
      <c r="A8710" s="101"/>
      <c r="B8710" s="90"/>
      <c r="C8710" s="90"/>
    </row>
    <row r="8711">
      <c r="A8711" s="101"/>
      <c r="B8711" s="90"/>
      <c r="C8711" s="90"/>
    </row>
    <row r="8712">
      <c r="A8712" s="101"/>
      <c r="B8712" s="90"/>
      <c r="C8712" s="90"/>
    </row>
    <row r="8713">
      <c r="A8713" s="101"/>
      <c r="B8713" s="90"/>
      <c r="C8713" s="90"/>
    </row>
    <row r="8714">
      <c r="A8714" s="101"/>
      <c r="B8714" s="90"/>
      <c r="C8714" s="90"/>
    </row>
    <row r="8715">
      <c r="A8715" s="101"/>
      <c r="B8715" s="90"/>
      <c r="C8715" s="90"/>
    </row>
    <row r="8716">
      <c r="A8716" s="101"/>
      <c r="B8716" s="90"/>
      <c r="C8716" s="90"/>
    </row>
    <row r="8717">
      <c r="A8717" s="101"/>
      <c r="B8717" s="90"/>
      <c r="C8717" s="90"/>
    </row>
    <row r="8718">
      <c r="A8718" s="101"/>
      <c r="B8718" s="90"/>
      <c r="C8718" s="90"/>
    </row>
    <row r="8719">
      <c r="A8719" s="101"/>
      <c r="B8719" s="90"/>
      <c r="C8719" s="90"/>
    </row>
    <row r="8720">
      <c r="A8720" s="101"/>
      <c r="B8720" s="90"/>
      <c r="C8720" s="90"/>
    </row>
    <row r="8721">
      <c r="A8721" s="101"/>
      <c r="B8721" s="90"/>
      <c r="C8721" s="90"/>
    </row>
    <row r="8722">
      <c r="A8722" s="101"/>
      <c r="B8722" s="90"/>
      <c r="C8722" s="90"/>
    </row>
    <row r="8723">
      <c r="A8723" s="101"/>
      <c r="B8723" s="90"/>
      <c r="C8723" s="90"/>
    </row>
    <row r="8724">
      <c r="A8724" s="101"/>
      <c r="B8724" s="90"/>
      <c r="C8724" s="90"/>
    </row>
    <row r="8725">
      <c r="A8725" s="101"/>
      <c r="B8725" s="90"/>
      <c r="C8725" s="90"/>
    </row>
    <row r="8726">
      <c r="A8726" s="101"/>
      <c r="B8726" s="90"/>
      <c r="C8726" s="90"/>
    </row>
    <row r="8727">
      <c r="A8727" s="101"/>
      <c r="B8727" s="90"/>
      <c r="C8727" s="90"/>
    </row>
    <row r="8728">
      <c r="A8728" s="101"/>
      <c r="B8728" s="90"/>
      <c r="C8728" s="90"/>
    </row>
    <row r="8729">
      <c r="A8729" s="101"/>
      <c r="B8729" s="90"/>
      <c r="C8729" s="90"/>
    </row>
    <row r="8730">
      <c r="A8730" s="101"/>
      <c r="B8730" s="90"/>
      <c r="C8730" s="90"/>
    </row>
    <row r="8731">
      <c r="A8731" s="101"/>
      <c r="B8731" s="90"/>
      <c r="C8731" s="90"/>
    </row>
    <row r="8732">
      <c r="A8732" s="101"/>
      <c r="B8732" s="90"/>
      <c r="C8732" s="90"/>
    </row>
    <row r="8733">
      <c r="A8733" s="101"/>
      <c r="B8733" s="90"/>
      <c r="C8733" s="90"/>
    </row>
    <row r="8734">
      <c r="A8734" s="101"/>
      <c r="B8734" s="90"/>
      <c r="C8734" s="90"/>
    </row>
    <row r="8735">
      <c r="A8735" s="101"/>
      <c r="B8735" s="90"/>
      <c r="C8735" s="90"/>
    </row>
    <row r="8736">
      <c r="A8736" s="101"/>
      <c r="B8736" s="90"/>
      <c r="C8736" s="90"/>
    </row>
    <row r="8737">
      <c r="A8737" s="101"/>
      <c r="B8737" s="90"/>
      <c r="C8737" s="90"/>
    </row>
    <row r="8738">
      <c r="A8738" s="101"/>
      <c r="B8738" s="90"/>
      <c r="C8738" s="90"/>
    </row>
    <row r="8739">
      <c r="A8739" s="101"/>
      <c r="B8739" s="90"/>
      <c r="C8739" s="90"/>
    </row>
    <row r="8740">
      <c r="A8740" s="101"/>
      <c r="B8740" s="90"/>
      <c r="C8740" s="90"/>
    </row>
    <row r="8741">
      <c r="A8741" s="101"/>
      <c r="B8741" s="90"/>
      <c r="C8741" s="90"/>
    </row>
    <row r="8742">
      <c r="A8742" s="101"/>
      <c r="B8742" s="90"/>
      <c r="C8742" s="90"/>
    </row>
    <row r="8743">
      <c r="A8743" s="101"/>
      <c r="B8743" s="90"/>
      <c r="C8743" s="90"/>
    </row>
    <row r="8744">
      <c r="A8744" s="101"/>
      <c r="B8744" s="90"/>
      <c r="C8744" s="90"/>
    </row>
    <row r="8745">
      <c r="A8745" s="101"/>
      <c r="B8745" s="90"/>
      <c r="C8745" s="90"/>
    </row>
    <row r="8746">
      <c r="A8746" s="101"/>
      <c r="B8746" s="90"/>
      <c r="C8746" s="90"/>
    </row>
    <row r="8747">
      <c r="A8747" s="101"/>
      <c r="B8747" s="90"/>
      <c r="C8747" s="90"/>
    </row>
    <row r="8748">
      <c r="A8748" s="101"/>
      <c r="B8748" s="90"/>
      <c r="C8748" s="90"/>
    </row>
    <row r="8749">
      <c r="A8749" s="101"/>
      <c r="B8749" s="90"/>
      <c r="C8749" s="90"/>
    </row>
    <row r="8750">
      <c r="A8750" s="101"/>
      <c r="B8750" s="90"/>
      <c r="C8750" s="90"/>
    </row>
    <row r="8751">
      <c r="A8751" s="101"/>
      <c r="B8751" s="90"/>
      <c r="C8751" s="90"/>
    </row>
    <row r="8752">
      <c r="A8752" s="101"/>
      <c r="B8752" s="90"/>
      <c r="C8752" s="90"/>
    </row>
    <row r="8753">
      <c r="A8753" s="101"/>
      <c r="B8753" s="90"/>
      <c r="C8753" s="90"/>
    </row>
    <row r="8754">
      <c r="A8754" s="101"/>
      <c r="B8754" s="90"/>
      <c r="C8754" s="90"/>
    </row>
    <row r="8755">
      <c r="A8755" s="101"/>
      <c r="B8755" s="90"/>
      <c r="C8755" s="90"/>
    </row>
    <row r="8756">
      <c r="A8756" s="101"/>
      <c r="B8756" s="90"/>
      <c r="C8756" s="90"/>
    </row>
    <row r="8757">
      <c r="A8757" s="101"/>
      <c r="B8757" s="90"/>
      <c r="C8757" s="90"/>
    </row>
    <row r="8758">
      <c r="A8758" s="101"/>
      <c r="B8758" s="90"/>
      <c r="C8758" s="90"/>
    </row>
    <row r="8759">
      <c r="A8759" s="101"/>
      <c r="B8759" s="90"/>
      <c r="C8759" s="90"/>
    </row>
    <row r="8760">
      <c r="A8760" s="101"/>
      <c r="B8760" s="90"/>
      <c r="C8760" s="90"/>
    </row>
    <row r="8761">
      <c r="A8761" s="101"/>
      <c r="B8761" s="90"/>
      <c r="C8761" s="90"/>
    </row>
    <row r="8762">
      <c r="A8762" s="101"/>
      <c r="B8762" s="90"/>
      <c r="C8762" s="90"/>
    </row>
    <row r="8763">
      <c r="A8763" s="101"/>
      <c r="B8763" s="90"/>
      <c r="C8763" s="90"/>
    </row>
    <row r="8764">
      <c r="A8764" s="101"/>
      <c r="B8764" s="90"/>
      <c r="C8764" s="90"/>
    </row>
    <row r="8765">
      <c r="A8765" s="101"/>
      <c r="B8765" s="90"/>
      <c r="C8765" s="90"/>
    </row>
    <row r="8766">
      <c r="A8766" s="101"/>
      <c r="B8766" s="90"/>
      <c r="C8766" s="90"/>
    </row>
    <row r="8767">
      <c r="A8767" s="101"/>
      <c r="B8767" s="90"/>
      <c r="C8767" s="90"/>
    </row>
    <row r="8768">
      <c r="A8768" s="101"/>
      <c r="B8768" s="90"/>
      <c r="C8768" s="90"/>
    </row>
    <row r="8769">
      <c r="A8769" s="101"/>
      <c r="B8769" s="90"/>
      <c r="C8769" s="90"/>
    </row>
    <row r="8770">
      <c r="A8770" s="101"/>
      <c r="B8770" s="90"/>
      <c r="C8770" s="90"/>
    </row>
    <row r="8771">
      <c r="A8771" s="101"/>
      <c r="B8771" s="90"/>
      <c r="C8771" s="90"/>
    </row>
    <row r="8772">
      <c r="A8772" s="101"/>
      <c r="B8772" s="90"/>
      <c r="C8772" s="90"/>
    </row>
    <row r="8773">
      <c r="A8773" s="101"/>
      <c r="B8773" s="90"/>
      <c r="C8773" s="90"/>
    </row>
    <row r="8774">
      <c r="A8774" s="101"/>
      <c r="B8774" s="90"/>
      <c r="C8774" s="90"/>
    </row>
    <row r="8775">
      <c r="A8775" s="101"/>
      <c r="B8775" s="90"/>
      <c r="C8775" s="90"/>
    </row>
    <row r="8776">
      <c r="A8776" s="101"/>
      <c r="B8776" s="90"/>
      <c r="C8776" s="90"/>
    </row>
    <row r="8777">
      <c r="A8777" s="101"/>
      <c r="B8777" s="90"/>
      <c r="C8777" s="90"/>
    </row>
    <row r="8778">
      <c r="A8778" s="101"/>
      <c r="B8778" s="90"/>
      <c r="C8778" s="90"/>
    </row>
    <row r="8779">
      <c r="A8779" s="101"/>
      <c r="B8779" s="90"/>
      <c r="C8779" s="90"/>
    </row>
    <row r="8780">
      <c r="A8780" s="101"/>
      <c r="B8780" s="90"/>
      <c r="C8780" s="90"/>
    </row>
    <row r="8781">
      <c r="A8781" s="101"/>
      <c r="B8781" s="90"/>
      <c r="C8781" s="90"/>
    </row>
    <row r="8782">
      <c r="A8782" s="101"/>
      <c r="B8782" s="90"/>
      <c r="C8782" s="90"/>
    </row>
    <row r="8783">
      <c r="A8783" s="101"/>
      <c r="B8783" s="90"/>
      <c r="C8783" s="90"/>
    </row>
    <row r="8784">
      <c r="A8784" s="101"/>
      <c r="B8784" s="90"/>
      <c r="C8784" s="90"/>
    </row>
    <row r="8785">
      <c r="A8785" s="101"/>
      <c r="B8785" s="90"/>
      <c r="C8785" s="90"/>
    </row>
    <row r="8786">
      <c r="A8786" s="101"/>
      <c r="B8786" s="90"/>
      <c r="C8786" s="90"/>
    </row>
    <row r="8787">
      <c r="A8787" s="101"/>
      <c r="B8787" s="90"/>
      <c r="C8787" s="90"/>
    </row>
    <row r="8788">
      <c r="A8788" s="101"/>
      <c r="B8788" s="90"/>
      <c r="C8788" s="90"/>
    </row>
    <row r="8789">
      <c r="A8789" s="101"/>
      <c r="B8789" s="90"/>
      <c r="C8789" s="90"/>
    </row>
    <row r="8790">
      <c r="A8790" s="101"/>
      <c r="B8790" s="90"/>
      <c r="C8790" s="90"/>
    </row>
    <row r="8791">
      <c r="A8791" s="101"/>
      <c r="B8791" s="90"/>
      <c r="C8791" s="90"/>
    </row>
    <row r="8792">
      <c r="A8792" s="101"/>
      <c r="B8792" s="90"/>
      <c r="C8792" s="90"/>
    </row>
    <row r="8793">
      <c r="A8793" s="101"/>
      <c r="B8793" s="90"/>
      <c r="C8793" s="90"/>
    </row>
    <row r="8794">
      <c r="A8794" s="101"/>
      <c r="B8794" s="90"/>
      <c r="C8794" s="90"/>
    </row>
    <row r="8795">
      <c r="A8795" s="101"/>
      <c r="B8795" s="90"/>
      <c r="C8795" s="90"/>
    </row>
    <row r="8796">
      <c r="A8796" s="101"/>
      <c r="B8796" s="90"/>
      <c r="C8796" s="90"/>
    </row>
    <row r="8797">
      <c r="A8797" s="101"/>
      <c r="B8797" s="90"/>
      <c r="C8797" s="90"/>
    </row>
    <row r="8798">
      <c r="A8798" s="101"/>
      <c r="B8798" s="90"/>
      <c r="C8798" s="90"/>
    </row>
    <row r="8799">
      <c r="A8799" s="101"/>
      <c r="B8799" s="90"/>
      <c r="C8799" s="90"/>
    </row>
    <row r="8800">
      <c r="A8800" s="101"/>
      <c r="B8800" s="90"/>
      <c r="C8800" s="90"/>
    </row>
    <row r="8801">
      <c r="A8801" s="101"/>
      <c r="B8801" s="90"/>
      <c r="C8801" s="90"/>
    </row>
    <row r="8802">
      <c r="A8802" s="101"/>
      <c r="B8802" s="90"/>
      <c r="C8802" s="90"/>
    </row>
    <row r="8803">
      <c r="A8803" s="101"/>
      <c r="B8803" s="90"/>
      <c r="C8803" s="90"/>
    </row>
    <row r="8804">
      <c r="A8804" s="101"/>
      <c r="B8804" s="90"/>
      <c r="C8804" s="90"/>
    </row>
    <row r="8805">
      <c r="A8805" s="101"/>
      <c r="B8805" s="90"/>
      <c r="C8805" s="90"/>
    </row>
    <row r="8806">
      <c r="A8806" s="101"/>
      <c r="B8806" s="90"/>
      <c r="C8806" s="90"/>
    </row>
    <row r="8807">
      <c r="A8807" s="101"/>
      <c r="B8807" s="90"/>
      <c r="C8807" s="90"/>
    </row>
    <row r="8808">
      <c r="A8808" s="101"/>
      <c r="B8808" s="90"/>
      <c r="C8808" s="90"/>
    </row>
    <row r="8809">
      <c r="A8809" s="101"/>
      <c r="B8809" s="90"/>
      <c r="C8809" s="90"/>
    </row>
    <row r="8810">
      <c r="A8810" s="101"/>
      <c r="B8810" s="90"/>
      <c r="C8810" s="90"/>
    </row>
    <row r="8811">
      <c r="A8811" s="101"/>
      <c r="B8811" s="90"/>
      <c r="C8811" s="90"/>
    </row>
    <row r="8812">
      <c r="A8812" s="101"/>
      <c r="B8812" s="90"/>
      <c r="C8812" s="90"/>
    </row>
    <row r="8813">
      <c r="A8813" s="101"/>
      <c r="B8813" s="90"/>
      <c r="C8813" s="90"/>
    </row>
    <row r="8814">
      <c r="A8814" s="101"/>
      <c r="B8814" s="90"/>
      <c r="C8814" s="90"/>
    </row>
    <row r="8815">
      <c r="A8815" s="101"/>
      <c r="B8815" s="90"/>
      <c r="C8815" s="90"/>
    </row>
    <row r="8816">
      <c r="A8816" s="101"/>
      <c r="B8816" s="90"/>
      <c r="C8816" s="90"/>
    </row>
    <row r="8817">
      <c r="A8817" s="101"/>
      <c r="B8817" s="90"/>
      <c r="C8817" s="90"/>
    </row>
    <row r="8818">
      <c r="A8818" s="101"/>
      <c r="B8818" s="90"/>
      <c r="C8818" s="90"/>
    </row>
    <row r="8819">
      <c r="A8819" s="101"/>
      <c r="B8819" s="90"/>
      <c r="C8819" s="90"/>
    </row>
    <row r="8820">
      <c r="A8820" s="101"/>
      <c r="B8820" s="90"/>
      <c r="C8820" s="90"/>
    </row>
    <row r="8821">
      <c r="A8821" s="101"/>
      <c r="B8821" s="90"/>
      <c r="C8821" s="90"/>
    </row>
    <row r="8822">
      <c r="A8822" s="101"/>
      <c r="B8822" s="90"/>
      <c r="C8822" s="90"/>
    </row>
    <row r="8823">
      <c r="A8823" s="101"/>
      <c r="B8823" s="90"/>
      <c r="C8823" s="90"/>
    </row>
    <row r="8824">
      <c r="A8824" s="101"/>
      <c r="B8824" s="90"/>
      <c r="C8824" s="90"/>
    </row>
    <row r="8825">
      <c r="A8825" s="101"/>
      <c r="B8825" s="90"/>
      <c r="C8825" s="90"/>
    </row>
    <row r="8826">
      <c r="A8826" s="101"/>
      <c r="B8826" s="90"/>
      <c r="C8826" s="90"/>
    </row>
    <row r="8827">
      <c r="A8827" s="101"/>
      <c r="B8827" s="90"/>
      <c r="C8827" s="90"/>
    </row>
    <row r="8828">
      <c r="A8828" s="101"/>
      <c r="B8828" s="90"/>
      <c r="C8828" s="90"/>
    </row>
    <row r="8829">
      <c r="A8829" s="101"/>
      <c r="B8829" s="90"/>
      <c r="C8829" s="90"/>
    </row>
    <row r="8830">
      <c r="A8830" s="101"/>
      <c r="B8830" s="90"/>
      <c r="C8830" s="90"/>
    </row>
    <row r="8831">
      <c r="A8831" s="101"/>
      <c r="B8831" s="90"/>
      <c r="C8831" s="90"/>
    </row>
    <row r="8832">
      <c r="A8832" s="101"/>
      <c r="B8832" s="90"/>
      <c r="C8832" s="90"/>
    </row>
    <row r="8833">
      <c r="A8833" s="101"/>
      <c r="B8833" s="90"/>
      <c r="C8833" s="90"/>
    </row>
    <row r="8834">
      <c r="A8834" s="101"/>
      <c r="B8834" s="90"/>
      <c r="C8834" s="90"/>
    </row>
    <row r="8835">
      <c r="A8835" s="101"/>
      <c r="B8835" s="90"/>
      <c r="C8835" s="90"/>
    </row>
    <row r="8836">
      <c r="A8836" s="101"/>
      <c r="B8836" s="90"/>
      <c r="C8836" s="90"/>
    </row>
    <row r="8837">
      <c r="A8837" s="101"/>
      <c r="B8837" s="90"/>
      <c r="C8837" s="90"/>
    </row>
    <row r="8838">
      <c r="A8838" s="101"/>
      <c r="B8838" s="90"/>
      <c r="C8838" s="90"/>
    </row>
    <row r="8839">
      <c r="A8839" s="101"/>
      <c r="B8839" s="90"/>
      <c r="C8839" s="90"/>
    </row>
    <row r="8840">
      <c r="A8840" s="101"/>
      <c r="B8840" s="90"/>
      <c r="C8840" s="90"/>
    </row>
    <row r="8841">
      <c r="A8841" s="101"/>
      <c r="B8841" s="90"/>
      <c r="C8841" s="90"/>
    </row>
    <row r="8842">
      <c r="A8842" s="101"/>
      <c r="B8842" s="90"/>
      <c r="C8842" s="90"/>
    </row>
    <row r="8843">
      <c r="A8843" s="101"/>
      <c r="B8843" s="90"/>
      <c r="C8843" s="90"/>
    </row>
    <row r="8844">
      <c r="A8844" s="101"/>
      <c r="B8844" s="90"/>
      <c r="C8844" s="90"/>
    </row>
    <row r="8845">
      <c r="A8845" s="101"/>
      <c r="B8845" s="90"/>
      <c r="C8845" s="90"/>
    </row>
    <row r="8846">
      <c r="A8846" s="101"/>
      <c r="B8846" s="90"/>
      <c r="C8846" s="90"/>
    </row>
    <row r="8847">
      <c r="A8847" s="101"/>
      <c r="B8847" s="90"/>
      <c r="C8847" s="90"/>
    </row>
    <row r="8848">
      <c r="A8848" s="101"/>
      <c r="B8848" s="90"/>
      <c r="C8848" s="90"/>
    </row>
    <row r="8849">
      <c r="A8849" s="101"/>
      <c r="B8849" s="90"/>
      <c r="C8849" s="90"/>
    </row>
    <row r="8850">
      <c r="A8850" s="101"/>
      <c r="B8850" s="90"/>
      <c r="C8850" s="90"/>
    </row>
    <row r="8851">
      <c r="A8851" s="101"/>
      <c r="B8851" s="90"/>
      <c r="C8851" s="90"/>
    </row>
    <row r="8852">
      <c r="A8852" s="101"/>
      <c r="B8852" s="90"/>
      <c r="C8852" s="90"/>
    </row>
    <row r="8853">
      <c r="A8853" s="101"/>
      <c r="B8853" s="90"/>
      <c r="C8853" s="90"/>
    </row>
    <row r="8854">
      <c r="A8854" s="101"/>
      <c r="B8854" s="90"/>
      <c r="C8854" s="90"/>
    </row>
    <row r="8855">
      <c r="A8855" s="101"/>
      <c r="B8855" s="90"/>
      <c r="C8855" s="90"/>
    </row>
    <row r="8856">
      <c r="A8856" s="101"/>
      <c r="B8856" s="90"/>
      <c r="C8856" s="90"/>
    </row>
    <row r="8857">
      <c r="A8857" s="101"/>
      <c r="B8857" s="90"/>
      <c r="C8857" s="90"/>
    </row>
    <row r="8858">
      <c r="A8858" s="101"/>
      <c r="B8858" s="90"/>
      <c r="C8858" s="90"/>
    </row>
    <row r="8859">
      <c r="A8859" s="101"/>
      <c r="B8859" s="90"/>
      <c r="C8859" s="90"/>
    </row>
    <row r="8860">
      <c r="A8860" s="101"/>
      <c r="B8860" s="90"/>
      <c r="C8860" s="90"/>
    </row>
    <row r="8861">
      <c r="A8861" s="101"/>
      <c r="B8861" s="90"/>
      <c r="C8861" s="90"/>
    </row>
    <row r="8862">
      <c r="A8862" s="101"/>
      <c r="B8862" s="90"/>
      <c r="C8862" s="90"/>
    </row>
    <row r="8863">
      <c r="A8863" s="101"/>
      <c r="B8863" s="90"/>
      <c r="C8863" s="90"/>
    </row>
    <row r="8864">
      <c r="A8864" s="101"/>
      <c r="B8864" s="90"/>
      <c r="C8864" s="90"/>
    </row>
    <row r="8865">
      <c r="A8865" s="101"/>
      <c r="B8865" s="90"/>
      <c r="C8865" s="90"/>
    </row>
    <row r="8866">
      <c r="A8866" s="101"/>
      <c r="B8866" s="90"/>
      <c r="C8866" s="90"/>
    </row>
    <row r="8867">
      <c r="A8867" s="101"/>
      <c r="B8867" s="90"/>
      <c r="C8867" s="90"/>
    </row>
    <row r="8868">
      <c r="A8868" s="101"/>
      <c r="B8868" s="90"/>
      <c r="C8868" s="90"/>
    </row>
    <row r="8869">
      <c r="A8869" s="101"/>
      <c r="B8869" s="90"/>
      <c r="C8869" s="90"/>
    </row>
    <row r="8870">
      <c r="A8870" s="101"/>
      <c r="B8870" s="90"/>
      <c r="C8870" s="90"/>
    </row>
    <row r="8871">
      <c r="A8871" s="101"/>
      <c r="B8871" s="90"/>
      <c r="C8871" s="90"/>
    </row>
    <row r="8872">
      <c r="A8872" s="101"/>
      <c r="B8872" s="90"/>
      <c r="C8872" s="90"/>
    </row>
    <row r="8873">
      <c r="A8873" s="101"/>
      <c r="B8873" s="90"/>
      <c r="C8873" s="90"/>
    </row>
    <row r="8874">
      <c r="A8874" s="101"/>
      <c r="B8874" s="90"/>
      <c r="C8874" s="90"/>
    </row>
    <row r="8875">
      <c r="A8875" s="101"/>
      <c r="B8875" s="90"/>
      <c r="C8875" s="90"/>
    </row>
    <row r="8876">
      <c r="A8876" s="101"/>
      <c r="B8876" s="90"/>
      <c r="C8876" s="90"/>
    </row>
    <row r="8877">
      <c r="A8877" s="101"/>
      <c r="B8877" s="90"/>
      <c r="C8877" s="90"/>
    </row>
    <row r="8878">
      <c r="A8878" s="101"/>
      <c r="B8878" s="90"/>
      <c r="C8878" s="90"/>
    </row>
    <row r="8879">
      <c r="A8879" s="101"/>
      <c r="B8879" s="90"/>
      <c r="C8879" s="90"/>
    </row>
    <row r="8880">
      <c r="A8880" s="101"/>
      <c r="B8880" s="90"/>
      <c r="C8880" s="90"/>
    </row>
    <row r="8881">
      <c r="A8881" s="101"/>
      <c r="B8881" s="90"/>
      <c r="C8881" s="90"/>
    </row>
    <row r="8882">
      <c r="A8882" s="101"/>
      <c r="B8882" s="90"/>
      <c r="C8882" s="90"/>
    </row>
    <row r="8883">
      <c r="A8883" s="101"/>
      <c r="B8883" s="90"/>
      <c r="C8883" s="90"/>
    </row>
    <row r="8884">
      <c r="A8884" s="101"/>
      <c r="B8884" s="90"/>
      <c r="C8884" s="90"/>
    </row>
    <row r="8885">
      <c r="A8885" s="101"/>
      <c r="B8885" s="90"/>
      <c r="C8885" s="90"/>
    </row>
    <row r="8886">
      <c r="A8886" s="101"/>
      <c r="B8886" s="90"/>
      <c r="C8886" s="90"/>
    </row>
    <row r="8887">
      <c r="A8887" s="101"/>
      <c r="B8887" s="90"/>
      <c r="C8887" s="90"/>
    </row>
    <row r="8888">
      <c r="A8888" s="101"/>
      <c r="B8888" s="90"/>
      <c r="C8888" s="90"/>
    </row>
    <row r="8889">
      <c r="A8889" s="101"/>
      <c r="B8889" s="90"/>
      <c r="C8889" s="90"/>
    </row>
    <row r="8890">
      <c r="A8890" s="101"/>
      <c r="B8890" s="90"/>
      <c r="C8890" s="90"/>
    </row>
    <row r="8891">
      <c r="A8891" s="101"/>
      <c r="B8891" s="90"/>
      <c r="C8891" s="90"/>
    </row>
    <row r="8892">
      <c r="A8892" s="101"/>
      <c r="B8892" s="90"/>
      <c r="C8892" s="90"/>
    </row>
    <row r="8893">
      <c r="A8893" s="101"/>
      <c r="B8893" s="90"/>
      <c r="C8893" s="90"/>
    </row>
    <row r="8894">
      <c r="A8894" s="101"/>
      <c r="B8894" s="90"/>
      <c r="C8894" s="90"/>
    </row>
    <row r="8895">
      <c r="A8895" s="101"/>
      <c r="B8895" s="90"/>
      <c r="C8895" s="90"/>
    </row>
    <row r="8896">
      <c r="A8896" s="101"/>
      <c r="B8896" s="90"/>
      <c r="C8896" s="90"/>
    </row>
    <row r="8897">
      <c r="A8897" s="101"/>
      <c r="B8897" s="90"/>
      <c r="C8897" s="90"/>
    </row>
    <row r="8898">
      <c r="A8898" s="101"/>
      <c r="B8898" s="90"/>
      <c r="C8898" s="90"/>
    </row>
    <row r="8899">
      <c r="A8899" s="101"/>
      <c r="B8899" s="90"/>
      <c r="C8899" s="90"/>
    </row>
    <row r="8900">
      <c r="A8900" s="101"/>
      <c r="B8900" s="90"/>
      <c r="C8900" s="90"/>
    </row>
    <row r="8901">
      <c r="A8901" s="101"/>
      <c r="B8901" s="90"/>
      <c r="C8901" s="90"/>
    </row>
    <row r="8902">
      <c r="A8902" s="101"/>
      <c r="B8902" s="90"/>
      <c r="C8902" s="90"/>
    </row>
    <row r="8903">
      <c r="A8903" s="101"/>
      <c r="B8903" s="90"/>
      <c r="C8903" s="90"/>
    </row>
    <row r="8904">
      <c r="A8904" s="101"/>
      <c r="B8904" s="90"/>
      <c r="C8904" s="90"/>
    </row>
    <row r="8905">
      <c r="A8905" s="101"/>
      <c r="B8905" s="90"/>
      <c r="C8905" s="90"/>
    </row>
    <row r="8906">
      <c r="A8906" s="101"/>
      <c r="B8906" s="90"/>
      <c r="C8906" s="90"/>
    </row>
    <row r="8907">
      <c r="A8907" s="101"/>
      <c r="B8907" s="90"/>
      <c r="C8907" s="90"/>
    </row>
    <row r="8908">
      <c r="A8908" s="101"/>
      <c r="B8908" s="90"/>
      <c r="C8908" s="90"/>
    </row>
    <row r="8909">
      <c r="A8909" s="101"/>
      <c r="B8909" s="90"/>
      <c r="C8909" s="90"/>
    </row>
    <row r="8910">
      <c r="A8910" s="101"/>
      <c r="B8910" s="90"/>
      <c r="C8910" s="90"/>
    </row>
    <row r="8911">
      <c r="A8911" s="101"/>
      <c r="B8911" s="90"/>
      <c r="C8911" s="90"/>
    </row>
    <row r="8912">
      <c r="A8912" s="101"/>
      <c r="B8912" s="90"/>
      <c r="C8912" s="90"/>
    </row>
    <row r="8913">
      <c r="A8913" s="101"/>
      <c r="B8913" s="90"/>
      <c r="C8913" s="90"/>
    </row>
    <row r="8914">
      <c r="A8914" s="101"/>
      <c r="B8914" s="90"/>
      <c r="C8914" s="90"/>
    </row>
    <row r="8915">
      <c r="A8915" s="101"/>
      <c r="B8915" s="90"/>
      <c r="C8915" s="90"/>
    </row>
    <row r="8916">
      <c r="A8916" s="101"/>
      <c r="B8916" s="90"/>
      <c r="C8916" s="90"/>
    </row>
    <row r="8917">
      <c r="A8917" s="101"/>
      <c r="B8917" s="90"/>
      <c r="C8917" s="90"/>
    </row>
    <row r="8918">
      <c r="A8918" s="101"/>
      <c r="B8918" s="90"/>
      <c r="C8918" s="90"/>
    </row>
    <row r="8919">
      <c r="A8919" s="101"/>
      <c r="B8919" s="90"/>
      <c r="C8919" s="90"/>
    </row>
    <row r="8920">
      <c r="A8920" s="101"/>
      <c r="B8920" s="90"/>
      <c r="C8920" s="90"/>
    </row>
    <row r="8921">
      <c r="A8921" s="101"/>
      <c r="B8921" s="90"/>
      <c r="C8921" s="90"/>
    </row>
    <row r="8922">
      <c r="A8922" s="101"/>
      <c r="B8922" s="90"/>
      <c r="C8922" s="90"/>
    </row>
    <row r="8923">
      <c r="A8923" s="101"/>
      <c r="B8923" s="90"/>
      <c r="C8923" s="90"/>
    </row>
    <row r="8924">
      <c r="A8924" s="101"/>
      <c r="B8924" s="90"/>
      <c r="C8924" s="90"/>
    </row>
    <row r="8925">
      <c r="A8925" s="101"/>
      <c r="B8925" s="90"/>
      <c r="C8925" s="90"/>
    </row>
    <row r="8926">
      <c r="A8926" s="101"/>
      <c r="B8926" s="90"/>
      <c r="C8926" s="90"/>
    </row>
    <row r="8927">
      <c r="A8927" s="101"/>
      <c r="B8927" s="90"/>
      <c r="C8927" s="90"/>
    </row>
    <row r="8928">
      <c r="A8928" s="101"/>
      <c r="B8928" s="90"/>
      <c r="C8928" s="90"/>
    </row>
    <row r="8929">
      <c r="A8929" s="101"/>
      <c r="B8929" s="90"/>
      <c r="C8929" s="90"/>
    </row>
    <row r="8930">
      <c r="A8930" s="101"/>
      <c r="B8930" s="90"/>
      <c r="C8930" s="90"/>
    </row>
    <row r="8931">
      <c r="A8931" s="101"/>
      <c r="B8931" s="90"/>
      <c r="C8931" s="90"/>
    </row>
    <row r="8932">
      <c r="A8932" s="101"/>
      <c r="B8932" s="90"/>
      <c r="C8932" s="90"/>
    </row>
    <row r="8933">
      <c r="A8933" s="101"/>
      <c r="B8933" s="90"/>
      <c r="C8933" s="90"/>
    </row>
    <row r="8934">
      <c r="A8934" s="101"/>
      <c r="B8934" s="90"/>
      <c r="C8934" s="90"/>
    </row>
    <row r="8935">
      <c r="A8935" s="101"/>
      <c r="B8935" s="90"/>
      <c r="C8935" s="90"/>
    </row>
    <row r="8936">
      <c r="A8936" s="101"/>
      <c r="B8936" s="90"/>
      <c r="C8936" s="90"/>
    </row>
    <row r="8937">
      <c r="A8937" s="101"/>
      <c r="B8937" s="90"/>
      <c r="C8937" s="90"/>
    </row>
    <row r="8938">
      <c r="A8938" s="101"/>
      <c r="B8938" s="90"/>
      <c r="C8938" s="90"/>
    </row>
    <row r="8939">
      <c r="A8939" s="101"/>
      <c r="B8939" s="90"/>
      <c r="C8939" s="90"/>
    </row>
    <row r="8940">
      <c r="A8940" s="101"/>
      <c r="B8940" s="90"/>
      <c r="C8940" s="90"/>
    </row>
    <row r="8941">
      <c r="A8941" s="101"/>
      <c r="B8941" s="90"/>
      <c r="C8941" s="90"/>
    </row>
    <row r="8942">
      <c r="A8942" s="101"/>
      <c r="B8942" s="90"/>
      <c r="C8942" s="90"/>
    </row>
    <row r="8943">
      <c r="A8943" s="101"/>
      <c r="B8943" s="90"/>
      <c r="C8943" s="90"/>
    </row>
    <row r="8944">
      <c r="A8944" s="101"/>
      <c r="B8944" s="90"/>
      <c r="C8944" s="90"/>
    </row>
    <row r="8945">
      <c r="A8945" s="101"/>
      <c r="B8945" s="90"/>
      <c r="C8945" s="90"/>
    </row>
    <row r="8946">
      <c r="A8946" s="101"/>
      <c r="B8946" s="90"/>
      <c r="C8946" s="90"/>
    </row>
    <row r="8947">
      <c r="A8947" s="101"/>
      <c r="B8947" s="90"/>
      <c r="C8947" s="90"/>
    </row>
    <row r="8948">
      <c r="A8948" s="101"/>
      <c r="B8948" s="90"/>
      <c r="C8948" s="90"/>
    </row>
    <row r="8949">
      <c r="A8949" s="101"/>
      <c r="B8949" s="90"/>
      <c r="C8949" s="90"/>
    </row>
    <row r="8950">
      <c r="A8950" s="101"/>
      <c r="B8950" s="90"/>
      <c r="C8950" s="90"/>
    </row>
    <row r="8951">
      <c r="A8951" s="101"/>
      <c r="B8951" s="90"/>
      <c r="C8951" s="90"/>
    </row>
    <row r="8952">
      <c r="A8952" s="101"/>
      <c r="B8952" s="90"/>
      <c r="C8952" s="90"/>
    </row>
    <row r="8953">
      <c r="A8953" s="101"/>
      <c r="B8953" s="90"/>
      <c r="C8953" s="90"/>
    </row>
    <row r="8954">
      <c r="A8954" s="101"/>
      <c r="B8954" s="90"/>
      <c r="C8954" s="90"/>
    </row>
    <row r="8955">
      <c r="A8955" s="101"/>
      <c r="B8955" s="90"/>
      <c r="C8955" s="90"/>
    </row>
    <row r="8956">
      <c r="A8956" s="101"/>
      <c r="B8956" s="90"/>
      <c r="C8956" s="90"/>
    </row>
    <row r="8957">
      <c r="A8957" s="101"/>
      <c r="B8957" s="90"/>
      <c r="C8957" s="90"/>
    </row>
    <row r="8958">
      <c r="A8958" s="101"/>
      <c r="B8958" s="90"/>
      <c r="C8958" s="90"/>
    </row>
    <row r="8959">
      <c r="A8959" s="101"/>
      <c r="B8959" s="90"/>
      <c r="C8959" s="90"/>
    </row>
    <row r="8960">
      <c r="A8960" s="101"/>
      <c r="B8960" s="90"/>
      <c r="C8960" s="90"/>
    </row>
    <row r="8961">
      <c r="A8961" s="101"/>
      <c r="B8961" s="90"/>
      <c r="C8961" s="90"/>
    </row>
    <row r="8962">
      <c r="A8962" s="101"/>
      <c r="B8962" s="90"/>
      <c r="C8962" s="90"/>
    </row>
    <row r="8963">
      <c r="A8963" s="101"/>
      <c r="B8963" s="90"/>
      <c r="C8963" s="90"/>
    </row>
    <row r="8964">
      <c r="A8964" s="101"/>
      <c r="B8964" s="90"/>
      <c r="C8964" s="90"/>
    </row>
    <row r="8965">
      <c r="A8965" s="101"/>
      <c r="B8965" s="90"/>
      <c r="C8965" s="90"/>
    </row>
    <row r="8966">
      <c r="A8966" s="101"/>
      <c r="B8966" s="90"/>
      <c r="C8966" s="90"/>
    </row>
    <row r="8967">
      <c r="A8967" s="101"/>
      <c r="B8967" s="90"/>
      <c r="C8967" s="90"/>
    </row>
    <row r="8968">
      <c r="A8968" s="101"/>
      <c r="B8968" s="90"/>
      <c r="C8968" s="90"/>
    </row>
    <row r="8969">
      <c r="A8969" s="101"/>
      <c r="B8969" s="90"/>
      <c r="C8969" s="90"/>
    </row>
    <row r="8970">
      <c r="A8970" s="101"/>
      <c r="B8970" s="90"/>
      <c r="C8970" s="90"/>
    </row>
    <row r="8971">
      <c r="A8971" s="101"/>
      <c r="B8971" s="90"/>
      <c r="C8971" s="90"/>
    </row>
    <row r="8972">
      <c r="A8972" s="101"/>
      <c r="B8972" s="90"/>
      <c r="C8972" s="90"/>
    </row>
    <row r="8973">
      <c r="A8973" s="101"/>
      <c r="B8973" s="90"/>
      <c r="C8973" s="90"/>
    </row>
    <row r="8974">
      <c r="A8974" s="101"/>
      <c r="B8974" s="90"/>
      <c r="C8974" s="90"/>
    </row>
    <row r="8975">
      <c r="A8975" s="101"/>
      <c r="B8975" s="90"/>
      <c r="C8975" s="90"/>
    </row>
    <row r="8976">
      <c r="A8976" s="101"/>
      <c r="B8976" s="90"/>
      <c r="C8976" s="90"/>
    </row>
    <row r="8977">
      <c r="A8977" s="101"/>
      <c r="B8977" s="90"/>
      <c r="C8977" s="90"/>
    </row>
    <row r="8978">
      <c r="A8978" s="101"/>
      <c r="B8978" s="90"/>
      <c r="C8978" s="90"/>
    </row>
    <row r="8979">
      <c r="A8979" s="101"/>
      <c r="B8979" s="90"/>
      <c r="C8979" s="90"/>
    </row>
    <row r="8980">
      <c r="A8980" s="101"/>
      <c r="B8980" s="90"/>
      <c r="C8980" s="90"/>
    </row>
    <row r="8981">
      <c r="A8981" s="101"/>
      <c r="B8981" s="90"/>
      <c r="C8981" s="90"/>
    </row>
    <row r="8982">
      <c r="A8982" s="101"/>
      <c r="B8982" s="90"/>
      <c r="C8982" s="90"/>
    </row>
    <row r="8983">
      <c r="A8983" s="101"/>
      <c r="B8983" s="90"/>
      <c r="C8983" s="90"/>
    </row>
    <row r="8984">
      <c r="A8984" s="101"/>
      <c r="B8984" s="90"/>
      <c r="C8984" s="90"/>
    </row>
    <row r="8985">
      <c r="A8985" s="101"/>
      <c r="B8985" s="90"/>
      <c r="C8985" s="90"/>
    </row>
    <row r="8986">
      <c r="A8986" s="101"/>
      <c r="B8986" s="90"/>
      <c r="C8986" s="90"/>
    </row>
    <row r="8987">
      <c r="A8987" s="101"/>
      <c r="B8987" s="90"/>
      <c r="C8987" s="90"/>
    </row>
    <row r="8988">
      <c r="A8988" s="101"/>
      <c r="B8988" s="90"/>
      <c r="C8988" s="90"/>
    </row>
    <row r="8989">
      <c r="A8989" s="101"/>
      <c r="B8989" s="90"/>
      <c r="C8989" s="90"/>
    </row>
    <row r="8990">
      <c r="A8990" s="101"/>
      <c r="B8990" s="90"/>
      <c r="C8990" s="90"/>
    </row>
    <row r="8991">
      <c r="A8991" s="101"/>
      <c r="B8991" s="90"/>
      <c r="C8991" s="90"/>
    </row>
    <row r="8992">
      <c r="A8992" s="101"/>
      <c r="B8992" s="90"/>
      <c r="C8992" s="90"/>
    </row>
    <row r="8993">
      <c r="A8993" s="101"/>
      <c r="B8993" s="90"/>
      <c r="C8993" s="90"/>
    </row>
    <row r="8994">
      <c r="A8994" s="101"/>
      <c r="B8994" s="90"/>
      <c r="C8994" s="90"/>
    </row>
    <row r="8995">
      <c r="A8995" s="101"/>
      <c r="B8995" s="90"/>
      <c r="C8995" s="90"/>
    </row>
    <row r="8996">
      <c r="A8996" s="101"/>
      <c r="B8996" s="90"/>
      <c r="C8996" s="90"/>
    </row>
    <row r="8997">
      <c r="A8997" s="101"/>
      <c r="B8997" s="90"/>
      <c r="C8997" s="90"/>
    </row>
    <row r="8998">
      <c r="A8998" s="101"/>
      <c r="B8998" s="90"/>
      <c r="C8998" s="90"/>
    </row>
    <row r="8999">
      <c r="A8999" s="101"/>
      <c r="B8999" s="90"/>
      <c r="C8999" s="90"/>
    </row>
    <row r="9000">
      <c r="A9000" s="101"/>
      <c r="B9000" s="90"/>
      <c r="C9000" s="90"/>
    </row>
    <row r="9001">
      <c r="A9001" s="101"/>
      <c r="B9001" s="90"/>
      <c r="C9001" s="90"/>
    </row>
    <row r="9002">
      <c r="A9002" s="101"/>
      <c r="B9002" s="90"/>
      <c r="C9002" s="90"/>
    </row>
    <row r="9003">
      <c r="A9003" s="101"/>
      <c r="B9003" s="90"/>
      <c r="C9003" s="90"/>
    </row>
    <row r="9004">
      <c r="A9004" s="101"/>
      <c r="B9004" s="90"/>
      <c r="C9004" s="90"/>
    </row>
    <row r="9005">
      <c r="A9005" s="101"/>
      <c r="B9005" s="90"/>
      <c r="C9005" s="90"/>
    </row>
    <row r="9006">
      <c r="A9006" s="101"/>
      <c r="B9006" s="90"/>
      <c r="C9006" s="90"/>
    </row>
    <row r="9007">
      <c r="A9007" s="101"/>
      <c r="B9007" s="90"/>
      <c r="C9007" s="90"/>
    </row>
    <row r="9008">
      <c r="A9008" s="101"/>
      <c r="B9008" s="90"/>
      <c r="C9008" s="90"/>
    </row>
    <row r="9009">
      <c r="A9009" s="101"/>
      <c r="B9009" s="90"/>
      <c r="C9009" s="90"/>
    </row>
    <row r="9010">
      <c r="A9010" s="101"/>
      <c r="B9010" s="90"/>
      <c r="C9010" s="90"/>
    </row>
    <row r="9011">
      <c r="A9011" s="101"/>
      <c r="B9011" s="90"/>
      <c r="C9011" s="90"/>
    </row>
    <row r="9012">
      <c r="A9012" s="101"/>
      <c r="B9012" s="90"/>
      <c r="C9012" s="90"/>
    </row>
    <row r="9013">
      <c r="A9013" s="101"/>
      <c r="B9013" s="90"/>
      <c r="C9013" s="90"/>
    </row>
    <row r="9014">
      <c r="A9014" s="101"/>
      <c r="B9014" s="90"/>
      <c r="C9014" s="90"/>
    </row>
    <row r="9015">
      <c r="A9015" s="101"/>
      <c r="B9015" s="90"/>
      <c r="C9015" s="90"/>
    </row>
    <row r="9016">
      <c r="A9016" s="101"/>
      <c r="B9016" s="90"/>
      <c r="C9016" s="90"/>
    </row>
    <row r="9017">
      <c r="A9017" s="101"/>
      <c r="B9017" s="90"/>
      <c r="C9017" s="90"/>
    </row>
    <row r="9018">
      <c r="A9018" s="101"/>
      <c r="B9018" s="90"/>
      <c r="C9018" s="90"/>
    </row>
    <row r="9019">
      <c r="A9019" s="101"/>
      <c r="B9019" s="90"/>
      <c r="C9019" s="90"/>
    </row>
    <row r="9020">
      <c r="A9020" s="101"/>
      <c r="B9020" s="90"/>
      <c r="C9020" s="90"/>
    </row>
    <row r="9021">
      <c r="A9021" s="101"/>
      <c r="B9021" s="90"/>
      <c r="C9021" s="90"/>
    </row>
    <row r="9022">
      <c r="A9022" s="101"/>
      <c r="B9022" s="90"/>
      <c r="C9022" s="90"/>
    </row>
    <row r="9023">
      <c r="A9023" s="101"/>
      <c r="B9023" s="90"/>
      <c r="C9023" s="90"/>
    </row>
    <row r="9024">
      <c r="A9024" s="101"/>
      <c r="B9024" s="90"/>
      <c r="C9024" s="90"/>
    </row>
    <row r="9025">
      <c r="A9025" s="101"/>
      <c r="B9025" s="90"/>
      <c r="C9025" s="90"/>
    </row>
    <row r="9026">
      <c r="A9026" s="101"/>
      <c r="B9026" s="90"/>
      <c r="C9026" s="90"/>
    </row>
    <row r="9027">
      <c r="A9027" s="101"/>
      <c r="B9027" s="90"/>
      <c r="C9027" s="90"/>
    </row>
    <row r="9028">
      <c r="A9028" s="101"/>
      <c r="B9028" s="90"/>
      <c r="C9028" s="90"/>
    </row>
    <row r="9029">
      <c r="A9029" s="101"/>
      <c r="B9029" s="90"/>
      <c r="C9029" s="90"/>
    </row>
    <row r="9030">
      <c r="A9030" s="101"/>
      <c r="B9030" s="90"/>
      <c r="C9030" s="90"/>
    </row>
    <row r="9031">
      <c r="A9031" s="101"/>
      <c r="B9031" s="90"/>
      <c r="C9031" s="90"/>
    </row>
    <row r="9032">
      <c r="A9032" s="101"/>
      <c r="B9032" s="90"/>
      <c r="C9032" s="90"/>
    </row>
    <row r="9033">
      <c r="A9033" s="101"/>
      <c r="B9033" s="90"/>
      <c r="C9033" s="90"/>
    </row>
    <row r="9034">
      <c r="A9034" s="101"/>
      <c r="B9034" s="90"/>
      <c r="C9034" s="90"/>
    </row>
    <row r="9035">
      <c r="A9035" s="101"/>
      <c r="B9035" s="90"/>
      <c r="C9035" s="90"/>
    </row>
    <row r="9036">
      <c r="A9036" s="101"/>
      <c r="B9036" s="90"/>
      <c r="C9036" s="90"/>
    </row>
    <row r="9037">
      <c r="A9037" s="101"/>
      <c r="B9037" s="90"/>
      <c r="C9037" s="90"/>
    </row>
    <row r="9038">
      <c r="A9038" s="101"/>
      <c r="B9038" s="90"/>
      <c r="C9038" s="90"/>
    </row>
    <row r="9039">
      <c r="A9039" s="101"/>
      <c r="B9039" s="90"/>
      <c r="C9039" s="90"/>
    </row>
    <row r="9040">
      <c r="A9040" s="101"/>
      <c r="B9040" s="90"/>
      <c r="C9040" s="90"/>
    </row>
    <row r="9041">
      <c r="A9041" s="101"/>
      <c r="B9041" s="90"/>
      <c r="C9041" s="90"/>
    </row>
    <row r="9042">
      <c r="A9042" s="101"/>
      <c r="B9042" s="90"/>
      <c r="C9042" s="90"/>
    </row>
    <row r="9043">
      <c r="A9043" s="101"/>
      <c r="B9043" s="90"/>
      <c r="C9043" s="90"/>
    </row>
    <row r="9044">
      <c r="A9044" s="101"/>
      <c r="B9044" s="90"/>
      <c r="C9044" s="90"/>
    </row>
    <row r="9045">
      <c r="A9045" s="101"/>
      <c r="B9045" s="90"/>
      <c r="C9045" s="90"/>
    </row>
    <row r="9046">
      <c r="A9046" s="101"/>
      <c r="B9046" s="90"/>
      <c r="C9046" s="90"/>
    </row>
    <row r="9047">
      <c r="A9047" s="101"/>
      <c r="B9047" s="90"/>
      <c r="C9047" s="90"/>
    </row>
    <row r="9048">
      <c r="A9048" s="101"/>
      <c r="B9048" s="90"/>
      <c r="C9048" s="90"/>
    </row>
    <row r="9049">
      <c r="A9049" s="101"/>
      <c r="B9049" s="90"/>
      <c r="C9049" s="90"/>
    </row>
    <row r="9050">
      <c r="A9050" s="101"/>
      <c r="B9050" s="90"/>
      <c r="C9050" s="90"/>
    </row>
    <row r="9051">
      <c r="A9051" s="101"/>
      <c r="B9051" s="90"/>
      <c r="C9051" s="90"/>
    </row>
    <row r="9052">
      <c r="A9052" s="101"/>
      <c r="B9052" s="90"/>
      <c r="C9052" s="90"/>
    </row>
    <row r="9053">
      <c r="A9053" s="101"/>
      <c r="B9053" s="90"/>
      <c r="C9053" s="90"/>
    </row>
    <row r="9054">
      <c r="A9054" s="101"/>
      <c r="B9054" s="90"/>
      <c r="C9054" s="90"/>
    </row>
    <row r="9055">
      <c r="A9055" s="101"/>
      <c r="B9055" s="90"/>
      <c r="C9055" s="90"/>
    </row>
    <row r="9056">
      <c r="A9056" s="101"/>
      <c r="B9056" s="90"/>
      <c r="C9056" s="90"/>
    </row>
    <row r="9057">
      <c r="A9057" s="101"/>
      <c r="B9057" s="90"/>
      <c r="C9057" s="90"/>
    </row>
    <row r="9058">
      <c r="A9058" s="101"/>
      <c r="B9058" s="90"/>
      <c r="C9058" s="90"/>
    </row>
    <row r="9059">
      <c r="A9059" s="101"/>
      <c r="B9059" s="90"/>
      <c r="C9059" s="90"/>
    </row>
    <row r="9060">
      <c r="A9060" s="101"/>
      <c r="B9060" s="90"/>
      <c r="C9060" s="90"/>
    </row>
    <row r="9061">
      <c r="A9061" s="101"/>
      <c r="B9061" s="90"/>
      <c r="C9061" s="90"/>
    </row>
    <row r="9062">
      <c r="A9062" s="101"/>
      <c r="B9062" s="90"/>
      <c r="C9062" s="90"/>
    </row>
    <row r="9063">
      <c r="A9063" s="101"/>
      <c r="B9063" s="90"/>
      <c r="C9063" s="90"/>
    </row>
    <row r="9064">
      <c r="A9064" s="101"/>
      <c r="B9064" s="90"/>
      <c r="C9064" s="90"/>
    </row>
    <row r="9065">
      <c r="A9065" s="101"/>
      <c r="B9065" s="90"/>
      <c r="C9065" s="90"/>
    </row>
    <row r="9066">
      <c r="A9066" s="101"/>
      <c r="B9066" s="90"/>
      <c r="C9066" s="90"/>
    </row>
    <row r="9067">
      <c r="A9067" s="101"/>
      <c r="B9067" s="90"/>
      <c r="C9067" s="90"/>
    </row>
    <row r="9068">
      <c r="A9068" s="101"/>
      <c r="B9068" s="90"/>
      <c r="C9068" s="90"/>
    </row>
    <row r="9069">
      <c r="A9069" s="101"/>
      <c r="B9069" s="90"/>
      <c r="C9069" s="90"/>
    </row>
    <row r="9070">
      <c r="A9070" s="101"/>
      <c r="B9070" s="90"/>
      <c r="C9070" s="90"/>
    </row>
    <row r="9071">
      <c r="A9071" s="101"/>
      <c r="B9071" s="90"/>
      <c r="C9071" s="90"/>
    </row>
    <row r="9072">
      <c r="A9072" s="101"/>
      <c r="B9072" s="90"/>
      <c r="C9072" s="90"/>
    </row>
    <row r="9073">
      <c r="A9073" s="101"/>
      <c r="B9073" s="90"/>
      <c r="C9073" s="90"/>
    </row>
    <row r="9074">
      <c r="A9074" s="101"/>
      <c r="B9074" s="90"/>
      <c r="C9074" s="90"/>
    </row>
    <row r="9075">
      <c r="A9075" s="101"/>
      <c r="B9075" s="90"/>
      <c r="C9075" s="90"/>
    </row>
    <row r="9076">
      <c r="A9076" s="101"/>
      <c r="B9076" s="90"/>
      <c r="C9076" s="90"/>
    </row>
    <row r="9077">
      <c r="A9077" s="101"/>
      <c r="B9077" s="90"/>
      <c r="C9077" s="90"/>
    </row>
    <row r="9078">
      <c r="A9078" s="101"/>
      <c r="B9078" s="90"/>
      <c r="C9078" s="90"/>
    </row>
    <row r="9079">
      <c r="A9079" s="101"/>
      <c r="B9079" s="90"/>
      <c r="C9079" s="90"/>
    </row>
    <row r="9080">
      <c r="A9080" s="101"/>
      <c r="B9080" s="90"/>
      <c r="C9080" s="90"/>
    </row>
    <row r="9081">
      <c r="A9081" s="101"/>
      <c r="B9081" s="90"/>
      <c r="C9081" s="90"/>
    </row>
    <row r="9082">
      <c r="A9082" s="101"/>
      <c r="B9082" s="90"/>
      <c r="C9082" s="90"/>
    </row>
    <row r="9083">
      <c r="A9083" s="101"/>
      <c r="B9083" s="90"/>
      <c r="C9083" s="90"/>
    </row>
    <row r="9084">
      <c r="A9084" s="101"/>
      <c r="B9084" s="90"/>
      <c r="C9084" s="90"/>
    </row>
    <row r="9085">
      <c r="A9085" s="101"/>
      <c r="B9085" s="90"/>
      <c r="C9085" s="90"/>
    </row>
    <row r="9086">
      <c r="A9086" s="101"/>
      <c r="B9086" s="90"/>
      <c r="C9086" s="90"/>
    </row>
    <row r="9087">
      <c r="A9087" s="101"/>
      <c r="B9087" s="90"/>
      <c r="C9087" s="90"/>
    </row>
    <row r="9088">
      <c r="A9088" s="101"/>
      <c r="B9088" s="90"/>
      <c r="C9088" s="90"/>
    </row>
    <row r="9089">
      <c r="A9089" s="101"/>
      <c r="B9089" s="90"/>
      <c r="C9089" s="90"/>
    </row>
    <row r="9090">
      <c r="A9090" s="101"/>
      <c r="B9090" s="90"/>
      <c r="C9090" s="90"/>
    </row>
    <row r="9091">
      <c r="A9091" s="101"/>
      <c r="B9091" s="90"/>
      <c r="C9091" s="90"/>
    </row>
    <row r="9092">
      <c r="A9092" s="101"/>
      <c r="B9092" s="90"/>
      <c r="C9092" s="90"/>
    </row>
    <row r="9093">
      <c r="A9093" s="101"/>
      <c r="B9093" s="90"/>
      <c r="C9093" s="90"/>
    </row>
    <row r="9094">
      <c r="A9094" s="101"/>
      <c r="B9094" s="90"/>
      <c r="C9094" s="90"/>
    </row>
    <row r="9095">
      <c r="A9095" s="101"/>
      <c r="B9095" s="90"/>
      <c r="C9095" s="90"/>
    </row>
    <row r="9096">
      <c r="A9096" s="101"/>
      <c r="B9096" s="90"/>
      <c r="C9096" s="90"/>
    </row>
    <row r="9097">
      <c r="A9097" s="101"/>
      <c r="B9097" s="90"/>
      <c r="C9097" s="90"/>
    </row>
    <row r="9098">
      <c r="A9098" s="101"/>
      <c r="B9098" s="90"/>
      <c r="C9098" s="90"/>
    </row>
    <row r="9099">
      <c r="A9099" s="101"/>
      <c r="B9099" s="90"/>
      <c r="C9099" s="90"/>
    </row>
    <row r="9100">
      <c r="A9100" s="101"/>
      <c r="B9100" s="90"/>
      <c r="C9100" s="90"/>
    </row>
    <row r="9101">
      <c r="A9101" s="101"/>
      <c r="B9101" s="90"/>
      <c r="C9101" s="90"/>
    </row>
    <row r="9102">
      <c r="A9102" s="101"/>
      <c r="B9102" s="90"/>
      <c r="C9102" s="90"/>
    </row>
    <row r="9103">
      <c r="A9103" s="101"/>
      <c r="B9103" s="90"/>
      <c r="C9103" s="90"/>
    </row>
    <row r="9104">
      <c r="A9104" s="101"/>
      <c r="B9104" s="90"/>
      <c r="C9104" s="90"/>
    </row>
    <row r="9105">
      <c r="A9105" s="101"/>
      <c r="B9105" s="90"/>
      <c r="C9105" s="90"/>
    </row>
    <row r="9106">
      <c r="A9106" s="101"/>
      <c r="B9106" s="90"/>
      <c r="C9106" s="90"/>
    </row>
    <row r="9107">
      <c r="A9107" s="101"/>
      <c r="B9107" s="90"/>
      <c r="C9107" s="90"/>
    </row>
    <row r="9108">
      <c r="A9108" s="101"/>
      <c r="B9108" s="90"/>
      <c r="C9108" s="90"/>
    </row>
    <row r="9109">
      <c r="A9109" s="101"/>
      <c r="B9109" s="90"/>
      <c r="C9109" s="90"/>
    </row>
    <row r="9110">
      <c r="A9110" s="101"/>
      <c r="B9110" s="90"/>
      <c r="C9110" s="90"/>
    </row>
    <row r="9111">
      <c r="A9111" s="101"/>
      <c r="B9111" s="90"/>
      <c r="C9111" s="90"/>
    </row>
    <row r="9112">
      <c r="A9112" s="101"/>
      <c r="B9112" s="90"/>
      <c r="C9112" s="90"/>
    </row>
    <row r="9113">
      <c r="A9113" s="101"/>
      <c r="B9113" s="90"/>
      <c r="C9113" s="90"/>
    </row>
    <row r="9114">
      <c r="A9114" s="101"/>
      <c r="B9114" s="90"/>
      <c r="C9114" s="90"/>
    </row>
    <row r="9115">
      <c r="A9115" s="101"/>
      <c r="B9115" s="90"/>
      <c r="C9115" s="90"/>
    </row>
    <row r="9116">
      <c r="A9116" s="101"/>
      <c r="B9116" s="90"/>
      <c r="C9116" s="90"/>
    </row>
    <row r="9117">
      <c r="A9117" s="101"/>
      <c r="B9117" s="90"/>
      <c r="C9117" s="90"/>
    </row>
    <row r="9118">
      <c r="A9118" s="101"/>
      <c r="B9118" s="90"/>
      <c r="C9118" s="90"/>
    </row>
    <row r="9119">
      <c r="A9119" s="101"/>
      <c r="B9119" s="90"/>
      <c r="C9119" s="90"/>
    </row>
    <row r="9120">
      <c r="A9120" s="101"/>
      <c r="B9120" s="90"/>
      <c r="C9120" s="90"/>
    </row>
    <row r="9121">
      <c r="A9121" s="101"/>
      <c r="B9121" s="90"/>
      <c r="C9121" s="90"/>
    </row>
    <row r="9122">
      <c r="A9122" s="101"/>
      <c r="B9122" s="90"/>
      <c r="C9122" s="90"/>
    </row>
    <row r="9123">
      <c r="A9123" s="101"/>
      <c r="B9123" s="90"/>
      <c r="C9123" s="90"/>
    </row>
    <row r="9124">
      <c r="A9124" s="101"/>
      <c r="B9124" s="90"/>
      <c r="C9124" s="90"/>
    </row>
    <row r="9125">
      <c r="A9125" s="101"/>
      <c r="B9125" s="90"/>
      <c r="C9125" s="90"/>
    </row>
    <row r="9126">
      <c r="A9126" s="101"/>
      <c r="B9126" s="90"/>
      <c r="C9126" s="90"/>
    </row>
    <row r="9127">
      <c r="A9127" s="101"/>
      <c r="B9127" s="90"/>
      <c r="C9127" s="90"/>
    </row>
    <row r="9128">
      <c r="A9128" s="101"/>
      <c r="B9128" s="90"/>
      <c r="C9128" s="90"/>
    </row>
    <row r="9129">
      <c r="A9129" s="101"/>
      <c r="B9129" s="90"/>
      <c r="C9129" s="90"/>
    </row>
    <row r="9130">
      <c r="A9130" s="101"/>
      <c r="B9130" s="90"/>
      <c r="C9130" s="90"/>
    </row>
    <row r="9131">
      <c r="A9131" s="101"/>
      <c r="B9131" s="90"/>
      <c r="C9131" s="90"/>
    </row>
    <row r="9132">
      <c r="A9132" s="101"/>
      <c r="B9132" s="90"/>
      <c r="C9132" s="90"/>
    </row>
    <row r="9133">
      <c r="A9133" s="101"/>
      <c r="B9133" s="90"/>
      <c r="C9133" s="90"/>
    </row>
    <row r="9134">
      <c r="A9134" s="101"/>
      <c r="B9134" s="90"/>
      <c r="C9134" s="90"/>
    </row>
    <row r="9135">
      <c r="A9135" s="101"/>
      <c r="B9135" s="90"/>
      <c r="C9135" s="90"/>
    </row>
    <row r="9136">
      <c r="A9136" s="101"/>
      <c r="B9136" s="90"/>
      <c r="C9136" s="90"/>
    </row>
    <row r="9137">
      <c r="A9137" s="101"/>
      <c r="B9137" s="90"/>
      <c r="C9137" s="90"/>
    </row>
    <row r="9138">
      <c r="A9138" s="101"/>
      <c r="B9138" s="90"/>
      <c r="C9138" s="90"/>
    </row>
    <row r="9139">
      <c r="A9139" s="101"/>
      <c r="B9139" s="90"/>
      <c r="C9139" s="90"/>
    </row>
    <row r="9140">
      <c r="A9140" s="101"/>
      <c r="B9140" s="90"/>
      <c r="C9140" s="90"/>
    </row>
    <row r="9141">
      <c r="A9141" s="101"/>
      <c r="B9141" s="90"/>
      <c r="C9141" s="90"/>
    </row>
    <row r="9142">
      <c r="A9142" s="101"/>
      <c r="B9142" s="90"/>
      <c r="C9142" s="90"/>
    </row>
    <row r="9143">
      <c r="A9143" s="101"/>
      <c r="B9143" s="90"/>
      <c r="C9143" s="90"/>
    </row>
    <row r="9144">
      <c r="A9144" s="101"/>
      <c r="B9144" s="90"/>
      <c r="C9144" s="90"/>
    </row>
    <row r="9145">
      <c r="A9145" s="101"/>
      <c r="B9145" s="90"/>
      <c r="C9145" s="90"/>
    </row>
    <row r="9146">
      <c r="A9146" s="101"/>
      <c r="B9146" s="90"/>
      <c r="C9146" s="90"/>
    </row>
    <row r="9147">
      <c r="A9147" s="101"/>
      <c r="B9147" s="90"/>
      <c r="C9147" s="90"/>
    </row>
    <row r="9148">
      <c r="A9148" s="101"/>
      <c r="B9148" s="90"/>
      <c r="C9148" s="90"/>
    </row>
    <row r="9149">
      <c r="A9149" s="101"/>
      <c r="B9149" s="90"/>
      <c r="C9149" s="90"/>
    </row>
    <row r="9150">
      <c r="A9150" s="101"/>
      <c r="B9150" s="90"/>
      <c r="C9150" s="90"/>
    </row>
    <row r="9151">
      <c r="A9151" s="101"/>
      <c r="B9151" s="90"/>
      <c r="C9151" s="90"/>
    </row>
    <row r="9152">
      <c r="A9152" s="101"/>
      <c r="B9152" s="90"/>
      <c r="C9152" s="90"/>
    </row>
    <row r="9153">
      <c r="A9153" s="101"/>
      <c r="B9153" s="90"/>
      <c r="C9153" s="90"/>
    </row>
    <row r="9154">
      <c r="A9154" s="101"/>
      <c r="B9154" s="90"/>
      <c r="C9154" s="90"/>
    </row>
    <row r="9155">
      <c r="A9155" s="101"/>
      <c r="B9155" s="90"/>
      <c r="C9155" s="90"/>
    </row>
    <row r="9156">
      <c r="A9156" s="101"/>
      <c r="B9156" s="90"/>
      <c r="C9156" s="90"/>
    </row>
    <row r="9157">
      <c r="A9157" s="101"/>
      <c r="B9157" s="90"/>
      <c r="C9157" s="90"/>
    </row>
    <row r="9158">
      <c r="A9158" s="101"/>
      <c r="B9158" s="90"/>
      <c r="C9158" s="90"/>
    </row>
    <row r="9159">
      <c r="A9159" s="101"/>
      <c r="B9159" s="90"/>
      <c r="C9159" s="90"/>
    </row>
    <row r="9160">
      <c r="A9160" s="101"/>
      <c r="B9160" s="90"/>
      <c r="C9160" s="90"/>
    </row>
    <row r="9161">
      <c r="A9161" s="101"/>
      <c r="B9161" s="90"/>
      <c r="C9161" s="90"/>
    </row>
    <row r="9162">
      <c r="A9162" s="101"/>
      <c r="B9162" s="90"/>
      <c r="C9162" s="90"/>
    </row>
    <row r="9163">
      <c r="A9163" s="101"/>
      <c r="B9163" s="90"/>
      <c r="C9163" s="90"/>
    </row>
    <row r="9164">
      <c r="A9164" s="101"/>
      <c r="B9164" s="90"/>
      <c r="C9164" s="90"/>
    </row>
    <row r="9165">
      <c r="A9165" s="101"/>
      <c r="B9165" s="90"/>
      <c r="C9165" s="90"/>
    </row>
    <row r="9166">
      <c r="A9166" s="101"/>
      <c r="B9166" s="90"/>
      <c r="C9166" s="90"/>
    </row>
    <row r="9167">
      <c r="A9167" s="101"/>
      <c r="B9167" s="90"/>
      <c r="C9167" s="90"/>
    </row>
    <row r="9168">
      <c r="A9168" s="101"/>
      <c r="B9168" s="90"/>
      <c r="C9168" s="90"/>
    </row>
    <row r="9169">
      <c r="A9169" s="101"/>
      <c r="B9169" s="90"/>
      <c r="C9169" s="90"/>
    </row>
    <row r="9170">
      <c r="A9170" s="101"/>
      <c r="B9170" s="90"/>
      <c r="C9170" s="90"/>
    </row>
    <row r="9171">
      <c r="A9171" s="101"/>
      <c r="B9171" s="90"/>
      <c r="C9171" s="90"/>
    </row>
    <row r="9172">
      <c r="A9172" s="101"/>
      <c r="B9172" s="90"/>
      <c r="C9172" s="90"/>
    </row>
    <row r="9173">
      <c r="A9173" s="101"/>
      <c r="B9173" s="90"/>
      <c r="C9173" s="90"/>
    </row>
    <row r="9174">
      <c r="A9174" s="101"/>
      <c r="B9174" s="90"/>
      <c r="C9174" s="90"/>
    </row>
    <row r="9175">
      <c r="A9175" s="101"/>
      <c r="B9175" s="90"/>
      <c r="C9175" s="90"/>
    </row>
    <row r="9176">
      <c r="A9176" s="101"/>
      <c r="B9176" s="90"/>
      <c r="C9176" s="90"/>
    </row>
    <row r="9177">
      <c r="A9177" s="101"/>
      <c r="B9177" s="90"/>
      <c r="C9177" s="90"/>
    </row>
    <row r="9178">
      <c r="A9178" s="101"/>
      <c r="B9178" s="90"/>
      <c r="C9178" s="90"/>
    </row>
    <row r="9179">
      <c r="A9179" s="101"/>
      <c r="B9179" s="90"/>
      <c r="C9179" s="90"/>
    </row>
    <row r="9180">
      <c r="A9180" s="101"/>
      <c r="B9180" s="90"/>
      <c r="C9180" s="90"/>
    </row>
    <row r="9181">
      <c r="A9181" s="101"/>
      <c r="B9181" s="90"/>
      <c r="C9181" s="90"/>
    </row>
    <row r="9182">
      <c r="A9182" s="101"/>
      <c r="B9182" s="90"/>
      <c r="C9182" s="90"/>
    </row>
    <row r="9183">
      <c r="A9183" s="101"/>
      <c r="B9183" s="90"/>
      <c r="C9183" s="90"/>
    </row>
    <row r="9184">
      <c r="A9184" s="101"/>
      <c r="B9184" s="90"/>
      <c r="C9184" s="90"/>
    </row>
    <row r="9185">
      <c r="A9185" s="101"/>
      <c r="B9185" s="90"/>
      <c r="C9185" s="90"/>
    </row>
    <row r="9186">
      <c r="A9186" s="101"/>
      <c r="B9186" s="90"/>
      <c r="C9186" s="90"/>
    </row>
    <row r="9187">
      <c r="A9187" s="101"/>
      <c r="B9187" s="90"/>
      <c r="C9187" s="90"/>
    </row>
    <row r="9188">
      <c r="A9188" s="101"/>
      <c r="B9188" s="90"/>
      <c r="C9188" s="90"/>
    </row>
    <row r="9189">
      <c r="A9189" s="101"/>
      <c r="B9189" s="90"/>
      <c r="C9189" s="90"/>
    </row>
    <row r="9190">
      <c r="A9190" s="101"/>
      <c r="B9190" s="90"/>
      <c r="C9190" s="90"/>
    </row>
    <row r="9191">
      <c r="A9191" s="101"/>
      <c r="B9191" s="90"/>
      <c r="C9191" s="90"/>
    </row>
    <row r="9192">
      <c r="A9192" s="101"/>
      <c r="B9192" s="90"/>
      <c r="C9192" s="90"/>
    </row>
    <row r="9193">
      <c r="A9193" s="101"/>
      <c r="B9193" s="90"/>
      <c r="C9193" s="90"/>
    </row>
    <row r="9194">
      <c r="A9194" s="101"/>
      <c r="B9194" s="90"/>
      <c r="C9194" s="90"/>
    </row>
    <row r="9195">
      <c r="A9195" s="101"/>
      <c r="B9195" s="90"/>
      <c r="C9195" s="90"/>
    </row>
    <row r="9196">
      <c r="A9196" s="101"/>
      <c r="B9196" s="90"/>
      <c r="C9196" s="90"/>
    </row>
    <row r="9197">
      <c r="A9197" s="101"/>
      <c r="B9197" s="90"/>
      <c r="C9197" s="90"/>
    </row>
    <row r="9198">
      <c r="A9198" s="101"/>
      <c r="B9198" s="90"/>
      <c r="C9198" s="90"/>
    </row>
    <row r="9199">
      <c r="A9199" s="101"/>
      <c r="B9199" s="90"/>
      <c r="C9199" s="90"/>
    </row>
    <row r="9200">
      <c r="A9200" s="101"/>
      <c r="B9200" s="90"/>
      <c r="C9200" s="90"/>
    </row>
    <row r="9201">
      <c r="A9201" s="101"/>
      <c r="B9201" s="90"/>
      <c r="C9201" s="90"/>
    </row>
    <row r="9202">
      <c r="A9202" s="101"/>
      <c r="B9202" s="90"/>
      <c r="C9202" s="90"/>
    </row>
    <row r="9203">
      <c r="A9203" s="101"/>
      <c r="B9203" s="90"/>
      <c r="C9203" s="90"/>
    </row>
    <row r="9204">
      <c r="A9204" s="101"/>
      <c r="B9204" s="90"/>
      <c r="C9204" s="90"/>
    </row>
    <row r="9205">
      <c r="A9205" s="101"/>
      <c r="B9205" s="90"/>
      <c r="C9205" s="90"/>
    </row>
    <row r="9206">
      <c r="A9206" s="101"/>
      <c r="B9206" s="90"/>
      <c r="C9206" s="90"/>
    </row>
    <row r="9207">
      <c r="A9207" s="101"/>
      <c r="B9207" s="90"/>
      <c r="C9207" s="90"/>
    </row>
    <row r="9208">
      <c r="A9208" s="101"/>
      <c r="B9208" s="90"/>
      <c r="C9208" s="90"/>
    </row>
    <row r="9209">
      <c r="A9209" s="101"/>
      <c r="B9209" s="90"/>
      <c r="C9209" s="90"/>
    </row>
    <row r="9210">
      <c r="A9210" s="101"/>
      <c r="B9210" s="90"/>
      <c r="C9210" s="90"/>
    </row>
    <row r="9211">
      <c r="A9211" s="101"/>
      <c r="B9211" s="90"/>
      <c r="C9211" s="90"/>
    </row>
    <row r="9212">
      <c r="A9212" s="101"/>
      <c r="B9212" s="90"/>
      <c r="C9212" s="90"/>
    </row>
    <row r="9213">
      <c r="A9213" s="101"/>
      <c r="B9213" s="90"/>
      <c r="C9213" s="90"/>
    </row>
    <row r="9214">
      <c r="A9214" s="101"/>
      <c r="B9214" s="90"/>
      <c r="C9214" s="90"/>
    </row>
    <row r="9215">
      <c r="A9215" s="101"/>
      <c r="B9215" s="90"/>
      <c r="C9215" s="90"/>
    </row>
    <row r="9216">
      <c r="A9216" s="101"/>
      <c r="B9216" s="90"/>
      <c r="C9216" s="90"/>
    </row>
    <row r="9217">
      <c r="A9217" s="101"/>
      <c r="B9217" s="90"/>
      <c r="C9217" s="90"/>
    </row>
    <row r="9218">
      <c r="A9218" s="101"/>
      <c r="B9218" s="90"/>
      <c r="C9218" s="90"/>
    </row>
    <row r="9219">
      <c r="A9219" s="101"/>
      <c r="B9219" s="90"/>
      <c r="C9219" s="90"/>
    </row>
    <row r="9220">
      <c r="A9220" s="101"/>
      <c r="B9220" s="90"/>
      <c r="C9220" s="90"/>
    </row>
    <row r="9221">
      <c r="A9221" s="101"/>
      <c r="B9221" s="90"/>
      <c r="C9221" s="90"/>
    </row>
    <row r="9222">
      <c r="A9222" s="101"/>
      <c r="B9222" s="90"/>
      <c r="C9222" s="90"/>
    </row>
    <row r="9223">
      <c r="A9223" s="101"/>
      <c r="B9223" s="90"/>
      <c r="C9223" s="90"/>
    </row>
    <row r="9224">
      <c r="A9224" s="101"/>
      <c r="B9224" s="90"/>
      <c r="C9224" s="90"/>
    </row>
    <row r="9225">
      <c r="A9225" s="101"/>
      <c r="B9225" s="90"/>
      <c r="C9225" s="90"/>
    </row>
    <row r="9226">
      <c r="A9226" s="101"/>
      <c r="B9226" s="90"/>
      <c r="C9226" s="90"/>
    </row>
    <row r="9227">
      <c r="A9227" s="101"/>
      <c r="B9227" s="90"/>
      <c r="C9227" s="90"/>
    </row>
    <row r="9228">
      <c r="A9228" s="101"/>
      <c r="B9228" s="90"/>
      <c r="C9228" s="90"/>
    </row>
    <row r="9229">
      <c r="A9229" s="101"/>
      <c r="B9229" s="90"/>
      <c r="C9229" s="90"/>
    </row>
    <row r="9230">
      <c r="A9230" s="101"/>
      <c r="B9230" s="90"/>
      <c r="C9230" s="90"/>
    </row>
    <row r="9231">
      <c r="A9231" s="101"/>
      <c r="B9231" s="90"/>
      <c r="C9231" s="90"/>
    </row>
    <row r="9232">
      <c r="A9232" s="101"/>
      <c r="B9232" s="90"/>
      <c r="C9232" s="90"/>
    </row>
    <row r="9233">
      <c r="A9233" s="101"/>
      <c r="B9233" s="90"/>
      <c r="C9233" s="90"/>
    </row>
    <row r="9234">
      <c r="A9234" s="101"/>
      <c r="B9234" s="90"/>
      <c r="C9234" s="90"/>
    </row>
    <row r="9235">
      <c r="A9235" s="101"/>
      <c r="B9235" s="90"/>
      <c r="C9235" s="90"/>
    </row>
    <row r="9236">
      <c r="A9236" s="101"/>
      <c r="B9236" s="90"/>
      <c r="C9236" s="90"/>
    </row>
    <row r="9237">
      <c r="A9237" s="101"/>
      <c r="B9237" s="90"/>
      <c r="C9237" s="90"/>
    </row>
    <row r="9238">
      <c r="A9238" s="101"/>
      <c r="B9238" s="90"/>
      <c r="C9238" s="90"/>
    </row>
    <row r="9239">
      <c r="A9239" s="101"/>
      <c r="B9239" s="90"/>
      <c r="C9239" s="90"/>
    </row>
    <row r="9240">
      <c r="A9240" s="101"/>
      <c r="B9240" s="90"/>
      <c r="C9240" s="90"/>
    </row>
    <row r="9241">
      <c r="A9241" s="101"/>
      <c r="B9241" s="90"/>
      <c r="C9241" s="90"/>
    </row>
    <row r="9242">
      <c r="A9242" s="101"/>
      <c r="B9242" s="90"/>
      <c r="C9242" s="90"/>
    </row>
    <row r="9243">
      <c r="A9243" s="101"/>
      <c r="B9243" s="90"/>
      <c r="C9243" s="90"/>
    </row>
    <row r="9244">
      <c r="A9244" s="101"/>
      <c r="B9244" s="90"/>
      <c r="C9244" s="90"/>
    </row>
    <row r="9245">
      <c r="A9245" s="101"/>
      <c r="B9245" s="90"/>
      <c r="C9245" s="90"/>
    </row>
    <row r="9246">
      <c r="A9246" s="101"/>
      <c r="B9246" s="90"/>
      <c r="C9246" s="90"/>
    </row>
    <row r="9247">
      <c r="A9247" s="101"/>
      <c r="B9247" s="90"/>
      <c r="C9247" s="90"/>
    </row>
    <row r="9248">
      <c r="A9248" s="101"/>
      <c r="B9248" s="90"/>
      <c r="C9248" s="90"/>
    </row>
    <row r="9249">
      <c r="A9249" s="101"/>
      <c r="B9249" s="90"/>
      <c r="C9249" s="90"/>
    </row>
    <row r="9250">
      <c r="A9250" s="101"/>
      <c r="B9250" s="90"/>
      <c r="C9250" s="90"/>
    </row>
    <row r="9251">
      <c r="A9251" s="101"/>
      <c r="B9251" s="90"/>
      <c r="C9251" s="90"/>
    </row>
    <row r="9252">
      <c r="A9252" s="101"/>
      <c r="B9252" s="90"/>
      <c r="C9252" s="90"/>
    </row>
    <row r="9253">
      <c r="A9253" s="101"/>
      <c r="B9253" s="90"/>
      <c r="C9253" s="90"/>
    </row>
    <row r="9254">
      <c r="A9254" s="101"/>
      <c r="B9254" s="90"/>
      <c r="C9254" s="90"/>
    </row>
    <row r="9255">
      <c r="A9255" s="101"/>
      <c r="B9255" s="90"/>
      <c r="C9255" s="90"/>
    </row>
    <row r="9256">
      <c r="A9256" s="101"/>
      <c r="B9256" s="90"/>
      <c r="C9256" s="90"/>
    </row>
    <row r="9257">
      <c r="A9257" s="101"/>
      <c r="B9257" s="90"/>
      <c r="C9257" s="90"/>
    </row>
    <row r="9258">
      <c r="A9258" s="101"/>
      <c r="B9258" s="90"/>
      <c r="C9258" s="90"/>
    </row>
    <row r="9259">
      <c r="A9259" s="101"/>
      <c r="B9259" s="90"/>
      <c r="C9259" s="90"/>
    </row>
    <row r="9260">
      <c r="A9260" s="101"/>
      <c r="B9260" s="90"/>
      <c r="C9260" s="90"/>
    </row>
    <row r="9261">
      <c r="A9261" s="101"/>
      <c r="B9261" s="90"/>
      <c r="C9261" s="90"/>
    </row>
    <row r="9262">
      <c r="A9262" s="101"/>
      <c r="B9262" s="90"/>
      <c r="C9262" s="90"/>
    </row>
    <row r="9263">
      <c r="A9263" s="101"/>
      <c r="B9263" s="90"/>
      <c r="C9263" s="90"/>
    </row>
    <row r="9264">
      <c r="A9264" s="101"/>
      <c r="B9264" s="90"/>
      <c r="C9264" s="90"/>
    </row>
    <row r="9265">
      <c r="A9265" s="101"/>
      <c r="B9265" s="90"/>
      <c r="C9265" s="90"/>
    </row>
    <row r="9266">
      <c r="A9266" s="101"/>
      <c r="B9266" s="90"/>
      <c r="C9266" s="90"/>
    </row>
    <row r="9267">
      <c r="A9267" s="101"/>
      <c r="B9267" s="90"/>
      <c r="C9267" s="90"/>
    </row>
    <row r="9268">
      <c r="A9268" s="101"/>
      <c r="B9268" s="90"/>
      <c r="C9268" s="90"/>
    </row>
    <row r="9269">
      <c r="A9269" s="101"/>
      <c r="B9269" s="90"/>
      <c r="C9269" s="90"/>
    </row>
    <row r="9270">
      <c r="A9270" s="101"/>
      <c r="B9270" s="90"/>
      <c r="C9270" s="90"/>
    </row>
    <row r="9271">
      <c r="A9271" s="101"/>
      <c r="B9271" s="90"/>
      <c r="C9271" s="90"/>
    </row>
    <row r="9272">
      <c r="A9272" s="101"/>
      <c r="B9272" s="90"/>
      <c r="C9272" s="90"/>
    </row>
    <row r="9273">
      <c r="A9273" s="101"/>
      <c r="B9273" s="90"/>
      <c r="C9273" s="90"/>
    </row>
    <row r="9274">
      <c r="A9274" s="101"/>
      <c r="B9274" s="90"/>
      <c r="C9274" s="90"/>
    </row>
    <row r="9275">
      <c r="A9275" s="101"/>
      <c r="B9275" s="90"/>
      <c r="C9275" s="90"/>
    </row>
    <row r="9276">
      <c r="A9276" s="101"/>
      <c r="B9276" s="90"/>
      <c r="C9276" s="90"/>
    </row>
    <row r="9277">
      <c r="A9277" s="101"/>
      <c r="B9277" s="90"/>
      <c r="C9277" s="90"/>
    </row>
    <row r="9278">
      <c r="A9278" s="101"/>
      <c r="B9278" s="90"/>
      <c r="C9278" s="90"/>
    </row>
    <row r="9279">
      <c r="A9279" s="101"/>
      <c r="B9279" s="90"/>
      <c r="C9279" s="90"/>
    </row>
    <row r="9280">
      <c r="A9280" s="101"/>
      <c r="B9280" s="90"/>
      <c r="C9280" s="90"/>
    </row>
    <row r="9281">
      <c r="A9281" s="101"/>
      <c r="B9281" s="90"/>
      <c r="C9281" s="90"/>
    </row>
    <row r="9282">
      <c r="A9282" s="101"/>
      <c r="B9282" s="90"/>
      <c r="C9282" s="90"/>
    </row>
    <row r="9283">
      <c r="A9283" s="101"/>
      <c r="B9283" s="90"/>
      <c r="C9283" s="90"/>
    </row>
    <row r="9284">
      <c r="A9284" s="101"/>
      <c r="B9284" s="90"/>
      <c r="C9284" s="90"/>
    </row>
    <row r="9285">
      <c r="A9285" s="101"/>
      <c r="B9285" s="90"/>
      <c r="C9285" s="90"/>
    </row>
    <row r="9286">
      <c r="A9286" s="101"/>
      <c r="B9286" s="90"/>
      <c r="C9286" s="90"/>
    </row>
    <row r="9287">
      <c r="A9287" s="101"/>
      <c r="B9287" s="90"/>
      <c r="C9287" s="90"/>
    </row>
    <row r="9288">
      <c r="A9288" s="101"/>
      <c r="B9288" s="90"/>
      <c r="C9288" s="90"/>
    </row>
    <row r="9289">
      <c r="A9289" s="101"/>
      <c r="B9289" s="90"/>
      <c r="C9289" s="90"/>
    </row>
    <row r="9290">
      <c r="A9290" s="101"/>
      <c r="B9290" s="90"/>
      <c r="C9290" s="90"/>
    </row>
    <row r="9291">
      <c r="A9291" s="101"/>
      <c r="B9291" s="90"/>
      <c r="C9291" s="90"/>
    </row>
    <row r="9292">
      <c r="A9292" s="101"/>
      <c r="B9292" s="90"/>
      <c r="C9292" s="90"/>
    </row>
    <row r="9293">
      <c r="A9293" s="101"/>
      <c r="B9293" s="90"/>
      <c r="C9293" s="90"/>
    </row>
    <row r="9294">
      <c r="A9294" s="101"/>
      <c r="B9294" s="90"/>
      <c r="C9294" s="90"/>
    </row>
    <row r="9295">
      <c r="A9295" s="101"/>
      <c r="B9295" s="90"/>
      <c r="C9295" s="90"/>
    </row>
    <row r="9296">
      <c r="A9296" s="101"/>
      <c r="B9296" s="90"/>
      <c r="C9296" s="90"/>
    </row>
    <row r="9297">
      <c r="A9297" s="101"/>
      <c r="B9297" s="90"/>
      <c r="C9297" s="90"/>
    </row>
    <row r="9298">
      <c r="A9298" s="101"/>
      <c r="B9298" s="90"/>
      <c r="C9298" s="90"/>
    </row>
    <row r="9299">
      <c r="A9299" s="101"/>
      <c r="B9299" s="90"/>
      <c r="C9299" s="90"/>
    </row>
    <row r="9300">
      <c r="A9300" s="101"/>
      <c r="B9300" s="90"/>
      <c r="C9300" s="90"/>
    </row>
    <row r="9301">
      <c r="A9301" s="101"/>
      <c r="B9301" s="90"/>
      <c r="C9301" s="90"/>
    </row>
    <row r="9302">
      <c r="A9302" s="101"/>
      <c r="B9302" s="90"/>
      <c r="C9302" s="90"/>
    </row>
    <row r="9303">
      <c r="A9303" s="101"/>
      <c r="B9303" s="90"/>
      <c r="C9303" s="90"/>
    </row>
    <row r="9304">
      <c r="A9304" s="101"/>
      <c r="B9304" s="90"/>
      <c r="C9304" s="90"/>
    </row>
    <row r="9305">
      <c r="A9305" s="101"/>
      <c r="B9305" s="90"/>
      <c r="C9305" s="90"/>
    </row>
    <row r="9306">
      <c r="A9306" s="101"/>
      <c r="B9306" s="90"/>
      <c r="C9306" s="90"/>
    </row>
    <row r="9307">
      <c r="A9307" s="101"/>
      <c r="B9307" s="90"/>
      <c r="C9307" s="90"/>
    </row>
    <row r="9308">
      <c r="A9308" s="101"/>
      <c r="B9308" s="90"/>
      <c r="C9308" s="90"/>
    </row>
    <row r="9309">
      <c r="A9309" s="101"/>
      <c r="B9309" s="90"/>
      <c r="C9309" s="90"/>
    </row>
    <row r="9310">
      <c r="A9310" s="101"/>
      <c r="B9310" s="90"/>
      <c r="C9310" s="90"/>
    </row>
    <row r="9311">
      <c r="A9311" s="101"/>
      <c r="B9311" s="90"/>
      <c r="C9311" s="90"/>
    </row>
    <row r="9312">
      <c r="A9312" s="101"/>
      <c r="B9312" s="90"/>
      <c r="C9312" s="90"/>
    </row>
    <row r="9313">
      <c r="A9313" s="101"/>
      <c r="B9313" s="90"/>
      <c r="C9313" s="90"/>
    </row>
    <row r="9314">
      <c r="A9314" s="101"/>
      <c r="B9314" s="90"/>
      <c r="C9314" s="90"/>
    </row>
    <row r="9315">
      <c r="A9315" s="101"/>
      <c r="B9315" s="90"/>
      <c r="C9315" s="90"/>
    </row>
    <row r="9316">
      <c r="A9316" s="101"/>
      <c r="B9316" s="90"/>
      <c r="C9316" s="90"/>
    </row>
    <row r="9317">
      <c r="A9317" s="101"/>
      <c r="B9317" s="90"/>
      <c r="C9317" s="90"/>
    </row>
    <row r="9318">
      <c r="A9318" s="101"/>
      <c r="B9318" s="90"/>
      <c r="C9318" s="90"/>
    </row>
    <row r="9319">
      <c r="A9319" s="101"/>
      <c r="B9319" s="90"/>
      <c r="C9319" s="90"/>
    </row>
    <row r="9320">
      <c r="A9320" s="101"/>
      <c r="B9320" s="90"/>
      <c r="C9320" s="90"/>
    </row>
    <row r="9321">
      <c r="A9321" s="101"/>
      <c r="B9321" s="90"/>
      <c r="C9321" s="90"/>
    </row>
    <row r="9322">
      <c r="A9322" s="101"/>
      <c r="B9322" s="90"/>
      <c r="C9322" s="90"/>
    </row>
    <row r="9323">
      <c r="A9323" s="101"/>
      <c r="B9323" s="90"/>
      <c r="C9323" s="90"/>
    </row>
    <row r="9324">
      <c r="A9324" s="101"/>
      <c r="B9324" s="90"/>
      <c r="C9324" s="90"/>
    </row>
    <row r="9325">
      <c r="A9325" s="101"/>
      <c r="B9325" s="90"/>
      <c r="C9325" s="90"/>
    </row>
    <row r="9326">
      <c r="A9326" s="101"/>
      <c r="B9326" s="90"/>
      <c r="C9326" s="90"/>
    </row>
    <row r="9327">
      <c r="A9327" s="101"/>
      <c r="B9327" s="90"/>
      <c r="C9327" s="90"/>
    </row>
    <row r="9328">
      <c r="A9328" s="101"/>
      <c r="B9328" s="90"/>
      <c r="C9328" s="90"/>
    </row>
    <row r="9329">
      <c r="A9329" s="101"/>
      <c r="B9329" s="90"/>
      <c r="C9329" s="90"/>
    </row>
    <row r="9330">
      <c r="A9330" s="101"/>
      <c r="B9330" s="90"/>
      <c r="C9330" s="90"/>
    </row>
    <row r="9331">
      <c r="A9331" s="101"/>
      <c r="B9331" s="90"/>
      <c r="C9331" s="90"/>
    </row>
    <row r="9332">
      <c r="A9332" s="101"/>
      <c r="B9332" s="90"/>
      <c r="C9332" s="90"/>
    </row>
    <row r="9333">
      <c r="A9333" s="101"/>
      <c r="B9333" s="90"/>
      <c r="C9333" s="90"/>
    </row>
    <row r="9334">
      <c r="A9334" s="101"/>
      <c r="B9334" s="90"/>
      <c r="C9334" s="90"/>
    </row>
    <row r="9335">
      <c r="A9335" s="101"/>
      <c r="B9335" s="90"/>
      <c r="C9335" s="90"/>
    </row>
    <row r="9336">
      <c r="A9336" s="101"/>
      <c r="B9336" s="90"/>
      <c r="C9336" s="90"/>
    </row>
    <row r="9337">
      <c r="A9337" s="101"/>
      <c r="B9337" s="90"/>
      <c r="C9337" s="90"/>
    </row>
    <row r="9338">
      <c r="A9338" s="101"/>
      <c r="B9338" s="90"/>
      <c r="C9338" s="90"/>
    </row>
    <row r="9339">
      <c r="A9339" s="101"/>
      <c r="B9339" s="90"/>
      <c r="C9339" s="90"/>
    </row>
    <row r="9340">
      <c r="A9340" s="101"/>
      <c r="B9340" s="90"/>
      <c r="C9340" s="90"/>
    </row>
    <row r="9341">
      <c r="A9341" s="101"/>
      <c r="B9341" s="90"/>
      <c r="C9341" s="90"/>
    </row>
    <row r="9342">
      <c r="A9342" s="101"/>
      <c r="B9342" s="90"/>
      <c r="C9342" s="90"/>
    </row>
    <row r="9343">
      <c r="A9343" s="101"/>
      <c r="B9343" s="90"/>
      <c r="C9343" s="90"/>
    </row>
    <row r="9344">
      <c r="A9344" s="101"/>
      <c r="B9344" s="90"/>
      <c r="C9344" s="90"/>
    </row>
    <row r="9345">
      <c r="A9345" s="101"/>
      <c r="B9345" s="90"/>
      <c r="C9345" s="90"/>
    </row>
    <row r="9346">
      <c r="A9346" s="101"/>
      <c r="B9346" s="90"/>
      <c r="C9346" s="90"/>
    </row>
    <row r="9347">
      <c r="A9347" s="101"/>
      <c r="B9347" s="90"/>
      <c r="C9347" s="90"/>
    </row>
    <row r="9348">
      <c r="A9348" s="101"/>
      <c r="B9348" s="90"/>
      <c r="C9348" s="90"/>
    </row>
    <row r="9349">
      <c r="A9349" s="101"/>
      <c r="B9349" s="90"/>
      <c r="C9349" s="90"/>
    </row>
    <row r="9350">
      <c r="A9350" s="101"/>
      <c r="B9350" s="90"/>
      <c r="C9350" s="90"/>
    </row>
    <row r="9351">
      <c r="A9351" s="101"/>
      <c r="B9351" s="90"/>
      <c r="C9351" s="90"/>
    </row>
    <row r="9352">
      <c r="A9352" s="101"/>
      <c r="B9352" s="90"/>
      <c r="C9352" s="90"/>
    </row>
    <row r="9353">
      <c r="A9353" s="101"/>
      <c r="B9353" s="90"/>
      <c r="C9353" s="90"/>
    </row>
    <row r="9354">
      <c r="A9354" s="101"/>
      <c r="B9354" s="90"/>
      <c r="C9354" s="90"/>
    </row>
    <row r="9355">
      <c r="A9355" s="101"/>
      <c r="B9355" s="90"/>
      <c r="C9355" s="90"/>
    </row>
    <row r="9356">
      <c r="A9356" s="101"/>
      <c r="B9356" s="90"/>
      <c r="C9356" s="90"/>
    </row>
    <row r="9357">
      <c r="A9357" s="101"/>
      <c r="B9357" s="90"/>
      <c r="C9357" s="90"/>
    </row>
    <row r="9358">
      <c r="A9358" s="101"/>
      <c r="B9358" s="90"/>
      <c r="C9358" s="90"/>
    </row>
    <row r="9359">
      <c r="A9359" s="101"/>
      <c r="B9359" s="90"/>
      <c r="C9359" s="90"/>
    </row>
    <row r="9360">
      <c r="A9360" s="101"/>
      <c r="B9360" s="90"/>
      <c r="C9360" s="90"/>
    </row>
    <row r="9361">
      <c r="A9361" s="101"/>
      <c r="B9361" s="90"/>
      <c r="C9361" s="90"/>
    </row>
    <row r="9362">
      <c r="A9362" s="101"/>
      <c r="B9362" s="90"/>
      <c r="C9362" s="90"/>
    </row>
    <row r="9363">
      <c r="A9363" s="101"/>
      <c r="B9363" s="90"/>
      <c r="C9363" s="90"/>
    </row>
    <row r="9364">
      <c r="A9364" s="101"/>
      <c r="B9364" s="90"/>
      <c r="C9364" s="90"/>
    </row>
    <row r="9365">
      <c r="A9365" s="101"/>
      <c r="B9365" s="90"/>
      <c r="C9365" s="90"/>
    </row>
    <row r="9366">
      <c r="A9366" s="101"/>
      <c r="B9366" s="90"/>
      <c r="C9366" s="90"/>
    </row>
    <row r="9367">
      <c r="A9367" s="101"/>
      <c r="B9367" s="90"/>
      <c r="C9367" s="90"/>
    </row>
    <row r="9368">
      <c r="A9368" s="101"/>
      <c r="B9368" s="90"/>
      <c r="C9368" s="90"/>
    </row>
    <row r="9369">
      <c r="A9369" s="101"/>
      <c r="B9369" s="90"/>
      <c r="C9369" s="90"/>
    </row>
    <row r="9370">
      <c r="A9370" s="101"/>
      <c r="B9370" s="90"/>
      <c r="C9370" s="90"/>
    </row>
    <row r="9371">
      <c r="A9371" s="101"/>
      <c r="B9371" s="90"/>
      <c r="C9371" s="90"/>
    </row>
    <row r="9372">
      <c r="A9372" s="101"/>
      <c r="B9372" s="90"/>
      <c r="C9372" s="90"/>
    </row>
    <row r="9373">
      <c r="A9373" s="101"/>
      <c r="B9373" s="90"/>
      <c r="C9373" s="90"/>
    </row>
    <row r="9374">
      <c r="A9374" s="101"/>
      <c r="B9374" s="90"/>
      <c r="C9374" s="90"/>
    </row>
    <row r="9375">
      <c r="A9375" s="101"/>
      <c r="B9375" s="90"/>
      <c r="C9375" s="90"/>
    </row>
    <row r="9376">
      <c r="A9376" s="101"/>
      <c r="B9376" s="90"/>
      <c r="C9376" s="90"/>
    </row>
    <row r="9377">
      <c r="A9377" s="101"/>
      <c r="B9377" s="90"/>
      <c r="C9377" s="90"/>
    </row>
    <row r="9378">
      <c r="A9378" s="101"/>
      <c r="B9378" s="90"/>
      <c r="C9378" s="90"/>
    </row>
    <row r="9379">
      <c r="A9379" s="101"/>
      <c r="B9379" s="90"/>
      <c r="C9379" s="90"/>
    </row>
    <row r="9380">
      <c r="A9380" s="101"/>
      <c r="B9380" s="90"/>
      <c r="C9380" s="90"/>
    </row>
    <row r="9381">
      <c r="A9381" s="101"/>
      <c r="B9381" s="90"/>
      <c r="C9381" s="90"/>
    </row>
    <row r="9382">
      <c r="A9382" s="101"/>
      <c r="B9382" s="90"/>
      <c r="C9382" s="90"/>
    </row>
    <row r="9383">
      <c r="A9383" s="101"/>
      <c r="B9383" s="90"/>
      <c r="C9383" s="90"/>
    </row>
    <row r="9384">
      <c r="A9384" s="101"/>
      <c r="B9384" s="90"/>
      <c r="C9384" s="90"/>
    </row>
    <row r="9385">
      <c r="A9385" s="101"/>
      <c r="B9385" s="90"/>
      <c r="C9385" s="90"/>
    </row>
    <row r="9386">
      <c r="A9386" s="101"/>
      <c r="B9386" s="90"/>
      <c r="C9386" s="90"/>
    </row>
    <row r="9387">
      <c r="A9387" s="101"/>
      <c r="B9387" s="90"/>
      <c r="C9387" s="90"/>
    </row>
    <row r="9388">
      <c r="A9388" s="101"/>
      <c r="B9388" s="90"/>
      <c r="C9388" s="90"/>
    </row>
    <row r="9389">
      <c r="A9389" s="101"/>
      <c r="B9389" s="90"/>
      <c r="C9389" s="90"/>
    </row>
    <row r="9390">
      <c r="A9390" s="101"/>
      <c r="B9390" s="90"/>
      <c r="C9390" s="90"/>
    </row>
    <row r="9391">
      <c r="A9391" s="101"/>
      <c r="B9391" s="90"/>
      <c r="C9391" s="90"/>
    </row>
    <row r="9392">
      <c r="A9392" s="101"/>
      <c r="B9392" s="90"/>
      <c r="C9392" s="90"/>
    </row>
    <row r="9393">
      <c r="A9393" s="101"/>
      <c r="B9393" s="90"/>
      <c r="C9393" s="90"/>
    </row>
    <row r="9394">
      <c r="A9394" s="101"/>
      <c r="B9394" s="90"/>
      <c r="C9394" s="90"/>
    </row>
    <row r="9395">
      <c r="A9395" s="101"/>
      <c r="B9395" s="90"/>
      <c r="C9395" s="90"/>
    </row>
    <row r="9396">
      <c r="A9396" s="101"/>
      <c r="B9396" s="90"/>
      <c r="C9396" s="90"/>
    </row>
    <row r="9397">
      <c r="A9397" s="101"/>
      <c r="B9397" s="90"/>
      <c r="C9397" s="90"/>
    </row>
    <row r="9398">
      <c r="A9398" s="101"/>
      <c r="B9398" s="90"/>
      <c r="C9398" s="90"/>
    </row>
    <row r="9399">
      <c r="A9399" s="101"/>
      <c r="B9399" s="90"/>
      <c r="C9399" s="90"/>
    </row>
    <row r="9400">
      <c r="A9400" s="101"/>
      <c r="B9400" s="90"/>
      <c r="C9400" s="90"/>
    </row>
    <row r="9401">
      <c r="A9401" s="101"/>
      <c r="B9401" s="90"/>
      <c r="C9401" s="90"/>
    </row>
    <row r="9402">
      <c r="A9402" s="101"/>
      <c r="B9402" s="90"/>
      <c r="C9402" s="90"/>
    </row>
    <row r="9403">
      <c r="A9403" s="101"/>
      <c r="B9403" s="90"/>
      <c r="C9403" s="90"/>
    </row>
    <row r="9404">
      <c r="A9404" s="101"/>
      <c r="B9404" s="90"/>
      <c r="C9404" s="90"/>
    </row>
    <row r="9405">
      <c r="A9405" s="101"/>
      <c r="B9405" s="90"/>
      <c r="C9405" s="90"/>
    </row>
    <row r="9406">
      <c r="A9406" s="101"/>
      <c r="B9406" s="90"/>
      <c r="C9406" s="90"/>
    </row>
    <row r="9407">
      <c r="A9407" s="101"/>
      <c r="B9407" s="90"/>
      <c r="C9407" s="90"/>
    </row>
    <row r="9408">
      <c r="A9408" s="101"/>
      <c r="B9408" s="90"/>
      <c r="C9408" s="90"/>
    </row>
    <row r="9409">
      <c r="A9409" s="101"/>
      <c r="B9409" s="90"/>
      <c r="C9409" s="90"/>
    </row>
    <row r="9410">
      <c r="A9410" s="101"/>
      <c r="B9410" s="90"/>
      <c r="C9410" s="90"/>
    </row>
    <row r="9411">
      <c r="A9411" s="101"/>
      <c r="B9411" s="90"/>
      <c r="C9411" s="90"/>
    </row>
    <row r="9412">
      <c r="A9412" s="101"/>
      <c r="B9412" s="90"/>
      <c r="C9412" s="90"/>
    </row>
    <row r="9413">
      <c r="A9413" s="101"/>
      <c r="B9413" s="90"/>
      <c r="C9413" s="90"/>
    </row>
    <row r="9414">
      <c r="A9414" s="101"/>
      <c r="B9414" s="90"/>
      <c r="C9414" s="90"/>
    </row>
    <row r="9415">
      <c r="A9415" s="101"/>
      <c r="B9415" s="90"/>
      <c r="C9415" s="90"/>
    </row>
    <row r="9416">
      <c r="A9416" s="101"/>
      <c r="B9416" s="90"/>
      <c r="C9416" s="90"/>
    </row>
    <row r="9417">
      <c r="A9417" s="101"/>
      <c r="B9417" s="90"/>
      <c r="C9417" s="90"/>
    </row>
    <row r="9418">
      <c r="A9418" s="101"/>
      <c r="B9418" s="90"/>
      <c r="C9418" s="90"/>
    </row>
    <row r="9419">
      <c r="A9419" s="101"/>
      <c r="B9419" s="90"/>
      <c r="C9419" s="90"/>
    </row>
    <row r="9420">
      <c r="A9420" s="101"/>
      <c r="B9420" s="90"/>
      <c r="C9420" s="90"/>
    </row>
    <row r="9421">
      <c r="A9421" s="101"/>
      <c r="B9421" s="90"/>
      <c r="C9421" s="90"/>
    </row>
    <row r="9422">
      <c r="A9422" s="101"/>
      <c r="B9422" s="90"/>
      <c r="C9422" s="90"/>
    </row>
    <row r="9423">
      <c r="A9423" s="101"/>
      <c r="B9423" s="90"/>
      <c r="C9423" s="90"/>
    </row>
    <row r="9424">
      <c r="A9424" s="101"/>
      <c r="B9424" s="90"/>
      <c r="C9424" s="90"/>
    </row>
    <row r="9425">
      <c r="A9425" s="101"/>
      <c r="B9425" s="90"/>
      <c r="C9425" s="90"/>
    </row>
    <row r="9426">
      <c r="A9426" s="101"/>
      <c r="B9426" s="90"/>
      <c r="C9426" s="90"/>
    </row>
    <row r="9427">
      <c r="A9427" s="101"/>
      <c r="B9427" s="90"/>
      <c r="C9427" s="90"/>
    </row>
    <row r="9428">
      <c r="A9428" s="101"/>
      <c r="B9428" s="90"/>
      <c r="C9428" s="90"/>
    </row>
    <row r="9429">
      <c r="A9429" s="101"/>
      <c r="B9429" s="90"/>
      <c r="C9429" s="90"/>
    </row>
    <row r="9430">
      <c r="A9430" s="101"/>
      <c r="B9430" s="90"/>
      <c r="C9430" s="90"/>
    </row>
    <row r="9431">
      <c r="A9431" s="101"/>
      <c r="B9431" s="90"/>
      <c r="C9431" s="90"/>
    </row>
    <row r="9432">
      <c r="A9432" s="101"/>
      <c r="B9432" s="90"/>
      <c r="C9432" s="90"/>
    </row>
    <row r="9433">
      <c r="A9433" s="101"/>
      <c r="B9433" s="90"/>
      <c r="C9433" s="90"/>
    </row>
    <row r="9434">
      <c r="A9434" s="101"/>
      <c r="B9434" s="90"/>
      <c r="C9434" s="90"/>
    </row>
    <row r="9435">
      <c r="A9435" s="101"/>
      <c r="B9435" s="90"/>
      <c r="C9435" s="90"/>
    </row>
    <row r="9436">
      <c r="A9436" s="101"/>
      <c r="B9436" s="90"/>
      <c r="C9436" s="90"/>
    </row>
    <row r="9437">
      <c r="A9437" s="101"/>
      <c r="B9437" s="90"/>
      <c r="C9437" s="90"/>
    </row>
    <row r="9438">
      <c r="A9438" s="101"/>
      <c r="B9438" s="90"/>
      <c r="C9438" s="90"/>
    </row>
    <row r="9439">
      <c r="A9439" s="101"/>
      <c r="B9439" s="90"/>
      <c r="C9439" s="90"/>
    </row>
    <row r="9440">
      <c r="A9440" s="101"/>
      <c r="B9440" s="90"/>
      <c r="C9440" s="90"/>
    </row>
    <row r="9441">
      <c r="A9441" s="101"/>
      <c r="B9441" s="90"/>
      <c r="C9441" s="90"/>
    </row>
    <row r="9442">
      <c r="A9442" s="101"/>
      <c r="B9442" s="90"/>
      <c r="C9442" s="90"/>
    </row>
    <row r="9443">
      <c r="A9443" s="101"/>
      <c r="B9443" s="90"/>
      <c r="C9443" s="90"/>
    </row>
    <row r="9444">
      <c r="A9444" s="101"/>
      <c r="B9444" s="90"/>
      <c r="C9444" s="90"/>
    </row>
    <row r="9445">
      <c r="A9445" s="101"/>
      <c r="B9445" s="90"/>
      <c r="C9445" s="90"/>
    </row>
    <row r="9446">
      <c r="A9446" s="101"/>
      <c r="B9446" s="90"/>
      <c r="C9446" s="90"/>
    </row>
    <row r="9447">
      <c r="A9447" s="101"/>
      <c r="B9447" s="90"/>
      <c r="C9447" s="90"/>
    </row>
    <row r="9448">
      <c r="A9448" s="101"/>
      <c r="B9448" s="90"/>
      <c r="C9448" s="90"/>
    </row>
    <row r="9449">
      <c r="A9449" s="101"/>
      <c r="B9449" s="90"/>
      <c r="C9449" s="90"/>
    </row>
    <row r="9450">
      <c r="A9450" s="101"/>
      <c r="B9450" s="90"/>
      <c r="C9450" s="90"/>
    </row>
    <row r="9451">
      <c r="A9451" s="101"/>
      <c r="B9451" s="90"/>
      <c r="C9451" s="90"/>
    </row>
    <row r="9452">
      <c r="A9452" s="101"/>
      <c r="B9452" s="90"/>
      <c r="C9452" s="90"/>
    </row>
    <row r="9453">
      <c r="A9453" s="101"/>
      <c r="B9453" s="90"/>
      <c r="C9453" s="90"/>
    </row>
    <row r="9454">
      <c r="A9454" s="101"/>
      <c r="B9454" s="90"/>
      <c r="C9454" s="90"/>
    </row>
    <row r="9455">
      <c r="A9455" s="101"/>
      <c r="B9455" s="90"/>
      <c r="C9455" s="90"/>
    </row>
    <row r="9456">
      <c r="A9456" s="101"/>
      <c r="B9456" s="90"/>
      <c r="C9456" s="90"/>
    </row>
    <row r="9457">
      <c r="A9457" s="101"/>
      <c r="B9457" s="90"/>
      <c r="C9457" s="90"/>
    </row>
    <row r="9458">
      <c r="A9458" s="101"/>
      <c r="B9458" s="90"/>
      <c r="C9458" s="90"/>
    </row>
    <row r="9459">
      <c r="A9459" s="101"/>
      <c r="B9459" s="90"/>
      <c r="C9459" s="90"/>
    </row>
    <row r="9460">
      <c r="A9460" s="101"/>
      <c r="B9460" s="90"/>
      <c r="C9460" s="90"/>
    </row>
    <row r="9461">
      <c r="A9461" s="101"/>
      <c r="B9461" s="90"/>
      <c r="C9461" s="90"/>
    </row>
    <row r="9462">
      <c r="A9462" s="101"/>
      <c r="B9462" s="90"/>
      <c r="C9462" s="90"/>
    </row>
    <row r="9463">
      <c r="A9463" s="101"/>
      <c r="B9463" s="90"/>
      <c r="C9463" s="90"/>
    </row>
    <row r="9464">
      <c r="A9464" s="101"/>
      <c r="B9464" s="90"/>
      <c r="C9464" s="90"/>
    </row>
    <row r="9465">
      <c r="A9465" s="101"/>
      <c r="B9465" s="90"/>
      <c r="C9465" s="90"/>
    </row>
    <row r="9466">
      <c r="A9466" s="101"/>
      <c r="B9466" s="90"/>
      <c r="C9466" s="90"/>
    </row>
    <row r="9467">
      <c r="A9467" s="101"/>
      <c r="B9467" s="90"/>
      <c r="C9467" s="90"/>
    </row>
    <row r="9468">
      <c r="A9468" s="101"/>
      <c r="B9468" s="90"/>
      <c r="C9468" s="90"/>
    </row>
    <row r="9469">
      <c r="A9469" s="101"/>
      <c r="B9469" s="90"/>
      <c r="C9469" s="90"/>
    </row>
    <row r="9470">
      <c r="A9470" s="101"/>
      <c r="B9470" s="90"/>
      <c r="C9470" s="90"/>
    </row>
    <row r="9471">
      <c r="A9471" s="101"/>
      <c r="B9471" s="90"/>
      <c r="C9471" s="90"/>
    </row>
    <row r="9472">
      <c r="A9472" s="101"/>
      <c r="B9472" s="90"/>
      <c r="C9472" s="90"/>
    </row>
    <row r="9473">
      <c r="A9473" s="101"/>
      <c r="B9473" s="90"/>
      <c r="C9473" s="90"/>
    </row>
    <row r="9474">
      <c r="A9474" s="101"/>
      <c r="B9474" s="90"/>
      <c r="C9474" s="90"/>
    </row>
    <row r="9475">
      <c r="A9475" s="101"/>
      <c r="B9475" s="90"/>
      <c r="C9475" s="90"/>
    </row>
    <row r="9476">
      <c r="A9476" s="101"/>
      <c r="B9476" s="90"/>
      <c r="C9476" s="90"/>
    </row>
    <row r="9477">
      <c r="A9477" s="101"/>
      <c r="B9477" s="90"/>
      <c r="C9477" s="90"/>
    </row>
    <row r="9478">
      <c r="A9478" s="101"/>
      <c r="B9478" s="90"/>
      <c r="C9478" s="90"/>
    </row>
    <row r="9479">
      <c r="A9479" s="101"/>
      <c r="B9479" s="90"/>
      <c r="C9479" s="90"/>
    </row>
    <row r="9480">
      <c r="A9480" s="101"/>
      <c r="B9480" s="90"/>
      <c r="C9480" s="90"/>
    </row>
    <row r="9481">
      <c r="A9481" s="101"/>
      <c r="B9481" s="90"/>
      <c r="C9481" s="90"/>
    </row>
    <row r="9482">
      <c r="A9482" s="101"/>
      <c r="B9482" s="90"/>
      <c r="C9482" s="90"/>
    </row>
    <row r="9483">
      <c r="A9483" s="101"/>
      <c r="B9483" s="90"/>
      <c r="C9483" s="90"/>
    </row>
    <row r="9484">
      <c r="A9484" s="101"/>
      <c r="B9484" s="90"/>
      <c r="C9484" s="90"/>
    </row>
    <row r="9485">
      <c r="A9485" s="101"/>
      <c r="B9485" s="90"/>
      <c r="C9485" s="90"/>
    </row>
    <row r="9486">
      <c r="A9486" s="101"/>
      <c r="B9486" s="90"/>
      <c r="C9486" s="90"/>
    </row>
    <row r="9487">
      <c r="A9487" s="101"/>
      <c r="B9487" s="90"/>
      <c r="C9487" s="90"/>
    </row>
    <row r="9488">
      <c r="A9488" s="101"/>
      <c r="B9488" s="90"/>
      <c r="C9488" s="90"/>
    </row>
    <row r="9489">
      <c r="A9489" s="101"/>
      <c r="B9489" s="90"/>
      <c r="C9489" s="90"/>
    </row>
    <row r="9490">
      <c r="A9490" s="101"/>
      <c r="B9490" s="90"/>
      <c r="C9490" s="90"/>
    </row>
    <row r="9491">
      <c r="A9491" s="101"/>
      <c r="B9491" s="90"/>
      <c r="C9491" s="90"/>
    </row>
    <row r="9492">
      <c r="A9492" s="101"/>
      <c r="B9492" s="90"/>
      <c r="C9492" s="90"/>
    </row>
    <row r="9493">
      <c r="A9493" s="101"/>
      <c r="B9493" s="90"/>
      <c r="C9493" s="90"/>
    </row>
    <row r="9494">
      <c r="A9494" s="101"/>
      <c r="B9494" s="90"/>
      <c r="C9494" s="90"/>
    </row>
    <row r="9495">
      <c r="A9495" s="101"/>
      <c r="B9495" s="90"/>
      <c r="C9495" s="90"/>
    </row>
    <row r="9496">
      <c r="A9496" s="101"/>
      <c r="B9496" s="90"/>
      <c r="C9496" s="90"/>
    </row>
    <row r="9497">
      <c r="A9497" s="101"/>
      <c r="B9497" s="90"/>
      <c r="C9497" s="90"/>
    </row>
    <row r="9498">
      <c r="A9498" s="101"/>
      <c r="B9498" s="90"/>
      <c r="C9498" s="90"/>
    </row>
    <row r="9499">
      <c r="A9499" s="101"/>
      <c r="B9499" s="90"/>
      <c r="C9499" s="90"/>
    </row>
    <row r="9500">
      <c r="A9500" s="101"/>
      <c r="B9500" s="90"/>
      <c r="C9500" s="90"/>
    </row>
    <row r="9501">
      <c r="A9501" s="101"/>
      <c r="B9501" s="90"/>
      <c r="C9501" s="90"/>
    </row>
    <row r="9502">
      <c r="A9502" s="101"/>
      <c r="B9502" s="90"/>
      <c r="C9502" s="90"/>
    </row>
    <row r="9503">
      <c r="A9503" s="101"/>
      <c r="B9503" s="90"/>
      <c r="C9503" s="90"/>
    </row>
    <row r="9504">
      <c r="A9504" s="101"/>
      <c r="B9504" s="90"/>
      <c r="C9504" s="90"/>
    </row>
    <row r="9505">
      <c r="A9505" s="101"/>
      <c r="B9505" s="90"/>
      <c r="C9505" s="90"/>
    </row>
    <row r="9506">
      <c r="A9506" s="101"/>
      <c r="B9506" s="90"/>
      <c r="C9506" s="90"/>
    </row>
    <row r="9507">
      <c r="A9507" s="101"/>
      <c r="B9507" s="90"/>
      <c r="C9507" s="90"/>
    </row>
    <row r="9508">
      <c r="A9508" s="101"/>
      <c r="B9508" s="90"/>
      <c r="C9508" s="90"/>
    </row>
    <row r="9509">
      <c r="A9509" s="101"/>
      <c r="B9509" s="90"/>
      <c r="C9509" s="90"/>
    </row>
    <row r="9510">
      <c r="A9510" s="101"/>
      <c r="B9510" s="90"/>
      <c r="C9510" s="90"/>
    </row>
    <row r="9511">
      <c r="A9511" s="101"/>
      <c r="B9511" s="90"/>
      <c r="C9511" s="90"/>
    </row>
    <row r="9512">
      <c r="A9512" s="101"/>
      <c r="B9512" s="90"/>
      <c r="C9512" s="90"/>
    </row>
    <row r="9513">
      <c r="A9513" s="101"/>
      <c r="B9513" s="90"/>
      <c r="C9513" s="90"/>
    </row>
    <row r="9514">
      <c r="A9514" s="101"/>
      <c r="B9514" s="90"/>
      <c r="C9514" s="90"/>
    </row>
    <row r="9515">
      <c r="A9515" s="101"/>
      <c r="B9515" s="90"/>
      <c r="C9515" s="90"/>
    </row>
    <row r="9516">
      <c r="A9516" s="101"/>
      <c r="B9516" s="90"/>
      <c r="C9516" s="90"/>
    </row>
    <row r="9517">
      <c r="A9517" s="101"/>
      <c r="B9517" s="90"/>
      <c r="C9517" s="90"/>
    </row>
    <row r="9518">
      <c r="A9518" s="101"/>
      <c r="B9518" s="90"/>
      <c r="C9518" s="90"/>
    </row>
    <row r="9519">
      <c r="A9519" s="101"/>
      <c r="B9519" s="90"/>
      <c r="C9519" s="90"/>
    </row>
    <row r="9520">
      <c r="A9520" s="101"/>
      <c r="B9520" s="90"/>
      <c r="C9520" s="90"/>
    </row>
    <row r="9521">
      <c r="A9521" s="101"/>
      <c r="B9521" s="90"/>
      <c r="C9521" s="90"/>
    </row>
    <row r="9522">
      <c r="A9522" s="101"/>
      <c r="B9522" s="90"/>
      <c r="C9522" s="90"/>
    </row>
    <row r="9523">
      <c r="A9523" s="101"/>
      <c r="B9523" s="90"/>
      <c r="C9523" s="90"/>
    </row>
    <row r="9524">
      <c r="A9524" s="101"/>
      <c r="B9524" s="90"/>
      <c r="C9524" s="90"/>
    </row>
    <row r="9525">
      <c r="A9525" s="101"/>
      <c r="B9525" s="90"/>
      <c r="C9525" s="90"/>
    </row>
    <row r="9526">
      <c r="A9526" s="101"/>
      <c r="B9526" s="90"/>
      <c r="C9526" s="90"/>
    </row>
    <row r="9527">
      <c r="A9527" s="101"/>
      <c r="B9527" s="90"/>
      <c r="C9527" s="90"/>
    </row>
    <row r="9528">
      <c r="A9528" s="101"/>
      <c r="B9528" s="90"/>
      <c r="C9528" s="90"/>
    </row>
    <row r="9529">
      <c r="A9529" s="101"/>
      <c r="B9529" s="90"/>
      <c r="C9529" s="90"/>
    </row>
    <row r="9530">
      <c r="A9530" s="101"/>
      <c r="B9530" s="90"/>
      <c r="C9530" s="90"/>
    </row>
    <row r="9531">
      <c r="A9531" s="101"/>
      <c r="B9531" s="90"/>
      <c r="C9531" s="90"/>
    </row>
    <row r="9532">
      <c r="A9532" s="101"/>
      <c r="B9532" s="90"/>
      <c r="C9532" s="90"/>
    </row>
    <row r="9533">
      <c r="A9533" s="101"/>
      <c r="B9533" s="90"/>
      <c r="C9533" s="90"/>
    </row>
    <row r="9534">
      <c r="A9534" s="101"/>
      <c r="B9534" s="90"/>
      <c r="C9534" s="90"/>
    </row>
    <row r="9535">
      <c r="A9535" s="101"/>
      <c r="B9535" s="90"/>
      <c r="C9535" s="90"/>
    </row>
    <row r="9536">
      <c r="A9536" s="101"/>
      <c r="B9536" s="90"/>
      <c r="C9536" s="90"/>
    </row>
    <row r="9537">
      <c r="A9537" s="101"/>
      <c r="B9537" s="90"/>
      <c r="C9537" s="90"/>
    </row>
    <row r="9538">
      <c r="A9538" s="101"/>
      <c r="B9538" s="90"/>
      <c r="C9538" s="90"/>
    </row>
    <row r="9539">
      <c r="A9539" s="101"/>
      <c r="B9539" s="90"/>
      <c r="C9539" s="90"/>
    </row>
    <row r="9540">
      <c r="A9540" s="101"/>
      <c r="B9540" s="90"/>
      <c r="C9540" s="90"/>
    </row>
    <row r="9541">
      <c r="A9541" s="101"/>
      <c r="B9541" s="90"/>
      <c r="C9541" s="90"/>
    </row>
    <row r="9542">
      <c r="A9542" s="101"/>
      <c r="B9542" s="90"/>
      <c r="C9542" s="90"/>
    </row>
    <row r="9543">
      <c r="A9543" s="101"/>
      <c r="B9543" s="90"/>
      <c r="C9543" s="90"/>
    </row>
    <row r="9544">
      <c r="A9544" s="101"/>
      <c r="B9544" s="90"/>
      <c r="C9544" s="90"/>
    </row>
    <row r="9545">
      <c r="A9545" s="101"/>
      <c r="B9545" s="90"/>
      <c r="C9545" s="90"/>
    </row>
    <row r="9546">
      <c r="A9546" s="101"/>
      <c r="B9546" s="90"/>
      <c r="C9546" s="90"/>
    </row>
    <row r="9547">
      <c r="A9547" s="101"/>
      <c r="B9547" s="90"/>
      <c r="C9547" s="90"/>
    </row>
    <row r="9548">
      <c r="A9548" s="101"/>
      <c r="B9548" s="90"/>
      <c r="C9548" s="90"/>
    </row>
    <row r="9549">
      <c r="A9549" s="101"/>
      <c r="B9549" s="90"/>
      <c r="C9549" s="90"/>
    </row>
    <row r="9550">
      <c r="A9550" s="101"/>
      <c r="B9550" s="90"/>
      <c r="C9550" s="90"/>
    </row>
    <row r="9551">
      <c r="A9551" s="101"/>
      <c r="B9551" s="90"/>
      <c r="C9551" s="90"/>
    </row>
    <row r="9552">
      <c r="A9552" s="101"/>
      <c r="B9552" s="90"/>
      <c r="C9552" s="90"/>
    </row>
    <row r="9553">
      <c r="A9553" s="101"/>
      <c r="B9553" s="90"/>
      <c r="C9553" s="90"/>
    </row>
    <row r="9554">
      <c r="A9554" s="101"/>
      <c r="B9554" s="90"/>
      <c r="C9554" s="90"/>
    </row>
    <row r="9555">
      <c r="A9555" s="101"/>
      <c r="B9555" s="90"/>
      <c r="C9555" s="90"/>
    </row>
    <row r="9556">
      <c r="A9556" s="101"/>
      <c r="B9556" s="90"/>
      <c r="C9556" s="90"/>
    </row>
    <row r="9557">
      <c r="A9557" s="101"/>
      <c r="B9557" s="90"/>
      <c r="C9557" s="90"/>
    </row>
    <row r="9558">
      <c r="A9558" s="101"/>
      <c r="B9558" s="90"/>
      <c r="C9558" s="90"/>
    </row>
    <row r="9559">
      <c r="A9559" s="101"/>
      <c r="B9559" s="90"/>
      <c r="C9559" s="90"/>
    </row>
    <row r="9560">
      <c r="A9560" s="101"/>
      <c r="B9560" s="90"/>
      <c r="C9560" s="90"/>
    </row>
    <row r="9561">
      <c r="A9561" s="101"/>
      <c r="B9561" s="90"/>
      <c r="C9561" s="90"/>
    </row>
    <row r="9562">
      <c r="A9562" s="101"/>
      <c r="B9562" s="90"/>
      <c r="C9562" s="90"/>
    </row>
    <row r="9563">
      <c r="A9563" s="101"/>
      <c r="B9563" s="90"/>
      <c r="C9563" s="90"/>
    </row>
    <row r="9564">
      <c r="A9564" s="101"/>
      <c r="B9564" s="90"/>
      <c r="C9564" s="90"/>
    </row>
    <row r="9565">
      <c r="A9565" s="101"/>
      <c r="B9565" s="90"/>
      <c r="C9565" s="90"/>
    </row>
    <row r="9566">
      <c r="A9566" s="101"/>
      <c r="B9566" s="90"/>
      <c r="C9566" s="90"/>
    </row>
    <row r="9567">
      <c r="A9567" s="101"/>
      <c r="B9567" s="90"/>
      <c r="C9567" s="90"/>
    </row>
    <row r="9568">
      <c r="A9568" s="101"/>
      <c r="B9568" s="90"/>
      <c r="C9568" s="90"/>
    </row>
    <row r="9569">
      <c r="A9569" s="101"/>
      <c r="B9569" s="90"/>
      <c r="C9569" s="90"/>
    </row>
    <row r="9570">
      <c r="A9570" s="101"/>
      <c r="B9570" s="90"/>
      <c r="C9570" s="90"/>
    </row>
    <row r="9571">
      <c r="A9571" s="101"/>
      <c r="B9571" s="90"/>
      <c r="C9571" s="90"/>
    </row>
    <row r="9572">
      <c r="A9572" s="101"/>
      <c r="B9572" s="90"/>
      <c r="C9572" s="90"/>
    </row>
    <row r="9573">
      <c r="A9573" s="101"/>
      <c r="B9573" s="90"/>
      <c r="C9573" s="90"/>
    </row>
    <row r="9574">
      <c r="A9574" s="101"/>
      <c r="B9574" s="90"/>
      <c r="C9574" s="90"/>
    </row>
    <row r="9575">
      <c r="A9575" s="101"/>
      <c r="B9575" s="90"/>
      <c r="C9575" s="90"/>
    </row>
    <row r="9576">
      <c r="A9576" s="101"/>
      <c r="B9576" s="90"/>
      <c r="C9576" s="90"/>
    </row>
    <row r="9577">
      <c r="A9577" s="101"/>
      <c r="B9577" s="90"/>
      <c r="C9577" s="90"/>
    </row>
    <row r="9578">
      <c r="A9578" s="101"/>
      <c r="B9578" s="90"/>
      <c r="C9578" s="90"/>
    </row>
    <row r="9579">
      <c r="A9579" s="101"/>
      <c r="B9579" s="90"/>
      <c r="C9579" s="90"/>
    </row>
    <row r="9580">
      <c r="A9580" s="101"/>
      <c r="B9580" s="90"/>
      <c r="C9580" s="90"/>
    </row>
    <row r="9581">
      <c r="A9581" s="101"/>
      <c r="B9581" s="90"/>
      <c r="C9581" s="90"/>
    </row>
    <row r="9582">
      <c r="A9582" s="101"/>
      <c r="B9582" s="90"/>
      <c r="C9582" s="90"/>
    </row>
    <row r="9583">
      <c r="A9583" s="101"/>
      <c r="B9583" s="90"/>
      <c r="C9583" s="90"/>
    </row>
    <row r="9584">
      <c r="A9584" s="101"/>
      <c r="B9584" s="90"/>
      <c r="C9584" s="90"/>
    </row>
    <row r="9585">
      <c r="A9585" s="101"/>
      <c r="B9585" s="90"/>
      <c r="C9585" s="90"/>
    </row>
    <row r="9586">
      <c r="A9586" s="101"/>
      <c r="B9586" s="90"/>
      <c r="C9586" s="90"/>
    </row>
    <row r="9587">
      <c r="A9587" s="101"/>
      <c r="B9587" s="90"/>
      <c r="C9587" s="90"/>
    </row>
    <row r="9588">
      <c r="A9588" s="101"/>
      <c r="B9588" s="90"/>
      <c r="C9588" s="90"/>
    </row>
    <row r="9589">
      <c r="A9589" s="101"/>
      <c r="B9589" s="90"/>
      <c r="C9589" s="90"/>
    </row>
    <row r="9590">
      <c r="A9590" s="101"/>
      <c r="B9590" s="90"/>
      <c r="C9590" s="90"/>
    </row>
    <row r="9591">
      <c r="A9591" s="101"/>
      <c r="B9591" s="90"/>
      <c r="C9591" s="90"/>
    </row>
    <row r="9592">
      <c r="A9592" s="101"/>
      <c r="B9592" s="90"/>
      <c r="C9592" s="90"/>
    </row>
    <row r="9593">
      <c r="A9593" s="101"/>
      <c r="B9593" s="90"/>
      <c r="C9593" s="90"/>
    </row>
    <row r="9594">
      <c r="A9594" s="101"/>
      <c r="B9594" s="90"/>
      <c r="C9594" s="90"/>
    </row>
    <row r="9595">
      <c r="A9595" s="101"/>
      <c r="B9595" s="90"/>
      <c r="C9595" s="90"/>
    </row>
    <row r="9596">
      <c r="A9596" s="101"/>
      <c r="B9596" s="90"/>
      <c r="C9596" s="90"/>
    </row>
    <row r="9597">
      <c r="A9597" s="101"/>
      <c r="B9597" s="90"/>
      <c r="C9597" s="90"/>
    </row>
    <row r="9598">
      <c r="A9598" s="101"/>
      <c r="B9598" s="90"/>
      <c r="C9598" s="90"/>
    </row>
    <row r="9599">
      <c r="A9599" s="101"/>
      <c r="B9599" s="90"/>
      <c r="C9599" s="90"/>
    </row>
    <row r="9600">
      <c r="A9600" s="101"/>
      <c r="B9600" s="90"/>
      <c r="C9600" s="90"/>
    </row>
    <row r="9601">
      <c r="A9601" s="101"/>
      <c r="B9601" s="90"/>
      <c r="C9601" s="90"/>
    </row>
    <row r="9602">
      <c r="A9602" s="101"/>
      <c r="B9602" s="90"/>
      <c r="C9602" s="90"/>
    </row>
    <row r="9603">
      <c r="A9603" s="101"/>
      <c r="B9603" s="90"/>
      <c r="C9603" s="90"/>
    </row>
    <row r="9604">
      <c r="A9604" s="101"/>
      <c r="B9604" s="90"/>
      <c r="C9604" s="90"/>
    </row>
    <row r="9605">
      <c r="A9605" s="101"/>
      <c r="B9605" s="90"/>
      <c r="C9605" s="90"/>
    </row>
    <row r="9606">
      <c r="A9606" s="101"/>
      <c r="B9606" s="90"/>
      <c r="C9606" s="90"/>
    </row>
    <row r="9607">
      <c r="A9607" s="101"/>
      <c r="B9607" s="90"/>
      <c r="C9607" s="90"/>
    </row>
    <row r="9608">
      <c r="A9608" s="101"/>
      <c r="B9608" s="90"/>
      <c r="C9608" s="90"/>
    </row>
    <row r="9609">
      <c r="A9609" s="101"/>
      <c r="B9609" s="90"/>
      <c r="C9609" s="90"/>
    </row>
    <row r="9610">
      <c r="A9610" s="101"/>
      <c r="B9610" s="90"/>
      <c r="C9610" s="90"/>
    </row>
    <row r="9611">
      <c r="A9611" s="101"/>
      <c r="B9611" s="90"/>
      <c r="C9611" s="90"/>
    </row>
    <row r="9612">
      <c r="A9612" s="101"/>
      <c r="B9612" s="90"/>
      <c r="C9612" s="90"/>
    </row>
    <row r="9613">
      <c r="A9613" s="101"/>
      <c r="B9613" s="90"/>
      <c r="C9613" s="90"/>
    </row>
    <row r="9614">
      <c r="A9614" s="101"/>
      <c r="B9614" s="90"/>
      <c r="C9614" s="90"/>
    </row>
    <row r="9615">
      <c r="A9615" s="101"/>
      <c r="B9615" s="90"/>
      <c r="C9615" s="90"/>
    </row>
    <row r="9616">
      <c r="A9616" s="101"/>
      <c r="B9616" s="90"/>
      <c r="C9616" s="90"/>
    </row>
    <row r="9617">
      <c r="A9617" s="101"/>
      <c r="B9617" s="90"/>
      <c r="C9617" s="90"/>
    </row>
    <row r="9618">
      <c r="A9618" s="101"/>
      <c r="B9618" s="90"/>
      <c r="C9618" s="90"/>
    </row>
    <row r="9619">
      <c r="A9619" s="101"/>
      <c r="B9619" s="90"/>
      <c r="C9619" s="90"/>
    </row>
    <row r="9620">
      <c r="A9620" s="101"/>
      <c r="B9620" s="90"/>
      <c r="C9620" s="90"/>
    </row>
    <row r="9621">
      <c r="A9621" s="101"/>
      <c r="B9621" s="90"/>
      <c r="C9621" s="90"/>
    </row>
    <row r="9622">
      <c r="A9622" s="101"/>
      <c r="B9622" s="90"/>
      <c r="C9622" s="90"/>
    </row>
    <row r="9623">
      <c r="A9623" s="101"/>
      <c r="B9623" s="90"/>
      <c r="C9623" s="90"/>
    </row>
    <row r="9624">
      <c r="A9624" s="101"/>
      <c r="B9624" s="90"/>
      <c r="C9624" s="90"/>
    </row>
    <row r="9625">
      <c r="A9625" s="101"/>
      <c r="B9625" s="90"/>
      <c r="C9625" s="90"/>
    </row>
    <row r="9626">
      <c r="A9626" s="101"/>
      <c r="B9626" s="90"/>
      <c r="C9626" s="90"/>
    </row>
    <row r="9627">
      <c r="A9627" s="101"/>
      <c r="B9627" s="90"/>
      <c r="C9627" s="90"/>
    </row>
    <row r="9628">
      <c r="A9628" s="101"/>
      <c r="B9628" s="90"/>
      <c r="C9628" s="90"/>
    </row>
    <row r="9629">
      <c r="A9629" s="101"/>
      <c r="B9629" s="90"/>
      <c r="C9629" s="90"/>
    </row>
    <row r="9630">
      <c r="A9630" s="101"/>
      <c r="B9630" s="90"/>
      <c r="C9630" s="90"/>
    </row>
    <row r="9631">
      <c r="A9631" s="101"/>
      <c r="B9631" s="90"/>
      <c r="C9631" s="90"/>
    </row>
    <row r="9632">
      <c r="A9632" s="101"/>
      <c r="B9632" s="90"/>
      <c r="C9632" s="90"/>
    </row>
    <row r="9633">
      <c r="A9633" s="101"/>
      <c r="B9633" s="90"/>
      <c r="C9633" s="90"/>
    </row>
    <row r="9634">
      <c r="A9634" s="101"/>
      <c r="B9634" s="90"/>
      <c r="C9634" s="90"/>
    </row>
    <row r="9635">
      <c r="A9635" s="101"/>
      <c r="B9635" s="90"/>
      <c r="C9635" s="90"/>
    </row>
    <row r="9636">
      <c r="A9636" s="101"/>
      <c r="B9636" s="90"/>
      <c r="C9636" s="90"/>
    </row>
    <row r="9637">
      <c r="A9637" s="101"/>
      <c r="B9637" s="90"/>
      <c r="C9637" s="90"/>
    </row>
    <row r="9638">
      <c r="A9638" s="101"/>
      <c r="B9638" s="90"/>
      <c r="C9638" s="90"/>
    </row>
    <row r="9639">
      <c r="A9639" s="101"/>
      <c r="B9639" s="90"/>
      <c r="C9639" s="90"/>
    </row>
    <row r="9640">
      <c r="A9640" s="101"/>
      <c r="B9640" s="90"/>
      <c r="C9640" s="90"/>
    </row>
    <row r="9641">
      <c r="A9641" s="101"/>
      <c r="B9641" s="90"/>
      <c r="C9641" s="90"/>
    </row>
    <row r="9642">
      <c r="A9642" s="101"/>
      <c r="B9642" s="90"/>
      <c r="C9642" s="90"/>
    </row>
    <row r="9643">
      <c r="A9643" s="101"/>
      <c r="B9643" s="90"/>
      <c r="C9643" s="90"/>
    </row>
    <row r="9644">
      <c r="A9644" s="101"/>
      <c r="B9644" s="90"/>
      <c r="C9644" s="90"/>
    </row>
    <row r="9645">
      <c r="A9645" s="101"/>
      <c r="B9645" s="90"/>
      <c r="C9645" s="90"/>
    </row>
    <row r="9646">
      <c r="A9646" s="101"/>
      <c r="B9646" s="90"/>
      <c r="C9646" s="90"/>
    </row>
    <row r="9647">
      <c r="A9647" s="101"/>
      <c r="B9647" s="90"/>
      <c r="C9647" s="90"/>
    </row>
    <row r="9648">
      <c r="A9648" s="101"/>
      <c r="B9648" s="90"/>
      <c r="C9648" s="90"/>
    </row>
    <row r="9649">
      <c r="A9649" s="101"/>
      <c r="B9649" s="90"/>
      <c r="C9649" s="90"/>
    </row>
    <row r="9650">
      <c r="A9650" s="101"/>
      <c r="B9650" s="90"/>
      <c r="C9650" s="90"/>
    </row>
    <row r="9651">
      <c r="A9651" s="101"/>
      <c r="B9651" s="90"/>
      <c r="C9651" s="90"/>
    </row>
    <row r="9652">
      <c r="A9652" s="101"/>
      <c r="B9652" s="90"/>
      <c r="C9652" s="90"/>
    </row>
    <row r="9653">
      <c r="A9653" s="101"/>
      <c r="B9653" s="90"/>
      <c r="C9653" s="90"/>
    </row>
    <row r="9654">
      <c r="A9654" s="101"/>
      <c r="B9654" s="90"/>
      <c r="C9654" s="90"/>
    </row>
    <row r="9655">
      <c r="A9655" s="101"/>
      <c r="B9655" s="90"/>
      <c r="C9655" s="90"/>
    </row>
    <row r="9656">
      <c r="A9656" s="101"/>
      <c r="B9656" s="90"/>
      <c r="C9656" s="90"/>
    </row>
    <row r="9657">
      <c r="A9657" s="101"/>
      <c r="B9657" s="90"/>
      <c r="C9657" s="90"/>
    </row>
    <row r="9658">
      <c r="A9658" s="101"/>
      <c r="B9658" s="90"/>
      <c r="C9658" s="90"/>
    </row>
    <row r="9659">
      <c r="A9659" s="101"/>
      <c r="B9659" s="90"/>
      <c r="C9659" s="90"/>
    </row>
    <row r="9660">
      <c r="A9660" s="101"/>
      <c r="B9660" s="90"/>
      <c r="C9660" s="90"/>
    </row>
    <row r="9661">
      <c r="A9661" s="101"/>
      <c r="B9661" s="90"/>
      <c r="C9661" s="90"/>
    </row>
    <row r="9662">
      <c r="A9662" s="101"/>
      <c r="B9662" s="90"/>
      <c r="C9662" s="90"/>
    </row>
    <row r="9663">
      <c r="A9663" s="101"/>
      <c r="B9663" s="90"/>
      <c r="C9663" s="90"/>
    </row>
    <row r="9664">
      <c r="A9664" s="101"/>
      <c r="B9664" s="90"/>
      <c r="C9664" s="90"/>
    </row>
    <row r="9665">
      <c r="A9665" s="101"/>
      <c r="B9665" s="90"/>
      <c r="C9665" s="90"/>
    </row>
    <row r="9666">
      <c r="A9666" s="101"/>
      <c r="B9666" s="90"/>
      <c r="C9666" s="90"/>
    </row>
    <row r="9667">
      <c r="A9667" s="101"/>
      <c r="B9667" s="90"/>
      <c r="C9667" s="90"/>
    </row>
    <row r="9668">
      <c r="A9668" s="101"/>
      <c r="B9668" s="90"/>
      <c r="C9668" s="90"/>
    </row>
    <row r="9669">
      <c r="A9669" s="101"/>
      <c r="B9669" s="90"/>
      <c r="C9669" s="90"/>
    </row>
    <row r="9670">
      <c r="A9670" s="101"/>
      <c r="B9670" s="90"/>
      <c r="C9670" s="90"/>
    </row>
    <row r="9671">
      <c r="A9671" s="101"/>
      <c r="B9671" s="90"/>
      <c r="C9671" s="90"/>
    </row>
    <row r="9672">
      <c r="A9672" s="101"/>
      <c r="B9672" s="90"/>
      <c r="C9672" s="90"/>
    </row>
    <row r="9673">
      <c r="A9673" s="101"/>
      <c r="B9673" s="90"/>
      <c r="C9673" s="90"/>
    </row>
    <row r="9674">
      <c r="A9674" s="101"/>
      <c r="B9674" s="90"/>
      <c r="C9674" s="90"/>
    </row>
    <row r="9675">
      <c r="A9675" s="101"/>
      <c r="B9675" s="90"/>
      <c r="C9675" s="90"/>
    </row>
    <row r="9676">
      <c r="A9676" s="101"/>
      <c r="B9676" s="90"/>
      <c r="C9676" s="90"/>
    </row>
    <row r="9677">
      <c r="A9677" s="101"/>
      <c r="B9677" s="90"/>
      <c r="C9677" s="90"/>
    </row>
    <row r="9678">
      <c r="A9678" s="101"/>
      <c r="B9678" s="90"/>
      <c r="C9678" s="90"/>
    </row>
    <row r="9679">
      <c r="A9679" s="101"/>
      <c r="B9679" s="90"/>
      <c r="C9679" s="90"/>
    </row>
    <row r="9680">
      <c r="A9680" s="101"/>
      <c r="B9680" s="90"/>
      <c r="C9680" s="90"/>
    </row>
    <row r="9681">
      <c r="A9681" s="101"/>
      <c r="B9681" s="90"/>
      <c r="C9681" s="90"/>
    </row>
    <row r="9682">
      <c r="A9682" s="101"/>
      <c r="B9682" s="90"/>
      <c r="C9682" s="90"/>
    </row>
    <row r="9683">
      <c r="A9683" s="101"/>
      <c r="B9683" s="90"/>
      <c r="C9683" s="90"/>
    </row>
    <row r="9684">
      <c r="A9684" s="101"/>
      <c r="B9684" s="90"/>
      <c r="C9684" s="90"/>
    </row>
    <row r="9685">
      <c r="A9685" s="101"/>
      <c r="B9685" s="90"/>
      <c r="C9685" s="90"/>
    </row>
    <row r="9686">
      <c r="A9686" s="101"/>
      <c r="B9686" s="90"/>
      <c r="C9686" s="90"/>
    </row>
    <row r="9687">
      <c r="A9687" s="101"/>
      <c r="B9687" s="90"/>
      <c r="C9687" s="90"/>
    </row>
    <row r="9688">
      <c r="A9688" s="101"/>
      <c r="B9688" s="90"/>
      <c r="C9688" s="90"/>
    </row>
    <row r="9689">
      <c r="A9689" s="101"/>
      <c r="B9689" s="90"/>
      <c r="C9689" s="90"/>
    </row>
    <row r="9690">
      <c r="A9690" s="101"/>
      <c r="B9690" s="90"/>
      <c r="C9690" s="90"/>
    </row>
    <row r="9691">
      <c r="A9691" s="101"/>
      <c r="B9691" s="90"/>
      <c r="C9691" s="90"/>
    </row>
    <row r="9692">
      <c r="A9692" s="101"/>
      <c r="B9692" s="90"/>
      <c r="C9692" s="90"/>
    </row>
    <row r="9693">
      <c r="A9693" s="101"/>
      <c r="B9693" s="90"/>
      <c r="C9693" s="90"/>
    </row>
    <row r="9694">
      <c r="A9694" s="101"/>
      <c r="B9694" s="90"/>
      <c r="C9694" s="90"/>
    </row>
    <row r="9695">
      <c r="A9695" s="101"/>
      <c r="B9695" s="90"/>
      <c r="C9695" s="90"/>
    </row>
    <row r="9696">
      <c r="A9696" s="101"/>
      <c r="B9696" s="90"/>
      <c r="C9696" s="90"/>
    </row>
    <row r="9697">
      <c r="A9697" s="101"/>
      <c r="B9697" s="90"/>
      <c r="C9697" s="90"/>
    </row>
    <row r="9698">
      <c r="A9698" s="101"/>
      <c r="B9698" s="90"/>
      <c r="C9698" s="90"/>
    </row>
    <row r="9699">
      <c r="A9699" s="101"/>
      <c r="B9699" s="90"/>
      <c r="C9699" s="90"/>
    </row>
    <row r="9700">
      <c r="A9700" s="101"/>
      <c r="B9700" s="90"/>
      <c r="C9700" s="90"/>
    </row>
    <row r="9701">
      <c r="A9701" s="101"/>
      <c r="B9701" s="90"/>
      <c r="C9701" s="90"/>
    </row>
    <row r="9702">
      <c r="A9702" s="101"/>
      <c r="B9702" s="90"/>
      <c r="C9702" s="90"/>
    </row>
    <row r="9703">
      <c r="A9703" s="101"/>
      <c r="B9703" s="90"/>
      <c r="C9703" s="90"/>
    </row>
    <row r="9704">
      <c r="A9704" s="101"/>
      <c r="B9704" s="90"/>
      <c r="C9704" s="90"/>
    </row>
    <row r="9705">
      <c r="A9705" s="101"/>
      <c r="B9705" s="90"/>
      <c r="C9705" s="90"/>
    </row>
    <row r="9706">
      <c r="A9706" s="101"/>
      <c r="B9706" s="90"/>
      <c r="C9706" s="90"/>
    </row>
    <row r="9707">
      <c r="A9707" s="101"/>
      <c r="B9707" s="90"/>
      <c r="C9707" s="90"/>
    </row>
    <row r="9708">
      <c r="A9708" s="101"/>
      <c r="B9708" s="90"/>
      <c r="C9708" s="90"/>
    </row>
    <row r="9709">
      <c r="A9709" s="101"/>
      <c r="B9709" s="90"/>
      <c r="C9709" s="90"/>
    </row>
    <row r="9710">
      <c r="A9710" s="101"/>
      <c r="B9710" s="90"/>
      <c r="C9710" s="90"/>
    </row>
    <row r="9711">
      <c r="A9711" s="101"/>
      <c r="B9711" s="90"/>
      <c r="C9711" s="90"/>
    </row>
    <row r="9712">
      <c r="A9712" s="101"/>
      <c r="B9712" s="90"/>
      <c r="C9712" s="90"/>
    </row>
    <row r="9713">
      <c r="A9713" s="101"/>
      <c r="B9713" s="90"/>
      <c r="C9713" s="90"/>
    </row>
    <row r="9714">
      <c r="A9714" s="101"/>
      <c r="B9714" s="90"/>
      <c r="C9714" s="90"/>
    </row>
    <row r="9715">
      <c r="A9715" s="101"/>
      <c r="B9715" s="90"/>
      <c r="C9715" s="90"/>
    </row>
    <row r="9716">
      <c r="A9716" s="101"/>
      <c r="B9716" s="90"/>
      <c r="C9716" s="90"/>
    </row>
    <row r="9717">
      <c r="A9717" s="101"/>
      <c r="B9717" s="90"/>
      <c r="C9717" s="90"/>
    </row>
    <row r="9718">
      <c r="A9718" s="101"/>
      <c r="B9718" s="90"/>
      <c r="C9718" s="90"/>
    </row>
    <row r="9719">
      <c r="A9719" s="101"/>
      <c r="B9719" s="90"/>
      <c r="C9719" s="90"/>
    </row>
    <row r="9720">
      <c r="A9720" s="101"/>
      <c r="B9720" s="90"/>
      <c r="C9720" s="90"/>
    </row>
    <row r="9721">
      <c r="A9721" s="101"/>
      <c r="B9721" s="90"/>
      <c r="C9721" s="90"/>
    </row>
    <row r="9722">
      <c r="A9722" s="101"/>
      <c r="B9722" s="90"/>
      <c r="C9722" s="90"/>
    </row>
    <row r="9723">
      <c r="A9723" s="101"/>
      <c r="B9723" s="90"/>
      <c r="C9723" s="90"/>
    </row>
    <row r="9724">
      <c r="A9724" s="101"/>
      <c r="B9724" s="90"/>
      <c r="C9724" s="90"/>
    </row>
    <row r="9725">
      <c r="A9725" s="101"/>
      <c r="B9725" s="90"/>
      <c r="C9725" s="90"/>
    </row>
    <row r="9726">
      <c r="A9726" s="101"/>
      <c r="B9726" s="90"/>
      <c r="C9726" s="90"/>
    </row>
    <row r="9727">
      <c r="A9727" s="101"/>
      <c r="B9727" s="90"/>
      <c r="C9727" s="90"/>
    </row>
    <row r="9728">
      <c r="A9728" s="101"/>
      <c r="B9728" s="90"/>
      <c r="C9728" s="90"/>
    </row>
    <row r="9729">
      <c r="A9729" s="101"/>
      <c r="B9729" s="90"/>
      <c r="C9729" s="90"/>
    </row>
    <row r="9730">
      <c r="A9730" s="101"/>
      <c r="B9730" s="90"/>
      <c r="C9730" s="90"/>
    </row>
    <row r="9731">
      <c r="A9731" s="101"/>
      <c r="B9731" s="90"/>
      <c r="C9731" s="90"/>
    </row>
    <row r="9732">
      <c r="A9732" s="101"/>
      <c r="B9732" s="90"/>
      <c r="C9732" s="90"/>
    </row>
    <row r="9733">
      <c r="A9733" s="101"/>
      <c r="B9733" s="90"/>
      <c r="C9733" s="90"/>
    </row>
    <row r="9734">
      <c r="A9734" s="101"/>
      <c r="B9734" s="90"/>
      <c r="C9734" s="90"/>
    </row>
    <row r="9735">
      <c r="A9735" s="101"/>
      <c r="B9735" s="90"/>
      <c r="C9735" s="90"/>
    </row>
    <row r="9736">
      <c r="A9736" s="101"/>
      <c r="B9736" s="90"/>
      <c r="C9736" s="90"/>
    </row>
    <row r="9737">
      <c r="A9737" s="101"/>
      <c r="B9737" s="90"/>
      <c r="C9737" s="90"/>
    </row>
    <row r="9738">
      <c r="A9738" s="101"/>
      <c r="B9738" s="90"/>
      <c r="C9738" s="90"/>
    </row>
    <row r="9739">
      <c r="A9739" s="101"/>
      <c r="B9739" s="90"/>
      <c r="C9739" s="90"/>
    </row>
    <row r="9740">
      <c r="A9740" s="101"/>
      <c r="B9740" s="90"/>
      <c r="C9740" s="90"/>
    </row>
    <row r="9741">
      <c r="A9741" s="101"/>
      <c r="B9741" s="90"/>
      <c r="C9741" s="90"/>
    </row>
    <row r="9742">
      <c r="A9742" s="101"/>
      <c r="B9742" s="90"/>
      <c r="C9742" s="90"/>
    </row>
    <row r="9743">
      <c r="A9743" s="101"/>
      <c r="B9743" s="90"/>
      <c r="C9743" s="90"/>
    </row>
    <row r="9744">
      <c r="A9744" s="101"/>
      <c r="B9744" s="90"/>
      <c r="C9744" s="90"/>
    </row>
    <row r="9745">
      <c r="A9745" s="101"/>
      <c r="B9745" s="90"/>
      <c r="C9745" s="90"/>
    </row>
    <row r="9746">
      <c r="A9746" s="101"/>
      <c r="B9746" s="90"/>
      <c r="C9746" s="90"/>
    </row>
    <row r="9747">
      <c r="A9747" s="101"/>
      <c r="B9747" s="90"/>
      <c r="C9747" s="90"/>
    </row>
    <row r="9748">
      <c r="A9748" s="101"/>
      <c r="B9748" s="90"/>
      <c r="C9748" s="90"/>
    </row>
    <row r="9749">
      <c r="A9749" s="101"/>
      <c r="B9749" s="90"/>
      <c r="C9749" s="90"/>
    </row>
    <row r="9750">
      <c r="A9750" s="101"/>
      <c r="B9750" s="90"/>
      <c r="C9750" s="90"/>
    </row>
    <row r="9751">
      <c r="A9751" s="101"/>
      <c r="B9751" s="90"/>
      <c r="C9751" s="90"/>
    </row>
    <row r="9752">
      <c r="A9752" s="101"/>
      <c r="B9752" s="90"/>
      <c r="C9752" s="90"/>
    </row>
    <row r="9753">
      <c r="A9753" s="101"/>
      <c r="B9753" s="90"/>
      <c r="C9753" s="90"/>
    </row>
    <row r="9754">
      <c r="A9754" s="101"/>
      <c r="B9754" s="90"/>
      <c r="C9754" s="90"/>
    </row>
    <row r="9755">
      <c r="A9755" s="101"/>
      <c r="B9755" s="90"/>
      <c r="C9755" s="90"/>
    </row>
    <row r="9756">
      <c r="A9756" s="101"/>
      <c r="B9756" s="90"/>
      <c r="C9756" s="90"/>
    </row>
    <row r="9757">
      <c r="A9757" s="101"/>
      <c r="B9757" s="90"/>
      <c r="C9757" s="90"/>
    </row>
    <row r="9758">
      <c r="A9758" s="101"/>
      <c r="B9758" s="90"/>
      <c r="C9758" s="90"/>
    </row>
    <row r="9759">
      <c r="A9759" s="101"/>
      <c r="B9759" s="90"/>
      <c r="C9759" s="90"/>
    </row>
    <row r="9760">
      <c r="A9760" s="101"/>
      <c r="B9760" s="90"/>
      <c r="C9760" s="90"/>
    </row>
    <row r="9761">
      <c r="A9761" s="101"/>
      <c r="B9761" s="90"/>
      <c r="C9761" s="90"/>
    </row>
    <row r="9762">
      <c r="A9762" s="101"/>
      <c r="B9762" s="90"/>
      <c r="C9762" s="90"/>
    </row>
    <row r="9763">
      <c r="A9763" s="101"/>
      <c r="B9763" s="90"/>
      <c r="C9763" s="90"/>
    </row>
    <row r="9764">
      <c r="A9764" s="101"/>
      <c r="B9764" s="90"/>
      <c r="C9764" s="90"/>
    </row>
    <row r="9765">
      <c r="A9765" s="101"/>
      <c r="B9765" s="90"/>
      <c r="C9765" s="90"/>
    </row>
    <row r="9766">
      <c r="A9766" s="101"/>
      <c r="B9766" s="90"/>
      <c r="C9766" s="90"/>
    </row>
    <row r="9767">
      <c r="A9767" s="101"/>
      <c r="B9767" s="90"/>
      <c r="C9767" s="90"/>
    </row>
    <row r="9768">
      <c r="A9768" s="101"/>
      <c r="B9768" s="90"/>
      <c r="C9768" s="90"/>
    </row>
    <row r="9769">
      <c r="A9769" s="101"/>
      <c r="B9769" s="90"/>
      <c r="C9769" s="90"/>
    </row>
    <row r="9770">
      <c r="A9770" s="101"/>
      <c r="B9770" s="90"/>
      <c r="C9770" s="90"/>
    </row>
    <row r="9771">
      <c r="A9771" s="101"/>
      <c r="B9771" s="90"/>
      <c r="C9771" s="90"/>
    </row>
    <row r="9772">
      <c r="A9772" s="101"/>
      <c r="B9772" s="90"/>
      <c r="C9772" s="90"/>
    </row>
    <row r="9773">
      <c r="A9773" s="101"/>
      <c r="B9773" s="90"/>
      <c r="C9773" s="90"/>
    </row>
    <row r="9774">
      <c r="A9774" s="101"/>
      <c r="B9774" s="90"/>
      <c r="C9774" s="90"/>
    </row>
    <row r="9775">
      <c r="A9775" s="101"/>
      <c r="B9775" s="90"/>
      <c r="C9775" s="90"/>
    </row>
    <row r="9776">
      <c r="A9776" s="101"/>
      <c r="B9776" s="90"/>
      <c r="C9776" s="90"/>
    </row>
    <row r="9777">
      <c r="A9777" s="101"/>
      <c r="B9777" s="90"/>
      <c r="C9777" s="90"/>
    </row>
    <row r="9778">
      <c r="A9778" s="101"/>
      <c r="B9778" s="90"/>
      <c r="C9778" s="90"/>
    </row>
    <row r="9779">
      <c r="A9779" s="101"/>
      <c r="B9779" s="90"/>
      <c r="C9779" s="90"/>
    </row>
    <row r="9780">
      <c r="A9780" s="101"/>
      <c r="B9780" s="90"/>
      <c r="C9780" s="90"/>
    </row>
    <row r="9781">
      <c r="A9781" s="101"/>
      <c r="B9781" s="90"/>
      <c r="C9781" s="90"/>
    </row>
    <row r="9782">
      <c r="A9782" s="101"/>
      <c r="B9782" s="90"/>
      <c r="C9782" s="90"/>
    </row>
    <row r="9783">
      <c r="A9783" s="101"/>
      <c r="B9783" s="90"/>
      <c r="C9783" s="90"/>
    </row>
    <row r="9784">
      <c r="A9784" s="101"/>
      <c r="B9784" s="90"/>
      <c r="C9784" s="90"/>
    </row>
    <row r="9785">
      <c r="A9785" s="101"/>
      <c r="B9785" s="90"/>
      <c r="C9785" s="90"/>
    </row>
    <row r="9786">
      <c r="A9786" s="101"/>
      <c r="B9786" s="90"/>
      <c r="C9786" s="90"/>
    </row>
    <row r="9787">
      <c r="A9787" s="101"/>
      <c r="B9787" s="90"/>
      <c r="C9787" s="90"/>
    </row>
    <row r="9788">
      <c r="A9788" s="101"/>
      <c r="B9788" s="90"/>
      <c r="C9788" s="90"/>
    </row>
    <row r="9789">
      <c r="A9789" s="101"/>
      <c r="B9789" s="90"/>
      <c r="C9789" s="90"/>
    </row>
    <row r="9790">
      <c r="A9790" s="101"/>
      <c r="B9790" s="90"/>
      <c r="C9790" s="90"/>
    </row>
    <row r="9791">
      <c r="A9791" s="101"/>
      <c r="B9791" s="90"/>
      <c r="C9791" s="90"/>
    </row>
    <row r="9792">
      <c r="A9792" s="101"/>
      <c r="B9792" s="90"/>
      <c r="C9792" s="90"/>
    </row>
    <row r="9793">
      <c r="A9793" s="101"/>
      <c r="B9793" s="90"/>
      <c r="C9793" s="90"/>
    </row>
    <row r="9794">
      <c r="A9794" s="101"/>
      <c r="B9794" s="90"/>
      <c r="C9794" s="90"/>
    </row>
    <row r="9795">
      <c r="A9795" s="101"/>
      <c r="B9795" s="90"/>
      <c r="C9795" s="90"/>
    </row>
    <row r="9796">
      <c r="A9796" s="101"/>
      <c r="B9796" s="90"/>
      <c r="C9796" s="90"/>
    </row>
    <row r="9797">
      <c r="A9797" s="101"/>
      <c r="B9797" s="90"/>
      <c r="C9797" s="90"/>
    </row>
    <row r="9798">
      <c r="A9798" s="101"/>
      <c r="B9798" s="90"/>
      <c r="C9798" s="90"/>
    </row>
    <row r="9799">
      <c r="A9799" s="101"/>
      <c r="B9799" s="90"/>
      <c r="C9799" s="90"/>
    </row>
    <row r="9800">
      <c r="A9800" s="101"/>
      <c r="B9800" s="90"/>
      <c r="C9800" s="90"/>
    </row>
    <row r="9801">
      <c r="A9801" s="101"/>
      <c r="B9801" s="90"/>
      <c r="C9801" s="90"/>
    </row>
    <row r="9802">
      <c r="A9802" s="101"/>
      <c r="B9802" s="90"/>
      <c r="C9802" s="90"/>
    </row>
    <row r="9803">
      <c r="A9803" s="101"/>
      <c r="B9803" s="90"/>
      <c r="C9803" s="90"/>
    </row>
    <row r="9804">
      <c r="A9804" s="101"/>
      <c r="B9804" s="90"/>
      <c r="C9804" s="90"/>
    </row>
    <row r="9805">
      <c r="A9805" s="101"/>
      <c r="B9805" s="90"/>
      <c r="C9805" s="90"/>
    </row>
    <row r="9806">
      <c r="A9806" s="101"/>
      <c r="B9806" s="90"/>
      <c r="C9806" s="90"/>
    </row>
    <row r="9807">
      <c r="A9807" s="101"/>
      <c r="B9807" s="90"/>
      <c r="C9807" s="90"/>
    </row>
    <row r="9808">
      <c r="A9808" s="101"/>
      <c r="B9808" s="90"/>
      <c r="C9808" s="90"/>
    </row>
    <row r="9809">
      <c r="A9809" s="101"/>
      <c r="B9809" s="90"/>
      <c r="C9809" s="90"/>
    </row>
    <row r="9810">
      <c r="A9810" s="101"/>
      <c r="B9810" s="90"/>
      <c r="C9810" s="90"/>
    </row>
    <row r="9811">
      <c r="A9811" s="101"/>
      <c r="B9811" s="90"/>
      <c r="C9811" s="90"/>
    </row>
    <row r="9812">
      <c r="A9812" s="101"/>
      <c r="B9812" s="90"/>
      <c r="C9812" s="90"/>
    </row>
    <row r="9813">
      <c r="A9813" s="101"/>
      <c r="B9813" s="90"/>
      <c r="C9813" s="90"/>
    </row>
    <row r="9814">
      <c r="A9814" s="101"/>
      <c r="B9814" s="90"/>
      <c r="C9814" s="90"/>
    </row>
    <row r="9815">
      <c r="A9815" s="101"/>
      <c r="B9815" s="90"/>
      <c r="C9815" s="90"/>
    </row>
    <row r="9816">
      <c r="A9816" s="101"/>
      <c r="B9816" s="90"/>
      <c r="C9816" s="90"/>
    </row>
    <row r="9817">
      <c r="A9817" s="101"/>
      <c r="B9817" s="90"/>
      <c r="C9817" s="90"/>
    </row>
    <row r="9818">
      <c r="A9818" s="101"/>
      <c r="B9818" s="90"/>
      <c r="C9818" s="90"/>
    </row>
    <row r="9819">
      <c r="A9819" s="101"/>
      <c r="B9819" s="90"/>
      <c r="C9819" s="90"/>
    </row>
    <row r="9820">
      <c r="A9820" s="101"/>
      <c r="B9820" s="90"/>
      <c r="C9820" s="90"/>
    </row>
    <row r="9821">
      <c r="A9821" s="101"/>
      <c r="B9821" s="90"/>
      <c r="C9821" s="90"/>
    </row>
    <row r="9822">
      <c r="A9822" s="101"/>
      <c r="B9822" s="90"/>
      <c r="C9822" s="90"/>
    </row>
    <row r="9823">
      <c r="A9823" s="101"/>
      <c r="B9823" s="90"/>
      <c r="C9823" s="90"/>
    </row>
    <row r="9824">
      <c r="A9824" s="101"/>
      <c r="B9824" s="90"/>
      <c r="C9824" s="90"/>
    </row>
    <row r="9825">
      <c r="A9825" s="101"/>
      <c r="B9825" s="90"/>
      <c r="C9825" s="90"/>
    </row>
    <row r="9826">
      <c r="A9826" s="101"/>
      <c r="B9826" s="90"/>
      <c r="C9826" s="90"/>
    </row>
    <row r="9827">
      <c r="A9827" s="101"/>
      <c r="B9827" s="90"/>
      <c r="C9827" s="90"/>
    </row>
    <row r="9828">
      <c r="A9828" s="101"/>
      <c r="B9828" s="90"/>
      <c r="C9828" s="90"/>
    </row>
    <row r="9829">
      <c r="A9829" s="101"/>
      <c r="B9829" s="90"/>
      <c r="C9829" s="90"/>
    </row>
    <row r="9830">
      <c r="A9830" s="101"/>
      <c r="B9830" s="90"/>
      <c r="C9830" s="90"/>
    </row>
    <row r="9831">
      <c r="A9831" s="101"/>
      <c r="B9831" s="90"/>
      <c r="C9831" s="90"/>
    </row>
    <row r="9832">
      <c r="A9832" s="101"/>
      <c r="B9832" s="90"/>
      <c r="C9832" s="90"/>
    </row>
    <row r="9833">
      <c r="A9833" s="101"/>
      <c r="B9833" s="90"/>
      <c r="C9833" s="90"/>
    </row>
    <row r="9834">
      <c r="A9834" s="101"/>
      <c r="B9834" s="90"/>
      <c r="C9834" s="90"/>
    </row>
    <row r="9835">
      <c r="A9835" s="101"/>
      <c r="B9835" s="90"/>
      <c r="C9835" s="90"/>
    </row>
    <row r="9836">
      <c r="A9836" s="101"/>
      <c r="B9836" s="90"/>
      <c r="C9836" s="90"/>
    </row>
    <row r="9837">
      <c r="A9837" s="101"/>
      <c r="B9837" s="90"/>
      <c r="C9837" s="90"/>
    </row>
    <row r="9838">
      <c r="A9838" s="101"/>
      <c r="B9838" s="90"/>
      <c r="C9838" s="90"/>
    </row>
    <row r="9839">
      <c r="A9839" s="101"/>
      <c r="B9839" s="90"/>
      <c r="C9839" s="90"/>
    </row>
    <row r="9840">
      <c r="A9840" s="101"/>
      <c r="B9840" s="90"/>
      <c r="C9840" s="90"/>
    </row>
    <row r="9841">
      <c r="A9841" s="101"/>
      <c r="B9841" s="90"/>
      <c r="C9841" s="90"/>
    </row>
    <row r="9842">
      <c r="A9842" s="101"/>
      <c r="B9842" s="90"/>
      <c r="C9842" s="90"/>
    </row>
    <row r="9843">
      <c r="A9843" s="101"/>
      <c r="B9843" s="90"/>
      <c r="C9843" s="90"/>
    </row>
    <row r="9844">
      <c r="A9844" s="101"/>
      <c r="B9844" s="90"/>
      <c r="C9844" s="90"/>
    </row>
    <row r="9845">
      <c r="A9845" s="101"/>
      <c r="B9845" s="90"/>
      <c r="C9845" s="90"/>
    </row>
    <row r="9846">
      <c r="A9846" s="101"/>
      <c r="B9846" s="90"/>
      <c r="C9846" s="90"/>
    </row>
    <row r="9847">
      <c r="A9847" s="101"/>
      <c r="B9847" s="90"/>
      <c r="C9847" s="90"/>
    </row>
    <row r="9848">
      <c r="A9848" s="101"/>
      <c r="B9848" s="90"/>
      <c r="C9848" s="90"/>
    </row>
    <row r="9849">
      <c r="A9849" s="101"/>
      <c r="B9849" s="90"/>
      <c r="C9849" s="90"/>
    </row>
    <row r="9850">
      <c r="A9850" s="101"/>
      <c r="B9850" s="90"/>
      <c r="C9850" s="90"/>
    </row>
    <row r="9851">
      <c r="A9851" s="101"/>
      <c r="B9851" s="90"/>
      <c r="C9851" s="90"/>
    </row>
    <row r="9852">
      <c r="A9852" s="101"/>
      <c r="B9852" s="90"/>
      <c r="C9852" s="90"/>
    </row>
    <row r="9853">
      <c r="A9853" s="101"/>
      <c r="B9853" s="90"/>
      <c r="C9853" s="90"/>
    </row>
    <row r="9854">
      <c r="A9854" s="101"/>
      <c r="B9854" s="90"/>
      <c r="C9854" s="90"/>
    </row>
    <row r="9855">
      <c r="A9855" s="101"/>
      <c r="B9855" s="90"/>
      <c r="C9855" s="90"/>
    </row>
    <row r="9856">
      <c r="A9856" s="101"/>
      <c r="B9856" s="90"/>
      <c r="C9856" s="90"/>
    </row>
    <row r="9857">
      <c r="A9857" s="101"/>
      <c r="B9857" s="90"/>
      <c r="C9857" s="90"/>
    </row>
    <row r="9858">
      <c r="A9858" s="101"/>
      <c r="B9858" s="90"/>
      <c r="C9858" s="90"/>
    </row>
    <row r="9859">
      <c r="A9859" s="101"/>
      <c r="B9859" s="90"/>
      <c r="C9859" s="90"/>
    </row>
    <row r="9860">
      <c r="A9860" s="101"/>
      <c r="B9860" s="90"/>
      <c r="C9860" s="90"/>
    </row>
    <row r="9861">
      <c r="A9861" s="101"/>
      <c r="B9861" s="90"/>
      <c r="C9861" s="90"/>
    </row>
    <row r="9862">
      <c r="A9862" s="101"/>
      <c r="B9862" s="90"/>
      <c r="C9862" s="90"/>
    </row>
    <row r="9863">
      <c r="A9863" s="101"/>
      <c r="B9863" s="90"/>
      <c r="C9863" s="90"/>
    </row>
    <row r="9864">
      <c r="A9864" s="101"/>
      <c r="B9864" s="90"/>
      <c r="C9864" s="90"/>
    </row>
    <row r="9865">
      <c r="A9865" s="101"/>
      <c r="B9865" s="90"/>
      <c r="C9865" s="90"/>
    </row>
    <row r="9866">
      <c r="A9866" s="101"/>
      <c r="B9866" s="90"/>
      <c r="C9866" s="90"/>
    </row>
    <row r="9867">
      <c r="A9867" s="101"/>
      <c r="B9867" s="90"/>
      <c r="C9867" s="90"/>
    </row>
    <row r="9868">
      <c r="A9868" s="101"/>
      <c r="B9868" s="90"/>
      <c r="C9868" s="90"/>
    </row>
    <row r="9869">
      <c r="A9869" s="101"/>
      <c r="B9869" s="90"/>
      <c r="C9869" s="90"/>
    </row>
    <row r="9870">
      <c r="A9870" s="101"/>
      <c r="B9870" s="90"/>
      <c r="C9870" s="90"/>
    </row>
    <row r="9871">
      <c r="A9871" s="101"/>
      <c r="B9871" s="90"/>
      <c r="C9871" s="90"/>
    </row>
    <row r="9872">
      <c r="A9872" s="101"/>
      <c r="B9872" s="90"/>
      <c r="C9872" s="90"/>
    </row>
    <row r="9873">
      <c r="A9873" s="101"/>
      <c r="B9873" s="90"/>
      <c r="C9873" s="90"/>
    </row>
    <row r="9874">
      <c r="A9874" s="101"/>
      <c r="B9874" s="90"/>
      <c r="C9874" s="90"/>
    </row>
    <row r="9875">
      <c r="A9875" s="101"/>
      <c r="B9875" s="90"/>
      <c r="C9875" s="90"/>
    </row>
    <row r="9876">
      <c r="A9876" s="101"/>
      <c r="B9876" s="90"/>
      <c r="C9876" s="90"/>
    </row>
    <row r="9877">
      <c r="A9877" s="101"/>
      <c r="B9877" s="90"/>
      <c r="C9877" s="90"/>
    </row>
    <row r="9878">
      <c r="A9878" s="101"/>
      <c r="B9878" s="90"/>
      <c r="C9878" s="90"/>
    </row>
    <row r="9879">
      <c r="A9879" s="101"/>
      <c r="B9879" s="90"/>
      <c r="C9879" s="90"/>
    </row>
    <row r="9880">
      <c r="A9880" s="101"/>
      <c r="B9880" s="90"/>
      <c r="C9880" s="90"/>
    </row>
    <row r="9881">
      <c r="A9881" s="101"/>
      <c r="B9881" s="90"/>
      <c r="C9881" s="90"/>
    </row>
    <row r="9882">
      <c r="A9882" s="101"/>
      <c r="B9882" s="90"/>
      <c r="C9882" s="90"/>
    </row>
    <row r="9883">
      <c r="A9883" s="101"/>
      <c r="B9883" s="90"/>
      <c r="C9883" s="90"/>
    </row>
    <row r="9884">
      <c r="A9884" s="101"/>
      <c r="B9884" s="90"/>
      <c r="C9884" s="90"/>
    </row>
    <row r="9885">
      <c r="A9885" s="101"/>
      <c r="B9885" s="90"/>
      <c r="C9885" s="90"/>
    </row>
    <row r="9886">
      <c r="A9886" s="101"/>
      <c r="B9886" s="90"/>
      <c r="C9886" s="90"/>
    </row>
    <row r="9887">
      <c r="A9887" s="101"/>
      <c r="B9887" s="90"/>
      <c r="C9887" s="90"/>
    </row>
    <row r="9888">
      <c r="A9888" s="101"/>
      <c r="B9888" s="90"/>
      <c r="C9888" s="90"/>
    </row>
    <row r="9889">
      <c r="A9889" s="101"/>
      <c r="B9889" s="90"/>
      <c r="C9889" s="90"/>
    </row>
    <row r="9890">
      <c r="A9890" s="101"/>
      <c r="B9890" s="90"/>
      <c r="C9890" s="90"/>
    </row>
    <row r="9891">
      <c r="A9891" s="101"/>
      <c r="B9891" s="90"/>
      <c r="C9891" s="90"/>
    </row>
    <row r="9892">
      <c r="A9892" s="101"/>
      <c r="B9892" s="90"/>
      <c r="C9892" s="90"/>
    </row>
    <row r="9893">
      <c r="A9893" s="101"/>
      <c r="B9893" s="90"/>
      <c r="C9893" s="90"/>
    </row>
    <row r="9894">
      <c r="A9894" s="101"/>
      <c r="B9894" s="90"/>
      <c r="C9894" s="90"/>
    </row>
    <row r="9895">
      <c r="A9895" s="101"/>
      <c r="B9895" s="90"/>
      <c r="C9895" s="90"/>
    </row>
    <row r="9896">
      <c r="A9896" s="101"/>
      <c r="B9896" s="90"/>
      <c r="C9896" s="90"/>
    </row>
    <row r="9897">
      <c r="A9897" s="101"/>
      <c r="B9897" s="90"/>
      <c r="C9897" s="90"/>
    </row>
    <row r="9898">
      <c r="A9898" s="101"/>
      <c r="B9898" s="90"/>
      <c r="C9898" s="90"/>
    </row>
    <row r="9899">
      <c r="A9899" s="101"/>
      <c r="B9899" s="90"/>
      <c r="C9899" s="90"/>
    </row>
    <row r="9900">
      <c r="A9900" s="101"/>
      <c r="B9900" s="90"/>
      <c r="C9900" s="90"/>
    </row>
    <row r="9901">
      <c r="A9901" s="101"/>
      <c r="B9901" s="90"/>
      <c r="C9901" s="90"/>
    </row>
    <row r="9902">
      <c r="A9902" s="101"/>
      <c r="B9902" s="90"/>
      <c r="C9902" s="90"/>
    </row>
    <row r="9903">
      <c r="A9903" s="101"/>
      <c r="B9903" s="90"/>
      <c r="C9903" s="90"/>
    </row>
    <row r="9904">
      <c r="A9904" s="101"/>
      <c r="B9904" s="90"/>
      <c r="C9904" s="90"/>
    </row>
    <row r="9905">
      <c r="A9905" s="101"/>
      <c r="B9905" s="90"/>
      <c r="C9905" s="90"/>
    </row>
    <row r="9906">
      <c r="A9906" s="101"/>
      <c r="B9906" s="90"/>
      <c r="C9906" s="90"/>
    </row>
    <row r="9907">
      <c r="A9907" s="101"/>
      <c r="B9907" s="90"/>
      <c r="C9907" s="90"/>
    </row>
    <row r="9908">
      <c r="A9908" s="101"/>
      <c r="B9908" s="90"/>
      <c r="C9908" s="90"/>
    </row>
    <row r="9909">
      <c r="A9909" s="101"/>
      <c r="B9909" s="90"/>
      <c r="C9909" s="90"/>
    </row>
    <row r="9910">
      <c r="A9910" s="101"/>
      <c r="B9910" s="90"/>
      <c r="C9910" s="90"/>
    </row>
    <row r="9911">
      <c r="A9911" s="101"/>
      <c r="B9911" s="90"/>
      <c r="C9911" s="90"/>
    </row>
    <row r="9912">
      <c r="A9912" s="101"/>
      <c r="B9912" s="90"/>
      <c r="C9912" s="90"/>
    </row>
    <row r="9913">
      <c r="A9913" s="101"/>
      <c r="B9913" s="90"/>
      <c r="C9913" s="90"/>
    </row>
    <row r="9914">
      <c r="A9914" s="101"/>
      <c r="B9914" s="90"/>
      <c r="C9914" s="90"/>
    </row>
    <row r="9915">
      <c r="A9915" s="101"/>
      <c r="B9915" s="90"/>
      <c r="C9915" s="90"/>
    </row>
    <row r="9916">
      <c r="A9916" s="101"/>
      <c r="B9916" s="90"/>
      <c r="C9916" s="90"/>
    </row>
    <row r="9917">
      <c r="A9917" s="101"/>
      <c r="B9917" s="90"/>
      <c r="C9917" s="90"/>
    </row>
    <row r="9918">
      <c r="A9918" s="101"/>
      <c r="B9918" s="90"/>
      <c r="C9918" s="90"/>
    </row>
    <row r="9919">
      <c r="A9919" s="101"/>
      <c r="B9919" s="90"/>
      <c r="C9919" s="90"/>
    </row>
    <row r="9920">
      <c r="A9920" s="101"/>
      <c r="B9920" s="90"/>
      <c r="C9920" s="90"/>
    </row>
    <row r="9921">
      <c r="A9921" s="101"/>
      <c r="B9921" s="90"/>
      <c r="C9921" s="90"/>
    </row>
    <row r="9922">
      <c r="A9922" s="101"/>
      <c r="B9922" s="90"/>
      <c r="C9922" s="90"/>
    </row>
    <row r="9923">
      <c r="A9923" s="101"/>
      <c r="B9923" s="90"/>
      <c r="C9923" s="90"/>
    </row>
    <row r="9924">
      <c r="A9924" s="101"/>
      <c r="B9924" s="90"/>
      <c r="C9924" s="90"/>
    </row>
    <row r="9925">
      <c r="A9925" s="101"/>
      <c r="B9925" s="90"/>
      <c r="C9925" s="90"/>
    </row>
    <row r="9926">
      <c r="A9926" s="101"/>
      <c r="B9926" s="90"/>
      <c r="C9926" s="90"/>
    </row>
    <row r="9927">
      <c r="A9927" s="101"/>
      <c r="B9927" s="90"/>
      <c r="C9927" s="90"/>
    </row>
    <row r="9928">
      <c r="A9928" s="101"/>
      <c r="B9928" s="90"/>
      <c r="C9928" s="90"/>
    </row>
    <row r="9929">
      <c r="A9929" s="101"/>
      <c r="B9929" s="90"/>
      <c r="C9929" s="90"/>
    </row>
    <row r="9930">
      <c r="A9930" s="101"/>
      <c r="B9930" s="90"/>
      <c r="C9930" s="90"/>
    </row>
    <row r="9931">
      <c r="A9931" s="101"/>
      <c r="B9931" s="90"/>
      <c r="C9931" s="90"/>
    </row>
    <row r="9932">
      <c r="A9932" s="101"/>
      <c r="B9932" s="90"/>
      <c r="C9932" s="90"/>
    </row>
    <row r="9933">
      <c r="A9933" s="101"/>
      <c r="B9933" s="90"/>
      <c r="C9933" s="90"/>
    </row>
    <row r="9934">
      <c r="A9934" s="101"/>
      <c r="B9934" s="90"/>
      <c r="C9934" s="90"/>
    </row>
    <row r="9935">
      <c r="A9935" s="101"/>
      <c r="B9935" s="90"/>
      <c r="C9935" s="90"/>
    </row>
    <row r="9936">
      <c r="A9936" s="101"/>
      <c r="B9936" s="90"/>
      <c r="C9936" s="90"/>
    </row>
    <row r="9937">
      <c r="A9937" s="101"/>
      <c r="B9937" s="90"/>
      <c r="C9937" s="90"/>
    </row>
    <row r="9938">
      <c r="A9938" s="101"/>
      <c r="B9938" s="90"/>
      <c r="C9938" s="90"/>
    </row>
    <row r="9939">
      <c r="A9939" s="101"/>
      <c r="B9939" s="90"/>
      <c r="C9939" s="90"/>
    </row>
    <row r="9940">
      <c r="A9940" s="101"/>
      <c r="B9940" s="90"/>
      <c r="C9940" s="90"/>
    </row>
    <row r="9941">
      <c r="A9941" s="101"/>
      <c r="B9941" s="90"/>
      <c r="C9941" s="90"/>
    </row>
    <row r="9942">
      <c r="A9942" s="101"/>
      <c r="B9942" s="90"/>
      <c r="C9942" s="90"/>
    </row>
    <row r="9943">
      <c r="A9943" s="101"/>
      <c r="B9943" s="90"/>
      <c r="C9943" s="90"/>
    </row>
    <row r="9944">
      <c r="A9944" s="101"/>
      <c r="B9944" s="90"/>
      <c r="C9944" s="90"/>
    </row>
    <row r="9945">
      <c r="A9945" s="101"/>
      <c r="B9945" s="90"/>
      <c r="C9945" s="90"/>
    </row>
    <row r="9946">
      <c r="A9946" s="101"/>
      <c r="B9946" s="90"/>
      <c r="C9946" s="90"/>
    </row>
    <row r="9947">
      <c r="A9947" s="101"/>
      <c r="B9947" s="90"/>
      <c r="C9947" s="90"/>
    </row>
    <row r="9948">
      <c r="A9948" s="101"/>
      <c r="B9948" s="90"/>
      <c r="C9948" s="90"/>
    </row>
    <row r="9949">
      <c r="A9949" s="101"/>
      <c r="B9949" s="90"/>
      <c r="C9949" s="90"/>
    </row>
    <row r="9950">
      <c r="A9950" s="101"/>
      <c r="B9950" s="90"/>
      <c r="C9950" s="90"/>
    </row>
    <row r="9951">
      <c r="A9951" s="101"/>
      <c r="B9951" s="90"/>
      <c r="C9951" s="90"/>
    </row>
    <row r="9952">
      <c r="A9952" s="101"/>
      <c r="B9952" s="90"/>
      <c r="C9952" s="90"/>
    </row>
    <row r="9953">
      <c r="A9953" s="101"/>
      <c r="B9953" s="90"/>
      <c r="C9953" s="90"/>
    </row>
    <row r="9954">
      <c r="A9954" s="101"/>
      <c r="B9954" s="90"/>
      <c r="C9954" s="90"/>
    </row>
    <row r="9955">
      <c r="A9955" s="101"/>
      <c r="B9955" s="90"/>
      <c r="C9955" s="90"/>
    </row>
    <row r="9956">
      <c r="A9956" s="101"/>
      <c r="B9956" s="90"/>
      <c r="C9956" s="90"/>
    </row>
    <row r="9957">
      <c r="A9957" s="101"/>
      <c r="B9957" s="90"/>
      <c r="C9957" s="90"/>
    </row>
    <row r="9958">
      <c r="A9958" s="101"/>
      <c r="B9958" s="90"/>
      <c r="C9958" s="90"/>
    </row>
    <row r="9959">
      <c r="A9959" s="101"/>
      <c r="B9959" s="90"/>
      <c r="C9959" s="90"/>
    </row>
    <row r="9960">
      <c r="A9960" s="101"/>
      <c r="B9960" s="90"/>
      <c r="C9960" s="90"/>
    </row>
    <row r="9961">
      <c r="A9961" s="101"/>
      <c r="B9961" s="90"/>
      <c r="C9961" s="90"/>
    </row>
    <row r="9962">
      <c r="A9962" s="101"/>
      <c r="B9962" s="90"/>
      <c r="C9962" s="90"/>
    </row>
    <row r="9963">
      <c r="A9963" s="101"/>
      <c r="B9963" s="90"/>
      <c r="C9963" s="90"/>
    </row>
    <row r="9964">
      <c r="A9964" s="101"/>
      <c r="B9964" s="90"/>
      <c r="C9964" s="90"/>
    </row>
    <row r="9965">
      <c r="A9965" s="101"/>
      <c r="B9965" s="90"/>
      <c r="C9965" s="90"/>
    </row>
    <row r="9966">
      <c r="A9966" s="101"/>
      <c r="B9966" s="90"/>
      <c r="C9966" s="90"/>
    </row>
    <row r="9967">
      <c r="A9967" s="101"/>
      <c r="B9967" s="90"/>
      <c r="C9967" s="90"/>
    </row>
    <row r="9968">
      <c r="A9968" s="101"/>
      <c r="B9968" s="90"/>
      <c r="C9968" s="90"/>
    </row>
    <row r="9969">
      <c r="A9969" s="101"/>
      <c r="B9969" s="90"/>
      <c r="C9969" s="90"/>
    </row>
    <row r="9970">
      <c r="A9970" s="101"/>
      <c r="B9970" s="90"/>
      <c r="C9970" s="90"/>
    </row>
    <row r="9971">
      <c r="A9971" s="101"/>
      <c r="B9971" s="90"/>
      <c r="C9971" s="90"/>
    </row>
    <row r="9972">
      <c r="A9972" s="101"/>
      <c r="B9972" s="90"/>
      <c r="C9972" s="90"/>
    </row>
    <row r="9973">
      <c r="A9973" s="101"/>
      <c r="B9973" s="90"/>
      <c r="C9973" s="90"/>
    </row>
    <row r="9974">
      <c r="A9974" s="101"/>
      <c r="B9974" s="90"/>
      <c r="C9974" s="90"/>
    </row>
    <row r="9975">
      <c r="A9975" s="101"/>
      <c r="B9975" s="90"/>
      <c r="C9975" s="90"/>
    </row>
    <row r="9976">
      <c r="A9976" s="101"/>
      <c r="B9976" s="90"/>
      <c r="C9976" s="90"/>
    </row>
    <row r="9977">
      <c r="A9977" s="101"/>
      <c r="B9977" s="90"/>
      <c r="C9977" s="90"/>
    </row>
    <row r="9978">
      <c r="A9978" s="101"/>
      <c r="B9978" s="90"/>
      <c r="C9978" s="90"/>
    </row>
    <row r="9979">
      <c r="A9979" s="101"/>
      <c r="B9979" s="90"/>
      <c r="C9979" s="90"/>
    </row>
    <row r="9980">
      <c r="A9980" s="101"/>
      <c r="B9980" s="90"/>
      <c r="C9980" s="90"/>
    </row>
    <row r="9981">
      <c r="A9981" s="101"/>
      <c r="B9981" s="90"/>
      <c r="C9981" s="90"/>
    </row>
    <row r="9982">
      <c r="A9982" s="101"/>
      <c r="B9982" s="90"/>
      <c r="C9982" s="90"/>
    </row>
    <row r="9983">
      <c r="A9983" s="101"/>
      <c r="B9983" s="90"/>
      <c r="C9983" s="90"/>
    </row>
    <row r="9984">
      <c r="A9984" s="101"/>
      <c r="B9984" s="90"/>
      <c r="C9984" s="90"/>
    </row>
    <row r="9985">
      <c r="A9985" s="101"/>
      <c r="B9985" s="90"/>
      <c r="C9985" s="90"/>
    </row>
    <row r="9986">
      <c r="A9986" s="101"/>
      <c r="B9986" s="90"/>
      <c r="C9986" s="90"/>
    </row>
    <row r="9987">
      <c r="A9987" s="101"/>
      <c r="B9987" s="90"/>
      <c r="C9987" s="90"/>
    </row>
    <row r="9988">
      <c r="A9988" s="101"/>
      <c r="B9988" s="90"/>
      <c r="C9988" s="90"/>
    </row>
    <row r="9989">
      <c r="A9989" s="101"/>
      <c r="B9989" s="90"/>
      <c r="C9989" s="90"/>
    </row>
    <row r="9990">
      <c r="A9990" s="101"/>
      <c r="B9990" s="90"/>
      <c r="C9990" s="90"/>
    </row>
    <row r="9991">
      <c r="A9991" s="101"/>
      <c r="B9991" s="90"/>
      <c r="C9991" s="90"/>
    </row>
    <row r="9992">
      <c r="A9992" s="101"/>
      <c r="B9992" s="90"/>
      <c r="C9992" s="90"/>
    </row>
    <row r="9993">
      <c r="A9993" s="101"/>
      <c r="B9993" s="90"/>
      <c r="C9993" s="90"/>
    </row>
    <row r="9994">
      <c r="A9994" s="101"/>
      <c r="B9994" s="90"/>
      <c r="C9994" s="90"/>
    </row>
    <row r="9995">
      <c r="A9995" s="101"/>
      <c r="B9995" s="90"/>
      <c r="C9995" s="90"/>
    </row>
    <row r="9996">
      <c r="A9996" s="101"/>
      <c r="B9996" s="90"/>
      <c r="C9996" s="90"/>
    </row>
    <row r="9997">
      <c r="A9997" s="101"/>
      <c r="B9997" s="90"/>
      <c r="C9997" s="90"/>
    </row>
    <row r="9998">
      <c r="A9998" s="101"/>
      <c r="B9998" s="90"/>
      <c r="C9998" s="90"/>
    </row>
    <row r="9999">
      <c r="A9999" s="101"/>
      <c r="B9999" s="90"/>
      <c r="C9999" s="90"/>
    </row>
    <row r="10000">
      <c r="A10000" s="101"/>
      <c r="B10000" s="90"/>
      <c r="C10000" s="90"/>
    </row>
    <row r="10001">
      <c r="A10001" s="101"/>
      <c r="B10001" s="90"/>
      <c r="C10001" s="90"/>
    </row>
    <row r="10002">
      <c r="A10002" s="101"/>
      <c r="B10002" s="90"/>
      <c r="C10002" s="90"/>
    </row>
    <row r="10003">
      <c r="A10003" s="101"/>
      <c r="B10003" s="90"/>
      <c r="C10003" s="90"/>
    </row>
    <row r="10004">
      <c r="A10004" s="101"/>
      <c r="B10004" s="90"/>
      <c r="C10004" s="90"/>
    </row>
    <row r="10005">
      <c r="A10005" s="101"/>
      <c r="B10005" s="90"/>
      <c r="C10005" s="90"/>
    </row>
    <row r="10006">
      <c r="A10006" s="101"/>
      <c r="B10006" s="90"/>
      <c r="C10006" s="90"/>
    </row>
    <row r="10007">
      <c r="A10007" s="101"/>
      <c r="B10007" s="90"/>
      <c r="C10007" s="90"/>
    </row>
    <row r="10008">
      <c r="A10008" s="101"/>
      <c r="B10008" s="90"/>
      <c r="C10008" s="90"/>
    </row>
    <row r="10009">
      <c r="A10009" s="101"/>
      <c r="B10009" s="90"/>
      <c r="C10009" s="90"/>
    </row>
    <row r="10010">
      <c r="A10010" s="101"/>
      <c r="B10010" s="90"/>
      <c r="C10010" s="90"/>
    </row>
    <row r="10011">
      <c r="A10011" s="101"/>
      <c r="B10011" s="90"/>
      <c r="C10011" s="90"/>
    </row>
    <row r="10012">
      <c r="A10012" s="101"/>
      <c r="B10012" s="90"/>
      <c r="C10012" s="90"/>
    </row>
    <row r="10013">
      <c r="A10013" s="101"/>
      <c r="B10013" s="90"/>
      <c r="C10013" s="90"/>
    </row>
    <row r="10014">
      <c r="A10014" s="101"/>
      <c r="B10014" s="90"/>
      <c r="C10014" s="90"/>
    </row>
    <row r="10015">
      <c r="A10015" s="101"/>
      <c r="B10015" s="90"/>
      <c r="C10015" s="90"/>
    </row>
    <row r="10016">
      <c r="A10016" s="101"/>
      <c r="B10016" s="90"/>
      <c r="C10016" s="90"/>
    </row>
    <row r="10017">
      <c r="A10017" s="101"/>
      <c r="B10017" s="90"/>
      <c r="C10017" s="90"/>
    </row>
    <row r="10018">
      <c r="A10018" s="101"/>
      <c r="B10018" s="90"/>
      <c r="C10018" s="90"/>
    </row>
    <row r="10019">
      <c r="A10019" s="101"/>
      <c r="B10019" s="90"/>
      <c r="C10019" s="90"/>
    </row>
    <row r="10020">
      <c r="A10020" s="101"/>
      <c r="B10020" s="90"/>
      <c r="C10020" s="90"/>
    </row>
    <row r="10021">
      <c r="A10021" s="101"/>
      <c r="B10021" s="90"/>
      <c r="C10021" s="90"/>
    </row>
    <row r="10022">
      <c r="A10022" s="101"/>
      <c r="B10022" s="90"/>
      <c r="C10022" s="90"/>
    </row>
    <row r="10023">
      <c r="A10023" s="101"/>
      <c r="B10023" s="90"/>
      <c r="C10023" s="90"/>
    </row>
    <row r="10024">
      <c r="A10024" s="101"/>
      <c r="B10024" s="90"/>
      <c r="C10024" s="90"/>
    </row>
    <row r="10025">
      <c r="A10025" s="101"/>
      <c r="B10025" s="90"/>
      <c r="C10025" s="90"/>
    </row>
    <row r="10026">
      <c r="A10026" s="101"/>
      <c r="B10026" s="90"/>
      <c r="C10026" s="90"/>
    </row>
    <row r="10027">
      <c r="A10027" s="101"/>
      <c r="B10027" s="90"/>
      <c r="C10027" s="90"/>
    </row>
    <row r="10028">
      <c r="A10028" s="101"/>
      <c r="B10028" s="90"/>
      <c r="C10028" s="90"/>
    </row>
    <row r="10029">
      <c r="A10029" s="101"/>
      <c r="B10029" s="90"/>
      <c r="C10029" s="90"/>
    </row>
    <row r="10030">
      <c r="A10030" s="101"/>
      <c r="B10030" s="90"/>
      <c r="C10030" s="90"/>
    </row>
    <row r="10031">
      <c r="A10031" s="101"/>
      <c r="B10031" s="90"/>
      <c r="C10031" s="90"/>
    </row>
    <row r="10032">
      <c r="A10032" s="101"/>
      <c r="B10032" s="90"/>
      <c r="C10032" s="90"/>
    </row>
    <row r="10033">
      <c r="A10033" s="101"/>
      <c r="B10033" s="90"/>
      <c r="C10033" s="90"/>
    </row>
    <row r="10034">
      <c r="A10034" s="101"/>
      <c r="B10034" s="90"/>
      <c r="C10034" s="90"/>
    </row>
    <row r="10035">
      <c r="A10035" s="101"/>
      <c r="B10035" s="90"/>
      <c r="C10035" s="90"/>
    </row>
    <row r="10036">
      <c r="A10036" s="101"/>
      <c r="B10036" s="90"/>
      <c r="C10036" s="90"/>
    </row>
    <row r="10037">
      <c r="A10037" s="101"/>
      <c r="B10037" s="90"/>
      <c r="C10037" s="90"/>
    </row>
    <row r="10038">
      <c r="A10038" s="101"/>
      <c r="B10038" s="90"/>
      <c r="C10038" s="90"/>
    </row>
    <row r="10039">
      <c r="A10039" s="101"/>
      <c r="B10039" s="90"/>
      <c r="C10039" s="90"/>
    </row>
    <row r="10040">
      <c r="A10040" s="101"/>
      <c r="B10040" s="90"/>
      <c r="C10040" s="90"/>
    </row>
    <row r="10041">
      <c r="A10041" s="101"/>
      <c r="B10041" s="90"/>
      <c r="C10041" s="90"/>
    </row>
    <row r="10042">
      <c r="A10042" s="101"/>
      <c r="B10042" s="90"/>
      <c r="C10042" s="90"/>
    </row>
    <row r="10043">
      <c r="A10043" s="101"/>
      <c r="B10043" s="90"/>
      <c r="C10043" s="90"/>
    </row>
    <row r="10044">
      <c r="A10044" s="101"/>
      <c r="B10044" s="90"/>
      <c r="C10044" s="90"/>
    </row>
    <row r="10045">
      <c r="A10045" s="101"/>
      <c r="B10045" s="90"/>
      <c r="C10045" s="90"/>
    </row>
    <row r="10046">
      <c r="A10046" s="101"/>
      <c r="B10046" s="90"/>
      <c r="C10046" s="90"/>
    </row>
    <row r="10047">
      <c r="A10047" s="101"/>
      <c r="B10047" s="90"/>
      <c r="C10047" s="90"/>
    </row>
    <row r="10048">
      <c r="A10048" s="101"/>
      <c r="B10048" s="90"/>
      <c r="C10048" s="90"/>
    </row>
    <row r="10049">
      <c r="A10049" s="101"/>
      <c r="B10049" s="90"/>
      <c r="C10049" s="90"/>
    </row>
    <row r="10050">
      <c r="A10050" s="101"/>
      <c r="B10050" s="90"/>
      <c r="C10050" s="90"/>
    </row>
    <row r="10051">
      <c r="A10051" s="101"/>
      <c r="B10051" s="90"/>
      <c r="C10051" s="90"/>
    </row>
    <row r="10052">
      <c r="A10052" s="101"/>
      <c r="B10052" s="90"/>
      <c r="C10052" s="90"/>
    </row>
    <row r="10053">
      <c r="A10053" s="101"/>
      <c r="B10053" s="90"/>
      <c r="C10053" s="90"/>
    </row>
    <row r="10054">
      <c r="A10054" s="101"/>
      <c r="B10054" s="90"/>
      <c r="C10054" s="90"/>
    </row>
    <row r="10055">
      <c r="A10055" s="101"/>
      <c r="B10055" s="90"/>
      <c r="C10055" s="90"/>
    </row>
    <row r="10056">
      <c r="A10056" s="101"/>
      <c r="B10056" s="90"/>
      <c r="C10056" s="90"/>
    </row>
    <row r="10057">
      <c r="A10057" s="101"/>
      <c r="B10057" s="90"/>
      <c r="C10057" s="90"/>
    </row>
    <row r="10058">
      <c r="A10058" s="101"/>
      <c r="B10058" s="90"/>
      <c r="C10058" s="90"/>
    </row>
    <row r="10059">
      <c r="A10059" s="101"/>
      <c r="B10059" s="90"/>
      <c r="C10059" s="90"/>
    </row>
    <row r="10060">
      <c r="A10060" s="101"/>
      <c r="B10060" s="90"/>
      <c r="C10060" s="90"/>
    </row>
    <row r="10061">
      <c r="A10061" s="101"/>
      <c r="B10061" s="90"/>
      <c r="C10061" s="90"/>
    </row>
    <row r="10062">
      <c r="A10062" s="101"/>
      <c r="B10062" s="90"/>
      <c r="C10062" s="90"/>
    </row>
    <row r="10063">
      <c r="A10063" s="101"/>
      <c r="B10063" s="90"/>
      <c r="C10063" s="90"/>
    </row>
    <row r="10064">
      <c r="A10064" s="101"/>
      <c r="B10064" s="90"/>
      <c r="C10064" s="90"/>
    </row>
    <row r="10065">
      <c r="A10065" s="101"/>
      <c r="B10065" s="90"/>
      <c r="C10065" s="90"/>
    </row>
    <row r="10066">
      <c r="A10066" s="101"/>
      <c r="B10066" s="90"/>
      <c r="C10066" s="90"/>
    </row>
    <row r="10067">
      <c r="A10067" s="101"/>
      <c r="B10067" s="90"/>
      <c r="C10067" s="90"/>
    </row>
    <row r="10068">
      <c r="A10068" s="101"/>
      <c r="B10068" s="90"/>
      <c r="C10068" s="90"/>
    </row>
    <row r="10069">
      <c r="A10069" s="101"/>
      <c r="B10069" s="90"/>
      <c r="C10069" s="90"/>
    </row>
    <row r="10070">
      <c r="A10070" s="101"/>
      <c r="B10070" s="90"/>
      <c r="C10070" s="90"/>
    </row>
    <row r="10071">
      <c r="A10071" s="101"/>
      <c r="B10071" s="90"/>
      <c r="C10071" s="90"/>
    </row>
    <row r="10072">
      <c r="A10072" s="101"/>
      <c r="B10072" s="90"/>
      <c r="C10072" s="90"/>
    </row>
    <row r="10073">
      <c r="A10073" s="101"/>
      <c r="B10073" s="90"/>
      <c r="C10073" s="90"/>
    </row>
    <row r="10074">
      <c r="A10074" s="101"/>
      <c r="B10074" s="90"/>
      <c r="C10074" s="90"/>
    </row>
    <row r="10075">
      <c r="A10075" s="101"/>
      <c r="B10075" s="90"/>
      <c r="C10075" s="90"/>
    </row>
    <row r="10076">
      <c r="A10076" s="101"/>
      <c r="B10076" s="90"/>
      <c r="C10076" s="90"/>
    </row>
    <row r="10077">
      <c r="A10077" s="101"/>
      <c r="B10077" s="90"/>
      <c r="C10077" s="90"/>
    </row>
    <row r="10078">
      <c r="A10078" s="101"/>
      <c r="B10078" s="90"/>
      <c r="C10078" s="90"/>
    </row>
    <row r="10079">
      <c r="A10079" s="101"/>
      <c r="B10079" s="90"/>
      <c r="C10079" s="90"/>
    </row>
    <row r="10080">
      <c r="A10080" s="101"/>
      <c r="B10080" s="90"/>
      <c r="C10080" s="90"/>
    </row>
    <row r="10081">
      <c r="A10081" s="101"/>
      <c r="B10081" s="90"/>
      <c r="C10081" s="90"/>
    </row>
    <row r="10082">
      <c r="A10082" s="101"/>
      <c r="B10082" s="90"/>
      <c r="C10082" s="90"/>
    </row>
    <row r="10083">
      <c r="A10083" s="101"/>
      <c r="B10083" s="90"/>
      <c r="C10083" s="90"/>
    </row>
    <row r="10084">
      <c r="A10084" s="101"/>
      <c r="B10084" s="90"/>
      <c r="C10084" s="90"/>
    </row>
    <row r="10085">
      <c r="A10085" s="101"/>
      <c r="B10085" s="90"/>
      <c r="C10085" s="90"/>
    </row>
    <row r="10086">
      <c r="A10086" s="101"/>
      <c r="B10086" s="90"/>
      <c r="C10086" s="90"/>
    </row>
    <row r="10087">
      <c r="A10087" s="101"/>
      <c r="B10087" s="90"/>
      <c r="C10087" s="90"/>
    </row>
    <row r="10088">
      <c r="A10088" s="101"/>
      <c r="B10088" s="90"/>
      <c r="C10088" s="90"/>
    </row>
    <row r="10089">
      <c r="A10089" s="101"/>
      <c r="B10089" s="90"/>
      <c r="C10089" s="90"/>
    </row>
    <row r="10090">
      <c r="A10090" s="101"/>
      <c r="B10090" s="90"/>
      <c r="C10090" s="90"/>
    </row>
    <row r="10091">
      <c r="A10091" s="101"/>
      <c r="B10091" s="90"/>
      <c r="C10091" s="90"/>
    </row>
    <row r="10092">
      <c r="A10092" s="101"/>
      <c r="B10092" s="90"/>
      <c r="C10092" s="90"/>
    </row>
    <row r="10093">
      <c r="A10093" s="101"/>
      <c r="B10093" s="90"/>
      <c r="C10093" s="90"/>
    </row>
    <row r="10094">
      <c r="A10094" s="101"/>
      <c r="B10094" s="90"/>
      <c r="C10094" s="90"/>
    </row>
    <row r="10095">
      <c r="A10095" s="101"/>
      <c r="B10095" s="90"/>
      <c r="C10095" s="90"/>
    </row>
    <row r="10096">
      <c r="A10096" s="101"/>
      <c r="B10096" s="90"/>
      <c r="C10096" s="90"/>
    </row>
    <row r="10097">
      <c r="A10097" s="101"/>
      <c r="B10097" s="90"/>
      <c r="C10097" s="90"/>
    </row>
    <row r="10098">
      <c r="A10098" s="101"/>
      <c r="B10098" s="90"/>
      <c r="C10098" s="90"/>
    </row>
    <row r="10099">
      <c r="A10099" s="101"/>
      <c r="B10099" s="90"/>
      <c r="C10099" s="90"/>
    </row>
    <row r="10100">
      <c r="A10100" s="101"/>
      <c r="B10100" s="90"/>
      <c r="C10100" s="90"/>
    </row>
    <row r="10101">
      <c r="A10101" s="101"/>
      <c r="B10101" s="90"/>
      <c r="C10101" s="90"/>
    </row>
    <row r="10102">
      <c r="A10102" s="101"/>
      <c r="B10102" s="90"/>
      <c r="C10102" s="90"/>
    </row>
    <row r="10103">
      <c r="A10103" s="101"/>
      <c r="B10103" s="90"/>
      <c r="C10103" s="90"/>
    </row>
    <row r="10104">
      <c r="A10104" s="101"/>
      <c r="B10104" s="90"/>
      <c r="C10104" s="90"/>
    </row>
    <row r="10105">
      <c r="A10105" s="101"/>
      <c r="B10105" s="90"/>
      <c r="C10105" s="90"/>
    </row>
    <row r="10106">
      <c r="A10106" s="101"/>
      <c r="B10106" s="90"/>
      <c r="C10106" s="90"/>
    </row>
    <row r="10107">
      <c r="A10107" s="101"/>
      <c r="B10107" s="90"/>
      <c r="C10107" s="90"/>
    </row>
    <row r="10108">
      <c r="A10108" s="101"/>
      <c r="B10108" s="90"/>
      <c r="C10108" s="90"/>
    </row>
    <row r="10109">
      <c r="A10109" s="101"/>
      <c r="B10109" s="90"/>
      <c r="C10109" s="90"/>
    </row>
    <row r="10110">
      <c r="A10110" s="101"/>
      <c r="B10110" s="90"/>
      <c r="C10110" s="90"/>
    </row>
    <row r="10111">
      <c r="A10111" s="101"/>
      <c r="B10111" s="90"/>
      <c r="C10111" s="90"/>
    </row>
    <row r="10112">
      <c r="A10112" s="101"/>
      <c r="B10112" s="90"/>
      <c r="C10112" s="90"/>
    </row>
    <row r="10113">
      <c r="A10113" s="101"/>
      <c r="B10113" s="90"/>
      <c r="C10113" s="90"/>
    </row>
    <row r="10114">
      <c r="A10114" s="101"/>
      <c r="B10114" s="90"/>
      <c r="C10114" s="90"/>
    </row>
    <row r="10115">
      <c r="A10115" s="101"/>
      <c r="B10115" s="90"/>
      <c r="C10115" s="90"/>
    </row>
    <row r="10116">
      <c r="A10116" s="101"/>
      <c r="B10116" s="90"/>
      <c r="C10116" s="90"/>
    </row>
    <row r="10117">
      <c r="A10117" s="101"/>
      <c r="B10117" s="90"/>
      <c r="C10117" s="90"/>
    </row>
    <row r="10118">
      <c r="A10118" s="101"/>
      <c r="B10118" s="90"/>
      <c r="C10118" s="90"/>
    </row>
    <row r="10119">
      <c r="A10119" s="101"/>
      <c r="B10119" s="90"/>
      <c r="C10119" s="90"/>
    </row>
    <row r="10120">
      <c r="A10120" s="101"/>
      <c r="B10120" s="90"/>
      <c r="C10120" s="90"/>
    </row>
    <row r="10121">
      <c r="A10121" s="101"/>
      <c r="B10121" s="90"/>
      <c r="C10121" s="90"/>
    </row>
    <row r="10122">
      <c r="A10122" s="101"/>
      <c r="B10122" s="90"/>
      <c r="C10122" s="90"/>
    </row>
    <row r="10123">
      <c r="A10123" s="101"/>
      <c r="B10123" s="90"/>
      <c r="C10123" s="90"/>
    </row>
    <row r="10124">
      <c r="A10124" s="101"/>
      <c r="B10124" s="90"/>
      <c r="C10124" s="90"/>
    </row>
    <row r="10125">
      <c r="A10125" s="101"/>
      <c r="B10125" s="90"/>
      <c r="C10125" s="90"/>
    </row>
    <row r="10126">
      <c r="A10126" s="101"/>
      <c r="B10126" s="90"/>
      <c r="C10126" s="90"/>
    </row>
    <row r="10127">
      <c r="A10127" s="101"/>
      <c r="B10127" s="90"/>
      <c r="C10127" s="90"/>
    </row>
    <row r="10128">
      <c r="A10128" s="101"/>
      <c r="B10128" s="90"/>
      <c r="C10128" s="90"/>
    </row>
    <row r="10129">
      <c r="A10129" s="101"/>
      <c r="B10129" s="90"/>
      <c r="C10129" s="90"/>
    </row>
    <row r="10130">
      <c r="A10130" s="101"/>
      <c r="B10130" s="90"/>
      <c r="C10130" s="90"/>
    </row>
    <row r="10131">
      <c r="A10131" s="101"/>
      <c r="B10131" s="90"/>
      <c r="C10131" s="90"/>
    </row>
    <row r="10132">
      <c r="A10132" s="101"/>
      <c r="B10132" s="90"/>
      <c r="C10132" s="90"/>
    </row>
    <row r="10133">
      <c r="A10133" s="101"/>
      <c r="B10133" s="90"/>
      <c r="C10133" s="90"/>
    </row>
    <row r="10134">
      <c r="A10134" s="101"/>
      <c r="B10134" s="90"/>
      <c r="C10134" s="90"/>
    </row>
    <row r="10135">
      <c r="A10135" s="101"/>
      <c r="B10135" s="90"/>
      <c r="C10135" s="90"/>
    </row>
    <row r="10136">
      <c r="A10136" s="101"/>
      <c r="B10136" s="90"/>
      <c r="C10136" s="90"/>
    </row>
    <row r="10137">
      <c r="A10137" s="101"/>
      <c r="B10137" s="90"/>
      <c r="C10137" s="90"/>
    </row>
    <row r="10138">
      <c r="A10138" s="101"/>
      <c r="B10138" s="90"/>
      <c r="C10138" s="90"/>
    </row>
    <row r="10139">
      <c r="A10139" s="101"/>
      <c r="B10139" s="90"/>
      <c r="C10139" s="90"/>
    </row>
    <row r="10140">
      <c r="A10140" s="101"/>
      <c r="B10140" s="90"/>
      <c r="C10140" s="90"/>
    </row>
    <row r="10141">
      <c r="A10141" s="101"/>
      <c r="B10141" s="90"/>
      <c r="C10141" s="90"/>
    </row>
    <row r="10142">
      <c r="A10142" s="101"/>
      <c r="B10142" s="90"/>
      <c r="C10142" s="90"/>
    </row>
    <row r="10143">
      <c r="A10143" s="101"/>
      <c r="B10143" s="90"/>
      <c r="C10143" s="90"/>
    </row>
    <row r="10144">
      <c r="A10144" s="101"/>
      <c r="B10144" s="90"/>
      <c r="C10144" s="90"/>
    </row>
    <row r="10145">
      <c r="A10145" s="101"/>
      <c r="B10145" s="90"/>
      <c r="C10145" s="90"/>
    </row>
    <row r="10146">
      <c r="A10146" s="101"/>
      <c r="B10146" s="90"/>
      <c r="C10146" s="90"/>
    </row>
    <row r="10147">
      <c r="A10147" s="101"/>
      <c r="B10147" s="90"/>
      <c r="C10147" s="90"/>
    </row>
    <row r="10148">
      <c r="A10148" s="101"/>
      <c r="B10148" s="90"/>
      <c r="C10148" s="90"/>
    </row>
    <row r="10149">
      <c r="A10149" s="101"/>
      <c r="B10149" s="90"/>
      <c r="C10149" s="90"/>
    </row>
    <row r="10150">
      <c r="A10150" s="101"/>
      <c r="B10150" s="90"/>
      <c r="C10150" s="90"/>
    </row>
    <row r="10151">
      <c r="A10151" s="101"/>
      <c r="B10151" s="90"/>
      <c r="C10151" s="90"/>
    </row>
    <row r="10152">
      <c r="A10152" s="101"/>
      <c r="B10152" s="90"/>
      <c r="C10152" s="90"/>
    </row>
    <row r="10153">
      <c r="A10153" s="101"/>
      <c r="B10153" s="90"/>
      <c r="C10153" s="90"/>
    </row>
    <row r="10154">
      <c r="A10154" s="101"/>
      <c r="B10154" s="90"/>
      <c r="C10154" s="90"/>
    </row>
    <row r="10155">
      <c r="A10155" s="101"/>
      <c r="B10155" s="90"/>
      <c r="C10155" s="90"/>
    </row>
    <row r="10156">
      <c r="A10156" s="101"/>
      <c r="B10156" s="90"/>
      <c r="C10156" s="90"/>
    </row>
    <row r="10157">
      <c r="A10157" s="101"/>
      <c r="B10157" s="90"/>
      <c r="C10157" s="90"/>
    </row>
    <row r="10158">
      <c r="A10158" s="101"/>
      <c r="B10158" s="90"/>
      <c r="C10158" s="90"/>
    </row>
    <row r="10159">
      <c r="A10159" s="101"/>
      <c r="B10159" s="90"/>
      <c r="C10159" s="90"/>
    </row>
    <row r="10160">
      <c r="A10160" s="101"/>
      <c r="B10160" s="90"/>
      <c r="C10160" s="90"/>
    </row>
    <row r="10161">
      <c r="A10161" s="101"/>
      <c r="B10161" s="90"/>
      <c r="C10161" s="90"/>
    </row>
    <row r="10162">
      <c r="A10162" s="101"/>
      <c r="B10162" s="90"/>
      <c r="C10162" s="90"/>
    </row>
    <row r="10163">
      <c r="A10163" s="101"/>
      <c r="B10163" s="90"/>
      <c r="C10163" s="90"/>
    </row>
    <row r="10164">
      <c r="A10164" s="101"/>
      <c r="B10164" s="90"/>
      <c r="C10164" s="90"/>
    </row>
    <row r="10165">
      <c r="A10165" s="101"/>
      <c r="B10165" s="90"/>
      <c r="C10165" s="90"/>
    </row>
    <row r="10166">
      <c r="A10166" s="101"/>
      <c r="B10166" s="90"/>
      <c r="C10166" s="90"/>
    </row>
    <row r="10167">
      <c r="A10167" s="101"/>
      <c r="B10167" s="90"/>
      <c r="C10167" s="90"/>
    </row>
    <row r="10168">
      <c r="A10168" s="101"/>
      <c r="B10168" s="90"/>
      <c r="C10168" s="90"/>
    </row>
    <row r="10169">
      <c r="A10169" s="101"/>
      <c r="B10169" s="90"/>
      <c r="C10169" s="90"/>
    </row>
    <row r="10170">
      <c r="A10170" s="101"/>
      <c r="B10170" s="90"/>
      <c r="C10170" s="90"/>
    </row>
    <row r="10171">
      <c r="A10171" s="101"/>
      <c r="B10171" s="90"/>
      <c r="C10171" s="90"/>
    </row>
    <row r="10172">
      <c r="A10172" s="101"/>
      <c r="B10172" s="90"/>
      <c r="C10172" s="90"/>
    </row>
    <row r="10173">
      <c r="A10173" s="101"/>
      <c r="B10173" s="90"/>
      <c r="C10173" s="90"/>
    </row>
    <row r="10174">
      <c r="A10174" s="101"/>
      <c r="B10174" s="90"/>
      <c r="C10174" s="90"/>
    </row>
    <row r="10175">
      <c r="A10175" s="101"/>
      <c r="B10175" s="90"/>
      <c r="C10175" s="90"/>
    </row>
    <row r="10176">
      <c r="A10176" s="101"/>
      <c r="B10176" s="90"/>
      <c r="C10176" s="90"/>
    </row>
    <row r="10177">
      <c r="A10177" s="101"/>
      <c r="B10177" s="90"/>
      <c r="C10177" s="90"/>
    </row>
    <row r="10178">
      <c r="A10178" s="101"/>
      <c r="B10178" s="90"/>
      <c r="C10178" s="90"/>
    </row>
    <row r="10179">
      <c r="A10179" s="101"/>
      <c r="B10179" s="90"/>
      <c r="C10179" s="90"/>
    </row>
    <row r="10180">
      <c r="A10180" s="101"/>
      <c r="B10180" s="90"/>
      <c r="C10180" s="90"/>
    </row>
    <row r="10181">
      <c r="A10181" s="101"/>
      <c r="B10181" s="90"/>
      <c r="C10181" s="90"/>
    </row>
    <row r="10182">
      <c r="A10182" s="101"/>
      <c r="B10182" s="90"/>
      <c r="C10182" s="90"/>
    </row>
    <row r="10183">
      <c r="A10183" s="101"/>
      <c r="B10183" s="90"/>
      <c r="C10183" s="90"/>
    </row>
    <row r="10184">
      <c r="A10184" s="101"/>
      <c r="B10184" s="90"/>
      <c r="C10184" s="90"/>
    </row>
    <row r="10185">
      <c r="A10185" s="101"/>
      <c r="B10185" s="90"/>
      <c r="C10185" s="90"/>
    </row>
    <row r="10186">
      <c r="A10186" s="101"/>
      <c r="B10186" s="90"/>
      <c r="C10186" s="90"/>
    </row>
    <row r="10187">
      <c r="A10187" s="101"/>
      <c r="B10187" s="90"/>
      <c r="C10187" s="90"/>
    </row>
    <row r="10188">
      <c r="A10188" s="101"/>
      <c r="B10188" s="90"/>
      <c r="C10188" s="90"/>
    </row>
    <row r="10189">
      <c r="A10189" s="101"/>
      <c r="B10189" s="90"/>
      <c r="C10189" s="90"/>
    </row>
    <row r="10190">
      <c r="A10190" s="101"/>
      <c r="B10190" s="90"/>
      <c r="C10190" s="90"/>
    </row>
    <row r="10191">
      <c r="A10191" s="101"/>
      <c r="B10191" s="90"/>
      <c r="C10191" s="90"/>
    </row>
    <row r="10192">
      <c r="A10192" s="101"/>
      <c r="B10192" s="90"/>
      <c r="C10192" s="90"/>
    </row>
    <row r="10193">
      <c r="A10193" s="101"/>
      <c r="B10193" s="90"/>
      <c r="C10193" s="90"/>
    </row>
    <row r="10194">
      <c r="A10194" s="101"/>
      <c r="B10194" s="90"/>
      <c r="C10194" s="90"/>
    </row>
    <row r="10195">
      <c r="A10195" s="101"/>
      <c r="B10195" s="90"/>
      <c r="C10195" s="90"/>
    </row>
    <row r="10196">
      <c r="A10196" s="101"/>
      <c r="B10196" s="90"/>
      <c r="C10196" s="90"/>
    </row>
    <row r="10197">
      <c r="A10197" s="101"/>
      <c r="B10197" s="90"/>
      <c r="C10197" s="90"/>
    </row>
    <row r="10198">
      <c r="A10198" s="101"/>
      <c r="B10198" s="90"/>
      <c r="C10198" s="90"/>
    </row>
    <row r="10199">
      <c r="A10199" s="101"/>
      <c r="B10199" s="90"/>
      <c r="C10199" s="90"/>
    </row>
    <row r="10200">
      <c r="A10200" s="101"/>
      <c r="B10200" s="90"/>
      <c r="C10200" s="90"/>
    </row>
    <row r="10201">
      <c r="A10201" s="101"/>
      <c r="B10201" s="90"/>
      <c r="C10201" s="90"/>
    </row>
    <row r="10202">
      <c r="A10202" s="101"/>
      <c r="B10202" s="90"/>
      <c r="C10202" s="90"/>
    </row>
    <row r="10203">
      <c r="A10203" s="101"/>
      <c r="B10203" s="90"/>
      <c r="C10203" s="90"/>
    </row>
    <row r="10204">
      <c r="A10204" s="101"/>
      <c r="B10204" s="90"/>
      <c r="C10204" s="90"/>
    </row>
    <row r="10205">
      <c r="A10205" s="101"/>
      <c r="B10205" s="90"/>
      <c r="C10205" s="90"/>
    </row>
    <row r="10206">
      <c r="A10206" s="101"/>
      <c r="B10206" s="90"/>
      <c r="C10206" s="90"/>
    </row>
    <row r="10207">
      <c r="A10207" s="101"/>
      <c r="B10207" s="90"/>
      <c r="C10207" s="90"/>
    </row>
    <row r="10208">
      <c r="A10208" s="101"/>
      <c r="B10208" s="90"/>
      <c r="C10208" s="90"/>
    </row>
    <row r="10209">
      <c r="A10209" s="101"/>
      <c r="B10209" s="90"/>
      <c r="C10209" s="90"/>
    </row>
    <row r="10210">
      <c r="A10210" s="101"/>
      <c r="B10210" s="90"/>
      <c r="C10210" s="90"/>
    </row>
    <row r="10211">
      <c r="A10211" s="101"/>
      <c r="B10211" s="90"/>
      <c r="C10211" s="90"/>
    </row>
    <row r="10212">
      <c r="A10212" s="101"/>
      <c r="B10212" s="90"/>
      <c r="C10212" s="90"/>
    </row>
    <row r="10213">
      <c r="A10213" s="101"/>
      <c r="B10213" s="90"/>
      <c r="C10213" s="90"/>
    </row>
    <row r="10214">
      <c r="A10214" s="101"/>
      <c r="B10214" s="90"/>
      <c r="C10214" s="90"/>
    </row>
    <row r="10215">
      <c r="A10215" s="101"/>
      <c r="B10215" s="90"/>
      <c r="C10215" s="90"/>
    </row>
    <row r="10216">
      <c r="A10216" s="101"/>
      <c r="B10216" s="90"/>
      <c r="C10216" s="90"/>
    </row>
    <row r="10217">
      <c r="A10217" s="101"/>
      <c r="B10217" s="90"/>
      <c r="C10217" s="90"/>
    </row>
    <row r="10218">
      <c r="A10218" s="101"/>
      <c r="B10218" s="90"/>
      <c r="C10218" s="90"/>
    </row>
    <row r="10219">
      <c r="A10219" s="101"/>
      <c r="B10219" s="90"/>
      <c r="C10219" s="90"/>
    </row>
    <row r="10220">
      <c r="A10220" s="101"/>
      <c r="B10220" s="90"/>
      <c r="C10220" s="90"/>
    </row>
    <row r="10221">
      <c r="A10221" s="101"/>
      <c r="B10221" s="90"/>
      <c r="C10221" s="90"/>
    </row>
    <row r="10222">
      <c r="A10222" s="101"/>
      <c r="B10222" s="90"/>
      <c r="C10222" s="90"/>
    </row>
    <row r="10223">
      <c r="A10223" s="101"/>
      <c r="B10223" s="90"/>
      <c r="C10223" s="90"/>
    </row>
    <row r="10224">
      <c r="A10224" s="101"/>
      <c r="B10224" s="90"/>
      <c r="C10224" s="90"/>
    </row>
    <row r="10225">
      <c r="A10225" s="101"/>
      <c r="B10225" s="90"/>
      <c r="C10225" s="90"/>
    </row>
    <row r="10226">
      <c r="A10226" s="101"/>
      <c r="B10226" s="90"/>
      <c r="C10226" s="90"/>
    </row>
    <row r="10227">
      <c r="A10227" s="101"/>
      <c r="B10227" s="90"/>
      <c r="C10227" s="90"/>
    </row>
    <row r="10228">
      <c r="A10228" s="101"/>
      <c r="B10228" s="90"/>
      <c r="C10228" s="90"/>
    </row>
    <row r="10229">
      <c r="A10229" s="101"/>
      <c r="B10229" s="90"/>
      <c r="C10229" s="90"/>
    </row>
    <row r="10230">
      <c r="A10230" s="101"/>
      <c r="B10230" s="90"/>
      <c r="C10230" s="90"/>
    </row>
    <row r="10231">
      <c r="A10231" s="101"/>
      <c r="B10231" s="90"/>
      <c r="C10231" s="90"/>
    </row>
    <row r="10232">
      <c r="A10232" s="101"/>
      <c r="B10232" s="90"/>
      <c r="C10232" s="90"/>
    </row>
    <row r="10233">
      <c r="A10233" s="101"/>
      <c r="B10233" s="90"/>
      <c r="C10233" s="90"/>
    </row>
    <row r="10234">
      <c r="A10234" s="101"/>
      <c r="B10234" s="90"/>
      <c r="C10234" s="90"/>
    </row>
    <row r="10235">
      <c r="A10235" s="101"/>
      <c r="B10235" s="90"/>
      <c r="C10235" s="90"/>
    </row>
    <row r="10236">
      <c r="A10236" s="101"/>
      <c r="B10236" s="90"/>
      <c r="C10236" s="90"/>
    </row>
    <row r="10237">
      <c r="A10237" s="101"/>
      <c r="B10237" s="90"/>
      <c r="C10237" s="90"/>
    </row>
    <row r="10238">
      <c r="A10238" s="101"/>
      <c r="B10238" s="90"/>
      <c r="C10238" s="90"/>
    </row>
    <row r="10239">
      <c r="A10239" s="101"/>
      <c r="B10239" s="90"/>
      <c r="C10239" s="90"/>
    </row>
    <row r="10240">
      <c r="A10240" s="101"/>
      <c r="B10240" s="90"/>
      <c r="C10240" s="90"/>
    </row>
    <row r="10241">
      <c r="A10241" s="101"/>
      <c r="B10241" s="90"/>
      <c r="C10241" s="90"/>
    </row>
    <row r="10242">
      <c r="A10242" s="101"/>
      <c r="B10242" s="90"/>
      <c r="C10242" s="90"/>
    </row>
    <row r="10243">
      <c r="A10243" s="101"/>
      <c r="B10243" s="90"/>
      <c r="C10243" s="90"/>
    </row>
    <row r="10244">
      <c r="A10244" s="101"/>
      <c r="B10244" s="90"/>
      <c r="C10244" s="90"/>
    </row>
    <row r="10245">
      <c r="A10245" s="101"/>
      <c r="B10245" s="90"/>
      <c r="C10245" s="90"/>
    </row>
    <row r="10246">
      <c r="A10246" s="101"/>
      <c r="B10246" s="90"/>
      <c r="C10246" s="90"/>
    </row>
    <row r="10247">
      <c r="A10247" s="101"/>
      <c r="B10247" s="90"/>
      <c r="C10247" s="90"/>
    </row>
    <row r="10248">
      <c r="A10248" s="101"/>
      <c r="B10248" s="90"/>
      <c r="C10248" s="90"/>
    </row>
    <row r="10249">
      <c r="A10249" s="101"/>
      <c r="B10249" s="90"/>
      <c r="C10249" s="90"/>
    </row>
    <row r="10250">
      <c r="A10250" s="101"/>
      <c r="B10250" s="90"/>
      <c r="C10250" s="90"/>
    </row>
    <row r="10251">
      <c r="A10251" s="101"/>
      <c r="B10251" s="90"/>
      <c r="C10251" s="90"/>
    </row>
    <row r="10252">
      <c r="A10252" s="101"/>
      <c r="B10252" s="90"/>
      <c r="C10252" s="90"/>
    </row>
    <row r="10253">
      <c r="A10253" s="101"/>
      <c r="B10253" s="90"/>
      <c r="C10253" s="90"/>
    </row>
    <row r="10254">
      <c r="A10254" s="101"/>
      <c r="B10254" s="90"/>
      <c r="C10254" s="90"/>
    </row>
    <row r="10255">
      <c r="A10255" s="101"/>
      <c r="B10255" s="90"/>
      <c r="C10255" s="90"/>
    </row>
    <row r="10256">
      <c r="A10256" s="101"/>
      <c r="B10256" s="90"/>
      <c r="C10256" s="90"/>
    </row>
    <row r="10257">
      <c r="A10257" s="101"/>
      <c r="B10257" s="90"/>
      <c r="C10257" s="90"/>
    </row>
    <row r="10258">
      <c r="A10258" s="101"/>
      <c r="B10258" s="90"/>
      <c r="C10258" s="90"/>
    </row>
    <row r="10259">
      <c r="A10259" s="101"/>
      <c r="B10259" s="90"/>
      <c r="C10259" s="90"/>
    </row>
    <row r="10260">
      <c r="A10260" s="101"/>
      <c r="B10260" s="90"/>
      <c r="C10260" s="90"/>
    </row>
    <row r="10261">
      <c r="A10261" s="101"/>
      <c r="B10261" s="90"/>
      <c r="C10261" s="90"/>
    </row>
    <row r="10262">
      <c r="A10262" s="101"/>
      <c r="B10262" s="90"/>
      <c r="C10262" s="90"/>
    </row>
    <row r="10263">
      <c r="A10263" s="101"/>
      <c r="B10263" s="90"/>
      <c r="C10263" s="90"/>
    </row>
    <row r="10264">
      <c r="A10264" s="101"/>
      <c r="B10264" s="90"/>
      <c r="C10264" s="90"/>
    </row>
    <row r="10265">
      <c r="A10265" s="101"/>
      <c r="B10265" s="90"/>
      <c r="C10265" s="90"/>
    </row>
    <row r="10266">
      <c r="A10266" s="101"/>
      <c r="B10266" s="90"/>
      <c r="C10266" s="90"/>
    </row>
    <row r="10267">
      <c r="A10267" s="101"/>
      <c r="B10267" s="90"/>
      <c r="C10267" s="90"/>
    </row>
    <row r="10268">
      <c r="A10268" s="101"/>
      <c r="B10268" s="90"/>
      <c r="C10268" s="90"/>
    </row>
    <row r="10269">
      <c r="A10269" s="101"/>
      <c r="B10269" s="90"/>
      <c r="C10269" s="90"/>
    </row>
    <row r="10270">
      <c r="A10270" s="101"/>
      <c r="B10270" s="90"/>
      <c r="C10270" s="90"/>
    </row>
    <row r="10271">
      <c r="A10271" s="101"/>
      <c r="B10271" s="90"/>
      <c r="C10271" s="90"/>
    </row>
    <row r="10272">
      <c r="A10272" s="101"/>
      <c r="B10272" s="90"/>
      <c r="C10272" s="90"/>
    </row>
    <row r="10273">
      <c r="A10273" s="101"/>
      <c r="B10273" s="90"/>
      <c r="C10273" s="90"/>
    </row>
    <row r="10274">
      <c r="A10274" s="101"/>
      <c r="B10274" s="90"/>
      <c r="C10274" s="90"/>
    </row>
    <row r="10275">
      <c r="A10275" s="101"/>
      <c r="B10275" s="90"/>
      <c r="C10275" s="90"/>
    </row>
    <row r="10276">
      <c r="A10276" s="101"/>
      <c r="B10276" s="90"/>
      <c r="C10276" s="90"/>
    </row>
    <row r="10277">
      <c r="A10277" s="101"/>
      <c r="B10277" s="90"/>
      <c r="C10277" s="90"/>
    </row>
    <row r="10278">
      <c r="A10278" s="101"/>
      <c r="B10278" s="90"/>
      <c r="C10278" s="90"/>
    </row>
    <row r="10279">
      <c r="A10279" s="101"/>
      <c r="B10279" s="90"/>
      <c r="C10279" s="90"/>
    </row>
    <row r="10280">
      <c r="A10280" s="101"/>
      <c r="B10280" s="90"/>
      <c r="C10280" s="90"/>
    </row>
    <row r="10281">
      <c r="A10281" s="101"/>
      <c r="B10281" s="90"/>
      <c r="C10281" s="90"/>
    </row>
    <row r="10282">
      <c r="A10282" s="101"/>
      <c r="B10282" s="90"/>
      <c r="C10282" s="90"/>
    </row>
    <row r="10283">
      <c r="A10283" s="101"/>
      <c r="B10283" s="90"/>
      <c r="C10283" s="90"/>
    </row>
    <row r="10284">
      <c r="A10284" s="101"/>
      <c r="B10284" s="90"/>
      <c r="C10284" s="90"/>
    </row>
    <row r="10285">
      <c r="A10285" s="101"/>
      <c r="B10285" s="90"/>
      <c r="C10285" s="90"/>
    </row>
    <row r="10286">
      <c r="A10286" s="101"/>
      <c r="B10286" s="90"/>
      <c r="C10286" s="90"/>
    </row>
    <row r="10287">
      <c r="A10287" s="101"/>
      <c r="B10287" s="90"/>
      <c r="C10287" s="90"/>
    </row>
    <row r="10288">
      <c r="A10288" s="101"/>
      <c r="B10288" s="90"/>
      <c r="C10288" s="90"/>
    </row>
    <row r="10289">
      <c r="A10289" s="101"/>
      <c r="B10289" s="90"/>
      <c r="C10289" s="90"/>
    </row>
    <row r="10290">
      <c r="A10290" s="101"/>
      <c r="B10290" s="90"/>
      <c r="C10290" s="90"/>
    </row>
    <row r="10291">
      <c r="A10291" s="101"/>
      <c r="B10291" s="90"/>
      <c r="C10291" s="90"/>
    </row>
    <row r="10292">
      <c r="A10292" s="101"/>
      <c r="B10292" s="90"/>
      <c r="C10292" s="90"/>
    </row>
    <row r="10293">
      <c r="A10293" s="101"/>
      <c r="B10293" s="90"/>
      <c r="C10293" s="90"/>
    </row>
    <row r="10294">
      <c r="A10294" s="101"/>
      <c r="B10294" s="90"/>
      <c r="C10294" s="90"/>
    </row>
    <row r="10295">
      <c r="A10295" s="101"/>
      <c r="B10295" s="90"/>
      <c r="C10295" s="90"/>
    </row>
    <row r="10296">
      <c r="A10296" s="101"/>
      <c r="B10296" s="90"/>
      <c r="C10296" s="90"/>
    </row>
    <row r="10297">
      <c r="A10297" s="101"/>
      <c r="B10297" s="90"/>
      <c r="C10297" s="90"/>
    </row>
    <row r="10298">
      <c r="A10298" s="101"/>
      <c r="B10298" s="90"/>
      <c r="C10298" s="90"/>
    </row>
    <row r="10299">
      <c r="A10299" s="101"/>
      <c r="B10299" s="90"/>
      <c r="C10299" s="90"/>
    </row>
    <row r="10300">
      <c r="A10300" s="101"/>
      <c r="B10300" s="90"/>
      <c r="C10300" s="90"/>
    </row>
    <row r="10301">
      <c r="A10301" s="101"/>
      <c r="B10301" s="90"/>
      <c r="C10301" s="90"/>
    </row>
    <row r="10302">
      <c r="A10302" s="101"/>
      <c r="B10302" s="90"/>
      <c r="C10302" s="90"/>
    </row>
    <row r="10303">
      <c r="A10303" s="101"/>
      <c r="B10303" s="90"/>
      <c r="C10303" s="90"/>
    </row>
    <row r="10304">
      <c r="A10304" s="101"/>
      <c r="B10304" s="90"/>
      <c r="C10304" s="90"/>
    </row>
    <row r="10305">
      <c r="A10305" s="101"/>
      <c r="B10305" s="90"/>
      <c r="C10305" s="90"/>
    </row>
    <row r="10306">
      <c r="A10306" s="101"/>
      <c r="B10306" s="90"/>
      <c r="C10306" s="90"/>
    </row>
    <row r="10307">
      <c r="A10307" s="101"/>
      <c r="B10307" s="90"/>
      <c r="C10307" s="90"/>
    </row>
    <row r="10308">
      <c r="A10308" s="101"/>
      <c r="B10308" s="90"/>
      <c r="C10308" s="90"/>
    </row>
    <row r="10309">
      <c r="A10309" s="101"/>
      <c r="B10309" s="90"/>
      <c r="C10309" s="90"/>
    </row>
    <row r="10310">
      <c r="A10310" s="101"/>
      <c r="B10310" s="90"/>
      <c r="C10310" s="90"/>
    </row>
    <row r="10311">
      <c r="A10311" s="101"/>
      <c r="B10311" s="90"/>
      <c r="C10311" s="90"/>
    </row>
    <row r="10312">
      <c r="A10312" s="101"/>
      <c r="B10312" s="90"/>
      <c r="C10312" s="90"/>
    </row>
    <row r="10313">
      <c r="A10313" s="101"/>
      <c r="B10313" s="90"/>
      <c r="C10313" s="90"/>
    </row>
    <row r="10314">
      <c r="A10314" s="101"/>
      <c r="B10314" s="90"/>
      <c r="C10314" s="90"/>
    </row>
    <row r="10315">
      <c r="A10315" s="101"/>
      <c r="B10315" s="90"/>
      <c r="C10315" s="90"/>
    </row>
    <row r="10316">
      <c r="A10316" s="101"/>
      <c r="B10316" s="90"/>
      <c r="C10316" s="90"/>
    </row>
    <row r="10317">
      <c r="A10317" s="101"/>
      <c r="B10317" s="90"/>
      <c r="C10317" s="90"/>
    </row>
    <row r="10318">
      <c r="A10318" s="101"/>
      <c r="B10318" s="90"/>
      <c r="C10318" s="90"/>
    </row>
    <row r="10319">
      <c r="A10319" s="101"/>
      <c r="B10319" s="90"/>
      <c r="C10319" s="90"/>
    </row>
    <row r="10320">
      <c r="A10320" s="101"/>
      <c r="B10320" s="90"/>
      <c r="C10320" s="90"/>
    </row>
    <row r="10321">
      <c r="A10321" s="101"/>
      <c r="B10321" s="90"/>
      <c r="C10321" s="90"/>
    </row>
    <row r="10322">
      <c r="A10322" s="101"/>
      <c r="B10322" s="90"/>
      <c r="C10322" s="90"/>
    </row>
    <row r="10323">
      <c r="A10323" s="101"/>
      <c r="B10323" s="90"/>
      <c r="C10323" s="90"/>
    </row>
    <row r="10324">
      <c r="A10324" s="101"/>
      <c r="B10324" s="90"/>
      <c r="C10324" s="90"/>
    </row>
    <row r="10325">
      <c r="A10325" s="101"/>
      <c r="B10325" s="90"/>
      <c r="C10325" s="90"/>
    </row>
    <row r="10326">
      <c r="A10326" s="101"/>
      <c r="B10326" s="90"/>
      <c r="C10326" s="90"/>
    </row>
    <row r="10327">
      <c r="A10327" s="101"/>
      <c r="B10327" s="90"/>
      <c r="C10327" s="90"/>
    </row>
    <row r="10328">
      <c r="A10328" s="101"/>
      <c r="B10328" s="90"/>
      <c r="C10328" s="90"/>
    </row>
    <row r="10329">
      <c r="A10329" s="101"/>
      <c r="B10329" s="90"/>
      <c r="C10329" s="90"/>
    </row>
    <row r="10330">
      <c r="A10330" s="101"/>
      <c r="B10330" s="90"/>
      <c r="C10330" s="90"/>
    </row>
    <row r="10331">
      <c r="A10331" s="101"/>
      <c r="B10331" s="90"/>
      <c r="C10331" s="90"/>
    </row>
    <row r="10332">
      <c r="A10332" s="101"/>
      <c r="B10332" s="90"/>
      <c r="C10332" s="90"/>
    </row>
    <row r="10333">
      <c r="A10333" s="101"/>
      <c r="B10333" s="90"/>
      <c r="C10333" s="90"/>
    </row>
    <row r="10334">
      <c r="A10334" s="101"/>
      <c r="B10334" s="90"/>
      <c r="C10334" s="90"/>
    </row>
    <row r="10335">
      <c r="A10335" s="101"/>
      <c r="B10335" s="90"/>
      <c r="C10335" s="90"/>
    </row>
    <row r="10336">
      <c r="A10336" s="101"/>
      <c r="B10336" s="90"/>
      <c r="C10336" s="90"/>
    </row>
    <row r="10337">
      <c r="A10337" s="101"/>
      <c r="B10337" s="90"/>
      <c r="C10337" s="90"/>
    </row>
    <row r="10338">
      <c r="A10338" s="101"/>
      <c r="B10338" s="90"/>
      <c r="C10338" s="90"/>
    </row>
    <row r="10339">
      <c r="A10339" s="101"/>
      <c r="B10339" s="90"/>
      <c r="C10339" s="90"/>
    </row>
    <row r="10340">
      <c r="A10340" s="101"/>
      <c r="B10340" s="90"/>
      <c r="C10340" s="90"/>
    </row>
    <row r="10341">
      <c r="A10341" s="101"/>
      <c r="B10341" s="90"/>
      <c r="C10341" s="90"/>
    </row>
    <row r="10342">
      <c r="A10342" s="101"/>
      <c r="B10342" s="90"/>
      <c r="C10342" s="90"/>
    </row>
    <row r="10343">
      <c r="A10343" s="101"/>
      <c r="B10343" s="90"/>
      <c r="C10343" s="90"/>
    </row>
    <row r="10344">
      <c r="A10344" s="101"/>
      <c r="B10344" s="90"/>
      <c r="C10344" s="90"/>
    </row>
    <row r="10345">
      <c r="A10345" s="101"/>
      <c r="B10345" s="90"/>
      <c r="C10345" s="90"/>
    </row>
    <row r="10346">
      <c r="A10346" s="101"/>
      <c r="B10346" s="90"/>
      <c r="C10346" s="90"/>
    </row>
    <row r="10347">
      <c r="A10347" s="101"/>
      <c r="B10347" s="90"/>
      <c r="C10347" s="90"/>
    </row>
    <row r="10348">
      <c r="A10348" s="101"/>
      <c r="B10348" s="90"/>
      <c r="C10348" s="90"/>
    </row>
    <row r="10349">
      <c r="A10349" s="101"/>
      <c r="B10349" s="90"/>
      <c r="C10349" s="90"/>
    </row>
    <row r="10350">
      <c r="A10350" s="101"/>
      <c r="B10350" s="90"/>
      <c r="C10350" s="90"/>
    </row>
    <row r="10351">
      <c r="A10351" s="101"/>
      <c r="B10351" s="90"/>
      <c r="C10351" s="90"/>
    </row>
    <row r="10352">
      <c r="A10352" s="101"/>
      <c r="B10352" s="90"/>
      <c r="C10352" s="90"/>
    </row>
    <row r="10353">
      <c r="A10353" s="101"/>
      <c r="B10353" s="90"/>
      <c r="C10353" s="90"/>
    </row>
    <row r="10354">
      <c r="A10354" s="101"/>
      <c r="B10354" s="90"/>
      <c r="C10354" s="90"/>
    </row>
    <row r="10355">
      <c r="A10355" s="101"/>
      <c r="B10355" s="90"/>
      <c r="C10355" s="90"/>
    </row>
    <row r="10356">
      <c r="A10356" s="101"/>
      <c r="B10356" s="90"/>
      <c r="C10356" s="90"/>
    </row>
    <row r="10357">
      <c r="A10357" s="101"/>
      <c r="B10357" s="90"/>
      <c r="C10357" s="90"/>
    </row>
    <row r="10358">
      <c r="A10358" s="101"/>
      <c r="B10358" s="90"/>
      <c r="C10358" s="90"/>
    </row>
    <row r="10359">
      <c r="A10359" s="101"/>
      <c r="B10359" s="90"/>
      <c r="C10359" s="90"/>
    </row>
    <row r="10360">
      <c r="A10360" s="101"/>
      <c r="B10360" s="90"/>
      <c r="C10360" s="90"/>
    </row>
    <row r="10361">
      <c r="A10361" s="101"/>
      <c r="B10361" s="90"/>
      <c r="C10361" s="90"/>
    </row>
    <row r="10362">
      <c r="A10362" s="101"/>
      <c r="B10362" s="90"/>
      <c r="C10362" s="90"/>
    </row>
    <row r="10363">
      <c r="A10363" s="101"/>
      <c r="B10363" s="90"/>
      <c r="C10363" s="90"/>
    </row>
    <row r="10364">
      <c r="A10364" s="101"/>
      <c r="B10364" s="90"/>
      <c r="C10364" s="90"/>
    </row>
    <row r="10365">
      <c r="A10365" s="101"/>
      <c r="B10365" s="90"/>
      <c r="C10365" s="90"/>
    </row>
    <row r="10366">
      <c r="A10366" s="101"/>
      <c r="B10366" s="90"/>
      <c r="C10366" s="90"/>
    </row>
    <row r="10367">
      <c r="A10367" s="101"/>
      <c r="B10367" s="90"/>
      <c r="C10367" s="90"/>
    </row>
    <row r="10368">
      <c r="A10368" s="101"/>
      <c r="B10368" s="90"/>
      <c r="C10368" s="90"/>
    </row>
    <row r="10369">
      <c r="A10369" s="101"/>
      <c r="B10369" s="90"/>
      <c r="C10369" s="90"/>
    </row>
    <row r="10370">
      <c r="A10370" s="101"/>
      <c r="B10370" s="90"/>
      <c r="C10370" s="90"/>
    </row>
    <row r="10371">
      <c r="A10371" s="101"/>
      <c r="B10371" s="90"/>
      <c r="C10371" s="90"/>
    </row>
    <row r="10372">
      <c r="A10372" s="101"/>
      <c r="B10372" s="90"/>
      <c r="C10372" s="90"/>
    </row>
    <row r="10373">
      <c r="A10373" s="101"/>
      <c r="B10373" s="90"/>
      <c r="C10373" s="90"/>
    </row>
    <row r="10374">
      <c r="A10374" s="101"/>
      <c r="B10374" s="90"/>
      <c r="C10374" s="90"/>
    </row>
    <row r="10375">
      <c r="A10375" s="101"/>
      <c r="B10375" s="90"/>
      <c r="C10375" s="90"/>
    </row>
    <row r="10376">
      <c r="A10376" s="101"/>
      <c r="B10376" s="90"/>
      <c r="C10376" s="90"/>
    </row>
    <row r="10377">
      <c r="A10377" s="101"/>
      <c r="B10377" s="90"/>
      <c r="C10377" s="90"/>
    </row>
    <row r="10378">
      <c r="A10378" s="101"/>
      <c r="B10378" s="90"/>
      <c r="C10378" s="90"/>
    </row>
    <row r="10379">
      <c r="A10379" s="101"/>
      <c r="B10379" s="90"/>
      <c r="C10379" s="90"/>
    </row>
    <row r="10380">
      <c r="A10380" s="101"/>
      <c r="B10380" s="90"/>
      <c r="C10380" s="90"/>
    </row>
    <row r="10381">
      <c r="A10381" s="101"/>
      <c r="B10381" s="90"/>
      <c r="C10381" s="90"/>
    </row>
    <row r="10382">
      <c r="A10382" s="101"/>
      <c r="B10382" s="90"/>
      <c r="C10382" s="90"/>
    </row>
    <row r="10383">
      <c r="A10383" s="101"/>
      <c r="B10383" s="90"/>
      <c r="C10383" s="90"/>
    </row>
    <row r="10384">
      <c r="A10384" s="101"/>
      <c r="B10384" s="90"/>
      <c r="C10384" s="90"/>
    </row>
    <row r="10385">
      <c r="A10385" s="101"/>
      <c r="B10385" s="90"/>
      <c r="C10385" s="90"/>
    </row>
    <row r="10386">
      <c r="A10386" s="101"/>
      <c r="B10386" s="90"/>
      <c r="C10386" s="90"/>
    </row>
    <row r="10387">
      <c r="A10387" s="101"/>
      <c r="B10387" s="90"/>
      <c r="C10387" s="90"/>
    </row>
    <row r="10388">
      <c r="A10388" s="101"/>
      <c r="B10388" s="90"/>
      <c r="C10388" s="90"/>
    </row>
    <row r="10389">
      <c r="A10389" s="101"/>
      <c r="B10389" s="90"/>
      <c r="C10389" s="90"/>
    </row>
    <row r="10390">
      <c r="A10390" s="101"/>
      <c r="B10390" s="90"/>
      <c r="C10390" s="90"/>
    </row>
    <row r="10391">
      <c r="A10391" s="101"/>
      <c r="B10391" s="90"/>
      <c r="C10391" s="90"/>
    </row>
    <row r="10392">
      <c r="A10392" s="101"/>
      <c r="B10392" s="90"/>
      <c r="C10392" s="90"/>
    </row>
    <row r="10393">
      <c r="A10393" s="101"/>
      <c r="B10393" s="90"/>
      <c r="C10393" s="90"/>
    </row>
    <row r="10394">
      <c r="A10394" s="101"/>
      <c r="B10394" s="90"/>
      <c r="C10394" s="90"/>
    </row>
    <row r="10395">
      <c r="A10395" s="101"/>
      <c r="B10395" s="90"/>
      <c r="C10395" s="90"/>
    </row>
    <row r="10396">
      <c r="A10396" s="101"/>
      <c r="B10396" s="90"/>
      <c r="C10396" s="90"/>
    </row>
    <row r="10397">
      <c r="A10397" s="101"/>
      <c r="B10397" s="90"/>
      <c r="C10397" s="90"/>
    </row>
    <row r="10398">
      <c r="A10398" s="101"/>
      <c r="B10398" s="90"/>
      <c r="C10398" s="90"/>
    </row>
    <row r="10399">
      <c r="A10399" s="101"/>
      <c r="B10399" s="90"/>
      <c r="C10399" s="90"/>
    </row>
    <row r="10400">
      <c r="A10400" s="101"/>
      <c r="B10400" s="90"/>
      <c r="C10400" s="90"/>
    </row>
    <row r="10401">
      <c r="A10401" s="101"/>
      <c r="B10401" s="90"/>
      <c r="C10401" s="90"/>
    </row>
    <row r="10402">
      <c r="A10402" s="101"/>
      <c r="B10402" s="90"/>
      <c r="C10402" s="90"/>
    </row>
    <row r="10403">
      <c r="A10403" s="101"/>
      <c r="B10403" s="90"/>
      <c r="C10403" s="90"/>
    </row>
    <row r="10404">
      <c r="A10404" s="101"/>
      <c r="B10404" s="90"/>
      <c r="C10404" s="90"/>
    </row>
    <row r="10405">
      <c r="A10405" s="101"/>
      <c r="B10405" s="90"/>
      <c r="C10405" s="90"/>
    </row>
    <row r="10406">
      <c r="A10406" s="101"/>
      <c r="B10406" s="90"/>
      <c r="C10406" s="90"/>
    </row>
    <row r="10407">
      <c r="A10407" s="101"/>
      <c r="B10407" s="90"/>
      <c r="C10407" s="90"/>
    </row>
    <row r="10408">
      <c r="A10408" s="101"/>
      <c r="B10408" s="90"/>
      <c r="C10408" s="90"/>
    </row>
    <row r="10409">
      <c r="A10409" s="101"/>
      <c r="B10409" s="90"/>
      <c r="C10409" s="90"/>
    </row>
    <row r="10410">
      <c r="A10410" s="101"/>
      <c r="B10410" s="90"/>
      <c r="C10410" s="90"/>
    </row>
    <row r="10411">
      <c r="A10411" s="101"/>
      <c r="B10411" s="90"/>
      <c r="C10411" s="90"/>
    </row>
    <row r="10412">
      <c r="A10412" s="101"/>
      <c r="B10412" s="90"/>
      <c r="C10412" s="90"/>
    </row>
    <row r="10413">
      <c r="A10413" s="101"/>
      <c r="B10413" s="90"/>
      <c r="C10413" s="90"/>
    </row>
    <row r="10414">
      <c r="A10414" s="101"/>
      <c r="B10414" s="90"/>
      <c r="C10414" s="90"/>
    </row>
    <row r="10415">
      <c r="A10415" s="101"/>
      <c r="B10415" s="90"/>
      <c r="C10415" s="90"/>
    </row>
    <row r="10416">
      <c r="A10416" s="101"/>
      <c r="B10416" s="90"/>
      <c r="C10416" s="90"/>
    </row>
    <row r="10417">
      <c r="A10417" s="101"/>
      <c r="B10417" s="90"/>
      <c r="C10417" s="90"/>
    </row>
    <row r="10418">
      <c r="A10418" s="101"/>
      <c r="B10418" s="90"/>
      <c r="C10418" s="90"/>
    </row>
    <row r="10419">
      <c r="A10419" s="101"/>
      <c r="B10419" s="90"/>
      <c r="C10419" s="90"/>
    </row>
    <row r="10420">
      <c r="A10420" s="101"/>
      <c r="B10420" s="90"/>
      <c r="C10420" s="90"/>
    </row>
    <row r="10421">
      <c r="A10421" s="101"/>
      <c r="B10421" s="90"/>
      <c r="C10421" s="90"/>
    </row>
    <row r="10422">
      <c r="A10422" s="101"/>
      <c r="B10422" s="90"/>
      <c r="C10422" s="90"/>
    </row>
    <row r="10423">
      <c r="A10423" s="101"/>
      <c r="B10423" s="90"/>
      <c r="C10423" s="90"/>
    </row>
    <row r="10424">
      <c r="A10424" s="101"/>
      <c r="B10424" s="90"/>
      <c r="C10424" s="90"/>
    </row>
    <row r="10425">
      <c r="A10425" s="101"/>
      <c r="B10425" s="90"/>
      <c r="C10425" s="90"/>
    </row>
    <row r="10426">
      <c r="A10426" s="101"/>
      <c r="B10426" s="90"/>
      <c r="C10426" s="90"/>
    </row>
    <row r="10427">
      <c r="A10427" s="101"/>
      <c r="B10427" s="90"/>
      <c r="C10427" s="90"/>
    </row>
    <row r="10428">
      <c r="A10428" s="101"/>
      <c r="B10428" s="90"/>
      <c r="C10428" s="90"/>
    </row>
    <row r="10429">
      <c r="A10429" s="101"/>
      <c r="B10429" s="90"/>
      <c r="C10429" s="90"/>
    </row>
    <row r="10430">
      <c r="A10430" s="101"/>
      <c r="B10430" s="90"/>
      <c r="C10430" s="90"/>
    </row>
    <row r="10431">
      <c r="A10431" s="101"/>
      <c r="B10431" s="90"/>
      <c r="C10431" s="90"/>
    </row>
    <row r="10432">
      <c r="A10432" s="101"/>
      <c r="B10432" s="90"/>
      <c r="C10432" s="90"/>
    </row>
    <row r="10433">
      <c r="A10433" s="101"/>
      <c r="B10433" s="90"/>
      <c r="C10433" s="90"/>
    </row>
    <row r="10434">
      <c r="A10434" s="101"/>
      <c r="B10434" s="90"/>
      <c r="C10434" s="90"/>
    </row>
    <row r="10435">
      <c r="A10435" s="101"/>
      <c r="B10435" s="90"/>
      <c r="C10435" s="90"/>
    </row>
    <row r="10436">
      <c r="A10436" s="101"/>
      <c r="B10436" s="90"/>
      <c r="C10436" s="90"/>
    </row>
    <row r="10437">
      <c r="A10437" s="101"/>
      <c r="B10437" s="90"/>
      <c r="C10437" s="90"/>
    </row>
    <row r="10438">
      <c r="A10438" s="101"/>
      <c r="B10438" s="90"/>
      <c r="C10438" s="90"/>
    </row>
    <row r="10439">
      <c r="A10439" s="101"/>
      <c r="B10439" s="90"/>
      <c r="C10439" s="90"/>
    </row>
    <row r="10440">
      <c r="A10440" s="101"/>
      <c r="B10440" s="90"/>
      <c r="C10440" s="90"/>
    </row>
    <row r="10441">
      <c r="A10441" s="101"/>
      <c r="B10441" s="90"/>
      <c r="C10441" s="90"/>
    </row>
    <row r="10442">
      <c r="A10442" s="101"/>
      <c r="B10442" s="90"/>
      <c r="C10442" s="90"/>
    </row>
    <row r="10443">
      <c r="A10443" s="101"/>
      <c r="B10443" s="90"/>
      <c r="C10443" s="90"/>
    </row>
    <row r="10444">
      <c r="A10444" s="101"/>
      <c r="B10444" s="90"/>
      <c r="C10444" s="90"/>
    </row>
    <row r="10445">
      <c r="A10445" s="101"/>
      <c r="B10445" s="90"/>
      <c r="C10445" s="90"/>
    </row>
    <row r="10446">
      <c r="A10446" s="101"/>
      <c r="B10446" s="90"/>
      <c r="C10446" s="90"/>
    </row>
    <row r="10447">
      <c r="A10447" s="101"/>
      <c r="B10447" s="90"/>
      <c r="C10447" s="90"/>
    </row>
    <row r="10448">
      <c r="A10448" s="101"/>
      <c r="B10448" s="90"/>
      <c r="C10448" s="90"/>
    </row>
    <row r="10449">
      <c r="A10449" s="101"/>
      <c r="B10449" s="90"/>
      <c r="C10449" s="90"/>
    </row>
    <row r="10450">
      <c r="A10450" s="101"/>
      <c r="B10450" s="90"/>
      <c r="C10450" s="90"/>
    </row>
    <row r="10451">
      <c r="A10451" s="101"/>
      <c r="B10451" s="90"/>
      <c r="C10451" s="90"/>
    </row>
    <row r="10452">
      <c r="A10452" s="101"/>
      <c r="B10452" s="90"/>
      <c r="C10452" s="90"/>
    </row>
    <row r="10453">
      <c r="A10453" s="101"/>
      <c r="B10453" s="90"/>
      <c r="C10453" s="90"/>
    </row>
    <row r="10454">
      <c r="A10454" s="101"/>
      <c r="B10454" s="90"/>
      <c r="C10454" s="90"/>
    </row>
    <row r="10455">
      <c r="A10455" s="101"/>
      <c r="B10455" s="90"/>
      <c r="C10455" s="90"/>
    </row>
    <row r="10456">
      <c r="A10456" s="101"/>
      <c r="B10456" s="90"/>
      <c r="C10456" s="90"/>
    </row>
    <row r="10457">
      <c r="A10457" s="101"/>
      <c r="B10457" s="90"/>
      <c r="C10457" s="90"/>
    </row>
    <row r="10458">
      <c r="A10458" s="101"/>
      <c r="B10458" s="90"/>
      <c r="C10458" s="90"/>
    </row>
    <row r="10459">
      <c r="A10459" s="101"/>
      <c r="B10459" s="90"/>
      <c r="C10459" s="90"/>
    </row>
    <row r="10460">
      <c r="A10460" s="101"/>
      <c r="B10460" s="90"/>
      <c r="C10460" s="90"/>
    </row>
    <row r="10461">
      <c r="A10461" s="101"/>
      <c r="B10461" s="90"/>
      <c r="C10461" s="90"/>
    </row>
    <row r="10462">
      <c r="A10462" s="101"/>
      <c r="B10462" s="90"/>
      <c r="C10462" s="90"/>
    </row>
    <row r="10463">
      <c r="A10463" s="101"/>
      <c r="B10463" s="90"/>
      <c r="C10463" s="90"/>
    </row>
    <row r="10464">
      <c r="A10464" s="101"/>
      <c r="B10464" s="90"/>
      <c r="C10464" s="90"/>
    </row>
    <row r="10465">
      <c r="A10465" s="101"/>
      <c r="B10465" s="90"/>
      <c r="C10465" s="90"/>
    </row>
    <row r="10466">
      <c r="A10466" s="101"/>
      <c r="B10466" s="90"/>
      <c r="C10466" s="90"/>
    </row>
    <row r="10467">
      <c r="A10467" s="101"/>
      <c r="B10467" s="90"/>
      <c r="C10467" s="90"/>
    </row>
    <row r="10468">
      <c r="A10468" s="101"/>
      <c r="B10468" s="90"/>
      <c r="C10468" s="90"/>
    </row>
    <row r="10469">
      <c r="A10469" s="101"/>
      <c r="B10469" s="90"/>
      <c r="C10469" s="90"/>
    </row>
    <row r="10470">
      <c r="A10470" s="101"/>
      <c r="B10470" s="90"/>
      <c r="C10470" s="90"/>
    </row>
    <row r="10471">
      <c r="A10471" s="101"/>
      <c r="B10471" s="90"/>
      <c r="C10471" s="90"/>
    </row>
    <row r="10472">
      <c r="A10472" s="101"/>
      <c r="B10472" s="90"/>
      <c r="C10472" s="90"/>
    </row>
    <row r="10473">
      <c r="A10473" s="101"/>
      <c r="B10473" s="90"/>
      <c r="C10473" s="90"/>
    </row>
    <row r="10474">
      <c r="A10474" s="101"/>
      <c r="B10474" s="90"/>
      <c r="C10474" s="90"/>
    </row>
    <row r="10475">
      <c r="A10475" s="101"/>
      <c r="B10475" s="90"/>
      <c r="C10475" s="90"/>
    </row>
    <row r="10476">
      <c r="A10476" s="101"/>
      <c r="B10476" s="90"/>
      <c r="C10476" s="90"/>
    </row>
    <row r="10477">
      <c r="A10477" s="101"/>
      <c r="B10477" s="90"/>
      <c r="C10477" s="90"/>
    </row>
    <row r="10478">
      <c r="A10478" s="101"/>
      <c r="B10478" s="90"/>
      <c r="C10478" s="90"/>
    </row>
    <row r="10479">
      <c r="A10479" s="101"/>
      <c r="B10479" s="90"/>
      <c r="C10479" s="90"/>
    </row>
    <row r="10480">
      <c r="A10480" s="101"/>
      <c r="B10480" s="90"/>
      <c r="C10480" s="90"/>
    </row>
    <row r="10481">
      <c r="A10481" s="101"/>
      <c r="B10481" s="90"/>
      <c r="C10481" s="90"/>
    </row>
    <row r="10482">
      <c r="A10482" s="101"/>
      <c r="B10482" s="90"/>
      <c r="C10482" s="90"/>
    </row>
    <row r="10483">
      <c r="A10483" s="101"/>
      <c r="B10483" s="90"/>
      <c r="C10483" s="90"/>
    </row>
    <row r="10484">
      <c r="A10484" s="101"/>
      <c r="B10484" s="90"/>
      <c r="C10484" s="90"/>
    </row>
    <row r="10485">
      <c r="A10485" s="101"/>
      <c r="B10485" s="90"/>
      <c r="C10485" s="90"/>
    </row>
    <row r="10486">
      <c r="A10486" s="101"/>
      <c r="B10486" s="90"/>
      <c r="C10486" s="90"/>
    </row>
    <row r="10487">
      <c r="A10487" s="101"/>
      <c r="B10487" s="90"/>
      <c r="C10487" s="90"/>
    </row>
    <row r="10488">
      <c r="A10488" s="101"/>
      <c r="B10488" s="90"/>
      <c r="C10488" s="90"/>
    </row>
    <row r="10489">
      <c r="A10489" s="101"/>
      <c r="B10489" s="90"/>
      <c r="C10489" s="90"/>
    </row>
    <row r="10490">
      <c r="A10490" s="101"/>
      <c r="B10490" s="90"/>
      <c r="C10490" s="90"/>
    </row>
    <row r="10491">
      <c r="A10491" s="101"/>
      <c r="B10491" s="90"/>
      <c r="C10491" s="90"/>
    </row>
    <row r="10492">
      <c r="A10492" s="101"/>
      <c r="B10492" s="90"/>
      <c r="C10492" s="90"/>
    </row>
    <row r="10493">
      <c r="A10493" s="101"/>
      <c r="B10493" s="90"/>
      <c r="C10493" s="90"/>
    </row>
    <row r="10494">
      <c r="A10494" s="101"/>
      <c r="B10494" s="90"/>
      <c r="C10494" s="90"/>
    </row>
    <row r="10495">
      <c r="A10495" s="101"/>
      <c r="B10495" s="90"/>
      <c r="C10495" s="90"/>
    </row>
    <row r="10496">
      <c r="A10496" s="101"/>
      <c r="B10496" s="90"/>
      <c r="C10496" s="90"/>
    </row>
    <row r="10497">
      <c r="A10497" s="101"/>
      <c r="B10497" s="90"/>
      <c r="C10497" s="90"/>
    </row>
    <row r="10498">
      <c r="A10498" s="101"/>
      <c r="B10498" s="90"/>
      <c r="C10498" s="90"/>
    </row>
    <row r="10499">
      <c r="A10499" s="101"/>
      <c r="B10499" s="90"/>
      <c r="C10499" s="90"/>
    </row>
    <row r="10500">
      <c r="A10500" s="101"/>
      <c r="B10500" s="90"/>
      <c r="C10500" s="90"/>
    </row>
    <row r="10501">
      <c r="A10501" s="101"/>
      <c r="B10501" s="90"/>
      <c r="C10501" s="90"/>
    </row>
    <row r="10502">
      <c r="A10502" s="101"/>
      <c r="B10502" s="90"/>
      <c r="C10502" s="90"/>
    </row>
    <row r="10503">
      <c r="A10503" s="101"/>
      <c r="B10503" s="90"/>
      <c r="C10503" s="90"/>
    </row>
    <row r="10504">
      <c r="A10504" s="101"/>
      <c r="B10504" s="90"/>
      <c r="C10504" s="90"/>
    </row>
    <row r="10505">
      <c r="A10505" s="101"/>
      <c r="B10505" s="90"/>
      <c r="C10505" s="90"/>
    </row>
    <row r="10506">
      <c r="A10506" s="101"/>
      <c r="B10506" s="90"/>
      <c r="C10506" s="90"/>
    </row>
    <row r="10507">
      <c r="A10507" s="101"/>
      <c r="B10507" s="90"/>
      <c r="C10507" s="90"/>
    </row>
    <row r="10508">
      <c r="A10508" s="101"/>
      <c r="B10508" s="90"/>
      <c r="C10508" s="90"/>
    </row>
    <row r="10509">
      <c r="A10509" s="101"/>
      <c r="B10509" s="90"/>
      <c r="C10509" s="90"/>
    </row>
    <row r="10510">
      <c r="A10510" s="101"/>
      <c r="B10510" s="90"/>
      <c r="C10510" s="90"/>
    </row>
    <row r="10511">
      <c r="A10511" s="101"/>
      <c r="B10511" s="90"/>
      <c r="C10511" s="90"/>
    </row>
    <row r="10512">
      <c r="A10512" s="101"/>
      <c r="B10512" s="90"/>
      <c r="C10512" s="90"/>
    </row>
    <row r="10513">
      <c r="A10513" s="101"/>
      <c r="B10513" s="90"/>
      <c r="C10513" s="90"/>
    </row>
    <row r="10514">
      <c r="A10514" s="101"/>
      <c r="B10514" s="90"/>
      <c r="C10514" s="90"/>
    </row>
    <row r="10515">
      <c r="A10515" s="101"/>
      <c r="B10515" s="90"/>
      <c r="C10515" s="90"/>
    </row>
    <row r="10516">
      <c r="A10516" s="101"/>
      <c r="B10516" s="90"/>
      <c r="C10516" s="90"/>
    </row>
    <row r="10517">
      <c r="A10517" s="101"/>
      <c r="B10517" s="90"/>
      <c r="C10517" s="90"/>
    </row>
    <row r="10518">
      <c r="A10518" s="101"/>
      <c r="B10518" s="90"/>
      <c r="C10518" s="90"/>
    </row>
    <row r="10519">
      <c r="A10519" s="101"/>
      <c r="B10519" s="90"/>
      <c r="C10519" s="90"/>
    </row>
    <row r="10520">
      <c r="A10520" s="101"/>
      <c r="B10520" s="90"/>
      <c r="C10520" s="90"/>
    </row>
    <row r="10521">
      <c r="A10521" s="101"/>
      <c r="B10521" s="90"/>
      <c r="C10521" s="90"/>
    </row>
    <row r="10522">
      <c r="A10522" s="101"/>
      <c r="B10522" s="90"/>
      <c r="C10522" s="90"/>
    </row>
    <row r="10523">
      <c r="A10523" s="101"/>
      <c r="B10523" s="90"/>
      <c r="C10523" s="90"/>
    </row>
    <row r="10524">
      <c r="A10524" s="101"/>
      <c r="B10524" s="90"/>
      <c r="C10524" s="90"/>
    </row>
    <row r="10525">
      <c r="A10525" s="101"/>
      <c r="B10525" s="90"/>
      <c r="C10525" s="90"/>
    </row>
    <row r="10526">
      <c r="A10526" s="101"/>
      <c r="B10526" s="90"/>
      <c r="C10526" s="90"/>
    </row>
    <row r="10527">
      <c r="A10527" s="101"/>
      <c r="B10527" s="90"/>
      <c r="C10527" s="90"/>
    </row>
    <row r="10528">
      <c r="A10528" s="101"/>
      <c r="B10528" s="90"/>
      <c r="C10528" s="90"/>
    </row>
    <row r="10529">
      <c r="A10529" s="101"/>
      <c r="B10529" s="90"/>
      <c r="C10529" s="90"/>
    </row>
    <row r="10530">
      <c r="A10530" s="101"/>
      <c r="B10530" s="90"/>
      <c r="C10530" s="90"/>
    </row>
    <row r="10531">
      <c r="A10531" s="101"/>
      <c r="B10531" s="90"/>
      <c r="C10531" s="90"/>
    </row>
    <row r="10532">
      <c r="A10532" s="101"/>
      <c r="B10532" s="90"/>
      <c r="C10532" s="90"/>
    </row>
    <row r="10533">
      <c r="A10533" s="101"/>
      <c r="B10533" s="90"/>
      <c r="C10533" s="90"/>
    </row>
    <row r="10534">
      <c r="A10534" s="101"/>
      <c r="B10534" s="90"/>
      <c r="C10534" s="90"/>
    </row>
    <row r="10535">
      <c r="A10535" s="101"/>
      <c r="B10535" s="90"/>
      <c r="C10535" s="90"/>
    </row>
    <row r="10536">
      <c r="A10536" s="101"/>
      <c r="B10536" s="90"/>
      <c r="C10536" s="90"/>
    </row>
    <row r="10537">
      <c r="A10537" s="101"/>
      <c r="B10537" s="90"/>
      <c r="C10537" s="90"/>
    </row>
    <row r="10538">
      <c r="A10538" s="101"/>
      <c r="B10538" s="90"/>
      <c r="C10538" s="90"/>
    </row>
    <row r="10539">
      <c r="A10539" s="101"/>
      <c r="B10539" s="90"/>
      <c r="C10539" s="90"/>
    </row>
    <row r="10540">
      <c r="A10540" s="101"/>
      <c r="B10540" s="90"/>
      <c r="C10540" s="90"/>
    </row>
    <row r="10541">
      <c r="A10541" s="101"/>
      <c r="B10541" s="90"/>
      <c r="C10541" s="90"/>
    </row>
    <row r="10542">
      <c r="A10542" s="101"/>
      <c r="B10542" s="90"/>
      <c r="C10542" s="90"/>
    </row>
    <row r="10543">
      <c r="A10543" s="101"/>
      <c r="B10543" s="90"/>
      <c r="C10543" s="90"/>
    </row>
    <row r="10544">
      <c r="A10544" s="101"/>
      <c r="B10544" s="90"/>
      <c r="C10544" s="90"/>
    </row>
    <row r="10545">
      <c r="A10545" s="101"/>
      <c r="B10545" s="90"/>
      <c r="C10545" s="90"/>
    </row>
    <row r="10546">
      <c r="A10546" s="101"/>
      <c r="B10546" s="90"/>
      <c r="C10546" s="90"/>
    </row>
    <row r="10547">
      <c r="A10547" s="101"/>
      <c r="B10547" s="90"/>
      <c r="C10547" s="90"/>
    </row>
    <row r="10548">
      <c r="A10548" s="101"/>
      <c r="B10548" s="90"/>
      <c r="C10548" s="90"/>
    </row>
    <row r="10549">
      <c r="A10549" s="101"/>
      <c r="B10549" s="90"/>
      <c r="C10549" s="90"/>
    </row>
    <row r="10550">
      <c r="A10550" s="101"/>
      <c r="B10550" s="90"/>
      <c r="C10550" s="90"/>
    </row>
    <row r="10551">
      <c r="A10551" s="101"/>
      <c r="B10551" s="90"/>
      <c r="C10551" s="90"/>
    </row>
    <row r="10552">
      <c r="A10552" s="101"/>
      <c r="B10552" s="90"/>
      <c r="C10552" s="90"/>
    </row>
    <row r="10553">
      <c r="A10553" s="101"/>
      <c r="B10553" s="90"/>
      <c r="C10553" s="90"/>
    </row>
    <row r="10554">
      <c r="A10554" s="101"/>
      <c r="B10554" s="90"/>
      <c r="C10554" s="90"/>
    </row>
    <row r="10555">
      <c r="A10555" s="101"/>
      <c r="B10555" s="90"/>
      <c r="C10555" s="90"/>
    </row>
    <row r="10556">
      <c r="A10556" s="101"/>
      <c r="B10556" s="90"/>
      <c r="C10556" s="90"/>
    </row>
    <row r="10557">
      <c r="A10557" s="101"/>
      <c r="B10557" s="90"/>
      <c r="C10557" s="90"/>
    </row>
    <row r="10558">
      <c r="A10558" s="101"/>
      <c r="B10558" s="90"/>
      <c r="C10558" s="90"/>
    </row>
    <row r="10559">
      <c r="A10559" s="101"/>
      <c r="B10559" s="90"/>
      <c r="C10559" s="90"/>
    </row>
    <row r="10560">
      <c r="A10560" s="101"/>
      <c r="B10560" s="90"/>
      <c r="C10560" s="90"/>
    </row>
    <row r="10561">
      <c r="A10561" s="101"/>
      <c r="B10561" s="90"/>
      <c r="C10561" s="90"/>
    </row>
    <row r="10562">
      <c r="A10562" s="101"/>
      <c r="B10562" s="90"/>
      <c r="C10562" s="90"/>
    </row>
    <row r="10563">
      <c r="A10563" s="101"/>
      <c r="B10563" s="90"/>
      <c r="C10563" s="90"/>
    </row>
    <row r="10564">
      <c r="A10564" s="101"/>
      <c r="B10564" s="90"/>
      <c r="C10564" s="90"/>
    </row>
    <row r="10565">
      <c r="A10565" s="101"/>
      <c r="B10565" s="90"/>
      <c r="C10565" s="90"/>
    </row>
    <row r="10566">
      <c r="A10566" s="101"/>
      <c r="B10566" s="90"/>
      <c r="C10566" s="90"/>
    </row>
    <row r="10567">
      <c r="A10567" s="101"/>
      <c r="B10567" s="90"/>
      <c r="C10567" s="90"/>
    </row>
    <row r="10568">
      <c r="A10568" s="101"/>
      <c r="B10568" s="90"/>
      <c r="C10568" s="90"/>
    </row>
    <row r="10569">
      <c r="A10569" s="101"/>
      <c r="B10569" s="90"/>
      <c r="C10569" s="90"/>
    </row>
    <row r="10570">
      <c r="A10570" s="101"/>
      <c r="B10570" s="90"/>
      <c r="C10570" s="90"/>
    </row>
    <row r="10571">
      <c r="A10571" s="101"/>
      <c r="B10571" s="90"/>
      <c r="C10571" s="90"/>
    </row>
    <row r="10572">
      <c r="A10572" s="101"/>
      <c r="B10572" s="90"/>
      <c r="C10572" s="90"/>
    </row>
    <row r="10573">
      <c r="A10573" s="101"/>
      <c r="B10573" s="90"/>
      <c r="C10573" s="90"/>
    </row>
    <row r="10574">
      <c r="A10574" s="101"/>
      <c r="B10574" s="90"/>
      <c r="C10574" s="90"/>
    </row>
    <row r="10575">
      <c r="A10575" s="101"/>
      <c r="B10575" s="90"/>
      <c r="C10575" s="90"/>
    </row>
    <row r="10576">
      <c r="A10576" s="101"/>
      <c r="B10576" s="90"/>
      <c r="C10576" s="90"/>
    </row>
    <row r="10577">
      <c r="A10577" s="101"/>
      <c r="B10577" s="90"/>
      <c r="C10577" s="90"/>
    </row>
    <row r="10578">
      <c r="A10578" s="101"/>
      <c r="B10578" s="90"/>
      <c r="C10578" s="90"/>
    </row>
    <row r="10579">
      <c r="A10579" s="101"/>
      <c r="B10579" s="90"/>
      <c r="C10579" s="90"/>
    </row>
    <row r="10580">
      <c r="A10580" s="101"/>
      <c r="B10580" s="90"/>
      <c r="C10580" s="90"/>
    </row>
    <row r="10581">
      <c r="A10581" s="101"/>
      <c r="B10581" s="90"/>
      <c r="C10581" s="90"/>
    </row>
    <row r="10582">
      <c r="A10582" s="101"/>
      <c r="B10582" s="90"/>
      <c r="C10582" s="90"/>
    </row>
    <row r="10583">
      <c r="A10583" s="101"/>
      <c r="B10583" s="90"/>
      <c r="C10583" s="90"/>
    </row>
    <row r="10584">
      <c r="A10584" s="101"/>
      <c r="B10584" s="90"/>
      <c r="C10584" s="90"/>
    </row>
    <row r="10585">
      <c r="A10585" s="101"/>
      <c r="B10585" s="90"/>
      <c r="C10585" s="90"/>
    </row>
    <row r="10586">
      <c r="A10586" s="101"/>
      <c r="B10586" s="90"/>
      <c r="C10586" s="90"/>
    </row>
    <row r="10587">
      <c r="A10587" s="101"/>
      <c r="B10587" s="90"/>
      <c r="C10587" s="90"/>
    </row>
    <row r="10588">
      <c r="A10588" s="101"/>
      <c r="B10588" s="90"/>
      <c r="C10588" s="90"/>
    </row>
    <row r="10589">
      <c r="A10589" s="101"/>
      <c r="B10589" s="90"/>
      <c r="C10589" s="90"/>
    </row>
    <row r="10590">
      <c r="A10590" s="101"/>
      <c r="B10590" s="90"/>
      <c r="C10590" s="90"/>
    </row>
    <row r="10591">
      <c r="A10591" s="101"/>
      <c r="B10591" s="90"/>
      <c r="C10591" s="90"/>
    </row>
    <row r="10592">
      <c r="A10592" s="101"/>
      <c r="B10592" s="90"/>
      <c r="C10592" s="90"/>
    </row>
    <row r="10593">
      <c r="A10593" s="101"/>
      <c r="B10593" s="90"/>
      <c r="C10593" s="90"/>
    </row>
    <row r="10594">
      <c r="A10594" s="101"/>
      <c r="B10594" s="90"/>
      <c r="C10594" s="90"/>
    </row>
    <row r="10595">
      <c r="A10595" s="101"/>
      <c r="B10595" s="90"/>
      <c r="C10595" s="90"/>
    </row>
    <row r="10596">
      <c r="A10596" s="101"/>
      <c r="B10596" s="90"/>
      <c r="C10596" s="90"/>
    </row>
    <row r="10597">
      <c r="A10597" s="101"/>
      <c r="B10597" s="90"/>
      <c r="C10597" s="90"/>
    </row>
    <row r="10598">
      <c r="A10598" s="101"/>
      <c r="B10598" s="90"/>
      <c r="C10598" s="90"/>
    </row>
    <row r="10599">
      <c r="A10599" s="101"/>
      <c r="B10599" s="90"/>
      <c r="C10599" s="90"/>
    </row>
    <row r="10600">
      <c r="A10600" s="101"/>
      <c r="B10600" s="90"/>
      <c r="C10600" s="90"/>
    </row>
    <row r="10601">
      <c r="A10601" s="101"/>
      <c r="B10601" s="90"/>
      <c r="C10601" s="90"/>
    </row>
    <row r="10602">
      <c r="A10602" s="101"/>
      <c r="B10602" s="90"/>
      <c r="C10602" s="90"/>
    </row>
    <row r="10603">
      <c r="A10603" s="101"/>
      <c r="B10603" s="90"/>
      <c r="C10603" s="90"/>
    </row>
    <row r="10604">
      <c r="A10604" s="101"/>
      <c r="B10604" s="90"/>
      <c r="C10604" s="90"/>
    </row>
    <row r="10605">
      <c r="A10605" s="101"/>
      <c r="B10605" s="90"/>
      <c r="C10605" s="90"/>
    </row>
    <row r="10606">
      <c r="A10606" s="101"/>
      <c r="B10606" s="90"/>
      <c r="C10606" s="90"/>
    </row>
    <row r="10607">
      <c r="A10607" s="101"/>
      <c r="B10607" s="90"/>
      <c r="C10607" s="90"/>
    </row>
    <row r="10608">
      <c r="A10608" s="101"/>
      <c r="B10608" s="90"/>
      <c r="C10608" s="90"/>
    </row>
    <row r="10609">
      <c r="A10609" s="101"/>
      <c r="B10609" s="90"/>
      <c r="C10609" s="90"/>
    </row>
    <row r="10610">
      <c r="A10610" s="101"/>
      <c r="B10610" s="90"/>
      <c r="C10610" s="90"/>
    </row>
    <row r="10611">
      <c r="A10611" s="101"/>
      <c r="B10611" s="90"/>
      <c r="C10611" s="90"/>
    </row>
    <row r="10612">
      <c r="A10612" s="101"/>
      <c r="B10612" s="90"/>
      <c r="C10612" s="90"/>
    </row>
    <row r="10613">
      <c r="A10613" s="101"/>
      <c r="B10613" s="90"/>
      <c r="C10613" s="90"/>
    </row>
    <row r="10614">
      <c r="A10614" s="101"/>
      <c r="B10614" s="90"/>
      <c r="C10614" s="90"/>
    </row>
    <row r="10615">
      <c r="A10615" s="101"/>
      <c r="B10615" s="90"/>
      <c r="C10615" s="90"/>
    </row>
    <row r="10616">
      <c r="A10616" s="101"/>
      <c r="B10616" s="90"/>
      <c r="C10616" s="90"/>
    </row>
    <row r="10617">
      <c r="A10617" s="101"/>
      <c r="B10617" s="90"/>
      <c r="C10617" s="90"/>
    </row>
    <row r="10618">
      <c r="A10618" s="101"/>
      <c r="B10618" s="90"/>
      <c r="C10618" s="90"/>
    </row>
    <row r="10619">
      <c r="A10619" s="101"/>
      <c r="B10619" s="90"/>
      <c r="C10619" s="90"/>
    </row>
    <row r="10620">
      <c r="A10620" s="101"/>
      <c r="B10620" s="90"/>
      <c r="C10620" s="90"/>
    </row>
    <row r="10621">
      <c r="A10621" s="101"/>
      <c r="B10621" s="90"/>
      <c r="C10621" s="90"/>
    </row>
    <row r="10622">
      <c r="A10622" s="101"/>
      <c r="B10622" s="90"/>
      <c r="C10622" s="90"/>
    </row>
    <row r="10623">
      <c r="A10623" s="101"/>
      <c r="B10623" s="90"/>
      <c r="C10623" s="90"/>
    </row>
    <row r="10624">
      <c r="A10624" s="101"/>
      <c r="B10624" s="90"/>
      <c r="C10624" s="90"/>
    </row>
    <row r="10625">
      <c r="A10625" s="101"/>
      <c r="B10625" s="90"/>
      <c r="C10625" s="90"/>
    </row>
    <row r="10626">
      <c r="A10626" s="101"/>
      <c r="B10626" s="90"/>
      <c r="C10626" s="90"/>
    </row>
    <row r="10627">
      <c r="A10627" s="101"/>
      <c r="B10627" s="90"/>
      <c r="C10627" s="90"/>
    </row>
    <row r="10628">
      <c r="A10628" s="101"/>
      <c r="B10628" s="90"/>
      <c r="C10628" s="90"/>
    </row>
    <row r="10629">
      <c r="A10629" s="101"/>
      <c r="B10629" s="90"/>
      <c r="C10629" s="90"/>
    </row>
    <row r="10630">
      <c r="A10630" s="101"/>
      <c r="B10630" s="90"/>
      <c r="C10630" s="90"/>
    </row>
    <row r="10631">
      <c r="A10631" s="101"/>
      <c r="B10631" s="90"/>
      <c r="C10631" s="90"/>
    </row>
    <row r="10632">
      <c r="A10632" s="101"/>
      <c r="B10632" s="90"/>
      <c r="C10632" s="90"/>
    </row>
    <row r="10633">
      <c r="A10633" s="101"/>
      <c r="B10633" s="90"/>
      <c r="C10633" s="90"/>
    </row>
    <row r="10634">
      <c r="A10634" s="101"/>
      <c r="B10634" s="90"/>
      <c r="C10634" s="90"/>
    </row>
    <row r="10635">
      <c r="A10635" s="101"/>
      <c r="B10635" s="90"/>
      <c r="C10635" s="90"/>
    </row>
    <row r="10636">
      <c r="A10636" s="101"/>
      <c r="B10636" s="90"/>
      <c r="C10636" s="90"/>
    </row>
    <row r="10637">
      <c r="A10637" s="101"/>
      <c r="B10637" s="90"/>
      <c r="C10637" s="90"/>
    </row>
    <row r="10638">
      <c r="A10638" s="101"/>
      <c r="B10638" s="90"/>
      <c r="C10638" s="90"/>
    </row>
    <row r="10639">
      <c r="A10639" s="101"/>
      <c r="B10639" s="90"/>
      <c r="C10639" s="90"/>
    </row>
    <row r="10640">
      <c r="A10640" s="101"/>
      <c r="B10640" s="90"/>
      <c r="C10640" s="90"/>
    </row>
    <row r="10641">
      <c r="A10641" s="101"/>
      <c r="B10641" s="90"/>
      <c r="C10641" s="90"/>
    </row>
    <row r="10642">
      <c r="A10642" s="101"/>
      <c r="B10642" s="90"/>
      <c r="C10642" s="90"/>
    </row>
    <row r="10643">
      <c r="A10643" s="101"/>
      <c r="B10643" s="90"/>
      <c r="C10643" s="90"/>
    </row>
    <row r="10644">
      <c r="A10644" s="101"/>
      <c r="B10644" s="90"/>
      <c r="C10644" s="90"/>
    </row>
    <row r="10645">
      <c r="A10645" s="101"/>
      <c r="B10645" s="90"/>
      <c r="C10645" s="90"/>
    </row>
    <row r="10646">
      <c r="A10646" s="101"/>
      <c r="B10646" s="90"/>
      <c r="C10646" s="90"/>
    </row>
    <row r="10647">
      <c r="A10647" s="101"/>
      <c r="B10647" s="90"/>
      <c r="C10647" s="90"/>
    </row>
    <row r="10648">
      <c r="A10648" s="101"/>
      <c r="B10648" s="90"/>
      <c r="C10648" s="90"/>
    </row>
    <row r="10649">
      <c r="A10649" s="101"/>
      <c r="B10649" s="90"/>
      <c r="C10649" s="90"/>
    </row>
    <row r="10650">
      <c r="A10650" s="101"/>
      <c r="B10650" s="90"/>
      <c r="C10650" s="90"/>
    </row>
    <row r="10651">
      <c r="A10651" s="101"/>
      <c r="B10651" s="90"/>
      <c r="C10651" s="90"/>
    </row>
    <row r="10652">
      <c r="A10652" s="101"/>
      <c r="B10652" s="90"/>
      <c r="C10652" s="90"/>
    </row>
    <row r="10653">
      <c r="A10653" s="101"/>
      <c r="B10653" s="90"/>
      <c r="C10653" s="90"/>
    </row>
    <row r="10654">
      <c r="A10654" s="101"/>
      <c r="B10654" s="90"/>
      <c r="C10654" s="90"/>
    </row>
    <row r="10655">
      <c r="A10655" s="101"/>
      <c r="B10655" s="90"/>
      <c r="C10655" s="90"/>
    </row>
    <row r="10656">
      <c r="A10656" s="101"/>
      <c r="B10656" s="90"/>
      <c r="C10656" s="90"/>
    </row>
    <row r="10657">
      <c r="A10657" s="101"/>
      <c r="B10657" s="90"/>
      <c r="C10657" s="90"/>
    </row>
    <row r="10658">
      <c r="A10658" s="101"/>
      <c r="B10658" s="90"/>
      <c r="C10658" s="90"/>
    </row>
    <row r="10659">
      <c r="A10659" s="101"/>
      <c r="B10659" s="90"/>
      <c r="C10659" s="90"/>
    </row>
    <row r="10660">
      <c r="A10660" s="101"/>
      <c r="B10660" s="90"/>
      <c r="C10660" s="90"/>
    </row>
    <row r="10661">
      <c r="A10661" s="101"/>
      <c r="B10661" s="90"/>
      <c r="C10661" s="90"/>
    </row>
    <row r="10662">
      <c r="A10662" s="101"/>
      <c r="B10662" s="90"/>
      <c r="C10662" s="90"/>
    </row>
    <row r="10663">
      <c r="A10663" s="101"/>
      <c r="B10663" s="90"/>
      <c r="C10663" s="90"/>
    </row>
    <row r="10664">
      <c r="A10664" s="101"/>
      <c r="B10664" s="90"/>
      <c r="C10664" s="90"/>
    </row>
    <row r="10665">
      <c r="A10665" s="101"/>
      <c r="B10665" s="90"/>
      <c r="C10665" s="90"/>
    </row>
    <row r="10666">
      <c r="A10666" s="101"/>
      <c r="B10666" s="90"/>
      <c r="C10666" s="90"/>
    </row>
    <row r="10667">
      <c r="A10667" s="101"/>
      <c r="B10667" s="90"/>
      <c r="C10667" s="90"/>
    </row>
    <row r="10668">
      <c r="A10668" s="101"/>
      <c r="B10668" s="90"/>
      <c r="C10668" s="90"/>
    </row>
    <row r="10669">
      <c r="A10669" s="101"/>
      <c r="B10669" s="90"/>
      <c r="C10669" s="90"/>
    </row>
    <row r="10670">
      <c r="A10670" s="101"/>
      <c r="B10670" s="90"/>
      <c r="C10670" s="90"/>
    </row>
    <row r="10671">
      <c r="A10671" s="101"/>
      <c r="B10671" s="90"/>
      <c r="C10671" s="90"/>
    </row>
    <row r="10672">
      <c r="A10672" s="101"/>
      <c r="B10672" s="90"/>
      <c r="C10672" s="90"/>
    </row>
    <row r="10673">
      <c r="A10673" s="101"/>
      <c r="B10673" s="90"/>
      <c r="C10673" s="90"/>
    </row>
    <row r="10674">
      <c r="A10674" s="101"/>
      <c r="B10674" s="90"/>
      <c r="C10674" s="90"/>
    </row>
    <row r="10675">
      <c r="A10675" s="101"/>
      <c r="B10675" s="90"/>
      <c r="C10675" s="90"/>
    </row>
    <row r="10676">
      <c r="A10676" s="101"/>
      <c r="B10676" s="90"/>
      <c r="C10676" s="90"/>
    </row>
    <row r="10677">
      <c r="A10677" s="101"/>
      <c r="B10677" s="90"/>
      <c r="C10677" s="90"/>
    </row>
    <row r="10678">
      <c r="A10678" s="101"/>
      <c r="B10678" s="90"/>
      <c r="C10678" s="90"/>
    </row>
    <row r="10679">
      <c r="A10679" s="101"/>
      <c r="B10679" s="90"/>
      <c r="C10679" s="90"/>
    </row>
    <row r="10680">
      <c r="A10680" s="101"/>
      <c r="B10680" s="90"/>
      <c r="C10680" s="90"/>
    </row>
    <row r="10681">
      <c r="A10681" s="101"/>
      <c r="B10681" s="90"/>
      <c r="C10681" s="90"/>
    </row>
    <row r="10682">
      <c r="A10682" s="101"/>
      <c r="B10682" s="90"/>
      <c r="C10682" s="90"/>
    </row>
    <row r="10683">
      <c r="A10683" s="101"/>
      <c r="B10683" s="90"/>
      <c r="C10683" s="90"/>
    </row>
    <row r="10684">
      <c r="A10684" s="101"/>
      <c r="B10684" s="90"/>
      <c r="C10684" s="90"/>
    </row>
    <row r="10685">
      <c r="A10685" s="101"/>
      <c r="B10685" s="90"/>
      <c r="C10685" s="90"/>
    </row>
    <row r="10686">
      <c r="A10686" s="101"/>
      <c r="B10686" s="90"/>
      <c r="C10686" s="90"/>
    </row>
    <row r="10687">
      <c r="A10687" s="101"/>
      <c r="B10687" s="90"/>
      <c r="C10687" s="90"/>
    </row>
    <row r="10688">
      <c r="A10688" s="101"/>
      <c r="B10688" s="90"/>
      <c r="C10688" s="90"/>
    </row>
    <row r="10689">
      <c r="A10689" s="101"/>
      <c r="B10689" s="90"/>
      <c r="C10689" s="90"/>
    </row>
    <row r="10690">
      <c r="A10690" s="101"/>
      <c r="B10690" s="90"/>
      <c r="C10690" s="90"/>
    </row>
    <row r="10691">
      <c r="A10691" s="101"/>
      <c r="B10691" s="90"/>
      <c r="C10691" s="90"/>
    </row>
    <row r="10692">
      <c r="A10692" s="101"/>
      <c r="B10692" s="90"/>
      <c r="C10692" s="90"/>
    </row>
    <row r="10693">
      <c r="A10693" s="101"/>
      <c r="B10693" s="90"/>
      <c r="C10693" s="90"/>
    </row>
    <row r="10694">
      <c r="A10694" s="101"/>
      <c r="B10694" s="90"/>
      <c r="C10694" s="90"/>
    </row>
    <row r="10695">
      <c r="A10695" s="101"/>
      <c r="B10695" s="90"/>
      <c r="C10695" s="90"/>
    </row>
    <row r="10696">
      <c r="A10696" s="101"/>
      <c r="B10696" s="90"/>
      <c r="C10696" s="90"/>
    </row>
    <row r="10697">
      <c r="A10697" s="101"/>
      <c r="B10697" s="90"/>
      <c r="C10697" s="90"/>
    </row>
    <row r="10698">
      <c r="A10698" s="101"/>
      <c r="B10698" s="90"/>
      <c r="C10698" s="90"/>
    </row>
    <row r="10699">
      <c r="A10699" s="101"/>
      <c r="B10699" s="90"/>
      <c r="C10699" s="90"/>
    </row>
    <row r="10700">
      <c r="A10700" s="101"/>
      <c r="B10700" s="90"/>
      <c r="C10700" s="90"/>
    </row>
    <row r="10701">
      <c r="A10701" s="101"/>
      <c r="B10701" s="90"/>
      <c r="C10701" s="90"/>
    </row>
    <row r="10702">
      <c r="A10702" s="101"/>
      <c r="B10702" s="90"/>
      <c r="C10702" s="90"/>
    </row>
    <row r="10703">
      <c r="A10703" s="101"/>
      <c r="B10703" s="90"/>
      <c r="C10703" s="90"/>
    </row>
    <row r="10704">
      <c r="A10704" s="101"/>
      <c r="B10704" s="90"/>
      <c r="C10704" s="90"/>
    </row>
    <row r="10705">
      <c r="A10705" s="101"/>
      <c r="B10705" s="90"/>
      <c r="C10705" s="90"/>
    </row>
    <row r="10706">
      <c r="A10706" s="101"/>
      <c r="B10706" s="90"/>
      <c r="C10706" s="90"/>
    </row>
    <row r="10707">
      <c r="A10707" s="101"/>
      <c r="B10707" s="90"/>
      <c r="C10707" s="90"/>
    </row>
    <row r="10708">
      <c r="A10708" s="101"/>
      <c r="B10708" s="90"/>
      <c r="C10708" s="90"/>
    </row>
    <row r="10709">
      <c r="A10709" s="101"/>
      <c r="B10709" s="90"/>
      <c r="C10709" s="90"/>
    </row>
    <row r="10710">
      <c r="A10710" s="101"/>
      <c r="B10710" s="90"/>
      <c r="C10710" s="90"/>
    </row>
    <row r="10711">
      <c r="A10711" s="101"/>
      <c r="B10711" s="90"/>
      <c r="C10711" s="90"/>
    </row>
    <row r="10712">
      <c r="A10712" s="101"/>
      <c r="B10712" s="90"/>
      <c r="C10712" s="90"/>
    </row>
    <row r="10713">
      <c r="A10713" s="101"/>
      <c r="B10713" s="90"/>
      <c r="C10713" s="90"/>
    </row>
    <row r="10714">
      <c r="A10714" s="101"/>
      <c r="B10714" s="90"/>
      <c r="C10714" s="90"/>
    </row>
    <row r="10715">
      <c r="A10715" s="101"/>
      <c r="B10715" s="90"/>
      <c r="C10715" s="90"/>
    </row>
    <row r="10716">
      <c r="A10716" s="101"/>
      <c r="B10716" s="90"/>
      <c r="C10716" s="90"/>
    </row>
    <row r="10717">
      <c r="A10717" s="101"/>
      <c r="B10717" s="90"/>
      <c r="C10717" s="90"/>
    </row>
    <row r="10718">
      <c r="A10718" s="101"/>
      <c r="B10718" s="90"/>
      <c r="C10718" s="90"/>
    </row>
    <row r="10719">
      <c r="A10719" s="101"/>
      <c r="B10719" s="90"/>
      <c r="C10719" s="90"/>
    </row>
    <row r="10720">
      <c r="A10720" s="101"/>
      <c r="B10720" s="90"/>
      <c r="C10720" s="90"/>
    </row>
    <row r="10721">
      <c r="A10721" s="101"/>
      <c r="B10721" s="90"/>
      <c r="C10721" s="90"/>
    </row>
    <row r="10722">
      <c r="A10722" s="101"/>
      <c r="B10722" s="90"/>
      <c r="C10722" s="90"/>
    </row>
    <row r="10723">
      <c r="A10723" s="101"/>
      <c r="B10723" s="90"/>
      <c r="C10723" s="90"/>
    </row>
    <row r="10724">
      <c r="A10724" s="101"/>
      <c r="B10724" s="90"/>
      <c r="C10724" s="90"/>
    </row>
    <row r="10725">
      <c r="A10725" s="101"/>
      <c r="B10725" s="90"/>
      <c r="C10725" s="90"/>
    </row>
    <row r="10726">
      <c r="A10726" s="101"/>
      <c r="B10726" s="90"/>
      <c r="C10726" s="90"/>
    </row>
    <row r="10727">
      <c r="A10727" s="101"/>
      <c r="B10727" s="90"/>
      <c r="C10727" s="90"/>
    </row>
    <row r="10728">
      <c r="A10728" s="101"/>
      <c r="B10728" s="90"/>
      <c r="C10728" s="90"/>
    </row>
    <row r="10729">
      <c r="A10729" s="101"/>
      <c r="B10729" s="90"/>
      <c r="C10729" s="90"/>
    </row>
    <row r="10730">
      <c r="A10730" s="101"/>
      <c r="B10730" s="90"/>
      <c r="C10730" s="90"/>
    </row>
    <row r="10731">
      <c r="A10731" s="101"/>
      <c r="B10731" s="90"/>
      <c r="C10731" s="90"/>
    </row>
    <row r="10732">
      <c r="A10732" s="101"/>
      <c r="B10732" s="90"/>
      <c r="C10732" s="90"/>
    </row>
    <row r="10733">
      <c r="A10733" s="101"/>
      <c r="B10733" s="90"/>
      <c r="C10733" s="90"/>
    </row>
    <row r="10734">
      <c r="A10734" s="101"/>
      <c r="B10734" s="90"/>
      <c r="C10734" s="90"/>
    </row>
    <row r="10735">
      <c r="A10735" s="101"/>
      <c r="B10735" s="90"/>
      <c r="C10735" s="90"/>
    </row>
    <row r="10736">
      <c r="A10736" s="101"/>
      <c r="B10736" s="90"/>
      <c r="C10736" s="90"/>
    </row>
    <row r="10737">
      <c r="A10737" s="101"/>
      <c r="B10737" s="90"/>
      <c r="C10737" s="90"/>
    </row>
    <row r="10738">
      <c r="A10738" s="101"/>
      <c r="B10738" s="90"/>
      <c r="C10738" s="90"/>
    </row>
    <row r="10739">
      <c r="A10739" s="101"/>
      <c r="B10739" s="90"/>
      <c r="C10739" s="90"/>
    </row>
    <row r="10740">
      <c r="A10740" s="101"/>
      <c r="B10740" s="90"/>
      <c r="C10740" s="90"/>
    </row>
    <row r="10741">
      <c r="A10741" s="101"/>
      <c r="B10741" s="90"/>
      <c r="C10741" s="90"/>
    </row>
    <row r="10742">
      <c r="A10742" s="101"/>
      <c r="B10742" s="90"/>
      <c r="C10742" s="90"/>
    </row>
    <row r="10743">
      <c r="A10743" s="101"/>
      <c r="B10743" s="90"/>
      <c r="C10743" s="90"/>
    </row>
    <row r="10744">
      <c r="A10744" s="101"/>
      <c r="B10744" s="90"/>
      <c r="C10744" s="90"/>
    </row>
    <row r="10745">
      <c r="A10745" s="101"/>
      <c r="B10745" s="90"/>
      <c r="C10745" s="90"/>
    </row>
    <row r="10746">
      <c r="A10746" s="101"/>
      <c r="B10746" s="90"/>
      <c r="C10746" s="90"/>
    </row>
    <row r="10747">
      <c r="A10747" s="101"/>
      <c r="B10747" s="90"/>
      <c r="C10747" s="90"/>
    </row>
    <row r="10748">
      <c r="A10748" s="101"/>
      <c r="B10748" s="90"/>
      <c r="C10748" s="90"/>
    </row>
    <row r="10749">
      <c r="A10749" s="101"/>
      <c r="B10749" s="90"/>
      <c r="C10749" s="90"/>
    </row>
    <row r="10750">
      <c r="A10750" s="101"/>
      <c r="B10750" s="90"/>
      <c r="C10750" s="90"/>
    </row>
    <row r="10751">
      <c r="A10751" s="101"/>
      <c r="B10751" s="90"/>
      <c r="C10751" s="90"/>
    </row>
    <row r="10752">
      <c r="A10752" s="101"/>
      <c r="B10752" s="90"/>
      <c r="C10752" s="90"/>
    </row>
    <row r="10753">
      <c r="A10753" s="101"/>
      <c r="B10753" s="90"/>
      <c r="C10753" s="90"/>
    </row>
    <row r="10754">
      <c r="A10754" s="101"/>
      <c r="B10754" s="90"/>
      <c r="C10754" s="90"/>
    </row>
    <row r="10755">
      <c r="A10755" s="101"/>
      <c r="B10755" s="90"/>
      <c r="C10755" s="90"/>
    </row>
    <row r="10756">
      <c r="A10756" s="101"/>
      <c r="B10756" s="90"/>
      <c r="C10756" s="90"/>
    </row>
    <row r="10757">
      <c r="A10757" s="101"/>
      <c r="B10757" s="90"/>
      <c r="C10757" s="90"/>
    </row>
    <row r="10758">
      <c r="A10758" s="101"/>
      <c r="B10758" s="90"/>
      <c r="C10758" s="90"/>
    </row>
    <row r="10759">
      <c r="A10759" s="101"/>
      <c r="B10759" s="90"/>
      <c r="C10759" s="90"/>
    </row>
    <row r="10760">
      <c r="A10760" s="101"/>
      <c r="B10760" s="90"/>
      <c r="C10760" s="90"/>
    </row>
    <row r="10761">
      <c r="A10761" s="101"/>
      <c r="B10761" s="90"/>
      <c r="C10761" s="90"/>
    </row>
    <row r="10762">
      <c r="A10762" s="101"/>
      <c r="B10762" s="90"/>
      <c r="C10762" s="90"/>
    </row>
    <row r="10763">
      <c r="A10763" s="101"/>
      <c r="B10763" s="90"/>
      <c r="C10763" s="90"/>
    </row>
    <row r="10764">
      <c r="A10764" s="101"/>
      <c r="B10764" s="90"/>
      <c r="C10764" s="90"/>
    </row>
    <row r="10765">
      <c r="A10765" s="101"/>
      <c r="B10765" s="90"/>
      <c r="C10765" s="90"/>
    </row>
    <row r="10766">
      <c r="A10766" s="101"/>
      <c r="B10766" s="90"/>
      <c r="C10766" s="90"/>
    </row>
    <row r="10767">
      <c r="A10767" s="101"/>
      <c r="B10767" s="90"/>
      <c r="C10767" s="90"/>
    </row>
    <row r="10768">
      <c r="A10768" s="101"/>
      <c r="B10768" s="90"/>
      <c r="C10768" s="90"/>
    </row>
    <row r="10769">
      <c r="A10769" s="101"/>
      <c r="B10769" s="90"/>
      <c r="C10769" s="90"/>
    </row>
    <row r="10770">
      <c r="A10770" s="101"/>
      <c r="B10770" s="90"/>
      <c r="C10770" s="90"/>
    </row>
    <row r="10771">
      <c r="A10771" s="101"/>
      <c r="B10771" s="90"/>
      <c r="C10771" s="90"/>
    </row>
    <row r="10772">
      <c r="A10772" s="101"/>
      <c r="B10772" s="90"/>
      <c r="C10772" s="90"/>
    </row>
    <row r="10773">
      <c r="A10773" s="101"/>
      <c r="B10773" s="90"/>
      <c r="C10773" s="90"/>
    </row>
    <row r="10774">
      <c r="A10774" s="101"/>
      <c r="B10774" s="90"/>
      <c r="C10774" s="90"/>
    </row>
    <row r="10775">
      <c r="A10775" s="101"/>
      <c r="B10775" s="90"/>
      <c r="C10775" s="90"/>
    </row>
    <row r="10776">
      <c r="A10776" s="101"/>
      <c r="B10776" s="90"/>
      <c r="C10776" s="90"/>
    </row>
    <row r="10777">
      <c r="A10777" s="101"/>
      <c r="B10777" s="90"/>
      <c r="C10777" s="90"/>
    </row>
    <row r="10778">
      <c r="A10778" s="101"/>
      <c r="B10778" s="90"/>
      <c r="C10778" s="90"/>
    </row>
    <row r="10779">
      <c r="A10779" s="101"/>
      <c r="B10779" s="90"/>
      <c r="C10779" s="90"/>
    </row>
    <row r="10780">
      <c r="A10780" s="101"/>
      <c r="B10780" s="90"/>
      <c r="C10780" s="90"/>
    </row>
    <row r="10781">
      <c r="A10781" s="101"/>
      <c r="B10781" s="90"/>
      <c r="C10781" s="90"/>
    </row>
    <row r="10782">
      <c r="A10782" s="101"/>
      <c r="B10782" s="90"/>
      <c r="C10782" s="90"/>
    </row>
    <row r="10783">
      <c r="A10783" s="101"/>
      <c r="B10783" s="90"/>
      <c r="C10783" s="90"/>
    </row>
    <row r="10784">
      <c r="A10784" s="101"/>
      <c r="B10784" s="90"/>
      <c r="C10784" s="90"/>
    </row>
    <row r="10785">
      <c r="A10785" s="101"/>
      <c r="B10785" s="90"/>
      <c r="C10785" s="90"/>
    </row>
    <row r="10786">
      <c r="A10786" s="101"/>
      <c r="B10786" s="90"/>
      <c r="C10786" s="90"/>
    </row>
    <row r="10787">
      <c r="A10787" s="101"/>
      <c r="B10787" s="90"/>
      <c r="C10787" s="90"/>
    </row>
    <row r="10788">
      <c r="A10788" s="101"/>
      <c r="B10788" s="90"/>
      <c r="C10788" s="90"/>
    </row>
    <row r="10789">
      <c r="A10789" s="101"/>
      <c r="B10789" s="90"/>
      <c r="C10789" s="90"/>
    </row>
    <row r="10790">
      <c r="A10790" s="101"/>
      <c r="B10790" s="90"/>
      <c r="C10790" s="90"/>
    </row>
    <row r="10791">
      <c r="A10791" s="101"/>
      <c r="B10791" s="90"/>
      <c r="C10791" s="90"/>
    </row>
    <row r="10792">
      <c r="A10792" s="101"/>
      <c r="B10792" s="90"/>
      <c r="C10792" s="90"/>
    </row>
    <row r="10793">
      <c r="A10793" s="101"/>
      <c r="B10793" s="90"/>
      <c r="C10793" s="90"/>
    </row>
    <row r="10794">
      <c r="A10794" s="101"/>
      <c r="B10794" s="90"/>
      <c r="C10794" s="90"/>
    </row>
    <row r="10795">
      <c r="A10795" s="101"/>
      <c r="B10795" s="90"/>
      <c r="C10795" s="90"/>
    </row>
    <row r="10796">
      <c r="A10796" s="101"/>
      <c r="B10796" s="90"/>
      <c r="C10796" s="90"/>
    </row>
    <row r="10797">
      <c r="A10797" s="101"/>
      <c r="B10797" s="90"/>
      <c r="C10797" s="90"/>
    </row>
    <row r="10798">
      <c r="A10798" s="101"/>
      <c r="B10798" s="90"/>
      <c r="C10798" s="90"/>
    </row>
    <row r="10799">
      <c r="A10799" s="101"/>
      <c r="B10799" s="90"/>
      <c r="C10799" s="90"/>
    </row>
    <row r="10800">
      <c r="A10800" s="101"/>
      <c r="B10800" s="90"/>
      <c r="C10800" s="90"/>
    </row>
    <row r="10801">
      <c r="A10801" s="101"/>
      <c r="B10801" s="90"/>
      <c r="C10801" s="90"/>
    </row>
    <row r="10802">
      <c r="A10802" s="101"/>
      <c r="B10802" s="90"/>
      <c r="C10802" s="90"/>
    </row>
    <row r="10803">
      <c r="A10803" s="101"/>
      <c r="B10803" s="90"/>
      <c r="C10803" s="90"/>
    </row>
    <row r="10804">
      <c r="A10804" s="101"/>
      <c r="B10804" s="90"/>
      <c r="C10804" s="90"/>
    </row>
    <row r="10805">
      <c r="A10805" s="101"/>
      <c r="B10805" s="90"/>
      <c r="C10805" s="90"/>
    </row>
    <row r="10806">
      <c r="A10806" s="101"/>
      <c r="B10806" s="90"/>
      <c r="C10806" s="90"/>
    </row>
    <row r="10807">
      <c r="A10807" s="101"/>
      <c r="B10807" s="90"/>
      <c r="C10807" s="90"/>
    </row>
    <row r="10808">
      <c r="A10808" s="101"/>
      <c r="B10808" s="90"/>
      <c r="C10808" s="90"/>
    </row>
    <row r="10809">
      <c r="A10809" s="101"/>
      <c r="B10809" s="90"/>
      <c r="C10809" s="90"/>
    </row>
    <row r="10810">
      <c r="A10810" s="101"/>
      <c r="B10810" s="90"/>
      <c r="C10810" s="90"/>
    </row>
    <row r="10811">
      <c r="A10811" s="101"/>
      <c r="B10811" s="90"/>
      <c r="C10811" s="90"/>
    </row>
    <row r="10812">
      <c r="A10812" s="101"/>
      <c r="B10812" s="90"/>
      <c r="C10812" s="90"/>
    </row>
    <row r="10813">
      <c r="A10813" s="101"/>
      <c r="B10813" s="90"/>
      <c r="C10813" s="90"/>
    </row>
    <row r="10814">
      <c r="A10814" s="101"/>
      <c r="B10814" s="90"/>
      <c r="C10814" s="90"/>
    </row>
    <row r="10815">
      <c r="A10815" s="101"/>
      <c r="B10815" s="90"/>
      <c r="C10815" s="90"/>
    </row>
    <row r="10816">
      <c r="A10816" s="101"/>
      <c r="B10816" s="90"/>
      <c r="C10816" s="90"/>
    </row>
    <row r="10817">
      <c r="A10817" s="101"/>
      <c r="B10817" s="90"/>
      <c r="C10817" s="90"/>
    </row>
    <row r="10818">
      <c r="A10818" s="101"/>
      <c r="B10818" s="90"/>
      <c r="C10818" s="90"/>
    </row>
    <row r="10819">
      <c r="A10819" s="101"/>
      <c r="B10819" s="90"/>
      <c r="C10819" s="90"/>
    </row>
    <row r="10820">
      <c r="A10820" s="101"/>
      <c r="B10820" s="90"/>
      <c r="C10820" s="90"/>
    </row>
    <row r="10821">
      <c r="A10821" s="101"/>
      <c r="B10821" s="90"/>
      <c r="C10821" s="90"/>
    </row>
    <row r="10822">
      <c r="A10822" s="101"/>
      <c r="B10822" s="90"/>
      <c r="C10822" s="90"/>
    </row>
    <row r="10823">
      <c r="A10823" s="101"/>
      <c r="B10823" s="90"/>
      <c r="C10823" s="90"/>
    </row>
    <row r="10824">
      <c r="A10824" s="101"/>
      <c r="B10824" s="90"/>
      <c r="C10824" s="90"/>
    </row>
    <row r="10825">
      <c r="A10825" s="101"/>
      <c r="B10825" s="90"/>
      <c r="C10825" s="90"/>
    </row>
    <row r="10826">
      <c r="A10826" s="101"/>
      <c r="B10826" s="90"/>
      <c r="C10826" s="90"/>
    </row>
    <row r="10827">
      <c r="A10827" s="101"/>
      <c r="B10827" s="90"/>
      <c r="C10827" s="90"/>
    </row>
    <row r="10828">
      <c r="A10828" s="101"/>
      <c r="B10828" s="90"/>
      <c r="C10828" s="90"/>
    </row>
    <row r="10829">
      <c r="A10829" s="101"/>
      <c r="B10829" s="90"/>
      <c r="C10829" s="90"/>
    </row>
    <row r="10830">
      <c r="A10830" s="101"/>
      <c r="B10830" s="90"/>
      <c r="C10830" s="90"/>
    </row>
    <row r="10831">
      <c r="A10831" s="101"/>
      <c r="B10831" s="90"/>
      <c r="C10831" s="90"/>
    </row>
    <row r="10832">
      <c r="A10832" s="101"/>
      <c r="B10832" s="90"/>
      <c r="C10832" s="90"/>
    </row>
    <row r="10833">
      <c r="A10833" s="101"/>
      <c r="B10833" s="90"/>
      <c r="C10833" s="90"/>
    </row>
    <row r="10834">
      <c r="A10834" s="101"/>
      <c r="B10834" s="90"/>
      <c r="C10834" s="90"/>
    </row>
    <row r="10835">
      <c r="A10835" s="101"/>
      <c r="B10835" s="90"/>
      <c r="C10835" s="90"/>
    </row>
    <row r="10836">
      <c r="A10836" s="101"/>
      <c r="B10836" s="90"/>
      <c r="C10836" s="90"/>
    </row>
    <row r="10837">
      <c r="A10837" s="101"/>
      <c r="B10837" s="90"/>
      <c r="C10837" s="90"/>
    </row>
    <row r="10838">
      <c r="A10838" s="101"/>
      <c r="B10838" s="90"/>
      <c r="C10838" s="90"/>
    </row>
    <row r="10839">
      <c r="A10839" s="101"/>
      <c r="B10839" s="90"/>
      <c r="C10839" s="90"/>
    </row>
    <row r="10840">
      <c r="A10840" s="101"/>
      <c r="B10840" s="90"/>
      <c r="C10840" s="90"/>
    </row>
    <row r="10841">
      <c r="A10841" s="101"/>
      <c r="B10841" s="90"/>
      <c r="C10841" s="90"/>
    </row>
    <row r="10842">
      <c r="A10842" s="101"/>
      <c r="B10842" s="90"/>
      <c r="C10842" s="90"/>
    </row>
    <row r="10843">
      <c r="A10843" s="101"/>
      <c r="B10843" s="90"/>
      <c r="C10843" s="90"/>
    </row>
    <row r="10844">
      <c r="A10844" s="101"/>
      <c r="B10844" s="90"/>
      <c r="C10844" s="90"/>
    </row>
    <row r="10845">
      <c r="A10845" s="101"/>
      <c r="B10845" s="90"/>
      <c r="C10845" s="90"/>
    </row>
    <row r="10846">
      <c r="A10846" s="101"/>
      <c r="B10846" s="90"/>
      <c r="C10846" s="90"/>
    </row>
    <row r="10847">
      <c r="A10847" s="101"/>
      <c r="B10847" s="90"/>
      <c r="C10847" s="90"/>
    </row>
    <row r="10848">
      <c r="A10848" s="101"/>
      <c r="B10848" s="90"/>
      <c r="C10848" s="90"/>
    </row>
    <row r="10849">
      <c r="A10849" s="101"/>
      <c r="B10849" s="90"/>
      <c r="C10849" s="90"/>
    </row>
    <row r="10850">
      <c r="A10850" s="101"/>
      <c r="B10850" s="90"/>
      <c r="C10850" s="90"/>
    </row>
    <row r="10851">
      <c r="A10851" s="101"/>
      <c r="B10851" s="90"/>
      <c r="C10851" s="90"/>
    </row>
    <row r="10852">
      <c r="A10852" s="101"/>
      <c r="B10852" s="90"/>
      <c r="C10852" s="90"/>
    </row>
    <row r="10853">
      <c r="A10853" s="101"/>
      <c r="B10853" s="90"/>
      <c r="C10853" s="90"/>
    </row>
    <row r="10854">
      <c r="A10854" s="101"/>
      <c r="B10854" s="90"/>
      <c r="C10854" s="90"/>
    </row>
    <row r="10855">
      <c r="A10855" s="101"/>
      <c r="B10855" s="90"/>
      <c r="C10855" s="90"/>
    </row>
    <row r="10856">
      <c r="A10856" s="101"/>
      <c r="B10856" s="90"/>
      <c r="C10856" s="90"/>
    </row>
    <row r="10857">
      <c r="A10857" s="101"/>
      <c r="B10857" s="90"/>
      <c r="C10857" s="90"/>
    </row>
    <row r="10858">
      <c r="A10858" s="101"/>
      <c r="B10858" s="90"/>
      <c r="C10858" s="90"/>
    </row>
    <row r="10859">
      <c r="A10859" s="101"/>
      <c r="B10859" s="90"/>
      <c r="C10859" s="90"/>
    </row>
    <row r="10860">
      <c r="A10860" s="101"/>
      <c r="B10860" s="90"/>
      <c r="C10860" s="90"/>
    </row>
    <row r="10861">
      <c r="A10861" s="101"/>
      <c r="B10861" s="90"/>
      <c r="C10861" s="90"/>
    </row>
    <row r="10862">
      <c r="A10862" s="101"/>
      <c r="B10862" s="90"/>
      <c r="C10862" s="90"/>
    </row>
    <row r="10863">
      <c r="A10863" s="101"/>
      <c r="B10863" s="90"/>
      <c r="C10863" s="90"/>
    </row>
    <row r="10864">
      <c r="A10864" s="101"/>
      <c r="B10864" s="90"/>
      <c r="C10864" s="90"/>
    </row>
    <row r="10865">
      <c r="A10865" s="101"/>
      <c r="B10865" s="90"/>
      <c r="C10865" s="90"/>
    </row>
    <row r="10866">
      <c r="A10866" s="101"/>
      <c r="B10866" s="90"/>
      <c r="C10866" s="90"/>
    </row>
    <row r="10867">
      <c r="A10867" s="101"/>
      <c r="B10867" s="90"/>
      <c r="C10867" s="90"/>
    </row>
    <row r="10868">
      <c r="A10868" s="101"/>
      <c r="B10868" s="90"/>
      <c r="C10868" s="90"/>
    </row>
    <row r="10869">
      <c r="A10869" s="101"/>
      <c r="B10869" s="90"/>
      <c r="C10869" s="90"/>
    </row>
    <row r="10870">
      <c r="A10870" s="101"/>
      <c r="B10870" s="90"/>
      <c r="C10870" s="90"/>
    </row>
    <row r="10871">
      <c r="A10871" s="101"/>
      <c r="B10871" s="90"/>
      <c r="C10871" s="90"/>
    </row>
    <row r="10872">
      <c r="A10872" s="101"/>
      <c r="B10872" s="90"/>
      <c r="C10872" s="90"/>
    </row>
    <row r="10873">
      <c r="A10873" s="101"/>
      <c r="B10873" s="90"/>
      <c r="C10873" s="90"/>
    </row>
    <row r="10874">
      <c r="A10874" s="101"/>
      <c r="B10874" s="90"/>
      <c r="C10874" s="90"/>
    </row>
    <row r="10875">
      <c r="A10875" s="101"/>
      <c r="B10875" s="90"/>
      <c r="C10875" s="90"/>
    </row>
    <row r="10876">
      <c r="A10876" s="101"/>
      <c r="B10876" s="90"/>
      <c r="C10876" s="90"/>
    </row>
    <row r="10877">
      <c r="A10877" s="101"/>
      <c r="B10877" s="90"/>
      <c r="C10877" s="90"/>
    </row>
    <row r="10878">
      <c r="A10878" s="101"/>
      <c r="B10878" s="90"/>
      <c r="C10878" s="90"/>
    </row>
    <row r="10879">
      <c r="A10879" s="101"/>
      <c r="B10879" s="90"/>
      <c r="C10879" s="90"/>
    </row>
    <row r="10880">
      <c r="A10880" s="101"/>
      <c r="B10880" s="90"/>
      <c r="C10880" s="90"/>
    </row>
    <row r="10881">
      <c r="A10881" s="101"/>
      <c r="B10881" s="90"/>
      <c r="C10881" s="90"/>
    </row>
    <row r="10882">
      <c r="A10882" s="101"/>
      <c r="B10882" s="90"/>
      <c r="C10882" s="90"/>
    </row>
    <row r="10883">
      <c r="A10883" s="101"/>
      <c r="B10883" s="90"/>
      <c r="C10883" s="90"/>
    </row>
    <row r="10884">
      <c r="A10884" s="101"/>
      <c r="B10884" s="90"/>
      <c r="C10884" s="90"/>
    </row>
    <row r="10885">
      <c r="A10885" s="101"/>
      <c r="B10885" s="90"/>
      <c r="C10885" s="90"/>
    </row>
    <row r="10886">
      <c r="A10886" s="101"/>
      <c r="B10886" s="90"/>
      <c r="C10886" s="90"/>
    </row>
    <row r="10887">
      <c r="A10887" s="101"/>
      <c r="B10887" s="90"/>
      <c r="C10887" s="90"/>
    </row>
    <row r="10888">
      <c r="A10888" s="101"/>
      <c r="B10888" s="90"/>
      <c r="C10888" s="90"/>
    </row>
    <row r="10889">
      <c r="A10889" s="101"/>
      <c r="B10889" s="90"/>
      <c r="C10889" s="90"/>
    </row>
    <row r="10890">
      <c r="A10890" s="101"/>
      <c r="B10890" s="90"/>
      <c r="C10890" s="90"/>
    </row>
    <row r="10891">
      <c r="A10891" s="101"/>
      <c r="B10891" s="90"/>
      <c r="C10891" s="90"/>
    </row>
    <row r="10892">
      <c r="A10892" s="101"/>
      <c r="B10892" s="90"/>
      <c r="C10892" s="90"/>
    </row>
    <row r="10893">
      <c r="A10893" s="101"/>
      <c r="B10893" s="90"/>
      <c r="C10893" s="90"/>
    </row>
    <row r="10894">
      <c r="A10894" s="101"/>
      <c r="B10894" s="90"/>
      <c r="C10894" s="90"/>
    </row>
    <row r="10895">
      <c r="A10895" s="101"/>
      <c r="B10895" s="90"/>
      <c r="C10895" s="90"/>
    </row>
    <row r="10896">
      <c r="A10896" s="101"/>
      <c r="B10896" s="90"/>
      <c r="C10896" s="90"/>
    </row>
    <row r="10897">
      <c r="A10897" s="101"/>
      <c r="B10897" s="90"/>
      <c r="C10897" s="90"/>
    </row>
    <row r="10898">
      <c r="A10898" s="101"/>
      <c r="B10898" s="90"/>
      <c r="C10898" s="90"/>
    </row>
    <row r="10899">
      <c r="A10899" s="101"/>
      <c r="B10899" s="90"/>
      <c r="C10899" s="90"/>
    </row>
    <row r="10900">
      <c r="A10900" s="101"/>
      <c r="B10900" s="90"/>
      <c r="C10900" s="90"/>
    </row>
    <row r="10901">
      <c r="A10901" s="101"/>
      <c r="B10901" s="90"/>
      <c r="C10901" s="90"/>
    </row>
    <row r="10902">
      <c r="A10902" s="101"/>
      <c r="B10902" s="90"/>
      <c r="C10902" s="90"/>
    </row>
    <row r="10903">
      <c r="A10903" s="101"/>
      <c r="B10903" s="90"/>
      <c r="C10903" s="90"/>
    </row>
    <row r="10904">
      <c r="A10904" s="101"/>
      <c r="B10904" s="90"/>
      <c r="C10904" s="90"/>
    </row>
    <row r="10905">
      <c r="A10905" s="101"/>
      <c r="B10905" s="90"/>
      <c r="C10905" s="90"/>
    </row>
    <row r="10906">
      <c r="A10906" s="101"/>
      <c r="B10906" s="90"/>
      <c r="C10906" s="90"/>
    </row>
    <row r="10907">
      <c r="A10907" s="101"/>
      <c r="B10907" s="90"/>
      <c r="C10907" s="90"/>
    </row>
    <row r="10908">
      <c r="A10908" s="101"/>
      <c r="B10908" s="90"/>
      <c r="C10908" s="90"/>
    </row>
    <row r="10909">
      <c r="A10909" s="101"/>
      <c r="B10909" s="90"/>
      <c r="C10909" s="90"/>
    </row>
    <row r="10910">
      <c r="A10910" s="101"/>
      <c r="B10910" s="90"/>
      <c r="C10910" s="90"/>
    </row>
    <row r="10911">
      <c r="A10911" s="101"/>
      <c r="B10911" s="90"/>
      <c r="C10911" s="90"/>
    </row>
    <row r="10912">
      <c r="A10912" s="101"/>
      <c r="B10912" s="90"/>
      <c r="C10912" s="90"/>
    </row>
    <row r="10913">
      <c r="A10913" s="101"/>
      <c r="B10913" s="90"/>
      <c r="C10913" s="90"/>
    </row>
    <row r="10914">
      <c r="A10914" s="101"/>
      <c r="B10914" s="90"/>
      <c r="C10914" s="90"/>
    </row>
    <row r="10915">
      <c r="A10915" s="101"/>
      <c r="B10915" s="90"/>
      <c r="C10915" s="90"/>
    </row>
    <row r="10916">
      <c r="A10916" s="101"/>
      <c r="B10916" s="90"/>
      <c r="C10916" s="90"/>
    </row>
    <row r="10917">
      <c r="A10917" s="101"/>
      <c r="B10917" s="90"/>
      <c r="C10917" s="90"/>
    </row>
    <row r="10918">
      <c r="A10918" s="101"/>
      <c r="B10918" s="90"/>
      <c r="C10918" s="90"/>
    </row>
    <row r="10919">
      <c r="A10919" s="101"/>
      <c r="B10919" s="90"/>
      <c r="C10919" s="90"/>
    </row>
    <row r="10920">
      <c r="A10920" s="101"/>
      <c r="B10920" s="90"/>
      <c r="C10920" s="90"/>
    </row>
    <row r="10921">
      <c r="A10921" s="101"/>
      <c r="B10921" s="90"/>
      <c r="C10921" s="90"/>
    </row>
    <row r="10922">
      <c r="A10922" s="101"/>
      <c r="B10922" s="90"/>
      <c r="C10922" s="90"/>
    </row>
    <row r="10923">
      <c r="A10923" s="101"/>
      <c r="B10923" s="90"/>
      <c r="C10923" s="90"/>
    </row>
    <row r="10924">
      <c r="A10924" s="101"/>
      <c r="B10924" s="90"/>
      <c r="C10924" s="90"/>
    </row>
    <row r="10925">
      <c r="A10925" s="101"/>
      <c r="B10925" s="90"/>
      <c r="C10925" s="90"/>
    </row>
    <row r="10926">
      <c r="A10926" s="101"/>
      <c r="B10926" s="90"/>
      <c r="C10926" s="90"/>
    </row>
    <row r="10927">
      <c r="A10927" s="101"/>
      <c r="B10927" s="90"/>
      <c r="C10927" s="90"/>
    </row>
    <row r="10928">
      <c r="A10928" s="101"/>
      <c r="B10928" s="90"/>
      <c r="C10928" s="90"/>
    </row>
    <row r="10929">
      <c r="A10929" s="101"/>
      <c r="B10929" s="90"/>
      <c r="C10929" s="90"/>
    </row>
    <row r="10930">
      <c r="A10930" s="101"/>
      <c r="B10930" s="90"/>
      <c r="C10930" s="90"/>
    </row>
    <row r="10931">
      <c r="A10931" s="101"/>
      <c r="B10931" s="90"/>
      <c r="C10931" s="90"/>
    </row>
    <row r="10932">
      <c r="A10932" s="101"/>
      <c r="B10932" s="90"/>
      <c r="C10932" s="90"/>
    </row>
    <row r="10933">
      <c r="A10933" s="101"/>
      <c r="B10933" s="90"/>
      <c r="C10933" s="90"/>
    </row>
    <row r="10934">
      <c r="A10934" s="101"/>
      <c r="B10934" s="90"/>
      <c r="C10934" s="90"/>
    </row>
    <row r="10935">
      <c r="A10935" s="101"/>
      <c r="B10935" s="90"/>
      <c r="C10935" s="90"/>
    </row>
    <row r="10936">
      <c r="A10936" s="101"/>
      <c r="B10936" s="90"/>
      <c r="C10936" s="90"/>
    </row>
    <row r="10937">
      <c r="A10937" s="101"/>
      <c r="B10937" s="90"/>
      <c r="C10937" s="90"/>
    </row>
    <row r="10938">
      <c r="A10938" s="101"/>
      <c r="B10938" s="90"/>
      <c r="C10938" s="90"/>
    </row>
    <row r="10939">
      <c r="A10939" s="101"/>
      <c r="B10939" s="90"/>
      <c r="C10939" s="90"/>
    </row>
    <row r="10940">
      <c r="A10940" s="101"/>
      <c r="B10940" s="90"/>
      <c r="C10940" s="90"/>
    </row>
    <row r="10941">
      <c r="A10941" s="101"/>
      <c r="B10941" s="90"/>
      <c r="C10941" s="90"/>
    </row>
    <row r="10942">
      <c r="A10942" s="101"/>
      <c r="B10942" s="90"/>
      <c r="C10942" s="90"/>
    </row>
    <row r="10943">
      <c r="A10943" s="101"/>
      <c r="B10943" s="90"/>
      <c r="C10943" s="90"/>
    </row>
    <row r="10944">
      <c r="A10944" s="101"/>
      <c r="B10944" s="90"/>
      <c r="C10944" s="90"/>
    </row>
    <row r="10945">
      <c r="A10945" s="101"/>
      <c r="B10945" s="90"/>
      <c r="C10945" s="90"/>
    </row>
    <row r="10946">
      <c r="A10946" s="101"/>
      <c r="B10946" s="90"/>
      <c r="C10946" s="90"/>
    </row>
    <row r="10947">
      <c r="A10947" s="101"/>
      <c r="B10947" s="90"/>
      <c r="C10947" s="90"/>
    </row>
    <row r="10948">
      <c r="A10948" s="101"/>
      <c r="B10948" s="90"/>
      <c r="C10948" s="90"/>
    </row>
    <row r="10949">
      <c r="A10949" s="101"/>
      <c r="B10949" s="90"/>
      <c r="C10949" s="90"/>
    </row>
    <row r="10950">
      <c r="A10950" s="101"/>
      <c r="B10950" s="90"/>
      <c r="C10950" s="90"/>
    </row>
    <row r="10951">
      <c r="A10951" s="101"/>
      <c r="B10951" s="90"/>
      <c r="C10951" s="90"/>
    </row>
    <row r="10952">
      <c r="A10952" s="101"/>
      <c r="B10952" s="90"/>
      <c r="C10952" s="90"/>
    </row>
    <row r="10953">
      <c r="A10953" s="101"/>
      <c r="B10953" s="90"/>
      <c r="C10953" s="90"/>
    </row>
    <row r="10954">
      <c r="A10954" s="101"/>
      <c r="B10954" s="90"/>
      <c r="C10954" s="90"/>
    </row>
    <row r="10955">
      <c r="A10955" s="101"/>
      <c r="B10955" s="90"/>
      <c r="C10955" s="90"/>
    </row>
    <row r="10956">
      <c r="A10956" s="101"/>
      <c r="B10956" s="90"/>
      <c r="C10956" s="90"/>
    </row>
    <row r="10957">
      <c r="A10957" s="101"/>
      <c r="B10957" s="90"/>
      <c r="C10957" s="90"/>
    </row>
    <row r="10958">
      <c r="A10958" s="101"/>
      <c r="B10958" s="90"/>
      <c r="C10958" s="90"/>
    </row>
    <row r="10959">
      <c r="A10959" s="101"/>
      <c r="B10959" s="90"/>
      <c r="C10959" s="90"/>
    </row>
    <row r="10960">
      <c r="A10960" s="101"/>
      <c r="B10960" s="90"/>
      <c r="C10960" s="90"/>
    </row>
    <row r="10961">
      <c r="A10961" s="101"/>
      <c r="B10961" s="90"/>
      <c r="C10961" s="90"/>
    </row>
    <row r="10962">
      <c r="A10962" s="101"/>
      <c r="B10962" s="90"/>
      <c r="C10962" s="90"/>
    </row>
    <row r="10963">
      <c r="A10963" s="101"/>
      <c r="B10963" s="90"/>
      <c r="C10963" s="90"/>
    </row>
    <row r="10964">
      <c r="A10964" s="101"/>
      <c r="B10964" s="90"/>
      <c r="C10964" s="90"/>
    </row>
    <row r="10965">
      <c r="A10965" s="101"/>
      <c r="B10965" s="90"/>
      <c r="C10965" s="90"/>
    </row>
    <row r="10966">
      <c r="A10966" s="101"/>
      <c r="B10966" s="90"/>
      <c r="C10966" s="90"/>
    </row>
    <row r="10967">
      <c r="A10967" s="101"/>
      <c r="B10967" s="90"/>
      <c r="C10967" s="90"/>
    </row>
    <row r="10968">
      <c r="A10968" s="101"/>
      <c r="B10968" s="90"/>
      <c r="C10968" s="90"/>
    </row>
    <row r="10969">
      <c r="A10969" s="101"/>
      <c r="B10969" s="90"/>
      <c r="C10969" s="90"/>
    </row>
    <row r="10970">
      <c r="A10970" s="101"/>
      <c r="B10970" s="90"/>
      <c r="C10970" s="90"/>
    </row>
    <row r="10971">
      <c r="A10971" s="101"/>
      <c r="B10971" s="90"/>
      <c r="C10971" s="90"/>
    </row>
    <row r="10972">
      <c r="A10972" s="101"/>
      <c r="B10972" s="90"/>
      <c r="C10972" s="90"/>
    </row>
    <row r="10973">
      <c r="A10973" s="101"/>
      <c r="B10973" s="90"/>
      <c r="C10973" s="90"/>
    </row>
    <row r="10974">
      <c r="A10974" s="101"/>
      <c r="B10974" s="90"/>
      <c r="C10974" s="90"/>
    </row>
    <row r="10975">
      <c r="A10975" s="101"/>
      <c r="B10975" s="90"/>
      <c r="C10975" s="90"/>
    </row>
    <row r="10976">
      <c r="A10976" s="101"/>
      <c r="B10976" s="90"/>
      <c r="C10976" s="90"/>
    </row>
    <row r="10977">
      <c r="A10977" s="101"/>
      <c r="B10977" s="90"/>
      <c r="C10977" s="90"/>
    </row>
    <row r="10978">
      <c r="A10978" s="101"/>
      <c r="B10978" s="90"/>
      <c r="C10978" s="90"/>
    </row>
    <row r="10979">
      <c r="A10979" s="101"/>
      <c r="B10979" s="90"/>
      <c r="C10979" s="90"/>
    </row>
    <row r="10980">
      <c r="A10980" s="101"/>
      <c r="B10980" s="90"/>
      <c r="C10980" s="90"/>
    </row>
    <row r="10981">
      <c r="A10981" s="101"/>
      <c r="B10981" s="90"/>
      <c r="C10981" s="90"/>
    </row>
    <row r="10982">
      <c r="A10982" s="101"/>
      <c r="B10982" s="90"/>
      <c r="C10982" s="90"/>
    </row>
    <row r="10983">
      <c r="A10983" s="101"/>
      <c r="B10983" s="90"/>
      <c r="C10983" s="90"/>
    </row>
    <row r="10984">
      <c r="A10984" s="101"/>
      <c r="B10984" s="90"/>
      <c r="C10984" s="90"/>
    </row>
    <row r="10985">
      <c r="A10985" s="101"/>
      <c r="B10985" s="90"/>
      <c r="C10985" s="90"/>
    </row>
    <row r="10986">
      <c r="A10986" s="101"/>
      <c r="B10986" s="90"/>
      <c r="C10986" s="90"/>
    </row>
    <row r="10987">
      <c r="A10987" s="101"/>
      <c r="B10987" s="90"/>
      <c r="C10987" s="90"/>
    </row>
    <row r="10988">
      <c r="A10988" s="101"/>
      <c r="B10988" s="90"/>
      <c r="C10988" s="90"/>
    </row>
    <row r="10989">
      <c r="A10989" s="101"/>
      <c r="B10989" s="90"/>
      <c r="C10989" s="90"/>
    </row>
    <row r="10990">
      <c r="A10990" s="101"/>
      <c r="B10990" s="90"/>
      <c r="C10990" s="90"/>
    </row>
    <row r="10991">
      <c r="A10991" s="101"/>
      <c r="B10991" s="90"/>
      <c r="C10991" s="90"/>
    </row>
    <row r="10992">
      <c r="A10992" s="101"/>
      <c r="B10992" s="90"/>
      <c r="C10992" s="90"/>
    </row>
    <row r="10993">
      <c r="A10993" s="101"/>
      <c r="B10993" s="90"/>
      <c r="C10993" s="90"/>
    </row>
    <row r="10994">
      <c r="A10994" s="101"/>
      <c r="B10994" s="90"/>
      <c r="C10994" s="90"/>
    </row>
    <row r="10995">
      <c r="A10995" s="101"/>
      <c r="B10995" s="90"/>
      <c r="C10995" s="90"/>
    </row>
    <row r="10996">
      <c r="A10996" s="101"/>
      <c r="B10996" s="90"/>
      <c r="C10996" s="90"/>
    </row>
    <row r="10997">
      <c r="A10997" s="101"/>
      <c r="B10997" s="90"/>
      <c r="C10997" s="90"/>
    </row>
    <row r="10998">
      <c r="A10998" s="101"/>
      <c r="B10998" s="90"/>
      <c r="C10998" s="90"/>
    </row>
    <row r="10999">
      <c r="A10999" s="101"/>
      <c r="B10999" s="90"/>
      <c r="C10999" s="90"/>
    </row>
    <row r="11000">
      <c r="A11000" s="101"/>
      <c r="B11000" s="90"/>
      <c r="C11000" s="90"/>
    </row>
    <row r="11001">
      <c r="A11001" s="101"/>
      <c r="B11001" s="90"/>
      <c r="C11001" s="90"/>
    </row>
    <row r="11002">
      <c r="A11002" s="101"/>
      <c r="B11002" s="90"/>
      <c r="C11002" s="90"/>
    </row>
    <row r="11003">
      <c r="A11003" s="101"/>
      <c r="B11003" s="90"/>
      <c r="C11003" s="90"/>
    </row>
    <row r="11004">
      <c r="A11004" s="101"/>
      <c r="B11004" s="90"/>
      <c r="C11004" s="90"/>
    </row>
    <row r="11005">
      <c r="A11005" s="101"/>
      <c r="B11005" s="90"/>
      <c r="C11005" s="90"/>
    </row>
    <row r="11006">
      <c r="A11006" s="101"/>
      <c r="B11006" s="90"/>
      <c r="C11006" s="90"/>
    </row>
    <row r="11007">
      <c r="A11007" s="101"/>
      <c r="B11007" s="90"/>
      <c r="C11007" s="90"/>
    </row>
    <row r="11008">
      <c r="A11008" s="101"/>
      <c r="B11008" s="90"/>
      <c r="C11008" s="90"/>
    </row>
    <row r="11009">
      <c r="A11009" s="101"/>
      <c r="B11009" s="90"/>
      <c r="C11009" s="90"/>
    </row>
    <row r="11010">
      <c r="A11010" s="101"/>
      <c r="B11010" s="90"/>
      <c r="C11010" s="90"/>
    </row>
    <row r="11011">
      <c r="A11011" s="101"/>
      <c r="B11011" s="90"/>
      <c r="C11011" s="90"/>
    </row>
    <row r="11012">
      <c r="A11012" s="101"/>
      <c r="B11012" s="90"/>
      <c r="C11012" s="90"/>
    </row>
    <row r="11013">
      <c r="A11013" s="101"/>
      <c r="B11013" s="90"/>
      <c r="C11013" s="90"/>
    </row>
    <row r="11014">
      <c r="A11014" s="101"/>
      <c r="B11014" s="90"/>
      <c r="C11014" s="90"/>
    </row>
    <row r="11015">
      <c r="A11015" s="101"/>
      <c r="B11015" s="90"/>
      <c r="C11015" s="90"/>
    </row>
    <row r="11016">
      <c r="A11016" s="101"/>
      <c r="B11016" s="90"/>
      <c r="C11016" s="90"/>
    </row>
    <row r="11017">
      <c r="A11017" s="101"/>
      <c r="B11017" s="90"/>
      <c r="C11017" s="90"/>
    </row>
    <row r="11018">
      <c r="A11018" s="101"/>
      <c r="B11018" s="90"/>
      <c r="C11018" s="90"/>
    </row>
    <row r="11019">
      <c r="A11019" s="101"/>
      <c r="B11019" s="90"/>
      <c r="C11019" s="90"/>
    </row>
    <row r="11020">
      <c r="A11020" s="101"/>
      <c r="B11020" s="90"/>
      <c r="C11020" s="90"/>
    </row>
    <row r="11021">
      <c r="A11021" s="101"/>
      <c r="B11021" s="90"/>
      <c r="C11021" s="90"/>
    </row>
    <row r="11022">
      <c r="A11022" s="101"/>
      <c r="B11022" s="90"/>
      <c r="C11022" s="90"/>
    </row>
    <row r="11023">
      <c r="A11023" s="101"/>
      <c r="B11023" s="90"/>
      <c r="C11023" s="90"/>
    </row>
    <row r="11024">
      <c r="A11024" s="101"/>
      <c r="B11024" s="90"/>
      <c r="C11024" s="90"/>
    </row>
    <row r="11025">
      <c r="A11025" s="101"/>
      <c r="B11025" s="90"/>
      <c r="C11025" s="90"/>
    </row>
    <row r="11026">
      <c r="A11026" s="101"/>
      <c r="B11026" s="90"/>
      <c r="C11026" s="90"/>
    </row>
    <row r="11027">
      <c r="A11027" s="101"/>
      <c r="B11027" s="90"/>
      <c r="C11027" s="90"/>
    </row>
    <row r="11028">
      <c r="A11028" s="101"/>
      <c r="B11028" s="90"/>
      <c r="C11028" s="90"/>
    </row>
    <row r="11029">
      <c r="A11029" s="101"/>
      <c r="B11029" s="90"/>
      <c r="C11029" s="90"/>
    </row>
    <row r="11030">
      <c r="A11030" s="101"/>
      <c r="B11030" s="90"/>
      <c r="C11030" s="90"/>
    </row>
    <row r="11031">
      <c r="A11031" s="101"/>
      <c r="B11031" s="90"/>
      <c r="C11031" s="90"/>
    </row>
    <row r="11032">
      <c r="A11032" s="101"/>
      <c r="B11032" s="90"/>
      <c r="C11032" s="90"/>
    </row>
    <row r="11033">
      <c r="A11033" s="101"/>
      <c r="B11033" s="90"/>
      <c r="C11033" s="90"/>
    </row>
    <row r="11034">
      <c r="A11034" s="101"/>
      <c r="B11034" s="90"/>
      <c r="C11034" s="90"/>
    </row>
    <row r="11035">
      <c r="A11035" s="101"/>
      <c r="B11035" s="90"/>
      <c r="C11035" s="90"/>
    </row>
    <row r="11036">
      <c r="A11036" s="101"/>
      <c r="B11036" s="90"/>
      <c r="C11036" s="90"/>
    </row>
    <row r="11037">
      <c r="A11037" s="101"/>
      <c r="B11037" s="90"/>
      <c r="C11037" s="90"/>
    </row>
    <row r="11038">
      <c r="A11038" s="101"/>
      <c r="B11038" s="90"/>
      <c r="C11038" s="90"/>
    </row>
    <row r="11039">
      <c r="A11039" s="101"/>
      <c r="B11039" s="90"/>
      <c r="C11039" s="90"/>
    </row>
    <row r="11040">
      <c r="A11040" s="101"/>
      <c r="B11040" s="90"/>
      <c r="C11040" s="90"/>
    </row>
    <row r="11041">
      <c r="A11041" s="101"/>
      <c r="B11041" s="90"/>
      <c r="C11041" s="90"/>
    </row>
    <row r="11042">
      <c r="A11042" s="101"/>
      <c r="B11042" s="90"/>
      <c r="C11042" s="90"/>
    </row>
    <row r="11043">
      <c r="A11043" s="101"/>
      <c r="B11043" s="90"/>
      <c r="C11043" s="90"/>
    </row>
    <row r="11044">
      <c r="A11044" s="101"/>
      <c r="B11044" s="90"/>
      <c r="C11044" s="90"/>
    </row>
    <row r="11045">
      <c r="A11045" s="101"/>
      <c r="B11045" s="90"/>
      <c r="C11045" s="90"/>
    </row>
    <row r="11046">
      <c r="A11046" s="101"/>
      <c r="B11046" s="90"/>
      <c r="C11046" s="90"/>
    </row>
    <row r="11047">
      <c r="A11047" s="101"/>
      <c r="B11047" s="90"/>
      <c r="C11047" s="90"/>
    </row>
    <row r="11048">
      <c r="A11048" s="101"/>
      <c r="B11048" s="90"/>
      <c r="C11048" s="90"/>
    </row>
    <row r="11049">
      <c r="A11049" s="101"/>
      <c r="B11049" s="90"/>
      <c r="C11049" s="90"/>
    </row>
    <row r="11050">
      <c r="A11050" s="101"/>
      <c r="B11050" s="90"/>
      <c r="C11050" s="90"/>
    </row>
    <row r="11051">
      <c r="A11051" s="101"/>
      <c r="B11051" s="90"/>
      <c r="C11051" s="90"/>
    </row>
    <row r="11052">
      <c r="A11052" s="101"/>
      <c r="B11052" s="90"/>
      <c r="C11052" s="90"/>
    </row>
    <row r="11053">
      <c r="A11053" s="101"/>
      <c r="B11053" s="90"/>
      <c r="C11053" s="90"/>
    </row>
    <row r="11054">
      <c r="A11054" s="101"/>
      <c r="B11054" s="90"/>
      <c r="C11054" s="90"/>
    </row>
    <row r="11055">
      <c r="A11055" s="101"/>
      <c r="B11055" s="90"/>
      <c r="C11055" s="90"/>
    </row>
    <row r="11056">
      <c r="A11056" s="101"/>
      <c r="B11056" s="90"/>
      <c r="C11056" s="90"/>
    </row>
    <row r="11057">
      <c r="A11057" s="101"/>
      <c r="B11057" s="90"/>
      <c r="C11057" s="90"/>
    </row>
    <row r="11058">
      <c r="A11058" s="101"/>
      <c r="B11058" s="90"/>
      <c r="C11058" s="90"/>
    </row>
    <row r="11059">
      <c r="A11059" s="101"/>
      <c r="B11059" s="90"/>
      <c r="C11059" s="90"/>
    </row>
    <row r="11060">
      <c r="A11060" s="101"/>
      <c r="B11060" s="90"/>
      <c r="C11060" s="90"/>
    </row>
    <row r="11061">
      <c r="A11061" s="101"/>
      <c r="B11061" s="90"/>
      <c r="C11061" s="90"/>
    </row>
    <row r="11062">
      <c r="A11062" s="101"/>
      <c r="B11062" s="90"/>
      <c r="C11062" s="90"/>
    </row>
    <row r="11063">
      <c r="A11063" s="101"/>
      <c r="B11063" s="90"/>
      <c r="C11063" s="90"/>
    </row>
    <row r="11064">
      <c r="A11064" s="101"/>
      <c r="B11064" s="90"/>
      <c r="C11064" s="90"/>
    </row>
    <row r="11065">
      <c r="A11065" s="101"/>
      <c r="B11065" s="90"/>
      <c r="C11065" s="90"/>
    </row>
    <row r="11066">
      <c r="A11066" s="101"/>
      <c r="B11066" s="90"/>
      <c r="C11066" s="90"/>
    </row>
    <row r="11067">
      <c r="A11067" s="101"/>
      <c r="B11067" s="90"/>
      <c r="C11067" s="90"/>
    </row>
    <row r="11068">
      <c r="A11068" s="101"/>
      <c r="B11068" s="90"/>
      <c r="C11068" s="90"/>
    </row>
    <row r="11069">
      <c r="A11069" s="101"/>
      <c r="B11069" s="90"/>
      <c r="C11069" s="90"/>
    </row>
    <row r="11070">
      <c r="A11070" s="101"/>
      <c r="B11070" s="90"/>
      <c r="C11070" s="90"/>
    </row>
    <row r="11071">
      <c r="A11071" s="101"/>
      <c r="B11071" s="90"/>
      <c r="C11071" s="90"/>
    </row>
    <row r="11072">
      <c r="A11072" s="101"/>
      <c r="B11072" s="90"/>
      <c r="C11072" s="90"/>
    </row>
    <row r="11073">
      <c r="A11073" s="101"/>
      <c r="B11073" s="90"/>
      <c r="C11073" s="90"/>
    </row>
    <row r="11074">
      <c r="A11074" s="101"/>
      <c r="B11074" s="90"/>
      <c r="C11074" s="90"/>
    </row>
    <row r="11075">
      <c r="A11075" s="101"/>
      <c r="B11075" s="90"/>
      <c r="C11075" s="90"/>
    </row>
    <row r="11076">
      <c r="A11076" s="101"/>
      <c r="B11076" s="90"/>
      <c r="C11076" s="90"/>
    </row>
    <row r="11077">
      <c r="A11077" s="101"/>
      <c r="B11077" s="90"/>
      <c r="C11077" s="90"/>
    </row>
    <row r="11078">
      <c r="A11078" s="101"/>
      <c r="B11078" s="90"/>
      <c r="C11078" s="90"/>
    </row>
    <row r="11079">
      <c r="A11079" s="101"/>
      <c r="B11079" s="90"/>
      <c r="C11079" s="90"/>
    </row>
    <row r="11080">
      <c r="A11080" s="101"/>
      <c r="B11080" s="90"/>
      <c r="C11080" s="90"/>
    </row>
    <row r="11081">
      <c r="A11081" s="101"/>
      <c r="B11081" s="90"/>
      <c r="C11081" s="90"/>
    </row>
    <row r="11082">
      <c r="A11082" s="101"/>
      <c r="B11082" s="90"/>
      <c r="C11082" s="90"/>
    </row>
    <row r="11083">
      <c r="A11083" s="101"/>
      <c r="B11083" s="90"/>
      <c r="C11083" s="90"/>
    </row>
    <row r="11084">
      <c r="A11084" s="101"/>
      <c r="B11084" s="90"/>
      <c r="C11084" s="90"/>
    </row>
    <row r="11085">
      <c r="A11085" s="101"/>
      <c r="B11085" s="90"/>
      <c r="C11085" s="90"/>
    </row>
    <row r="11086">
      <c r="A11086" s="101"/>
      <c r="B11086" s="90"/>
      <c r="C11086" s="90"/>
    </row>
    <row r="11087">
      <c r="A11087" s="101"/>
      <c r="B11087" s="90"/>
      <c r="C11087" s="90"/>
    </row>
    <row r="11088">
      <c r="A11088" s="101"/>
      <c r="B11088" s="90"/>
      <c r="C11088" s="90"/>
    </row>
    <row r="11089">
      <c r="A11089" s="101"/>
      <c r="B11089" s="90"/>
      <c r="C11089" s="90"/>
    </row>
    <row r="11090">
      <c r="A11090" s="101"/>
      <c r="B11090" s="90"/>
      <c r="C11090" s="90"/>
    </row>
    <row r="11091">
      <c r="A11091" s="101"/>
      <c r="B11091" s="90"/>
      <c r="C11091" s="90"/>
    </row>
    <row r="11092">
      <c r="A11092" s="101"/>
      <c r="B11092" s="90"/>
      <c r="C11092" s="90"/>
    </row>
    <row r="11093">
      <c r="A11093" s="101"/>
      <c r="B11093" s="90"/>
      <c r="C11093" s="90"/>
    </row>
    <row r="11094">
      <c r="A11094" s="101"/>
      <c r="B11094" s="90"/>
      <c r="C11094" s="90"/>
    </row>
    <row r="11095">
      <c r="A11095" s="101"/>
      <c r="B11095" s="90"/>
      <c r="C11095" s="90"/>
    </row>
    <row r="11096">
      <c r="A11096" s="101"/>
      <c r="B11096" s="90"/>
      <c r="C11096" s="90"/>
    </row>
    <row r="11097">
      <c r="A11097" s="101"/>
      <c r="B11097" s="90"/>
      <c r="C11097" s="90"/>
    </row>
    <row r="11098">
      <c r="A11098" s="101"/>
      <c r="B11098" s="90"/>
      <c r="C11098" s="90"/>
    </row>
    <row r="11099">
      <c r="A11099" s="101"/>
      <c r="B11099" s="90"/>
      <c r="C11099" s="90"/>
    </row>
    <row r="11100">
      <c r="A11100" s="101"/>
      <c r="B11100" s="90"/>
      <c r="C11100" s="90"/>
    </row>
    <row r="11101">
      <c r="A11101" s="101"/>
      <c r="B11101" s="90"/>
      <c r="C11101" s="90"/>
    </row>
    <row r="11102">
      <c r="A11102" s="101"/>
      <c r="B11102" s="90"/>
      <c r="C11102" s="90"/>
    </row>
    <row r="11103">
      <c r="A11103" s="101"/>
      <c r="B11103" s="90"/>
      <c r="C11103" s="90"/>
    </row>
    <row r="11104">
      <c r="A11104" s="101"/>
      <c r="B11104" s="90"/>
      <c r="C11104" s="90"/>
    </row>
    <row r="11105">
      <c r="A11105" s="101"/>
      <c r="B11105" s="90"/>
      <c r="C11105" s="90"/>
    </row>
    <row r="11106">
      <c r="A11106" s="101"/>
      <c r="B11106" s="90"/>
      <c r="C11106" s="90"/>
    </row>
    <row r="11107">
      <c r="A11107" s="101"/>
      <c r="B11107" s="90"/>
      <c r="C11107" s="90"/>
    </row>
    <row r="11108">
      <c r="A11108" s="101"/>
      <c r="B11108" s="90"/>
      <c r="C11108" s="90"/>
    </row>
    <row r="11109">
      <c r="A11109" s="101"/>
      <c r="B11109" s="90"/>
      <c r="C11109" s="90"/>
    </row>
    <row r="11110">
      <c r="A11110" s="101"/>
      <c r="B11110" s="90"/>
      <c r="C11110" s="90"/>
    </row>
    <row r="11111">
      <c r="A11111" s="101"/>
      <c r="B11111" s="90"/>
      <c r="C11111" s="90"/>
    </row>
    <row r="11112">
      <c r="A11112" s="101"/>
      <c r="B11112" s="90"/>
      <c r="C11112" s="90"/>
    </row>
    <row r="11113">
      <c r="A11113" s="101"/>
      <c r="B11113" s="90"/>
      <c r="C11113" s="90"/>
    </row>
    <row r="11114">
      <c r="A11114" s="101"/>
      <c r="B11114" s="90"/>
      <c r="C11114" s="90"/>
    </row>
    <row r="11115">
      <c r="A11115" s="101"/>
      <c r="B11115" s="90"/>
      <c r="C11115" s="90"/>
    </row>
    <row r="11116">
      <c r="A11116" s="101"/>
      <c r="B11116" s="90"/>
      <c r="C11116" s="90"/>
    </row>
    <row r="11117">
      <c r="A11117" s="101"/>
      <c r="B11117" s="90"/>
      <c r="C11117" s="90"/>
    </row>
    <row r="11118">
      <c r="A11118" s="101"/>
      <c r="B11118" s="90"/>
      <c r="C11118" s="90"/>
    </row>
    <row r="11119">
      <c r="A11119" s="101"/>
      <c r="B11119" s="90"/>
      <c r="C11119" s="90"/>
    </row>
    <row r="11120">
      <c r="A11120" s="101"/>
      <c r="B11120" s="90"/>
      <c r="C11120" s="90"/>
    </row>
    <row r="11121">
      <c r="A11121" s="101"/>
      <c r="B11121" s="90"/>
      <c r="C11121" s="90"/>
    </row>
    <row r="11122">
      <c r="A11122" s="101"/>
      <c r="B11122" s="90"/>
      <c r="C11122" s="90"/>
    </row>
    <row r="11123">
      <c r="A11123" s="101"/>
      <c r="B11123" s="90"/>
      <c r="C11123" s="90"/>
    </row>
    <row r="11124">
      <c r="A11124" s="101"/>
      <c r="B11124" s="90"/>
      <c r="C11124" s="90"/>
    </row>
    <row r="11125">
      <c r="A11125" s="101"/>
      <c r="B11125" s="90"/>
      <c r="C11125" s="90"/>
    </row>
    <row r="11126">
      <c r="A11126" s="101"/>
      <c r="B11126" s="90"/>
      <c r="C11126" s="90"/>
    </row>
    <row r="11127">
      <c r="A11127" s="101"/>
      <c r="B11127" s="90"/>
      <c r="C11127" s="90"/>
    </row>
    <row r="11128">
      <c r="A11128" s="101"/>
      <c r="B11128" s="90"/>
      <c r="C11128" s="90"/>
    </row>
    <row r="11129">
      <c r="A11129" s="101"/>
      <c r="B11129" s="90"/>
      <c r="C11129" s="90"/>
    </row>
    <row r="11130">
      <c r="A11130" s="101"/>
      <c r="B11130" s="90"/>
      <c r="C11130" s="90"/>
    </row>
    <row r="11131">
      <c r="A11131" s="101"/>
      <c r="B11131" s="90"/>
      <c r="C11131" s="90"/>
    </row>
    <row r="11132">
      <c r="A11132" s="101"/>
      <c r="B11132" s="90"/>
      <c r="C11132" s="90"/>
    </row>
    <row r="11133">
      <c r="A11133" s="101"/>
      <c r="B11133" s="90"/>
      <c r="C11133" s="90"/>
    </row>
    <row r="11134">
      <c r="A11134" s="101"/>
      <c r="B11134" s="90"/>
      <c r="C11134" s="90"/>
    </row>
    <row r="11135">
      <c r="A11135" s="101"/>
      <c r="B11135" s="90"/>
      <c r="C11135" s="90"/>
    </row>
    <row r="11136">
      <c r="A11136" s="101"/>
      <c r="B11136" s="90"/>
      <c r="C11136" s="90"/>
    </row>
    <row r="11137">
      <c r="A11137" s="101"/>
      <c r="B11137" s="90"/>
      <c r="C11137" s="90"/>
    </row>
    <row r="11138">
      <c r="A11138" s="101"/>
      <c r="B11138" s="90"/>
      <c r="C11138" s="90"/>
    </row>
    <row r="11139">
      <c r="A11139" s="101"/>
      <c r="B11139" s="90"/>
      <c r="C11139" s="90"/>
    </row>
    <row r="11140">
      <c r="A11140" s="101"/>
      <c r="B11140" s="90"/>
      <c r="C11140" s="90"/>
    </row>
    <row r="11141">
      <c r="A11141" s="101"/>
      <c r="B11141" s="90"/>
      <c r="C11141" s="90"/>
    </row>
    <row r="11142">
      <c r="A11142" s="101"/>
      <c r="B11142" s="90"/>
      <c r="C11142" s="90"/>
    </row>
    <row r="11143">
      <c r="A11143" s="101"/>
      <c r="B11143" s="90"/>
      <c r="C11143" s="90"/>
    </row>
    <row r="11144">
      <c r="A11144" s="101"/>
      <c r="B11144" s="90"/>
      <c r="C11144" s="90"/>
    </row>
    <row r="11145">
      <c r="A11145" s="101"/>
      <c r="B11145" s="90"/>
      <c r="C11145" s="90"/>
    </row>
    <row r="11146">
      <c r="A11146" s="101"/>
      <c r="B11146" s="90"/>
      <c r="C11146" s="90"/>
    </row>
    <row r="11147">
      <c r="A11147" s="101"/>
      <c r="B11147" s="90"/>
      <c r="C11147" s="90"/>
    </row>
    <row r="11148">
      <c r="A11148" s="101"/>
      <c r="B11148" s="90"/>
      <c r="C11148" s="90"/>
    </row>
    <row r="11149">
      <c r="A11149" s="101"/>
      <c r="B11149" s="90"/>
      <c r="C11149" s="90"/>
    </row>
    <row r="11150">
      <c r="A11150" s="101"/>
      <c r="B11150" s="90"/>
      <c r="C11150" s="90"/>
    </row>
    <row r="11151">
      <c r="A11151" s="101"/>
      <c r="B11151" s="90"/>
      <c r="C11151" s="90"/>
    </row>
    <row r="11152">
      <c r="A11152" s="101"/>
      <c r="B11152" s="90"/>
      <c r="C11152" s="90"/>
    </row>
    <row r="11153">
      <c r="A11153" s="101"/>
      <c r="B11153" s="90"/>
      <c r="C11153" s="90"/>
    </row>
    <row r="11154">
      <c r="A11154" s="101"/>
      <c r="B11154" s="90"/>
      <c r="C11154" s="90"/>
    </row>
    <row r="11155">
      <c r="A11155" s="101"/>
      <c r="B11155" s="90"/>
      <c r="C11155" s="90"/>
    </row>
    <row r="11156">
      <c r="A11156" s="101"/>
      <c r="B11156" s="90"/>
      <c r="C11156" s="90"/>
    </row>
    <row r="11157">
      <c r="A11157" s="101"/>
      <c r="B11157" s="90"/>
      <c r="C11157" s="90"/>
    </row>
    <row r="11158">
      <c r="A11158" s="101"/>
      <c r="B11158" s="90"/>
      <c r="C11158" s="90"/>
    </row>
    <row r="11159">
      <c r="A11159" s="101"/>
      <c r="B11159" s="90"/>
      <c r="C11159" s="90"/>
    </row>
    <row r="11160">
      <c r="A11160" s="101"/>
      <c r="B11160" s="90"/>
      <c r="C11160" s="90"/>
    </row>
    <row r="11161">
      <c r="A11161" s="101"/>
      <c r="B11161" s="90"/>
      <c r="C11161" s="90"/>
    </row>
    <row r="11162">
      <c r="A11162" s="101"/>
      <c r="B11162" s="90"/>
      <c r="C11162" s="90"/>
    </row>
    <row r="11163">
      <c r="A11163" s="101"/>
      <c r="B11163" s="90"/>
      <c r="C11163" s="90"/>
    </row>
    <row r="11164">
      <c r="A11164" s="101"/>
      <c r="B11164" s="90"/>
      <c r="C11164" s="90"/>
    </row>
    <row r="11165">
      <c r="A11165" s="101"/>
      <c r="B11165" s="90"/>
      <c r="C11165" s="90"/>
    </row>
    <row r="11166">
      <c r="A11166" s="101"/>
      <c r="B11166" s="90"/>
      <c r="C11166" s="90"/>
    </row>
    <row r="11167">
      <c r="A11167" s="101"/>
      <c r="B11167" s="90"/>
      <c r="C11167" s="90"/>
    </row>
    <row r="11168">
      <c r="A11168" s="101"/>
      <c r="B11168" s="90"/>
      <c r="C11168" s="90"/>
    </row>
    <row r="11169">
      <c r="A11169" s="101"/>
      <c r="B11169" s="90"/>
      <c r="C11169" s="90"/>
    </row>
    <row r="11170">
      <c r="A11170" s="101"/>
      <c r="B11170" s="90"/>
      <c r="C11170" s="90"/>
    </row>
    <row r="11171">
      <c r="A11171" s="101"/>
      <c r="B11171" s="90"/>
      <c r="C11171" s="90"/>
    </row>
    <row r="11172">
      <c r="A11172" s="101"/>
      <c r="B11172" s="90"/>
      <c r="C11172" s="90"/>
    </row>
    <row r="11173">
      <c r="A11173" s="101"/>
      <c r="B11173" s="90"/>
      <c r="C11173" s="90"/>
    </row>
    <row r="11174">
      <c r="A11174" s="101"/>
      <c r="B11174" s="90"/>
      <c r="C11174" s="90"/>
    </row>
    <row r="11175">
      <c r="A11175" s="101"/>
      <c r="B11175" s="90"/>
      <c r="C11175" s="90"/>
    </row>
    <row r="11176">
      <c r="A11176" s="101"/>
      <c r="B11176" s="90"/>
      <c r="C11176" s="90"/>
    </row>
    <row r="11177">
      <c r="A11177" s="101"/>
      <c r="B11177" s="90"/>
      <c r="C11177" s="90"/>
    </row>
    <row r="11178">
      <c r="A11178" s="101"/>
      <c r="B11178" s="90"/>
      <c r="C11178" s="90"/>
    </row>
    <row r="11179">
      <c r="A11179" s="101"/>
      <c r="B11179" s="90"/>
      <c r="C11179" s="90"/>
    </row>
    <row r="11180">
      <c r="A11180" s="101"/>
      <c r="B11180" s="90"/>
      <c r="C11180" s="90"/>
    </row>
    <row r="11181">
      <c r="A11181" s="101"/>
      <c r="B11181" s="90"/>
      <c r="C11181" s="90"/>
    </row>
    <row r="11182">
      <c r="A11182" s="101"/>
      <c r="B11182" s="90"/>
      <c r="C11182" s="90"/>
    </row>
    <row r="11183">
      <c r="A11183" s="101"/>
      <c r="B11183" s="90"/>
      <c r="C11183" s="90"/>
    </row>
    <row r="11184">
      <c r="A11184" s="101"/>
      <c r="B11184" s="90"/>
      <c r="C11184" s="90"/>
    </row>
    <row r="11185">
      <c r="A11185" s="101"/>
      <c r="B11185" s="90"/>
      <c r="C11185" s="90"/>
    </row>
    <row r="11186">
      <c r="A11186" s="101"/>
      <c r="B11186" s="90"/>
      <c r="C11186" s="90"/>
    </row>
    <row r="11187">
      <c r="A11187" s="101"/>
      <c r="B11187" s="90"/>
      <c r="C11187" s="90"/>
    </row>
    <row r="11188">
      <c r="A11188" s="101"/>
      <c r="B11188" s="90"/>
      <c r="C11188" s="90"/>
    </row>
    <row r="11189">
      <c r="A11189" s="101"/>
      <c r="B11189" s="90"/>
      <c r="C11189" s="90"/>
    </row>
    <row r="11190">
      <c r="A11190" s="101"/>
      <c r="B11190" s="90"/>
      <c r="C11190" s="90"/>
    </row>
    <row r="11191">
      <c r="A11191" s="101"/>
      <c r="B11191" s="90"/>
      <c r="C11191" s="90"/>
    </row>
    <row r="11192">
      <c r="A11192" s="101"/>
      <c r="B11192" s="90"/>
      <c r="C11192" s="90"/>
    </row>
    <row r="11193">
      <c r="A11193" s="101"/>
      <c r="B11193" s="90"/>
      <c r="C11193" s="90"/>
    </row>
    <row r="11194">
      <c r="A11194" s="101"/>
      <c r="B11194" s="90"/>
      <c r="C11194" s="90"/>
    </row>
    <row r="11195">
      <c r="A11195" s="101"/>
      <c r="B11195" s="90"/>
      <c r="C11195" s="90"/>
    </row>
    <row r="11196">
      <c r="A11196" s="101"/>
      <c r="B11196" s="90"/>
      <c r="C11196" s="90"/>
    </row>
    <row r="11197">
      <c r="A11197" s="101"/>
      <c r="B11197" s="90"/>
      <c r="C11197" s="90"/>
    </row>
    <row r="11198">
      <c r="A11198" s="101"/>
      <c r="B11198" s="90"/>
      <c r="C11198" s="90"/>
    </row>
    <row r="11199">
      <c r="A11199" s="101"/>
      <c r="B11199" s="90"/>
      <c r="C11199" s="90"/>
    </row>
    <row r="11200">
      <c r="A11200" s="101"/>
      <c r="B11200" s="90"/>
      <c r="C11200" s="90"/>
    </row>
    <row r="11201">
      <c r="A11201" s="101"/>
      <c r="B11201" s="90"/>
      <c r="C11201" s="90"/>
    </row>
    <row r="11202">
      <c r="A11202" s="101"/>
      <c r="B11202" s="90"/>
      <c r="C11202" s="90"/>
    </row>
    <row r="11203">
      <c r="A11203" s="101"/>
      <c r="B11203" s="90"/>
      <c r="C11203" s="90"/>
    </row>
    <row r="11204">
      <c r="A11204" s="101"/>
      <c r="B11204" s="90"/>
      <c r="C11204" s="90"/>
    </row>
    <row r="11205">
      <c r="A11205" s="101"/>
      <c r="B11205" s="90"/>
      <c r="C11205" s="90"/>
    </row>
    <row r="11206">
      <c r="A11206" s="101"/>
      <c r="B11206" s="90"/>
      <c r="C11206" s="90"/>
    </row>
    <row r="11207">
      <c r="A11207" s="101"/>
      <c r="B11207" s="90"/>
      <c r="C11207" s="90"/>
    </row>
    <row r="11208">
      <c r="A11208" s="101"/>
      <c r="B11208" s="90"/>
      <c r="C11208" s="90"/>
    </row>
    <row r="11209">
      <c r="A11209" s="101"/>
      <c r="B11209" s="90"/>
      <c r="C11209" s="90"/>
    </row>
    <row r="11210">
      <c r="A11210" s="101"/>
      <c r="B11210" s="90"/>
      <c r="C11210" s="90"/>
    </row>
    <row r="11211">
      <c r="A11211" s="101"/>
      <c r="B11211" s="90"/>
      <c r="C11211" s="90"/>
    </row>
    <row r="11212">
      <c r="A11212" s="101"/>
      <c r="B11212" s="90"/>
      <c r="C11212" s="90"/>
    </row>
    <row r="11213">
      <c r="A11213" s="101"/>
      <c r="B11213" s="90"/>
      <c r="C11213" s="90"/>
    </row>
    <row r="11214">
      <c r="A11214" s="101"/>
      <c r="B11214" s="90"/>
      <c r="C11214" s="90"/>
    </row>
    <row r="11215">
      <c r="A11215" s="101"/>
      <c r="B11215" s="90"/>
      <c r="C11215" s="90"/>
    </row>
    <row r="11216">
      <c r="A11216" s="101"/>
      <c r="B11216" s="90"/>
      <c r="C11216" s="90"/>
    </row>
    <row r="11217">
      <c r="A11217" s="101"/>
      <c r="B11217" s="90"/>
      <c r="C11217" s="90"/>
    </row>
    <row r="11218">
      <c r="A11218" s="101"/>
      <c r="B11218" s="90"/>
      <c r="C11218" s="90"/>
    </row>
    <row r="11219">
      <c r="A11219" s="101"/>
      <c r="B11219" s="90"/>
      <c r="C11219" s="90"/>
    </row>
    <row r="11220">
      <c r="A11220" s="101"/>
      <c r="B11220" s="90"/>
      <c r="C11220" s="90"/>
    </row>
    <row r="11221">
      <c r="A11221" s="101"/>
      <c r="B11221" s="90"/>
      <c r="C11221" s="90"/>
    </row>
    <row r="11222">
      <c r="A11222" s="101"/>
      <c r="B11222" s="90"/>
      <c r="C11222" s="90"/>
    </row>
    <row r="11223">
      <c r="A11223" s="101"/>
      <c r="B11223" s="90"/>
      <c r="C11223" s="90"/>
    </row>
    <row r="11224">
      <c r="A11224" s="101"/>
      <c r="B11224" s="90"/>
      <c r="C11224" s="90"/>
    </row>
    <row r="11225">
      <c r="A11225" s="101"/>
      <c r="B11225" s="90"/>
      <c r="C11225" s="90"/>
    </row>
    <row r="11226">
      <c r="A11226" s="101"/>
      <c r="B11226" s="90"/>
      <c r="C11226" s="90"/>
    </row>
    <row r="11227">
      <c r="A11227" s="101"/>
      <c r="B11227" s="90"/>
      <c r="C11227" s="90"/>
    </row>
    <row r="11228">
      <c r="A11228" s="101"/>
      <c r="B11228" s="90"/>
      <c r="C11228" s="90"/>
    </row>
    <row r="11229">
      <c r="A11229" s="101"/>
      <c r="B11229" s="90"/>
      <c r="C11229" s="90"/>
    </row>
    <row r="11230">
      <c r="A11230" s="101"/>
      <c r="B11230" s="90"/>
      <c r="C11230" s="90"/>
    </row>
    <row r="11231">
      <c r="A11231" s="101"/>
      <c r="B11231" s="90"/>
      <c r="C11231" s="90"/>
    </row>
    <row r="11232">
      <c r="A11232" s="101"/>
      <c r="B11232" s="90"/>
      <c r="C11232" s="90"/>
    </row>
    <row r="11233">
      <c r="A11233" s="101"/>
      <c r="B11233" s="90"/>
      <c r="C11233" s="90"/>
    </row>
    <row r="11234">
      <c r="A11234" s="101"/>
      <c r="B11234" s="90"/>
      <c r="C11234" s="90"/>
    </row>
    <row r="11235">
      <c r="A11235" s="101"/>
      <c r="B11235" s="90"/>
      <c r="C11235" s="90"/>
    </row>
    <row r="11236">
      <c r="A11236" s="101"/>
      <c r="B11236" s="90"/>
      <c r="C11236" s="90"/>
    </row>
    <row r="11237">
      <c r="A11237" s="101"/>
      <c r="B11237" s="90"/>
      <c r="C11237" s="90"/>
    </row>
    <row r="11238">
      <c r="A11238" s="101"/>
      <c r="B11238" s="90"/>
      <c r="C11238" s="90"/>
    </row>
    <row r="11239">
      <c r="A11239" s="101"/>
      <c r="B11239" s="90"/>
      <c r="C11239" s="90"/>
    </row>
    <row r="11240">
      <c r="A11240" s="101"/>
      <c r="B11240" s="90"/>
      <c r="C11240" s="90"/>
    </row>
    <row r="11241">
      <c r="A11241" s="101"/>
      <c r="B11241" s="90"/>
      <c r="C11241" s="90"/>
    </row>
    <row r="11242">
      <c r="A11242" s="101"/>
      <c r="B11242" s="90"/>
      <c r="C11242" s="90"/>
    </row>
    <row r="11243">
      <c r="A11243" s="101"/>
      <c r="B11243" s="90"/>
      <c r="C11243" s="90"/>
    </row>
    <row r="11244">
      <c r="A11244" s="101"/>
      <c r="B11244" s="90"/>
      <c r="C11244" s="90"/>
    </row>
    <row r="11245">
      <c r="A11245" s="101"/>
      <c r="B11245" s="90"/>
      <c r="C11245" s="90"/>
    </row>
    <row r="11246">
      <c r="A11246" s="101"/>
      <c r="B11246" s="90"/>
      <c r="C11246" s="90"/>
    </row>
    <row r="11247">
      <c r="A11247" s="101"/>
      <c r="B11247" s="90"/>
      <c r="C11247" s="90"/>
    </row>
    <row r="11248">
      <c r="A11248" s="101"/>
      <c r="B11248" s="90"/>
      <c r="C11248" s="90"/>
    </row>
    <row r="11249">
      <c r="A11249" s="101"/>
      <c r="B11249" s="90"/>
      <c r="C11249" s="90"/>
    </row>
    <row r="11250">
      <c r="A11250" s="101"/>
      <c r="B11250" s="90"/>
      <c r="C11250" s="90"/>
    </row>
    <row r="11251">
      <c r="A11251" s="101"/>
      <c r="B11251" s="90"/>
      <c r="C11251" s="90"/>
    </row>
    <row r="11252">
      <c r="A11252" s="101"/>
      <c r="B11252" s="90"/>
      <c r="C11252" s="90"/>
    </row>
    <row r="11253">
      <c r="A11253" s="101"/>
      <c r="B11253" s="90"/>
      <c r="C11253" s="90"/>
    </row>
    <row r="11254">
      <c r="A11254" s="101"/>
      <c r="B11254" s="90"/>
      <c r="C11254" s="90"/>
    </row>
    <row r="11255">
      <c r="A11255" s="101"/>
      <c r="B11255" s="90"/>
      <c r="C11255" s="90"/>
    </row>
    <row r="11256">
      <c r="A11256" s="101"/>
      <c r="B11256" s="90"/>
      <c r="C11256" s="90"/>
    </row>
    <row r="11257">
      <c r="A11257" s="101"/>
      <c r="B11257" s="90"/>
      <c r="C11257" s="90"/>
    </row>
    <row r="11258">
      <c r="A11258" s="101"/>
      <c r="B11258" s="90"/>
      <c r="C11258" s="90"/>
    </row>
    <row r="11259">
      <c r="A11259" s="101"/>
      <c r="B11259" s="90"/>
      <c r="C11259" s="90"/>
    </row>
    <row r="11260">
      <c r="A11260" s="101"/>
      <c r="B11260" s="90"/>
      <c r="C11260" s="90"/>
    </row>
    <row r="11261">
      <c r="A11261" s="101"/>
      <c r="B11261" s="90"/>
      <c r="C11261" s="90"/>
    </row>
    <row r="11262">
      <c r="A11262" s="101"/>
      <c r="B11262" s="90"/>
      <c r="C11262" s="90"/>
    </row>
    <row r="11263">
      <c r="A11263" s="101"/>
      <c r="B11263" s="90"/>
      <c r="C11263" s="90"/>
    </row>
    <row r="11264">
      <c r="A11264" s="101"/>
      <c r="B11264" s="90"/>
      <c r="C11264" s="90"/>
    </row>
    <row r="11265">
      <c r="A11265" s="101"/>
      <c r="B11265" s="90"/>
      <c r="C11265" s="90"/>
    </row>
    <row r="11266">
      <c r="A11266" s="101"/>
      <c r="B11266" s="90"/>
      <c r="C11266" s="90"/>
    </row>
    <row r="11267">
      <c r="A11267" s="101"/>
      <c r="B11267" s="90"/>
      <c r="C11267" s="90"/>
    </row>
    <row r="11268">
      <c r="A11268" s="101"/>
      <c r="B11268" s="90"/>
      <c r="C11268" s="90"/>
    </row>
    <row r="11269">
      <c r="A11269" s="101"/>
      <c r="B11269" s="90"/>
      <c r="C11269" s="90"/>
    </row>
    <row r="11270">
      <c r="A11270" s="101"/>
      <c r="B11270" s="90"/>
      <c r="C11270" s="90"/>
    </row>
    <row r="11271">
      <c r="A11271" s="101"/>
      <c r="B11271" s="90"/>
      <c r="C11271" s="90"/>
    </row>
    <row r="11272">
      <c r="A11272" s="101"/>
      <c r="B11272" s="90"/>
      <c r="C11272" s="90"/>
    </row>
    <row r="11273">
      <c r="A11273" s="101"/>
      <c r="B11273" s="90"/>
      <c r="C11273" s="90"/>
    </row>
    <row r="11274">
      <c r="A11274" s="101"/>
      <c r="B11274" s="90"/>
      <c r="C11274" s="90"/>
    </row>
    <row r="11275">
      <c r="A11275" s="101"/>
      <c r="B11275" s="90"/>
      <c r="C11275" s="90"/>
    </row>
    <row r="11276">
      <c r="A11276" s="101"/>
      <c r="B11276" s="90"/>
      <c r="C11276" s="90"/>
    </row>
    <row r="11277">
      <c r="A11277" s="101"/>
      <c r="B11277" s="90"/>
      <c r="C11277" s="90"/>
    </row>
    <row r="11278">
      <c r="A11278" s="101"/>
      <c r="B11278" s="90"/>
      <c r="C11278" s="90"/>
    </row>
    <row r="11279">
      <c r="A11279" s="101"/>
      <c r="B11279" s="90"/>
      <c r="C11279" s="90"/>
    </row>
    <row r="11280">
      <c r="A11280" s="101"/>
      <c r="B11280" s="90"/>
      <c r="C11280" s="90"/>
    </row>
    <row r="11281">
      <c r="A11281" s="101"/>
      <c r="B11281" s="90"/>
      <c r="C11281" s="90"/>
    </row>
    <row r="11282">
      <c r="A11282" s="101"/>
      <c r="B11282" s="90"/>
      <c r="C11282" s="90"/>
    </row>
    <row r="11283">
      <c r="A11283" s="101"/>
      <c r="B11283" s="90"/>
      <c r="C11283" s="90"/>
    </row>
    <row r="11284">
      <c r="A11284" s="101"/>
      <c r="B11284" s="90"/>
      <c r="C11284" s="90"/>
    </row>
    <row r="11285">
      <c r="A11285" s="101"/>
      <c r="B11285" s="90"/>
      <c r="C11285" s="90"/>
    </row>
    <row r="11286">
      <c r="A11286" s="101"/>
      <c r="B11286" s="90"/>
      <c r="C11286" s="90"/>
    </row>
    <row r="11287">
      <c r="A11287" s="101"/>
      <c r="B11287" s="90"/>
      <c r="C11287" s="90"/>
    </row>
    <row r="11288">
      <c r="A11288" s="101"/>
      <c r="B11288" s="90"/>
      <c r="C11288" s="90"/>
    </row>
    <row r="11289">
      <c r="A11289" s="101"/>
      <c r="B11289" s="90"/>
      <c r="C11289" s="90"/>
    </row>
    <row r="11290">
      <c r="A11290" s="101"/>
      <c r="B11290" s="90"/>
      <c r="C11290" s="90"/>
    </row>
    <row r="11291">
      <c r="A11291" s="101"/>
      <c r="B11291" s="90"/>
      <c r="C11291" s="90"/>
    </row>
    <row r="11292">
      <c r="A11292" s="101"/>
      <c r="B11292" s="90"/>
      <c r="C11292" s="90"/>
    </row>
    <row r="11293">
      <c r="A11293" s="101"/>
      <c r="B11293" s="90"/>
      <c r="C11293" s="90"/>
    </row>
    <row r="11294">
      <c r="A11294" s="101"/>
      <c r="B11294" s="90"/>
      <c r="C11294" s="90"/>
    </row>
    <row r="11295">
      <c r="A11295" s="101"/>
      <c r="B11295" s="90"/>
      <c r="C11295" s="90"/>
    </row>
    <row r="11296">
      <c r="A11296" s="101"/>
      <c r="B11296" s="90"/>
      <c r="C11296" s="90"/>
    </row>
    <row r="11297">
      <c r="A11297" s="101"/>
      <c r="B11297" s="90"/>
      <c r="C11297" s="90"/>
    </row>
    <row r="11298">
      <c r="A11298" s="101"/>
      <c r="B11298" s="90"/>
      <c r="C11298" s="90"/>
    </row>
    <row r="11299">
      <c r="A11299" s="101"/>
      <c r="B11299" s="90"/>
      <c r="C11299" s="90"/>
    </row>
    <row r="11300">
      <c r="A11300" s="101"/>
      <c r="B11300" s="90"/>
      <c r="C11300" s="90"/>
    </row>
    <row r="11301">
      <c r="A11301" s="101"/>
      <c r="B11301" s="90"/>
      <c r="C11301" s="90"/>
    </row>
    <row r="11302">
      <c r="A11302" s="101"/>
      <c r="B11302" s="90"/>
      <c r="C11302" s="90"/>
    </row>
    <row r="11303">
      <c r="A11303" s="101"/>
      <c r="B11303" s="90"/>
      <c r="C11303" s="90"/>
    </row>
    <row r="11304">
      <c r="A11304" s="101"/>
      <c r="B11304" s="90"/>
      <c r="C11304" s="90"/>
    </row>
    <row r="11305">
      <c r="A11305" s="101"/>
      <c r="B11305" s="90"/>
      <c r="C11305" s="90"/>
    </row>
    <row r="11306">
      <c r="A11306" s="101"/>
      <c r="B11306" s="90"/>
      <c r="C11306" s="90"/>
    </row>
    <row r="11307">
      <c r="A11307" s="101"/>
      <c r="B11307" s="90"/>
      <c r="C11307" s="90"/>
    </row>
    <row r="11308">
      <c r="A11308" s="101"/>
      <c r="B11308" s="90"/>
      <c r="C11308" s="90"/>
    </row>
    <row r="11309">
      <c r="A11309" s="101"/>
      <c r="B11309" s="90"/>
      <c r="C11309" s="90"/>
    </row>
    <row r="11310">
      <c r="A11310" s="101"/>
      <c r="B11310" s="90"/>
      <c r="C11310" s="90"/>
    </row>
    <row r="11311">
      <c r="A11311" s="101"/>
      <c r="B11311" s="90"/>
      <c r="C11311" s="90"/>
    </row>
    <row r="11312">
      <c r="A11312" s="101"/>
      <c r="B11312" s="90"/>
      <c r="C11312" s="90"/>
    </row>
    <row r="11313">
      <c r="A11313" s="101"/>
      <c r="B11313" s="90"/>
      <c r="C11313" s="90"/>
    </row>
    <row r="11314">
      <c r="A11314" s="101"/>
      <c r="B11314" s="90"/>
      <c r="C11314" s="90"/>
    </row>
    <row r="11315">
      <c r="A11315" s="101"/>
      <c r="B11315" s="90"/>
      <c r="C11315" s="90"/>
    </row>
    <row r="11316">
      <c r="A11316" s="101"/>
      <c r="B11316" s="90"/>
      <c r="C11316" s="90"/>
    </row>
    <row r="11317">
      <c r="A11317" s="101"/>
      <c r="B11317" s="90"/>
      <c r="C11317" s="90"/>
    </row>
    <row r="11318">
      <c r="A11318" s="101"/>
      <c r="B11318" s="90"/>
      <c r="C11318" s="90"/>
    </row>
    <row r="11319">
      <c r="A11319" s="101"/>
      <c r="B11319" s="90"/>
      <c r="C11319" s="90"/>
    </row>
    <row r="11320">
      <c r="A11320" s="101"/>
      <c r="B11320" s="90"/>
      <c r="C11320" s="90"/>
    </row>
    <row r="11321">
      <c r="A11321" s="101"/>
      <c r="B11321" s="90"/>
      <c r="C11321" s="90"/>
    </row>
    <row r="11322">
      <c r="A11322" s="101"/>
      <c r="B11322" s="90"/>
      <c r="C11322" s="90"/>
    </row>
    <row r="11323">
      <c r="A11323" s="101"/>
      <c r="B11323" s="90"/>
      <c r="C11323" s="90"/>
    </row>
    <row r="11324">
      <c r="A11324" s="101"/>
      <c r="B11324" s="90"/>
      <c r="C11324" s="90"/>
    </row>
    <row r="11325">
      <c r="A11325" s="101"/>
      <c r="B11325" s="90"/>
      <c r="C11325" s="90"/>
    </row>
    <row r="11326">
      <c r="A11326" s="101"/>
      <c r="B11326" s="90"/>
      <c r="C11326" s="90"/>
    </row>
    <row r="11327">
      <c r="A11327" s="101"/>
      <c r="B11327" s="90"/>
      <c r="C11327" s="90"/>
    </row>
    <row r="11328">
      <c r="A11328" s="101"/>
      <c r="B11328" s="90"/>
      <c r="C11328" s="90"/>
    </row>
    <row r="11329">
      <c r="A11329" s="101"/>
      <c r="B11329" s="90"/>
      <c r="C11329" s="90"/>
    </row>
    <row r="11330">
      <c r="A11330" s="101"/>
      <c r="B11330" s="90"/>
      <c r="C11330" s="90"/>
    </row>
    <row r="11331">
      <c r="A11331" s="101"/>
      <c r="B11331" s="90"/>
      <c r="C11331" s="90"/>
    </row>
    <row r="11332">
      <c r="A11332" s="101"/>
      <c r="B11332" s="90"/>
      <c r="C11332" s="90"/>
    </row>
    <row r="11333">
      <c r="A11333" s="101"/>
      <c r="B11333" s="90"/>
      <c r="C11333" s="90"/>
    </row>
    <row r="11334">
      <c r="A11334" s="101"/>
      <c r="B11334" s="90"/>
      <c r="C11334" s="90"/>
    </row>
    <row r="11335">
      <c r="A11335" s="101"/>
      <c r="B11335" s="90"/>
      <c r="C11335" s="90"/>
    </row>
    <row r="11336">
      <c r="A11336" s="101"/>
      <c r="B11336" s="90"/>
      <c r="C11336" s="90"/>
    </row>
    <row r="11337">
      <c r="A11337" s="101"/>
      <c r="B11337" s="90"/>
      <c r="C11337" s="90"/>
    </row>
    <row r="11338">
      <c r="A11338" s="101"/>
      <c r="B11338" s="90"/>
      <c r="C11338" s="90"/>
    </row>
    <row r="11339">
      <c r="A11339" s="101"/>
      <c r="B11339" s="90"/>
      <c r="C11339" s="90"/>
    </row>
    <row r="11340">
      <c r="A11340" s="101"/>
      <c r="B11340" s="90"/>
      <c r="C11340" s="90"/>
    </row>
    <row r="11341">
      <c r="A11341" s="101"/>
      <c r="B11341" s="90"/>
      <c r="C11341" s="90"/>
    </row>
    <row r="11342">
      <c r="A11342" s="101"/>
      <c r="B11342" s="90"/>
      <c r="C11342" s="90"/>
    </row>
    <row r="11343">
      <c r="A11343" s="101"/>
      <c r="B11343" s="90"/>
      <c r="C11343" s="90"/>
    </row>
    <row r="11344">
      <c r="A11344" s="101"/>
      <c r="B11344" s="90"/>
      <c r="C11344" s="90"/>
    </row>
    <row r="11345">
      <c r="A11345" s="101"/>
      <c r="B11345" s="90"/>
      <c r="C11345" s="90"/>
    </row>
    <row r="11346">
      <c r="A11346" s="101"/>
      <c r="B11346" s="90"/>
      <c r="C11346" s="90"/>
    </row>
    <row r="11347">
      <c r="A11347" s="101"/>
      <c r="B11347" s="90"/>
      <c r="C11347" s="90"/>
    </row>
    <row r="11348">
      <c r="A11348" s="101"/>
      <c r="B11348" s="90"/>
      <c r="C11348" s="90"/>
    </row>
    <row r="11349">
      <c r="A11349" s="101"/>
      <c r="B11349" s="90"/>
      <c r="C11349" s="90"/>
    </row>
    <row r="11350">
      <c r="A11350" s="101"/>
      <c r="B11350" s="90"/>
      <c r="C11350" s="90"/>
    </row>
    <row r="11351">
      <c r="A11351" s="101"/>
      <c r="B11351" s="90"/>
      <c r="C11351" s="90"/>
    </row>
    <row r="11352">
      <c r="A11352" s="101"/>
      <c r="B11352" s="90"/>
      <c r="C11352" s="90"/>
    </row>
    <row r="11353">
      <c r="A11353" s="101"/>
      <c r="B11353" s="90"/>
      <c r="C11353" s="90"/>
    </row>
    <row r="11354">
      <c r="A11354" s="101"/>
      <c r="B11354" s="90"/>
      <c r="C11354" s="90"/>
    </row>
    <row r="11355">
      <c r="A11355" s="101"/>
      <c r="B11355" s="90"/>
      <c r="C11355" s="90"/>
    </row>
    <row r="11356">
      <c r="A11356" s="101"/>
      <c r="B11356" s="90"/>
      <c r="C11356" s="90"/>
    </row>
    <row r="11357">
      <c r="A11357" s="101"/>
      <c r="B11357" s="90"/>
      <c r="C11357" s="90"/>
    </row>
    <row r="11358">
      <c r="A11358" s="101"/>
      <c r="B11358" s="90"/>
      <c r="C11358" s="90"/>
    </row>
    <row r="11359">
      <c r="A11359" s="101"/>
      <c r="B11359" s="90"/>
      <c r="C11359" s="90"/>
    </row>
    <row r="11360">
      <c r="A11360" s="101"/>
      <c r="B11360" s="90"/>
      <c r="C11360" s="90"/>
    </row>
    <row r="11361">
      <c r="A11361" s="101"/>
      <c r="B11361" s="90"/>
      <c r="C11361" s="90"/>
    </row>
    <row r="11362">
      <c r="A11362" s="101"/>
      <c r="B11362" s="90"/>
      <c r="C11362" s="90"/>
    </row>
    <row r="11363">
      <c r="A11363" s="101"/>
      <c r="B11363" s="90"/>
      <c r="C11363" s="90"/>
    </row>
    <row r="11364">
      <c r="A11364" s="101"/>
      <c r="B11364" s="90"/>
      <c r="C11364" s="90"/>
    </row>
    <row r="11365">
      <c r="A11365" s="101"/>
      <c r="B11365" s="90"/>
      <c r="C11365" s="90"/>
    </row>
    <row r="11366">
      <c r="A11366" s="101"/>
      <c r="B11366" s="90"/>
      <c r="C11366" s="90"/>
    </row>
    <row r="11367">
      <c r="A11367" s="101"/>
      <c r="B11367" s="90"/>
      <c r="C11367" s="90"/>
    </row>
    <row r="11368">
      <c r="A11368" s="101"/>
      <c r="B11368" s="90"/>
      <c r="C11368" s="90"/>
    </row>
    <row r="11369">
      <c r="A11369" s="101"/>
      <c r="B11369" s="90"/>
      <c r="C11369" s="90"/>
    </row>
    <row r="11370">
      <c r="A11370" s="101"/>
      <c r="B11370" s="90"/>
      <c r="C11370" s="90"/>
    </row>
    <row r="11371">
      <c r="A11371" s="101"/>
      <c r="B11371" s="90"/>
      <c r="C11371" s="90"/>
    </row>
    <row r="11372">
      <c r="A11372" s="101"/>
      <c r="B11372" s="90"/>
      <c r="C11372" s="90"/>
    </row>
    <row r="11373">
      <c r="A11373" s="101"/>
      <c r="B11373" s="90"/>
      <c r="C11373" s="90"/>
    </row>
    <row r="11374">
      <c r="A11374" s="101"/>
      <c r="B11374" s="90"/>
      <c r="C11374" s="90"/>
    </row>
    <row r="11375">
      <c r="A11375" s="101"/>
      <c r="B11375" s="90"/>
      <c r="C11375" s="90"/>
    </row>
    <row r="11376">
      <c r="A11376" s="101"/>
      <c r="B11376" s="90"/>
      <c r="C11376" s="90"/>
    </row>
    <row r="11377">
      <c r="A11377" s="101"/>
      <c r="B11377" s="90"/>
      <c r="C11377" s="90"/>
    </row>
    <row r="11378">
      <c r="A11378" s="101"/>
      <c r="B11378" s="90"/>
      <c r="C11378" s="90"/>
    </row>
    <row r="11379">
      <c r="A11379" s="101"/>
      <c r="B11379" s="90"/>
      <c r="C11379" s="90"/>
    </row>
    <row r="11380">
      <c r="A11380" s="101"/>
      <c r="B11380" s="90"/>
      <c r="C11380" s="90"/>
    </row>
    <row r="11381">
      <c r="A11381" s="101"/>
      <c r="B11381" s="90"/>
      <c r="C11381" s="90"/>
    </row>
    <row r="11382">
      <c r="A11382" s="101"/>
      <c r="B11382" s="90"/>
      <c r="C11382" s="90"/>
    </row>
    <row r="11383">
      <c r="A11383" s="101"/>
      <c r="B11383" s="90"/>
      <c r="C11383" s="90"/>
    </row>
    <row r="11384">
      <c r="A11384" s="101"/>
      <c r="B11384" s="90"/>
      <c r="C11384" s="90"/>
    </row>
    <row r="11385">
      <c r="A11385" s="101"/>
      <c r="B11385" s="90"/>
      <c r="C11385" s="90"/>
    </row>
    <row r="11386">
      <c r="A11386" s="101"/>
      <c r="B11386" s="90"/>
      <c r="C11386" s="90"/>
    </row>
    <row r="11387">
      <c r="A11387" s="101"/>
      <c r="B11387" s="90"/>
      <c r="C11387" s="90"/>
    </row>
    <row r="11388">
      <c r="A11388" s="101"/>
      <c r="B11388" s="90"/>
      <c r="C11388" s="90"/>
    </row>
    <row r="11389">
      <c r="A11389" s="101"/>
      <c r="B11389" s="90"/>
      <c r="C11389" s="90"/>
    </row>
    <row r="11390">
      <c r="A11390" s="101"/>
      <c r="B11390" s="90"/>
      <c r="C11390" s="90"/>
    </row>
    <row r="11391">
      <c r="A11391" s="101"/>
      <c r="B11391" s="90"/>
      <c r="C11391" s="90"/>
    </row>
    <row r="11392">
      <c r="A11392" s="101"/>
      <c r="B11392" s="90"/>
      <c r="C11392" s="90"/>
    </row>
    <row r="11393">
      <c r="A11393" s="101"/>
      <c r="B11393" s="90"/>
      <c r="C11393" s="90"/>
    </row>
    <row r="11394">
      <c r="A11394" s="101"/>
      <c r="B11394" s="90"/>
      <c r="C11394" s="90"/>
    </row>
    <row r="11395">
      <c r="A11395" s="101"/>
      <c r="B11395" s="90"/>
      <c r="C11395" s="90"/>
    </row>
    <row r="11396">
      <c r="A11396" s="101"/>
      <c r="B11396" s="90"/>
      <c r="C11396" s="90"/>
    </row>
    <row r="11397">
      <c r="A11397" s="101"/>
      <c r="B11397" s="90"/>
      <c r="C11397" s="90"/>
    </row>
    <row r="11398">
      <c r="A11398" s="101"/>
      <c r="B11398" s="90"/>
      <c r="C11398" s="90"/>
    </row>
    <row r="11399">
      <c r="A11399" s="101"/>
      <c r="B11399" s="90"/>
      <c r="C11399" s="90"/>
    </row>
    <row r="11400">
      <c r="A11400" s="101"/>
      <c r="B11400" s="90"/>
      <c r="C11400" s="90"/>
    </row>
    <row r="11401">
      <c r="A11401" s="101"/>
      <c r="B11401" s="90"/>
      <c r="C11401" s="90"/>
    </row>
    <row r="11402">
      <c r="A11402" s="101"/>
      <c r="B11402" s="90"/>
      <c r="C11402" s="90"/>
    </row>
    <row r="11403">
      <c r="A11403" s="101"/>
      <c r="B11403" s="90"/>
      <c r="C11403" s="90"/>
    </row>
    <row r="11404">
      <c r="A11404" s="101"/>
      <c r="B11404" s="90"/>
      <c r="C11404" s="90"/>
    </row>
    <row r="11405">
      <c r="A11405" s="101"/>
      <c r="B11405" s="90"/>
      <c r="C11405" s="90"/>
    </row>
    <row r="11406">
      <c r="A11406" s="101"/>
      <c r="B11406" s="90"/>
      <c r="C11406" s="90"/>
    </row>
    <row r="11407">
      <c r="A11407" s="101"/>
      <c r="B11407" s="90"/>
      <c r="C11407" s="90"/>
    </row>
    <row r="11408">
      <c r="A11408" s="101"/>
      <c r="B11408" s="90"/>
      <c r="C11408" s="90"/>
    </row>
    <row r="11409">
      <c r="A11409" s="101"/>
      <c r="B11409" s="90"/>
      <c r="C11409" s="90"/>
    </row>
    <row r="11410">
      <c r="A11410" s="101"/>
      <c r="B11410" s="90"/>
      <c r="C11410" s="90"/>
    </row>
    <row r="11411">
      <c r="A11411" s="101"/>
      <c r="B11411" s="90"/>
      <c r="C11411" s="90"/>
    </row>
    <row r="11412">
      <c r="A11412" s="101"/>
      <c r="B11412" s="90"/>
      <c r="C11412" s="90"/>
    </row>
    <row r="11413">
      <c r="A11413" s="101"/>
      <c r="B11413" s="90"/>
      <c r="C11413" s="90"/>
    </row>
    <row r="11414">
      <c r="A11414" s="101"/>
      <c r="B11414" s="90"/>
      <c r="C11414" s="90"/>
    </row>
    <row r="11415">
      <c r="A11415" s="101"/>
      <c r="B11415" s="90"/>
      <c r="C11415" s="90"/>
    </row>
    <row r="11416">
      <c r="A11416" s="101"/>
      <c r="B11416" s="90"/>
      <c r="C11416" s="90"/>
    </row>
    <row r="11417">
      <c r="A11417" s="101"/>
      <c r="B11417" s="90"/>
      <c r="C11417" s="90"/>
    </row>
    <row r="11418">
      <c r="A11418" s="101"/>
      <c r="B11418" s="90"/>
      <c r="C11418" s="90"/>
    </row>
    <row r="11419">
      <c r="A11419" s="101"/>
      <c r="B11419" s="90"/>
      <c r="C11419" s="90"/>
    </row>
    <row r="11420">
      <c r="A11420" s="101"/>
      <c r="B11420" s="90"/>
      <c r="C11420" s="90"/>
    </row>
    <row r="11421">
      <c r="A11421" s="101"/>
      <c r="B11421" s="90"/>
      <c r="C11421" s="90"/>
    </row>
    <row r="11422">
      <c r="A11422" s="101"/>
      <c r="B11422" s="90"/>
      <c r="C11422" s="90"/>
    </row>
    <row r="11423">
      <c r="A11423" s="101"/>
      <c r="B11423" s="90"/>
      <c r="C11423" s="90"/>
    </row>
    <row r="11424">
      <c r="A11424" s="101"/>
      <c r="B11424" s="90"/>
      <c r="C11424" s="90"/>
    </row>
    <row r="11425">
      <c r="A11425" s="101"/>
      <c r="B11425" s="90"/>
      <c r="C11425" s="90"/>
    </row>
    <row r="11426">
      <c r="A11426" s="101"/>
      <c r="B11426" s="90"/>
      <c r="C11426" s="90"/>
    </row>
    <row r="11427">
      <c r="A11427" s="101"/>
      <c r="B11427" s="90"/>
      <c r="C11427" s="90"/>
    </row>
    <row r="11428">
      <c r="A11428" s="101"/>
      <c r="B11428" s="90"/>
      <c r="C11428" s="90"/>
    </row>
    <row r="11429">
      <c r="A11429" s="101"/>
      <c r="B11429" s="90"/>
      <c r="C11429" s="90"/>
    </row>
    <row r="11430">
      <c r="A11430" s="101"/>
      <c r="B11430" s="90"/>
      <c r="C11430" s="90"/>
    </row>
    <row r="11431">
      <c r="A11431" s="101"/>
      <c r="B11431" s="90"/>
      <c r="C11431" s="90"/>
    </row>
    <row r="11432">
      <c r="A11432" s="101"/>
      <c r="B11432" s="90"/>
      <c r="C11432" s="90"/>
    </row>
    <row r="11433">
      <c r="A11433" s="101"/>
      <c r="B11433" s="90"/>
      <c r="C11433" s="90"/>
    </row>
    <row r="11434">
      <c r="A11434" s="101"/>
      <c r="B11434" s="90"/>
      <c r="C11434" s="90"/>
    </row>
    <row r="11435">
      <c r="A11435" s="101"/>
      <c r="B11435" s="90"/>
      <c r="C11435" s="90"/>
    </row>
    <row r="11436">
      <c r="A11436" s="101"/>
      <c r="B11436" s="90"/>
      <c r="C11436" s="90"/>
    </row>
    <row r="11437">
      <c r="A11437" s="101"/>
      <c r="B11437" s="90"/>
      <c r="C11437" s="90"/>
    </row>
    <row r="11438">
      <c r="A11438" s="101"/>
      <c r="B11438" s="90"/>
      <c r="C11438" s="90"/>
    </row>
    <row r="11439">
      <c r="A11439" s="101"/>
      <c r="B11439" s="90"/>
      <c r="C11439" s="90"/>
    </row>
    <row r="11440">
      <c r="A11440" s="101"/>
      <c r="B11440" s="90"/>
      <c r="C11440" s="90"/>
    </row>
    <row r="11441">
      <c r="A11441" s="101"/>
      <c r="B11441" s="90"/>
      <c r="C11441" s="90"/>
    </row>
    <row r="11442">
      <c r="A11442" s="101"/>
      <c r="B11442" s="90"/>
      <c r="C11442" s="90"/>
    </row>
    <row r="11443">
      <c r="A11443" s="101"/>
      <c r="B11443" s="90"/>
      <c r="C11443" s="90"/>
    </row>
    <row r="11444">
      <c r="A11444" s="101"/>
      <c r="B11444" s="90"/>
      <c r="C11444" s="90"/>
    </row>
    <row r="11445">
      <c r="A11445" s="101"/>
      <c r="B11445" s="90"/>
      <c r="C11445" s="90"/>
    </row>
    <row r="11446">
      <c r="A11446" s="101"/>
      <c r="B11446" s="90"/>
      <c r="C11446" s="90"/>
    </row>
    <row r="11447">
      <c r="A11447" s="101"/>
      <c r="B11447" s="90"/>
      <c r="C11447" s="90"/>
    </row>
    <row r="11448">
      <c r="A11448" s="101"/>
      <c r="B11448" s="90"/>
      <c r="C11448" s="90"/>
    </row>
    <row r="11449">
      <c r="A11449" s="101"/>
      <c r="B11449" s="90"/>
      <c r="C11449" s="90"/>
    </row>
    <row r="11450">
      <c r="A11450" s="101"/>
      <c r="B11450" s="90"/>
      <c r="C11450" s="90"/>
    </row>
    <row r="11451">
      <c r="A11451" s="101"/>
      <c r="B11451" s="90"/>
      <c r="C11451" s="90"/>
    </row>
    <row r="11452">
      <c r="A11452" s="101"/>
      <c r="B11452" s="90"/>
      <c r="C11452" s="90"/>
    </row>
    <row r="11453">
      <c r="A11453" s="101"/>
      <c r="B11453" s="90"/>
      <c r="C11453" s="90"/>
    </row>
    <row r="11454">
      <c r="A11454" s="101"/>
      <c r="B11454" s="90"/>
      <c r="C11454" s="90"/>
    </row>
    <row r="11455">
      <c r="A11455" s="101"/>
      <c r="B11455" s="90"/>
      <c r="C11455" s="90"/>
    </row>
    <row r="11456">
      <c r="A11456" s="101"/>
      <c r="B11456" s="90"/>
      <c r="C11456" s="90"/>
    </row>
    <row r="11457">
      <c r="A11457" s="101"/>
      <c r="B11457" s="90"/>
      <c r="C11457" s="90"/>
    </row>
    <row r="11458">
      <c r="A11458" s="101"/>
      <c r="B11458" s="90"/>
      <c r="C11458" s="90"/>
    </row>
    <row r="11459">
      <c r="A11459" s="101"/>
      <c r="B11459" s="90"/>
      <c r="C11459" s="90"/>
    </row>
    <row r="11460">
      <c r="A11460" s="101"/>
      <c r="B11460" s="90"/>
      <c r="C11460" s="90"/>
    </row>
    <row r="11461">
      <c r="A11461" s="101"/>
      <c r="B11461" s="90"/>
      <c r="C11461" s="90"/>
    </row>
    <row r="11462">
      <c r="A11462" s="101"/>
      <c r="B11462" s="90"/>
      <c r="C11462" s="90"/>
    </row>
    <row r="11463">
      <c r="A11463" s="101"/>
      <c r="B11463" s="90"/>
      <c r="C11463" s="90"/>
    </row>
    <row r="11464">
      <c r="A11464" s="101"/>
      <c r="B11464" s="90"/>
      <c r="C11464" s="90"/>
    </row>
    <row r="11465">
      <c r="A11465" s="101"/>
      <c r="B11465" s="90"/>
      <c r="C11465" s="90"/>
    </row>
    <row r="11466">
      <c r="A11466" s="101"/>
      <c r="B11466" s="90"/>
      <c r="C11466" s="90"/>
    </row>
    <row r="11467">
      <c r="A11467" s="101"/>
      <c r="B11467" s="90"/>
      <c r="C11467" s="90"/>
    </row>
    <row r="11468">
      <c r="A11468" s="101"/>
      <c r="B11468" s="90"/>
      <c r="C11468" s="90"/>
    </row>
    <row r="11469">
      <c r="A11469" s="101"/>
      <c r="B11469" s="90"/>
      <c r="C11469" s="90"/>
    </row>
    <row r="11470">
      <c r="A11470" s="101"/>
      <c r="B11470" s="90"/>
      <c r="C11470" s="90"/>
    </row>
    <row r="11471">
      <c r="A11471" s="101"/>
      <c r="B11471" s="90"/>
      <c r="C11471" s="90"/>
    </row>
    <row r="11472">
      <c r="A11472" s="101"/>
      <c r="B11472" s="90"/>
      <c r="C11472" s="90"/>
    </row>
    <row r="11473">
      <c r="A11473" s="101"/>
      <c r="B11473" s="90"/>
      <c r="C11473" s="90"/>
    </row>
    <row r="11474">
      <c r="A11474" s="101"/>
      <c r="B11474" s="90"/>
      <c r="C11474" s="90"/>
    </row>
    <row r="11475">
      <c r="A11475" s="101"/>
      <c r="B11475" s="90"/>
      <c r="C11475" s="90"/>
    </row>
    <row r="11476">
      <c r="A11476" s="101"/>
      <c r="B11476" s="90"/>
      <c r="C11476" s="90"/>
    </row>
    <row r="11477">
      <c r="A11477" s="101"/>
      <c r="B11477" s="90"/>
      <c r="C11477" s="90"/>
    </row>
    <row r="11478">
      <c r="A11478" s="101"/>
      <c r="B11478" s="90"/>
      <c r="C11478" s="90"/>
    </row>
    <row r="11479">
      <c r="A11479" s="101"/>
      <c r="B11479" s="90"/>
      <c r="C11479" s="90"/>
    </row>
    <row r="11480">
      <c r="A11480" s="101"/>
      <c r="B11480" s="90"/>
      <c r="C11480" s="90"/>
    </row>
    <row r="11481">
      <c r="A11481" s="101"/>
      <c r="B11481" s="90"/>
      <c r="C11481" s="90"/>
    </row>
    <row r="11482">
      <c r="A11482" s="101"/>
      <c r="B11482" s="90"/>
      <c r="C11482" s="90"/>
    </row>
    <row r="11483">
      <c r="A11483" s="101"/>
      <c r="B11483" s="90"/>
      <c r="C11483" s="90"/>
    </row>
    <row r="11484">
      <c r="A11484" s="101"/>
      <c r="B11484" s="90"/>
      <c r="C11484" s="90"/>
    </row>
    <row r="11485">
      <c r="A11485" s="101"/>
      <c r="B11485" s="90"/>
      <c r="C11485" s="90"/>
    </row>
    <row r="11486">
      <c r="A11486" s="101"/>
      <c r="B11486" s="90"/>
      <c r="C11486" s="90"/>
    </row>
    <row r="11487">
      <c r="A11487" s="101"/>
      <c r="B11487" s="90"/>
      <c r="C11487" s="90"/>
    </row>
    <row r="11488">
      <c r="A11488" s="101"/>
      <c r="B11488" s="90"/>
      <c r="C11488" s="90"/>
    </row>
    <row r="11489">
      <c r="A11489" s="101"/>
      <c r="B11489" s="90"/>
      <c r="C11489" s="90"/>
    </row>
    <row r="11490">
      <c r="A11490" s="101"/>
      <c r="B11490" s="90"/>
      <c r="C11490" s="90"/>
    </row>
    <row r="11491">
      <c r="A11491" s="101"/>
      <c r="B11491" s="90"/>
      <c r="C11491" s="90"/>
    </row>
    <row r="11492">
      <c r="A11492" s="101"/>
      <c r="B11492" s="90"/>
      <c r="C11492" s="90"/>
    </row>
    <row r="11493">
      <c r="A11493" s="101"/>
      <c r="B11493" s="90"/>
      <c r="C11493" s="90"/>
    </row>
    <row r="11494">
      <c r="A11494" s="101"/>
      <c r="B11494" s="90"/>
      <c r="C11494" s="90"/>
    </row>
    <row r="11495">
      <c r="A11495" s="101"/>
      <c r="B11495" s="90"/>
      <c r="C11495" s="90"/>
    </row>
    <row r="11496">
      <c r="A11496" s="101"/>
      <c r="B11496" s="90"/>
      <c r="C11496" s="90"/>
    </row>
    <row r="11497">
      <c r="A11497" s="101"/>
      <c r="B11497" s="90"/>
      <c r="C11497" s="90"/>
    </row>
    <row r="11498">
      <c r="A11498" s="101"/>
      <c r="B11498" s="90"/>
      <c r="C11498" s="90"/>
    </row>
    <row r="11499">
      <c r="A11499" s="101"/>
      <c r="B11499" s="90"/>
      <c r="C11499" s="90"/>
    </row>
    <row r="11500">
      <c r="A11500" s="101"/>
      <c r="B11500" s="90"/>
      <c r="C11500" s="90"/>
    </row>
    <row r="11501">
      <c r="A11501" s="101"/>
      <c r="B11501" s="90"/>
      <c r="C11501" s="90"/>
    </row>
    <row r="11502">
      <c r="A11502" s="101"/>
      <c r="B11502" s="90"/>
      <c r="C11502" s="90"/>
    </row>
    <row r="11503">
      <c r="A11503" s="101"/>
      <c r="B11503" s="90"/>
      <c r="C11503" s="90"/>
    </row>
    <row r="11504">
      <c r="A11504" s="101"/>
      <c r="B11504" s="90"/>
      <c r="C11504" s="90"/>
    </row>
    <row r="11505">
      <c r="A11505" s="101"/>
      <c r="B11505" s="90"/>
      <c r="C11505" s="90"/>
    </row>
    <row r="11506">
      <c r="A11506" s="101"/>
      <c r="B11506" s="90"/>
      <c r="C11506" s="90"/>
    </row>
    <row r="11507">
      <c r="A11507" s="101"/>
      <c r="B11507" s="90"/>
      <c r="C11507" s="90"/>
    </row>
    <row r="11508">
      <c r="A11508" s="101"/>
      <c r="B11508" s="90"/>
      <c r="C11508" s="90"/>
    </row>
    <row r="11509">
      <c r="A11509" s="101"/>
      <c r="B11509" s="90"/>
      <c r="C11509" s="90"/>
    </row>
    <row r="11510">
      <c r="A11510" s="101"/>
      <c r="B11510" s="90"/>
      <c r="C11510" s="90"/>
    </row>
    <row r="11511">
      <c r="A11511" s="101"/>
      <c r="B11511" s="90"/>
      <c r="C11511" s="90"/>
    </row>
    <row r="11512">
      <c r="A11512" s="101"/>
      <c r="B11512" s="90"/>
      <c r="C11512" s="90"/>
    </row>
    <row r="11513">
      <c r="A11513" s="101"/>
      <c r="B11513" s="90"/>
      <c r="C11513" s="90"/>
    </row>
    <row r="11514">
      <c r="A11514" s="101"/>
      <c r="B11514" s="90"/>
      <c r="C11514" s="90"/>
    </row>
    <row r="11515">
      <c r="A11515" s="101"/>
      <c r="B11515" s="90"/>
      <c r="C11515" s="90"/>
    </row>
    <row r="11516">
      <c r="A11516" s="101"/>
      <c r="B11516" s="90"/>
      <c r="C11516" s="90"/>
    </row>
    <row r="11517">
      <c r="A11517" s="101"/>
      <c r="B11517" s="90"/>
      <c r="C11517" s="90"/>
    </row>
    <row r="11518">
      <c r="A11518" s="101"/>
      <c r="B11518" s="90"/>
      <c r="C11518" s="90"/>
    </row>
    <row r="11519">
      <c r="A11519" s="101"/>
      <c r="B11519" s="90"/>
      <c r="C11519" s="90"/>
    </row>
    <row r="11520">
      <c r="A11520" s="101"/>
      <c r="B11520" s="90"/>
      <c r="C11520" s="90"/>
    </row>
    <row r="11521">
      <c r="A11521" s="101"/>
      <c r="B11521" s="90"/>
      <c r="C11521" s="90"/>
    </row>
    <row r="11522">
      <c r="A11522" s="101"/>
      <c r="B11522" s="90"/>
      <c r="C11522" s="90"/>
    </row>
    <row r="11523">
      <c r="A11523" s="101"/>
      <c r="B11523" s="90"/>
      <c r="C11523" s="90"/>
    </row>
    <row r="11524">
      <c r="A11524" s="101"/>
      <c r="B11524" s="90"/>
      <c r="C11524" s="90"/>
    </row>
    <row r="11525">
      <c r="A11525" s="101"/>
      <c r="B11525" s="90"/>
      <c r="C11525" s="90"/>
    </row>
    <row r="11526">
      <c r="A11526" s="101"/>
      <c r="B11526" s="90"/>
      <c r="C11526" s="90"/>
    </row>
    <row r="11527">
      <c r="A11527" s="101"/>
      <c r="B11527" s="90"/>
      <c r="C11527" s="90"/>
    </row>
    <row r="11528">
      <c r="A11528" s="101"/>
      <c r="B11528" s="90"/>
      <c r="C11528" s="90"/>
    </row>
    <row r="11529">
      <c r="A11529" s="101"/>
      <c r="B11529" s="90"/>
      <c r="C11529" s="90"/>
    </row>
    <row r="11530">
      <c r="A11530" s="101"/>
      <c r="B11530" s="90"/>
      <c r="C11530" s="90"/>
    </row>
    <row r="11531">
      <c r="A11531" s="101"/>
      <c r="B11531" s="90"/>
      <c r="C11531" s="90"/>
    </row>
    <row r="11532">
      <c r="A11532" s="101"/>
      <c r="B11532" s="90"/>
      <c r="C11532" s="90"/>
    </row>
    <row r="11533">
      <c r="A11533" s="101"/>
      <c r="B11533" s="90"/>
      <c r="C11533" s="90"/>
    </row>
    <row r="11534">
      <c r="A11534" s="101"/>
      <c r="B11534" s="90"/>
      <c r="C11534" s="90"/>
    </row>
    <row r="11535">
      <c r="A11535" s="101"/>
      <c r="B11535" s="90"/>
      <c r="C11535" s="90"/>
    </row>
    <row r="11536">
      <c r="A11536" s="101"/>
      <c r="B11536" s="90"/>
      <c r="C11536" s="90"/>
    </row>
    <row r="11537">
      <c r="A11537" s="101"/>
      <c r="B11537" s="90"/>
      <c r="C11537" s="90"/>
    </row>
    <row r="11538">
      <c r="A11538" s="101"/>
      <c r="B11538" s="90"/>
      <c r="C11538" s="90"/>
    </row>
    <row r="11539">
      <c r="A11539" s="101"/>
      <c r="B11539" s="90"/>
      <c r="C11539" s="90"/>
    </row>
    <row r="11540">
      <c r="A11540" s="101"/>
      <c r="B11540" s="90"/>
      <c r="C11540" s="90"/>
    </row>
    <row r="11541">
      <c r="A11541" s="101"/>
      <c r="B11541" s="90"/>
      <c r="C11541" s="90"/>
    </row>
    <row r="11542">
      <c r="A11542" s="101"/>
      <c r="B11542" s="90"/>
      <c r="C11542" s="90"/>
    </row>
    <row r="11543">
      <c r="A11543" s="101"/>
      <c r="B11543" s="90"/>
      <c r="C11543" s="90"/>
    </row>
    <row r="11544">
      <c r="A11544" s="101"/>
      <c r="B11544" s="90"/>
      <c r="C11544" s="90"/>
    </row>
    <row r="11545">
      <c r="A11545" s="101"/>
      <c r="B11545" s="90"/>
      <c r="C11545" s="90"/>
    </row>
    <row r="11546">
      <c r="A11546" s="101"/>
      <c r="B11546" s="90"/>
      <c r="C11546" s="90"/>
    </row>
    <row r="11547">
      <c r="A11547" s="101"/>
      <c r="B11547" s="90"/>
      <c r="C11547" s="90"/>
    </row>
    <row r="11548">
      <c r="A11548" s="101"/>
      <c r="B11548" s="90"/>
      <c r="C11548" s="90"/>
    </row>
    <row r="11549">
      <c r="A11549" s="101"/>
      <c r="B11549" s="90"/>
      <c r="C11549" s="90"/>
    </row>
    <row r="11550">
      <c r="A11550" s="101"/>
      <c r="B11550" s="90"/>
      <c r="C11550" s="90"/>
    </row>
    <row r="11551">
      <c r="A11551" s="101"/>
      <c r="B11551" s="90"/>
      <c r="C11551" s="90"/>
    </row>
    <row r="11552">
      <c r="A11552" s="101"/>
      <c r="B11552" s="90"/>
      <c r="C11552" s="90"/>
    </row>
    <row r="11553">
      <c r="A11553" s="101"/>
      <c r="B11553" s="90"/>
      <c r="C11553" s="90"/>
    </row>
    <row r="11554">
      <c r="A11554" s="101"/>
      <c r="B11554" s="90"/>
      <c r="C11554" s="90"/>
    </row>
    <row r="11555">
      <c r="A11555" s="101"/>
      <c r="B11555" s="90"/>
      <c r="C11555" s="90"/>
    </row>
    <row r="11556">
      <c r="A11556" s="101"/>
      <c r="B11556" s="90"/>
      <c r="C11556" s="90"/>
    </row>
    <row r="11557">
      <c r="A11557" s="101"/>
      <c r="B11557" s="90"/>
      <c r="C11557" s="90"/>
    </row>
    <row r="11558">
      <c r="A11558" s="101"/>
      <c r="B11558" s="90"/>
      <c r="C11558" s="90"/>
    </row>
    <row r="11559">
      <c r="A11559" s="101"/>
      <c r="B11559" s="90"/>
      <c r="C11559" s="90"/>
    </row>
    <row r="11560">
      <c r="A11560" s="101"/>
      <c r="B11560" s="90"/>
      <c r="C11560" s="90"/>
    </row>
    <row r="11561">
      <c r="A11561" s="101"/>
      <c r="B11561" s="90"/>
      <c r="C11561" s="90"/>
    </row>
    <row r="11562">
      <c r="A11562" s="101"/>
      <c r="B11562" s="90"/>
      <c r="C11562" s="90"/>
    </row>
    <row r="11563">
      <c r="A11563" s="101"/>
      <c r="B11563" s="90"/>
      <c r="C11563" s="90"/>
    </row>
    <row r="11564">
      <c r="A11564" s="101"/>
      <c r="B11564" s="90"/>
      <c r="C11564" s="90"/>
    </row>
    <row r="11565">
      <c r="A11565" s="101"/>
      <c r="B11565" s="90"/>
      <c r="C11565" s="90"/>
    </row>
    <row r="11566">
      <c r="A11566" s="101"/>
      <c r="B11566" s="90"/>
      <c r="C11566" s="90"/>
    </row>
    <row r="11567">
      <c r="A11567" s="101"/>
      <c r="B11567" s="90"/>
      <c r="C11567" s="90"/>
    </row>
    <row r="11568">
      <c r="A11568" s="101"/>
      <c r="B11568" s="90"/>
      <c r="C11568" s="90"/>
    </row>
    <row r="11569">
      <c r="A11569" s="101"/>
      <c r="B11569" s="90"/>
      <c r="C11569" s="90"/>
    </row>
    <row r="11570">
      <c r="A11570" s="101"/>
      <c r="B11570" s="90"/>
      <c r="C11570" s="90"/>
    </row>
    <row r="11571">
      <c r="A11571" s="101"/>
      <c r="B11571" s="90"/>
      <c r="C11571" s="90"/>
    </row>
    <row r="11572">
      <c r="A11572" s="101"/>
      <c r="B11572" s="90"/>
      <c r="C11572" s="90"/>
    </row>
    <row r="11573">
      <c r="A11573" s="101"/>
      <c r="B11573" s="90"/>
      <c r="C11573" s="90"/>
    </row>
    <row r="11574">
      <c r="A11574" s="101"/>
      <c r="B11574" s="90"/>
      <c r="C11574" s="90"/>
    </row>
    <row r="11575">
      <c r="A11575" s="101"/>
      <c r="B11575" s="90"/>
      <c r="C11575" s="90"/>
    </row>
    <row r="11576">
      <c r="A11576" s="101"/>
      <c r="B11576" s="90"/>
      <c r="C11576" s="90"/>
    </row>
    <row r="11577">
      <c r="A11577" s="101"/>
      <c r="B11577" s="90"/>
      <c r="C11577" s="90"/>
    </row>
    <row r="11578">
      <c r="A11578" s="101"/>
      <c r="B11578" s="90"/>
      <c r="C11578" s="90"/>
    </row>
    <row r="11579">
      <c r="A11579" s="101"/>
      <c r="B11579" s="90"/>
      <c r="C11579" s="90"/>
    </row>
    <row r="11580">
      <c r="A11580" s="101"/>
      <c r="B11580" s="90"/>
      <c r="C11580" s="90"/>
    </row>
    <row r="11581">
      <c r="A11581" s="101"/>
      <c r="B11581" s="90"/>
      <c r="C11581" s="90"/>
    </row>
    <row r="11582">
      <c r="A11582" s="101"/>
      <c r="B11582" s="90"/>
      <c r="C11582" s="90"/>
    </row>
    <row r="11583">
      <c r="A11583" s="101"/>
      <c r="B11583" s="90"/>
      <c r="C11583" s="90"/>
    </row>
    <row r="11584">
      <c r="A11584" s="101"/>
      <c r="B11584" s="90"/>
      <c r="C11584" s="90"/>
    </row>
    <row r="11585">
      <c r="A11585" s="101"/>
      <c r="B11585" s="90"/>
      <c r="C11585" s="90"/>
    </row>
    <row r="11586">
      <c r="A11586" s="101"/>
      <c r="B11586" s="90"/>
      <c r="C11586" s="90"/>
    </row>
    <row r="11587">
      <c r="A11587" s="101"/>
      <c r="B11587" s="90"/>
      <c r="C11587" s="90"/>
    </row>
    <row r="11588">
      <c r="A11588" s="101"/>
      <c r="B11588" s="90"/>
      <c r="C11588" s="90"/>
    </row>
    <row r="11589">
      <c r="A11589" s="101"/>
      <c r="B11589" s="90"/>
      <c r="C11589" s="90"/>
    </row>
    <row r="11590">
      <c r="A11590" s="101"/>
      <c r="B11590" s="90"/>
      <c r="C11590" s="90"/>
    </row>
    <row r="11591">
      <c r="A11591" s="101"/>
      <c r="B11591" s="90"/>
      <c r="C11591" s="90"/>
    </row>
    <row r="11592">
      <c r="A11592" s="101"/>
      <c r="B11592" s="90"/>
      <c r="C11592" s="90"/>
    </row>
    <row r="11593">
      <c r="A11593" s="101"/>
      <c r="B11593" s="90"/>
      <c r="C11593" s="90"/>
    </row>
    <row r="11594">
      <c r="A11594" s="101"/>
      <c r="B11594" s="90"/>
      <c r="C11594" s="90"/>
    </row>
    <row r="11595">
      <c r="A11595" s="101"/>
      <c r="B11595" s="90"/>
      <c r="C11595" s="90"/>
    </row>
    <row r="11596">
      <c r="A11596" s="101"/>
      <c r="B11596" s="90"/>
      <c r="C11596" s="90"/>
    </row>
    <row r="11597">
      <c r="A11597" s="101"/>
      <c r="B11597" s="90"/>
      <c r="C11597" s="90"/>
    </row>
    <row r="11598">
      <c r="A11598" s="101"/>
      <c r="B11598" s="90"/>
      <c r="C11598" s="90"/>
    </row>
    <row r="11599">
      <c r="A11599" s="101"/>
      <c r="B11599" s="90"/>
      <c r="C11599" s="90"/>
    </row>
    <row r="11600">
      <c r="A11600" s="101"/>
      <c r="B11600" s="90"/>
      <c r="C11600" s="90"/>
    </row>
    <row r="11601">
      <c r="A11601" s="101"/>
      <c r="B11601" s="90"/>
      <c r="C11601" s="90"/>
    </row>
    <row r="11602">
      <c r="A11602" s="101"/>
      <c r="B11602" s="90"/>
      <c r="C11602" s="90"/>
    </row>
    <row r="11603">
      <c r="A11603" s="101"/>
      <c r="B11603" s="90"/>
      <c r="C11603" s="90"/>
    </row>
    <row r="11604">
      <c r="A11604" s="101"/>
      <c r="B11604" s="90"/>
      <c r="C11604" s="90"/>
    </row>
    <row r="11605">
      <c r="A11605" s="101"/>
      <c r="B11605" s="90"/>
      <c r="C11605" s="90"/>
    </row>
    <row r="11606">
      <c r="A11606" s="101"/>
      <c r="B11606" s="90"/>
      <c r="C11606" s="90"/>
    </row>
    <row r="11607">
      <c r="A11607" s="101"/>
      <c r="B11607" s="90"/>
      <c r="C11607" s="90"/>
    </row>
    <row r="11608">
      <c r="A11608" s="101"/>
      <c r="B11608" s="90"/>
      <c r="C11608" s="90"/>
    </row>
    <row r="11609">
      <c r="A11609" s="101"/>
      <c r="B11609" s="90"/>
      <c r="C11609" s="90"/>
    </row>
    <row r="11610">
      <c r="A11610" s="101"/>
      <c r="B11610" s="90"/>
      <c r="C11610" s="90"/>
    </row>
    <row r="11611">
      <c r="A11611" s="101"/>
      <c r="B11611" s="90"/>
      <c r="C11611" s="90"/>
    </row>
    <row r="11612">
      <c r="A11612" s="101"/>
      <c r="B11612" s="90"/>
      <c r="C11612" s="90"/>
    </row>
    <row r="11613">
      <c r="A11613" s="101"/>
      <c r="B11613" s="90"/>
      <c r="C11613" s="90"/>
    </row>
    <row r="11614">
      <c r="A11614" s="101"/>
      <c r="B11614" s="90"/>
      <c r="C11614" s="90"/>
    </row>
    <row r="11615">
      <c r="A11615" s="101"/>
      <c r="B11615" s="90"/>
      <c r="C11615" s="90"/>
    </row>
    <row r="11616">
      <c r="A11616" s="101"/>
      <c r="B11616" s="90"/>
      <c r="C11616" s="90"/>
    </row>
    <row r="11617">
      <c r="A11617" s="101"/>
      <c r="B11617" s="90"/>
      <c r="C11617" s="90"/>
    </row>
    <row r="11618">
      <c r="A11618" s="101"/>
      <c r="B11618" s="90"/>
      <c r="C11618" s="90"/>
    </row>
    <row r="11619">
      <c r="A11619" s="101"/>
      <c r="B11619" s="90"/>
      <c r="C11619" s="90"/>
    </row>
    <row r="11620">
      <c r="A11620" s="101"/>
      <c r="B11620" s="90"/>
      <c r="C11620" s="90"/>
    </row>
    <row r="11621">
      <c r="A11621" s="101"/>
      <c r="B11621" s="90"/>
      <c r="C11621" s="90"/>
    </row>
    <row r="11622">
      <c r="A11622" s="101"/>
      <c r="B11622" s="90"/>
      <c r="C11622" s="90"/>
    </row>
    <row r="11623">
      <c r="A11623" s="101"/>
      <c r="B11623" s="90"/>
      <c r="C11623" s="90"/>
    </row>
    <row r="11624">
      <c r="A11624" s="101"/>
      <c r="B11624" s="90"/>
      <c r="C11624" s="90"/>
    </row>
    <row r="11625">
      <c r="A11625" s="101"/>
      <c r="B11625" s="90"/>
      <c r="C11625" s="90"/>
    </row>
    <row r="11626">
      <c r="A11626" s="101"/>
      <c r="B11626" s="90"/>
      <c r="C11626" s="90"/>
    </row>
    <row r="11627">
      <c r="A11627" s="101"/>
      <c r="B11627" s="90"/>
      <c r="C11627" s="90"/>
    </row>
    <row r="11628">
      <c r="A11628" s="101"/>
      <c r="B11628" s="90"/>
      <c r="C11628" s="90"/>
    </row>
    <row r="11629">
      <c r="A11629" s="101"/>
      <c r="B11629" s="90"/>
      <c r="C11629" s="90"/>
    </row>
    <row r="11630">
      <c r="A11630" s="101"/>
      <c r="B11630" s="90"/>
      <c r="C11630" s="90"/>
    </row>
    <row r="11631">
      <c r="A11631" s="101"/>
      <c r="B11631" s="90"/>
      <c r="C11631" s="90"/>
    </row>
    <row r="11632">
      <c r="A11632" s="101"/>
      <c r="B11632" s="90"/>
      <c r="C11632" s="90"/>
    </row>
    <row r="11633">
      <c r="A11633" s="101"/>
      <c r="B11633" s="90"/>
      <c r="C11633" s="90"/>
    </row>
    <row r="11634">
      <c r="A11634" s="101"/>
      <c r="B11634" s="90"/>
      <c r="C11634" s="90"/>
    </row>
    <row r="11635">
      <c r="A11635" s="101"/>
      <c r="B11635" s="90"/>
      <c r="C11635" s="90"/>
    </row>
    <row r="11636">
      <c r="A11636" s="101"/>
      <c r="B11636" s="90"/>
      <c r="C11636" s="90"/>
    </row>
    <row r="11637">
      <c r="A11637" s="101"/>
      <c r="B11637" s="90"/>
      <c r="C11637" s="90"/>
    </row>
    <row r="11638">
      <c r="A11638" s="101"/>
      <c r="B11638" s="90"/>
      <c r="C11638" s="90"/>
    </row>
    <row r="11639">
      <c r="A11639" s="101"/>
      <c r="B11639" s="90"/>
      <c r="C11639" s="90"/>
    </row>
    <row r="11640">
      <c r="A11640" s="101"/>
      <c r="B11640" s="90"/>
      <c r="C11640" s="90"/>
    </row>
    <row r="11641">
      <c r="A11641" s="101"/>
      <c r="B11641" s="90"/>
      <c r="C11641" s="90"/>
    </row>
    <row r="11642">
      <c r="A11642" s="101"/>
      <c r="B11642" s="90"/>
      <c r="C11642" s="90"/>
    </row>
    <row r="11643">
      <c r="A11643" s="101"/>
      <c r="B11643" s="90"/>
      <c r="C11643" s="90"/>
    </row>
    <row r="11644">
      <c r="A11644" s="101"/>
      <c r="B11644" s="90"/>
      <c r="C11644" s="90"/>
    </row>
    <row r="11645">
      <c r="A11645" s="101"/>
      <c r="B11645" s="90"/>
      <c r="C11645" s="90"/>
    </row>
    <row r="11646">
      <c r="A11646" s="101"/>
      <c r="B11646" s="90"/>
      <c r="C11646" s="90"/>
    </row>
    <row r="11647">
      <c r="A11647" s="101"/>
      <c r="B11647" s="90"/>
      <c r="C11647" s="90"/>
    </row>
    <row r="11648">
      <c r="A11648" s="101"/>
      <c r="B11648" s="90"/>
      <c r="C11648" s="90"/>
    </row>
    <row r="11649">
      <c r="A11649" s="101"/>
      <c r="B11649" s="90"/>
      <c r="C11649" s="90"/>
    </row>
    <row r="11650">
      <c r="A11650" s="101"/>
      <c r="B11650" s="90"/>
      <c r="C11650" s="90"/>
    </row>
    <row r="11651">
      <c r="A11651" s="101"/>
      <c r="B11651" s="90"/>
      <c r="C11651" s="90"/>
    </row>
    <row r="11652">
      <c r="A11652" s="101"/>
      <c r="B11652" s="90"/>
      <c r="C11652" s="90"/>
    </row>
    <row r="11653">
      <c r="A11653" s="101"/>
      <c r="B11653" s="90"/>
      <c r="C11653" s="90"/>
    </row>
    <row r="11654">
      <c r="A11654" s="101"/>
      <c r="B11654" s="90"/>
      <c r="C11654" s="90"/>
    </row>
    <row r="11655">
      <c r="A11655" s="101"/>
      <c r="B11655" s="90"/>
      <c r="C11655" s="90"/>
    </row>
    <row r="11656">
      <c r="A11656" s="101"/>
      <c r="B11656" s="90"/>
      <c r="C11656" s="90"/>
    </row>
    <row r="11657">
      <c r="A11657" s="101"/>
      <c r="B11657" s="90"/>
      <c r="C11657" s="90"/>
    </row>
    <row r="11658">
      <c r="A11658" s="101"/>
      <c r="B11658" s="90"/>
      <c r="C11658" s="90"/>
    </row>
    <row r="11659">
      <c r="A11659" s="101"/>
      <c r="B11659" s="90"/>
      <c r="C11659" s="90"/>
    </row>
    <row r="11660">
      <c r="A11660" s="101"/>
      <c r="B11660" s="90"/>
      <c r="C11660" s="90"/>
    </row>
    <row r="11661">
      <c r="A11661" s="101"/>
      <c r="B11661" s="90"/>
      <c r="C11661" s="90"/>
    </row>
    <row r="11662">
      <c r="A11662" s="101"/>
      <c r="B11662" s="90"/>
      <c r="C11662" s="90"/>
    </row>
    <row r="11663">
      <c r="A11663" s="101"/>
      <c r="B11663" s="90"/>
      <c r="C11663" s="90"/>
    </row>
    <row r="11664">
      <c r="A11664" s="101"/>
      <c r="B11664" s="90"/>
      <c r="C11664" s="90"/>
    </row>
    <row r="11665">
      <c r="A11665" s="101"/>
      <c r="B11665" s="90"/>
      <c r="C11665" s="90"/>
    </row>
    <row r="11666">
      <c r="A11666" s="101"/>
      <c r="B11666" s="90"/>
      <c r="C11666" s="90"/>
    </row>
    <row r="11667">
      <c r="A11667" s="101"/>
      <c r="B11667" s="90"/>
      <c r="C11667" s="90"/>
    </row>
    <row r="11668">
      <c r="A11668" s="101"/>
      <c r="B11668" s="90"/>
      <c r="C11668" s="90"/>
    </row>
    <row r="11669">
      <c r="A11669" s="101"/>
      <c r="B11669" s="90"/>
      <c r="C11669" s="90"/>
    </row>
    <row r="11670">
      <c r="A11670" s="101"/>
      <c r="B11670" s="90"/>
      <c r="C11670" s="90"/>
    </row>
    <row r="11671">
      <c r="A11671" s="101"/>
      <c r="B11671" s="90"/>
      <c r="C11671" s="90"/>
    </row>
    <row r="11672">
      <c r="A11672" s="101"/>
      <c r="B11672" s="90"/>
      <c r="C11672" s="90"/>
    </row>
    <row r="11673">
      <c r="A11673" s="101"/>
      <c r="B11673" s="90"/>
      <c r="C11673" s="90"/>
    </row>
    <row r="11674">
      <c r="A11674" s="101"/>
      <c r="B11674" s="90"/>
      <c r="C11674" s="90"/>
    </row>
    <row r="11675">
      <c r="A11675" s="101"/>
      <c r="B11675" s="90"/>
      <c r="C11675" s="90"/>
    </row>
    <row r="11676">
      <c r="A11676" s="101"/>
      <c r="B11676" s="90"/>
      <c r="C11676" s="90"/>
    </row>
    <row r="11677">
      <c r="A11677" s="101"/>
      <c r="B11677" s="90"/>
      <c r="C11677" s="90"/>
    </row>
    <row r="11678">
      <c r="A11678" s="101"/>
      <c r="B11678" s="90"/>
      <c r="C11678" s="90"/>
    </row>
    <row r="11679">
      <c r="A11679" s="101"/>
      <c r="B11679" s="90"/>
      <c r="C11679" s="90"/>
    </row>
    <row r="11680">
      <c r="A11680" s="101"/>
      <c r="B11680" s="90"/>
      <c r="C11680" s="90"/>
    </row>
    <row r="11681">
      <c r="A11681" s="101"/>
      <c r="B11681" s="90"/>
      <c r="C11681" s="90"/>
    </row>
    <row r="11682">
      <c r="A11682" s="101"/>
      <c r="B11682" s="90"/>
      <c r="C11682" s="90"/>
    </row>
    <row r="11683">
      <c r="A11683" s="101"/>
      <c r="B11683" s="90"/>
      <c r="C11683" s="90"/>
    </row>
    <row r="11684">
      <c r="A11684" s="101"/>
      <c r="B11684" s="90"/>
      <c r="C11684" s="90"/>
    </row>
    <row r="11685">
      <c r="A11685" s="101"/>
      <c r="B11685" s="90"/>
      <c r="C11685" s="90"/>
    </row>
    <row r="11686">
      <c r="A11686" s="101"/>
      <c r="B11686" s="90"/>
      <c r="C11686" s="90"/>
    </row>
    <row r="11687">
      <c r="A11687" s="101"/>
      <c r="B11687" s="90"/>
      <c r="C11687" s="90"/>
    </row>
    <row r="11688">
      <c r="A11688" s="101"/>
      <c r="B11688" s="90"/>
      <c r="C11688" s="90"/>
    </row>
    <row r="11689">
      <c r="A11689" s="101"/>
      <c r="B11689" s="90"/>
      <c r="C11689" s="90"/>
    </row>
    <row r="11690">
      <c r="A11690" s="101"/>
      <c r="B11690" s="90"/>
      <c r="C11690" s="90"/>
    </row>
    <row r="11691">
      <c r="A11691" s="101"/>
      <c r="B11691" s="90"/>
      <c r="C11691" s="90"/>
    </row>
    <row r="11692">
      <c r="A11692" s="101"/>
      <c r="B11692" s="90"/>
      <c r="C11692" s="90"/>
    </row>
    <row r="11693">
      <c r="A11693" s="101"/>
      <c r="B11693" s="90"/>
      <c r="C11693" s="90"/>
    </row>
    <row r="11694">
      <c r="A11694" s="101"/>
      <c r="B11694" s="90"/>
      <c r="C11694" s="90"/>
    </row>
    <row r="11695">
      <c r="A11695" s="101"/>
      <c r="B11695" s="90"/>
      <c r="C11695" s="90"/>
    </row>
    <row r="11696">
      <c r="A11696" s="101"/>
      <c r="B11696" s="90"/>
      <c r="C11696" s="90"/>
    </row>
    <row r="11697">
      <c r="A11697" s="101"/>
      <c r="B11697" s="90"/>
      <c r="C11697" s="90"/>
    </row>
    <row r="11698">
      <c r="A11698" s="101"/>
      <c r="B11698" s="90"/>
      <c r="C11698" s="90"/>
    </row>
    <row r="11699">
      <c r="A11699" s="101"/>
      <c r="B11699" s="90"/>
      <c r="C11699" s="90"/>
    </row>
    <row r="11700">
      <c r="A11700" s="101"/>
      <c r="B11700" s="90"/>
      <c r="C11700" s="90"/>
    </row>
    <row r="11701">
      <c r="A11701" s="101"/>
      <c r="B11701" s="90"/>
      <c r="C11701" s="90"/>
    </row>
    <row r="11702">
      <c r="A11702" s="101"/>
      <c r="B11702" s="90"/>
      <c r="C11702" s="90"/>
    </row>
    <row r="11703">
      <c r="A11703" s="101"/>
      <c r="B11703" s="90"/>
      <c r="C11703" s="90"/>
    </row>
    <row r="11704">
      <c r="A11704" s="101"/>
      <c r="B11704" s="90"/>
      <c r="C11704" s="90"/>
    </row>
    <row r="11705">
      <c r="A11705" s="101"/>
      <c r="B11705" s="90"/>
      <c r="C11705" s="90"/>
    </row>
    <row r="11706">
      <c r="A11706" s="101"/>
      <c r="B11706" s="90"/>
      <c r="C11706" s="90"/>
    </row>
    <row r="11707">
      <c r="A11707" s="101"/>
      <c r="B11707" s="90"/>
      <c r="C11707" s="90"/>
    </row>
    <row r="11708">
      <c r="A11708" s="101"/>
      <c r="B11708" s="90"/>
      <c r="C11708" s="90"/>
    </row>
    <row r="11709">
      <c r="A11709" s="101"/>
      <c r="B11709" s="90"/>
      <c r="C11709" s="90"/>
    </row>
    <row r="11710">
      <c r="A11710" s="101"/>
      <c r="B11710" s="90"/>
      <c r="C11710" s="90"/>
    </row>
    <row r="11711">
      <c r="A11711" s="101"/>
      <c r="B11711" s="90"/>
      <c r="C11711" s="90"/>
    </row>
    <row r="11712">
      <c r="A11712" s="101"/>
      <c r="B11712" s="90"/>
      <c r="C11712" s="90"/>
    </row>
    <row r="11713">
      <c r="A11713" s="101"/>
      <c r="B11713" s="90"/>
      <c r="C11713" s="90"/>
    </row>
    <row r="11714">
      <c r="A11714" s="101"/>
      <c r="B11714" s="90"/>
      <c r="C11714" s="90"/>
    </row>
    <row r="11715">
      <c r="A11715" s="101"/>
      <c r="B11715" s="90"/>
      <c r="C11715" s="90"/>
    </row>
    <row r="11716">
      <c r="A11716" s="101"/>
      <c r="B11716" s="90"/>
      <c r="C11716" s="90"/>
    </row>
    <row r="11717">
      <c r="A11717" s="101"/>
      <c r="B11717" s="90"/>
      <c r="C11717" s="90"/>
    </row>
    <row r="11718">
      <c r="A11718" s="101"/>
      <c r="B11718" s="90"/>
      <c r="C11718" s="90"/>
    </row>
    <row r="11719">
      <c r="A11719" s="101"/>
      <c r="B11719" s="90"/>
      <c r="C11719" s="90"/>
    </row>
    <row r="11720">
      <c r="A11720" s="101"/>
      <c r="B11720" s="90"/>
      <c r="C11720" s="90"/>
    </row>
    <row r="11721">
      <c r="A11721" s="101"/>
      <c r="B11721" s="90"/>
      <c r="C11721" s="90"/>
    </row>
    <row r="11722">
      <c r="A11722" s="101"/>
      <c r="B11722" s="90"/>
      <c r="C11722" s="90"/>
    </row>
    <row r="11723">
      <c r="A11723" s="101"/>
      <c r="B11723" s="90"/>
      <c r="C11723" s="90"/>
    </row>
    <row r="11724">
      <c r="A11724" s="101"/>
      <c r="B11724" s="90"/>
      <c r="C11724" s="90"/>
    </row>
    <row r="11725">
      <c r="A11725" s="101"/>
      <c r="B11725" s="90"/>
      <c r="C11725" s="90"/>
    </row>
    <row r="11726">
      <c r="A11726" s="101"/>
      <c r="B11726" s="90"/>
      <c r="C11726" s="90"/>
    </row>
    <row r="11727">
      <c r="A11727" s="101"/>
      <c r="B11727" s="90"/>
      <c r="C11727" s="90"/>
    </row>
    <row r="11728">
      <c r="A11728" s="101"/>
      <c r="B11728" s="90"/>
      <c r="C11728" s="90"/>
    </row>
    <row r="11729">
      <c r="A11729" s="101"/>
      <c r="B11729" s="90"/>
      <c r="C11729" s="90"/>
    </row>
    <row r="11730">
      <c r="A11730" s="101"/>
      <c r="B11730" s="90"/>
      <c r="C11730" s="90"/>
    </row>
    <row r="11731">
      <c r="A11731" s="101"/>
      <c r="B11731" s="90"/>
      <c r="C11731" s="90"/>
    </row>
    <row r="11732">
      <c r="A11732" s="101"/>
      <c r="B11732" s="90"/>
      <c r="C11732" s="90"/>
    </row>
    <row r="11733">
      <c r="A11733" s="101"/>
      <c r="B11733" s="90"/>
      <c r="C11733" s="90"/>
    </row>
    <row r="11734">
      <c r="A11734" s="101"/>
      <c r="B11734" s="90"/>
      <c r="C11734" s="90"/>
    </row>
    <row r="11735">
      <c r="A11735" s="101"/>
      <c r="B11735" s="90"/>
      <c r="C11735" s="90"/>
    </row>
    <row r="11736">
      <c r="A11736" s="101"/>
      <c r="B11736" s="90"/>
      <c r="C11736" s="90"/>
    </row>
    <row r="11737">
      <c r="A11737" s="101"/>
      <c r="B11737" s="90"/>
      <c r="C11737" s="90"/>
    </row>
    <row r="11738">
      <c r="A11738" s="101"/>
      <c r="B11738" s="90"/>
      <c r="C11738" s="90"/>
    </row>
    <row r="11739">
      <c r="A11739" s="101"/>
      <c r="B11739" s="90"/>
      <c r="C11739" s="90"/>
    </row>
    <row r="11740">
      <c r="A11740" s="101"/>
      <c r="B11740" s="90"/>
      <c r="C11740" s="90"/>
    </row>
    <row r="11741">
      <c r="A11741" s="101"/>
      <c r="B11741" s="90"/>
      <c r="C11741" s="90"/>
    </row>
    <row r="11742">
      <c r="A11742" s="101"/>
      <c r="B11742" s="90"/>
      <c r="C11742" s="90"/>
    </row>
    <row r="11743">
      <c r="A11743" s="101"/>
      <c r="B11743" s="90"/>
      <c r="C11743" s="90"/>
    </row>
    <row r="11744">
      <c r="A11744" s="101"/>
      <c r="B11744" s="90"/>
      <c r="C11744" s="90"/>
    </row>
    <row r="11745">
      <c r="A11745" s="101"/>
      <c r="B11745" s="90"/>
      <c r="C11745" s="90"/>
    </row>
    <row r="11746">
      <c r="A11746" s="101"/>
      <c r="B11746" s="90"/>
      <c r="C11746" s="90"/>
    </row>
    <row r="11747">
      <c r="A11747" s="101"/>
      <c r="B11747" s="90"/>
      <c r="C11747" s="90"/>
    </row>
    <row r="11748">
      <c r="A11748" s="101"/>
      <c r="B11748" s="90"/>
      <c r="C11748" s="90"/>
    </row>
    <row r="11749">
      <c r="A11749" s="101"/>
      <c r="B11749" s="90"/>
      <c r="C11749" s="90"/>
    </row>
    <row r="11750">
      <c r="A11750" s="101"/>
      <c r="B11750" s="90"/>
      <c r="C11750" s="90"/>
    </row>
    <row r="11751">
      <c r="A11751" s="101"/>
      <c r="B11751" s="90"/>
      <c r="C11751" s="90"/>
    </row>
    <row r="11752">
      <c r="A11752" s="101"/>
      <c r="B11752" s="90"/>
      <c r="C11752" s="90"/>
    </row>
    <row r="11753">
      <c r="A11753" s="101"/>
      <c r="B11753" s="90"/>
      <c r="C11753" s="90"/>
    </row>
    <row r="11754">
      <c r="A11754" s="101"/>
      <c r="B11754" s="90"/>
      <c r="C11754" s="90"/>
    </row>
    <row r="11755">
      <c r="A11755" s="101"/>
      <c r="B11755" s="90"/>
      <c r="C11755" s="90"/>
    </row>
    <row r="11756">
      <c r="A11756" s="101"/>
      <c r="B11756" s="90"/>
      <c r="C11756" s="90"/>
    </row>
    <row r="11757">
      <c r="A11757" s="101"/>
      <c r="B11757" s="90"/>
      <c r="C11757" s="90"/>
    </row>
    <row r="11758">
      <c r="A11758" s="101"/>
      <c r="B11758" s="90"/>
      <c r="C11758" s="90"/>
    </row>
    <row r="11759">
      <c r="A11759" s="101"/>
      <c r="B11759" s="90"/>
      <c r="C11759" s="90"/>
    </row>
    <row r="11760">
      <c r="A11760" s="101"/>
      <c r="B11760" s="90"/>
      <c r="C11760" s="90"/>
    </row>
    <row r="11761">
      <c r="A11761" s="101"/>
      <c r="B11761" s="90"/>
      <c r="C11761" s="90"/>
    </row>
    <row r="11762">
      <c r="A11762" s="101"/>
      <c r="B11762" s="90"/>
      <c r="C11762" s="90"/>
    </row>
    <row r="11763">
      <c r="A11763" s="101"/>
      <c r="B11763" s="90"/>
      <c r="C11763" s="90"/>
    </row>
    <row r="11764">
      <c r="A11764" s="101"/>
      <c r="B11764" s="90"/>
      <c r="C11764" s="90"/>
    </row>
    <row r="11765">
      <c r="A11765" s="101"/>
      <c r="B11765" s="90"/>
      <c r="C11765" s="90"/>
    </row>
    <row r="11766">
      <c r="A11766" s="101"/>
      <c r="B11766" s="90"/>
      <c r="C11766" s="90"/>
    </row>
    <row r="11767">
      <c r="A11767" s="101"/>
      <c r="B11767" s="90"/>
      <c r="C11767" s="90"/>
    </row>
    <row r="11768">
      <c r="A11768" s="101"/>
      <c r="B11768" s="90"/>
      <c r="C11768" s="90"/>
    </row>
    <row r="11769">
      <c r="A11769" s="101"/>
      <c r="B11769" s="90"/>
      <c r="C11769" s="90"/>
    </row>
    <row r="11770">
      <c r="A11770" s="101"/>
      <c r="B11770" s="90"/>
      <c r="C11770" s="90"/>
    </row>
    <row r="11771">
      <c r="A11771" s="101"/>
      <c r="B11771" s="90"/>
      <c r="C11771" s="90"/>
    </row>
    <row r="11772">
      <c r="A11772" s="101"/>
      <c r="B11772" s="90"/>
      <c r="C11772" s="90"/>
    </row>
    <row r="11773">
      <c r="A11773" s="101"/>
      <c r="B11773" s="90"/>
      <c r="C11773" s="90"/>
    </row>
    <row r="11774">
      <c r="A11774" s="101"/>
      <c r="B11774" s="90"/>
      <c r="C11774" s="90"/>
    </row>
    <row r="11775">
      <c r="A11775" s="101"/>
      <c r="B11775" s="90"/>
      <c r="C11775" s="90"/>
    </row>
    <row r="11776">
      <c r="A11776" s="101"/>
      <c r="B11776" s="90"/>
      <c r="C11776" s="90"/>
    </row>
    <row r="11777">
      <c r="A11777" s="101"/>
      <c r="B11777" s="90"/>
      <c r="C11777" s="90"/>
    </row>
    <row r="11778">
      <c r="A11778" s="101"/>
      <c r="B11778" s="90"/>
      <c r="C11778" s="90"/>
    </row>
    <row r="11779">
      <c r="A11779" s="101"/>
      <c r="B11779" s="90"/>
      <c r="C11779" s="90"/>
    </row>
    <row r="11780">
      <c r="A11780" s="101"/>
      <c r="B11780" s="90"/>
      <c r="C11780" s="90"/>
    </row>
    <row r="11781">
      <c r="A11781" s="101"/>
      <c r="B11781" s="90"/>
      <c r="C11781" s="90"/>
    </row>
    <row r="11782">
      <c r="A11782" s="101"/>
      <c r="B11782" s="90"/>
      <c r="C11782" s="90"/>
    </row>
    <row r="11783">
      <c r="A11783" s="101"/>
      <c r="B11783" s="90"/>
      <c r="C11783" s="90"/>
    </row>
    <row r="11784">
      <c r="A11784" s="101"/>
      <c r="B11784" s="90"/>
      <c r="C11784" s="90"/>
    </row>
    <row r="11785">
      <c r="A11785" s="101"/>
      <c r="B11785" s="90"/>
      <c r="C11785" s="90"/>
    </row>
    <row r="11786">
      <c r="A11786" s="101"/>
      <c r="B11786" s="90"/>
      <c r="C11786" s="90"/>
    </row>
    <row r="11787">
      <c r="A11787" s="101"/>
      <c r="B11787" s="90"/>
      <c r="C11787" s="90"/>
    </row>
    <row r="11788">
      <c r="A11788" s="101"/>
      <c r="B11788" s="90"/>
      <c r="C11788" s="90"/>
    </row>
    <row r="11789">
      <c r="A11789" s="101"/>
      <c r="B11789" s="90"/>
      <c r="C11789" s="90"/>
    </row>
    <row r="11790">
      <c r="A11790" s="101"/>
      <c r="B11790" s="90"/>
      <c r="C11790" s="90"/>
    </row>
    <row r="11791">
      <c r="A11791" s="101"/>
      <c r="B11791" s="90"/>
      <c r="C11791" s="90"/>
    </row>
    <row r="11792">
      <c r="A11792" s="101"/>
      <c r="B11792" s="90"/>
      <c r="C11792" s="90"/>
    </row>
    <row r="11793">
      <c r="A11793" s="101"/>
      <c r="B11793" s="90"/>
      <c r="C11793" s="90"/>
    </row>
    <row r="11794">
      <c r="A11794" s="101"/>
      <c r="B11794" s="90"/>
      <c r="C11794" s="90"/>
    </row>
    <row r="11795">
      <c r="A11795" s="101"/>
      <c r="B11795" s="90"/>
      <c r="C11795" s="90"/>
    </row>
    <row r="11796">
      <c r="A11796" s="101"/>
      <c r="B11796" s="90"/>
      <c r="C11796" s="90"/>
    </row>
    <row r="11797">
      <c r="A11797" s="101"/>
      <c r="B11797" s="90"/>
      <c r="C11797" s="90"/>
    </row>
    <row r="11798">
      <c r="A11798" s="101"/>
      <c r="B11798" s="90"/>
      <c r="C11798" s="90"/>
    </row>
    <row r="11799">
      <c r="A11799" s="101"/>
      <c r="B11799" s="90"/>
      <c r="C11799" s="90"/>
    </row>
    <row r="11800">
      <c r="A11800" s="101"/>
      <c r="B11800" s="90"/>
      <c r="C11800" s="90"/>
    </row>
    <row r="11801">
      <c r="A11801" s="101"/>
      <c r="B11801" s="90"/>
      <c r="C11801" s="90"/>
    </row>
    <row r="11802">
      <c r="A11802" s="101"/>
      <c r="B11802" s="90"/>
      <c r="C11802" s="90"/>
    </row>
    <row r="11803">
      <c r="A11803" s="101"/>
      <c r="B11803" s="90"/>
      <c r="C11803" s="90"/>
    </row>
    <row r="11804">
      <c r="A11804" s="101"/>
      <c r="B11804" s="90"/>
      <c r="C11804" s="90"/>
    </row>
    <row r="11805">
      <c r="A11805" s="101"/>
      <c r="B11805" s="90"/>
      <c r="C11805" s="90"/>
    </row>
    <row r="11806">
      <c r="A11806" s="101"/>
      <c r="B11806" s="90"/>
      <c r="C11806" s="90"/>
    </row>
    <row r="11807">
      <c r="A11807" s="101"/>
      <c r="B11807" s="90"/>
      <c r="C11807" s="90"/>
    </row>
    <row r="11808">
      <c r="A11808" s="101"/>
      <c r="B11808" s="90"/>
      <c r="C11808" s="90"/>
    </row>
    <row r="11809">
      <c r="A11809" s="101"/>
      <c r="B11809" s="90"/>
      <c r="C11809" s="90"/>
    </row>
    <row r="11810">
      <c r="A11810" s="101"/>
      <c r="B11810" s="90"/>
      <c r="C11810" s="90"/>
    </row>
    <row r="11811">
      <c r="A11811" s="101"/>
      <c r="B11811" s="90"/>
      <c r="C11811" s="90"/>
    </row>
    <row r="11812">
      <c r="A11812" s="101"/>
      <c r="B11812" s="90"/>
      <c r="C11812" s="90"/>
    </row>
    <row r="11813">
      <c r="A11813" s="101"/>
      <c r="B11813" s="90"/>
      <c r="C11813" s="90"/>
    </row>
    <row r="11814">
      <c r="A11814" s="101"/>
      <c r="B11814" s="90"/>
      <c r="C11814" s="90"/>
    </row>
    <row r="11815">
      <c r="A11815" s="101"/>
      <c r="B11815" s="90"/>
      <c r="C11815" s="90"/>
    </row>
    <row r="11816">
      <c r="A11816" s="101"/>
      <c r="B11816" s="90"/>
      <c r="C11816" s="90"/>
    </row>
    <row r="11817">
      <c r="A11817" s="101"/>
      <c r="B11817" s="90"/>
      <c r="C11817" s="90"/>
    </row>
    <row r="11818">
      <c r="A11818" s="101"/>
      <c r="B11818" s="90"/>
      <c r="C11818" s="90"/>
    </row>
    <row r="11819">
      <c r="A11819" s="101"/>
      <c r="B11819" s="90"/>
      <c r="C11819" s="90"/>
    </row>
    <row r="11820">
      <c r="A11820" s="101"/>
      <c r="B11820" s="90"/>
      <c r="C11820" s="90"/>
    </row>
    <row r="11821">
      <c r="A11821" s="101"/>
      <c r="B11821" s="90"/>
      <c r="C11821" s="90"/>
    </row>
    <row r="11822">
      <c r="A11822" s="101"/>
      <c r="B11822" s="90"/>
      <c r="C11822" s="90"/>
    </row>
    <row r="11823">
      <c r="A11823" s="101"/>
      <c r="B11823" s="90"/>
      <c r="C11823" s="90"/>
    </row>
    <row r="11824">
      <c r="A11824" s="101"/>
      <c r="B11824" s="90"/>
      <c r="C11824" s="90"/>
    </row>
    <row r="11825">
      <c r="A11825" s="101"/>
      <c r="B11825" s="90"/>
      <c r="C11825" s="90"/>
    </row>
    <row r="11826">
      <c r="A11826" s="101"/>
      <c r="B11826" s="90"/>
      <c r="C11826" s="90"/>
    </row>
    <row r="11827">
      <c r="A11827" s="101"/>
      <c r="B11827" s="90"/>
      <c r="C11827" s="90"/>
    </row>
    <row r="11828">
      <c r="A11828" s="101"/>
      <c r="B11828" s="90"/>
      <c r="C11828" s="90"/>
    </row>
    <row r="11829">
      <c r="A11829" s="101"/>
      <c r="B11829" s="90"/>
      <c r="C11829" s="90"/>
    </row>
    <row r="11830">
      <c r="A11830" s="101"/>
      <c r="B11830" s="90"/>
      <c r="C11830" s="90"/>
    </row>
    <row r="11831">
      <c r="A11831" s="101"/>
      <c r="B11831" s="90"/>
      <c r="C11831" s="90"/>
    </row>
    <row r="11832">
      <c r="A11832" s="101"/>
      <c r="B11832" s="90"/>
      <c r="C11832" s="90"/>
    </row>
    <row r="11833">
      <c r="A11833" s="101"/>
      <c r="B11833" s="90"/>
      <c r="C11833" s="90"/>
    </row>
    <row r="11834">
      <c r="A11834" s="101"/>
      <c r="B11834" s="90"/>
      <c r="C11834" s="90"/>
    </row>
    <row r="11835">
      <c r="A11835" s="101"/>
      <c r="B11835" s="90"/>
      <c r="C11835" s="90"/>
    </row>
    <row r="11836">
      <c r="A11836" s="101"/>
      <c r="B11836" s="90"/>
      <c r="C11836" s="90"/>
    </row>
    <row r="11837">
      <c r="A11837" s="101"/>
      <c r="B11837" s="90"/>
      <c r="C11837" s="90"/>
    </row>
    <row r="11838">
      <c r="A11838" s="101"/>
      <c r="B11838" s="90"/>
      <c r="C11838" s="90"/>
    </row>
    <row r="11839">
      <c r="A11839" s="101"/>
      <c r="B11839" s="90"/>
      <c r="C11839" s="90"/>
    </row>
    <row r="11840">
      <c r="A11840" s="101"/>
      <c r="B11840" s="90"/>
      <c r="C11840" s="90"/>
    </row>
    <row r="11841">
      <c r="A11841" s="101"/>
      <c r="B11841" s="90"/>
      <c r="C11841" s="90"/>
    </row>
    <row r="11842">
      <c r="A11842" s="101"/>
      <c r="B11842" s="90"/>
      <c r="C11842" s="90"/>
    </row>
    <row r="11843">
      <c r="A11843" s="101"/>
      <c r="B11843" s="90"/>
      <c r="C11843" s="90"/>
    </row>
    <row r="11844">
      <c r="A11844" s="101"/>
      <c r="B11844" s="90"/>
      <c r="C11844" s="90"/>
    </row>
    <row r="11845">
      <c r="A11845" s="101"/>
      <c r="B11845" s="90"/>
      <c r="C11845" s="90"/>
    </row>
    <row r="11846">
      <c r="A11846" s="101"/>
      <c r="B11846" s="90"/>
      <c r="C11846" s="90"/>
    </row>
    <row r="11847">
      <c r="A11847" s="101"/>
      <c r="B11847" s="90"/>
      <c r="C11847" s="90"/>
    </row>
    <row r="11848">
      <c r="A11848" s="101"/>
      <c r="B11848" s="90"/>
      <c r="C11848" s="90"/>
    </row>
    <row r="11849">
      <c r="A11849" s="101"/>
      <c r="B11849" s="90"/>
      <c r="C11849" s="90"/>
    </row>
    <row r="11850">
      <c r="A11850" s="101"/>
      <c r="B11850" s="90"/>
      <c r="C11850" s="90"/>
    </row>
    <row r="11851">
      <c r="A11851" s="101"/>
      <c r="B11851" s="90"/>
      <c r="C11851" s="90"/>
    </row>
    <row r="11852">
      <c r="A11852" s="101"/>
      <c r="B11852" s="90"/>
      <c r="C11852" s="90"/>
    </row>
    <row r="11853">
      <c r="A11853" s="101"/>
      <c r="B11853" s="90"/>
      <c r="C11853" s="90"/>
    </row>
    <row r="11854">
      <c r="A11854" s="101"/>
      <c r="B11854" s="90"/>
      <c r="C11854" s="90"/>
    </row>
    <row r="11855">
      <c r="A11855" s="101"/>
      <c r="B11855" s="90"/>
      <c r="C11855" s="90"/>
    </row>
    <row r="11856">
      <c r="A11856" s="101"/>
      <c r="B11856" s="90"/>
      <c r="C11856" s="90"/>
    </row>
    <row r="11857">
      <c r="A11857" s="101"/>
      <c r="B11857" s="90"/>
      <c r="C11857" s="90"/>
    </row>
    <row r="11858">
      <c r="A11858" s="101"/>
      <c r="B11858" s="90"/>
      <c r="C11858" s="90"/>
    </row>
    <row r="11859">
      <c r="A11859" s="101"/>
      <c r="B11859" s="90"/>
      <c r="C11859" s="90"/>
    </row>
    <row r="11860">
      <c r="A11860" s="101"/>
      <c r="B11860" s="90"/>
      <c r="C11860" s="90"/>
    </row>
    <row r="11861">
      <c r="A11861" s="101"/>
      <c r="B11861" s="90"/>
      <c r="C11861" s="90"/>
    </row>
    <row r="11862">
      <c r="A11862" s="101"/>
      <c r="B11862" s="90"/>
      <c r="C11862" s="90"/>
    </row>
    <row r="11863">
      <c r="A11863" s="101"/>
      <c r="B11863" s="90"/>
      <c r="C11863" s="90"/>
    </row>
    <row r="11864">
      <c r="A11864" s="101"/>
      <c r="B11864" s="90"/>
      <c r="C11864" s="90"/>
    </row>
    <row r="11865">
      <c r="A11865" s="101"/>
      <c r="B11865" s="90"/>
      <c r="C11865" s="90"/>
    </row>
    <row r="11866">
      <c r="A11866" s="101"/>
      <c r="B11866" s="90"/>
      <c r="C11866" s="90"/>
    </row>
    <row r="11867">
      <c r="A11867" s="101"/>
      <c r="B11867" s="90"/>
      <c r="C11867" s="90"/>
    </row>
    <row r="11868">
      <c r="A11868" s="101"/>
      <c r="B11868" s="90"/>
      <c r="C11868" s="90"/>
    </row>
    <row r="11869">
      <c r="A11869" s="101"/>
      <c r="B11869" s="90"/>
      <c r="C11869" s="90"/>
    </row>
    <row r="11870">
      <c r="A11870" s="101"/>
      <c r="B11870" s="90"/>
      <c r="C11870" s="90"/>
    </row>
    <row r="11871">
      <c r="A11871" s="101"/>
      <c r="B11871" s="90"/>
      <c r="C11871" s="90"/>
    </row>
    <row r="11872">
      <c r="A11872" s="101"/>
      <c r="B11872" s="90"/>
      <c r="C11872" s="90"/>
    </row>
    <row r="11873">
      <c r="A11873" s="101"/>
      <c r="B11873" s="90"/>
      <c r="C11873" s="90"/>
    </row>
    <row r="11874">
      <c r="A11874" s="101"/>
      <c r="B11874" s="90"/>
      <c r="C11874" s="90"/>
    </row>
    <row r="11875">
      <c r="A11875" s="101"/>
      <c r="B11875" s="90"/>
      <c r="C11875" s="90"/>
    </row>
    <row r="11876">
      <c r="A11876" s="101"/>
      <c r="B11876" s="90"/>
      <c r="C11876" s="90"/>
    </row>
    <row r="11877">
      <c r="A11877" s="101"/>
      <c r="B11877" s="90"/>
      <c r="C11877" s="90"/>
    </row>
    <row r="11878">
      <c r="A11878" s="101"/>
      <c r="B11878" s="90"/>
      <c r="C11878" s="90"/>
    </row>
    <row r="11879">
      <c r="A11879" s="101"/>
      <c r="B11879" s="90"/>
      <c r="C11879" s="90"/>
    </row>
    <row r="11880">
      <c r="A11880" s="101"/>
      <c r="B11880" s="90"/>
      <c r="C11880" s="90"/>
    </row>
    <row r="11881">
      <c r="A11881" s="101"/>
      <c r="B11881" s="90"/>
      <c r="C11881" s="90"/>
    </row>
    <row r="11882">
      <c r="A11882" s="101"/>
      <c r="B11882" s="90"/>
      <c r="C11882" s="90"/>
    </row>
    <row r="11883">
      <c r="A11883" s="101"/>
      <c r="B11883" s="90"/>
      <c r="C11883" s="90"/>
    </row>
    <row r="11884">
      <c r="A11884" s="101"/>
      <c r="B11884" s="90"/>
      <c r="C11884" s="90"/>
    </row>
    <row r="11885">
      <c r="A11885" s="101"/>
      <c r="B11885" s="90"/>
      <c r="C11885" s="90"/>
    </row>
    <row r="11886">
      <c r="A11886" s="101"/>
      <c r="B11886" s="90"/>
      <c r="C11886" s="90"/>
    </row>
    <row r="11887">
      <c r="A11887" s="101"/>
      <c r="B11887" s="90"/>
      <c r="C11887" s="90"/>
    </row>
    <row r="11888">
      <c r="A11888" s="101"/>
      <c r="B11888" s="90"/>
      <c r="C11888" s="90"/>
    </row>
    <row r="11889">
      <c r="A11889" s="101"/>
      <c r="B11889" s="90"/>
      <c r="C11889" s="90"/>
    </row>
    <row r="11890">
      <c r="A11890" s="101"/>
      <c r="B11890" s="90"/>
      <c r="C11890" s="90"/>
    </row>
    <row r="11891">
      <c r="A11891" s="101"/>
      <c r="B11891" s="90"/>
      <c r="C11891" s="90"/>
    </row>
    <row r="11892">
      <c r="A11892" s="101"/>
      <c r="B11892" s="90"/>
      <c r="C11892" s="90"/>
    </row>
    <row r="11893">
      <c r="A11893" s="101"/>
      <c r="B11893" s="90"/>
      <c r="C11893" s="90"/>
    </row>
    <row r="11894">
      <c r="A11894" s="101"/>
      <c r="B11894" s="90"/>
      <c r="C11894" s="90"/>
    </row>
    <row r="11895">
      <c r="A11895" s="101"/>
      <c r="B11895" s="90"/>
      <c r="C11895" s="90"/>
    </row>
    <row r="11896">
      <c r="A11896" s="101"/>
      <c r="B11896" s="90"/>
      <c r="C11896" s="90"/>
    </row>
    <row r="11897">
      <c r="A11897" s="101"/>
      <c r="B11897" s="90"/>
      <c r="C11897" s="90"/>
    </row>
    <row r="11898">
      <c r="A11898" s="101"/>
      <c r="B11898" s="90"/>
      <c r="C11898" s="90"/>
    </row>
    <row r="11899">
      <c r="A11899" s="101"/>
      <c r="B11899" s="90"/>
      <c r="C11899" s="90"/>
    </row>
    <row r="11900">
      <c r="A11900" s="101"/>
      <c r="B11900" s="90"/>
      <c r="C11900" s="90"/>
    </row>
    <row r="11901">
      <c r="A11901" s="101"/>
      <c r="B11901" s="90"/>
      <c r="C11901" s="90"/>
    </row>
    <row r="11902">
      <c r="A11902" s="101"/>
      <c r="B11902" s="90"/>
      <c r="C11902" s="90"/>
    </row>
    <row r="11903">
      <c r="A11903" s="101"/>
      <c r="B11903" s="90"/>
      <c r="C11903" s="90"/>
    </row>
    <row r="11904">
      <c r="A11904" s="101"/>
      <c r="B11904" s="90"/>
      <c r="C11904" s="90"/>
    </row>
    <row r="11905">
      <c r="A11905" s="101"/>
      <c r="B11905" s="90"/>
      <c r="C11905" s="90"/>
    </row>
    <row r="11906">
      <c r="A11906" s="101"/>
      <c r="B11906" s="90"/>
      <c r="C11906" s="90"/>
    </row>
    <row r="11907">
      <c r="A11907" s="101"/>
      <c r="B11907" s="90"/>
      <c r="C11907" s="90"/>
    </row>
    <row r="11908">
      <c r="A11908" s="101"/>
      <c r="B11908" s="90"/>
      <c r="C11908" s="90"/>
    </row>
    <row r="11909">
      <c r="A11909" s="101"/>
      <c r="B11909" s="90"/>
      <c r="C11909" s="90"/>
    </row>
    <row r="11910">
      <c r="A11910" s="101"/>
      <c r="B11910" s="90"/>
      <c r="C11910" s="90"/>
    </row>
    <row r="11911">
      <c r="A11911" s="101"/>
      <c r="B11911" s="90"/>
      <c r="C11911" s="90"/>
    </row>
    <row r="11912">
      <c r="A11912" s="101"/>
      <c r="B11912" s="90"/>
      <c r="C11912" s="90"/>
    </row>
    <row r="11913">
      <c r="A11913" s="101"/>
      <c r="B11913" s="90"/>
      <c r="C11913" s="90"/>
    </row>
    <row r="11914">
      <c r="A11914" s="101"/>
      <c r="B11914" s="90"/>
      <c r="C11914" s="90"/>
    </row>
    <row r="11915">
      <c r="A11915" s="101"/>
      <c r="B11915" s="90"/>
      <c r="C11915" s="90"/>
    </row>
    <row r="11916">
      <c r="A11916" s="101"/>
      <c r="B11916" s="90"/>
      <c r="C11916" s="90"/>
    </row>
    <row r="11917">
      <c r="A11917" s="101"/>
      <c r="B11917" s="90"/>
      <c r="C11917" s="90"/>
    </row>
    <row r="11918">
      <c r="A11918" s="101"/>
      <c r="B11918" s="90"/>
      <c r="C11918" s="90"/>
    </row>
    <row r="11919">
      <c r="A11919" s="101"/>
      <c r="B11919" s="90"/>
      <c r="C11919" s="90"/>
    </row>
    <row r="11920">
      <c r="A11920" s="101"/>
      <c r="B11920" s="90"/>
      <c r="C11920" s="90"/>
    </row>
    <row r="11921">
      <c r="A11921" s="101"/>
      <c r="B11921" s="90"/>
      <c r="C11921" s="90"/>
    </row>
    <row r="11922">
      <c r="A11922" s="101"/>
      <c r="B11922" s="90"/>
      <c r="C11922" s="90"/>
    </row>
    <row r="11923">
      <c r="A11923" s="101"/>
      <c r="B11923" s="90"/>
      <c r="C11923" s="90"/>
    </row>
    <row r="11924">
      <c r="A11924" s="101"/>
      <c r="B11924" s="90"/>
      <c r="C11924" s="90"/>
    </row>
    <row r="11925">
      <c r="A11925" s="101"/>
      <c r="B11925" s="90"/>
      <c r="C11925" s="90"/>
    </row>
    <row r="11926">
      <c r="A11926" s="101"/>
      <c r="B11926" s="90"/>
      <c r="C11926" s="90"/>
    </row>
    <row r="11927">
      <c r="A11927" s="101"/>
      <c r="B11927" s="90"/>
      <c r="C11927" s="90"/>
    </row>
    <row r="11928">
      <c r="A11928" s="101"/>
      <c r="B11928" s="90"/>
      <c r="C11928" s="90"/>
    </row>
    <row r="11929">
      <c r="A11929" s="101"/>
      <c r="B11929" s="90"/>
      <c r="C11929" s="90"/>
    </row>
    <row r="11930">
      <c r="A11930" s="101"/>
      <c r="B11930" s="90"/>
      <c r="C11930" s="90"/>
    </row>
    <row r="11931">
      <c r="A11931" s="101"/>
      <c r="B11931" s="90"/>
      <c r="C11931" s="90"/>
    </row>
    <row r="11932">
      <c r="A11932" s="101"/>
      <c r="B11932" s="90"/>
      <c r="C11932" s="90"/>
    </row>
    <row r="11933">
      <c r="A11933" s="101"/>
      <c r="B11933" s="90"/>
      <c r="C11933" s="90"/>
    </row>
    <row r="11934">
      <c r="A11934" s="101"/>
      <c r="B11934" s="90"/>
      <c r="C11934" s="90"/>
    </row>
    <row r="11935">
      <c r="A11935" s="101"/>
      <c r="B11935" s="90"/>
      <c r="C11935" s="90"/>
    </row>
    <row r="11936">
      <c r="A11936" s="101"/>
      <c r="B11936" s="90"/>
      <c r="C11936" s="90"/>
    </row>
    <row r="11937">
      <c r="A11937" s="101"/>
      <c r="B11937" s="90"/>
      <c r="C11937" s="90"/>
    </row>
    <row r="11938">
      <c r="A11938" s="101"/>
      <c r="B11938" s="90"/>
      <c r="C11938" s="90"/>
    </row>
    <row r="11939">
      <c r="A11939" s="101"/>
      <c r="B11939" s="90"/>
      <c r="C11939" s="90"/>
    </row>
    <row r="11940">
      <c r="A11940" s="101"/>
      <c r="B11940" s="90"/>
      <c r="C11940" s="90"/>
    </row>
    <row r="11941">
      <c r="A11941" s="101"/>
      <c r="B11941" s="90"/>
      <c r="C11941" s="90"/>
    </row>
    <row r="11942">
      <c r="A11942" s="101"/>
      <c r="B11942" s="90"/>
      <c r="C11942" s="90"/>
    </row>
    <row r="11943">
      <c r="A11943" s="101"/>
      <c r="B11943" s="90"/>
      <c r="C11943" s="90"/>
    </row>
    <row r="11944">
      <c r="A11944" s="101"/>
      <c r="B11944" s="90"/>
      <c r="C11944" s="90"/>
    </row>
    <row r="11945">
      <c r="A11945" s="101"/>
      <c r="B11945" s="90"/>
      <c r="C11945" s="90"/>
    </row>
    <row r="11946">
      <c r="A11946" s="101"/>
      <c r="B11946" s="90"/>
      <c r="C11946" s="90"/>
    </row>
    <row r="11947">
      <c r="A11947" s="101"/>
      <c r="B11947" s="90"/>
      <c r="C11947" s="90"/>
    </row>
    <row r="11948">
      <c r="A11948" s="101"/>
      <c r="B11948" s="90"/>
      <c r="C11948" s="90"/>
    </row>
    <row r="11949">
      <c r="A11949" s="101"/>
      <c r="B11949" s="90"/>
      <c r="C11949" s="90"/>
    </row>
    <row r="11950">
      <c r="A11950" s="101"/>
      <c r="B11950" s="90"/>
      <c r="C11950" s="90"/>
    </row>
    <row r="11951">
      <c r="A11951" s="101"/>
      <c r="B11951" s="90"/>
      <c r="C11951" s="90"/>
    </row>
    <row r="11952">
      <c r="A11952" s="101"/>
      <c r="B11952" s="90"/>
      <c r="C11952" s="90"/>
    </row>
    <row r="11953">
      <c r="A11953" s="101"/>
      <c r="B11953" s="90"/>
      <c r="C11953" s="90"/>
    </row>
    <row r="11954">
      <c r="A11954" s="101"/>
      <c r="B11954" s="90"/>
      <c r="C11954" s="90"/>
    </row>
    <row r="11955">
      <c r="A11955" s="101"/>
      <c r="B11955" s="90"/>
      <c r="C11955" s="90"/>
    </row>
    <row r="11956">
      <c r="A11956" s="101"/>
      <c r="B11956" s="90"/>
      <c r="C11956" s="90"/>
    </row>
    <row r="11957">
      <c r="A11957" s="101"/>
      <c r="B11957" s="90"/>
      <c r="C11957" s="90"/>
    </row>
    <row r="11958">
      <c r="A11958" s="101"/>
      <c r="B11958" s="90"/>
      <c r="C11958" s="90"/>
    </row>
    <row r="11959">
      <c r="A11959" s="101"/>
      <c r="B11959" s="90"/>
      <c r="C11959" s="90"/>
    </row>
    <row r="11960">
      <c r="A11960" s="101"/>
      <c r="B11960" s="90"/>
      <c r="C11960" s="90"/>
    </row>
    <row r="11961">
      <c r="A11961" s="101"/>
      <c r="B11961" s="90"/>
      <c r="C11961" s="90"/>
    </row>
    <row r="11962">
      <c r="A11962" s="101"/>
      <c r="B11962" s="90"/>
      <c r="C11962" s="90"/>
    </row>
    <row r="11963">
      <c r="A11963" s="101"/>
      <c r="B11963" s="90"/>
      <c r="C11963" s="90"/>
    </row>
    <row r="11964">
      <c r="A11964" s="101"/>
      <c r="B11964" s="90"/>
      <c r="C11964" s="90"/>
    </row>
    <row r="11965">
      <c r="A11965" s="101"/>
      <c r="B11965" s="90"/>
      <c r="C11965" s="90"/>
    </row>
    <row r="11966">
      <c r="A11966" s="101"/>
      <c r="B11966" s="90"/>
      <c r="C11966" s="90"/>
    </row>
    <row r="11967">
      <c r="A11967" s="101"/>
      <c r="B11967" s="90"/>
      <c r="C11967" s="90"/>
    </row>
    <row r="11968">
      <c r="A11968" s="101"/>
      <c r="B11968" s="90"/>
      <c r="C11968" s="90"/>
    </row>
    <row r="11969">
      <c r="A11969" s="101"/>
      <c r="B11969" s="90"/>
      <c r="C11969" s="90"/>
    </row>
    <row r="11970">
      <c r="A11970" s="101"/>
      <c r="B11970" s="90"/>
      <c r="C11970" s="90"/>
    </row>
    <row r="11971">
      <c r="A11971" s="101"/>
      <c r="B11971" s="90"/>
      <c r="C11971" s="90"/>
    </row>
    <row r="11972">
      <c r="A11972" s="101"/>
      <c r="B11972" s="90"/>
      <c r="C11972" s="90"/>
    </row>
    <row r="11973">
      <c r="A11973" s="101"/>
      <c r="B11973" s="90"/>
      <c r="C11973" s="90"/>
    </row>
    <row r="11974">
      <c r="A11974" s="101"/>
      <c r="B11974" s="90"/>
      <c r="C11974" s="90"/>
    </row>
    <row r="11975">
      <c r="A11975" s="101"/>
      <c r="B11975" s="90"/>
      <c r="C11975" s="90"/>
    </row>
    <row r="11976">
      <c r="A11976" s="101"/>
      <c r="B11976" s="90"/>
      <c r="C11976" s="90"/>
    </row>
    <row r="11977">
      <c r="A11977" s="101"/>
      <c r="B11977" s="90"/>
      <c r="C11977" s="90"/>
    </row>
    <row r="11978">
      <c r="A11978" s="101"/>
      <c r="B11978" s="90"/>
      <c r="C11978" s="90"/>
    </row>
    <row r="11979">
      <c r="A11979" s="101"/>
      <c r="B11979" s="90"/>
      <c r="C11979" s="90"/>
    </row>
    <row r="11980">
      <c r="A11980" s="101"/>
      <c r="B11980" s="90"/>
      <c r="C11980" s="90"/>
    </row>
    <row r="11981">
      <c r="A11981" s="101"/>
      <c r="B11981" s="90"/>
      <c r="C11981" s="90"/>
    </row>
    <row r="11982">
      <c r="A11982" s="101"/>
      <c r="B11982" s="90"/>
      <c r="C11982" s="90"/>
    </row>
    <row r="11983">
      <c r="A11983" s="101"/>
      <c r="B11983" s="90"/>
      <c r="C11983" s="90"/>
    </row>
    <row r="11984">
      <c r="A11984" s="101"/>
      <c r="B11984" s="90"/>
      <c r="C11984" s="90"/>
    </row>
    <row r="11985">
      <c r="A11985" s="101"/>
      <c r="B11985" s="90"/>
      <c r="C11985" s="90"/>
    </row>
    <row r="11986">
      <c r="A11986" s="101"/>
      <c r="B11986" s="90"/>
      <c r="C11986" s="90"/>
    </row>
    <row r="11987">
      <c r="A11987" s="101"/>
      <c r="B11987" s="90"/>
      <c r="C11987" s="90"/>
    </row>
    <row r="11988">
      <c r="A11988" s="101"/>
      <c r="B11988" s="90"/>
      <c r="C11988" s="90"/>
    </row>
    <row r="11989">
      <c r="A11989" s="101"/>
      <c r="B11989" s="90"/>
      <c r="C11989" s="90"/>
    </row>
    <row r="11990">
      <c r="A11990" s="101"/>
      <c r="B11990" s="90"/>
      <c r="C11990" s="90"/>
    </row>
    <row r="11991">
      <c r="A11991" s="101"/>
      <c r="B11991" s="90"/>
      <c r="C11991" s="90"/>
    </row>
    <row r="11992">
      <c r="A11992" s="101"/>
      <c r="B11992" s="90"/>
      <c r="C11992" s="90"/>
    </row>
    <row r="11993">
      <c r="A11993" s="101"/>
      <c r="B11993" s="90"/>
      <c r="C11993" s="90"/>
    </row>
    <row r="11994">
      <c r="A11994" s="101"/>
      <c r="B11994" s="90"/>
      <c r="C11994" s="90"/>
    </row>
    <row r="11995">
      <c r="A11995" s="101"/>
      <c r="B11995" s="90"/>
      <c r="C11995" s="90"/>
    </row>
    <row r="11996">
      <c r="A11996" s="101"/>
      <c r="B11996" s="90"/>
      <c r="C11996" s="90"/>
    </row>
    <row r="11997">
      <c r="A11997" s="101"/>
      <c r="B11997" s="90"/>
      <c r="C11997" s="90"/>
    </row>
    <row r="11998">
      <c r="A11998" s="101"/>
      <c r="B11998" s="90"/>
      <c r="C11998" s="90"/>
    </row>
    <row r="11999">
      <c r="A11999" s="101"/>
      <c r="B11999" s="90"/>
      <c r="C11999" s="90"/>
    </row>
    <row r="12000">
      <c r="A12000" s="101"/>
      <c r="B12000" s="90"/>
      <c r="C12000" s="90"/>
    </row>
    <row r="12001">
      <c r="A12001" s="101"/>
      <c r="B12001" s="90"/>
      <c r="C12001" s="90"/>
    </row>
    <row r="12002">
      <c r="A12002" s="101"/>
      <c r="B12002" s="90"/>
      <c r="C12002" s="90"/>
    </row>
    <row r="12003">
      <c r="A12003" s="101"/>
      <c r="B12003" s="90"/>
      <c r="C12003" s="90"/>
    </row>
    <row r="12004">
      <c r="A12004" s="101"/>
      <c r="B12004" s="90"/>
      <c r="C12004" s="90"/>
    </row>
    <row r="12005">
      <c r="A12005" s="101"/>
      <c r="B12005" s="90"/>
      <c r="C12005" s="90"/>
    </row>
    <row r="12006">
      <c r="A12006" s="101"/>
      <c r="B12006" s="90"/>
      <c r="C12006" s="90"/>
    </row>
    <row r="12007">
      <c r="A12007" s="101"/>
      <c r="B12007" s="90"/>
      <c r="C12007" s="90"/>
    </row>
    <row r="12008">
      <c r="A12008" s="101"/>
      <c r="B12008" s="90"/>
      <c r="C12008" s="90"/>
    </row>
    <row r="12009">
      <c r="A12009" s="101"/>
      <c r="B12009" s="90"/>
      <c r="C12009" s="90"/>
    </row>
    <row r="12010">
      <c r="A12010" s="101"/>
      <c r="B12010" s="90"/>
      <c r="C12010" s="90"/>
    </row>
    <row r="12011">
      <c r="A12011" s="101"/>
      <c r="B12011" s="90"/>
      <c r="C12011" s="90"/>
    </row>
    <row r="12012">
      <c r="A12012" s="101"/>
      <c r="B12012" s="90"/>
      <c r="C12012" s="90"/>
    </row>
    <row r="12013">
      <c r="A12013" s="101"/>
      <c r="B12013" s="90"/>
      <c r="C12013" s="90"/>
    </row>
    <row r="12014">
      <c r="A12014" s="101"/>
      <c r="B12014" s="90"/>
      <c r="C12014" s="90"/>
    </row>
    <row r="12015">
      <c r="A12015" s="101"/>
      <c r="B12015" s="90"/>
      <c r="C12015" s="90"/>
    </row>
    <row r="12016">
      <c r="A12016" s="101"/>
      <c r="B12016" s="90"/>
      <c r="C12016" s="90"/>
    </row>
    <row r="12017">
      <c r="A12017" s="101"/>
      <c r="B12017" s="90"/>
      <c r="C12017" s="90"/>
    </row>
    <row r="12018">
      <c r="A12018" s="101"/>
      <c r="B12018" s="90"/>
      <c r="C12018" s="90"/>
    </row>
    <row r="12019">
      <c r="A12019" s="101"/>
      <c r="B12019" s="90"/>
      <c r="C12019" s="90"/>
    </row>
    <row r="12020">
      <c r="A12020" s="101"/>
      <c r="B12020" s="90"/>
      <c r="C12020" s="90"/>
    </row>
    <row r="12021">
      <c r="A12021" s="101"/>
      <c r="B12021" s="90"/>
      <c r="C12021" s="90"/>
    </row>
    <row r="12022">
      <c r="A12022" s="101"/>
      <c r="B12022" s="90"/>
      <c r="C12022" s="90"/>
    </row>
    <row r="12023">
      <c r="A12023" s="101"/>
      <c r="B12023" s="90"/>
      <c r="C12023" s="90"/>
    </row>
    <row r="12024">
      <c r="A12024" s="101"/>
      <c r="B12024" s="90"/>
      <c r="C12024" s="90"/>
    </row>
    <row r="12025">
      <c r="A12025" s="101"/>
      <c r="B12025" s="90"/>
      <c r="C12025" s="90"/>
    </row>
    <row r="12026">
      <c r="A12026" s="101"/>
      <c r="B12026" s="90"/>
      <c r="C12026" s="90"/>
    </row>
    <row r="12027">
      <c r="A12027" s="101"/>
      <c r="B12027" s="90"/>
      <c r="C12027" s="90"/>
    </row>
    <row r="12028">
      <c r="A12028" s="101"/>
      <c r="B12028" s="90"/>
      <c r="C12028" s="90"/>
    </row>
    <row r="12029">
      <c r="A12029" s="101"/>
      <c r="B12029" s="90"/>
      <c r="C12029" s="90"/>
    </row>
    <row r="12030">
      <c r="A12030" s="101"/>
      <c r="B12030" s="90"/>
      <c r="C12030" s="90"/>
    </row>
    <row r="12031">
      <c r="A12031" s="101"/>
      <c r="B12031" s="90"/>
      <c r="C12031" s="90"/>
    </row>
    <row r="12032">
      <c r="A12032" s="101"/>
      <c r="B12032" s="90"/>
      <c r="C12032" s="90"/>
    </row>
    <row r="12033">
      <c r="A12033" s="101"/>
      <c r="B12033" s="90"/>
      <c r="C12033" s="90"/>
    </row>
    <row r="12034">
      <c r="A12034" s="101"/>
      <c r="B12034" s="90"/>
      <c r="C12034" s="90"/>
    </row>
    <row r="12035">
      <c r="A12035" s="101"/>
      <c r="B12035" s="90"/>
      <c r="C12035" s="90"/>
    </row>
    <row r="12036">
      <c r="A12036" s="101"/>
      <c r="B12036" s="90"/>
      <c r="C12036" s="90"/>
    </row>
    <row r="12037">
      <c r="A12037" s="101"/>
      <c r="B12037" s="90"/>
      <c r="C12037" s="90"/>
    </row>
    <row r="12038">
      <c r="A12038" s="101"/>
      <c r="B12038" s="90"/>
      <c r="C12038" s="90"/>
    </row>
    <row r="12039">
      <c r="A12039" s="101"/>
      <c r="B12039" s="90"/>
      <c r="C12039" s="90"/>
    </row>
    <row r="12040">
      <c r="A12040" s="101"/>
      <c r="B12040" s="90"/>
      <c r="C12040" s="90"/>
    </row>
    <row r="12041">
      <c r="A12041" s="101"/>
      <c r="B12041" s="90"/>
      <c r="C12041" s="90"/>
    </row>
    <row r="12042">
      <c r="A12042" s="101"/>
      <c r="B12042" s="90"/>
      <c r="C12042" s="90"/>
    </row>
    <row r="12043">
      <c r="A12043" s="101"/>
      <c r="B12043" s="90"/>
      <c r="C12043" s="90"/>
    </row>
    <row r="12044">
      <c r="A12044" s="101"/>
      <c r="B12044" s="90"/>
      <c r="C12044" s="90"/>
    </row>
    <row r="12045">
      <c r="A12045" s="101"/>
      <c r="B12045" s="90"/>
      <c r="C12045" s="90"/>
    </row>
    <row r="12046">
      <c r="A12046" s="101"/>
      <c r="B12046" s="90"/>
      <c r="C12046" s="90"/>
    </row>
    <row r="12047">
      <c r="A12047" s="101"/>
      <c r="B12047" s="90"/>
      <c r="C12047" s="90"/>
    </row>
    <row r="12048">
      <c r="A12048" s="101"/>
      <c r="B12048" s="90"/>
      <c r="C12048" s="90"/>
    </row>
    <row r="12049">
      <c r="A12049" s="101"/>
      <c r="B12049" s="90"/>
      <c r="C12049" s="90"/>
    </row>
    <row r="12050">
      <c r="A12050" s="101"/>
      <c r="B12050" s="90"/>
      <c r="C12050" s="90"/>
    </row>
    <row r="12051">
      <c r="A12051" s="101"/>
      <c r="B12051" s="90"/>
      <c r="C12051" s="90"/>
    </row>
    <row r="12052">
      <c r="A12052" s="101"/>
      <c r="B12052" s="90"/>
      <c r="C12052" s="90"/>
    </row>
    <row r="12053">
      <c r="A12053" s="101"/>
      <c r="B12053" s="90"/>
      <c r="C12053" s="90"/>
    </row>
    <row r="12054">
      <c r="A12054" s="101"/>
      <c r="B12054" s="90"/>
      <c r="C12054" s="90"/>
    </row>
    <row r="12055">
      <c r="A12055" s="101"/>
      <c r="B12055" s="90"/>
      <c r="C12055" s="90"/>
    </row>
    <row r="12056">
      <c r="A12056" s="101"/>
      <c r="B12056" s="90"/>
      <c r="C12056" s="90"/>
    </row>
    <row r="12057">
      <c r="A12057" s="101"/>
      <c r="B12057" s="90"/>
      <c r="C12057" s="90"/>
    </row>
    <row r="12058">
      <c r="A12058" s="101"/>
      <c r="B12058" s="90"/>
      <c r="C12058" s="90"/>
    </row>
    <row r="12059">
      <c r="A12059" s="101"/>
      <c r="B12059" s="90"/>
      <c r="C12059" s="90"/>
    </row>
    <row r="12060">
      <c r="A12060" s="101"/>
      <c r="B12060" s="90"/>
      <c r="C12060" s="90"/>
    </row>
    <row r="12061">
      <c r="A12061" s="101"/>
      <c r="B12061" s="90"/>
      <c r="C12061" s="90"/>
    </row>
    <row r="12062">
      <c r="A12062" s="101"/>
      <c r="B12062" s="90"/>
      <c r="C12062" s="90"/>
    </row>
    <row r="12063">
      <c r="A12063" s="101"/>
      <c r="B12063" s="90"/>
      <c r="C12063" s="90"/>
    </row>
    <row r="12064">
      <c r="A12064" s="101"/>
      <c r="B12064" s="90"/>
      <c r="C12064" s="90"/>
    </row>
    <row r="12065">
      <c r="A12065" s="101"/>
      <c r="B12065" s="90"/>
      <c r="C12065" s="90"/>
    </row>
    <row r="12066">
      <c r="A12066" s="101"/>
      <c r="B12066" s="90"/>
      <c r="C12066" s="90"/>
    </row>
    <row r="12067">
      <c r="A12067" s="101"/>
      <c r="B12067" s="90"/>
      <c r="C12067" s="90"/>
    </row>
    <row r="12068">
      <c r="A12068" s="101"/>
      <c r="B12068" s="90"/>
      <c r="C12068" s="90"/>
    </row>
    <row r="12069">
      <c r="A12069" s="101"/>
      <c r="B12069" s="90"/>
      <c r="C12069" s="90"/>
    </row>
    <row r="12070">
      <c r="A12070" s="101"/>
      <c r="B12070" s="90"/>
      <c r="C12070" s="90"/>
    </row>
    <row r="12071">
      <c r="A12071" s="101"/>
      <c r="B12071" s="90"/>
      <c r="C12071" s="90"/>
    </row>
    <row r="12072">
      <c r="A12072" s="101"/>
      <c r="B12072" s="90"/>
      <c r="C12072" s="90"/>
    </row>
    <row r="12073">
      <c r="A12073" s="101"/>
      <c r="B12073" s="90"/>
      <c r="C12073" s="90"/>
    </row>
    <row r="12074">
      <c r="A12074" s="101"/>
      <c r="B12074" s="90"/>
      <c r="C12074" s="90"/>
    </row>
    <row r="12075">
      <c r="A12075" s="101"/>
      <c r="B12075" s="90"/>
      <c r="C12075" s="90"/>
    </row>
    <row r="12076">
      <c r="A12076" s="101"/>
      <c r="B12076" s="90"/>
      <c r="C12076" s="90"/>
    </row>
    <row r="12077">
      <c r="A12077" s="101"/>
      <c r="B12077" s="90"/>
      <c r="C12077" s="90"/>
    </row>
    <row r="12078">
      <c r="A12078" s="101"/>
      <c r="B12078" s="90"/>
      <c r="C12078" s="90"/>
    </row>
    <row r="12079">
      <c r="A12079" s="101"/>
      <c r="B12079" s="90"/>
      <c r="C12079" s="90"/>
    </row>
    <row r="12080">
      <c r="A12080" s="101"/>
      <c r="B12080" s="90"/>
      <c r="C12080" s="90"/>
    </row>
    <row r="12081">
      <c r="A12081" s="101"/>
      <c r="B12081" s="90"/>
      <c r="C12081" s="90"/>
    </row>
    <row r="12082">
      <c r="A12082" s="101"/>
      <c r="B12082" s="90"/>
      <c r="C12082" s="90"/>
    </row>
    <row r="12083">
      <c r="A12083" s="101"/>
      <c r="B12083" s="90"/>
      <c r="C12083" s="90"/>
    </row>
    <row r="12084">
      <c r="A12084" s="101"/>
      <c r="B12084" s="90"/>
      <c r="C12084" s="90"/>
    </row>
    <row r="12085">
      <c r="A12085" s="101"/>
      <c r="B12085" s="90"/>
      <c r="C12085" s="90"/>
    </row>
    <row r="12086">
      <c r="A12086" s="101"/>
      <c r="B12086" s="90"/>
      <c r="C12086" s="90"/>
    </row>
    <row r="12087">
      <c r="A12087" s="101"/>
      <c r="B12087" s="90"/>
      <c r="C12087" s="90"/>
    </row>
    <row r="12088">
      <c r="A12088" s="101"/>
      <c r="B12088" s="90"/>
      <c r="C12088" s="90"/>
    </row>
    <row r="12089">
      <c r="A12089" s="101"/>
      <c r="B12089" s="90"/>
      <c r="C12089" s="90"/>
    </row>
    <row r="12090">
      <c r="A12090" s="101"/>
      <c r="B12090" s="90"/>
      <c r="C12090" s="90"/>
    </row>
    <row r="12091">
      <c r="A12091" s="101"/>
      <c r="B12091" s="90"/>
      <c r="C12091" s="90"/>
    </row>
    <row r="12092">
      <c r="A12092" s="101"/>
      <c r="B12092" s="90"/>
      <c r="C12092" s="90"/>
    </row>
    <row r="12093">
      <c r="A12093" s="101"/>
      <c r="B12093" s="90"/>
      <c r="C12093" s="90"/>
    </row>
    <row r="12094">
      <c r="A12094" s="101"/>
      <c r="B12094" s="90"/>
      <c r="C12094" s="90"/>
    </row>
    <row r="12095">
      <c r="A12095" s="101"/>
      <c r="B12095" s="90"/>
      <c r="C12095" s="90"/>
    </row>
    <row r="12096">
      <c r="A12096" s="101"/>
      <c r="B12096" s="90"/>
      <c r="C12096" s="90"/>
    </row>
    <row r="12097">
      <c r="A12097" s="101"/>
      <c r="B12097" s="90"/>
      <c r="C12097" s="90"/>
    </row>
    <row r="12098">
      <c r="A12098" s="101"/>
      <c r="B12098" s="90"/>
      <c r="C12098" s="90"/>
    </row>
    <row r="12099">
      <c r="A12099" s="101"/>
      <c r="B12099" s="90"/>
      <c r="C12099" s="90"/>
    </row>
    <row r="12100">
      <c r="A12100" s="101"/>
      <c r="B12100" s="90"/>
      <c r="C12100" s="90"/>
    </row>
    <row r="12101">
      <c r="A12101" s="101"/>
      <c r="B12101" s="90"/>
      <c r="C12101" s="90"/>
    </row>
    <row r="12102">
      <c r="A12102" s="101"/>
      <c r="B12102" s="90"/>
      <c r="C12102" s="90"/>
    </row>
    <row r="12103">
      <c r="A12103" s="101"/>
      <c r="B12103" s="90"/>
      <c r="C12103" s="90"/>
    </row>
    <row r="12104">
      <c r="A12104" s="101"/>
      <c r="B12104" s="90"/>
      <c r="C12104" s="90"/>
    </row>
    <row r="12105">
      <c r="A12105" s="101"/>
      <c r="B12105" s="90"/>
      <c r="C12105" s="90"/>
    </row>
    <row r="12106">
      <c r="A12106" s="101"/>
      <c r="B12106" s="90"/>
      <c r="C12106" s="90"/>
    </row>
    <row r="12107">
      <c r="A12107" s="101"/>
      <c r="B12107" s="90"/>
      <c r="C12107" s="90"/>
    </row>
    <row r="12108">
      <c r="A12108" s="101"/>
      <c r="B12108" s="90"/>
      <c r="C12108" s="90"/>
    </row>
    <row r="12109">
      <c r="A12109" s="101"/>
      <c r="B12109" s="90"/>
      <c r="C12109" s="90"/>
    </row>
    <row r="12110">
      <c r="A12110" s="101"/>
      <c r="B12110" s="90"/>
      <c r="C12110" s="90"/>
    </row>
    <row r="12111">
      <c r="A12111" s="101"/>
      <c r="B12111" s="90"/>
      <c r="C12111" s="90"/>
    </row>
    <row r="12112">
      <c r="A12112" s="101"/>
      <c r="B12112" s="90"/>
      <c r="C12112" s="90"/>
    </row>
    <row r="12113">
      <c r="A12113" s="101"/>
      <c r="B12113" s="90"/>
      <c r="C12113" s="90"/>
    </row>
    <row r="12114">
      <c r="A12114" s="101"/>
      <c r="B12114" s="90"/>
      <c r="C12114" s="90"/>
    </row>
    <row r="12115">
      <c r="A12115" s="101"/>
      <c r="B12115" s="90"/>
      <c r="C12115" s="90"/>
    </row>
    <row r="12116">
      <c r="A12116" s="101"/>
      <c r="B12116" s="90"/>
      <c r="C12116" s="90"/>
    </row>
    <row r="12117">
      <c r="A12117" s="101"/>
      <c r="B12117" s="90"/>
      <c r="C12117" s="90"/>
    </row>
    <row r="12118">
      <c r="A12118" s="101"/>
      <c r="B12118" s="90"/>
      <c r="C12118" s="90"/>
    </row>
    <row r="12119">
      <c r="A12119" s="101"/>
      <c r="B12119" s="90"/>
      <c r="C12119" s="90"/>
    </row>
    <row r="12120">
      <c r="A12120" s="101"/>
      <c r="B12120" s="90"/>
      <c r="C12120" s="90"/>
    </row>
    <row r="12121">
      <c r="A12121" s="101"/>
      <c r="B12121" s="90"/>
      <c r="C12121" s="90"/>
    </row>
    <row r="12122">
      <c r="A12122" s="101"/>
      <c r="B12122" s="90"/>
      <c r="C12122" s="90"/>
    </row>
    <row r="12123">
      <c r="A12123" s="101"/>
      <c r="B12123" s="90"/>
      <c r="C12123" s="90"/>
    </row>
    <row r="12124">
      <c r="A12124" s="101"/>
      <c r="B12124" s="90"/>
      <c r="C12124" s="90"/>
    </row>
    <row r="12125">
      <c r="A12125" s="101"/>
      <c r="B12125" s="90"/>
      <c r="C12125" s="90"/>
    </row>
    <row r="12126">
      <c r="A12126" s="101"/>
      <c r="B12126" s="90"/>
      <c r="C12126" s="90"/>
    </row>
    <row r="12127">
      <c r="A12127" s="101"/>
      <c r="B12127" s="90"/>
      <c r="C12127" s="90"/>
    </row>
    <row r="12128">
      <c r="A12128" s="101"/>
      <c r="B12128" s="90"/>
      <c r="C12128" s="90"/>
    </row>
    <row r="12129">
      <c r="A12129" s="101"/>
      <c r="B12129" s="90"/>
      <c r="C12129" s="90"/>
    </row>
    <row r="12130">
      <c r="A12130" s="101"/>
      <c r="B12130" s="90"/>
      <c r="C12130" s="90"/>
    </row>
    <row r="12131">
      <c r="A12131" s="101"/>
      <c r="B12131" s="90"/>
      <c r="C12131" s="90"/>
    </row>
    <row r="12132">
      <c r="A12132" s="101"/>
      <c r="B12132" s="90"/>
      <c r="C12132" s="90"/>
    </row>
    <row r="12133">
      <c r="A12133" s="101"/>
      <c r="B12133" s="90"/>
      <c r="C12133" s="90"/>
    </row>
    <row r="12134">
      <c r="A12134" s="101"/>
      <c r="B12134" s="90"/>
      <c r="C12134" s="90"/>
    </row>
    <row r="12135">
      <c r="A12135" s="101"/>
      <c r="B12135" s="90"/>
      <c r="C12135" s="90"/>
    </row>
    <row r="12136">
      <c r="A12136" s="101"/>
      <c r="B12136" s="90"/>
      <c r="C12136" s="90"/>
    </row>
    <row r="12137">
      <c r="A12137" s="101"/>
      <c r="B12137" s="90"/>
      <c r="C12137" s="90"/>
    </row>
    <row r="12138">
      <c r="A12138" s="101"/>
      <c r="B12138" s="90"/>
      <c r="C12138" s="90"/>
    </row>
    <row r="12139">
      <c r="A12139" s="101"/>
      <c r="B12139" s="90"/>
      <c r="C12139" s="90"/>
    </row>
    <row r="12140">
      <c r="A12140" s="101"/>
      <c r="B12140" s="90"/>
      <c r="C12140" s="90"/>
    </row>
    <row r="12141">
      <c r="A12141" s="101"/>
      <c r="B12141" s="90"/>
      <c r="C12141" s="90"/>
    </row>
    <row r="12142">
      <c r="A12142" s="101"/>
      <c r="B12142" s="90"/>
      <c r="C12142" s="90"/>
    </row>
    <row r="12143">
      <c r="A12143" s="101"/>
      <c r="B12143" s="90"/>
      <c r="C12143" s="90"/>
    </row>
    <row r="12144">
      <c r="A12144" s="101"/>
      <c r="B12144" s="90"/>
      <c r="C12144" s="90"/>
    </row>
    <row r="12145">
      <c r="A12145" s="101"/>
      <c r="B12145" s="90"/>
      <c r="C12145" s="90"/>
    </row>
    <row r="12146">
      <c r="A12146" s="101"/>
      <c r="B12146" s="90"/>
      <c r="C12146" s="90"/>
    </row>
    <row r="12147">
      <c r="A12147" s="101"/>
      <c r="B12147" s="90"/>
      <c r="C12147" s="90"/>
    </row>
    <row r="12148">
      <c r="A12148" s="101"/>
      <c r="B12148" s="90"/>
      <c r="C12148" s="90"/>
    </row>
    <row r="12149">
      <c r="A12149" s="101"/>
      <c r="B12149" s="90"/>
      <c r="C12149" s="90"/>
    </row>
    <row r="12150">
      <c r="A12150" s="101"/>
      <c r="B12150" s="90"/>
      <c r="C12150" s="90"/>
    </row>
    <row r="12151">
      <c r="A12151" s="101"/>
      <c r="B12151" s="90"/>
      <c r="C12151" s="90"/>
    </row>
    <row r="12152">
      <c r="A12152" s="101"/>
      <c r="B12152" s="90"/>
      <c r="C12152" s="90"/>
    </row>
    <row r="12153">
      <c r="A12153" s="101"/>
      <c r="B12153" s="90"/>
      <c r="C12153" s="90"/>
    </row>
    <row r="12154">
      <c r="A12154" s="101"/>
      <c r="B12154" s="90"/>
      <c r="C12154" s="90"/>
    </row>
    <row r="12155">
      <c r="A12155" s="101"/>
      <c r="B12155" s="90"/>
      <c r="C12155" s="90"/>
    </row>
    <row r="12156">
      <c r="A12156" s="101"/>
      <c r="B12156" s="90"/>
      <c r="C12156" s="90"/>
    </row>
    <row r="12157">
      <c r="A12157" s="101"/>
      <c r="B12157" s="90"/>
      <c r="C12157" s="90"/>
    </row>
    <row r="12158">
      <c r="A12158" s="101"/>
      <c r="B12158" s="90"/>
      <c r="C12158" s="90"/>
    </row>
    <row r="12159">
      <c r="A12159" s="101"/>
      <c r="B12159" s="90"/>
      <c r="C12159" s="90"/>
    </row>
    <row r="12160">
      <c r="A12160" s="101"/>
      <c r="B12160" s="90"/>
      <c r="C12160" s="90"/>
    </row>
    <row r="12161">
      <c r="A12161" s="101"/>
      <c r="B12161" s="90"/>
      <c r="C12161" s="90"/>
    </row>
    <row r="12162">
      <c r="A12162" s="101"/>
      <c r="B12162" s="90"/>
      <c r="C12162" s="90"/>
    </row>
    <row r="12163">
      <c r="A12163" s="101"/>
      <c r="B12163" s="90"/>
      <c r="C12163" s="90"/>
    </row>
    <row r="12164">
      <c r="A12164" s="101"/>
      <c r="B12164" s="90"/>
      <c r="C12164" s="90"/>
    </row>
    <row r="12165">
      <c r="A12165" s="101"/>
      <c r="B12165" s="90"/>
      <c r="C12165" s="90"/>
    </row>
    <row r="12166">
      <c r="A12166" s="101"/>
      <c r="B12166" s="90"/>
      <c r="C12166" s="90"/>
    </row>
    <row r="12167">
      <c r="A12167" s="101"/>
      <c r="B12167" s="90"/>
      <c r="C12167" s="90"/>
    </row>
    <row r="12168">
      <c r="A12168" s="101"/>
      <c r="B12168" s="90"/>
      <c r="C12168" s="90"/>
    </row>
    <row r="12169">
      <c r="A12169" s="101"/>
      <c r="B12169" s="90"/>
      <c r="C12169" s="90"/>
    </row>
    <row r="12170">
      <c r="A12170" s="101"/>
      <c r="B12170" s="90"/>
      <c r="C12170" s="90"/>
    </row>
    <row r="12171">
      <c r="A12171" s="101"/>
      <c r="B12171" s="90"/>
      <c r="C12171" s="90"/>
    </row>
    <row r="12172">
      <c r="A12172" s="101"/>
      <c r="B12172" s="90"/>
      <c r="C12172" s="90"/>
    </row>
    <row r="12173">
      <c r="A12173" s="101"/>
      <c r="B12173" s="90"/>
      <c r="C12173" s="90"/>
    </row>
    <row r="12174">
      <c r="A12174" s="101"/>
      <c r="B12174" s="90"/>
      <c r="C12174" s="90"/>
    </row>
    <row r="12175">
      <c r="A12175" s="101"/>
      <c r="B12175" s="90"/>
      <c r="C12175" s="90"/>
    </row>
    <row r="12176">
      <c r="A12176" s="101"/>
      <c r="B12176" s="90"/>
      <c r="C12176" s="90"/>
    </row>
    <row r="12177">
      <c r="A12177" s="101"/>
      <c r="B12177" s="90"/>
      <c r="C12177" s="90"/>
    </row>
    <row r="12178">
      <c r="A12178" s="101"/>
      <c r="B12178" s="90"/>
      <c r="C12178" s="90"/>
    </row>
    <row r="12179">
      <c r="A12179" s="101"/>
      <c r="B12179" s="90"/>
      <c r="C12179" s="90"/>
    </row>
    <row r="12180">
      <c r="A12180" s="101"/>
      <c r="B12180" s="90"/>
      <c r="C12180" s="90"/>
    </row>
    <row r="12181">
      <c r="A12181" s="101"/>
      <c r="B12181" s="90"/>
      <c r="C12181" s="90"/>
    </row>
    <row r="12182">
      <c r="A12182" s="101"/>
      <c r="B12182" s="90"/>
      <c r="C12182" s="90"/>
    </row>
    <row r="12183">
      <c r="A12183" s="101"/>
      <c r="B12183" s="90"/>
      <c r="C12183" s="90"/>
    </row>
    <row r="12184">
      <c r="A12184" s="101"/>
      <c r="B12184" s="90"/>
      <c r="C12184" s="90"/>
    </row>
    <row r="12185">
      <c r="A12185" s="101"/>
      <c r="B12185" s="90"/>
      <c r="C12185" s="90"/>
    </row>
    <row r="12186">
      <c r="A12186" s="101"/>
      <c r="B12186" s="90"/>
      <c r="C12186" s="90"/>
    </row>
    <row r="12187">
      <c r="A12187" s="101"/>
      <c r="B12187" s="90"/>
      <c r="C12187" s="90"/>
    </row>
    <row r="12188">
      <c r="A12188" s="101"/>
      <c r="B12188" s="90"/>
      <c r="C12188" s="90"/>
    </row>
    <row r="12189">
      <c r="A12189" s="101"/>
      <c r="B12189" s="90"/>
      <c r="C12189" s="90"/>
    </row>
    <row r="12190">
      <c r="A12190" s="101"/>
      <c r="B12190" s="90"/>
      <c r="C12190" s="90"/>
    </row>
    <row r="12191">
      <c r="A12191" s="101"/>
      <c r="B12191" s="90"/>
      <c r="C12191" s="90"/>
    </row>
    <row r="12192">
      <c r="A12192" s="101"/>
      <c r="B12192" s="90"/>
      <c r="C12192" s="90"/>
    </row>
    <row r="12193">
      <c r="A12193" s="101"/>
      <c r="B12193" s="90"/>
      <c r="C12193" s="90"/>
    </row>
    <row r="12194">
      <c r="A12194" s="101"/>
      <c r="B12194" s="90"/>
      <c r="C12194" s="90"/>
    </row>
    <row r="12195">
      <c r="A12195" s="101"/>
      <c r="B12195" s="90"/>
      <c r="C12195" s="90"/>
    </row>
    <row r="12196">
      <c r="A12196" s="101"/>
      <c r="B12196" s="90"/>
      <c r="C12196" s="90"/>
    </row>
    <row r="12197">
      <c r="A12197" s="101"/>
      <c r="B12197" s="90"/>
      <c r="C12197" s="90"/>
    </row>
    <row r="12198">
      <c r="A12198" s="101"/>
      <c r="B12198" s="90"/>
      <c r="C12198" s="90"/>
    </row>
    <row r="12199">
      <c r="A12199" s="101"/>
      <c r="B12199" s="90"/>
      <c r="C12199" s="90"/>
    </row>
    <row r="12200">
      <c r="A12200" s="101"/>
      <c r="B12200" s="90"/>
      <c r="C12200" s="90"/>
    </row>
    <row r="12201">
      <c r="A12201" s="101"/>
      <c r="B12201" s="90"/>
      <c r="C12201" s="90"/>
    </row>
    <row r="12202">
      <c r="A12202" s="101"/>
      <c r="B12202" s="90"/>
      <c r="C12202" s="90"/>
    </row>
    <row r="12203">
      <c r="A12203" s="101"/>
      <c r="B12203" s="90"/>
      <c r="C12203" s="90"/>
    </row>
    <row r="12204">
      <c r="A12204" s="101"/>
      <c r="B12204" s="90"/>
      <c r="C12204" s="90"/>
    </row>
    <row r="12205">
      <c r="A12205" s="101"/>
      <c r="B12205" s="90"/>
      <c r="C12205" s="90"/>
    </row>
    <row r="12206">
      <c r="A12206" s="101"/>
      <c r="B12206" s="90"/>
      <c r="C12206" s="90"/>
    </row>
    <row r="12207">
      <c r="A12207" s="101"/>
      <c r="B12207" s="90"/>
      <c r="C12207" s="90"/>
    </row>
    <row r="12208">
      <c r="A12208" s="101"/>
      <c r="B12208" s="90"/>
      <c r="C12208" s="90"/>
    </row>
    <row r="12209">
      <c r="A12209" s="101"/>
      <c r="B12209" s="90"/>
      <c r="C12209" s="90"/>
    </row>
    <row r="12210">
      <c r="A12210" s="101"/>
      <c r="B12210" s="90"/>
      <c r="C12210" s="90"/>
    </row>
    <row r="12211">
      <c r="A12211" s="101"/>
      <c r="B12211" s="90"/>
      <c r="C12211" s="90"/>
    </row>
    <row r="12212">
      <c r="A12212" s="101"/>
      <c r="B12212" s="90"/>
      <c r="C12212" s="90"/>
    </row>
    <row r="12213">
      <c r="A12213" s="101"/>
      <c r="B12213" s="90"/>
      <c r="C12213" s="90"/>
    </row>
    <row r="12214">
      <c r="A12214" s="101"/>
      <c r="B12214" s="90"/>
      <c r="C12214" s="90"/>
    </row>
    <row r="12215">
      <c r="A12215" s="101"/>
      <c r="B12215" s="90"/>
      <c r="C12215" s="90"/>
    </row>
    <row r="12216">
      <c r="A12216" s="101"/>
      <c r="B12216" s="90"/>
      <c r="C12216" s="90"/>
    </row>
    <row r="12217">
      <c r="A12217" s="101"/>
      <c r="B12217" s="90"/>
      <c r="C12217" s="90"/>
    </row>
    <row r="12218">
      <c r="A12218" s="101"/>
      <c r="B12218" s="90"/>
      <c r="C12218" s="90"/>
    </row>
    <row r="12219">
      <c r="A12219" s="101"/>
      <c r="B12219" s="90"/>
      <c r="C12219" s="90"/>
    </row>
    <row r="12220">
      <c r="A12220" s="101"/>
      <c r="B12220" s="90"/>
      <c r="C12220" s="90"/>
    </row>
    <row r="12221">
      <c r="A12221" s="101"/>
      <c r="B12221" s="90"/>
      <c r="C12221" s="90"/>
    </row>
    <row r="12222">
      <c r="A12222" s="101"/>
      <c r="B12222" s="90"/>
      <c r="C12222" s="90"/>
    </row>
    <row r="12223">
      <c r="A12223" s="101"/>
      <c r="B12223" s="90"/>
      <c r="C12223" s="90"/>
    </row>
    <row r="12224">
      <c r="A12224" s="101"/>
      <c r="B12224" s="90"/>
      <c r="C12224" s="90"/>
    </row>
    <row r="12225">
      <c r="A12225" s="101"/>
      <c r="B12225" s="90"/>
      <c r="C12225" s="90"/>
    </row>
    <row r="12226">
      <c r="A12226" s="101"/>
      <c r="B12226" s="90"/>
      <c r="C12226" s="90"/>
    </row>
    <row r="12227">
      <c r="A12227" s="101"/>
      <c r="B12227" s="90"/>
      <c r="C12227" s="90"/>
    </row>
    <row r="12228">
      <c r="A12228" s="101"/>
      <c r="B12228" s="90"/>
      <c r="C12228" s="90"/>
    </row>
    <row r="12229">
      <c r="A12229" s="101"/>
      <c r="B12229" s="90"/>
      <c r="C12229" s="90"/>
    </row>
    <row r="12230">
      <c r="A12230" s="101"/>
      <c r="B12230" s="90"/>
      <c r="C12230" s="90"/>
    </row>
    <row r="12231">
      <c r="A12231" s="101"/>
      <c r="B12231" s="90"/>
      <c r="C12231" s="90"/>
    </row>
    <row r="12232">
      <c r="A12232" s="101"/>
      <c r="B12232" s="90"/>
      <c r="C12232" s="90"/>
    </row>
    <row r="12233">
      <c r="A12233" s="101"/>
      <c r="B12233" s="90"/>
      <c r="C12233" s="90"/>
    </row>
    <row r="12234">
      <c r="A12234" s="101"/>
      <c r="B12234" s="90"/>
      <c r="C12234" s="90"/>
    </row>
    <row r="12235">
      <c r="A12235" s="101"/>
      <c r="B12235" s="90"/>
      <c r="C12235" s="90"/>
    </row>
    <row r="12236">
      <c r="A12236" s="101"/>
      <c r="B12236" s="90"/>
      <c r="C12236" s="90"/>
    </row>
    <row r="12237">
      <c r="A12237" s="101"/>
      <c r="B12237" s="90"/>
      <c r="C12237" s="90"/>
    </row>
    <row r="12238">
      <c r="A12238" s="101"/>
      <c r="B12238" s="90"/>
      <c r="C12238" s="90"/>
    </row>
    <row r="12239">
      <c r="A12239" s="101"/>
      <c r="B12239" s="90"/>
      <c r="C12239" s="90"/>
    </row>
    <row r="12240">
      <c r="A12240" s="101"/>
      <c r="B12240" s="90"/>
      <c r="C12240" s="90"/>
    </row>
    <row r="12241">
      <c r="A12241" s="101"/>
      <c r="B12241" s="90"/>
      <c r="C12241" s="90"/>
    </row>
    <row r="12242">
      <c r="A12242" s="101"/>
      <c r="B12242" s="90"/>
      <c r="C12242" s="90"/>
    </row>
    <row r="12243">
      <c r="A12243" s="101"/>
      <c r="B12243" s="90"/>
      <c r="C12243" s="90"/>
    </row>
    <row r="12244">
      <c r="A12244" s="101"/>
      <c r="B12244" s="90"/>
      <c r="C12244" s="90"/>
    </row>
    <row r="12245">
      <c r="A12245" s="101"/>
      <c r="B12245" s="90"/>
      <c r="C12245" s="90"/>
    </row>
    <row r="12246">
      <c r="A12246" s="101"/>
      <c r="B12246" s="90"/>
      <c r="C12246" s="90"/>
    </row>
    <row r="12247">
      <c r="A12247" s="101"/>
      <c r="B12247" s="90"/>
      <c r="C12247" s="90"/>
    </row>
    <row r="12248">
      <c r="A12248" s="101"/>
      <c r="B12248" s="90"/>
      <c r="C12248" s="90"/>
    </row>
    <row r="12249">
      <c r="A12249" s="101"/>
      <c r="B12249" s="90"/>
      <c r="C12249" s="90"/>
    </row>
    <row r="12250">
      <c r="A12250" s="101"/>
      <c r="B12250" s="90"/>
      <c r="C12250" s="90"/>
    </row>
    <row r="12251">
      <c r="A12251" s="101"/>
      <c r="B12251" s="90"/>
      <c r="C12251" s="90"/>
    </row>
    <row r="12252">
      <c r="A12252" s="101"/>
      <c r="B12252" s="90"/>
      <c r="C12252" s="90"/>
    </row>
    <row r="12253">
      <c r="A12253" s="101"/>
      <c r="B12253" s="90"/>
      <c r="C12253" s="90"/>
    </row>
    <row r="12254">
      <c r="A12254" s="101"/>
      <c r="B12254" s="90"/>
      <c r="C12254" s="90"/>
    </row>
    <row r="12255">
      <c r="A12255" s="101"/>
      <c r="B12255" s="90"/>
      <c r="C12255" s="90"/>
    </row>
    <row r="12256">
      <c r="A12256" s="101"/>
      <c r="B12256" s="90"/>
      <c r="C12256" s="90"/>
    </row>
    <row r="12257">
      <c r="A12257" s="101"/>
      <c r="B12257" s="90"/>
      <c r="C12257" s="90"/>
    </row>
    <row r="12258">
      <c r="A12258" s="101"/>
      <c r="B12258" s="90"/>
      <c r="C12258" s="90"/>
    </row>
    <row r="12259">
      <c r="A12259" s="101"/>
      <c r="B12259" s="90"/>
      <c r="C12259" s="90"/>
    </row>
    <row r="12260">
      <c r="A12260" s="101"/>
      <c r="B12260" s="90"/>
      <c r="C12260" s="90"/>
    </row>
    <row r="12261">
      <c r="A12261" s="101"/>
      <c r="B12261" s="90"/>
      <c r="C12261" s="90"/>
    </row>
    <row r="12262">
      <c r="A12262" s="101"/>
      <c r="B12262" s="90"/>
      <c r="C12262" s="90"/>
    </row>
    <row r="12263">
      <c r="A12263" s="101"/>
      <c r="B12263" s="90"/>
      <c r="C12263" s="90"/>
    </row>
    <row r="12264">
      <c r="A12264" s="101"/>
      <c r="B12264" s="90"/>
      <c r="C12264" s="90"/>
    </row>
    <row r="12265">
      <c r="A12265" s="101"/>
      <c r="B12265" s="90"/>
      <c r="C12265" s="90"/>
    </row>
    <row r="12266">
      <c r="A12266" s="101"/>
      <c r="B12266" s="90"/>
      <c r="C12266" s="90"/>
    </row>
    <row r="12267">
      <c r="A12267" s="101"/>
      <c r="B12267" s="90"/>
      <c r="C12267" s="90"/>
    </row>
    <row r="12268">
      <c r="A12268" s="101"/>
      <c r="B12268" s="90"/>
      <c r="C12268" s="90"/>
    </row>
    <row r="12269">
      <c r="A12269" s="101"/>
      <c r="B12269" s="90"/>
      <c r="C12269" s="90"/>
    </row>
    <row r="12270">
      <c r="A12270" s="101"/>
      <c r="B12270" s="90"/>
      <c r="C12270" s="90"/>
    </row>
    <row r="12271">
      <c r="A12271" s="101"/>
      <c r="B12271" s="90"/>
      <c r="C12271" s="90"/>
    </row>
    <row r="12272">
      <c r="A12272" s="101"/>
      <c r="B12272" s="90"/>
      <c r="C12272" s="90"/>
    </row>
    <row r="12273">
      <c r="A12273" s="101"/>
      <c r="B12273" s="90"/>
      <c r="C12273" s="90"/>
    </row>
    <row r="12274">
      <c r="A12274" s="101"/>
      <c r="B12274" s="90"/>
      <c r="C12274" s="90"/>
    </row>
    <row r="12275">
      <c r="A12275" s="101"/>
      <c r="B12275" s="90"/>
      <c r="C12275" s="90"/>
    </row>
    <row r="12276">
      <c r="A12276" s="101"/>
      <c r="B12276" s="90"/>
      <c r="C12276" s="90"/>
    </row>
    <row r="12277">
      <c r="A12277" s="101"/>
      <c r="B12277" s="90"/>
      <c r="C12277" s="90"/>
    </row>
    <row r="12278">
      <c r="A12278" s="101"/>
      <c r="B12278" s="90"/>
      <c r="C12278" s="90"/>
    </row>
    <row r="12279">
      <c r="A12279" s="101"/>
      <c r="B12279" s="90"/>
      <c r="C12279" s="90"/>
    </row>
    <row r="12280">
      <c r="A12280" s="101"/>
      <c r="B12280" s="90"/>
      <c r="C12280" s="90"/>
    </row>
    <row r="12281">
      <c r="A12281" s="101"/>
      <c r="B12281" s="90"/>
      <c r="C12281" s="90"/>
    </row>
    <row r="12282">
      <c r="A12282" s="101"/>
      <c r="B12282" s="90"/>
      <c r="C12282" s="90"/>
    </row>
    <row r="12283">
      <c r="A12283" s="101"/>
      <c r="B12283" s="90"/>
      <c r="C12283" s="90"/>
    </row>
    <row r="12284">
      <c r="A12284" s="101"/>
      <c r="B12284" s="90"/>
      <c r="C12284" s="90"/>
    </row>
    <row r="12285">
      <c r="A12285" s="101"/>
      <c r="B12285" s="90"/>
      <c r="C12285" s="90"/>
    </row>
    <row r="12286">
      <c r="A12286" s="101"/>
      <c r="B12286" s="90"/>
      <c r="C12286" s="90"/>
    </row>
    <row r="12287">
      <c r="A12287" s="101"/>
      <c r="B12287" s="90"/>
      <c r="C12287" s="90"/>
    </row>
    <row r="12288">
      <c r="A12288" s="101"/>
      <c r="B12288" s="90"/>
      <c r="C12288" s="90"/>
    </row>
    <row r="12289">
      <c r="A12289" s="101"/>
      <c r="B12289" s="90"/>
      <c r="C12289" s="90"/>
    </row>
    <row r="12290">
      <c r="A12290" s="101"/>
      <c r="B12290" s="90"/>
      <c r="C12290" s="90"/>
    </row>
    <row r="12291">
      <c r="A12291" s="101"/>
      <c r="B12291" s="90"/>
      <c r="C12291" s="90"/>
    </row>
    <row r="12292">
      <c r="A12292" s="101"/>
      <c r="B12292" s="90"/>
      <c r="C12292" s="90"/>
    </row>
    <row r="12293">
      <c r="A12293" s="101"/>
      <c r="B12293" s="90"/>
      <c r="C12293" s="90"/>
    </row>
    <row r="12294">
      <c r="A12294" s="101"/>
      <c r="B12294" s="90"/>
      <c r="C12294" s="90"/>
    </row>
    <row r="12295">
      <c r="A12295" s="101"/>
      <c r="B12295" s="90"/>
      <c r="C12295" s="90"/>
    </row>
    <row r="12296">
      <c r="A12296" s="101"/>
      <c r="B12296" s="90"/>
      <c r="C12296" s="90"/>
    </row>
    <row r="12297">
      <c r="A12297" s="101"/>
      <c r="B12297" s="90"/>
      <c r="C12297" s="90"/>
    </row>
    <row r="12298">
      <c r="A12298" s="101"/>
      <c r="B12298" s="90"/>
      <c r="C12298" s="90"/>
    </row>
    <row r="12299">
      <c r="A12299" s="101"/>
      <c r="B12299" s="90"/>
      <c r="C12299" s="90"/>
    </row>
    <row r="12300">
      <c r="A12300" s="101"/>
      <c r="B12300" s="90"/>
      <c r="C12300" s="90"/>
    </row>
    <row r="12301">
      <c r="A12301" s="101"/>
      <c r="B12301" s="90"/>
      <c r="C12301" s="90"/>
    </row>
    <row r="12302">
      <c r="A12302" s="101"/>
      <c r="B12302" s="90"/>
      <c r="C12302" s="90"/>
    </row>
    <row r="12303">
      <c r="A12303" s="101"/>
      <c r="B12303" s="90"/>
      <c r="C12303" s="90"/>
    </row>
    <row r="12304">
      <c r="A12304" s="101"/>
      <c r="B12304" s="90"/>
      <c r="C12304" s="90"/>
    </row>
    <row r="12305">
      <c r="A12305" s="101"/>
      <c r="B12305" s="90"/>
      <c r="C12305" s="90"/>
    </row>
    <row r="12306">
      <c r="A12306" s="101"/>
      <c r="B12306" s="90"/>
      <c r="C12306" s="90"/>
    </row>
    <row r="12307">
      <c r="A12307" s="101"/>
      <c r="B12307" s="90"/>
      <c r="C12307" s="90"/>
    </row>
    <row r="12308">
      <c r="A12308" s="101"/>
      <c r="B12308" s="90"/>
      <c r="C12308" s="90"/>
    </row>
    <row r="12309">
      <c r="A12309" s="101"/>
      <c r="B12309" s="90"/>
      <c r="C12309" s="90"/>
    </row>
    <row r="12310">
      <c r="A12310" s="101"/>
      <c r="B12310" s="90"/>
      <c r="C12310" s="90"/>
    </row>
    <row r="12311">
      <c r="A12311" s="101"/>
      <c r="B12311" s="90"/>
      <c r="C12311" s="90"/>
    </row>
    <row r="12312">
      <c r="A12312" s="101"/>
      <c r="B12312" s="90"/>
      <c r="C12312" s="90"/>
    </row>
    <row r="12313">
      <c r="A12313" s="101"/>
      <c r="B12313" s="90"/>
      <c r="C12313" s="90"/>
    </row>
    <row r="12314">
      <c r="A12314" s="101"/>
      <c r="B12314" s="90"/>
      <c r="C12314" s="90"/>
    </row>
    <row r="12315">
      <c r="A12315" s="101"/>
      <c r="B12315" s="90"/>
      <c r="C12315" s="90"/>
    </row>
    <row r="12316">
      <c r="A12316" s="101"/>
      <c r="B12316" s="90"/>
      <c r="C12316" s="90"/>
    </row>
    <row r="12317">
      <c r="A12317" s="101"/>
      <c r="B12317" s="90"/>
      <c r="C12317" s="90"/>
    </row>
    <row r="12318">
      <c r="A12318" s="101"/>
      <c r="B12318" s="90"/>
      <c r="C12318" s="90"/>
    </row>
    <row r="12319">
      <c r="A12319" s="101"/>
      <c r="B12319" s="90"/>
      <c r="C12319" s="90"/>
    </row>
    <row r="12320">
      <c r="A12320" s="101"/>
      <c r="B12320" s="90"/>
      <c r="C12320" s="90"/>
    </row>
    <row r="12321">
      <c r="A12321" s="101"/>
      <c r="B12321" s="90"/>
      <c r="C12321" s="90"/>
    </row>
    <row r="12322">
      <c r="A12322" s="101"/>
      <c r="B12322" s="90"/>
      <c r="C12322" s="90"/>
    </row>
    <row r="12323">
      <c r="A12323" s="101"/>
      <c r="B12323" s="90"/>
      <c r="C12323" s="90"/>
    </row>
    <row r="12324">
      <c r="A12324" s="101"/>
      <c r="B12324" s="90"/>
      <c r="C12324" s="90"/>
    </row>
    <row r="12325">
      <c r="A12325" s="101"/>
      <c r="B12325" s="90"/>
      <c r="C12325" s="90"/>
    </row>
    <row r="12326">
      <c r="A12326" s="101"/>
      <c r="B12326" s="90"/>
      <c r="C12326" s="90"/>
    </row>
    <row r="12327">
      <c r="A12327" s="101"/>
      <c r="B12327" s="90"/>
      <c r="C12327" s="90"/>
    </row>
    <row r="12328">
      <c r="A12328" s="101"/>
      <c r="B12328" s="90"/>
      <c r="C12328" s="90"/>
    </row>
    <row r="12329">
      <c r="A12329" s="101"/>
      <c r="B12329" s="90"/>
      <c r="C12329" s="90"/>
    </row>
    <row r="12330">
      <c r="A12330" s="101"/>
      <c r="B12330" s="90"/>
      <c r="C12330" s="90"/>
    </row>
    <row r="12331">
      <c r="A12331" s="101"/>
      <c r="B12331" s="90"/>
      <c r="C12331" s="90"/>
    </row>
    <row r="12332">
      <c r="A12332" s="101"/>
      <c r="B12332" s="90"/>
      <c r="C12332" s="90"/>
    </row>
    <row r="12333">
      <c r="A12333" s="101"/>
      <c r="B12333" s="90"/>
      <c r="C12333" s="90"/>
    </row>
    <row r="12334">
      <c r="A12334" s="101"/>
      <c r="B12334" s="90"/>
      <c r="C12334" s="90"/>
    </row>
    <row r="12335">
      <c r="A12335" s="101"/>
      <c r="B12335" s="90"/>
      <c r="C12335" s="90"/>
    </row>
    <row r="12336">
      <c r="A12336" s="101"/>
      <c r="B12336" s="90"/>
      <c r="C12336" s="90"/>
    </row>
    <row r="12337">
      <c r="A12337" s="101"/>
      <c r="B12337" s="90"/>
      <c r="C12337" s="90"/>
    </row>
    <row r="12338">
      <c r="A12338" s="101"/>
      <c r="B12338" s="90"/>
      <c r="C12338" s="90"/>
    </row>
    <row r="12339">
      <c r="A12339" s="101"/>
      <c r="B12339" s="90"/>
      <c r="C12339" s="90"/>
    </row>
    <row r="12340">
      <c r="A12340" s="101"/>
      <c r="B12340" s="90"/>
      <c r="C12340" s="90"/>
    </row>
    <row r="12341">
      <c r="A12341" s="101"/>
      <c r="B12341" s="90"/>
      <c r="C12341" s="90"/>
    </row>
    <row r="12342">
      <c r="A12342" s="101"/>
      <c r="B12342" s="90"/>
      <c r="C12342" s="90"/>
    </row>
    <row r="12343">
      <c r="A12343" s="101"/>
      <c r="B12343" s="90"/>
      <c r="C12343" s="90"/>
    </row>
    <row r="12344">
      <c r="A12344" s="101"/>
      <c r="B12344" s="90"/>
      <c r="C12344" s="90"/>
    </row>
    <row r="12345">
      <c r="A12345" s="101"/>
      <c r="B12345" s="90"/>
      <c r="C12345" s="90"/>
    </row>
    <row r="12346">
      <c r="A12346" s="101"/>
      <c r="B12346" s="90"/>
      <c r="C12346" s="90"/>
    </row>
    <row r="12347">
      <c r="A12347" s="101"/>
      <c r="B12347" s="90"/>
      <c r="C12347" s="90"/>
    </row>
    <row r="12348">
      <c r="A12348" s="101"/>
      <c r="B12348" s="90"/>
      <c r="C12348" s="90"/>
    </row>
    <row r="12349">
      <c r="A12349" s="101"/>
      <c r="B12349" s="90"/>
      <c r="C12349" s="90"/>
    </row>
    <row r="12350">
      <c r="A12350" s="101"/>
      <c r="B12350" s="90"/>
      <c r="C12350" s="90"/>
    </row>
    <row r="12351">
      <c r="A12351" s="101"/>
      <c r="B12351" s="90"/>
      <c r="C12351" s="90"/>
    </row>
    <row r="12352">
      <c r="A12352" s="101"/>
      <c r="B12352" s="90"/>
      <c r="C12352" s="90"/>
    </row>
    <row r="12353">
      <c r="A12353" s="101"/>
      <c r="B12353" s="90"/>
      <c r="C12353" s="90"/>
    </row>
    <row r="12354">
      <c r="A12354" s="101"/>
      <c r="B12354" s="90"/>
      <c r="C12354" s="90"/>
    </row>
    <row r="12355">
      <c r="A12355" s="101"/>
      <c r="B12355" s="90"/>
      <c r="C12355" s="90"/>
    </row>
    <row r="12356">
      <c r="A12356" s="101"/>
      <c r="B12356" s="90"/>
      <c r="C12356" s="90"/>
    </row>
    <row r="12357">
      <c r="A12357" s="101"/>
      <c r="B12357" s="90"/>
      <c r="C12357" s="90"/>
    </row>
    <row r="12358">
      <c r="A12358" s="101"/>
      <c r="B12358" s="90"/>
      <c r="C12358" s="90"/>
    </row>
    <row r="12359">
      <c r="A12359" s="101"/>
      <c r="B12359" s="90"/>
      <c r="C12359" s="90"/>
    </row>
    <row r="12360">
      <c r="A12360" s="101"/>
      <c r="B12360" s="90"/>
      <c r="C12360" s="90"/>
    </row>
    <row r="12361">
      <c r="A12361" s="101"/>
      <c r="B12361" s="90"/>
      <c r="C12361" s="90"/>
    </row>
    <row r="12362">
      <c r="A12362" s="101"/>
      <c r="B12362" s="90"/>
      <c r="C12362" s="90"/>
    </row>
    <row r="12363">
      <c r="A12363" s="101"/>
      <c r="B12363" s="90"/>
      <c r="C12363" s="90"/>
    </row>
    <row r="12364">
      <c r="A12364" s="101"/>
      <c r="B12364" s="90"/>
      <c r="C12364" s="90"/>
    </row>
    <row r="12365">
      <c r="A12365" s="101"/>
      <c r="B12365" s="90"/>
      <c r="C12365" s="90"/>
    </row>
    <row r="12366">
      <c r="A12366" s="101"/>
      <c r="B12366" s="90"/>
      <c r="C12366" s="90"/>
    </row>
    <row r="12367">
      <c r="A12367" s="101"/>
      <c r="B12367" s="90"/>
      <c r="C12367" s="90"/>
    </row>
    <row r="12368">
      <c r="A12368" s="101"/>
      <c r="B12368" s="90"/>
      <c r="C12368" s="90"/>
    </row>
    <row r="12369">
      <c r="A12369" s="101"/>
      <c r="B12369" s="90"/>
      <c r="C12369" s="90"/>
    </row>
    <row r="12370">
      <c r="A12370" s="101"/>
      <c r="B12370" s="90"/>
      <c r="C12370" s="90"/>
    </row>
    <row r="12371">
      <c r="A12371" s="101"/>
      <c r="B12371" s="90"/>
      <c r="C12371" s="90"/>
    </row>
    <row r="12372">
      <c r="A12372" s="101"/>
      <c r="B12372" s="90"/>
      <c r="C12372" s="90"/>
    </row>
    <row r="12373">
      <c r="A12373" s="101"/>
      <c r="B12373" s="90"/>
      <c r="C12373" s="90"/>
    </row>
    <row r="12374">
      <c r="A12374" s="101"/>
      <c r="B12374" s="90"/>
      <c r="C12374" s="90"/>
    </row>
    <row r="12375">
      <c r="A12375" s="101"/>
      <c r="B12375" s="90"/>
      <c r="C12375" s="90"/>
    </row>
    <row r="12376">
      <c r="A12376" s="101"/>
      <c r="B12376" s="90"/>
      <c r="C12376" s="90"/>
    </row>
    <row r="12377">
      <c r="A12377" s="101"/>
      <c r="B12377" s="90"/>
      <c r="C12377" s="90"/>
    </row>
    <row r="12378">
      <c r="A12378" s="101"/>
      <c r="B12378" s="90"/>
      <c r="C12378" s="90"/>
    </row>
    <row r="12379">
      <c r="A12379" s="101"/>
      <c r="B12379" s="90"/>
      <c r="C12379" s="90"/>
    </row>
    <row r="12380">
      <c r="A12380" s="101"/>
      <c r="B12380" s="90"/>
      <c r="C12380" s="90"/>
    </row>
    <row r="12381">
      <c r="A12381" s="101"/>
      <c r="B12381" s="90"/>
      <c r="C12381" s="90"/>
    </row>
    <row r="12382">
      <c r="A12382" s="101"/>
      <c r="B12382" s="90"/>
      <c r="C12382" s="90"/>
    </row>
    <row r="12383">
      <c r="A12383" s="101"/>
      <c r="B12383" s="90"/>
      <c r="C12383" s="90"/>
    </row>
    <row r="12384">
      <c r="A12384" s="101"/>
      <c r="B12384" s="90"/>
      <c r="C12384" s="90"/>
    </row>
    <row r="12385">
      <c r="A12385" s="101"/>
      <c r="B12385" s="90"/>
      <c r="C12385" s="90"/>
    </row>
    <row r="12386">
      <c r="A12386" s="101"/>
      <c r="B12386" s="90"/>
      <c r="C12386" s="90"/>
    </row>
    <row r="12387">
      <c r="A12387" s="101"/>
      <c r="B12387" s="90"/>
      <c r="C12387" s="90"/>
    </row>
    <row r="12388">
      <c r="A12388" s="101"/>
      <c r="B12388" s="90"/>
      <c r="C12388" s="90"/>
    </row>
    <row r="12389">
      <c r="A12389" s="101"/>
      <c r="B12389" s="90"/>
      <c r="C12389" s="90"/>
    </row>
    <row r="12390">
      <c r="A12390" s="101"/>
      <c r="B12390" s="90"/>
      <c r="C12390" s="90"/>
    </row>
    <row r="12391">
      <c r="A12391" s="101"/>
      <c r="B12391" s="90"/>
      <c r="C12391" s="90"/>
    </row>
    <row r="12392">
      <c r="A12392" s="101"/>
      <c r="B12392" s="90"/>
      <c r="C12392" s="90"/>
    </row>
    <row r="12393">
      <c r="A12393" s="101"/>
      <c r="B12393" s="90"/>
      <c r="C12393" s="90"/>
    </row>
    <row r="12394">
      <c r="A12394" s="101"/>
      <c r="B12394" s="90"/>
      <c r="C12394" s="90"/>
    </row>
    <row r="12395">
      <c r="A12395" s="101"/>
      <c r="B12395" s="90"/>
      <c r="C12395" s="90"/>
    </row>
    <row r="12396">
      <c r="A12396" s="101"/>
      <c r="B12396" s="90"/>
      <c r="C12396" s="90"/>
    </row>
    <row r="12397">
      <c r="A12397" s="101"/>
      <c r="B12397" s="90"/>
      <c r="C12397" s="90"/>
    </row>
    <row r="12398">
      <c r="A12398" s="101"/>
      <c r="B12398" s="90"/>
      <c r="C12398" s="90"/>
    </row>
    <row r="12399">
      <c r="A12399" s="101"/>
      <c r="B12399" s="90"/>
      <c r="C12399" s="90"/>
    </row>
    <row r="12400">
      <c r="A12400" s="101"/>
      <c r="B12400" s="90"/>
      <c r="C12400" s="90"/>
    </row>
    <row r="12401">
      <c r="A12401" s="101"/>
      <c r="B12401" s="90"/>
      <c r="C12401" s="90"/>
    </row>
    <row r="12402">
      <c r="A12402" s="101"/>
      <c r="B12402" s="90"/>
      <c r="C12402" s="90"/>
    </row>
    <row r="12403">
      <c r="A12403" s="101"/>
      <c r="B12403" s="90"/>
      <c r="C12403" s="90"/>
    </row>
    <row r="12404">
      <c r="A12404" s="101"/>
      <c r="B12404" s="90"/>
      <c r="C12404" s="90"/>
    </row>
    <row r="12405">
      <c r="A12405" s="101"/>
      <c r="B12405" s="90"/>
      <c r="C12405" s="90"/>
    </row>
    <row r="12406">
      <c r="A12406" s="101"/>
      <c r="B12406" s="90"/>
      <c r="C12406" s="90"/>
    </row>
    <row r="12407">
      <c r="A12407" s="101"/>
      <c r="B12407" s="90"/>
      <c r="C12407" s="90"/>
    </row>
    <row r="12408">
      <c r="A12408" s="101"/>
      <c r="B12408" s="90"/>
      <c r="C12408" s="90"/>
    </row>
    <row r="12409">
      <c r="A12409" s="101"/>
      <c r="B12409" s="90"/>
      <c r="C12409" s="90"/>
    </row>
    <row r="12410">
      <c r="A12410" s="101"/>
      <c r="B12410" s="90"/>
      <c r="C12410" s="90"/>
    </row>
    <row r="12411">
      <c r="A12411" s="101"/>
      <c r="B12411" s="90"/>
      <c r="C12411" s="90"/>
    </row>
    <row r="12412">
      <c r="A12412" s="101"/>
      <c r="B12412" s="90"/>
      <c r="C12412" s="90"/>
    </row>
    <row r="12413">
      <c r="A12413" s="101"/>
      <c r="B12413" s="90"/>
      <c r="C12413" s="90"/>
    </row>
    <row r="12414">
      <c r="A12414" s="101"/>
      <c r="B12414" s="90"/>
      <c r="C12414" s="90"/>
    </row>
    <row r="12415">
      <c r="A12415" s="101"/>
      <c r="B12415" s="90"/>
      <c r="C12415" s="90"/>
    </row>
    <row r="12416">
      <c r="A12416" s="101"/>
      <c r="B12416" s="90"/>
      <c r="C12416" s="90"/>
    </row>
    <row r="12417">
      <c r="A12417" s="101"/>
      <c r="B12417" s="90"/>
      <c r="C12417" s="90"/>
    </row>
    <row r="12418">
      <c r="A12418" s="101"/>
      <c r="B12418" s="90"/>
      <c r="C12418" s="90"/>
    </row>
    <row r="12419">
      <c r="A12419" s="101"/>
      <c r="B12419" s="90"/>
      <c r="C12419" s="90"/>
    </row>
    <row r="12420">
      <c r="A12420" s="101"/>
      <c r="B12420" s="90"/>
      <c r="C12420" s="90"/>
    </row>
    <row r="12421">
      <c r="A12421" s="101"/>
      <c r="B12421" s="90"/>
      <c r="C12421" s="90"/>
    </row>
    <row r="12422">
      <c r="A12422" s="101"/>
      <c r="B12422" s="90"/>
      <c r="C12422" s="90"/>
    </row>
    <row r="12423">
      <c r="A12423" s="101"/>
      <c r="B12423" s="90"/>
      <c r="C12423" s="90"/>
    </row>
    <row r="12424">
      <c r="A12424" s="101"/>
      <c r="B12424" s="90"/>
      <c r="C12424" s="90"/>
    </row>
    <row r="12425">
      <c r="A12425" s="101"/>
      <c r="B12425" s="90"/>
      <c r="C12425" s="90"/>
    </row>
    <row r="12426">
      <c r="A12426" s="101"/>
      <c r="B12426" s="90"/>
      <c r="C12426" s="90"/>
    </row>
    <row r="12427">
      <c r="A12427" s="101"/>
      <c r="B12427" s="90"/>
      <c r="C12427" s="90"/>
    </row>
    <row r="12428">
      <c r="A12428" s="101"/>
      <c r="B12428" s="90"/>
      <c r="C12428" s="90"/>
    </row>
    <row r="12429">
      <c r="A12429" s="101"/>
      <c r="B12429" s="90"/>
      <c r="C12429" s="90"/>
    </row>
    <row r="12430">
      <c r="A12430" s="101"/>
      <c r="B12430" s="90"/>
      <c r="C12430" s="90"/>
    </row>
    <row r="12431">
      <c r="A12431" s="101"/>
      <c r="B12431" s="90"/>
      <c r="C12431" s="90"/>
    </row>
    <row r="12432">
      <c r="A12432" s="101"/>
      <c r="B12432" s="90"/>
      <c r="C12432" s="90"/>
    </row>
    <row r="12433">
      <c r="A12433" s="101"/>
      <c r="B12433" s="90"/>
      <c r="C12433" s="90"/>
    </row>
    <row r="12434">
      <c r="A12434" s="101"/>
      <c r="B12434" s="90"/>
      <c r="C12434" s="90"/>
    </row>
    <row r="12435">
      <c r="A12435" s="101"/>
      <c r="B12435" s="90"/>
      <c r="C12435" s="90"/>
    </row>
    <row r="12436">
      <c r="A12436" s="101"/>
      <c r="B12436" s="90"/>
      <c r="C12436" s="90"/>
    </row>
    <row r="12437">
      <c r="A12437" s="101"/>
      <c r="B12437" s="90"/>
      <c r="C12437" s="90"/>
    </row>
    <row r="12438">
      <c r="A12438" s="101"/>
      <c r="B12438" s="90"/>
      <c r="C12438" s="90"/>
    </row>
    <row r="12439">
      <c r="A12439" s="101"/>
      <c r="B12439" s="90"/>
      <c r="C12439" s="90"/>
    </row>
    <row r="12440">
      <c r="A12440" s="101"/>
      <c r="B12440" s="90"/>
      <c r="C12440" s="90"/>
    </row>
    <row r="12441">
      <c r="A12441" s="101"/>
      <c r="B12441" s="90"/>
      <c r="C12441" s="90"/>
    </row>
    <row r="12442">
      <c r="A12442" s="101"/>
      <c r="B12442" s="90"/>
      <c r="C12442" s="90"/>
    </row>
    <row r="12443">
      <c r="A12443" s="101"/>
      <c r="B12443" s="90"/>
      <c r="C12443" s="90"/>
    </row>
    <row r="12444">
      <c r="A12444" s="101"/>
      <c r="B12444" s="90"/>
      <c r="C12444" s="90"/>
    </row>
    <row r="12445">
      <c r="A12445" s="101"/>
      <c r="B12445" s="90"/>
      <c r="C12445" s="90"/>
    </row>
    <row r="12446">
      <c r="A12446" s="101"/>
      <c r="B12446" s="90"/>
      <c r="C12446" s="90"/>
    </row>
    <row r="12447">
      <c r="A12447" s="101"/>
      <c r="B12447" s="90"/>
      <c r="C12447" s="90"/>
    </row>
    <row r="12448">
      <c r="A12448" s="101"/>
      <c r="B12448" s="90"/>
      <c r="C12448" s="90"/>
    </row>
    <row r="12449">
      <c r="A12449" s="101"/>
      <c r="B12449" s="90"/>
      <c r="C12449" s="90"/>
    </row>
    <row r="12450">
      <c r="A12450" s="101"/>
      <c r="B12450" s="90"/>
      <c r="C12450" s="90"/>
    </row>
    <row r="12451">
      <c r="A12451" s="101"/>
      <c r="B12451" s="90"/>
      <c r="C12451" s="90"/>
    </row>
    <row r="12452">
      <c r="A12452" s="101"/>
      <c r="B12452" s="90"/>
      <c r="C12452" s="90"/>
    </row>
    <row r="12453">
      <c r="A12453" s="101"/>
      <c r="B12453" s="90"/>
      <c r="C12453" s="90"/>
    </row>
    <row r="12454">
      <c r="A12454" s="101"/>
      <c r="B12454" s="90"/>
      <c r="C12454" s="90"/>
    </row>
    <row r="12455">
      <c r="A12455" s="101"/>
      <c r="B12455" s="90"/>
      <c r="C12455" s="90"/>
    </row>
    <row r="12456">
      <c r="A12456" s="101"/>
      <c r="B12456" s="90"/>
      <c r="C12456" s="90"/>
    </row>
    <row r="12457">
      <c r="A12457" s="101"/>
      <c r="B12457" s="90"/>
      <c r="C12457" s="90"/>
    </row>
    <row r="12458">
      <c r="A12458" s="101"/>
      <c r="B12458" s="90"/>
      <c r="C12458" s="90"/>
    </row>
    <row r="12459">
      <c r="A12459" s="101"/>
      <c r="B12459" s="90"/>
      <c r="C12459" s="90"/>
    </row>
    <row r="12460">
      <c r="A12460" s="101"/>
      <c r="B12460" s="90"/>
      <c r="C12460" s="90"/>
    </row>
    <row r="12461">
      <c r="A12461" s="101"/>
      <c r="B12461" s="90"/>
      <c r="C12461" s="90"/>
    </row>
    <row r="12462">
      <c r="A12462" s="101"/>
      <c r="B12462" s="90"/>
      <c r="C12462" s="90"/>
    </row>
    <row r="12463">
      <c r="A12463" s="101"/>
      <c r="B12463" s="90"/>
      <c r="C12463" s="90"/>
    </row>
    <row r="12464">
      <c r="A12464" s="101"/>
      <c r="B12464" s="90"/>
      <c r="C12464" s="90"/>
    </row>
    <row r="12465">
      <c r="A12465" s="101"/>
      <c r="B12465" s="90"/>
      <c r="C12465" s="90"/>
    </row>
    <row r="12466">
      <c r="A12466" s="101"/>
      <c r="B12466" s="90"/>
      <c r="C12466" s="90"/>
    </row>
    <row r="12467">
      <c r="A12467" s="101"/>
      <c r="B12467" s="90"/>
      <c r="C12467" s="90"/>
    </row>
    <row r="12468">
      <c r="A12468" s="101"/>
      <c r="B12468" s="90"/>
      <c r="C12468" s="90"/>
    </row>
    <row r="12469">
      <c r="A12469" s="101"/>
      <c r="B12469" s="90"/>
      <c r="C12469" s="90"/>
    </row>
    <row r="12470">
      <c r="A12470" s="101"/>
      <c r="B12470" s="90"/>
      <c r="C12470" s="90"/>
    </row>
    <row r="12471">
      <c r="A12471" s="101"/>
      <c r="B12471" s="90"/>
      <c r="C12471" s="90"/>
    </row>
    <row r="12472">
      <c r="A12472" s="101"/>
      <c r="B12472" s="90"/>
      <c r="C12472" s="90"/>
    </row>
    <row r="12473">
      <c r="A12473" s="101"/>
      <c r="B12473" s="90"/>
      <c r="C12473" s="90"/>
    </row>
    <row r="12474">
      <c r="A12474" s="101"/>
      <c r="B12474" s="90"/>
      <c r="C12474" s="90"/>
    </row>
    <row r="12475">
      <c r="A12475" s="101"/>
      <c r="B12475" s="90"/>
      <c r="C12475" s="90"/>
    </row>
    <row r="12476">
      <c r="A12476" s="101"/>
      <c r="B12476" s="90"/>
      <c r="C12476" s="90"/>
    </row>
    <row r="12477">
      <c r="A12477" s="101"/>
      <c r="B12477" s="90"/>
      <c r="C12477" s="90"/>
    </row>
    <row r="12478">
      <c r="A12478" s="101"/>
      <c r="B12478" s="90"/>
      <c r="C12478" s="90"/>
    </row>
    <row r="12479">
      <c r="A12479" s="101"/>
      <c r="B12479" s="90"/>
      <c r="C12479" s="90"/>
    </row>
    <row r="12480">
      <c r="A12480" s="101"/>
      <c r="B12480" s="90"/>
      <c r="C12480" s="90"/>
    </row>
    <row r="12481">
      <c r="A12481" s="101"/>
      <c r="B12481" s="90"/>
      <c r="C12481" s="90"/>
    </row>
    <row r="12482">
      <c r="A12482" s="101"/>
      <c r="B12482" s="90"/>
      <c r="C12482" s="90"/>
    </row>
    <row r="12483">
      <c r="A12483" s="101"/>
      <c r="B12483" s="90"/>
      <c r="C12483" s="90"/>
    </row>
    <row r="12484">
      <c r="A12484" s="101"/>
      <c r="B12484" s="90"/>
      <c r="C12484" s="90"/>
    </row>
    <row r="12485">
      <c r="A12485" s="101"/>
      <c r="B12485" s="90"/>
      <c r="C12485" s="90"/>
    </row>
    <row r="12486">
      <c r="A12486" s="101"/>
      <c r="B12486" s="90"/>
      <c r="C12486" s="90"/>
    </row>
    <row r="12487">
      <c r="A12487" s="101"/>
      <c r="B12487" s="90"/>
      <c r="C12487" s="90"/>
    </row>
    <row r="12488">
      <c r="A12488" s="101"/>
      <c r="B12488" s="90"/>
      <c r="C12488" s="90"/>
    </row>
    <row r="12489">
      <c r="A12489" s="101"/>
      <c r="B12489" s="90"/>
      <c r="C12489" s="90"/>
    </row>
    <row r="12490">
      <c r="A12490" s="101"/>
      <c r="B12490" s="90"/>
      <c r="C12490" s="90"/>
    </row>
    <row r="12491">
      <c r="A12491" s="101"/>
      <c r="B12491" s="90"/>
      <c r="C12491" s="90"/>
    </row>
    <row r="12492">
      <c r="A12492" s="101"/>
      <c r="B12492" s="90"/>
      <c r="C12492" s="90"/>
    </row>
    <row r="12493">
      <c r="A12493" s="101"/>
      <c r="B12493" s="90"/>
      <c r="C12493" s="90"/>
    </row>
    <row r="12494">
      <c r="A12494" s="101"/>
      <c r="B12494" s="90"/>
      <c r="C12494" s="90"/>
    </row>
    <row r="12495">
      <c r="A12495" s="101"/>
      <c r="B12495" s="90"/>
      <c r="C12495" s="90"/>
    </row>
    <row r="12496">
      <c r="A12496" s="101"/>
      <c r="B12496" s="90"/>
      <c r="C12496" s="90"/>
    </row>
    <row r="12497">
      <c r="A12497" s="101"/>
      <c r="B12497" s="90"/>
      <c r="C12497" s="90"/>
    </row>
    <row r="12498">
      <c r="A12498" s="101"/>
      <c r="B12498" s="90"/>
      <c r="C12498" s="90"/>
    </row>
    <row r="12499">
      <c r="A12499" s="101"/>
      <c r="B12499" s="90"/>
      <c r="C12499" s="90"/>
    </row>
    <row r="12500">
      <c r="A12500" s="101"/>
      <c r="B12500" s="90"/>
      <c r="C12500" s="90"/>
    </row>
    <row r="12501">
      <c r="A12501" s="101"/>
      <c r="B12501" s="90"/>
      <c r="C12501" s="90"/>
    </row>
    <row r="12502">
      <c r="A12502" s="101"/>
      <c r="B12502" s="90"/>
      <c r="C12502" s="90"/>
    </row>
    <row r="12503">
      <c r="A12503" s="101"/>
      <c r="B12503" s="90"/>
      <c r="C12503" s="90"/>
    </row>
    <row r="12504">
      <c r="A12504" s="101"/>
      <c r="B12504" s="90"/>
      <c r="C12504" s="90"/>
    </row>
    <row r="12505">
      <c r="A12505" s="101"/>
      <c r="B12505" s="90"/>
      <c r="C12505" s="90"/>
    </row>
    <row r="12506">
      <c r="A12506" s="101"/>
      <c r="B12506" s="90"/>
      <c r="C12506" s="90"/>
    </row>
    <row r="12507">
      <c r="A12507" s="101"/>
      <c r="B12507" s="90"/>
      <c r="C12507" s="90"/>
    </row>
    <row r="12508">
      <c r="A12508" s="101"/>
      <c r="B12508" s="90"/>
      <c r="C12508" s="90"/>
    </row>
    <row r="12509">
      <c r="A12509" s="101"/>
      <c r="B12509" s="90"/>
      <c r="C12509" s="90"/>
    </row>
    <row r="12510">
      <c r="A12510" s="101"/>
      <c r="B12510" s="90"/>
      <c r="C12510" s="90"/>
    </row>
    <row r="12511">
      <c r="A12511" s="101"/>
      <c r="B12511" s="90"/>
      <c r="C12511" s="90"/>
    </row>
    <row r="12512">
      <c r="A12512" s="101"/>
      <c r="B12512" s="90"/>
      <c r="C12512" s="90"/>
    </row>
    <row r="12513">
      <c r="A12513" s="101"/>
      <c r="B12513" s="90"/>
      <c r="C12513" s="90"/>
    </row>
    <row r="12514">
      <c r="A12514" s="101"/>
      <c r="B12514" s="90"/>
      <c r="C12514" s="90"/>
    </row>
    <row r="12515">
      <c r="A12515" s="101"/>
      <c r="B12515" s="90"/>
      <c r="C12515" s="90"/>
    </row>
    <row r="12516">
      <c r="A12516" s="101"/>
      <c r="B12516" s="90"/>
      <c r="C12516" s="90"/>
    </row>
    <row r="12517">
      <c r="A12517" s="101"/>
      <c r="B12517" s="90"/>
      <c r="C12517" s="90"/>
    </row>
    <row r="12518">
      <c r="A12518" s="101"/>
      <c r="B12518" s="90"/>
      <c r="C12518" s="90"/>
    </row>
    <row r="12519">
      <c r="A12519" s="101"/>
      <c r="B12519" s="90"/>
      <c r="C12519" s="90"/>
    </row>
    <row r="12520">
      <c r="A12520" s="101"/>
      <c r="B12520" s="90"/>
      <c r="C12520" s="90"/>
    </row>
    <row r="12521">
      <c r="A12521" s="101"/>
      <c r="B12521" s="90"/>
      <c r="C12521" s="90"/>
    </row>
    <row r="12522">
      <c r="A12522" s="101"/>
      <c r="B12522" s="90"/>
      <c r="C12522" s="90"/>
    </row>
    <row r="12523">
      <c r="A12523" s="101"/>
      <c r="B12523" s="90"/>
      <c r="C12523" s="90"/>
    </row>
    <row r="12524">
      <c r="A12524" s="101"/>
      <c r="B12524" s="90"/>
      <c r="C12524" s="90"/>
    </row>
    <row r="12525">
      <c r="A12525" s="101"/>
      <c r="B12525" s="90"/>
      <c r="C12525" s="90"/>
    </row>
    <row r="12526">
      <c r="A12526" s="101"/>
      <c r="B12526" s="90"/>
      <c r="C12526" s="90"/>
    </row>
    <row r="12527">
      <c r="A12527" s="101"/>
      <c r="B12527" s="90"/>
      <c r="C12527" s="90"/>
    </row>
    <row r="12528">
      <c r="A12528" s="101"/>
      <c r="B12528" s="90"/>
      <c r="C12528" s="90"/>
    </row>
    <row r="12529">
      <c r="A12529" s="101"/>
      <c r="B12529" s="90"/>
      <c r="C12529" s="90"/>
    </row>
    <row r="12530">
      <c r="A12530" s="101"/>
      <c r="B12530" s="90"/>
      <c r="C12530" s="90"/>
    </row>
    <row r="12531">
      <c r="A12531" s="101"/>
      <c r="B12531" s="90"/>
      <c r="C12531" s="90"/>
    </row>
    <row r="12532">
      <c r="A12532" s="101"/>
      <c r="B12532" s="90"/>
      <c r="C12532" s="90"/>
    </row>
    <row r="12533">
      <c r="A12533" s="101"/>
      <c r="B12533" s="90"/>
      <c r="C12533" s="90"/>
    </row>
    <row r="12534">
      <c r="A12534" s="101"/>
      <c r="B12534" s="90"/>
      <c r="C12534" s="90"/>
    </row>
    <row r="12535">
      <c r="A12535" s="101"/>
      <c r="B12535" s="90"/>
      <c r="C12535" s="90"/>
    </row>
    <row r="12536">
      <c r="A12536" s="101"/>
      <c r="B12536" s="90"/>
      <c r="C12536" s="90"/>
    </row>
    <row r="12537">
      <c r="A12537" s="101"/>
      <c r="B12537" s="90"/>
      <c r="C12537" s="90"/>
    </row>
    <row r="12538">
      <c r="A12538" s="101"/>
      <c r="B12538" s="90"/>
      <c r="C12538" s="90"/>
    </row>
    <row r="12539">
      <c r="A12539" s="101"/>
      <c r="B12539" s="90"/>
      <c r="C12539" s="90"/>
    </row>
    <row r="12540">
      <c r="A12540" s="101"/>
      <c r="B12540" s="90"/>
      <c r="C12540" s="90"/>
    </row>
    <row r="12541">
      <c r="A12541" s="101"/>
      <c r="B12541" s="90"/>
      <c r="C12541" s="90"/>
    </row>
    <row r="12542">
      <c r="A12542" s="101"/>
      <c r="B12542" s="90"/>
      <c r="C12542" s="90"/>
    </row>
    <row r="12543">
      <c r="A12543" s="101"/>
      <c r="B12543" s="90"/>
      <c r="C12543" s="90"/>
    </row>
    <row r="12544">
      <c r="A12544" s="101"/>
      <c r="B12544" s="90"/>
      <c r="C12544" s="90"/>
    </row>
    <row r="12545">
      <c r="A12545" s="101"/>
      <c r="B12545" s="90"/>
      <c r="C12545" s="90"/>
    </row>
    <row r="12546">
      <c r="A12546" s="101"/>
      <c r="B12546" s="90"/>
      <c r="C12546" s="90"/>
    </row>
    <row r="12547">
      <c r="A12547" s="101"/>
      <c r="B12547" s="90"/>
      <c r="C12547" s="90"/>
    </row>
    <row r="12548">
      <c r="A12548" s="101"/>
      <c r="B12548" s="90"/>
      <c r="C12548" s="90"/>
    </row>
    <row r="12549">
      <c r="A12549" s="101"/>
      <c r="B12549" s="90"/>
      <c r="C12549" s="90"/>
    </row>
    <row r="12550">
      <c r="A12550" s="101"/>
      <c r="B12550" s="90"/>
      <c r="C12550" s="90"/>
    </row>
    <row r="12551">
      <c r="A12551" s="101"/>
      <c r="B12551" s="90"/>
      <c r="C12551" s="90"/>
    </row>
    <row r="12552">
      <c r="A12552" s="101"/>
      <c r="B12552" s="90"/>
      <c r="C12552" s="90"/>
    </row>
    <row r="12553">
      <c r="A12553" s="101"/>
      <c r="B12553" s="90"/>
      <c r="C12553" s="90"/>
    </row>
    <row r="12554">
      <c r="A12554" s="101"/>
      <c r="B12554" s="90"/>
      <c r="C12554" s="90"/>
    </row>
    <row r="12555">
      <c r="A12555" s="101"/>
      <c r="B12555" s="90"/>
      <c r="C12555" s="90"/>
    </row>
    <row r="12556">
      <c r="A12556" s="101"/>
      <c r="B12556" s="90"/>
      <c r="C12556" s="90"/>
    </row>
    <row r="12557">
      <c r="A12557" s="101"/>
      <c r="B12557" s="90"/>
      <c r="C12557" s="90"/>
    </row>
    <row r="12558">
      <c r="A12558" s="101"/>
      <c r="B12558" s="90"/>
      <c r="C12558" s="90"/>
    </row>
    <row r="12559">
      <c r="A12559" s="101"/>
      <c r="B12559" s="90"/>
      <c r="C12559" s="90"/>
    </row>
    <row r="12560">
      <c r="A12560" s="101"/>
      <c r="B12560" s="90"/>
      <c r="C12560" s="90"/>
    </row>
    <row r="12561">
      <c r="A12561" s="101"/>
      <c r="B12561" s="90"/>
      <c r="C12561" s="90"/>
    </row>
    <row r="12562">
      <c r="A12562" s="101"/>
      <c r="B12562" s="90"/>
      <c r="C12562" s="90"/>
    </row>
    <row r="12563">
      <c r="A12563" s="101"/>
      <c r="B12563" s="90"/>
      <c r="C12563" s="90"/>
    </row>
    <row r="12564">
      <c r="A12564" s="101"/>
      <c r="B12564" s="90"/>
      <c r="C12564" s="90"/>
    </row>
    <row r="12565">
      <c r="A12565" s="101"/>
      <c r="B12565" s="90"/>
      <c r="C12565" s="90"/>
    </row>
    <row r="12566">
      <c r="A12566" s="101"/>
      <c r="B12566" s="90"/>
      <c r="C12566" s="90"/>
    </row>
    <row r="12567">
      <c r="A12567" s="101"/>
      <c r="B12567" s="90"/>
      <c r="C12567" s="90"/>
    </row>
    <row r="12568">
      <c r="A12568" s="101"/>
      <c r="B12568" s="90"/>
      <c r="C12568" s="90"/>
    </row>
    <row r="12569">
      <c r="A12569" s="101"/>
      <c r="B12569" s="90"/>
      <c r="C12569" s="90"/>
    </row>
    <row r="12570">
      <c r="A12570" s="101"/>
      <c r="B12570" s="90"/>
      <c r="C12570" s="90"/>
    </row>
    <row r="12571">
      <c r="A12571" s="101"/>
      <c r="B12571" s="90"/>
      <c r="C12571" s="90"/>
    </row>
    <row r="12572">
      <c r="A12572" s="101"/>
      <c r="B12572" s="90"/>
      <c r="C12572" s="90"/>
    </row>
    <row r="12573">
      <c r="A12573" s="101"/>
      <c r="B12573" s="90"/>
      <c r="C12573" s="90"/>
    </row>
    <row r="12574">
      <c r="A12574" s="101"/>
      <c r="B12574" s="90"/>
      <c r="C12574" s="90"/>
    </row>
    <row r="12575">
      <c r="A12575" s="101"/>
      <c r="B12575" s="90"/>
      <c r="C12575" s="90"/>
    </row>
    <row r="12576">
      <c r="A12576" s="101"/>
      <c r="B12576" s="90"/>
      <c r="C12576" s="90"/>
    </row>
    <row r="12577">
      <c r="A12577" s="101"/>
      <c r="B12577" s="90"/>
      <c r="C12577" s="90"/>
    </row>
    <row r="12578">
      <c r="A12578" s="101"/>
      <c r="B12578" s="90"/>
      <c r="C12578" s="90"/>
    </row>
    <row r="12579">
      <c r="A12579" s="101"/>
      <c r="B12579" s="90"/>
      <c r="C12579" s="90"/>
    </row>
    <row r="12580">
      <c r="A12580" s="101"/>
      <c r="B12580" s="90"/>
      <c r="C12580" s="90"/>
    </row>
    <row r="12581">
      <c r="A12581" s="101"/>
      <c r="B12581" s="90"/>
      <c r="C12581" s="90"/>
    </row>
    <row r="12582">
      <c r="A12582" s="101"/>
      <c r="B12582" s="90"/>
      <c r="C12582" s="90"/>
    </row>
    <row r="12583">
      <c r="A12583" s="101"/>
      <c r="B12583" s="90"/>
      <c r="C12583" s="90"/>
    </row>
    <row r="12584">
      <c r="A12584" s="101"/>
      <c r="B12584" s="90"/>
      <c r="C12584" s="90"/>
    </row>
    <row r="12585">
      <c r="A12585" s="101"/>
      <c r="B12585" s="90"/>
      <c r="C12585" s="90"/>
    </row>
    <row r="12586">
      <c r="A12586" s="101"/>
      <c r="B12586" s="90"/>
      <c r="C12586" s="90"/>
    </row>
    <row r="12587">
      <c r="A12587" s="101"/>
      <c r="B12587" s="90"/>
      <c r="C12587" s="90"/>
    </row>
    <row r="12588">
      <c r="A12588" s="101"/>
      <c r="B12588" s="90"/>
      <c r="C12588" s="90"/>
    </row>
    <row r="12589">
      <c r="A12589" s="101"/>
      <c r="B12589" s="90"/>
      <c r="C12589" s="90"/>
    </row>
    <row r="12590">
      <c r="A12590" s="101"/>
      <c r="B12590" s="90"/>
      <c r="C12590" s="90"/>
    </row>
    <row r="12591">
      <c r="A12591" s="101"/>
      <c r="B12591" s="90"/>
      <c r="C12591" s="90"/>
    </row>
    <row r="12592">
      <c r="A12592" s="101"/>
      <c r="B12592" s="90"/>
      <c r="C12592" s="90"/>
    </row>
    <row r="12593">
      <c r="A12593" s="101"/>
      <c r="B12593" s="90"/>
      <c r="C12593" s="90"/>
    </row>
    <row r="12594">
      <c r="A12594" s="101"/>
      <c r="B12594" s="90"/>
      <c r="C12594" s="90"/>
    </row>
    <row r="12595">
      <c r="A12595" s="101"/>
      <c r="B12595" s="90"/>
      <c r="C12595" s="90"/>
    </row>
    <row r="12596">
      <c r="A12596" s="101"/>
      <c r="B12596" s="90"/>
      <c r="C12596" s="90"/>
    </row>
    <row r="12597">
      <c r="A12597" s="101"/>
      <c r="B12597" s="90"/>
      <c r="C12597" s="90"/>
    </row>
    <row r="12598">
      <c r="A12598" s="101"/>
      <c r="B12598" s="90"/>
      <c r="C12598" s="90"/>
    </row>
    <row r="12599">
      <c r="A12599" s="101"/>
      <c r="B12599" s="90"/>
      <c r="C12599" s="90"/>
    </row>
    <row r="12600">
      <c r="A12600" s="101"/>
      <c r="B12600" s="90"/>
      <c r="C12600" s="90"/>
    </row>
    <row r="12601">
      <c r="A12601" s="101"/>
      <c r="B12601" s="90"/>
      <c r="C12601" s="90"/>
    </row>
    <row r="12602">
      <c r="A12602" s="101"/>
      <c r="B12602" s="90"/>
      <c r="C12602" s="90"/>
    </row>
    <row r="12603">
      <c r="A12603" s="101"/>
      <c r="B12603" s="90"/>
      <c r="C12603" s="90"/>
    </row>
    <row r="12604">
      <c r="A12604" s="101"/>
      <c r="B12604" s="90"/>
      <c r="C12604" s="90"/>
    </row>
    <row r="12605">
      <c r="A12605" s="101"/>
      <c r="B12605" s="90"/>
      <c r="C12605" s="90"/>
    </row>
    <row r="12606">
      <c r="A12606" s="101"/>
      <c r="B12606" s="90"/>
      <c r="C12606" s="90"/>
    </row>
    <row r="12607">
      <c r="A12607" s="101"/>
      <c r="B12607" s="90"/>
      <c r="C12607" s="90"/>
    </row>
    <row r="12608">
      <c r="A12608" s="101"/>
      <c r="B12608" s="90"/>
      <c r="C12608" s="90"/>
    </row>
    <row r="12609">
      <c r="A12609" s="101"/>
      <c r="B12609" s="90"/>
      <c r="C12609" s="90"/>
    </row>
    <row r="12610">
      <c r="A12610" s="101"/>
      <c r="B12610" s="90"/>
      <c r="C12610" s="90"/>
    </row>
    <row r="12611">
      <c r="A12611" s="101"/>
      <c r="B12611" s="90"/>
      <c r="C12611" s="90"/>
    </row>
    <row r="12612">
      <c r="A12612" s="101"/>
      <c r="B12612" s="90"/>
      <c r="C12612" s="90"/>
    </row>
    <row r="12613">
      <c r="A12613" s="101"/>
      <c r="B12613" s="90"/>
      <c r="C12613" s="90"/>
    </row>
    <row r="12614">
      <c r="A12614" s="101"/>
      <c r="B12614" s="90"/>
      <c r="C12614" s="90"/>
    </row>
    <row r="12615">
      <c r="A12615" s="101"/>
      <c r="B12615" s="90"/>
      <c r="C12615" s="90"/>
    </row>
    <row r="12616">
      <c r="A12616" s="101"/>
      <c r="B12616" s="90"/>
      <c r="C12616" s="90"/>
    </row>
    <row r="12617">
      <c r="A12617" s="101"/>
      <c r="B12617" s="90"/>
      <c r="C12617" s="90"/>
    </row>
    <row r="12618">
      <c r="A12618" s="101"/>
      <c r="B12618" s="90"/>
      <c r="C12618" s="90"/>
    </row>
    <row r="12619">
      <c r="A12619" s="101"/>
      <c r="B12619" s="90"/>
      <c r="C12619" s="90"/>
    </row>
    <row r="12620">
      <c r="A12620" s="101"/>
      <c r="B12620" s="90"/>
      <c r="C12620" s="90"/>
    </row>
    <row r="12621">
      <c r="A12621" s="101"/>
      <c r="B12621" s="90"/>
      <c r="C12621" s="90"/>
    </row>
    <row r="12622">
      <c r="A12622" s="101"/>
      <c r="B12622" s="90"/>
      <c r="C12622" s="90"/>
    </row>
    <row r="12623">
      <c r="A12623" s="101"/>
      <c r="B12623" s="90"/>
      <c r="C12623" s="90"/>
    </row>
    <row r="12624">
      <c r="A12624" s="101"/>
      <c r="B12624" s="90"/>
      <c r="C12624" s="90"/>
    </row>
    <row r="12625">
      <c r="A12625" s="101"/>
      <c r="B12625" s="90"/>
      <c r="C12625" s="90"/>
    </row>
    <row r="12626">
      <c r="A12626" s="101"/>
      <c r="B12626" s="90"/>
      <c r="C12626" s="90"/>
    </row>
    <row r="12627">
      <c r="A12627" s="101"/>
      <c r="B12627" s="90"/>
      <c r="C12627" s="90"/>
    </row>
    <row r="12628">
      <c r="A12628" s="101"/>
      <c r="B12628" s="90"/>
      <c r="C12628" s="90"/>
    </row>
    <row r="12629">
      <c r="A12629" s="101"/>
      <c r="B12629" s="90"/>
      <c r="C12629" s="90"/>
    </row>
    <row r="12630">
      <c r="A12630" s="101"/>
      <c r="B12630" s="90"/>
      <c r="C12630" s="90"/>
    </row>
    <row r="12631">
      <c r="A12631" s="101"/>
      <c r="B12631" s="90"/>
      <c r="C12631" s="90"/>
    </row>
    <row r="12632">
      <c r="A12632" s="101"/>
      <c r="B12632" s="90"/>
      <c r="C12632" s="90"/>
    </row>
    <row r="12633">
      <c r="A12633" s="101"/>
      <c r="B12633" s="90"/>
      <c r="C12633" s="90"/>
    </row>
    <row r="12634">
      <c r="A12634" s="101"/>
      <c r="B12634" s="90"/>
      <c r="C12634" s="90"/>
    </row>
    <row r="12635">
      <c r="A12635" s="101"/>
      <c r="B12635" s="90"/>
      <c r="C12635" s="90"/>
    </row>
    <row r="12636">
      <c r="A12636" s="101"/>
      <c r="B12636" s="90"/>
      <c r="C12636" s="90"/>
    </row>
    <row r="12637">
      <c r="A12637" s="101"/>
      <c r="B12637" s="90"/>
      <c r="C12637" s="90"/>
    </row>
    <row r="12638">
      <c r="A12638" s="101"/>
      <c r="B12638" s="90"/>
      <c r="C12638" s="90"/>
    </row>
    <row r="12639">
      <c r="A12639" s="101"/>
      <c r="B12639" s="90"/>
      <c r="C12639" s="90"/>
    </row>
    <row r="12640">
      <c r="A12640" s="101"/>
      <c r="B12640" s="90"/>
      <c r="C12640" s="90"/>
    </row>
    <row r="12641">
      <c r="A12641" s="101"/>
      <c r="B12641" s="90"/>
      <c r="C12641" s="90"/>
    </row>
    <row r="12642">
      <c r="A12642" s="101"/>
      <c r="B12642" s="90"/>
      <c r="C12642" s="90"/>
    </row>
    <row r="12643">
      <c r="A12643" s="101"/>
      <c r="B12643" s="90"/>
      <c r="C12643" s="90"/>
    </row>
    <row r="12644">
      <c r="A12644" s="101"/>
      <c r="B12644" s="90"/>
      <c r="C12644" s="90"/>
    </row>
    <row r="12645">
      <c r="A12645" s="101"/>
      <c r="B12645" s="90"/>
      <c r="C12645" s="90"/>
    </row>
    <row r="12646">
      <c r="A12646" s="101"/>
      <c r="B12646" s="90"/>
      <c r="C12646" s="90"/>
    </row>
    <row r="12647">
      <c r="A12647" s="101"/>
      <c r="B12647" s="90"/>
      <c r="C12647" s="90"/>
    </row>
    <row r="12648">
      <c r="A12648" s="101"/>
      <c r="B12648" s="90"/>
      <c r="C12648" s="90"/>
    </row>
    <row r="12649">
      <c r="A12649" s="101"/>
      <c r="B12649" s="90"/>
      <c r="C12649" s="90"/>
    </row>
    <row r="12650">
      <c r="A12650" s="101"/>
      <c r="B12650" s="90"/>
      <c r="C12650" s="90"/>
    </row>
    <row r="12651">
      <c r="A12651" s="101"/>
      <c r="B12651" s="90"/>
      <c r="C12651" s="90"/>
    </row>
    <row r="12652">
      <c r="A12652" s="101"/>
      <c r="B12652" s="90"/>
      <c r="C12652" s="90"/>
    </row>
    <row r="12653">
      <c r="A12653" s="101"/>
      <c r="B12653" s="90"/>
      <c r="C12653" s="90"/>
    </row>
    <row r="12654">
      <c r="A12654" s="101"/>
      <c r="B12654" s="90"/>
      <c r="C12654" s="90"/>
    </row>
    <row r="12655">
      <c r="A12655" s="101"/>
      <c r="B12655" s="90"/>
      <c r="C12655" s="90"/>
    </row>
    <row r="12656">
      <c r="A12656" s="101"/>
      <c r="B12656" s="90"/>
      <c r="C12656" s="90"/>
    </row>
    <row r="12657">
      <c r="A12657" s="101"/>
      <c r="B12657" s="90"/>
      <c r="C12657" s="90"/>
    </row>
    <row r="12658">
      <c r="A12658" s="101"/>
      <c r="B12658" s="90"/>
      <c r="C12658" s="90"/>
    </row>
    <row r="12659">
      <c r="A12659" s="101"/>
      <c r="B12659" s="90"/>
      <c r="C12659" s="90"/>
    </row>
    <row r="12660">
      <c r="A12660" s="101"/>
      <c r="B12660" s="90"/>
      <c r="C12660" s="90"/>
    </row>
    <row r="12661">
      <c r="A12661" s="101"/>
      <c r="B12661" s="90"/>
      <c r="C12661" s="90"/>
    </row>
    <row r="12662">
      <c r="A12662" s="101"/>
      <c r="B12662" s="90"/>
      <c r="C12662" s="90"/>
    </row>
    <row r="12663">
      <c r="A12663" s="101"/>
      <c r="B12663" s="90"/>
      <c r="C12663" s="90"/>
    </row>
    <row r="12664">
      <c r="A12664" s="101"/>
      <c r="B12664" s="90"/>
      <c r="C12664" s="90"/>
    </row>
    <row r="12665">
      <c r="A12665" s="101"/>
      <c r="B12665" s="90"/>
      <c r="C12665" s="90"/>
    </row>
    <row r="12666">
      <c r="A12666" s="101"/>
      <c r="B12666" s="90"/>
      <c r="C12666" s="90"/>
    </row>
    <row r="12667">
      <c r="A12667" s="101"/>
      <c r="B12667" s="90"/>
      <c r="C12667" s="90"/>
    </row>
    <row r="12668">
      <c r="A12668" s="101"/>
      <c r="B12668" s="90"/>
      <c r="C12668" s="90"/>
    </row>
    <row r="12669">
      <c r="A12669" s="101"/>
      <c r="B12669" s="90"/>
      <c r="C12669" s="90"/>
    </row>
    <row r="12670">
      <c r="A12670" s="101"/>
      <c r="B12670" s="90"/>
      <c r="C12670" s="90"/>
    </row>
    <row r="12671">
      <c r="A12671" s="101"/>
      <c r="B12671" s="90"/>
      <c r="C12671" s="90"/>
    </row>
    <row r="12672">
      <c r="A12672" s="101"/>
      <c r="B12672" s="90"/>
      <c r="C12672" s="90"/>
    </row>
    <row r="12673">
      <c r="A12673" s="101"/>
      <c r="B12673" s="90"/>
      <c r="C12673" s="90"/>
    </row>
    <row r="12674">
      <c r="A12674" s="101"/>
      <c r="B12674" s="90"/>
      <c r="C12674" s="90"/>
    </row>
    <row r="12675">
      <c r="A12675" s="101"/>
      <c r="B12675" s="90"/>
      <c r="C12675" s="90"/>
    </row>
    <row r="12676">
      <c r="A12676" s="101"/>
      <c r="B12676" s="90"/>
      <c r="C12676" s="90"/>
    </row>
    <row r="12677">
      <c r="A12677" s="101"/>
      <c r="B12677" s="90"/>
      <c r="C12677" s="90"/>
    </row>
    <row r="12678">
      <c r="A12678" s="101"/>
      <c r="B12678" s="90"/>
      <c r="C12678" s="90"/>
    </row>
    <row r="12679">
      <c r="A12679" s="101"/>
      <c r="B12679" s="90"/>
      <c r="C12679" s="90"/>
    </row>
    <row r="12680">
      <c r="A12680" s="101"/>
      <c r="B12680" s="90"/>
      <c r="C12680" s="90"/>
    </row>
    <row r="12681">
      <c r="A12681" s="101"/>
      <c r="B12681" s="90"/>
      <c r="C12681" s="90"/>
    </row>
    <row r="12682">
      <c r="A12682" s="101"/>
      <c r="B12682" s="90"/>
      <c r="C12682" s="90"/>
    </row>
    <row r="12683">
      <c r="A12683" s="101"/>
      <c r="B12683" s="90"/>
      <c r="C12683" s="90"/>
    </row>
    <row r="12684">
      <c r="A12684" s="101"/>
      <c r="B12684" s="90"/>
      <c r="C12684" s="90"/>
    </row>
    <row r="12685">
      <c r="A12685" s="101"/>
      <c r="B12685" s="90"/>
      <c r="C12685" s="90"/>
    </row>
    <row r="12686">
      <c r="A12686" s="101"/>
      <c r="B12686" s="90"/>
      <c r="C12686" s="90"/>
    </row>
    <row r="12687">
      <c r="A12687" s="101"/>
      <c r="B12687" s="90"/>
      <c r="C12687" s="90"/>
    </row>
    <row r="12688">
      <c r="A12688" s="101"/>
      <c r="B12688" s="90"/>
      <c r="C12688" s="90"/>
    </row>
    <row r="12689">
      <c r="A12689" s="101"/>
      <c r="B12689" s="90"/>
      <c r="C12689" s="90"/>
    </row>
    <row r="12690">
      <c r="A12690" s="101"/>
      <c r="B12690" s="90"/>
      <c r="C12690" s="90"/>
    </row>
    <row r="12691">
      <c r="A12691" s="101"/>
      <c r="B12691" s="90"/>
      <c r="C12691" s="90"/>
    </row>
    <row r="12692">
      <c r="A12692" s="101"/>
      <c r="B12692" s="90"/>
      <c r="C12692" s="90"/>
    </row>
    <row r="12693">
      <c r="A12693" s="101"/>
      <c r="B12693" s="90"/>
      <c r="C12693" s="90"/>
    </row>
    <row r="12694">
      <c r="A12694" s="101"/>
      <c r="B12694" s="90"/>
      <c r="C12694" s="90"/>
    </row>
    <row r="12695">
      <c r="A12695" s="101"/>
      <c r="B12695" s="90"/>
      <c r="C12695" s="90"/>
    </row>
    <row r="12696">
      <c r="A12696" s="101"/>
      <c r="B12696" s="90"/>
      <c r="C12696" s="90"/>
    </row>
    <row r="12697">
      <c r="A12697" s="101"/>
      <c r="B12697" s="90"/>
      <c r="C12697" s="90"/>
    </row>
    <row r="12698">
      <c r="A12698" s="101"/>
      <c r="B12698" s="90"/>
      <c r="C12698" s="90"/>
    </row>
    <row r="12699">
      <c r="A12699" s="101"/>
      <c r="B12699" s="90"/>
      <c r="C12699" s="90"/>
    </row>
    <row r="12700">
      <c r="A12700" s="101"/>
      <c r="B12700" s="90"/>
      <c r="C12700" s="90"/>
    </row>
    <row r="12701">
      <c r="A12701" s="101"/>
      <c r="B12701" s="90"/>
      <c r="C12701" s="90"/>
    </row>
    <row r="12702">
      <c r="A12702" s="101"/>
      <c r="B12702" s="90"/>
      <c r="C12702" s="90"/>
    </row>
    <row r="12703">
      <c r="A12703" s="101"/>
      <c r="B12703" s="90"/>
      <c r="C12703" s="90"/>
    </row>
    <row r="12704">
      <c r="A12704" s="101"/>
      <c r="B12704" s="90"/>
      <c r="C12704" s="90"/>
    </row>
    <row r="12705">
      <c r="A12705" s="101"/>
      <c r="B12705" s="90"/>
      <c r="C12705" s="90"/>
    </row>
    <row r="12706">
      <c r="A12706" s="101"/>
      <c r="B12706" s="90"/>
      <c r="C12706" s="90"/>
    </row>
    <row r="12707">
      <c r="A12707" s="101"/>
      <c r="B12707" s="90"/>
      <c r="C12707" s="90"/>
    </row>
    <row r="12708">
      <c r="A12708" s="101"/>
      <c r="B12708" s="90"/>
      <c r="C12708" s="90"/>
    </row>
    <row r="12709">
      <c r="A12709" s="101"/>
      <c r="B12709" s="90"/>
      <c r="C12709" s="90"/>
    </row>
    <row r="12710">
      <c r="A12710" s="101"/>
      <c r="B12710" s="90"/>
      <c r="C12710" s="90"/>
    </row>
    <row r="12711">
      <c r="A12711" s="101"/>
      <c r="B12711" s="90"/>
      <c r="C12711" s="90"/>
    </row>
    <row r="12712">
      <c r="A12712" s="101"/>
      <c r="B12712" s="90"/>
      <c r="C12712" s="90"/>
    </row>
    <row r="12713">
      <c r="A12713" s="101"/>
      <c r="B12713" s="90"/>
      <c r="C12713" s="90"/>
    </row>
    <row r="12714">
      <c r="A12714" s="101"/>
      <c r="B12714" s="90"/>
      <c r="C12714" s="90"/>
    </row>
    <row r="12715">
      <c r="A12715" s="101"/>
      <c r="B12715" s="90"/>
      <c r="C12715" s="90"/>
    </row>
    <row r="12716">
      <c r="A12716" s="101"/>
      <c r="B12716" s="90"/>
      <c r="C12716" s="90"/>
    </row>
    <row r="12717">
      <c r="A12717" s="101"/>
      <c r="B12717" s="90"/>
      <c r="C12717" s="90"/>
    </row>
    <row r="12718">
      <c r="A12718" s="101"/>
      <c r="B12718" s="90"/>
      <c r="C12718" s="90"/>
    </row>
    <row r="12719">
      <c r="A12719" s="101"/>
      <c r="B12719" s="90"/>
      <c r="C12719" s="90"/>
    </row>
    <row r="12720">
      <c r="A12720" s="101"/>
      <c r="B12720" s="90"/>
      <c r="C12720" s="90"/>
    </row>
    <row r="12721">
      <c r="A12721" s="101"/>
      <c r="B12721" s="90"/>
      <c r="C12721" s="90"/>
    </row>
    <row r="12722">
      <c r="A12722" s="101"/>
      <c r="B12722" s="90"/>
      <c r="C12722" s="90"/>
    </row>
    <row r="12723">
      <c r="A12723" s="101"/>
      <c r="B12723" s="90"/>
      <c r="C12723" s="90"/>
    </row>
    <row r="12724">
      <c r="A12724" s="101"/>
      <c r="B12724" s="90"/>
      <c r="C12724" s="90"/>
    </row>
    <row r="12725">
      <c r="A12725" s="101"/>
      <c r="B12725" s="90"/>
      <c r="C12725" s="90"/>
    </row>
    <row r="12726">
      <c r="A12726" s="101"/>
      <c r="B12726" s="90"/>
      <c r="C12726" s="90"/>
    </row>
    <row r="12727">
      <c r="A12727" s="101"/>
      <c r="B12727" s="90"/>
      <c r="C12727" s="90"/>
    </row>
    <row r="12728">
      <c r="A12728" s="101"/>
      <c r="B12728" s="90"/>
      <c r="C12728" s="90"/>
    </row>
    <row r="12729">
      <c r="A12729" s="101"/>
      <c r="B12729" s="90"/>
      <c r="C12729" s="90"/>
    </row>
    <row r="12730">
      <c r="A12730" s="101"/>
      <c r="B12730" s="90"/>
      <c r="C12730" s="90"/>
    </row>
    <row r="12731">
      <c r="A12731" s="101"/>
      <c r="B12731" s="90"/>
      <c r="C12731" s="90"/>
    </row>
    <row r="12732">
      <c r="A12732" s="101"/>
      <c r="B12732" s="90"/>
      <c r="C12732" s="90"/>
    </row>
    <row r="12733">
      <c r="A12733" s="101"/>
      <c r="B12733" s="90"/>
      <c r="C12733" s="90"/>
    </row>
    <row r="12734">
      <c r="A12734" s="101"/>
      <c r="B12734" s="90"/>
      <c r="C12734" s="90"/>
    </row>
    <row r="12735">
      <c r="A12735" s="101"/>
      <c r="B12735" s="90"/>
      <c r="C12735" s="90"/>
    </row>
    <row r="12736">
      <c r="A12736" s="101"/>
      <c r="B12736" s="90"/>
      <c r="C12736" s="90"/>
    </row>
    <row r="12737">
      <c r="A12737" s="101"/>
      <c r="B12737" s="90"/>
      <c r="C12737" s="90"/>
    </row>
    <row r="12738">
      <c r="A12738" s="101"/>
      <c r="B12738" s="90"/>
      <c r="C12738" s="90"/>
    </row>
    <row r="12739">
      <c r="A12739" s="101"/>
      <c r="B12739" s="90"/>
      <c r="C12739" s="90"/>
    </row>
    <row r="12740">
      <c r="A12740" s="101"/>
      <c r="B12740" s="90"/>
      <c r="C12740" s="90"/>
    </row>
    <row r="12741">
      <c r="A12741" s="101"/>
      <c r="B12741" s="90"/>
      <c r="C12741" s="90"/>
    </row>
    <row r="12742">
      <c r="A12742" s="101"/>
      <c r="B12742" s="90"/>
      <c r="C12742" s="90"/>
    </row>
    <row r="12743">
      <c r="A12743" s="101"/>
      <c r="B12743" s="90"/>
      <c r="C12743" s="90"/>
    </row>
    <row r="12744">
      <c r="A12744" s="101"/>
      <c r="B12744" s="90"/>
      <c r="C12744" s="90"/>
    </row>
    <row r="12745">
      <c r="A12745" s="101"/>
      <c r="B12745" s="90"/>
      <c r="C12745" s="90"/>
    </row>
    <row r="12746">
      <c r="A12746" s="101"/>
      <c r="B12746" s="90"/>
      <c r="C12746" s="90"/>
    </row>
    <row r="12747">
      <c r="A12747" s="101"/>
      <c r="B12747" s="90"/>
      <c r="C12747" s="90"/>
    </row>
    <row r="12748">
      <c r="A12748" s="101"/>
      <c r="B12748" s="90"/>
      <c r="C12748" s="90"/>
    </row>
    <row r="12749">
      <c r="A12749" s="101"/>
      <c r="B12749" s="90"/>
      <c r="C12749" s="90"/>
    </row>
    <row r="12750">
      <c r="A12750" s="101"/>
      <c r="B12750" s="90"/>
      <c r="C12750" s="90"/>
    </row>
    <row r="12751">
      <c r="A12751" s="101"/>
      <c r="B12751" s="90"/>
      <c r="C12751" s="90"/>
    </row>
    <row r="12752">
      <c r="A12752" s="101"/>
      <c r="B12752" s="90"/>
      <c r="C12752" s="90"/>
    </row>
    <row r="12753">
      <c r="A12753" s="101"/>
      <c r="B12753" s="90"/>
      <c r="C12753" s="90"/>
    </row>
    <row r="12754">
      <c r="A12754" s="101"/>
      <c r="B12754" s="90"/>
      <c r="C12754" s="90"/>
    </row>
    <row r="12755">
      <c r="A12755" s="101"/>
      <c r="B12755" s="90"/>
      <c r="C12755" s="90"/>
    </row>
    <row r="12756">
      <c r="A12756" s="101"/>
      <c r="B12756" s="90"/>
      <c r="C12756" s="90"/>
    </row>
    <row r="12757">
      <c r="A12757" s="101"/>
      <c r="B12757" s="90"/>
      <c r="C12757" s="90"/>
    </row>
    <row r="12758">
      <c r="A12758" s="101"/>
      <c r="B12758" s="90"/>
      <c r="C12758" s="90"/>
    </row>
    <row r="12759">
      <c r="A12759" s="101"/>
      <c r="B12759" s="90"/>
      <c r="C12759" s="90"/>
    </row>
    <row r="12760">
      <c r="A12760" s="101"/>
      <c r="B12760" s="90"/>
      <c r="C12760" s="90"/>
    </row>
    <row r="12761">
      <c r="A12761" s="101"/>
      <c r="B12761" s="90"/>
      <c r="C12761" s="90"/>
    </row>
    <row r="12762">
      <c r="A12762" s="101"/>
      <c r="B12762" s="90"/>
      <c r="C12762" s="90"/>
    </row>
    <row r="12763">
      <c r="A12763" s="101"/>
      <c r="B12763" s="90"/>
      <c r="C12763" s="90"/>
    </row>
    <row r="12764">
      <c r="A12764" s="101"/>
      <c r="B12764" s="90"/>
      <c r="C12764" s="90"/>
    </row>
    <row r="12765">
      <c r="A12765" s="101"/>
      <c r="B12765" s="90"/>
      <c r="C12765" s="90"/>
    </row>
    <row r="12766">
      <c r="A12766" s="101"/>
      <c r="B12766" s="90"/>
      <c r="C12766" s="90"/>
    </row>
    <row r="12767">
      <c r="A12767" s="101"/>
      <c r="B12767" s="90"/>
      <c r="C12767" s="90"/>
    </row>
    <row r="12768">
      <c r="A12768" s="101"/>
      <c r="B12768" s="90"/>
      <c r="C12768" s="90"/>
    </row>
    <row r="12769">
      <c r="A12769" s="101"/>
      <c r="B12769" s="90"/>
      <c r="C12769" s="90"/>
    </row>
    <row r="12770">
      <c r="A12770" s="101"/>
      <c r="B12770" s="90"/>
      <c r="C12770" s="90"/>
    </row>
    <row r="12771">
      <c r="A12771" s="101"/>
      <c r="B12771" s="90"/>
      <c r="C12771" s="90"/>
    </row>
    <row r="12772">
      <c r="A12772" s="101"/>
      <c r="B12772" s="90"/>
      <c r="C12772" s="90"/>
    </row>
    <row r="12773">
      <c r="A12773" s="101"/>
      <c r="B12773" s="90"/>
      <c r="C12773" s="90"/>
    </row>
    <row r="12774">
      <c r="A12774" s="101"/>
      <c r="B12774" s="90"/>
      <c r="C12774" s="90"/>
    </row>
    <row r="12775">
      <c r="A12775" s="101"/>
      <c r="B12775" s="90"/>
      <c r="C12775" s="90"/>
    </row>
    <row r="12776">
      <c r="A12776" s="101"/>
      <c r="B12776" s="90"/>
      <c r="C12776" s="90"/>
    </row>
    <row r="12777">
      <c r="A12777" s="101"/>
      <c r="B12777" s="90"/>
      <c r="C12777" s="90"/>
    </row>
    <row r="12778">
      <c r="A12778" s="101"/>
      <c r="B12778" s="90"/>
      <c r="C12778" s="90"/>
    </row>
    <row r="12779">
      <c r="A12779" s="101"/>
      <c r="B12779" s="90"/>
      <c r="C12779" s="90"/>
    </row>
    <row r="12780">
      <c r="A12780" s="101"/>
      <c r="B12780" s="90"/>
      <c r="C12780" s="90"/>
    </row>
    <row r="12781">
      <c r="A12781" s="101"/>
      <c r="B12781" s="90"/>
      <c r="C12781" s="90"/>
    </row>
    <row r="12782">
      <c r="A12782" s="101"/>
      <c r="B12782" s="90"/>
      <c r="C12782" s="90"/>
    </row>
    <row r="12783">
      <c r="A12783" s="101"/>
      <c r="B12783" s="90"/>
      <c r="C12783" s="90"/>
    </row>
    <row r="12784">
      <c r="A12784" s="101"/>
      <c r="B12784" s="90"/>
      <c r="C12784" s="90"/>
    </row>
    <row r="12785">
      <c r="A12785" s="101"/>
      <c r="B12785" s="90"/>
      <c r="C12785" s="90"/>
    </row>
    <row r="12786">
      <c r="A12786" s="101"/>
      <c r="B12786" s="90"/>
      <c r="C12786" s="90"/>
    </row>
    <row r="12787">
      <c r="A12787" s="101"/>
      <c r="B12787" s="90"/>
      <c r="C12787" s="90"/>
    </row>
    <row r="12788">
      <c r="A12788" s="101"/>
      <c r="B12788" s="90"/>
      <c r="C12788" s="90"/>
    </row>
    <row r="12789">
      <c r="A12789" s="101"/>
      <c r="B12789" s="90"/>
      <c r="C12789" s="90"/>
    </row>
    <row r="12790">
      <c r="A12790" s="101"/>
      <c r="B12790" s="90"/>
      <c r="C12790" s="90"/>
    </row>
    <row r="12791">
      <c r="A12791" s="101"/>
      <c r="B12791" s="90"/>
      <c r="C12791" s="90"/>
    </row>
    <row r="12792">
      <c r="A12792" s="101"/>
      <c r="B12792" s="90"/>
      <c r="C12792" s="90"/>
    </row>
    <row r="12793">
      <c r="A12793" s="101"/>
      <c r="B12793" s="90"/>
      <c r="C12793" s="90"/>
    </row>
    <row r="12794">
      <c r="A12794" s="101"/>
      <c r="B12794" s="90"/>
      <c r="C12794" s="90"/>
    </row>
    <row r="12795">
      <c r="A12795" s="101"/>
      <c r="B12795" s="90"/>
      <c r="C12795" s="90"/>
    </row>
    <row r="12796">
      <c r="A12796" s="101"/>
      <c r="B12796" s="90"/>
      <c r="C12796" s="90"/>
    </row>
    <row r="12797">
      <c r="A12797" s="101"/>
      <c r="B12797" s="90"/>
      <c r="C12797" s="90"/>
    </row>
    <row r="12798">
      <c r="A12798" s="101"/>
      <c r="B12798" s="90"/>
      <c r="C12798" s="90"/>
    </row>
    <row r="12799">
      <c r="A12799" s="101"/>
      <c r="B12799" s="90"/>
      <c r="C12799" s="90"/>
    </row>
    <row r="12800">
      <c r="A12800" s="101"/>
      <c r="B12800" s="90"/>
      <c r="C12800" s="90"/>
    </row>
    <row r="12801">
      <c r="A12801" s="101"/>
      <c r="B12801" s="90"/>
      <c r="C12801" s="90"/>
    </row>
    <row r="12802">
      <c r="A12802" s="101"/>
      <c r="B12802" s="90"/>
      <c r="C12802" s="90"/>
    </row>
    <row r="12803">
      <c r="A12803" s="101"/>
      <c r="B12803" s="90"/>
      <c r="C12803" s="90"/>
    </row>
    <row r="12804">
      <c r="A12804" s="101"/>
      <c r="B12804" s="90"/>
      <c r="C12804" s="90"/>
    </row>
    <row r="12805">
      <c r="A12805" s="101"/>
      <c r="B12805" s="90"/>
      <c r="C12805" s="90"/>
    </row>
    <row r="12806">
      <c r="A12806" s="101"/>
      <c r="B12806" s="90"/>
      <c r="C12806" s="90"/>
    </row>
    <row r="12807">
      <c r="A12807" s="101"/>
      <c r="B12807" s="90"/>
      <c r="C12807" s="90"/>
    </row>
    <row r="12808">
      <c r="A12808" s="101"/>
      <c r="B12808" s="90"/>
      <c r="C12808" s="90"/>
    </row>
    <row r="12809">
      <c r="A12809" s="101"/>
      <c r="B12809" s="90"/>
      <c r="C12809" s="90"/>
    </row>
    <row r="12810">
      <c r="A12810" s="101"/>
      <c r="B12810" s="90"/>
      <c r="C12810" s="90"/>
    </row>
    <row r="12811">
      <c r="A12811" s="101"/>
      <c r="B12811" s="90"/>
      <c r="C12811" s="90"/>
    </row>
    <row r="12812">
      <c r="A12812" s="101"/>
      <c r="B12812" s="90"/>
      <c r="C12812" s="90"/>
    </row>
    <row r="12813">
      <c r="A12813" s="101"/>
      <c r="B12813" s="90"/>
      <c r="C12813" s="90"/>
    </row>
    <row r="12814">
      <c r="A12814" s="101"/>
      <c r="B12814" s="90"/>
      <c r="C12814" s="90"/>
    </row>
    <row r="12815">
      <c r="A12815" s="101"/>
      <c r="B12815" s="90"/>
      <c r="C12815" s="90"/>
    </row>
    <row r="12816">
      <c r="A12816" s="101"/>
      <c r="B12816" s="90"/>
      <c r="C12816" s="90"/>
    </row>
    <row r="12817">
      <c r="A12817" s="101"/>
      <c r="B12817" s="90"/>
      <c r="C12817" s="90"/>
    </row>
    <row r="12818">
      <c r="A12818" s="101"/>
      <c r="B12818" s="90"/>
      <c r="C12818" s="90"/>
    </row>
    <row r="12819">
      <c r="A12819" s="101"/>
      <c r="B12819" s="90"/>
      <c r="C12819" s="90"/>
    </row>
    <row r="12820">
      <c r="A12820" s="101"/>
      <c r="B12820" s="90"/>
      <c r="C12820" s="90"/>
    </row>
    <row r="12821">
      <c r="A12821" s="101"/>
      <c r="B12821" s="90"/>
      <c r="C12821" s="90"/>
    </row>
    <row r="12822">
      <c r="A12822" s="101"/>
      <c r="B12822" s="90"/>
      <c r="C12822" s="90"/>
    </row>
    <row r="12823">
      <c r="A12823" s="101"/>
      <c r="B12823" s="90"/>
      <c r="C12823" s="90"/>
    </row>
    <row r="12824">
      <c r="A12824" s="101"/>
      <c r="B12824" s="90"/>
      <c r="C12824" s="90"/>
    </row>
    <row r="12825">
      <c r="A12825" s="101"/>
      <c r="B12825" s="90"/>
      <c r="C12825" s="90"/>
    </row>
    <row r="12826">
      <c r="A12826" s="101"/>
      <c r="B12826" s="90"/>
      <c r="C12826" s="90"/>
    </row>
    <row r="12827">
      <c r="A12827" s="101"/>
      <c r="B12827" s="90"/>
      <c r="C12827" s="90"/>
    </row>
    <row r="12828">
      <c r="A12828" s="101"/>
      <c r="B12828" s="90"/>
      <c r="C12828" s="90"/>
    </row>
    <row r="12829">
      <c r="A12829" s="101"/>
      <c r="B12829" s="90"/>
      <c r="C12829" s="90"/>
    </row>
    <row r="12830">
      <c r="A12830" s="101"/>
      <c r="B12830" s="90"/>
      <c r="C12830" s="90"/>
    </row>
    <row r="12831">
      <c r="A12831" s="101"/>
      <c r="B12831" s="90"/>
      <c r="C12831" s="90"/>
    </row>
    <row r="12832">
      <c r="A12832" s="101"/>
      <c r="B12832" s="90"/>
      <c r="C12832" s="90"/>
    </row>
    <row r="12833">
      <c r="A12833" s="101"/>
      <c r="B12833" s="90"/>
      <c r="C12833" s="90"/>
    </row>
    <row r="12834">
      <c r="A12834" s="101"/>
      <c r="B12834" s="90"/>
      <c r="C12834" s="90"/>
    </row>
    <row r="12835">
      <c r="A12835" s="101"/>
      <c r="B12835" s="90"/>
      <c r="C12835" s="90"/>
    </row>
    <row r="12836">
      <c r="A12836" s="101"/>
      <c r="B12836" s="90"/>
      <c r="C12836" s="90"/>
    </row>
    <row r="12837">
      <c r="A12837" s="101"/>
      <c r="B12837" s="90"/>
      <c r="C12837" s="90"/>
    </row>
    <row r="12838">
      <c r="A12838" s="101"/>
      <c r="B12838" s="90"/>
      <c r="C12838" s="90"/>
    </row>
    <row r="12839">
      <c r="A12839" s="101"/>
      <c r="B12839" s="90"/>
      <c r="C12839" s="90"/>
    </row>
    <row r="12840">
      <c r="A12840" s="101"/>
      <c r="B12840" s="90"/>
      <c r="C12840" s="90"/>
    </row>
    <row r="12841">
      <c r="A12841" s="101"/>
      <c r="B12841" s="90"/>
      <c r="C12841" s="90"/>
    </row>
    <row r="12842">
      <c r="A12842" s="101"/>
      <c r="B12842" s="90"/>
      <c r="C12842" s="90"/>
    </row>
    <row r="12843">
      <c r="A12843" s="101"/>
      <c r="B12843" s="90"/>
      <c r="C12843" s="90"/>
    </row>
    <row r="12844">
      <c r="A12844" s="101"/>
      <c r="B12844" s="90"/>
      <c r="C12844" s="90"/>
    </row>
    <row r="12845">
      <c r="A12845" s="101"/>
      <c r="B12845" s="90"/>
      <c r="C12845" s="90"/>
    </row>
    <row r="12846">
      <c r="A12846" s="101"/>
      <c r="B12846" s="90"/>
      <c r="C12846" s="90"/>
    </row>
    <row r="12847">
      <c r="A12847" s="101"/>
      <c r="B12847" s="90"/>
      <c r="C12847" s="90"/>
    </row>
    <row r="12848">
      <c r="A12848" s="101"/>
      <c r="B12848" s="90"/>
      <c r="C12848" s="90"/>
    </row>
    <row r="12849">
      <c r="A12849" s="101"/>
      <c r="B12849" s="90"/>
      <c r="C12849" s="90"/>
    </row>
    <row r="12850">
      <c r="A12850" s="101"/>
      <c r="B12850" s="90"/>
      <c r="C12850" s="90"/>
    </row>
    <row r="12851">
      <c r="A12851" s="101"/>
      <c r="B12851" s="90"/>
      <c r="C12851" s="90"/>
    </row>
    <row r="12852">
      <c r="A12852" s="101"/>
      <c r="B12852" s="90"/>
      <c r="C12852" s="90"/>
    </row>
    <row r="12853">
      <c r="A12853" s="101"/>
      <c r="B12853" s="90"/>
      <c r="C12853" s="90"/>
    </row>
    <row r="12854">
      <c r="A12854" s="101"/>
      <c r="B12854" s="90"/>
      <c r="C12854" s="90"/>
    </row>
    <row r="12855">
      <c r="A12855" s="101"/>
      <c r="B12855" s="90"/>
      <c r="C12855" s="90"/>
    </row>
    <row r="12856">
      <c r="A12856" s="101"/>
      <c r="B12856" s="90"/>
      <c r="C12856" s="90"/>
    </row>
    <row r="12857">
      <c r="A12857" s="101"/>
      <c r="B12857" s="90"/>
      <c r="C12857" s="90"/>
    </row>
    <row r="12858">
      <c r="A12858" s="101"/>
      <c r="B12858" s="90"/>
      <c r="C12858" s="90"/>
    </row>
    <row r="12859">
      <c r="A12859" s="101"/>
      <c r="B12859" s="90"/>
      <c r="C12859" s="90"/>
    </row>
    <row r="12860">
      <c r="A12860" s="101"/>
      <c r="B12860" s="90"/>
      <c r="C12860" s="90"/>
    </row>
    <row r="12861">
      <c r="A12861" s="101"/>
      <c r="B12861" s="90"/>
      <c r="C12861" s="90"/>
    </row>
    <row r="12862">
      <c r="A12862" s="101"/>
      <c r="B12862" s="90"/>
      <c r="C12862" s="90"/>
    </row>
    <row r="12863">
      <c r="A12863" s="101"/>
      <c r="B12863" s="90"/>
      <c r="C12863" s="90"/>
    </row>
    <row r="12864">
      <c r="A12864" s="101"/>
      <c r="B12864" s="90"/>
      <c r="C12864" s="90"/>
    </row>
    <row r="12865">
      <c r="A12865" s="101"/>
      <c r="B12865" s="90"/>
      <c r="C12865" s="90"/>
    </row>
    <row r="12866">
      <c r="A12866" s="101"/>
      <c r="B12866" s="90"/>
      <c r="C12866" s="90"/>
    </row>
    <row r="12867">
      <c r="A12867" s="101"/>
      <c r="B12867" s="90"/>
      <c r="C12867" s="90"/>
    </row>
    <row r="12868">
      <c r="A12868" s="101"/>
      <c r="B12868" s="90"/>
      <c r="C12868" s="90"/>
    </row>
    <row r="12869">
      <c r="A12869" s="101"/>
      <c r="B12869" s="90"/>
      <c r="C12869" s="90"/>
    </row>
    <row r="12870">
      <c r="A12870" s="101"/>
      <c r="B12870" s="90"/>
      <c r="C12870" s="90"/>
    </row>
    <row r="12871">
      <c r="A12871" s="101"/>
      <c r="B12871" s="90"/>
      <c r="C12871" s="90"/>
    </row>
    <row r="12872">
      <c r="A12872" s="101"/>
      <c r="B12872" s="90"/>
      <c r="C12872" s="90"/>
    </row>
    <row r="12873">
      <c r="A12873" s="101"/>
      <c r="B12873" s="90"/>
      <c r="C12873" s="90"/>
    </row>
    <row r="12874">
      <c r="A12874" s="101"/>
      <c r="B12874" s="90"/>
      <c r="C12874" s="90"/>
    </row>
    <row r="12875">
      <c r="A12875" s="101"/>
      <c r="B12875" s="90"/>
      <c r="C12875" s="90"/>
    </row>
    <row r="12876">
      <c r="A12876" s="101"/>
      <c r="B12876" s="90"/>
      <c r="C12876" s="90"/>
    </row>
    <row r="12877">
      <c r="A12877" s="101"/>
      <c r="B12877" s="90"/>
      <c r="C12877" s="90"/>
    </row>
    <row r="12878">
      <c r="A12878" s="101"/>
      <c r="B12878" s="90"/>
      <c r="C12878" s="90"/>
    </row>
    <row r="12879">
      <c r="A12879" s="101"/>
      <c r="B12879" s="90"/>
      <c r="C12879" s="90"/>
    </row>
    <row r="12880">
      <c r="A12880" s="101"/>
      <c r="B12880" s="90"/>
      <c r="C12880" s="90"/>
    </row>
    <row r="12881">
      <c r="A12881" s="101"/>
      <c r="B12881" s="90"/>
      <c r="C12881" s="90"/>
    </row>
    <row r="12882">
      <c r="A12882" s="101"/>
      <c r="B12882" s="90"/>
      <c r="C12882" s="90"/>
    </row>
    <row r="12883">
      <c r="A12883" s="101"/>
      <c r="B12883" s="90"/>
      <c r="C12883" s="90"/>
    </row>
    <row r="12884">
      <c r="A12884" s="101"/>
      <c r="B12884" s="90"/>
      <c r="C12884" s="90"/>
    </row>
    <row r="12885">
      <c r="A12885" s="101"/>
      <c r="B12885" s="90"/>
      <c r="C12885" s="90"/>
    </row>
    <row r="12886">
      <c r="A12886" s="101"/>
      <c r="B12886" s="90"/>
      <c r="C12886" s="90"/>
    </row>
    <row r="12887">
      <c r="A12887" s="101"/>
      <c r="B12887" s="90"/>
      <c r="C12887" s="90"/>
    </row>
    <row r="12888">
      <c r="A12888" s="101"/>
      <c r="B12888" s="90"/>
      <c r="C12888" s="90"/>
    </row>
    <row r="12889">
      <c r="A12889" s="101"/>
      <c r="B12889" s="90"/>
      <c r="C12889" s="90"/>
    </row>
    <row r="12890">
      <c r="A12890" s="101"/>
      <c r="B12890" s="90"/>
      <c r="C12890" s="90"/>
    </row>
    <row r="12891">
      <c r="A12891" s="101"/>
      <c r="B12891" s="90"/>
      <c r="C12891" s="90"/>
    </row>
    <row r="12892">
      <c r="A12892" s="101"/>
      <c r="B12892" s="90"/>
      <c r="C12892" s="90"/>
    </row>
    <row r="12893">
      <c r="A12893" s="101"/>
      <c r="B12893" s="90"/>
      <c r="C12893" s="90"/>
    </row>
    <row r="12894">
      <c r="A12894" s="101"/>
      <c r="B12894" s="90"/>
      <c r="C12894" s="90"/>
    </row>
    <row r="12895">
      <c r="A12895" s="101"/>
      <c r="B12895" s="90"/>
      <c r="C12895" s="90"/>
    </row>
    <row r="12896">
      <c r="A12896" s="101"/>
      <c r="B12896" s="90"/>
      <c r="C12896" s="90"/>
    </row>
    <row r="12897">
      <c r="A12897" s="101"/>
      <c r="B12897" s="90"/>
      <c r="C12897" s="90"/>
    </row>
    <row r="12898">
      <c r="A12898" s="101"/>
      <c r="B12898" s="90"/>
      <c r="C12898" s="90"/>
    </row>
    <row r="12899">
      <c r="A12899" s="101"/>
      <c r="B12899" s="90"/>
      <c r="C12899" s="90"/>
    </row>
    <row r="12900">
      <c r="A12900" s="101"/>
      <c r="B12900" s="90"/>
      <c r="C12900" s="90"/>
    </row>
    <row r="12901">
      <c r="A12901" s="101"/>
      <c r="B12901" s="90"/>
      <c r="C12901" s="90"/>
    </row>
    <row r="12902">
      <c r="A12902" s="101"/>
      <c r="B12902" s="90"/>
      <c r="C12902" s="90"/>
    </row>
    <row r="12903">
      <c r="A12903" s="101"/>
      <c r="B12903" s="90"/>
      <c r="C12903" s="90"/>
    </row>
    <row r="12904">
      <c r="A12904" s="101"/>
      <c r="B12904" s="90"/>
      <c r="C12904" s="90"/>
    </row>
    <row r="12905">
      <c r="A12905" s="101"/>
      <c r="B12905" s="90"/>
      <c r="C12905" s="90"/>
    </row>
    <row r="12906">
      <c r="A12906" s="101"/>
      <c r="B12906" s="90"/>
      <c r="C12906" s="90"/>
    </row>
    <row r="12907">
      <c r="A12907" s="101"/>
      <c r="B12907" s="90"/>
      <c r="C12907" s="90"/>
    </row>
    <row r="12908">
      <c r="A12908" s="101"/>
      <c r="B12908" s="90"/>
      <c r="C12908" s="90"/>
    </row>
    <row r="12909">
      <c r="A12909" s="101"/>
      <c r="B12909" s="90"/>
      <c r="C12909" s="90"/>
    </row>
    <row r="12910">
      <c r="A12910" s="101"/>
      <c r="B12910" s="90"/>
      <c r="C12910" s="90"/>
    </row>
    <row r="12911">
      <c r="A12911" s="101"/>
      <c r="B12911" s="90"/>
      <c r="C12911" s="90"/>
    </row>
    <row r="12912">
      <c r="A12912" s="101"/>
      <c r="B12912" s="90"/>
      <c r="C12912" s="90"/>
    </row>
    <row r="12913">
      <c r="A12913" s="101"/>
      <c r="B12913" s="90"/>
      <c r="C12913" s="90"/>
    </row>
    <row r="12914">
      <c r="A12914" s="101"/>
      <c r="B12914" s="90"/>
      <c r="C12914" s="90"/>
    </row>
    <row r="12915">
      <c r="A12915" s="101"/>
      <c r="B12915" s="90"/>
      <c r="C12915" s="90"/>
    </row>
    <row r="12916">
      <c r="A12916" s="101"/>
      <c r="B12916" s="90"/>
      <c r="C12916" s="90"/>
    </row>
    <row r="12917">
      <c r="A12917" s="101"/>
      <c r="B12917" s="90"/>
      <c r="C12917" s="90"/>
    </row>
    <row r="12918">
      <c r="A12918" s="101"/>
      <c r="B12918" s="90"/>
      <c r="C12918" s="90"/>
    </row>
    <row r="12919">
      <c r="A12919" s="101"/>
      <c r="B12919" s="90"/>
      <c r="C12919" s="90"/>
    </row>
    <row r="12920">
      <c r="A12920" s="101"/>
      <c r="B12920" s="90"/>
      <c r="C12920" s="90"/>
    </row>
    <row r="12921">
      <c r="A12921" s="101"/>
      <c r="B12921" s="90"/>
      <c r="C12921" s="90"/>
    </row>
    <row r="12922">
      <c r="A12922" s="101"/>
      <c r="B12922" s="90"/>
      <c r="C12922" s="90"/>
    </row>
    <row r="12923">
      <c r="A12923" s="101"/>
      <c r="B12923" s="90"/>
      <c r="C12923" s="90"/>
    </row>
    <row r="12924">
      <c r="A12924" s="101"/>
      <c r="B12924" s="90"/>
      <c r="C12924" s="90"/>
    </row>
    <row r="12925">
      <c r="A12925" s="101"/>
      <c r="B12925" s="90"/>
      <c r="C12925" s="90"/>
    </row>
    <row r="12926">
      <c r="A12926" s="101"/>
      <c r="B12926" s="90"/>
      <c r="C12926" s="90"/>
    </row>
    <row r="12927">
      <c r="A12927" s="101"/>
      <c r="B12927" s="90"/>
      <c r="C12927" s="90"/>
    </row>
    <row r="12928">
      <c r="A12928" s="101"/>
      <c r="B12928" s="90"/>
      <c r="C12928" s="90"/>
    </row>
    <row r="12929">
      <c r="A12929" s="101"/>
      <c r="B12929" s="90"/>
      <c r="C12929" s="90"/>
    </row>
    <row r="12930">
      <c r="A12930" s="101"/>
      <c r="B12930" s="90"/>
      <c r="C12930" s="90"/>
    </row>
    <row r="12931">
      <c r="A12931" s="101"/>
      <c r="B12931" s="90"/>
      <c r="C12931" s="90"/>
    </row>
    <row r="12932">
      <c r="A12932" s="101"/>
      <c r="B12932" s="90"/>
      <c r="C12932" s="90"/>
    </row>
    <row r="12933">
      <c r="A12933" s="101"/>
      <c r="B12933" s="90"/>
      <c r="C12933" s="90"/>
    </row>
    <row r="12934">
      <c r="A12934" s="101"/>
      <c r="B12934" s="90"/>
      <c r="C12934" s="90"/>
    </row>
    <row r="12935">
      <c r="A12935" s="101"/>
      <c r="B12935" s="90"/>
      <c r="C12935" s="90"/>
    </row>
    <row r="12936">
      <c r="A12936" s="101"/>
      <c r="B12936" s="90"/>
      <c r="C12936" s="90"/>
    </row>
    <row r="12937">
      <c r="A12937" s="101"/>
      <c r="B12937" s="90"/>
      <c r="C12937" s="90"/>
    </row>
    <row r="12938">
      <c r="A12938" s="101"/>
      <c r="B12938" s="90"/>
      <c r="C12938" s="90"/>
    </row>
    <row r="12939">
      <c r="A12939" s="101"/>
      <c r="B12939" s="90"/>
      <c r="C12939" s="90"/>
    </row>
    <row r="12940">
      <c r="A12940" s="101"/>
      <c r="B12940" s="90"/>
      <c r="C12940" s="90"/>
    </row>
    <row r="12941">
      <c r="A12941" s="101"/>
      <c r="B12941" s="90"/>
      <c r="C12941" s="90"/>
    </row>
    <row r="12942">
      <c r="A12942" s="101"/>
      <c r="B12942" s="90"/>
      <c r="C12942" s="90"/>
    </row>
    <row r="12943">
      <c r="A12943" s="101"/>
      <c r="B12943" s="90"/>
      <c r="C12943" s="90"/>
    </row>
    <row r="12944">
      <c r="A12944" s="101"/>
      <c r="B12944" s="90"/>
      <c r="C12944" s="90"/>
    </row>
    <row r="12945">
      <c r="A12945" s="101"/>
      <c r="B12945" s="90"/>
      <c r="C12945" s="90"/>
    </row>
    <row r="12946">
      <c r="A12946" s="101"/>
      <c r="B12946" s="90"/>
      <c r="C12946" s="90"/>
    </row>
    <row r="12947">
      <c r="A12947" s="101"/>
      <c r="B12947" s="90"/>
      <c r="C12947" s="90"/>
    </row>
    <row r="12948">
      <c r="A12948" s="101"/>
      <c r="B12948" s="90"/>
      <c r="C12948" s="90"/>
    </row>
    <row r="12949">
      <c r="A12949" s="101"/>
      <c r="B12949" s="90"/>
      <c r="C12949" s="90"/>
    </row>
    <row r="12950">
      <c r="A12950" s="101"/>
      <c r="B12950" s="90"/>
      <c r="C12950" s="90"/>
    </row>
    <row r="12951">
      <c r="A12951" s="101"/>
      <c r="B12951" s="90"/>
      <c r="C12951" s="90"/>
    </row>
    <row r="12952">
      <c r="A12952" s="101"/>
      <c r="B12952" s="90"/>
      <c r="C12952" s="90"/>
    </row>
    <row r="12953">
      <c r="A12953" s="101"/>
      <c r="B12953" s="90"/>
      <c r="C12953" s="90"/>
    </row>
    <row r="12954">
      <c r="A12954" s="101"/>
      <c r="B12954" s="90"/>
      <c r="C12954" s="90"/>
    </row>
    <row r="12955">
      <c r="A12955" s="101"/>
      <c r="B12955" s="90"/>
      <c r="C12955" s="90"/>
    </row>
    <row r="12956">
      <c r="A12956" s="101"/>
      <c r="B12956" s="90"/>
      <c r="C12956" s="90"/>
    </row>
    <row r="12957">
      <c r="A12957" s="101"/>
      <c r="B12957" s="90"/>
      <c r="C12957" s="90"/>
    </row>
    <row r="12958">
      <c r="A12958" s="101"/>
      <c r="B12958" s="90"/>
      <c r="C12958" s="90"/>
    </row>
    <row r="12959">
      <c r="A12959" s="101"/>
      <c r="B12959" s="90"/>
      <c r="C12959" s="90"/>
    </row>
    <row r="12960">
      <c r="A12960" s="101"/>
      <c r="B12960" s="90"/>
      <c r="C12960" s="90"/>
    </row>
    <row r="12961">
      <c r="A12961" s="101"/>
      <c r="B12961" s="90"/>
      <c r="C12961" s="90"/>
    </row>
    <row r="12962">
      <c r="A12962" s="101"/>
      <c r="B12962" s="90"/>
      <c r="C12962" s="90"/>
    </row>
    <row r="12963">
      <c r="A12963" s="101"/>
      <c r="B12963" s="90"/>
      <c r="C12963" s="90"/>
    </row>
    <row r="12964">
      <c r="A12964" s="101"/>
      <c r="B12964" s="90"/>
      <c r="C12964" s="90"/>
    </row>
    <row r="12965">
      <c r="A12965" s="101"/>
      <c r="B12965" s="90"/>
      <c r="C12965" s="90"/>
    </row>
    <row r="12966">
      <c r="A12966" s="101"/>
      <c r="B12966" s="90"/>
      <c r="C12966" s="90"/>
    </row>
    <row r="12967">
      <c r="A12967" s="101"/>
      <c r="B12967" s="90"/>
      <c r="C12967" s="90"/>
    </row>
    <row r="12968">
      <c r="A12968" s="101"/>
      <c r="B12968" s="90"/>
      <c r="C12968" s="90"/>
    </row>
    <row r="12969">
      <c r="A12969" s="101"/>
      <c r="B12969" s="90"/>
      <c r="C12969" s="90"/>
    </row>
    <row r="12970">
      <c r="A12970" s="101"/>
      <c r="B12970" s="90"/>
      <c r="C12970" s="90"/>
    </row>
    <row r="12971">
      <c r="A12971" s="101"/>
      <c r="B12971" s="90"/>
      <c r="C12971" s="90"/>
    </row>
    <row r="12972">
      <c r="A12972" s="101"/>
      <c r="B12972" s="90"/>
      <c r="C12972" s="90"/>
    </row>
    <row r="12973">
      <c r="A12973" s="101"/>
      <c r="B12973" s="90"/>
      <c r="C12973" s="90"/>
    </row>
    <row r="12974">
      <c r="A12974" s="101"/>
      <c r="B12974" s="90"/>
      <c r="C12974" s="90"/>
    </row>
    <row r="12975">
      <c r="A12975" s="101"/>
      <c r="B12975" s="90"/>
      <c r="C12975" s="90"/>
    </row>
    <row r="12976">
      <c r="A12976" s="101"/>
      <c r="B12976" s="90"/>
      <c r="C12976" s="90"/>
    </row>
    <row r="12977">
      <c r="A12977" s="101"/>
      <c r="B12977" s="90"/>
      <c r="C12977" s="90"/>
    </row>
    <row r="12978">
      <c r="A12978" s="101"/>
      <c r="B12978" s="90"/>
      <c r="C12978" s="90"/>
    </row>
    <row r="12979">
      <c r="A12979" s="101"/>
      <c r="B12979" s="90"/>
      <c r="C12979" s="90"/>
    </row>
    <row r="12980">
      <c r="A12980" s="101"/>
      <c r="B12980" s="90"/>
      <c r="C12980" s="90"/>
    </row>
    <row r="12981">
      <c r="A12981" s="101"/>
      <c r="B12981" s="90"/>
      <c r="C12981" s="90"/>
    </row>
    <row r="12982">
      <c r="A12982" s="101"/>
      <c r="B12982" s="90"/>
      <c r="C12982" s="90"/>
    </row>
    <row r="12983">
      <c r="A12983" s="101"/>
      <c r="B12983" s="90"/>
      <c r="C12983" s="90"/>
    </row>
    <row r="12984">
      <c r="A12984" s="101"/>
      <c r="B12984" s="90"/>
      <c r="C12984" s="90"/>
    </row>
    <row r="12985">
      <c r="A12985" s="101"/>
      <c r="B12985" s="90"/>
      <c r="C12985" s="90"/>
    </row>
    <row r="12986">
      <c r="A12986" s="101"/>
      <c r="B12986" s="90"/>
      <c r="C12986" s="90"/>
    </row>
    <row r="12987">
      <c r="A12987" s="101"/>
      <c r="B12987" s="90"/>
      <c r="C12987" s="90"/>
    </row>
    <row r="12988">
      <c r="A12988" s="101"/>
      <c r="B12988" s="90"/>
      <c r="C12988" s="90"/>
    </row>
    <row r="12989">
      <c r="A12989" s="101"/>
      <c r="B12989" s="90"/>
      <c r="C12989" s="90"/>
    </row>
    <row r="12990">
      <c r="A12990" s="101"/>
      <c r="B12990" s="90"/>
      <c r="C12990" s="90"/>
    </row>
    <row r="12991">
      <c r="A12991" s="101"/>
      <c r="B12991" s="90"/>
      <c r="C12991" s="90"/>
    </row>
    <row r="12992">
      <c r="A12992" s="101"/>
      <c r="B12992" s="90"/>
      <c r="C12992" s="90"/>
    </row>
    <row r="12993">
      <c r="A12993" s="101"/>
      <c r="B12993" s="90"/>
      <c r="C12993" s="90"/>
    </row>
    <row r="12994">
      <c r="A12994" s="101"/>
      <c r="B12994" s="90"/>
      <c r="C12994" s="90"/>
    </row>
    <row r="12995">
      <c r="A12995" s="101"/>
      <c r="B12995" s="90"/>
      <c r="C12995" s="90"/>
    </row>
    <row r="12996">
      <c r="A12996" s="101"/>
      <c r="B12996" s="90"/>
      <c r="C12996" s="90"/>
    </row>
    <row r="12997">
      <c r="A12997" s="101"/>
      <c r="B12997" s="90"/>
      <c r="C12997" s="90"/>
    </row>
    <row r="12998">
      <c r="A12998" s="101"/>
      <c r="B12998" s="90"/>
      <c r="C12998" s="90"/>
    </row>
    <row r="12999">
      <c r="A12999" s="101"/>
      <c r="B12999" s="90"/>
      <c r="C12999" s="90"/>
    </row>
    <row r="13000">
      <c r="A13000" s="101"/>
      <c r="B13000" s="90"/>
      <c r="C13000" s="90"/>
    </row>
    <row r="13001">
      <c r="A13001" s="101"/>
      <c r="B13001" s="90"/>
      <c r="C13001" s="90"/>
    </row>
    <row r="13002">
      <c r="A13002" s="101"/>
      <c r="B13002" s="90"/>
      <c r="C13002" s="90"/>
    </row>
    <row r="13003">
      <c r="A13003" s="101"/>
      <c r="B13003" s="90"/>
      <c r="C13003" s="90"/>
    </row>
    <row r="13004">
      <c r="A13004" s="101"/>
      <c r="B13004" s="90"/>
      <c r="C13004" s="90"/>
    </row>
    <row r="13005">
      <c r="A13005" s="101"/>
      <c r="B13005" s="90"/>
      <c r="C13005" s="90"/>
    </row>
    <row r="13006">
      <c r="A13006" s="101"/>
      <c r="B13006" s="90"/>
      <c r="C13006" s="90"/>
    </row>
    <row r="13007">
      <c r="A13007" s="101"/>
      <c r="B13007" s="90"/>
      <c r="C13007" s="90"/>
    </row>
    <row r="13008">
      <c r="A13008" s="101"/>
      <c r="B13008" s="90"/>
      <c r="C13008" s="90"/>
    </row>
    <row r="13009">
      <c r="A13009" s="101"/>
      <c r="B13009" s="90"/>
      <c r="C13009" s="90"/>
    </row>
    <row r="13010">
      <c r="A13010" s="101"/>
      <c r="B13010" s="90"/>
      <c r="C13010" s="90"/>
    </row>
    <row r="13011">
      <c r="A13011" s="101"/>
      <c r="B13011" s="90"/>
      <c r="C13011" s="90"/>
    </row>
    <row r="13012">
      <c r="A13012" s="101"/>
      <c r="B13012" s="90"/>
      <c r="C13012" s="90"/>
    </row>
    <row r="13013">
      <c r="A13013" s="101"/>
      <c r="B13013" s="90"/>
      <c r="C13013" s="90"/>
    </row>
    <row r="13014">
      <c r="A13014" s="101"/>
      <c r="B13014" s="90"/>
      <c r="C13014" s="90"/>
    </row>
    <row r="13015">
      <c r="A13015" s="101"/>
      <c r="B13015" s="90"/>
      <c r="C13015" s="90"/>
    </row>
    <row r="13016">
      <c r="A13016" s="101"/>
      <c r="B13016" s="90"/>
      <c r="C13016" s="90"/>
    </row>
    <row r="13017">
      <c r="A13017" s="101"/>
      <c r="B13017" s="90"/>
      <c r="C13017" s="90"/>
    </row>
    <row r="13018">
      <c r="A13018" s="101"/>
      <c r="B13018" s="90"/>
      <c r="C13018" s="90"/>
    </row>
    <row r="13019">
      <c r="A13019" s="101"/>
      <c r="B13019" s="90"/>
      <c r="C13019" s="90"/>
    </row>
    <row r="13020">
      <c r="A13020" s="101"/>
      <c r="B13020" s="90"/>
      <c r="C13020" s="90"/>
    </row>
    <row r="13021">
      <c r="A13021" s="101"/>
      <c r="B13021" s="90"/>
      <c r="C13021" s="90"/>
    </row>
    <row r="13022">
      <c r="A13022" s="101"/>
      <c r="B13022" s="90"/>
      <c r="C13022" s="90"/>
    </row>
    <row r="13023">
      <c r="A13023" s="101"/>
      <c r="B13023" s="90"/>
      <c r="C13023" s="90"/>
    </row>
    <row r="13024">
      <c r="A13024" s="101"/>
      <c r="B13024" s="90"/>
      <c r="C13024" s="90"/>
    </row>
    <row r="13025">
      <c r="A13025" s="101"/>
      <c r="B13025" s="90"/>
      <c r="C13025" s="90"/>
    </row>
    <row r="13026">
      <c r="A13026" s="101"/>
      <c r="B13026" s="90"/>
      <c r="C13026" s="90"/>
    </row>
    <row r="13027">
      <c r="A13027" s="101"/>
      <c r="B13027" s="90"/>
      <c r="C13027" s="90"/>
    </row>
    <row r="13028">
      <c r="A13028" s="101"/>
      <c r="B13028" s="90"/>
      <c r="C13028" s="90"/>
    </row>
    <row r="13029">
      <c r="A13029" s="101"/>
      <c r="B13029" s="90"/>
      <c r="C13029" s="90"/>
    </row>
    <row r="13030">
      <c r="A13030" s="101"/>
      <c r="B13030" s="90"/>
      <c r="C13030" s="90"/>
    </row>
    <row r="13031">
      <c r="A13031" s="101"/>
      <c r="B13031" s="90"/>
      <c r="C13031" s="90"/>
    </row>
    <row r="13032">
      <c r="A13032" s="101"/>
      <c r="B13032" s="90"/>
      <c r="C13032" s="90"/>
    </row>
    <row r="13033">
      <c r="A13033" s="101"/>
      <c r="B13033" s="90"/>
      <c r="C13033" s="90"/>
    </row>
    <row r="13034">
      <c r="A13034" s="101"/>
      <c r="B13034" s="90"/>
      <c r="C13034" s="90"/>
    </row>
    <row r="13035">
      <c r="A13035" s="101"/>
      <c r="B13035" s="90"/>
      <c r="C13035" s="90"/>
    </row>
    <row r="13036">
      <c r="A13036" s="101"/>
      <c r="B13036" s="90"/>
      <c r="C13036" s="90"/>
    </row>
    <row r="13037">
      <c r="A13037" s="101"/>
      <c r="B13037" s="90"/>
      <c r="C13037" s="90"/>
    </row>
    <row r="13038">
      <c r="A13038" s="101"/>
      <c r="B13038" s="90"/>
      <c r="C13038" s="90"/>
    </row>
    <row r="13039">
      <c r="A13039" s="101"/>
      <c r="B13039" s="90"/>
      <c r="C13039" s="90"/>
    </row>
    <row r="13040">
      <c r="A13040" s="101"/>
      <c r="B13040" s="90"/>
      <c r="C13040" s="90"/>
    </row>
    <row r="13041">
      <c r="A13041" s="101"/>
      <c r="B13041" s="90"/>
      <c r="C13041" s="90"/>
    </row>
    <row r="13042">
      <c r="A13042" s="101"/>
      <c r="B13042" s="90"/>
      <c r="C13042" s="90"/>
    </row>
    <row r="13043">
      <c r="A13043" s="101"/>
      <c r="B13043" s="90"/>
      <c r="C13043" s="90"/>
    </row>
    <row r="13044">
      <c r="A13044" s="101"/>
      <c r="B13044" s="90"/>
      <c r="C13044" s="90"/>
    </row>
    <row r="13045">
      <c r="A13045" s="101"/>
      <c r="B13045" s="90"/>
      <c r="C13045" s="90"/>
    </row>
    <row r="13046">
      <c r="A13046" s="101"/>
      <c r="B13046" s="90"/>
      <c r="C13046" s="90"/>
    </row>
    <row r="13047">
      <c r="A13047" s="101"/>
      <c r="B13047" s="90"/>
      <c r="C13047" s="90"/>
    </row>
    <row r="13048">
      <c r="A13048" s="101"/>
      <c r="B13048" s="90"/>
      <c r="C13048" s="90"/>
    </row>
    <row r="13049">
      <c r="A13049" s="101"/>
      <c r="B13049" s="90"/>
      <c r="C13049" s="90"/>
    </row>
    <row r="13050">
      <c r="A13050" s="101"/>
      <c r="B13050" s="90"/>
      <c r="C13050" s="90"/>
    </row>
    <row r="13051">
      <c r="A13051" s="101"/>
      <c r="B13051" s="90"/>
      <c r="C13051" s="90"/>
    </row>
    <row r="13052">
      <c r="A13052" s="101"/>
      <c r="B13052" s="90"/>
      <c r="C13052" s="90"/>
    </row>
    <row r="13053">
      <c r="A13053" s="101"/>
      <c r="B13053" s="90"/>
      <c r="C13053" s="90"/>
    </row>
    <row r="13054">
      <c r="A13054" s="101"/>
      <c r="B13054" s="90"/>
      <c r="C13054" s="90"/>
    </row>
    <row r="13055">
      <c r="A13055" s="101"/>
      <c r="B13055" s="90"/>
      <c r="C13055" s="90"/>
    </row>
    <row r="13056">
      <c r="A13056" s="101"/>
      <c r="B13056" s="90"/>
      <c r="C13056" s="90"/>
    </row>
    <row r="13057">
      <c r="A13057" s="101"/>
      <c r="B13057" s="90"/>
      <c r="C13057" s="90"/>
    </row>
    <row r="13058">
      <c r="A13058" s="101"/>
      <c r="B13058" s="90"/>
      <c r="C13058" s="90"/>
    </row>
    <row r="13059">
      <c r="A13059" s="101"/>
      <c r="B13059" s="90"/>
      <c r="C13059" s="90"/>
    </row>
    <row r="13060">
      <c r="A13060" s="101"/>
      <c r="B13060" s="90"/>
      <c r="C13060" s="90"/>
    </row>
    <row r="13061">
      <c r="A13061" s="101"/>
      <c r="B13061" s="90"/>
      <c r="C13061" s="90"/>
    </row>
    <row r="13062">
      <c r="A13062" s="101"/>
      <c r="B13062" s="90"/>
      <c r="C13062" s="90"/>
    </row>
    <row r="13063">
      <c r="A13063" s="101"/>
      <c r="B13063" s="90"/>
      <c r="C13063" s="90"/>
    </row>
    <row r="13064">
      <c r="A13064" s="101"/>
      <c r="B13064" s="90"/>
      <c r="C13064" s="90"/>
    </row>
    <row r="13065">
      <c r="A13065" s="101"/>
      <c r="B13065" s="90"/>
      <c r="C13065" s="90"/>
    </row>
    <row r="13066">
      <c r="A13066" s="101"/>
      <c r="B13066" s="90"/>
      <c r="C13066" s="90"/>
    </row>
    <row r="13067">
      <c r="A13067" s="101"/>
      <c r="B13067" s="90"/>
      <c r="C13067" s="90"/>
    </row>
    <row r="13068">
      <c r="A13068" s="101"/>
      <c r="B13068" s="90"/>
      <c r="C13068" s="90"/>
    </row>
    <row r="13069">
      <c r="A13069" s="101"/>
      <c r="B13069" s="90"/>
      <c r="C13069" s="90"/>
    </row>
    <row r="13070">
      <c r="A13070" s="101"/>
      <c r="B13070" s="90"/>
      <c r="C13070" s="90"/>
    </row>
    <row r="13071">
      <c r="A13071" s="101"/>
      <c r="B13071" s="90"/>
      <c r="C13071" s="90"/>
    </row>
    <row r="13072">
      <c r="A13072" s="101"/>
      <c r="B13072" s="90"/>
      <c r="C13072" s="90"/>
    </row>
    <row r="13073">
      <c r="A13073" s="101"/>
      <c r="B13073" s="90"/>
      <c r="C13073" s="90"/>
    </row>
    <row r="13074">
      <c r="A13074" s="101"/>
      <c r="B13074" s="90"/>
      <c r="C13074" s="90"/>
    </row>
    <row r="13075">
      <c r="A13075" s="101"/>
      <c r="B13075" s="90"/>
      <c r="C13075" s="90"/>
    </row>
    <row r="13076">
      <c r="A13076" s="101"/>
      <c r="B13076" s="90"/>
      <c r="C13076" s="90"/>
    </row>
    <row r="13077">
      <c r="A13077" s="101"/>
      <c r="B13077" s="90"/>
      <c r="C13077" s="90"/>
    </row>
    <row r="13078">
      <c r="A13078" s="101"/>
      <c r="B13078" s="90"/>
      <c r="C13078" s="90"/>
    </row>
    <row r="13079">
      <c r="A13079" s="101"/>
      <c r="B13079" s="90"/>
      <c r="C13079" s="90"/>
    </row>
    <row r="13080">
      <c r="A13080" s="101"/>
      <c r="B13080" s="90"/>
      <c r="C13080" s="90"/>
    </row>
    <row r="13081">
      <c r="A13081" s="101"/>
      <c r="B13081" s="90"/>
      <c r="C13081" s="90"/>
    </row>
    <row r="13082">
      <c r="A13082" s="101"/>
      <c r="B13082" s="90"/>
      <c r="C13082" s="90"/>
    </row>
    <row r="13083">
      <c r="A13083" s="101"/>
      <c r="B13083" s="90"/>
      <c r="C13083" s="90"/>
    </row>
    <row r="13084">
      <c r="A13084" s="101"/>
      <c r="B13084" s="90"/>
      <c r="C13084" s="90"/>
    </row>
    <row r="13085">
      <c r="A13085" s="101"/>
      <c r="B13085" s="90"/>
      <c r="C13085" s="90"/>
    </row>
    <row r="13086">
      <c r="A13086" s="101"/>
      <c r="B13086" s="90"/>
      <c r="C13086" s="90"/>
    </row>
    <row r="13087">
      <c r="A13087" s="101"/>
      <c r="B13087" s="90"/>
      <c r="C13087" s="90"/>
    </row>
    <row r="13088">
      <c r="A13088" s="101"/>
      <c r="B13088" s="90"/>
      <c r="C13088" s="90"/>
    </row>
    <row r="13089">
      <c r="A13089" s="101"/>
      <c r="B13089" s="90"/>
      <c r="C13089" s="90"/>
    </row>
    <row r="13090">
      <c r="A13090" s="101"/>
      <c r="B13090" s="90"/>
      <c r="C13090" s="90"/>
    </row>
    <row r="13091">
      <c r="A13091" s="101"/>
      <c r="B13091" s="90"/>
      <c r="C13091" s="90"/>
    </row>
    <row r="13092">
      <c r="A13092" s="101"/>
      <c r="B13092" s="90"/>
      <c r="C13092" s="90"/>
    </row>
    <row r="13093">
      <c r="A13093" s="101"/>
      <c r="B13093" s="90"/>
      <c r="C13093" s="90"/>
    </row>
    <row r="13094">
      <c r="A13094" s="101"/>
      <c r="B13094" s="90"/>
      <c r="C13094" s="90"/>
    </row>
    <row r="13095">
      <c r="A13095" s="101"/>
      <c r="B13095" s="90"/>
      <c r="C13095" s="90"/>
    </row>
    <row r="13096">
      <c r="A13096" s="101"/>
      <c r="B13096" s="90"/>
      <c r="C13096" s="90"/>
    </row>
    <row r="13097">
      <c r="A13097" s="101"/>
      <c r="B13097" s="90"/>
      <c r="C13097" s="90"/>
    </row>
    <row r="13098">
      <c r="A13098" s="101"/>
      <c r="B13098" s="90"/>
      <c r="C13098" s="90"/>
    </row>
    <row r="13099">
      <c r="A13099" s="101"/>
      <c r="B13099" s="90"/>
      <c r="C13099" s="90"/>
    </row>
    <row r="13100">
      <c r="A13100" s="101"/>
      <c r="B13100" s="90"/>
      <c r="C13100" s="90"/>
    </row>
    <row r="13101">
      <c r="A13101" s="101"/>
      <c r="B13101" s="90"/>
      <c r="C13101" s="90"/>
    </row>
    <row r="13102">
      <c r="A13102" s="101"/>
      <c r="B13102" s="90"/>
      <c r="C13102" s="90"/>
    </row>
    <row r="13103">
      <c r="A13103" s="101"/>
      <c r="B13103" s="90"/>
      <c r="C13103" s="90"/>
    </row>
    <row r="13104">
      <c r="A13104" s="101"/>
      <c r="B13104" s="90"/>
      <c r="C13104" s="90"/>
    </row>
    <row r="13105">
      <c r="A13105" s="101"/>
      <c r="B13105" s="90"/>
      <c r="C13105" s="90"/>
    </row>
    <row r="13106">
      <c r="A13106" s="101"/>
      <c r="B13106" s="90"/>
      <c r="C13106" s="90"/>
    </row>
    <row r="13107">
      <c r="A13107" s="101"/>
      <c r="B13107" s="90"/>
      <c r="C13107" s="90"/>
    </row>
    <row r="13108">
      <c r="A13108" s="101"/>
      <c r="B13108" s="90"/>
      <c r="C13108" s="90"/>
    </row>
    <row r="13109">
      <c r="A13109" s="101"/>
      <c r="B13109" s="90"/>
      <c r="C13109" s="90"/>
    </row>
    <row r="13110">
      <c r="A13110" s="101"/>
      <c r="B13110" s="90"/>
      <c r="C13110" s="90"/>
    </row>
    <row r="13111">
      <c r="A13111" s="101"/>
      <c r="B13111" s="90"/>
      <c r="C13111" s="90"/>
    </row>
    <row r="13112">
      <c r="A13112" s="101"/>
      <c r="B13112" s="90"/>
      <c r="C13112" s="90"/>
    </row>
    <row r="13113">
      <c r="A13113" s="101"/>
      <c r="B13113" s="90"/>
      <c r="C13113" s="90"/>
    </row>
    <row r="13114">
      <c r="A13114" s="101"/>
      <c r="B13114" s="90"/>
      <c r="C13114" s="90"/>
    </row>
    <row r="13115">
      <c r="A13115" s="101"/>
      <c r="B13115" s="90"/>
      <c r="C13115" s="90"/>
    </row>
    <row r="13116">
      <c r="A13116" s="101"/>
      <c r="B13116" s="90"/>
      <c r="C13116" s="90"/>
    </row>
    <row r="13117">
      <c r="A13117" s="101"/>
      <c r="B13117" s="90"/>
      <c r="C13117" s="90"/>
    </row>
    <row r="13118">
      <c r="A13118" s="101"/>
      <c r="B13118" s="90"/>
      <c r="C13118" s="90"/>
    </row>
    <row r="13119">
      <c r="A13119" s="101"/>
      <c r="B13119" s="90"/>
      <c r="C13119" s="90"/>
    </row>
    <row r="13120">
      <c r="A13120" s="101"/>
      <c r="B13120" s="90"/>
      <c r="C13120" s="90"/>
    </row>
    <row r="13121">
      <c r="A13121" s="101"/>
      <c r="B13121" s="90"/>
      <c r="C13121" s="90"/>
    </row>
    <row r="13122">
      <c r="A13122" s="101"/>
      <c r="B13122" s="90"/>
      <c r="C13122" s="90"/>
    </row>
    <row r="13123">
      <c r="A13123" s="101"/>
      <c r="B13123" s="90"/>
      <c r="C13123" s="90"/>
    </row>
    <row r="13124">
      <c r="A13124" s="101"/>
      <c r="B13124" s="90"/>
      <c r="C13124" s="90"/>
    </row>
    <row r="13125">
      <c r="A13125" s="101"/>
      <c r="B13125" s="90"/>
      <c r="C13125" s="90"/>
    </row>
    <row r="13126">
      <c r="A13126" s="101"/>
      <c r="B13126" s="90"/>
      <c r="C13126" s="90"/>
    </row>
    <row r="13127">
      <c r="A13127" s="101"/>
      <c r="B13127" s="90"/>
      <c r="C13127" s="90"/>
    </row>
    <row r="13128">
      <c r="A13128" s="101"/>
      <c r="B13128" s="90"/>
      <c r="C13128" s="90"/>
    </row>
    <row r="13129">
      <c r="A13129" s="101"/>
      <c r="B13129" s="90"/>
      <c r="C13129" s="90"/>
    </row>
    <row r="13130">
      <c r="A13130" s="101"/>
      <c r="B13130" s="90"/>
      <c r="C13130" s="90"/>
    </row>
    <row r="13131">
      <c r="A13131" s="101"/>
      <c r="B13131" s="90"/>
      <c r="C13131" s="90"/>
    </row>
    <row r="13132">
      <c r="A13132" s="101"/>
      <c r="B13132" s="90"/>
      <c r="C13132" s="90"/>
    </row>
    <row r="13133">
      <c r="A13133" s="101"/>
      <c r="B13133" s="90"/>
      <c r="C13133" s="90"/>
    </row>
    <row r="13134">
      <c r="A13134" s="101"/>
      <c r="B13134" s="90"/>
      <c r="C13134" s="90"/>
    </row>
    <row r="13135">
      <c r="A13135" s="101"/>
      <c r="B13135" s="90"/>
      <c r="C13135" s="90"/>
    </row>
    <row r="13136">
      <c r="A13136" s="101"/>
      <c r="B13136" s="90"/>
      <c r="C13136" s="90"/>
    </row>
    <row r="13137">
      <c r="A13137" s="101"/>
      <c r="B13137" s="90"/>
      <c r="C13137" s="90"/>
    </row>
    <row r="13138">
      <c r="A13138" s="101"/>
      <c r="B13138" s="90"/>
      <c r="C13138" s="90"/>
    </row>
    <row r="13139">
      <c r="A13139" s="101"/>
      <c r="B13139" s="90"/>
      <c r="C13139" s="90"/>
    </row>
    <row r="13140">
      <c r="A13140" s="101"/>
      <c r="B13140" s="90"/>
      <c r="C13140" s="90"/>
    </row>
    <row r="13141">
      <c r="A13141" s="101"/>
      <c r="B13141" s="90"/>
      <c r="C13141" s="90"/>
    </row>
    <row r="13142">
      <c r="A13142" s="101"/>
      <c r="B13142" s="90"/>
      <c r="C13142" s="90"/>
    </row>
    <row r="13143">
      <c r="A13143" s="101"/>
      <c r="B13143" s="90"/>
      <c r="C13143" s="90"/>
    </row>
    <row r="13144">
      <c r="A13144" s="101"/>
      <c r="B13144" s="90"/>
      <c r="C13144" s="90"/>
    </row>
    <row r="13145">
      <c r="A13145" s="101"/>
      <c r="B13145" s="90"/>
      <c r="C13145" s="90"/>
    </row>
    <row r="13146">
      <c r="A13146" s="101"/>
      <c r="B13146" s="90"/>
      <c r="C13146" s="90"/>
    </row>
    <row r="13147">
      <c r="A13147" s="101"/>
      <c r="B13147" s="90"/>
      <c r="C13147" s="90"/>
    </row>
    <row r="13148">
      <c r="A13148" s="101"/>
      <c r="B13148" s="90"/>
      <c r="C13148" s="90"/>
    </row>
    <row r="13149">
      <c r="A13149" s="101"/>
      <c r="B13149" s="90"/>
      <c r="C13149" s="90"/>
    </row>
    <row r="13150">
      <c r="A13150" s="101"/>
      <c r="B13150" s="90"/>
      <c r="C13150" s="90"/>
    </row>
    <row r="13151">
      <c r="A13151" s="101"/>
      <c r="B13151" s="90"/>
      <c r="C13151" s="90"/>
    </row>
    <row r="13152">
      <c r="A13152" s="101"/>
      <c r="B13152" s="90"/>
      <c r="C13152" s="90"/>
    </row>
    <row r="13153">
      <c r="A13153" s="101"/>
      <c r="B13153" s="90"/>
      <c r="C13153" s="90"/>
    </row>
    <row r="13154">
      <c r="A13154" s="101"/>
      <c r="B13154" s="90"/>
      <c r="C13154" s="90"/>
    </row>
    <row r="13155">
      <c r="A13155" s="101"/>
      <c r="B13155" s="90"/>
      <c r="C13155" s="90"/>
    </row>
    <row r="13156">
      <c r="A13156" s="101"/>
      <c r="B13156" s="90"/>
      <c r="C13156" s="90"/>
    </row>
    <row r="13157">
      <c r="A13157" s="101"/>
      <c r="B13157" s="90"/>
      <c r="C13157" s="90"/>
    </row>
    <row r="13158">
      <c r="A13158" s="101"/>
      <c r="B13158" s="90"/>
      <c r="C13158" s="90"/>
    </row>
    <row r="13159">
      <c r="A13159" s="101"/>
      <c r="B13159" s="90"/>
      <c r="C13159" s="90"/>
    </row>
    <row r="13160">
      <c r="A13160" s="101"/>
      <c r="B13160" s="90"/>
      <c r="C13160" s="90"/>
    </row>
    <row r="13161">
      <c r="A13161" s="101"/>
      <c r="B13161" s="90"/>
      <c r="C13161" s="90"/>
    </row>
    <row r="13162">
      <c r="A13162" s="101"/>
      <c r="B13162" s="90"/>
      <c r="C13162" s="90"/>
    </row>
    <row r="13163">
      <c r="A13163" s="101"/>
      <c r="B13163" s="90"/>
      <c r="C13163" s="90"/>
    </row>
    <row r="13164">
      <c r="A13164" s="101"/>
      <c r="B13164" s="90"/>
      <c r="C13164" s="90"/>
    </row>
    <row r="13165">
      <c r="A13165" s="101"/>
      <c r="B13165" s="90"/>
      <c r="C13165" s="90"/>
    </row>
    <row r="13166">
      <c r="A13166" s="101"/>
      <c r="B13166" s="90"/>
      <c r="C13166" s="90"/>
    </row>
    <row r="13167">
      <c r="A13167" s="101"/>
      <c r="B13167" s="90"/>
      <c r="C13167" s="90"/>
    </row>
    <row r="13168">
      <c r="A13168" s="101"/>
      <c r="B13168" s="90"/>
      <c r="C13168" s="90"/>
    </row>
    <row r="13169">
      <c r="A13169" s="101"/>
      <c r="B13169" s="90"/>
      <c r="C13169" s="90"/>
    </row>
    <row r="13170">
      <c r="A13170" s="101"/>
      <c r="B13170" s="90"/>
      <c r="C13170" s="90"/>
    </row>
    <row r="13171">
      <c r="A13171" s="101"/>
      <c r="B13171" s="90"/>
      <c r="C13171" s="90"/>
    </row>
    <row r="13172">
      <c r="A13172" s="101"/>
      <c r="B13172" s="90"/>
      <c r="C13172" s="90"/>
    </row>
    <row r="13173">
      <c r="A13173" s="101"/>
      <c r="B13173" s="90"/>
      <c r="C13173" s="90"/>
    </row>
    <row r="13174">
      <c r="A13174" s="101"/>
      <c r="B13174" s="90"/>
      <c r="C13174" s="90"/>
    </row>
    <row r="13175">
      <c r="A13175" s="101"/>
      <c r="B13175" s="90"/>
      <c r="C13175" s="90"/>
    </row>
    <row r="13176">
      <c r="A13176" s="101"/>
      <c r="B13176" s="90"/>
      <c r="C13176" s="90"/>
    </row>
    <row r="13177">
      <c r="A13177" s="101"/>
      <c r="B13177" s="90"/>
      <c r="C13177" s="90"/>
    </row>
    <row r="13178">
      <c r="A13178" s="101"/>
      <c r="B13178" s="90"/>
      <c r="C13178" s="90"/>
    </row>
    <row r="13179">
      <c r="A13179" s="101"/>
      <c r="B13179" s="90"/>
      <c r="C13179" s="90"/>
    </row>
    <row r="13180">
      <c r="A13180" s="101"/>
      <c r="B13180" s="90"/>
      <c r="C13180" s="90"/>
    </row>
    <row r="13181">
      <c r="A13181" s="101"/>
      <c r="B13181" s="90"/>
      <c r="C13181" s="90"/>
    </row>
    <row r="13182">
      <c r="A13182" s="101"/>
      <c r="B13182" s="90"/>
      <c r="C13182" s="90"/>
    </row>
    <row r="13183">
      <c r="A13183" s="101"/>
      <c r="B13183" s="90"/>
      <c r="C13183" s="90"/>
    </row>
    <row r="13184">
      <c r="A13184" s="101"/>
      <c r="B13184" s="90"/>
      <c r="C13184" s="90"/>
    </row>
    <row r="13185">
      <c r="A13185" s="101"/>
      <c r="B13185" s="90"/>
      <c r="C13185" s="90"/>
    </row>
    <row r="13186">
      <c r="A13186" s="101"/>
      <c r="B13186" s="90"/>
      <c r="C13186" s="90"/>
    </row>
    <row r="13187">
      <c r="A13187" s="101"/>
      <c r="B13187" s="90"/>
      <c r="C13187" s="90"/>
    </row>
    <row r="13188">
      <c r="A13188" s="101"/>
      <c r="B13188" s="90"/>
      <c r="C13188" s="90"/>
    </row>
    <row r="13189">
      <c r="A13189" s="101"/>
      <c r="B13189" s="90"/>
      <c r="C13189" s="90"/>
    </row>
    <row r="13190">
      <c r="A13190" s="101"/>
      <c r="B13190" s="90"/>
      <c r="C13190" s="90"/>
    </row>
    <row r="13191">
      <c r="A13191" s="101"/>
      <c r="B13191" s="90"/>
      <c r="C13191" s="90"/>
    </row>
    <row r="13192">
      <c r="A13192" s="101"/>
      <c r="B13192" s="90"/>
      <c r="C13192" s="90"/>
    </row>
    <row r="13193">
      <c r="A13193" s="101"/>
      <c r="B13193" s="90"/>
      <c r="C13193" s="90"/>
    </row>
    <row r="13194">
      <c r="A13194" s="101"/>
      <c r="B13194" s="90"/>
      <c r="C13194" s="90"/>
    </row>
    <row r="13195">
      <c r="A13195" s="101"/>
      <c r="B13195" s="90"/>
      <c r="C13195" s="90"/>
    </row>
    <row r="13196">
      <c r="A13196" s="101"/>
      <c r="B13196" s="90"/>
      <c r="C13196" s="90"/>
    </row>
    <row r="13197">
      <c r="A13197" s="101"/>
      <c r="B13197" s="90"/>
      <c r="C13197" s="90"/>
    </row>
    <row r="13198">
      <c r="A13198" s="101"/>
      <c r="B13198" s="90"/>
      <c r="C13198" s="90"/>
    </row>
    <row r="13199">
      <c r="A13199" s="101"/>
      <c r="B13199" s="90"/>
      <c r="C13199" s="90"/>
    </row>
    <row r="13200">
      <c r="A13200" s="101"/>
      <c r="B13200" s="90"/>
      <c r="C13200" s="90"/>
    </row>
    <row r="13201">
      <c r="A13201" s="101"/>
      <c r="B13201" s="90"/>
      <c r="C13201" s="90"/>
    </row>
    <row r="13202">
      <c r="A13202" s="101"/>
      <c r="B13202" s="90"/>
      <c r="C13202" s="90"/>
    </row>
    <row r="13203">
      <c r="A13203" s="101"/>
      <c r="B13203" s="90"/>
      <c r="C13203" s="90"/>
    </row>
    <row r="13204">
      <c r="A13204" s="101"/>
      <c r="B13204" s="90"/>
      <c r="C13204" s="90"/>
    </row>
    <row r="13205">
      <c r="A13205" s="101"/>
      <c r="B13205" s="90"/>
      <c r="C13205" s="90"/>
    </row>
    <row r="13206">
      <c r="A13206" s="101"/>
      <c r="B13206" s="90"/>
      <c r="C13206" s="90"/>
    </row>
    <row r="13207">
      <c r="A13207" s="101"/>
      <c r="B13207" s="90"/>
      <c r="C13207" s="90"/>
    </row>
    <row r="13208">
      <c r="A13208" s="101"/>
      <c r="B13208" s="90"/>
      <c r="C13208" s="90"/>
    </row>
    <row r="13209">
      <c r="A13209" s="101"/>
      <c r="B13209" s="90"/>
      <c r="C13209" s="90"/>
    </row>
    <row r="13210">
      <c r="A13210" s="101"/>
      <c r="B13210" s="90"/>
      <c r="C13210" s="90"/>
    </row>
    <row r="13211">
      <c r="A13211" s="101"/>
      <c r="B13211" s="90"/>
      <c r="C13211" s="90"/>
    </row>
    <row r="13212">
      <c r="A13212" s="101"/>
      <c r="B13212" s="90"/>
      <c r="C13212" s="90"/>
    </row>
    <row r="13213">
      <c r="A13213" s="101"/>
      <c r="B13213" s="90"/>
      <c r="C13213" s="90"/>
    </row>
    <row r="13214">
      <c r="A13214" s="101"/>
      <c r="B13214" s="90"/>
      <c r="C13214" s="90"/>
    </row>
    <row r="13215">
      <c r="A13215" s="101"/>
      <c r="B13215" s="90"/>
      <c r="C13215" s="90"/>
    </row>
    <row r="13216">
      <c r="A13216" s="101"/>
      <c r="B13216" s="90"/>
      <c r="C13216" s="90"/>
    </row>
    <row r="13217">
      <c r="A13217" s="101"/>
      <c r="B13217" s="90"/>
      <c r="C13217" s="90"/>
    </row>
    <row r="13218">
      <c r="A13218" s="101"/>
      <c r="B13218" s="90"/>
      <c r="C13218" s="90"/>
    </row>
    <row r="13219">
      <c r="A13219" s="101"/>
      <c r="B13219" s="90"/>
      <c r="C13219" s="90"/>
    </row>
    <row r="13220">
      <c r="A13220" s="101"/>
      <c r="B13220" s="90"/>
      <c r="C13220" s="90"/>
    </row>
    <row r="13221">
      <c r="A13221" s="101"/>
      <c r="B13221" s="90"/>
      <c r="C13221" s="90"/>
    </row>
    <row r="13222">
      <c r="A13222" s="101"/>
      <c r="B13222" s="90"/>
      <c r="C13222" s="90"/>
    </row>
    <row r="13223">
      <c r="A13223" s="101"/>
      <c r="B13223" s="90"/>
      <c r="C13223" s="90"/>
    </row>
    <row r="13224">
      <c r="A13224" s="101"/>
      <c r="B13224" s="90"/>
      <c r="C13224" s="90"/>
    </row>
    <row r="13225">
      <c r="A13225" s="101"/>
      <c r="B13225" s="90"/>
      <c r="C13225" s="90"/>
    </row>
    <row r="13226">
      <c r="A13226" s="101"/>
      <c r="B13226" s="90"/>
      <c r="C13226" s="90"/>
    </row>
    <row r="13227">
      <c r="A13227" s="101"/>
      <c r="B13227" s="90"/>
      <c r="C13227" s="90"/>
    </row>
    <row r="13228">
      <c r="A13228" s="101"/>
      <c r="B13228" s="90"/>
      <c r="C13228" s="90"/>
    </row>
    <row r="13229">
      <c r="A13229" s="101"/>
      <c r="B13229" s="90"/>
      <c r="C13229" s="90"/>
    </row>
    <row r="13230">
      <c r="A13230" s="101"/>
      <c r="B13230" s="90"/>
      <c r="C13230" s="90"/>
    </row>
    <row r="13231">
      <c r="A13231" s="101"/>
      <c r="B13231" s="90"/>
      <c r="C13231" s="90"/>
    </row>
    <row r="13232">
      <c r="A13232" s="101"/>
      <c r="B13232" s="90"/>
      <c r="C13232" s="90"/>
    </row>
    <row r="13233">
      <c r="A13233" s="101"/>
      <c r="B13233" s="90"/>
      <c r="C13233" s="90"/>
    </row>
    <row r="13234">
      <c r="A13234" s="101"/>
      <c r="B13234" s="90"/>
      <c r="C13234" s="90"/>
    </row>
    <row r="13235">
      <c r="A13235" s="101"/>
      <c r="B13235" s="90"/>
      <c r="C13235" s="90"/>
    </row>
    <row r="13236">
      <c r="A13236" s="101"/>
      <c r="B13236" s="90"/>
      <c r="C13236" s="90"/>
    </row>
    <row r="13237">
      <c r="A13237" s="101"/>
      <c r="B13237" s="90"/>
      <c r="C13237" s="90"/>
    </row>
    <row r="13238">
      <c r="A13238" s="101"/>
      <c r="B13238" s="90"/>
      <c r="C13238" s="90"/>
    </row>
    <row r="13239">
      <c r="A13239" s="101"/>
      <c r="B13239" s="90"/>
      <c r="C13239" s="90"/>
    </row>
    <row r="13240">
      <c r="A13240" s="101"/>
      <c r="B13240" s="90"/>
      <c r="C13240" s="90"/>
    </row>
    <row r="13241">
      <c r="A13241" s="101"/>
      <c r="B13241" s="90"/>
      <c r="C13241" s="90"/>
    </row>
    <row r="13242">
      <c r="A13242" s="101"/>
      <c r="B13242" s="90"/>
      <c r="C13242" s="90"/>
    </row>
    <row r="13243">
      <c r="A13243" s="101"/>
      <c r="B13243" s="90"/>
      <c r="C13243" s="90"/>
    </row>
    <row r="13244">
      <c r="A13244" s="101"/>
      <c r="B13244" s="90"/>
      <c r="C13244" s="90"/>
    </row>
    <row r="13245">
      <c r="A13245" s="101"/>
      <c r="B13245" s="90"/>
      <c r="C13245" s="90"/>
    </row>
    <row r="13246">
      <c r="A13246" s="101"/>
      <c r="B13246" s="90"/>
      <c r="C13246" s="90"/>
    </row>
    <row r="13247">
      <c r="A13247" s="101"/>
      <c r="B13247" s="90"/>
      <c r="C13247" s="90"/>
    </row>
    <row r="13248">
      <c r="A13248" s="101"/>
      <c r="B13248" s="90"/>
      <c r="C13248" s="90"/>
    </row>
    <row r="13249">
      <c r="A13249" s="101"/>
      <c r="B13249" s="90"/>
      <c r="C13249" s="90"/>
    </row>
    <row r="13250">
      <c r="A13250" s="101"/>
      <c r="B13250" s="90"/>
      <c r="C13250" s="90"/>
    </row>
    <row r="13251">
      <c r="A13251" s="101"/>
      <c r="B13251" s="90"/>
      <c r="C13251" s="90"/>
    </row>
    <row r="13252">
      <c r="A13252" s="101"/>
      <c r="B13252" s="90"/>
      <c r="C13252" s="90"/>
    </row>
    <row r="13253">
      <c r="A13253" s="101"/>
      <c r="B13253" s="90"/>
      <c r="C13253" s="90"/>
    </row>
    <row r="13254">
      <c r="A13254" s="101"/>
      <c r="B13254" s="90"/>
      <c r="C13254" s="90"/>
    </row>
    <row r="13255">
      <c r="A13255" s="101"/>
      <c r="B13255" s="90"/>
      <c r="C13255" s="90"/>
    </row>
    <row r="13256">
      <c r="A13256" s="101"/>
      <c r="B13256" s="90"/>
      <c r="C13256" s="90"/>
    </row>
    <row r="13257">
      <c r="A13257" s="101"/>
      <c r="B13257" s="90"/>
      <c r="C13257" s="90"/>
    </row>
    <row r="13258">
      <c r="A13258" s="101"/>
      <c r="B13258" s="90"/>
      <c r="C13258" s="90"/>
    </row>
    <row r="13259">
      <c r="A13259" s="101"/>
      <c r="B13259" s="90"/>
      <c r="C13259" s="90"/>
    </row>
    <row r="13260">
      <c r="A13260" s="101"/>
      <c r="B13260" s="90"/>
      <c r="C13260" s="90"/>
    </row>
    <row r="13261">
      <c r="A13261" s="101"/>
      <c r="B13261" s="90"/>
      <c r="C13261" s="90"/>
    </row>
    <row r="13262">
      <c r="A13262" s="101"/>
      <c r="B13262" s="90"/>
      <c r="C13262" s="90"/>
    </row>
    <row r="13263">
      <c r="A13263" s="101"/>
      <c r="B13263" s="90"/>
      <c r="C13263" s="90"/>
    </row>
    <row r="13264">
      <c r="A13264" s="101"/>
      <c r="B13264" s="90"/>
      <c r="C13264" s="90"/>
    </row>
    <row r="13265">
      <c r="A13265" s="101"/>
      <c r="B13265" s="90"/>
      <c r="C13265" s="90"/>
    </row>
    <row r="13266">
      <c r="A13266" s="101"/>
      <c r="B13266" s="90"/>
      <c r="C13266" s="90"/>
    </row>
    <row r="13267">
      <c r="A13267" s="101"/>
      <c r="B13267" s="90"/>
      <c r="C13267" s="90"/>
    </row>
    <row r="13268">
      <c r="A13268" s="101"/>
      <c r="B13268" s="90"/>
      <c r="C13268" s="90"/>
    </row>
    <row r="13269">
      <c r="A13269" s="101"/>
      <c r="B13269" s="90"/>
      <c r="C13269" s="90"/>
    </row>
    <row r="13270">
      <c r="A13270" s="101"/>
      <c r="B13270" s="90"/>
      <c r="C13270" s="90"/>
    </row>
    <row r="13271">
      <c r="A13271" s="101"/>
      <c r="B13271" s="90"/>
      <c r="C13271" s="90"/>
    </row>
    <row r="13272">
      <c r="A13272" s="101"/>
      <c r="B13272" s="90"/>
      <c r="C13272" s="90"/>
    </row>
    <row r="13273">
      <c r="A13273" s="101"/>
      <c r="B13273" s="90"/>
      <c r="C13273" s="90"/>
    </row>
    <row r="13274">
      <c r="A13274" s="101"/>
      <c r="B13274" s="90"/>
      <c r="C13274" s="90"/>
    </row>
    <row r="13275">
      <c r="A13275" s="101"/>
      <c r="B13275" s="90"/>
      <c r="C13275" s="90"/>
    </row>
    <row r="13276">
      <c r="A13276" s="101"/>
      <c r="B13276" s="90"/>
      <c r="C13276" s="90"/>
    </row>
    <row r="13277">
      <c r="A13277" s="101"/>
      <c r="B13277" s="90"/>
      <c r="C13277" s="90"/>
    </row>
    <row r="13278">
      <c r="A13278" s="101"/>
      <c r="B13278" s="90"/>
      <c r="C13278" s="90"/>
    </row>
    <row r="13279">
      <c r="A13279" s="101"/>
      <c r="B13279" s="90"/>
      <c r="C13279" s="90"/>
    </row>
    <row r="13280">
      <c r="A13280" s="101"/>
      <c r="B13280" s="90"/>
      <c r="C13280" s="90"/>
    </row>
    <row r="13281">
      <c r="A13281" s="101"/>
      <c r="B13281" s="90"/>
      <c r="C13281" s="90"/>
    </row>
    <row r="13282">
      <c r="A13282" s="101"/>
      <c r="B13282" s="90"/>
      <c r="C13282" s="90"/>
    </row>
    <row r="13283">
      <c r="A13283" s="101"/>
      <c r="B13283" s="90"/>
      <c r="C13283" s="90"/>
    </row>
    <row r="13284">
      <c r="A13284" s="101"/>
      <c r="B13284" s="90"/>
      <c r="C13284" s="90"/>
    </row>
    <row r="13285">
      <c r="A13285" s="101"/>
      <c r="B13285" s="90"/>
      <c r="C13285" s="90"/>
    </row>
    <row r="13286">
      <c r="A13286" s="101"/>
      <c r="B13286" s="90"/>
      <c r="C13286" s="90"/>
    </row>
    <row r="13287">
      <c r="A13287" s="101"/>
      <c r="B13287" s="90"/>
      <c r="C13287" s="90"/>
    </row>
    <row r="13288">
      <c r="A13288" s="101"/>
      <c r="B13288" s="90"/>
      <c r="C13288" s="90"/>
    </row>
    <row r="13289">
      <c r="A13289" s="101"/>
      <c r="B13289" s="90"/>
      <c r="C13289" s="90"/>
    </row>
    <row r="13290">
      <c r="A13290" s="101"/>
      <c r="B13290" s="90"/>
      <c r="C13290" s="90"/>
    </row>
    <row r="13291">
      <c r="A13291" s="101"/>
      <c r="B13291" s="90"/>
      <c r="C13291" s="90"/>
    </row>
    <row r="13292">
      <c r="A13292" s="101"/>
      <c r="B13292" s="90"/>
      <c r="C13292" s="90"/>
    </row>
    <row r="13293">
      <c r="A13293" s="101"/>
      <c r="B13293" s="90"/>
      <c r="C13293" s="90"/>
    </row>
    <row r="13294">
      <c r="A13294" s="101"/>
      <c r="B13294" s="90"/>
      <c r="C13294" s="90"/>
    </row>
    <row r="13295">
      <c r="A13295" s="101"/>
      <c r="B13295" s="90"/>
      <c r="C13295" s="90"/>
    </row>
    <row r="13296">
      <c r="A13296" s="101"/>
      <c r="B13296" s="90"/>
      <c r="C13296" s="90"/>
    </row>
    <row r="13297">
      <c r="A13297" s="101"/>
      <c r="B13297" s="90"/>
      <c r="C13297" s="90"/>
    </row>
    <row r="13298">
      <c r="A13298" s="101"/>
      <c r="B13298" s="90"/>
      <c r="C13298" s="90"/>
    </row>
    <row r="13299">
      <c r="A13299" s="101"/>
      <c r="B13299" s="90"/>
      <c r="C13299" s="90"/>
    </row>
    <row r="13300">
      <c r="A13300" s="101"/>
      <c r="B13300" s="90"/>
      <c r="C13300" s="90"/>
    </row>
    <row r="13301">
      <c r="A13301" s="101"/>
      <c r="B13301" s="90"/>
      <c r="C13301" s="90"/>
    </row>
    <row r="13302">
      <c r="A13302" s="101"/>
      <c r="B13302" s="90"/>
      <c r="C13302" s="90"/>
    </row>
    <row r="13303">
      <c r="A13303" s="101"/>
      <c r="B13303" s="90"/>
      <c r="C13303" s="90"/>
    </row>
    <row r="13304">
      <c r="A13304" s="101"/>
      <c r="B13304" s="90"/>
      <c r="C13304" s="90"/>
    </row>
    <row r="13305">
      <c r="A13305" s="101"/>
      <c r="B13305" s="90"/>
      <c r="C13305" s="90"/>
    </row>
    <row r="13306">
      <c r="A13306" s="101"/>
      <c r="B13306" s="90"/>
      <c r="C13306" s="90"/>
    </row>
    <row r="13307">
      <c r="A13307" s="101"/>
      <c r="B13307" s="90"/>
      <c r="C13307" s="90"/>
    </row>
    <row r="13308">
      <c r="A13308" s="101"/>
      <c r="B13308" s="90"/>
      <c r="C13308" s="90"/>
    </row>
    <row r="13309">
      <c r="A13309" s="101"/>
      <c r="B13309" s="90"/>
      <c r="C13309" s="90"/>
    </row>
    <row r="13310">
      <c r="A13310" s="101"/>
      <c r="B13310" s="90"/>
      <c r="C13310" s="90"/>
    </row>
    <row r="13311">
      <c r="A13311" s="101"/>
      <c r="B13311" s="90"/>
      <c r="C13311" s="90"/>
    </row>
    <row r="13312">
      <c r="A13312" s="101"/>
      <c r="B13312" s="90"/>
      <c r="C13312" s="90"/>
    </row>
    <row r="13313">
      <c r="A13313" s="101"/>
      <c r="B13313" s="90"/>
      <c r="C13313" s="90"/>
    </row>
    <row r="13314">
      <c r="A13314" s="101"/>
      <c r="B13314" s="90"/>
      <c r="C13314" s="90"/>
    </row>
    <row r="13315">
      <c r="A13315" s="101"/>
      <c r="B13315" s="90"/>
      <c r="C13315" s="90"/>
    </row>
    <row r="13316">
      <c r="A13316" s="101"/>
      <c r="B13316" s="90"/>
      <c r="C13316" s="90"/>
    </row>
    <row r="13317">
      <c r="A13317" s="101"/>
      <c r="B13317" s="90"/>
      <c r="C13317" s="90"/>
    </row>
    <row r="13318">
      <c r="A13318" s="101"/>
      <c r="B13318" s="90"/>
      <c r="C13318" s="90"/>
    </row>
    <row r="13319">
      <c r="A13319" s="101"/>
      <c r="B13319" s="90"/>
      <c r="C13319" s="90"/>
    </row>
    <row r="13320">
      <c r="A13320" s="101"/>
      <c r="B13320" s="90"/>
      <c r="C13320" s="90"/>
    </row>
    <row r="13321">
      <c r="A13321" s="101"/>
      <c r="B13321" s="90"/>
      <c r="C13321" s="90"/>
    </row>
    <row r="13322">
      <c r="A13322" s="101"/>
      <c r="B13322" s="90"/>
      <c r="C13322" s="90"/>
    </row>
    <row r="13323">
      <c r="A13323" s="101"/>
      <c r="B13323" s="90"/>
      <c r="C13323" s="90"/>
    </row>
    <row r="13324">
      <c r="A13324" s="101"/>
      <c r="B13324" s="90"/>
      <c r="C13324" s="90"/>
    </row>
    <row r="13325">
      <c r="A13325" s="101"/>
      <c r="B13325" s="90"/>
      <c r="C13325" s="90"/>
    </row>
    <row r="13326">
      <c r="A13326" s="101"/>
      <c r="B13326" s="90"/>
      <c r="C13326" s="90"/>
    </row>
    <row r="13327">
      <c r="A13327" s="101"/>
      <c r="B13327" s="90"/>
      <c r="C13327" s="90"/>
    </row>
    <row r="13328">
      <c r="A13328" s="101"/>
      <c r="B13328" s="90"/>
      <c r="C13328" s="90"/>
    </row>
    <row r="13329">
      <c r="A13329" s="101"/>
      <c r="B13329" s="90"/>
      <c r="C13329" s="90"/>
    </row>
    <row r="13330">
      <c r="A13330" s="101"/>
      <c r="B13330" s="90"/>
      <c r="C13330" s="90"/>
    </row>
    <row r="13331">
      <c r="A13331" s="101"/>
      <c r="B13331" s="90"/>
      <c r="C13331" s="90"/>
    </row>
    <row r="13332">
      <c r="A13332" s="101"/>
      <c r="B13332" s="90"/>
      <c r="C13332" s="90"/>
    </row>
    <row r="13333">
      <c r="A13333" s="101"/>
      <c r="B13333" s="90"/>
      <c r="C13333" s="90"/>
    </row>
    <row r="13334">
      <c r="A13334" s="101"/>
      <c r="B13334" s="90"/>
      <c r="C13334" s="90"/>
    </row>
    <row r="13335">
      <c r="A13335" s="101"/>
      <c r="B13335" s="90"/>
      <c r="C13335" s="90"/>
    </row>
    <row r="13336">
      <c r="A13336" s="101"/>
      <c r="B13336" s="90"/>
      <c r="C13336" s="90"/>
    </row>
    <row r="13337">
      <c r="A13337" s="101"/>
      <c r="B13337" s="90"/>
      <c r="C13337" s="90"/>
    </row>
    <row r="13338">
      <c r="A13338" s="101"/>
      <c r="B13338" s="90"/>
      <c r="C13338" s="90"/>
    </row>
    <row r="13339">
      <c r="A13339" s="101"/>
      <c r="B13339" s="90"/>
      <c r="C13339" s="90"/>
    </row>
    <row r="13340">
      <c r="A13340" s="101"/>
      <c r="B13340" s="90"/>
      <c r="C13340" s="90"/>
    </row>
    <row r="13341">
      <c r="A13341" s="101"/>
      <c r="B13341" s="90"/>
      <c r="C13341" s="90"/>
    </row>
    <row r="13342">
      <c r="A13342" s="101"/>
      <c r="B13342" s="90"/>
      <c r="C13342" s="90"/>
    </row>
    <row r="13343">
      <c r="A13343" s="101"/>
      <c r="B13343" s="90"/>
      <c r="C13343" s="90"/>
    </row>
    <row r="13344">
      <c r="A13344" s="101"/>
      <c r="B13344" s="90"/>
      <c r="C13344" s="90"/>
    </row>
    <row r="13345">
      <c r="A13345" s="101"/>
      <c r="B13345" s="90"/>
      <c r="C13345" s="90"/>
    </row>
    <row r="13346">
      <c r="A13346" s="101"/>
      <c r="B13346" s="90"/>
      <c r="C13346" s="90"/>
    </row>
    <row r="13347">
      <c r="A13347" s="101"/>
      <c r="B13347" s="90"/>
      <c r="C13347" s="90"/>
    </row>
    <row r="13348">
      <c r="A13348" s="101"/>
      <c r="B13348" s="90"/>
      <c r="C13348" s="90"/>
    </row>
    <row r="13349">
      <c r="A13349" s="101"/>
      <c r="B13349" s="90"/>
      <c r="C13349" s="90"/>
    </row>
    <row r="13350">
      <c r="A13350" s="101"/>
      <c r="B13350" s="90"/>
      <c r="C13350" s="90"/>
    </row>
    <row r="13351">
      <c r="A13351" s="101"/>
      <c r="B13351" s="90"/>
      <c r="C13351" s="90"/>
    </row>
    <row r="13352">
      <c r="A13352" s="101"/>
      <c r="B13352" s="90"/>
      <c r="C13352" s="90"/>
    </row>
    <row r="13353">
      <c r="A13353" s="101"/>
      <c r="B13353" s="90"/>
      <c r="C13353" s="90"/>
    </row>
    <row r="13354">
      <c r="A13354" s="101"/>
      <c r="B13354" s="90"/>
      <c r="C13354" s="90"/>
    </row>
    <row r="13355">
      <c r="A13355" s="101"/>
      <c r="B13355" s="90"/>
      <c r="C13355" s="90"/>
    </row>
    <row r="13356">
      <c r="A13356" s="101"/>
      <c r="B13356" s="90"/>
      <c r="C13356" s="90"/>
    </row>
    <row r="13357">
      <c r="A13357" s="101"/>
      <c r="B13357" s="90"/>
      <c r="C13357" s="90"/>
    </row>
    <row r="13358">
      <c r="A13358" s="101"/>
      <c r="B13358" s="90"/>
      <c r="C13358" s="90"/>
    </row>
    <row r="13359">
      <c r="A13359" s="101"/>
      <c r="B13359" s="90"/>
      <c r="C13359" s="90"/>
    </row>
    <row r="13360">
      <c r="A13360" s="101"/>
      <c r="B13360" s="90"/>
      <c r="C13360" s="90"/>
    </row>
    <row r="13361">
      <c r="A13361" s="101"/>
      <c r="B13361" s="90"/>
      <c r="C13361" s="90"/>
    </row>
    <row r="13362">
      <c r="A13362" s="101"/>
      <c r="B13362" s="90"/>
      <c r="C13362" s="90"/>
    </row>
    <row r="13363">
      <c r="A13363" s="101"/>
      <c r="B13363" s="90"/>
      <c r="C13363" s="90"/>
    </row>
    <row r="13364">
      <c r="A13364" s="101"/>
      <c r="B13364" s="90"/>
      <c r="C13364" s="90"/>
    </row>
    <row r="13365">
      <c r="A13365" s="101"/>
      <c r="B13365" s="90"/>
      <c r="C13365" s="90"/>
    </row>
    <row r="13366">
      <c r="A13366" s="101"/>
      <c r="B13366" s="90"/>
      <c r="C13366" s="90"/>
    </row>
    <row r="13367">
      <c r="A13367" s="101"/>
      <c r="B13367" s="90"/>
      <c r="C13367" s="90"/>
    </row>
    <row r="13368">
      <c r="A13368" s="101"/>
      <c r="B13368" s="90"/>
      <c r="C13368" s="90"/>
    </row>
    <row r="13369">
      <c r="A13369" s="101"/>
      <c r="B13369" s="90"/>
      <c r="C13369" s="90"/>
    </row>
    <row r="13370">
      <c r="A13370" s="101"/>
      <c r="B13370" s="90"/>
      <c r="C13370" s="90"/>
    </row>
    <row r="13371">
      <c r="A13371" s="101"/>
      <c r="B13371" s="90"/>
      <c r="C13371" s="90"/>
    </row>
    <row r="13372">
      <c r="A13372" s="101"/>
      <c r="B13372" s="90"/>
      <c r="C13372" s="90"/>
    </row>
    <row r="13373">
      <c r="A13373" s="101"/>
      <c r="B13373" s="90"/>
      <c r="C13373" s="90"/>
    </row>
    <row r="13374">
      <c r="A13374" s="101"/>
      <c r="B13374" s="90"/>
      <c r="C13374" s="90"/>
    </row>
    <row r="13375">
      <c r="A13375" s="101"/>
      <c r="B13375" s="90"/>
      <c r="C13375" s="90"/>
    </row>
    <row r="13376">
      <c r="A13376" s="101"/>
      <c r="B13376" s="90"/>
      <c r="C13376" s="90"/>
    </row>
    <row r="13377">
      <c r="A13377" s="101"/>
      <c r="B13377" s="90"/>
      <c r="C13377" s="90"/>
    </row>
    <row r="13378">
      <c r="A13378" s="101"/>
      <c r="B13378" s="90"/>
      <c r="C13378" s="90"/>
    </row>
    <row r="13379">
      <c r="A13379" s="101"/>
      <c r="B13379" s="90"/>
      <c r="C13379" s="90"/>
    </row>
    <row r="13380">
      <c r="A13380" s="101"/>
      <c r="B13380" s="90"/>
      <c r="C13380" s="90"/>
    </row>
    <row r="13381">
      <c r="A13381" s="101"/>
      <c r="B13381" s="90"/>
      <c r="C13381" s="90"/>
    </row>
    <row r="13382">
      <c r="A13382" s="101"/>
      <c r="B13382" s="90"/>
      <c r="C13382" s="90"/>
    </row>
    <row r="13383">
      <c r="A13383" s="101"/>
      <c r="B13383" s="90"/>
      <c r="C13383" s="90"/>
    </row>
    <row r="13384">
      <c r="A13384" s="101"/>
      <c r="B13384" s="90"/>
      <c r="C13384" s="90"/>
    </row>
    <row r="13385">
      <c r="A13385" s="101"/>
      <c r="B13385" s="90"/>
      <c r="C13385" s="90"/>
    </row>
    <row r="13386">
      <c r="A13386" s="101"/>
      <c r="B13386" s="90"/>
      <c r="C13386" s="90"/>
    </row>
    <row r="13387">
      <c r="A13387" s="101"/>
      <c r="B13387" s="90"/>
      <c r="C13387" s="90"/>
    </row>
    <row r="13388">
      <c r="A13388" s="101"/>
      <c r="B13388" s="90"/>
      <c r="C13388" s="90"/>
    </row>
    <row r="13389">
      <c r="A13389" s="101"/>
      <c r="B13389" s="90"/>
      <c r="C13389" s="90"/>
    </row>
    <row r="13390">
      <c r="A13390" s="101"/>
      <c r="B13390" s="90"/>
      <c r="C13390" s="90"/>
    </row>
    <row r="13391">
      <c r="A13391" s="101"/>
      <c r="B13391" s="90"/>
      <c r="C13391" s="90"/>
    </row>
    <row r="13392">
      <c r="A13392" s="101"/>
      <c r="B13392" s="90"/>
      <c r="C13392" s="90"/>
    </row>
    <row r="13393">
      <c r="A13393" s="101"/>
      <c r="B13393" s="90"/>
      <c r="C13393" s="90"/>
    </row>
    <row r="13394">
      <c r="A13394" s="101"/>
      <c r="B13394" s="90"/>
      <c r="C13394" s="90"/>
    </row>
    <row r="13395">
      <c r="A13395" s="101"/>
      <c r="B13395" s="90"/>
      <c r="C13395" s="90"/>
    </row>
    <row r="13396">
      <c r="A13396" s="101"/>
      <c r="B13396" s="90"/>
      <c r="C13396" s="90"/>
    </row>
    <row r="13397">
      <c r="A13397" s="101"/>
      <c r="B13397" s="90"/>
      <c r="C13397" s="90"/>
    </row>
    <row r="13398">
      <c r="A13398" s="101"/>
      <c r="B13398" s="90"/>
      <c r="C13398" s="90"/>
    </row>
    <row r="13399">
      <c r="A13399" s="101"/>
      <c r="B13399" s="90"/>
      <c r="C13399" s="90"/>
    </row>
    <row r="13400">
      <c r="A13400" s="101"/>
      <c r="B13400" s="90"/>
      <c r="C13400" s="90"/>
    </row>
    <row r="13401">
      <c r="A13401" s="101"/>
      <c r="B13401" s="90"/>
      <c r="C13401" s="90"/>
    </row>
    <row r="13402">
      <c r="A13402" s="101"/>
      <c r="B13402" s="90"/>
      <c r="C13402" s="90"/>
    </row>
    <row r="13403">
      <c r="A13403" s="101"/>
      <c r="B13403" s="90"/>
      <c r="C13403" s="90"/>
    </row>
    <row r="13404">
      <c r="A13404" s="101"/>
      <c r="B13404" s="90"/>
      <c r="C13404" s="90"/>
    </row>
    <row r="13405">
      <c r="A13405" s="101"/>
      <c r="B13405" s="90"/>
      <c r="C13405" s="90"/>
    </row>
    <row r="13406">
      <c r="A13406" s="101"/>
      <c r="B13406" s="90"/>
      <c r="C13406" s="90"/>
    </row>
    <row r="13407">
      <c r="A13407" s="101"/>
      <c r="B13407" s="90"/>
      <c r="C13407" s="90"/>
    </row>
    <row r="13408">
      <c r="A13408" s="101"/>
      <c r="B13408" s="90"/>
      <c r="C13408" s="90"/>
    </row>
    <row r="13409">
      <c r="A13409" s="101"/>
      <c r="B13409" s="90"/>
      <c r="C13409" s="90"/>
    </row>
    <row r="13410">
      <c r="A13410" s="101"/>
      <c r="B13410" s="90"/>
      <c r="C13410" s="90"/>
    </row>
    <row r="13411">
      <c r="A13411" s="101"/>
      <c r="B13411" s="90"/>
      <c r="C13411" s="90"/>
    </row>
    <row r="13412">
      <c r="A13412" s="101"/>
      <c r="B13412" s="90"/>
      <c r="C13412" s="90"/>
    </row>
    <row r="13413">
      <c r="A13413" s="101"/>
      <c r="B13413" s="90"/>
      <c r="C13413" s="90"/>
    </row>
    <row r="13414">
      <c r="A13414" s="101"/>
      <c r="B13414" s="90"/>
      <c r="C13414" s="90"/>
    </row>
    <row r="13415">
      <c r="A13415" s="101"/>
      <c r="B13415" s="90"/>
      <c r="C13415" s="90"/>
    </row>
    <row r="13416">
      <c r="A13416" s="101"/>
      <c r="B13416" s="90"/>
      <c r="C13416" s="90"/>
    </row>
    <row r="13417">
      <c r="A13417" s="101"/>
      <c r="B13417" s="90"/>
      <c r="C13417" s="90"/>
    </row>
    <row r="13418">
      <c r="A13418" s="101"/>
      <c r="B13418" s="90"/>
      <c r="C13418" s="90"/>
    </row>
    <row r="13419">
      <c r="A13419" s="101"/>
      <c r="B13419" s="90"/>
      <c r="C13419" s="90"/>
    </row>
    <row r="13420">
      <c r="A13420" s="101"/>
      <c r="B13420" s="90"/>
      <c r="C13420" s="90"/>
    </row>
    <row r="13421">
      <c r="A13421" s="101"/>
      <c r="B13421" s="90"/>
      <c r="C13421" s="90"/>
    </row>
    <row r="13422">
      <c r="A13422" s="101"/>
      <c r="B13422" s="90"/>
      <c r="C13422" s="90"/>
    </row>
    <row r="13423">
      <c r="A13423" s="101"/>
      <c r="B13423" s="90"/>
      <c r="C13423" s="90"/>
    </row>
    <row r="13424">
      <c r="A13424" s="101"/>
      <c r="B13424" s="90"/>
      <c r="C13424" s="90"/>
    </row>
    <row r="13425">
      <c r="A13425" s="101"/>
      <c r="B13425" s="90"/>
      <c r="C13425" s="90"/>
    </row>
    <row r="13426">
      <c r="A13426" s="101"/>
      <c r="B13426" s="90"/>
      <c r="C13426" s="90"/>
    </row>
    <row r="13427">
      <c r="A13427" s="101"/>
      <c r="B13427" s="90"/>
      <c r="C13427" s="90"/>
    </row>
    <row r="13428">
      <c r="A13428" s="101"/>
      <c r="B13428" s="90"/>
      <c r="C13428" s="90"/>
    </row>
    <row r="13429">
      <c r="A13429" s="101"/>
      <c r="B13429" s="90"/>
      <c r="C13429" s="90"/>
    </row>
    <row r="13430">
      <c r="A13430" s="101"/>
      <c r="B13430" s="90"/>
      <c r="C13430" s="90"/>
    </row>
    <row r="13431">
      <c r="A13431" s="101"/>
      <c r="B13431" s="90"/>
      <c r="C13431" s="90"/>
    </row>
    <row r="13432">
      <c r="A13432" s="101"/>
      <c r="B13432" s="90"/>
      <c r="C13432" s="90"/>
    </row>
    <row r="13433">
      <c r="A13433" s="101"/>
      <c r="B13433" s="90"/>
      <c r="C13433" s="90"/>
    </row>
    <row r="13434">
      <c r="A13434" s="101"/>
      <c r="B13434" s="90"/>
      <c r="C13434" s="90"/>
    </row>
    <row r="13435">
      <c r="A13435" s="101"/>
      <c r="B13435" s="90"/>
      <c r="C13435" s="90"/>
    </row>
    <row r="13436">
      <c r="A13436" s="101"/>
      <c r="B13436" s="90"/>
      <c r="C13436" s="90"/>
    </row>
    <row r="13437">
      <c r="A13437" s="101"/>
      <c r="B13437" s="90"/>
      <c r="C13437" s="90"/>
    </row>
    <row r="13438">
      <c r="A13438" s="101"/>
      <c r="B13438" s="90"/>
      <c r="C13438" s="90"/>
    </row>
    <row r="13439">
      <c r="A13439" s="101"/>
      <c r="B13439" s="90"/>
      <c r="C13439" s="90"/>
    </row>
    <row r="13440">
      <c r="A13440" s="101"/>
      <c r="B13440" s="90"/>
      <c r="C13440" s="90"/>
    </row>
    <row r="13441">
      <c r="A13441" s="101"/>
      <c r="B13441" s="90"/>
      <c r="C13441" s="90"/>
    </row>
    <row r="13442">
      <c r="A13442" s="101"/>
      <c r="B13442" s="90"/>
      <c r="C13442" s="90"/>
    </row>
    <row r="13443">
      <c r="A13443" s="101"/>
      <c r="B13443" s="90"/>
      <c r="C13443" s="90"/>
    </row>
    <row r="13444">
      <c r="A13444" s="101"/>
      <c r="B13444" s="90"/>
      <c r="C13444" s="90"/>
    </row>
    <row r="13445">
      <c r="A13445" s="101"/>
      <c r="B13445" s="90"/>
      <c r="C13445" s="90"/>
    </row>
    <row r="13446">
      <c r="A13446" s="101"/>
      <c r="B13446" s="90"/>
      <c r="C13446" s="90"/>
    </row>
    <row r="13447">
      <c r="A13447" s="101"/>
      <c r="B13447" s="90"/>
      <c r="C13447" s="90"/>
    </row>
    <row r="13448">
      <c r="A13448" s="101"/>
      <c r="B13448" s="90"/>
      <c r="C13448" s="90"/>
    </row>
    <row r="13449">
      <c r="A13449" s="101"/>
      <c r="B13449" s="90"/>
      <c r="C13449" s="90"/>
    </row>
    <row r="13450">
      <c r="A13450" s="101"/>
      <c r="B13450" s="90"/>
      <c r="C13450" s="90"/>
    </row>
    <row r="13451">
      <c r="A13451" s="101"/>
      <c r="B13451" s="90"/>
      <c r="C13451" s="90"/>
    </row>
    <row r="13452">
      <c r="A13452" s="101"/>
      <c r="B13452" s="90"/>
      <c r="C13452" s="90"/>
    </row>
    <row r="13453">
      <c r="A13453" s="101"/>
      <c r="B13453" s="90"/>
      <c r="C13453" s="90"/>
    </row>
    <row r="13454">
      <c r="A13454" s="101"/>
      <c r="B13454" s="90"/>
      <c r="C13454" s="90"/>
    </row>
    <row r="13455">
      <c r="A13455" s="101"/>
      <c r="B13455" s="90"/>
      <c r="C13455" s="90"/>
    </row>
    <row r="13456">
      <c r="A13456" s="101"/>
      <c r="B13456" s="90"/>
      <c r="C13456" s="90"/>
    </row>
    <row r="13457">
      <c r="A13457" s="101"/>
      <c r="B13457" s="90"/>
      <c r="C13457" s="90"/>
    </row>
    <row r="13458">
      <c r="A13458" s="101"/>
      <c r="B13458" s="90"/>
      <c r="C13458" s="90"/>
    </row>
    <row r="13459">
      <c r="A13459" s="101"/>
      <c r="B13459" s="90"/>
      <c r="C13459" s="90"/>
    </row>
    <row r="13460">
      <c r="A13460" s="101"/>
      <c r="B13460" s="90"/>
      <c r="C13460" s="90"/>
    </row>
    <row r="13461">
      <c r="A13461" s="101"/>
      <c r="B13461" s="90"/>
      <c r="C13461" s="90"/>
    </row>
    <row r="13462">
      <c r="A13462" s="101"/>
      <c r="B13462" s="90"/>
      <c r="C13462" s="90"/>
    </row>
    <row r="13463">
      <c r="A13463" s="101"/>
      <c r="B13463" s="90"/>
      <c r="C13463" s="90"/>
    </row>
    <row r="13464">
      <c r="A13464" s="101"/>
      <c r="B13464" s="90"/>
      <c r="C13464" s="90"/>
    </row>
    <row r="13465">
      <c r="A13465" s="101"/>
      <c r="B13465" s="90"/>
      <c r="C13465" s="90"/>
    </row>
    <row r="13466">
      <c r="A13466" s="101"/>
      <c r="B13466" s="90"/>
      <c r="C13466" s="90"/>
    </row>
    <row r="13467">
      <c r="A13467" s="101"/>
      <c r="B13467" s="90"/>
      <c r="C13467" s="90"/>
    </row>
    <row r="13468">
      <c r="A13468" s="101"/>
      <c r="B13468" s="90"/>
      <c r="C13468" s="90"/>
    </row>
    <row r="13469">
      <c r="A13469" s="101"/>
      <c r="B13469" s="90"/>
      <c r="C13469" s="90"/>
    </row>
    <row r="13470">
      <c r="A13470" s="101"/>
      <c r="B13470" s="90"/>
      <c r="C13470" s="90"/>
    </row>
    <row r="13471">
      <c r="A13471" s="101"/>
      <c r="B13471" s="90"/>
      <c r="C13471" s="90"/>
    </row>
    <row r="13472">
      <c r="A13472" s="101"/>
      <c r="B13472" s="90"/>
      <c r="C13472" s="90"/>
    </row>
    <row r="13473">
      <c r="A13473" s="101"/>
      <c r="B13473" s="90"/>
      <c r="C13473" s="90"/>
    </row>
    <row r="13474">
      <c r="A13474" s="101"/>
      <c r="B13474" s="90"/>
      <c r="C13474" s="90"/>
    </row>
    <row r="13475">
      <c r="A13475" s="101"/>
      <c r="B13475" s="90"/>
      <c r="C13475" s="90"/>
    </row>
    <row r="13476">
      <c r="A13476" s="101"/>
      <c r="B13476" s="90"/>
      <c r="C13476" s="90"/>
    </row>
    <row r="13477">
      <c r="A13477" s="101"/>
      <c r="B13477" s="90"/>
      <c r="C13477" s="90"/>
    </row>
    <row r="13478">
      <c r="A13478" s="101"/>
      <c r="B13478" s="90"/>
      <c r="C13478" s="90"/>
    </row>
    <row r="13479">
      <c r="A13479" s="101"/>
      <c r="B13479" s="90"/>
      <c r="C13479" s="90"/>
    </row>
    <row r="13480">
      <c r="A13480" s="101"/>
      <c r="B13480" s="90"/>
      <c r="C13480" s="90"/>
    </row>
    <row r="13481">
      <c r="A13481" s="101"/>
      <c r="B13481" s="90"/>
      <c r="C13481" s="90"/>
    </row>
    <row r="13482">
      <c r="A13482" s="101"/>
      <c r="B13482" s="90"/>
      <c r="C13482" s="90"/>
    </row>
    <row r="13483">
      <c r="A13483" s="101"/>
      <c r="B13483" s="90"/>
      <c r="C13483" s="90"/>
    </row>
    <row r="13484">
      <c r="A13484" s="101"/>
      <c r="B13484" s="90"/>
      <c r="C13484" s="90"/>
    </row>
    <row r="13485">
      <c r="A13485" s="101"/>
      <c r="B13485" s="90"/>
      <c r="C13485" s="90"/>
    </row>
    <row r="13486">
      <c r="A13486" s="101"/>
      <c r="B13486" s="90"/>
      <c r="C13486" s="90"/>
    </row>
    <row r="13487">
      <c r="A13487" s="101"/>
      <c r="B13487" s="90"/>
      <c r="C13487" s="90"/>
    </row>
    <row r="13488">
      <c r="A13488" s="101"/>
      <c r="B13488" s="90"/>
      <c r="C13488" s="90"/>
    </row>
    <row r="13489">
      <c r="A13489" s="101"/>
      <c r="B13489" s="90"/>
      <c r="C13489" s="90"/>
    </row>
    <row r="13490">
      <c r="A13490" s="101"/>
      <c r="B13490" s="90"/>
      <c r="C13490" s="90"/>
    </row>
    <row r="13491">
      <c r="A13491" s="101"/>
      <c r="B13491" s="90"/>
      <c r="C13491" s="90"/>
    </row>
    <row r="13492">
      <c r="A13492" s="101"/>
      <c r="B13492" s="90"/>
      <c r="C13492" s="90"/>
    </row>
    <row r="13493">
      <c r="A13493" s="101"/>
      <c r="B13493" s="90"/>
      <c r="C13493" s="90"/>
    </row>
    <row r="13494">
      <c r="A13494" s="101"/>
      <c r="B13494" s="90"/>
      <c r="C13494" s="90"/>
    </row>
    <row r="13495">
      <c r="A13495" s="101"/>
      <c r="B13495" s="90"/>
      <c r="C13495" s="90"/>
    </row>
    <row r="13496">
      <c r="A13496" s="101"/>
      <c r="B13496" s="90"/>
      <c r="C13496" s="90"/>
    </row>
    <row r="13497">
      <c r="A13497" s="101"/>
      <c r="B13497" s="90"/>
      <c r="C13497" s="90"/>
    </row>
    <row r="13498">
      <c r="A13498" s="101"/>
      <c r="B13498" s="90"/>
      <c r="C13498" s="90"/>
    </row>
    <row r="13499">
      <c r="A13499" s="101"/>
      <c r="B13499" s="90"/>
      <c r="C13499" s="90"/>
    </row>
    <row r="13500">
      <c r="A13500" s="101"/>
      <c r="B13500" s="90"/>
      <c r="C13500" s="90"/>
    </row>
    <row r="13501">
      <c r="A13501" s="101"/>
      <c r="B13501" s="90"/>
      <c r="C13501" s="90"/>
    </row>
    <row r="13502">
      <c r="A13502" s="101"/>
      <c r="B13502" s="90"/>
      <c r="C13502" s="90"/>
    </row>
    <row r="13503">
      <c r="A13503" s="101"/>
      <c r="B13503" s="90"/>
      <c r="C13503" s="90"/>
    </row>
    <row r="13504">
      <c r="A13504" s="101"/>
      <c r="B13504" s="90"/>
      <c r="C13504" s="90"/>
    </row>
    <row r="13505">
      <c r="A13505" s="101"/>
      <c r="B13505" s="90"/>
      <c r="C13505" s="90"/>
    </row>
    <row r="13506">
      <c r="A13506" s="101"/>
      <c r="B13506" s="90"/>
      <c r="C13506" s="90"/>
    </row>
    <row r="13507">
      <c r="A13507" s="101"/>
      <c r="B13507" s="90"/>
      <c r="C13507" s="90"/>
    </row>
    <row r="13508">
      <c r="A13508" s="101"/>
      <c r="B13508" s="90"/>
      <c r="C13508" s="90"/>
    </row>
    <row r="13509">
      <c r="A13509" s="101"/>
      <c r="B13509" s="90"/>
      <c r="C13509" s="90"/>
    </row>
    <row r="13510">
      <c r="A13510" s="101"/>
      <c r="B13510" s="90"/>
      <c r="C13510" s="90"/>
    </row>
    <row r="13511">
      <c r="A13511" s="101"/>
      <c r="B13511" s="90"/>
      <c r="C13511" s="90"/>
    </row>
    <row r="13512">
      <c r="A13512" s="101"/>
      <c r="B13512" s="90"/>
      <c r="C13512" s="90"/>
    </row>
    <row r="13513">
      <c r="A13513" s="101"/>
      <c r="B13513" s="90"/>
      <c r="C13513" s="90"/>
    </row>
    <row r="13514">
      <c r="A13514" s="101"/>
      <c r="B13514" s="90"/>
      <c r="C13514" s="90"/>
    </row>
    <row r="13515">
      <c r="A13515" s="101"/>
      <c r="B13515" s="90"/>
      <c r="C13515" s="90"/>
    </row>
    <row r="13516">
      <c r="A13516" s="101"/>
      <c r="B13516" s="90"/>
      <c r="C13516" s="90"/>
    </row>
    <row r="13517">
      <c r="A13517" s="101"/>
      <c r="B13517" s="90"/>
      <c r="C13517" s="90"/>
    </row>
    <row r="13518">
      <c r="A13518" s="101"/>
      <c r="B13518" s="90"/>
      <c r="C13518" s="90"/>
    </row>
    <row r="13519">
      <c r="A13519" s="101"/>
      <c r="B13519" s="90"/>
      <c r="C13519" s="90"/>
    </row>
    <row r="13520">
      <c r="A13520" s="101"/>
      <c r="B13520" s="90"/>
      <c r="C13520" s="90"/>
    </row>
    <row r="13521">
      <c r="A13521" s="101"/>
      <c r="B13521" s="90"/>
      <c r="C13521" s="90"/>
    </row>
    <row r="13522">
      <c r="A13522" s="101"/>
      <c r="B13522" s="90"/>
      <c r="C13522" s="90"/>
    </row>
    <row r="13523">
      <c r="A13523" s="101"/>
      <c r="B13523" s="90"/>
      <c r="C13523" s="90"/>
    </row>
    <row r="13524">
      <c r="A13524" s="101"/>
      <c r="B13524" s="90"/>
      <c r="C13524" s="90"/>
    </row>
    <row r="13525">
      <c r="A13525" s="101"/>
      <c r="B13525" s="90"/>
      <c r="C13525" s="90"/>
    </row>
    <row r="13526">
      <c r="A13526" s="101"/>
      <c r="B13526" s="90"/>
      <c r="C13526" s="90"/>
    </row>
    <row r="13527">
      <c r="A13527" s="101"/>
      <c r="B13527" s="90"/>
      <c r="C13527" s="90"/>
    </row>
    <row r="13528">
      <c r="A13528" s="101"/>
      <c r="B13528" s="90"/>
      <c r="C13528" s="90"/>
    </row>
    <row r="13529">
      <c r="A13529" s="101"/>
      <c r="B13529" s="90"/>
      <c r="C13529" s="90"/>
    </row>
    <row r="13530">
      <c r="A13530" s="101"/>
      <c r="B13530" s="90"/>
      <c r="C13530" s="90"/>
    </row>
    <row r="13531">
      <c r="A13531" s="101"/>
      <c r="B13531" s="90"/>
      <c r="C13531" s="90"/>
    </row>
    <row r="13532">
      <c r="A13532" s="101"/>
      <c r="B13532" s="90"/>
      <c r="C13532" s="90"/>
    </row>
    <row r="13533">
      <c r="A13533" s="101"/>
      <c r="B13533" s="90"/>
      <c r="C13533" s="90"/>
    </row>
    <row r="13534">
      <c r="A13534" s="101"/>
      <c r="B13534" s="90"/>
      <c r="C13534" s="90"/>
    </row>
    <row r="13535">
      <c r="A13535" s="101"/>
      <c r="B13535" s="90"/>
      <c r="C13535" s="90"/>
    </row>
    <row r="13536">
      <c r="A13536" s="101"/>
      <c r="B13536" s="90"/>
      <c r="C13536" s="90"/>
    </row>
    <row r="13537">
      <c r="A13537" s="101"/>
      <c r="B13537" s="90"/>
      <c r="C13537" s="90"/>
    </row>
    <row r="13538">
      <c r="A13538" s="101"/>
      <c r="B13538" s="90"/>
      <c r="C13538" s="90"/>
    </row>
    <row r="13539">
      <c r="A13539" s="101"/>
      <c r="B13539" s="90"/>
      <c r="C13539" s="90"/>
    </row>
    <row r="13540">
      <c r="A13540" s="101"/>
      <c r="B13540" s="90"/>
      <c r="C13540" s="90"/>
    </row>
    <row r="13541">
      <c r="A13541" s="101"/>
      <c r="B13541" s="90"/>
      <c r="C13541" s="90"/>
    </row>
    <row r="13542">
      <c r="A13542" s="101"/>
      <c r="B13542" s="90"/>
      <c r="C13542" s="90"/>
    </row>
    <row r="13543">
      <c r="A13543" s="101"/>
      <c r="B13543" s="90"/>
      <c r="C13543" s="90"/>
    </row>
    <row r="13544">
      <c r="A13544" s="101"/>
      <c r="B13544" s="90"/>
      <c r="C13544" s="90"/>
    </row>
    <row r="13545">
      <c r="A13545" s="101"/>
      <c r="B13545" s="90"/>
      <c r="C13545" s="90"/>
    </row>
    <row r="13546">
      <c r="A13546" s="101"/>
      <c r="B13546" s="90"/>
      <c r="C13546" s="90"/>
    </row>
    <row r="13547">
      <c r="A13547" s="101"/>
      <c r="B13547" s="90"/>
      <c r="C13547" s="90"/>
    </row>
    <row r="13548">
      <c r="A13548" s="101"/>
      <c r="B13548" s="90"/>
      <c r="C13548" s="90"/>
    </row>
    <row r="13549">
      <c r="A13549" s="101"/>
      <c r="B13549" s="90"/>
      <c r="C13549" s="90"/>
    </row>
    <row r="13550">
      <c r="A13550" s="101"/>
      <c r="B13550" s="90"/>
      <c r="C13550" s="90"/>
    </row>
    <row r="13551">
      <c r="A13551" s="101"/>
      <c r="B13551" s="90"/>
      <c r="C13551" s="90"/>
    </row>
    <row r="13552">
      <c r="A13552" s="101"/>
      <c r="B13552" s="90"/>
      <c r="C13552" s="90"/>
    </row>
    <row r="13553">
      <c r="A13553" s="101"/>
      <c r="B13553" s="90"/>
      <c r="C13553" s="90"/>
    </row>
    <row r="13554">
      <c r="A13554" s="101"/>
      <c r="B13554" s="90"/>
      <c r="C13554" s="90"/>
    </row>
    <row r="13555">
      <c r="A13555" s="101"/>
      <c r="B13555" s="90"/>
      <c r="C13555" s="90"/>
    </row>
    <row r="13556">
      <c r="A13556" s="101"/>
      <c r="B13556" s="90"/>
      <c r="C13556" s="90"/>
    </row>
    <row r="13557">
      <c r="A13557" s="101"/>
      <c r="B13557" s="90"/>
      <c r="C13557" s="90"/>
    </row>
    <row r="13558">
      <c r="A13558" s="101"/>
      <c r="B13558" s="90"/>
      <c r="C13558" s="90"/>
    </row>
    <row r="13559">
      <c r="A13559" s="101"/>
      <c r="B13559" s="90"/>
      <c r="C13559" s="90"/>
    </row>
    <row r="13560">
      <c r="A13560" s="101"/>
      <c r="B13560" s="90"/>
      <c r="C13560" s="90"/>
    </row>
    <row r="13561">
      <c r="A13561" s="101"/>
      <c r="B13561" s="90"/>
      <c r="C13561" s="90"/>
    </row>
    <row r="13562">
      <c r="A13562" s="101"/>
      <c r="B13562" s="90"/>
      <c r="C13562" s="90"/>
    </row>
    <row r="13563">
      <c r="A13563" s="101"/>
      <c r="B13563" s="90"/>
      <c r="C13563" s="90"/>
    </row>
    <row r="13564">
      <c r="A13564" s="101"/>
      <c r="B13564" s="90"/>
      <c r="C13564" s="90"/>
    </row>
    <row r="13565">
      <c r="A13565" s="101"/>
      <c r="B13565" s="90"/>
      <c r="C13565" s="90"/>
    </row>
    <row r="13566">
      <c r="A13566" s="101"/>
      <c r="B13566" s="90"/>
      <c r="C13566" s="90"/>
    </row>
    <row r="13567">
      <c r="A13567" s="101"/>
      <c r="B13567" s="90"/>
      <c r="C13567" s="90"/>
    </row>
    <row r="13568">
      <c r="A13568" s="101"/>
      <c r="B13568" s="90"/>
      <c r="C13568" s="90"/>
    </row>
    <row r="13569">
      <c r="A13569" s="101"/>
      <c r="B13569" s="90"/>
      <c r="C13569" s="90"/>
    </row>
    <row r="13570">
      <c r="A13570" s="101"/>
      <c r="B13570" s="90"/>
      <c r="C13570" s="90"/>
    </row>
    <row r="13571">
      <c r="A13571" s="101"/>
      <c r="B13571" s="90"/>
      <c r="C13571" s="90"/>
    </row>
    <row r="13572">
      <c r="A13572" s="101"/>
      <c r="B13572" s="90"/>
      <c r="C13572" s="90"/>
    </row>
    <row r="13573">
      <c r="A13573" s="101"/>
      <c r="B13573" s="90"/>
      <c r="C13573" s="90"/>
    </row>
    <row r="13574">
      <c r="A13574" s="101"/>
      <c r="B13574" s="90"/>
      <c r="C13574" s="90"/>
    </row>
    <row r="13575">
      <c r="A13575" s="101"/>
      <c r="B13575" s="90"/>
      <c r="C13575" s="90"/>
    </row>
    <row r="13576">
      <c r="A13576" s="101"/>
      <c r="B13576" s="90"/>
      <c r="C13576" s="90"/>
    </row>
    <row r="13577">
      <c r="A13577" s="101"/>
      <c r="B13577" s="90"/>
      <c r="C13577" s="90"/>
    </row>
    <row r="13578">
      <c r="A13578" s="101"/>
      <c r="B13578" s="90"/>
      <c r="C13578" s="90"/>
    </row>
    <row r="13579">
      <c r="A13579" s="101"/>
      <c r="B13579" s="90"/>
      <c r="C13579" s="90"/>
    </row>
    <row r="13580">
      <c r="A13580" s="101"/>
      <c r="B13580" s="90"/>
      <c r="C13580" s="90"/>
    </row>
    <row r="13581">
      <c r="A13581" s="101"/>
      <c r="B13581" s="90"/>
      <c r="C13581" s="90"/>
    </row>
    <row r="13582">
      <c r="A13582" s="101"/>
      <c r="B13582" s="90"/>
      <c r="C13582" s="90"/>
    </row>
    <row r="13583">
      <c r="A13583" s="101"/>
      <c r="B13583" s="90"/>
      <c r="C13583" s="90"/>
    </row>
    <row r="13584">
      <c r="A13584" s="101"/>
      <c r="B13584" s="90"/>
      <c r="C13584" s="90"/>
    </row>
    <row r="13585">
      <c r="A13585" s="101"/>
      <c r="B13585" s="90"/>
      <c r="C13585" s="90"/>
    </row>
    <row r="13586">
      <c r="A13586" s="101"/>
      <c r="B13586" s="90"/>
      <c r="C13586" s="90"/>
    </row>
    <row r="13587">
      <c r="A13587" s="101"/>
      <c r="B13587" s="90"/>
      <c r="C13587" s="90"/>
    </row>
    <row r="13588">
      <c r="A13588" s="101"/>
      <c r="B13588" s="90"/>
      <c r="C13588" s="90"/>
    </row>
    <row r="13589">
      <c r="A13589" s="101"/>
      <c r="B13589" s="90"/>
      <c r="C13589" s="90"/>
    </row>
    <row r="13590">
      <c r="A13590" s="101"/>
      <c r="B13590" s="90"/>
      <c r="C13590" s="90"/>
    </row>
    <row r="13591">
      <c r="A13591" s="101"/>
      <c r="B13591" s="90"/>
      <c r="C13591" s="90"/>
    </row>
    <row r="13592">
      <c r="A13592" s="101"/>
      <c r="B13592" s="90"/>
      <c r="C13592" s="90"/>
    </row>
    <row r="13593">
      <c r="A13593" s="101"/>
      <c r="B13593" s="90"/>
      <c r="C13593" s="90"/>
    </row>
    <row r="13594">
      <c r="A13594" s="101"/>
      <c r="B13594" s="90"/>
      <c r="C13594" s="90"/>
    </row>
    <row r="13595">
      <c r="A13595" s="101"/>
      <c r="B13595" s="90"/>
      <c r="C13595" s="90"/>
    </row>
    <row r="13596">
      <c r="A13596" s="101"/>
      <c r="B13596" s="90"/>
      <c r="C13596" s="90"/>
    </row>
    <row r="13597">
      <c r="A13597" s="101"/>
      <c r="B13597" s="90"/>
      <c r="C13597" s="90"/>
    </row>
    <row r="13598">
      <c r="A13598" s="101"/>
      <c r="B13598" s="90"/>
      <c r="C13598" s="90"/>
    </row>
    <row r="13599">
      <c r="A13599" s="101"/>
      <c r="B13599" s="90"/>
      <c r="C13599" s="90"/>
    </row>
    <row r="13600">
      <c r="A13600" s="101"/>
      <c r="B13600" s="90"/>
      <c r="C13600" s="90"/>
    </row>
    <row r="13601">
      <c r="A13601" s="101"/>
      <c r="B13601" s="90"/>
      <c r="C13601" s="90"/>
    </row>
    <row r="13602">
      <c r="A13602" s="101"/>
      <c r="B13602" s="90"/>
      <c r="C13602" s="90"/>
    </row>
    <row r="13603">
      <c r="A13603" s="101"/>
      <c r="B13603" s="90"/>
      <c r="C13603" s="90"/>
    </row>
    <row r="13604">
      <c r="A13604" s="101"/>
      <c r="B13604" s="90"/>
      <c r="C13604" s="90"/>
    </row>
    <row r="13605">
      <c r="A13605" s="101"/>
      <c r="B13605" s="90"/>
      <c r="C13605" s="90"/>
    </row>
    <row r="13606">
      <c r="A13606" s="101"/>
      <c r="B13606" s="90"/>
      <c r="C13606" s="90"/>
    </row>
    <row r="13607">
      <c r="A13607" s="101"/>
      <c r="B13607" s="90"/>
      <c r="C13607" s="90"/>
    </row>
    <row r="13608">
      <c r="A13608" s="101"/>
      <c r="B13608" s="90"/>
      <c r="C13608" s="90"/>
    </row>
    <row r="13609">
      <c r="A13609" s="101"/>
      <c r="B13609" s="90"/>
      <c r="C13609" s="90"/>
    </row>
    <row r="13610">
      <c r="A13610" s="101"/>
      <c r="B13610" s="90"/>
      <c r="C13610" s="90"/>
    </row>
    <row r="13611">
      <c r="A13611" s="101"/>
      <c r="B13611" s="90"/>
      <c r="C13611" s="90"/>
    </row>
    <row r="13612">
      <c r="A13612" s="101"/>
      <c r="B13612" s="90"/>
      <c r="C13612" s="90"/>
    </row>
    <row r="13613">
      <c r="A13613" s="101"/>
      <c r="B13613" s="90"/>
      <c r="C13613" s="90"/>
    </row>
    <row r="13614">
      <c r="A13614" s="101"/>
      <c r="B13614" s="90"/>
      <c r="C13614" s="90"/>
    </row>
    <row r="13615">
      <c r="A13615" s="101"/>
      <c r="B13615" s="90"/>
      <c r="C13615" s="90"/>
    </row>
    <row r="13616">
      <c r="A13616" s="101"/>
      <c r="B13616" s="90"/>
      <c r="C13616" s="90"/>
    </row>
    <row r="13617">
      <c r="A13617" s="101"/>
      <c r="B13617" s="90"/>
      <c r="C13617" s="90"/>
    </row>
    <row r="13618">
      <c r="A13618" s="101"/>
      <c r="B13618" s="90"/>
      <c r="C13618" s="90"/>
    </row>
    <row r="13619">
      <c r="A13619" s="101"/>
      <c r="B13619" s="90"/>
      <c r="C13619" s="90"/>
    </row>
    <row r="13620">
      <c r="A13620" s="101"/>
      <c r="B13620" s="90"/>
      <c r="C13620" s="90"/>
    </row>
    <row r="13621">
      <c r="A13621" s="101"/>
      <c r="B13621" s="90"/>
      <c r="C13621" s="90"/>
    </row>
    <row r="13622">
      <c r="A13622" s="101"/>
      <c r="B13622" s="90"/>
      <c r="C13622" s="90"/>
    </row>
    <row r="13623">
      <c r="A13623" s="101"/>
      <c r="B13623" s="90"/>
      <c r="C13623" s="90"/>
    </row>
    <row r="13624">
      <c r="A13624" s="101"/>
      <c r="B13624" s="90"/>
      <c r="C13624" s="90"/>
    </row>
    <row r="13625">
      <c r="A13625" s="101"/>
      <c r="B13625" s="90"/>
      <c r="C13625" s="90"/>
    </row>
    <row r="13626">
      <c r="A13626" s="101"/>
      <c r="B13626" s="90"/>
      <c r="C13626" s="90"/>
    </row>
    <row r="13627">
      <c r="A13627" s="101"/>
      <c r="B13627" s="90"/>
      <c r="C13627" s="90"/>
    </row>
    <row r="13628">
      <c r="A13628" s="101"/>
      <c r="B13628" s="90"/>
      <c r="C13628" s="90"/>
    </row>
    <row r="13629">
      <c r="A13629" s="101"/>
      <c r="B13629" s="90"/>
      <c r="C13629" s="90"/>
    </row>
    <row r="13630">
      <c r="A13630" s="101"/>
      <c r="B13630" s="90"/>
      <c r="C13630" s="90"/>
    </row>
    <row r="13631">
      <c r="A13631" s="101"/>
      <c r="B13631" s="90"/>
      <c r="C13631" s="90"/>
    </row>
    <row r="13632">
      <c r="A13632" s="101"/>
      <c r="B13632" s="90"/>
      <c r="C13632" s="90"/>
    </row>
    <row r="13633">
      <c r="A13633" s="101"/>
      <c r="B13633" s="90"/>
      <c r="C13633" s="90"/>
    </row>
    <row r="13634">
      <c r="A13634" s="101"/>
      <c r="B13634" s="90"/>
      <c r="C13634" s="90"/>
    </row>
    <row r="13635">
      <c r="A13635" s="101"/>
      <c r="B13635" s="90"/>
      <c r="C13635" s="90"/>
    </row>
    <row r="13636">
      <c r="A13636" s="101"/>
      <c r="B13636" s="90"/>
      <c r="C13636" s="90"/>
    </row>
    <row r="13637">
      <c r="A13637" s="101"/>
      <c r="B13637" s="90"/>
      <c r="C13637" s="90"/>
    </row>
    <row r="13638">
      <c r="A13638" s="101"/>
      <c r="B13638" s="90"/>
      <c r="C13638" s="90"/>
    </row>
    <row r="13639">
      <c r="A13639" s="101"/>
      <c r="B13639" s="90"/>
      <c r="C13639" s="90"/>
    </row>
    <row r="13640">
      <c r="A13640" s="101"/>
      <c r="B13640" s="90"/>
      <c r="C13640" s="90"/>
    </row>
    <row r="13641">
      <c r="A13641" s="101"/>
      <c r="B13641" s="90"/>
      <c r="C13641" s="90"/>
    </row>
    <row r="13642">
      <c r="A13642" s="101"/>
      <c r="B13642" s="90"/>
      <c r="C13642" s="90"/>
    </row>
    <row r="13643">
      <c r="A13643" s="101"/>
      <c r="B13643" s="90"/>
      <c r="C13643" s="90"/>
    </row>
    <row r="13644">
      <c r="A13644" s="101"/>
      <c r="B13644" s="90"/>
      <c r="C13644" s="90"/>
    </row>
    <row r="13645">
      <c r="A13645" s="101"/>
      <c r="B13645" s="90"/>
      <c r="C13645" s="90"/>
    </row>
    <row r="13646">
      <c r="A13646" s="101"/>
      <c r="B13646" s="90"/>
      <c r="C13646" s="90"/>
    </row>
    <row r="13647">
      <c r="A13647" s="101"/>
      <c r="B13647" s="90"/>
      <c r="C13647" s="90"/>
    </row>
    <row r="13648">
      <c r="A13648" s="101"/>
      <c r="B13648" s="90"/>
      <c r="C13648" s="90"/>
    </row>
    <row r="13649">
      <c r="A13649" s="101"/>
      <c r="B13649" s="90"/>
      <c r="C13649" s="90"/>
    </row>
    <row r="13650">
      <c r="A13650" s="101"/>
      <c r="B13650" s="90"/>
      <c r="C13650" s="90"/>
    </row>
    <row r="13651">
      <c r="A13651" s="101"/>
      <c r="B13651" s="90"/>
      <c r="C13651" s="90"/>
    </row>
    <row r="13652">
      <c r="A13652" s="101"/>
      <c r="B13652" s="90"/>
      <c r="C13652" s="90"/>
    </row>
    <row r="13653">
      <c r="A13653" s="101"/>
      <c r="B13653" s="90"/>
      <c r="C13653" s="90"/>
    </row>
    <row r="13654">
      <c r="A13654" s="101"/>
      <c r="B13654" s="90"/>
      <c r="C13654" s="90"/>
    </row>
    <row r="13655">
      <c r="A13655" s="101"/>
      <c r="B13655" s="90"/>
      <c r="C13655" s="90"/>
    </row>
    <row r="13656">
      <c r="A13656" s="101"/>
      <c r="B13656" s="90"/>
      <c r="C13656" s="90"/>
    </row>
    <row r="13657">
      <c r="A13657" s="101"/>
      <c r="B13657" s="90"/>
      <c r="C13657" s="90"/>
    </row>
    <row r="13658">
      <c r="A13658" s="101"/>
      <c r="B13658" s="90"/>
      <c r="C13658" s="90"/>
    </row>
    <row r="13659">
      <c r="A13659" s="101"/>
      <c r="B13659" s="90"/>
      <c r="C13659" s="90"/>
    </row>
    <row r="13660">
      <c r="A13660" s="101"/>
      <c r="B13660" s="90"/>
      <c r="C13660" s="90"/>
    </row>
    <row r="13661">
      <c r="A13661" s="101"/>
      <c r="B13661" s="90"/>
      <c r="C13661" s="90"/>
    </row>
    <row r="13662">
      <c r="A13662" s="101"/>
      <c r="B13662" s="90"/>
      <c r="C13662" s="90"/>
    </row>
    <row r="13663">
      <c r="A13663" s="101"/>
      <c r="B13663" s="90"/>
      <c r="C13663" s="90"/>
    </row>
    <row r="13664">
      <c r="A13664" s="101"/>
      <c r="B13664" s="90"/>
      <c r="C13664" s="90"/>
    </row>
    <row r="13665">
      <c r="A13665" s="101"/>
      <c r="B13665" s="90"/>
      <c r="C13665" s="90"/>
    </row>
    <row r="13666">
      <c r="A13666" s="101"/>
      <c r="B13666" s="90"/>
      <c r="C13666" s="90"/>
    </row>
    <row r="13667">
      <c r="A13667" s="101"/>
      <c r="B13667" s="90"/>
      <c r="C13667" s="90"/>
    </row>
    <row r="13668">
      <c r="A13668" s="101"/>
      <c r="B13668" s="90"/>
      <c r="C13668" s="90"/>
    </row>
    <row r="13669">
      <c r="A13669" s="101"/>
      <c r="B13669" s="90"/>
      <c r="C13669" s="90"/>
    </row>
    <row r="13670">
      <c r="A13670" s="101"/>
      <c r="B13670" s="90"/>
      <c r="C13670" s="90"/>
    </row>
    <row r="13671">
      <c r="A13671" s="101"/>
      <c r="B13671" s="90"/>
      <c r="C13671" s="90"/>
    </row>
    <row r="13672">
      <c r="A13672" s="101"/>
      <c r="B13672" s="90"/>
      <c r="C13672" s="90"/>
    </row>
    <row r="13673">
      <c r="A13673" s="101"/>
      <c r="B13673" s="90"/>
      <c r="C13673" s="90"/>
    </row>
    <row r="13674">
      <c r="A13674" s="101"/>
      <c r="B13674" s="90"/>
      <c r="C13674" s="90"/>
    </row>
    <row r="13675">
      <c r="A13675" s="101"/>
      <c r="B13675" s="90"/>
      <c r="C13675" s="90"/>
    </row>
    <row r="13676">
      <c r="A13676" s="101"/>
      <c r="B13676" s="90"/>
      <c r="C13676" s="90"/>
    </row>
    <row r="13677">
      <c r="A13677" s="101"/>
      <c r="B13677" s="90"/>
      <c r="C13677" s="90"/>
    </row>
    <row r="13678">
      <c r="A13678" s="101"/>
      <c r="B13678" s="90"/>
      <c r="C13678" s="90"/>
    </row>
    <row r="13679">
      <c r="A13679" s="101"/>
      <c r="B13679" s="90"/>
      <c r="C13679" s="90"/>
    </row>
    <row r="13680">
      <c r="A13680" s="101"/>
      <c r="B13680" s="90"/>
      <c r="C13680" s="90"/>
    </row>
    <row r="13681">
      <c r="A13681" s="101"/>
      <c r="B13681" s="90"/>
      <c r="C13681" s="90"/>
    </row>
    <row r="13682">
      <c r="A13682" s="101"/>
      <c r="B13682" s="90"/>
      <c r="C13682" s="90"/>
    </row>
    <row r="13683">
      <c r="A13683" s="101"/>
      <c r="B13683" s="90"/>
      <c r="C13683" s="90"/>
    </row>
    <row r="13684">
      <c r="A13684" s="101"/>
      <c r="B13684" s="90"/>
      <c r="C13684" s="90"/>
    </row>
    <row r="13685">
      <c r="A13685" s="101"/>
      <c r="B13685" s="90"/>
      <c r="C13685" s="90"/>
    </row>
    <row r="13686">
      <c r="A13686" s="101"/>
      <c r="B13686" s="90"/>
      <c r="C13686" s="90"/>
    </row>
    <row r="13687">
      <c r="A13687" s="101"/>
      <c r="B13687" s="90"/>
      <c r="C13687" s="90"/>
    </row>
    <row r="13688">
      <c r="A13688" s="101"/>
      <c r="B13688" s="90"/>
      <c r="C13688" s="90"/>
    </row>
    <row r="13689">
      <c r="A13689" s="101"/>
      <c r="B13689" s="90"/>
      <c r="C13689" s="90"/>
    </row>
    <row r="13690">
      <c r="A13690" s="101"/>
      <c r="B13690" s="90"/>
      <c r="C13690" s="90"/>
    </row>
    <row r="13691">
      <c r="A13691" s="101"/>
      <c r="B13691" s="90"/>
      <c r="C13691" s="90"/>
    </row>
    <row r="13692">
      <c r="A13692" s="101"/>
      <c r="B13692" s="90"/>
      <c r="C13692" s="90"/>
    </row>
    <row r="13693">
      <c r="A13693" s="101"/>
      <c r="B13693" s="90"/>
      <c r="C13693" s="90"/>
    </row>
    <row r="13694">
      <c r="A13694" s="101"/>
      <c r="B13694" s="90"/>
      <c r="C13694" s="90"/>
    </row>
    <row r="13695">
      <c r="A13695" s="101"/>
      <c r="B13695" s="90"/>
      <c r="C13695" s="90"/>
    </row>
    <row r="13696">
      <c r="A13696" s="101"/>
      <c r="B13696" s="90"/>
      <c r="C13696" s="90"/>
    </row>
    <row r="13697">
      <c r="A13697" s="101"/>
      <c r="B13697" s="90"/>
      <c r="C13697" s="90"/>
    </row>
    <row r="13698">
      <c r="A13698" s="101"/>
      <c r="B13698" s="90"/>
      <c r="C13698" s="90"/>
    </row>
    <row r="13699">
      <c r="A13699" s="101"/>
      <c r="B13699" s="90"/>
      <c r="C13699" s="90"/>
    </row>
    <row r="13700">
      <c r="A13700" s="101"/>
      <c r="B13700" s="90"/>
      <c r="C13700" s="90"/>
    </row>
    <row r="13701">
      <c r="A13701" s="101"/>
      <c r="B13701" s="90"/>
      <c r="C13701" s="90"/>
    </row>
    <row r="13702">
      <c r="A13702" s="101"/>
      <c r="B13702" s="90"/>
      <c r="C13702" s="90"/>
    </row>
    <row r="13703">
      <c r="A13703" s="101"/>
      <c r="B13703" s="90"/>
      <c r="C13703" s="90"/>
    </row>
    <row r="13704">
      <c r="A13704" s="101"/>
      <c r="B13704" s="90"/>
      <c r="C13704" s="90"/>
    </row>
    <row r="13705">
      <c r="A13705" s="101"/>
      <c r="B13705" s="90"/>
      <c r="C13705" s="90"/>
    </row>
    <row r="13706">
      <c r="A13706" s="101"/>
      <c r="B13706" s="90"/>
      <c r="C13706" s="90"/>
    </row>
    <row r="13707">
      <c r="A13707" s="101"/>
      <c r="B13707" s="90"/>
      <c r="C13707" s="90"/>
    </row>
    <row r="13708">
      <c r="A13708" s="101"/>
      <c r="B13708" s="90"/>
      <c r="C13708" s="90"/>
    </row>
    <row r="13709">
      <c r="A13709" s="101"/>
      <c r="B13709" s="90"/>
      <c r="C13709" s="90"/>
    </row>
    <row r="13710">
      <c r="A13710" s="101"/>
      <c r="B13710" s="90"/>
      <c r="C13710" s="90"/>
    </row>
    <row r="13711">
      <c r="A13711" s="101"/>
      <c r="B13711" s="90"/>
      <c r="C13711" s="90"/>
    </row>
    <row r="13712">
      <c r="A13712" s="101"/>
      <c r="B13712" s="90"/>
      <c r="C13712" s="90"/>
    </row>
    <row r="13713">
      <c r="A13713" s="101"/>
      <c r="B13713" s="90"/>
      <c r="C13713" s="90"/>
    </row>
    <row r="13714">
      <c r="A13714" s="101"/>
      <c r="B13714" s="90"/>
      <c r="C13714" s="90"/>
    </row>
    <row r="13715">
      <c r="A13715" s="101"/>
      <c r="B13715" s="90"/>
      <c r="C13715" s="90"/>
    </row>
    <row r="13716">
      <c r="A13716" s="101"/>
      <c r="B13716" s="90"/>
      <c r="C13716" s="90"/>
    </row>
    <row r="13717">
      <c r="A13717" s="101"/>
      <c r="B13717" s="90"/>
      <c r="C13717" s="90"/>
    </row>
    <row r="13718">
      <c r="A13718" s="101"/>
      <c r="B13718" s="90"/>
      <c r="C13718" s="90"/>
    </row>
    <row r="13719">
      <c r="A13719" s="101"/>
      <c r="B13719" s="90"/>
      <c r="C13719" s="90"/>
    </row>
    <row r="13720">
      <c r="A13720" s="101"/>
      <c r="B13720" s="90"/>
      <c r="C13720" s="90"/>
    </row>
    <row r="13721">
      <c r="A13721" s="101"/>
      <c r="B13721" s="90"/>
      <c r="C13721" s="90"/>
    </row>
    <row r="13722">
      <c r="A13722" s="101"/>
      <c r="B13722" s="90"/>
      <c r="C13722" s="90"/>
    </row>
    <row r="13723">
      <c r="A13723" s="101"/>
      <c r="B13723" s="90"/>
      <c r="C13723" s="90"/>
    </row>
    <row r="13724">
      <c r="A13724" s="101"/>
      <c r="B13724" s="90"/>
      <c r="C13724" s="90"/>
    </row>
    <row r="13725">
      <c r="A13725" s="101"/>
      <c r="B13725" s="90"/>
      <c r="C13725" s="90"/>
    </row>
    <row r="13726">
      <c r="A13726" s="101"/>
      <c r="B13726" s="90"/>
      <c r="C13726" s="90"/>
    </row>
    <row r="13727">
      <c r="A13727" s="101"/>
      <c r="B13727" s="90"/>
      <c r="C13727" s="90"/>
    </row>
    <row r="13728">
      <c r="A13728" s="101"/>
      <c r="B13728" s="90"/>
      <c r="C13728" s="90"/>
    </row>
    <row r="13729">
      <c r="A13729" s="101"/>
      <c r="B13729" s="90"/>
      <c r="C13729" s="90"/>
    </row>
    <row r="13730">
      <c r="A13730" s="101"/>
      <c r="B13730" s="90"/>
      <c r="C13730" s="90"/>
    </row>
    <row r="13731">
      <c r="A13731" s="101"/>
      <c r="B13731" s="90"/>
      <c r="C13731" s="90"/>
    </row>
    <row r="13732">
      <c r="A13732" s="101"/>
      <c r="B13732" s="90"/>
      <c r="C13732" s="90"/>
    </row>
    <row r="13733">
      <c r="A13733" s="101"/>
      <c r="B13733" s="90"/>
      <c r="C13733" s="90"/>
    </row>
    <row r="13734">
      <c r="A13734" s="101"/>
      <c r="B13734" s="90"/>
      <c r="C13734" s="90"/>
    </row>
    <row r="13735">
      <c r="A13735" s="101"/>
      <c r="B13735" s="90"/>
      <c r="C13735" s="90"/>
    </row>
    <row r="13736">
      <c r="A13736" s="101"/>
      <c r="B13736" s="90"/>
      <c r="C13736" s="90"/>
    </row>
    <row r="13737">
      <c r="A13737" s="101"/>
      <c r="B13737" s="90"/>
      <c r="C13737" s="90"/>
    </row>
    <row r="13738">
      <c r="A13738" s="101"/>
      <c r="B13738" s="90"/>
      <c r="C13738" s="90"/>
    </row>
    <row r="13739">
      <c r="A13739" s="101"/>
      <c r="B13739" s="90"/>
      <c r="C13739" s="90"/>
    </row>
    <row r="13740">
      <c r="A13740" s="101"/>
      <c r="B13740" s="90"/>
      <c r="C13740" s="90"/>
    </row>
    <row r="13741">
      <c r="A13741" s="101"/>
      <c r="B13741" s="90"/>
      <c r="C13741" s="90"/>
    </row>
    <row r="13742">
      <c r="A13742" s="101"/>
      <c r="B13742" s="90"/>
      <c r="C13742" s="90"/>
    </row>
    <row r="13743">
      <c r="A13743" s="101"/>
      <c r="B13743" s="90"/>
      <c r="C13743" s="90"/>
    </row>
    <row r="13744">
      <c r="A13744" s="101"/>
      <c r="B13744" s="90"/>
      <c r="C13744" s="90"/>
    </row>
    <row r="13745">
      <c r="A13745" s="101"/>
      <c r="B13745" s="90"/>
      <c r="C13745" s="90"/>
    </row>
    <row r="13746">
      <c r="A13746" s="101"/>
      <c r="B13746" s="90"/>
      <c r="C13746" s="90"/>
    </row>
    <row r="13747">
      <c r="A13747" s="101"/>
      <c r="B13747" s="90"/>
      <c r="C13747" s="90"/>
    </row>
    <row r="13748">
      <c r="A13748" s="101"/>
      <c r="B13748" s="90"/>
      <c r="C13748" s="90"/>
    </row>
    <row r="13749">
      <c r="A13749" s="101"/>
      <c r="B13749" s="90"/>
      <c r="C13749" s="90"/>
    </row>
    <row r="13750">
      <c r="A13750" s="101"/>
      <c r="B13750" s="90"/>
      <c r="C13750" s="90"/>
    </row>
    <row r="13751">
      <c r="A13751" s="101"/>
      <c r="B13751" s="90"/>
      <c r="C13751" s="90"/>
    </row>
    <row r="13752">
      <c r="A13752" s="101"/>
      <c r="B13752" s="90"/>
      <c r="C13752" s="90"/>
    </row>
    <row r="13753">
      <c r="A13753" s="101"/>
      <c r="B13753" s="90"/>
      <c r="C13753" s="90"/>
    </row>
    <row r="13754">
      <c r="A13754" s="101"/>
      <c r="B13754" s="90"/>
      <c r="C13754" s="90"/>
    </row>
    <row r="13755">
      <c r="A13755" s="101"/>
      <c r="B13755" s="90"/>
      <c r="C13755" s="90"/>
    </row>
    <row r="13756">
      <c r="A13756" s="101"/>
      <c r="B13756" s="90"/>
      <c r="C13756" s="90"/>
    </row>
    <row r="13757">
      <c r="A13757" s="101"/>
      <c r="B13757" s="90"/>
      <c r="C13757" s="90"/>
    </row>
    <row r="13758">
      <c r="A13758" s="101"/>
      <c r="B13758" s="90"/>
      <c r="C13758" s="90"/>
    </row>
    <row r="13759">
      <c r="A13759" s="101"/>
      <c r="B13759" s="90"/>
      <c r="C13759" s="90"/>
    </row>
    <row r="13760">
      <c r="A13760" s="101"/>
      <c r="B13760" s="90"/>
      <c r="C13760" s="90"/>
    </row>
    <row r="13761">
      <c r="A13761" s="101"/>
      <c r="B13761" s="90"/>
      <c r="C13761" s="90"/>
    </row>
    <row r="13762">
      <c r="A13762" s="101"/>
      <c r="B13762" s="90"/>
      <c r="C13762" s="90"/>
    </row>
    <row r="13763">
      <c r="A13763" s="101"/>
      <c r="B13763" s="90"/>
      <c r="C13763" s="90"/>
    </row>
    <row r="13764">
      <c r="A13764" s="101"/>
      <c r="B13764" s="90"/>
      <c r="C13764" s="90"/>
    </row>
    <row r="13765">
      <c r="A13765" s="101"/>
      <c r="B13765" s="90"/>
      <c r="C13765" s="90"/>
    </row>
    <row r="13766">
      <c r="A13766" s="101"/>
      <c r="B13766" s="90"/>
      <c r="C13766" s="90"/>
    </row>
    <row r="13767">
      <c r="A13767" s="101"/>
      <c r="B13767" s="90"/>
      <c r="C13767" s="90"/>
    </row>
    <row r="13768">
      <c r="A13768" s="101"/>
      <c r="B13768" s="90"/>
      <c r="C13768" s="90"/>
    </row>
    <row r="13769">
      <c r="A13769" s="101"/>
      <c r="B13769" s="90"/>
      <c r="C13769" s="90"/>
    </row>
    <row r="13770">
      <c r="A13770" s="101"/>
      <c r="B13770" s="90"/>
      <c r="C13770" s="90"/>
    </row>
    <row r="13771">
      <c r="A13771" s="101"/>
      <c r="B13771" s="90"/>
      <c r="C13771" s="90"/>
    </row>
    <row r="13772">
      <c r="A13772" s="101"/>
      <c r="B13772" s="90"/>
      <c r="C13772" s="90"/>
    </row>
    <row r="13773">
      <c r="A13773" s="101"/>
      <c r="B13773" s="90"/>
      <c r="C13773" s="90"/>
    </row>
    <row r="13774">
      <c r="A13774" s="101"/>
      <c r="B13774" s="90"/>
      <c r="C13774" s="90"/>
    </row>
    <row r="13775">
      <c r="A13775" s="101"/>
      <c r="B13775" s="90"/>
      <c r="C13775" s="90"/>
    </row>
    <row r="13776">
      <c r="A13776" s="101"/>
      <c r="B13776" s="90"/>
      <c r="C13776" s="90"/>
    </row>
    <row r="13777">
      <c r="A13777" s="101"/>
      <c r="B13777" s="90"/>
      <c r="C13777" s="90"/>
    </row>
    <row r="13778">
      <c r="A13778" s="101"/>
      <c r="B13778" s="90"/>
      <c r="C13778" s="90"/>
    </row>
    <row r="13779">
      <c r="A13779" s="101"/>
      <c r="B13779" s="90"/>
      <c r="C13779" s="90"/>
    </row>
    <row r="13780">
      <c r="A13780" s="101"/>
      <c r="B13780" s="90"/>
      <c r="C13780" s="90"/>
    </row>
    <row r="13781">
      <c r="A13781" s="101"/>
      <c r="B13781" s="90"/>
      <c r="C13781" s="90"/>
    </row>
    <row r="13782">
      <c r="A13782" s="101"/>
      <c r="B13782" s="90"/>
      <c r="C13782" s="90"/>
    </row>
    <row r="13783">
      <c r="A13783" s="101"/>
      <c r="B13783" s="90"/>
      <c r="C13783" s="90"/>
    </row>
    <row r="13784">
      <c r="A13784" s="101"/>
      <c r="B13784" s="90"/>
      <c r="C13784" s="90"/>
    </row>
    <row r="13785">
      <c r="A13785" s="101"/>
      <c r="B13785" s="90"/>
      <c r="C13785" s="90"/>
    </row>
    <row r="13786">
      <c r="A13786" s="101"/>
      <c r="B13786" s="90"/>
      <c r="C13786" s="90"/>
    </row>
    <row r="13787">
      <c r="A13787" s="101"/>
      <c r="B13787" s="90"/>
      <c r="C13787" s="90"/>
    </row>
    <row r="13788">
      <c r="A13788" s="101"/>
      <c r="B13788" s="90"/>
      <c r="C13788" s="90"/>
    </row>
    <row r="13789">
      <c r="A13789" s="101"/>
      <c r="B13789" s="90"/>
      <c r="C13789" s="90"/>
    </row>
    <row r="13790">
      <c r="A13790" s="101"/>
      <c r="B13790" s="90"/>
      <c r="C13790" s="90"/>
    </row>
    <row r="13791">
      <c r="A13791" s="101"/>
      <c r="B13791" s="90"/>
      <c r="C13791" s="90"/>
    </row>
    <row r="13792">
      <c r="A13792" s="101"/>
      <c r="B13792" s="90"/>
      <c r="C13792" s="90"/>
    </row>
    <row r="13793">
      <c r="A13793" s="101"/>
      <c r="B13793" s="90"/>
      <c r="C13793" s="90"/>
    </row>
    <row r="13794">
      <c r="A13794" s="101"/>
      <c r="B13794" s="90"/>
      <c r="C13794" s="90"/>
    </row>
    <row r="13795">
      <c r="A13795" s="101"/>
      <c r="B13795" s="90"/>
      <c r="C13795" s="90"/>
    </row>
    <row r="13796">
      <c r="A13796" s="101"/>
      <c r="B13796" s="90"/>
      <c r="C13796" s="90"/>
    </row>
    <row r="13797">
      <c r="A13797" s="101"/>
      <c r="B13797" s="90"/>
      <c r="C13797" s="90"/>
    </row>
    <row r="13798">
      <c r="A13798" s="101"/>
      <c r="B13798" s="90"/>
      <c r="C13798" s="90"/>
    </row>
    <row r="13799">
      <c r="A13799" s="101"/>
      <c r="B13799" s="90"/>
      <c r="C13799" s="90"/>
    </row>
    <row r="13800">
      <c r="A13800" s="101"/>
      <c r="B13800" s="90"/>
      <c r="C13800" s="90"/>
    </row>
    <row r="13801">
      <c r="A13801" s="101"/>
      <c r="B13801" s="90"/>
      <c r="C13801" s="90"/>
    </row>
    <row r="13802">
      <c r="A13802" s="101"/>
      <c r="B13802" s="90"/>
      <c r="C13802" s="90"/>
    </row>
    <row r="13803">
      <c r="A13803" s="101"/>
      <c r="B13803" s="90"/>
      <c r="C13803" s="90"/>
    </row>
    <row r="13804">
      <c r="A13804" s="101"/>
      <c r="B13804" s="90"/>
      <c r="C13804" s="90"/>
    </row>
    <row r="13805">
      <c r="A13805" s="101"/>
      <c r="B13805" s="90"/>
      <c r="C13805" s="90"/>
    </row>
    <row r="13806">
      <c r="A13806" s="101"/>
      <c r="B13806" s="90"/>
      <c r="C13806" s="90"/>
    </row>
    <row r="13807">
      <c r="A13807" s="101"/>
      <c r="B13807" s="90"/>
      <c r="C13807" s="90"/>
    </row>
    <row r="13808">
      <c r="A13808" s="101"/>
      <c r="B13808" s="90"/>
      <c r="C13808" s="90"/>
    </row>
    <row r="13809">
      <c r="A13809" s="101"/>
      <c r="B13809" s="90"/>
      <c r="C13809" s="90"/>
    </row>
    <row r="13810">
      <c r="A13810" s="101"/>
      <c r="B13810" s="90"/>
      <c r="C13810" s="90"/>
    </row>
    <row r="13811">
      <c r="A13811" s="101"/>
      <c r="B13811" s="90"/>
      <c r="C13811" s="90"/>
    </row>
    <row r="13812">
      <c r="A13812" s="101"/>
      <c r="B13812" s="90"/>
      <c r="C13812" s="90"/>
    </row>
    <row r="13813">
      <c r="A13813" s="101"/>
      <c r="B13813" s="90"/>
      <c r="C13813" s="90"/>
    </row>
    <row r="13814">
      <c r="A13814" s="101"/>
      <c r="B13814" s="90"/>
      <c r="C13814" s="90"/>
    </row>
    <row r="13815">
      <c r="A13815" s="101"/>
      <c r="B13815" s="90"/>
      <c r="C13815" s="90"/>
    </row>
    <row r="13816">
      <c r="A13816" s="101"/>
      <c r="B13816" s="90"/>
      <c r="C13816" s="90"/>
    </row>
    <row r="13817">
      <c r="A13817" s="101"/>
      <c r="B13817" s="90"/>
      <c r="C13817" s="90"/>
    </row>
    <row r="13818">
      <c r="A13818" s="101"/>
      <c r="B13818" s="90"/>
      <c r="C13818" s="90"/>
    </row>
    <row r="13819">
      <c r="A13819" s="101"/>
      <c r="B13819" s="90"/>
      <c r="C13819" s="90"/>
    </row>
    <row r="13820">
      <c r="A13820" s="101"/>
      <c r="B13820" s="90"/>
      <c r="C13820" s="90"/>
    </row>
    <row r="13821">
      <c r="A13821" s="101"/>
      <c r="B13821" s="90"/>
      <c r="C13821" s="90"/>
    </row>
    <row r="13822">
      <c r="A13822" s="101"/>
      <c r="B13822" s="90"/>
      <c r="C13822" s="90"/>
    </row>
    <row r="13823">
      <c r="A13823" s="101"/>
      <c r="B13823" s="90"/>
      <c r="C13823" s="90"/>
    </row>
    <row r="13824">
      <c r="A13824" s="101"/>
      <c r="B13824" s="90"/>
      <c r="C13824" s="90"/>
    </row>
    <row r="13825">
      <c r="A13825" s="101"/>
      <c r="B13825" s="90"/>
      <c r="C13825" s="90"/>
    </row>
    <row r="13826">
      <c r="A13826" s="101"/>
      <c r="B13826" s="90"/>
      <c r="C13826" s="90"/>
    </row>
    <row r="13827">
      <c r="A13827" s="101"/>
      <c r="B13827" s="90"/>
      <c r="C13827" s="90"/>
    </row>
    <row r="13828">
      <c r="A13828" s="101"/>
      <c r="B13828" s="90"/>
      <c r="C13828" s="90"/>
    </row>
    <row r="13829">
      <c r="A13829" s="101"/>
      <c r="B13829" s="90"/>
      <c r="C13829" s="90"/>
    </row>
    <row r="13830">
      <c r="A13830" s="101"/>
      <c r="B13830" s="90"/>
      <c r="C13830" s="90"/>
    </row>
    <row r="13831">
      <c r="A13831" s="101"/>
      <c r="B13831" s="90"/>
      <c r="C13831" s="90"/>
    </row>
    <row r="13832">
      <c r="A13832" s="101"/>
      <c r="B13832" s="90"/>
      <c r="C13832" s="90"/>
    </row>
    <row r="13833">
      <c r="A13833" s="101"/>
      <c r="B13833" s="90"/>
      <c r="C13833" s="90"/>
    </row>
    <row r="13834">
      <c r="A13834" s="101"/>
      <c r="B13834" s="90"/>
      <c r="C13834" s="90"/>
    </row>
    <row r="13835">
      <c r="A13835" s="101"/>
      <c r="B13835" s="90"/>
      <c r="C13835" s="90"/>
    </row>
    <row r="13836">
      <c r="A13836" s="101"/>
      <c r="B13836" s="90"/>
      <c r="C13836" s="90"/>
    </row>
    <row r="13837">
      <c r="A13837" s="101"/>
      <c r="B13837" s="90"/>
      <c r="C13837" s="90"/>
    </row>
    <row r="13838">
      <c r="A13838" s="101"/>
      <c r="B13838" s="90"/>
      <c r="C13838" s="90"/>
    </row>
    <row r="13839">
      <c r="A13839" s="101"/>
      <c r="B13839" s="90"/>
      <c r="C13839" s="90"/>
    </row>
    <row r="13840">
      <c r="A13840" s="101"/>
      <c r="B13840" s="90"/>
      <c r="C13840" s="90"/>
    </row>
    <row r="13841">
      <c r="A13841" s="101"/>
      <c r="B13841" s="90"/>
      <c r="C13841" s="90"/>
    </row>
    <row r="13842">
      <c r="A13842" s="101"/>
      <c r="B13842" s="90"/>
      <c r="C13842" s="90"/>
    </row>
    <row r="13843">
      <c r="A13843" s="101"/>
      <c r="B13843" s="90"/>
      <c r="C13843" s="90"/>
    </row>
    <row r="13844">
      <c r="A13844" s="101"/>
      <c r="B13844" s="90"/>
      <c r="C13844" s="90"/>
    </row>
    <row r="13845">
      <c r="A13845" s="101"/>
      <c r="B13845" s="90"/>
      <c r="C13845" s="90"/>
    </row>
    <row r="13846">
      <c r="A13846" s="101"/>
      <c r="B13846" s="90"/>
      <c r="C13846" s="90"/>
    </row>
    <row r="13847">
      <c r="A13847" s="101"/>
      <c r="B13847" s="90"/>
      <c r="C13847" s="90"/>
    </row>
    <row r="13848">
      <c r="A13848" s="101"/>
      <c r="B13848" s="90"/>
      <c r="C13848" s="90"/>
    </row>
    <row r="13849">
      <c r="A13849" s="101"/>
      <c r="B13849" s="90"/>
      <c r="C13849" s="90"/>
    </row>
    <row r="13850">
      <c r="A13850" s="101"/>
      <c r="B13850" s="90"/>
      <c r="C13850" s="90"/>
    </row>
    <row r="13851">
      <c r="A13851" s="101"/>
      <c r="B13851" s="90"/>
      <c r="C13851" s="90"/>
    </row>
    <row r="13852">
      <c r="A13852" s="101"/>
      <c r="B13852" s="90"/>
      <c r="C13852" s="90"/>
    </row>
    <row r="13853">
      <c r="A13853" s="101"/>
      <c r="B13853" s="90"/>
      <c r="C13853" s="90"/>
    </row>
    <row r="13854">
      <c r="A13854" s="101"/>
      <c r="B13854" s="90"/>
      <c r="C13854" s="90"/>
    </row>
    <row r="13855">
      <c r="A13855" s="101"/>
      <c r="B13855" s="90"/>
      <c r="C13855" s="90"/>
    </row>
    <row r="13856">
      <c r="A13856" s="101"/>
      <c r="B13856" s="90"/>
      <c r="C13856" s="90"/>
    </row>
    <row r="13857">
      <c r="A13857" s="101"/>
      <c r="B13857" s="90"/>
      <c r="C13857" s="90"/>
    </row>
    <row r="13858">
      <c r="A13858" s="101"/>
      <c r="B13858" s="90"/>
      <c r="C13858" s="90"/>
    </row>
    <row r="13859">
      <c r="A13859" s="101"/>
      <c r="B13859" s="90"/>
      <c r="C13859" s="90"/>
    </row>
    <row r="13860">
      <c r="A13860" s="101"/>
      <c r="B13860" s="90"/>
      <c r="C13860" s="90"/>
    </row>
    <row r="13861">
      <c r="A13861" s="101"/>
      <c r="B13861" s="90"/>
      <c r="C13861" s="90"/>
    </row>
    <row r="13862">
      <c r="A13862" s="101"/>
      <c r="B13862" s="90"/>
      <c r="C13862" s="90"/>
    </row>
    <row r="13863">
      <c r="A13863" s="101"/>
      <c r="B13863" s="90"/>
      <c r="C13863" s="90"/>
    </row>
    <row r="13864">
      <c r="A13864" s="101"/>
      <c r="B13864" s="90"/>
      <c r="C13864" s="90"/>
    </row>
    <row r="13865">
      <c r="A13865" s="101"/>
      <c r="B13865" s="90"/>
      <c r="C13865" s="90"/>
    </row>
    <row r="13866">
      <c r="A13866" s="101"/>
      <c r="B13866" s="90"/>
      <c r="C13866" s="90"/>
    </row>
    <row r="13867">
      <c r="A13867" s="101"/>
      <c r="B13867" s="90"/>
      <c r="C13867" s="90"/>
    </row>
    <row r="13868">
      <c r="A13868" s="101"/>
      <c r="B13868" s="90"/>
      <c r="C13868" s="90"/>
    </row>
    <row r="13869">
      <c r="A13869" s="101"/>
      <c r="B13869" s="90"/>
      <c r="C13869" s="90"/>
    </row>
    <row r="13870">
      <c r="A13870" s="101"/>
      <c r="B13870" s="90"/>
      <c r="C13870" s="90"/>
    </row>
    <row r="13871">
      <c r="A13871" s="101"/>
      <c r="B13871" s="90"/>
      <c r="C13871" s="90"/>
    </row>
    <row r="13872">
      <c r="A13872" s="101"/>
      <c r="B13872" s="90"/>
      <c r="C13872" s="90"/>
    </row>
    <row r="13873">
      <c r="A13873" s="101"/>
      <c r="B13873" s="90"/>
      <c r="C13873" s="90"/>
    </row>
    <row r="13874">
      <c r="A13874" s="101"/>
      <c r="B13874" s="90"/>
      <c r="C13874" s="90"/>
    </row>
    <row r="13875">
      <c r="A13875" s="101"/>
      <c r="B13875" s="90"/>
      <c r="C13875" s="90"/>
    </row>
    <row r="13876">
      <c r="A13876" s="101"/>
      <c r="B13876" s="90"/>
      <c r="C13876" s="90"/>
    </row>
    <row r="13877">
      <c r="A13877" s="101"/>
      <c r="B13877" s="90"/>
      <c r="C13877" s="90"/>
    </row>
    <row r="13878">
      <c r="A13878" s="101"/>
      <c r="B13878" s="90"/>
      <c r="C13878" s="90"/>
    </row>
    <row r="13879">
      <c r="A13879" s="101"/>
      <c r="B13879" s="90"/>
      <c r="C13879" s="90"/>
    </row>
    <row r="13880">
      <c r="A13880" s="101"/>
      <c r="B13880" s="90"/>
      <c r="C13880" s="90"/>
    </row>
    <row r="13881">
      <c r="A13881" s="101"/>
      <c r="B13881" s="90"/>
      <c r="C13881" s="90"/>
    </row>
    <row r="13882">
      <c r="A13882" s="101"/>
      <c r="B13882" s="90"/>
      <c r="C13882" s="90"/>
    </row>
    <row r="13883">
      <c r="A13883" s="101"/>
      <c r="B13883" s="90"/>
      <c r="C13883" s="90"/>
    </row>
    <row r="13884">
      <c r="A13884" s="101"/>
      <c r="B13884" s="90"/>
      <c r="C13884" s="90"/>
    </row>
    <row r="13885">
      <c r="A13885" s="101"/>
      <c r="B13885" s="90"/>
      <c r="C13885" s="90"/>
    </row>
    <row r="13886">
      <c r="A13886" s="101"/>
      <c r="B13886" s="90"/>
      <c r="C13886" s="90"/>
    </row>
    <row r="13887">
      <c r="A13887" s="101"/>
      <c r="B13887" s="90"/>
      <c r="C13887" s="90"/>
    </row>
    <row r="13888">
      <c r="A13888" s="101"/>
      <c r="B13888" s="90"/>
      <c r="C13888" s="90"/>
    </row>
    <row r="13889">
      <c r="A13889" s="101"/>
      <c r="B13889" s="90"/>
      <c r="C13889" s="90"/>
    </row>
    <row r="13890">
      <c r="A13890" s="101"/>
      <c r="B13890" s="90"/>
      <c r="C13890" s="90"/>
    </row>
    <row r="13891">
      <c r="A13891" s="101"/>
      <c r="B13891" s="90"/>
      <c r="C13891" s="90"/>
    </row>
    <row r="13892">
      <c r="A13892" s="101"/>
      <c r="B13892" s="90"/>
      <c r="C13892" s="90"/>
    </row>
    <row r="13893">
      <c r="A13893" s="101"/>
      <c r="B13893" s="90"/>
      <c r="C13893" s="90"/>
    </row>
    <row r="13894">
      <c r="A13894" s="101"/>
      <c r="B13894" s="90"/>
      <c r="C13894" s="90"/>
    </row>
    <row r="13895">
      <c r="A13895" s="101"/>
      <c r="B13895" s="90"/>
      <c r="C13895" s="90"/>
    </row>
    <row r="13896">
      <c r="A13896" s="101"/>
      <c r="B13896" s="90"/>
      <c r="C13896" s="90"/>
    </row>
    <row r="13897">
      <c r="A13897" s="101"/>
      <c r="B13897" s="90"/>
      <c r="C13897" s="90"/>
    </row>
    <row r="13898">
      <c r="A13898" s="101"/>
      <c r="B13898" s="90"/>
      <c r="C13898" s="90"/>
    </row>
    <row r="13899">
      <c r="A13899" s="101"/>
      <c r="B13899" s="90"/>
      <c r="C13899" s="90"/>
    </row>
    <row r="13900">
      <c r="A13900" s="101"/>
      <c r="B13900" s="90"/>
      <c r="C13900" s="90"/>
    </row>
    <row r="13901">
      <c r="A13901" s="101"/>
      <c r="B13901" s="90"/>
      <c r="C13901" s="90"/>
    </row>
    <row r="13902">
      <c r="A13902" s="101"/>
      <c r="B13902" s="90"/>
      <c r="C13902" s="90"/>
    </row>
    <row r="13903">
      <c r="A13903" s="101"/>
      <c r="B13903" s="90"/>
      <c r="C13903" s="90"/>
    </row>
    <row r="13904">
      <c r="A13904" s="101"/>
      <c r="B13904" s="90"/>
      <c r="C13904" s="90"/>
    </row>
    <row r="13905">
      <c r="A13905" s="101"/>
      <c r="B13905" s="90"/>
      <c r="C13905" s="90"/>
    </row>
    <row r="13906">
      <c r="A13906" s="101"/>
      <c r="B13906" s="90"/>
      <c r="C13906" s="90"/>
    </row>
    <row r="13907">
      <c r="A13907" s="101"/>
      <c r="B13907" s="90"/>
      <c r="C13907" s="90"/>
    </row>
    <row r="13908">
      <c r="A13908" s="101"/>
      <c r="B13908" s="90"/>
      <c r="C13908" s="90"/>
    </row>
    <row r="13909">
      <c r="A13909" s="101"/>
      <c r="B13909" s="90"/>
      <c r="C13909" s="90"/>
    </row>
    <row r="13910">
      <c r="A13910" s="101"/>
      <c r="B13910" s="90"/>
      <c r="C13910" s="90"/>
    </row>
    <row r="13911">
      <c r="A13911" s="101"/>
      <c r="B13911" s="90"/>
      <c r="C13911" s="90"/>
    </row>
    <row r="13912">
      <c r="A13912" s="101"/>
      <c r="B13912" s="90"/>
      <c r="C13912" s="90"/>
    </row>
    <row r="13913">
      <c r="A13913" s="101"/>
      <c r="B13913" s="90"/>
      <c r="C13913" s="90"/>
    </row>
    <row r="13914">
      <c r="A13914" s="101"/>
      <c r="B13914" s="90"/>
      <c r="C13914" s="90"/>
    </row>
    <row r="13915">
      <c r="A13915" s="101"/>
      <c r="B13915" s="90"/>
      <c r="C13915" s="90"/>
    </row>
    <row r="13916">
      <c r="A13916" s="101"/>
      <c r="B13916" s="90"/>
      <c r="C13916" s="90"/>
    </row>
    <row r="13917">
      <c r="A13917" s="101"/>
      <c r="B13917" s="90"/>
      <c r="C13917" s="90"/>
    </row>
    <row r="13918">
      <c r="A13918" s="101"/>
      <c r="B13918" s="90"/>
      <c r="C13918" s="90"/>
    </row>
    <row r="13919">
      <c r="A13919" s="101"/>
      <c r="B13919" s="90"/>
      <c r="C13919" s="90"/>
    </row>
    <row r="13920">
      <c r="A13920" s="101"/>
      <c r="B13920" s="90"/>
      <c r="C13920" s="90"/>
    </row>
    <row r="13921">
      <c r="A13921" s="101"/>
      <c r="B13921" s="90"/>
      <c r="C13921" s="90"/>
    </row>
    <row r="13922">
      <c r="A13922" s="101"/>
      <c r="B13922" s="90"/>
      <c r="C13922" s="90"/>
    </row>
    <row r="13923">
      <c r="A13923" s="101"/>
      <c r="B13923" s="90"/>
      <c r="C13923" s="90"/>
    </row>
    <row r="13924">
      <c r="A13924" s="101"/>
      <c r="B13924" s="90"/>
      <c r="C13924" s="90"/>
    </row>
    <row r="13925">
      <c r="A13925" s="101"/>
      <c r="B13925" s="90"/>
      <c r="C13925" s="90"/>
    </row>
    <row r="13926">
      <c r="A13926" s="101"/>
      <c r="B13926" s="90"/>
      <c r="C13926" s="90"/>
    </row>
    <row r="13927">
      <c r="A13927" s="101"/>
      <c r="B13927" s="90"/>
      <c r="C13927" s="90"/>
    </row>
    <row r="13928">
      <c r="A13928" s="101"/>
      <c r="B13928" s="90"/>
      <c r="C13928" s="90"/>
    </row>
    <row r="13929">
      <c r="A13929" s="101"/>
      <c r="B13929" s="90"/>
      <c r="C13929" s="90"/>
    </row>
    <row r="13930">
      <c r="A13930" s="101"/>
      <c r="B13930" s="90"/>
      <c r="C13930" s="90"/>
    </row>
    <row r="13931">
      <c r="A13931" s="101"/>
      <c r="B13931" s="90"/>
      <c r="C13931" s="90"/>
    </row>
    <row r="13932">
      <c r="A13932" s="101"/>
      <c r="B13932" s="90"/>
      <c r="C13932" s="90"/>
    </row>
    <row r="13933">
      <c r="A13933" s="101"/>
      <c r="B13933" s="90"/>
      <c r="C13933" s="90"/>
    </row>
    <row r="13934">
      <c r="A13934" s="101"/>
      <c r="B13934" s="90"/>
      <c r="C13934" s="90"/>
    </row>
    <row r="13935">
      <c r="A13935" s="101"/>
      <c r="B13935" s="90"/>
      <c r="C13935" s="90"/>
    </row>
    <row r="13936">
      <c r="A13936" s="101"/>
      <c r="B13936" s="90"/>
      <c r="C13936" s="90"/>
    </row>
    <row r="13937">
      <c r="A13937" s="101"/>
      <c r="B13937" s="90"/>
      <c r="C13937" s="90"/>
    </row>
    <row r="13938">
      <c r="A13938" s="101"/>
      <c r="B13938" s="90"/>
      <c r="C13938" s="90"/>
    </row>
    <row r="13939">
      <c r="A13939" s="101"/>
      <c r="B13939" s="90"/>
      <c r="C13939" s="90"/>
    </row>
    <row r="13940">
      <c r="A13940" s="101"/>
      <c r="B13940" s="90"/>
      <c r="C13940" s="90"/>
    </row>
    <row r="13941">
      <c r="A13941" s="101"/>
      <c r="B13941" s="90"/>
      <c r="C13941" s="90"/>
    </row>
    <row r="13942">
      <c r="A13942" s="101"/>
      <c r="B13942" s="90"/>
      <c r="C13942" s="90"/>
    </row>
    <row r="13943">
      <c r="A13943" s="101"/>
      <c r="B13943" s="90"/>
      <c r="C13943" s="90"/>
    </row>
    <row r="13944">
      <c r="A13944" s="101"/>
      <c r="B13944" s="90"/>
      <c r="C13944" s="90"/>
    </row>
    <row r="13945">
      <c r="A13945" s="101"/>
      <c r="B13945" s="90"/>
      <c r="C13945" s="90"/>
    </row>
    <row r="13946">
      <c r="A13946" s="101"/>
      <c r="B13946" s="90"/>
      <c r="C13946" s="90"/>
    </row>
    <row r="13947">
      <c r="A13947" s="101"/>
      <c r="B13947" s="90"/>
      <c r="C13947" s="90"/>
    </row>
    <row r="13948">
      <c r="A13948" s="101"/>
      <c r="B13948" s="90"/>
      <c r="C13948" s="90"/>
    </row>
    <row r="13949">
      <c r="A13949" s="101"/>
      <c r="B13949" s="90"/>
      <c r="C13949" s="90"/>
    </row>
    <row r="13950">
      <c r="A13950" s="101"/>
      <c r="B13950" s="90"/>
      <c r="C13950" s="90"/>
    </row>
    <row r="13951">
      <c r="A13951" s="101"/>
      <c r="B13951" s="90"/>
      <c r="C13951" s="90"/>
    </row>
    <row r="13952">
      <c r="A13952" s="101"/>
      <c r="B13952" s="90"/>
      <c r="C13952" s="90"/>
    </row>
    <row r="13953">
      <c r="A13953" s="101"/>
      <c r="B13953" s="90"/>
      <c r="C13953" s="90"/>
    </row>
    <row r="13954">
      <c r="A13954" s="101"/>
      <c r="B13954" s="90"/>
      <c r="C13954" s="90"/>
    </row>
    <row r="13955">
      <c r="A13955" s="101"/>
      <c r="B13955" s="90"/>
      <c r="C13955" s="90"/>
    </row>
    <row r="13956">
      <c r="A13956" s="101"/>
      <c r="B13956" s="90"/>
      <c r="C13956" s="90"/>
    </row>
    <row r="13957">
      <c r="A13957" s="101"/>
      <c r="B13957" s="90"/>
      <c r="C13957" s="90"/>
    </row>
    <row r="13958">
      <c r="A13958" s="101"/>
      <c r="B13958" s="90"/>
      <c r="C13958" s="90"/>
    </row>
    <row r="13959">
      <c r="A13959" s="101"/>
      <c r="B13959" s="90"/>
      <c r="C13959" s="90"/>
    </row>
    <row r="13960">
      <c r="A13960" s="101"/>
      <c r="B13960" s="90"/>
      <c r="C13960" s="90"/>
    </row>
    <row r="13961">
      <c r="A13961" s="101"/>
      <c r="B13961" s="90"/>
      <c r="C13961" s="90"/>
    </row>
    <row r="13962">
      <c r="A13962" s="101"/>
      <c r="B13962" s="90"/>
      <c r="C13962" s="90"/>
    </row>
    <row r="13963">
      <c r="A13963" s="101"/>
      <c r="B13963" s="90"/>
      <c r="C13963" s="90"/>
    </row>
    <row r="13964">
      <c r="A13964" s="101"/>
      <c r="B13964" s="90"/>
      <c r="C13964" s="90"/>
    </row>
    <row r="13965">
      <c r="A13965" s="101"/>
      <c r="B13965" s="90"/>
      <c r="C13965" s="90"/>
    </row>
    <row r="13966">
      <c r="A13966" s="101"/>
      <c r="B13966" s="90"/>
      <c r="C13966" s="90"/>
    </row>
    <row r="13967">
      <c r="A13967" s="101"/>
      <c r="B13967" s="90"/>
      <c r="C13967" s="90"/>
    </row>
    <row r="13968">
      <c r="A13968" s="101"/>
      <c r="B13968" s="90"/>
      <c r="C13968" s="90"/>
    </row>
    <row r="13969">
      <c r="A13969" s="101"/>
      <c r="B13969" s="90"/>
      <c r="C13969" s="90"/>
    </row>
    <row r="13970">
      <c r="A13970" s="101"/>
      <c r="B13970" s="90"/>
      <c r="C13970" s="90"/>
    </row>
    <row r="13971">
      <c r="A13971" s="101"/>
      <c r="B13971" s="90"/>
      <c r="C13971" s="90"/>
    </row>
    <row r="13972">
      <c r="A13972" s="101"/>
      <c r="B13972" s="90"/>
      <c r="C13972" s="90"/>
    </row>
    <row r="13973">
      <c r="A13973" s="101"/>
      <c r="B13973" s="90"/>
      <c r="C13973" s="90"/>
    </row>
    <row r="13974">
      <c r="A13974" s="101"/>
      <c r="B13974" s="90"/>
      <c r="C13974" s="90"/>
    </row>
    <row r="13975">
      <c r="A13975" s="101"/>
      <c r="B13975" s="90"/>
      <c r="C13975" s="90"/>
    </row>
    <row r="13976">
      <c r="A13976" s="101"/>
      <c r="B13976" s="90"/>
      <c r="C13976" s="90"/>
    </row>
    <row r="13977">
      <c r="A13977" s="101"/>
      <c r="B13977" s="90"/>
      <c r="C13977" s="90"/>
    </row>
    <row r="13978">
      <c r="A13978" s="101"/>
      <c r="B13978" s="90"/>
      <c r="C13978" s="90"/>
    </row>
    <row r="13979">
      <c r="A13979" s="101"/>
      <c r="B13979" s="90"/>
      <c r="C13979" s="90"/>
    </row>
    <row r="13980">
      <c r="A13980" s="101"/>
      <c r="B13980" s="90"/>
      <c r="C13980" s="90"/>
    </row>
    <row r="13981">
      <c r="A13981" s="101"/>
      <c r="B13981" s="90"/>
      <c r="C13981" s="90"/>
    </row>
    <row r="13982">
      <c r="A13982" s="101"/>
      <c r="B13982" s="90"/>
      <c r="C13982" s="90"/>
    </row>
    <row r="13983">
      <c r="A13983" s="101"/>
      <c r="B13983" s="90"/>
      <c r="C13983" s="90"/>
    </row>
    <row r="13984">
      <c r="A13984" s="101"/>
      <c r="B13984" s="90"/>
      <c r="C13984" s="90"/>
    </row>
    <row r="13985">
      <c r="A13985" s="101"/>
      <c r="B13985" s="90"/>
      <c r="C13985" s="90"/>
    </row>
    <row r="13986">
      <c r="A13986" s="101"/>
      <c r="B13986" s="90"/>
      <c r="C13986" s="90"/>
    </row>
    <row r="13987">
      <c r="A13987" s="101"/>
      <c r="B13987" s="90"/>
      <c r="C13987" s="90"/>
    </row>
    <row r="13988">
      <c r="A13988" s="101"/>
      <c r="B13988" s="90"/>
      <c r="C13988" s="90"/>
    </row>
    <row r="13989">
      <c r="A13989" s="101"/>
      <c r="B13989" s="90"/>
      <c r="C13989" s="90"/>
    </row>
    <row r="13990">
      <c r="A13990" s="101"/>
      <c r="B13990" s="90"/>
      <c r="C13990" s="90"/>
    </row>
    <row r="13991">
      <c r="A13991" s="101"/>
      <c r="B13991" s="90"/>
      <c r="C13991" s="90"/>
    </row>
    <row r="13992">
      <c r="A13992" s="101"/>
      <c r="B13992" s="90"/>
      <c r="C13992" s="90"/>
    </row>
    <row r="13993">
      <c r="A13993" s="101"/>
      <c r="B13993" s="90"/>
      <c r="C13993" s="90"/>
    </row>
    <row r="13994">
      <c r="A13994" s="101"/>
      <c r="B13994" s="90"/>
      <c r="C13994" s="90"/>
    </row>
    <row r="13995">
      <c r="A13995" s="101"/>
      <c r="B13995" s="90"/>
      <c r="C13995" s="90"/>
    </row>
    <row r="13996">
      <c r="A13996" s="101"/>
      <c r="B13996" s="90"/>
      <c r="C13996" s="90"/>
    </row>
    <row r="13997">
      <c r="A13997" s="101"/>
      <c r="B13997" s="90"/>
      <c r="C13997" s="90"/>
    </row>
    <row r="13998">
      <c r="A13998" s="101"/>
      <c r="B13998" s="90"/>
      <c r="C13998" s="90"/>
    </row>
    <row r="13999">
      <c r="A13999" s="101"/>
      <c r="B13999" s="90"/>
      <c r="C13999" s="90"/>
    </row>
    <row r="14000">
      <c r="A14000" s="101"/>
      <c r="B14000" s="90"/>
      <c r="C14000" s="90"/>
    </row>
    <row r="14001">
      <c r="A14001" s="101"/>
      <c r="B14001" s="90"/>
      <c r="C14001" s="90"/>
    </row>
    <row r="14002">
      <c r="A14002" s="101"/>
      <c r="B14002" s="90"/>
      <c r="C14002" s="90"/>
    </row>
    <row r="14003">
      <c r="A14003" s="101"/>
      <c r="B14003" s="90"/>
      <c r="C14003" s="90"/>
    </row>
    <row r="14004">
      <c r="A14004" s="101"/>
      <c r="B14004" s="90"/>
      <c r="C14004" s="90"/>
    </row>
    <row r="14005">
      <c r="A14005" s="101"/>
      <c r="B14005" s="90"/>
      <c r="C14005" s="90"/>
    </row>
    <row r="14006">
      <c r="A14006" s="101"/>
      <c r="B14006" s="90"/>
      <c r="C14006" s="90"/>
    </row>
    <row r="14007">
      <c r="A14007" s="101"/>
      <c r="B14007" s="90"/>
      <c r="C14007" s="90"/>
    </row>
    <row r="14008">
      <c r="A14008" s="101"/>
      <c r="B14008" s="90"/>
      <c r="C14008" s="90"/>
    </row>
    <row r="14009">
      <c r="A14009" s="101"/>
      <c r="B14009" s="90"/>
      <c r="C14009" s="90"/>
    </row>
    <row r="14010">
      <c r="A14010" s="101"/>
      <c r="B14010" s="90"/>
      <c r="C14010" s="90"/>
    </row>
    <row r="14011">
      <c r="A14011" s="101"/>
      <c r="B14011" s="90"/>
      <c r="C14011" s="90"/>
    </row>
    <row r="14012">
      <c r="A14012" s="101"/>
      <c r="B14012" s="90"/>
      <c r="C14012" s="90"/>
    </row>
    <row r="14013">
      <c r="A14013" s="101"/>
      <c r="B14013" s="90"/>
      <c r="C14013" s="90"/>
    </row>
    <row r="14014">
      <c r="A14014" s="101"/>
      <c r="B14014" s="90"/>
      <c r="C14014" s="90"/>
    </row>
    <row r="14015">
      <c r="A14015" s="101"/>
      <c r="B14015" s="90"/>
      <c r="C14015" s="90"/>
    </row>
    <row r="14016">
      <c r="A14016" s="101"/>
      <c r="B14016" s="90"/>
      <c r="C14016" s="90"/>
    </row>
    <row r="14017">
      <c r="A14017" s="101"/>
      <c r="B14017" s="90"/>
      <c r="C14017" s="90"/>
    </row>
    <row r="14018">
      <c r="A14018" s="101"/>
      <c r="B14018" s="90"/>
      <c r="C14018" s="90"/>
    </row>
    <row r="14019">
      <c r="A14019" s="101"/>
      <c r="B14019" s="90"/>
      <c r="C14019" s="90"/>
    </row>
    <row r="14020">
      <c r="A14020" s="101"/>
      <c r="B14020" s="90"/>
      <c r="C14020" s="90"/>
    </row>
    <row r="14021">
      <c r="A14021" s="101"/>
      <c r="B14021" s="90"/>
      <c r="C14021" s="90"/>
    </row>
    <row r="14022">
      <c r="A14022" s="101"/>
      <c r="B14022" s="90"/>
      <c r="C14022" s="90"/>
    </row>
    <row r="14023">
      <c r="A14023" s="101"/>
      <c r="B14023" s="90"/>
      <c r="C14023" s="90"/>
    </row>
    <row r="14024">
      <c r="A14024" s="101"/>
      <c r="B14024" s="90"/>
      <c r="C14024" s="90"/>
    </row>
    <row r="14025">
      <c r="A14025" s="101"/>
      <c r="B14025" s="90"/>
      <c r="C14025" s="90"/>
    </row>
    <row r="14026">
      <c r="A14026" s="101"/>
      <c r="B14026" s="90"/>
      <c r="C14026" s="90"/>
    </row>
    <row r="14027">
      <c r="A14027" s="101"/>
      <c r="B14027" s="90"/>
      <c r="C14027" s="90"/>
    </row>
    <row r="14028">
      <c r="A14028" s="101"/>
      <c r="B14028" s="90"/>
      <c r="C14028" s="90"/>
    </row>
    <row r="14029">
      <c r="A14029" s="101"/>
      <c r="B14029" s="90"/>
      <c r="C14029" s="90"/>
    </row>
    <row r="14030">
      <c r="A14030" s="101"/>
      <c r="B14030" s="90"/>
      <c r="C14030" s="90"/>
    </row>
    <row r="14031">
      <c r="A14031" s="101"/>
      <c r="B14031" s="90"/>
      <c r="C14031" s="90"/>
    </row>
    <row r="14032">
      <c r="A14032" s="101"/>
      <c r="B14032" s="90"/>
      <c r="C14032" s="90"/>
    </row>
    <row r="14033">
      <c r="A14033" s="101"/>
      <c r="B14033" s="90"/>
      <c r="C14033" s="90"/>
    </row>
    <row r="14034">
      <c r="A14034" s="101"/>
      <c r="B14034" s="90"/>
      <c r="C14034" s="90"/>
    </row>
    <row r="14035">
      <c r="A14035" s="101"/>
      <c r="B14035" s="90"/>
      <c r="C14035" s="90"/>
    </row>
    <row r="14036">
      <c r="A14036" s="101"/>
      <c r="B14036" s="90"/>
      <c r="C14036" s="90"/>
    </row>
    <row r="14037">
      <c r="A14037" s="101"/>
      <c r="B14037" s="90"/>
      <c r="C14037" s="90"/>
    </row>
    <row r="14038">
      <c r="A14038" s="101"/>
      <c r="B14038" s="90"/>
      <c r="C14038" s="90"/>
    </row>
    <row r="14039">
      <c r="A14039" s="101"/>
      <c r="B14039" s="90"/>
      <c r="C14039" s="90"/>
    </row>
    <row r="14040">
      <c r="A14040" s="101"/>
      <c r="B14040" s="90"/>
      <c r="C14040" s="90"/>
    </row>
    <row r="14041">
      <c r="A14041" s="101"/>
      <c r="B14041" s="90"/>
      <c r="C14041" s="90"/>
    </row>
    <row r="14042">
      <c r="A14042" s="101"/>
      <c r="B14042" s="90"/>
      <c r="C14042" s="90"/>
    </row>
    <row r="14043">
      <c r="A14043" s="101"/>
      <c r="B14043" s="90"/>
      <c r="C14043" s="90"/>
    </row>
    <row r="14044">
      <c r="A14044" s="101"/>
      <c r="B14044" s="90"/>
      <c r="C14044" s="90"/>
    </row>
    <row r="14045">
      <c r="A14045" s="101"/>
      <c r="B14045" s="90"/>
      <c r="C14045" s="90"/>
    </row>
    <row r="14046">
      <c r="A14046" s="101"/>
      <c r="B14046" s="90"/>
      <c r="C14046" s="90"/>
    </row>
    <row r="14047">
      <c r="A14047" s="101"/>
      <c r="B14047" s="90"/>
      <c r="C14047" s="90"/>
    </row>
    <row r="14048">
      <c r="A14048" s="101"/>
      <c r="B14048" s="90"/>
      <c r="C14048" s="90"/>
    </row>
    <row r="14049">
      <c r="A14049" s="101"/>
      <c r="B14049" s="90"/>
      <c r="C14049" s="90"/>
    </row>
    <row r="14050">
      <c r="A14050" s="101"/>
      <c r="B14050" s="90"/>
      <c r="C14050" s="90"/>
    </row>
    <row r="14051">
      <c r="A14051" s="101"/>
      <c r="B14051" s="90"/>
      <c r="C14051" s="90"/>
    </row>
    <row r="14052">
      <c r="A14052" s="101"/>
      <c r="B14052" s="90"/>
      <c r="C14052" s="90"/>
    </row>
    <row r="14053">
      <c r="A14053" s="101"/>
      <c r="B14053" s="90"/>
      <c r="C14053" s="90"/>
    </row>
    <row r="14054">
      <c r="A14054" s="101"/>
      <c r="B14054" s="90"/>
      <c r="C14054" s="90"/>
    </row>
    <row r="14055">
      <c r="A14055" s="101"/>
      <c r="B14055" s="90"/>
      <c r="C14055" s="90"/>
    </row>
    <row r="14056">
      <c r="A14056" s="101"/>
      <c r="B14056" s="90"/>
      <c r="C14056" s="90"/>
    </row>
    <row r="14057">
      <c r="A14057" s="101"/>
      <c r="B14057" s="90"/>
      <c r="C14057" s="90"/>
    </row>
    <row r="14058">
      <c r="A14058" s="101"/>
      <c r="B14058" s="90"/>
      <c r="C14058" s="90"/>
    </row>
    <row r="14059">
      <c r="A14059" s="101"/>
      <c r="B14059" s="90"/>
      <c r="C14059" s="90"/>
    </row>
    <row r="14060">
      <c r="A14060" s="101"/>
      <c r="B14060" s="90"/>
      <c r="C14060" s="90"/>
    </row>
    <row r="14061">
      <c r="A14061" s="101"/>
      <c r="B14061" s="90"/>
      <c r="C14061" s="90"/>
    </row>
    <row r="14062">
      <c r="A14062" s="101"/>
      <c r="B14062" s="90"/>
      <c r="C14062" s="90"/>
    </row>
    <row r="14063">
      <c r="A14063" s="101"/>
      <c r="B14063" s="90"/>
      <c r="C14063" s="90"/>
    </row>
    <row r="14064">
      <c r="A14064" s="101"/>
      <c r="B14064" s="90"/>
      <c r="C14064" s="90"/>
    </row>
    <row r="14065">
      <c r="A14065" s="101"/>
      <c r="B14065" s="90"/>
      <c r="C14065" s="90"/>
    </row>
    <row r="14066">
      <c r="A14066" s="101"/>
      <c r="B14066" s="90"/>
      <c r="C14066" s="90"/>
    </row>
    <row r="14067">
      <c r="A14067" s="101"/>
      <c r="B14067" s="90"/>
      <c r="C14067" s="90"/>
    </row>
    <row r="14068">
      <c r="A14068" s="101"/>
      <c r="B14068" s="90"/>
      <c r="C14068" s="90"/>
    </row>
    <row r="14069">
      <c r="A14069" s="101"/>
      <c r="B14069" s="90"/>
      <c r="C14069" s="90"/>
    </row>
    <row r="14070">
      <c r="A14070" s="101"/>
      <c r="B14070" s="90"/>
      <c r="C14070" s="90"/>
    </row>
    <row r="14071">
      <c r="A14071" s="101"/>
      <c r="B14071" s="90"/>
      <c r="C14071" s="90"/>
    </row>
    <row r="14072">
      <c r="A14072" s="101"/>
      <c r="B14072" s="90"/>
      <c r="C14072" s="90"/>
    </row>
    <row r="14073">
      <c r="A14073" s="101"/>
      <c r="B14073" s="90"/>
      <c r="C14073" s="90"/>
    </row>
    <row r="14074">
      <c r="A14074" s="101"/>
      <c r="B14074" s="90"/>
      <c r="C14074" s="90"/>
    </row>
    <row r="14075">
      <c r="A14075" s="101"/>
      <c r="B14075" s="90"/>
      <c r="C14075" s="90"/>
    </row>
    <row r="14076">
      <c r="A14076" s="101"/>
      <c r="B14076" s="90"/>
      <c r="C14076" s="90"/>
    </row>
    <row r="14077">
      <c r="A14077" s="101"/>
      <c r="B14077" s="90"/>
      <c r="C14077" s="90"/>
    </row>
    <row r="14078">
      <c r="A14078" s="101"/>
      <c r="B14078" s="90"/>
      <c r="C14078" s="90"/>
    </row>
    <row r="14079">
      <c r="A14079" s="101"/>
      <c r="B14079" s="90"/>
      <c r="C14079" s="90"/>
    </row>
    <row r="14080">
      <c r="A14080" s="101"/>
      <c r="B14080" s="90"/>
      <c r="C14080" s="90"/>
    </row>
    <row r="14081">
      <c r="A14081" s="101"/>
      <c r="B14081" s="90"/>
      <c r="C14081" s="90"/>
    </row>
    <row r="14082">
      <c r="A14082" s="101"/>
      <c r="B14082" s="90"/>
      <c r="C14082" s="90"/>
    </row>
    <row r="14083">
      <c r="A14083" s="101"/>
      <c r="B14083" s="90"/>
      <c r="C14083" s="90"/>
    </row>
    <row r="14084">
      <c r="A14084" s="101"/>
      <c r="B14084" s="90"/>
      <c r="C14084" s="90"/>
    </row>
    <row r="14085">
      <c r="A14085" s="101"/>
      <c r="B14085" s="90"/>
      <c r="C14085" s="90"/>
    </row>
    <row r="14086">
      <c r="A14086" s="101"/>
      <c r="B14086" s="90"/>
      <c r="C14086" s="90"/>
    </row>
    <row r="14087">
      <c r="A14087" s="101"/>
      <c r="B14087" s="90"/>
      <c r="C14087" s="90"/>
    </row>
    <row r="14088">
      <c r="A14088" s="101"/>
      <c r="B14088" s="90"/>
      <c r="C14088" s="90"/>
    </row>
    <row r="14089">
      <c r="A14089" s="101"/>
      <c r="B14089" s="90"/>
      <c r="C14089" s="90"/>
    </row>
    <row r="14090">
      <c r="A14090" s="101"/>
      <c r="B14090" s="90"/>
      <c r="C14090" s="90"/>
    </row>
    <row r="14091">
      <c r="A14091" s="101"/>
      <c r="B14091" s="90"/>
      <c r="C14091" s="90"/>
    </row>
    <row r="14092">
      <c r="A14092" s="101"/>
      <c r="B14092" s="90"/>
      <c r="C14092" s="90"/>
    </row>
    <row r="14093">
      <c r="A14093" s="101"/>
      <c r="B14093" s="90"/>
      <c r="C14093" s="90"/>
    </row>
    <row r="14094">
      <c r="A14094" s="101"/>
      <c r="B14094" s="90"/>
      <c r="C14094" s="90"/>
    </row>
    <row r="14095">
      <c r="A14095" s="101"/>
      <c r="B14095" s="90"/>
      <c r="C14095" s="90"/>
    </row>
    <row r="14096">
      <c r="A14096" s="101"/>
      <c r="B14096" s="90"/>
      <c r="C14096" s="90"/>
    </row>
    <row r="14097">
      <c r="A14097" s="101"/>
      <c r="B14097" s="90"/>
      <c r="C14097" s="90"/>
    </row>
    <row r="14098">
      <c r="A14098" s="101"/>
      <c r="B14098" s="90"/>
      <c r="C14098" s="90"/>
    </row>
    <row r="14099">
      <c r="A14099" s="101"/>
      <c r="B14099" s="90"/>
      <c r="C14099" s="90"/>
    </row>
    <row r="14100">
      <c r="A14100" s="101"/>
      <c r="B14100" s="90"/>
      <c r="C14100" s="90"/>
    </row>
    <row r="14101">
      <c r="A14101" s="101"/>
      <c r="B14101" s="90"/>
      <c r="C14101" s="90"/>
    </row>
    <row r="14102">
      <c r="A14102" s="101"/>
      <c r="B14102" s="90"/>
      <c r="C14102" s="90"/>
    </row>
    <row r="14103">
      <c r="A14103" s="101"/>
      <c r="B14103" s="90"/>
      <c r="C14103" s="90"/>
    </row>
    <row r="14104">
      <c r="A14104" s="101"/>
      <c r="B14104" s="90"/>
      <c r="C14104" s="90"/>
    </row>
    <row r="14105">
      <c r="A14105" s="101"/>
      <c r="B14105" s="90"/>
      <c r="C14105" s="90"/>
    </row>
    <row r="14106">
      <c r="A14106" s="101"/>
      <c r="B14106" s="90"/>
      <c r="C14106" s="90"/>
    </row>
    <row r="14107">
      <c r="A14107" s="101"/>
      <c r="B14107" s="90"/>
      <c r="C14107" s="90"/>
    </row>
    <row r="14108">
      <c r="A14108" s="101"/>
      <c r="B14108" s="90"/>
      <c r="C14108" s="90"/>
    </row>
    <row r="14109">
      <c r="A14109" s="101"/>
      <c r="B14109" s="90"/>
      <c r="C14109" s="90"/>
    </row>
    <row r="14110">
      <c r="A14110" s="101"/>
      <c r="B14110" s="90"/>
      <c r="C14110" s="90"/>
    </row>
    <row r="14111">
      <c r="A14111" s="101"/>
      <c r="B14111" s="90"/>
      <c r="C14111" s="90"/>
    </row>
    <row r="14112">
      <c r="A14112" s="101"/>
      <c r="B14112" s="90"/>
      <c r="C14112" s="90"/>
    </row>
    <row r="14113">
      <c r="A14113" s="101"/>
      <c r="B14113" s="90"/>
      <c r="C14113" s="90"/>
    </row>
    <row r="14114">
      <c r="A14114" s="101"/>
      <c r="B14114" s="90"/>
      <c r="C14114" s="90"/>
    </row>
    <row r="14115">
      <c r="A14115" s="101"/>
      <c r="B14115" s="90"/>
      <c r="C14115" s="90"/>
    </row>
    <row r="14116">
      <c r="A14116" s="101"/>
      <c r="B14116" s="90"/>
      <c r="C14116" s="90"/>
    </row>
    <row r="14117">
      <c r="A14117" s="101"/>
      <c r="B14117" s="90"/>
      <c r="C14117" s="90"/>
    </row>
    <row r="14118">
      <c r="A14118" s="101"/>
      <c r="B14118" s="90"/>
      <c r="C14118" s="90"/>
    </row>
    <row r="14119">
      <c r="A14119" s="101"/>
      <c r="B14119" s="90"/>
      <c r="C14119" s="90"/>
    </row>
    <row r="14120">
      <c r="A14120" s="101"/>
      <c r="B14120" s="90"/>
      <c r="C14120" s="90"/>
    </row>
    <row r="14121">
      <c r="A14121" s="101"/>
      <c r="B14121" s="90"/>
      <c r="C14121" s="90"/>
    </row>
    <row r="14122">
      <c r="A14122" s="101"/>
      <c r="B14122" s="90"/>
      <c r="C14122" s="90"/>
    </row>
    <row r="14123">
      <c r="A14123" s="101"/>
      <c r="B14123" s="90"/>
      <c r="C14123" s="90"/>
    </row>
    <row r="14124">
      <c r="A14124" s="101"/>
      <c r="B14124" s="90"/>
      <c r="C14124" s="90"/>
    </row>
    <row r="14125">
      <c r="A14125" s="101"/>
      <c r="B14125" s="90"/>
      <c r="C14125" s="90"/>
    </row>
    <row r="14126">
      <c r="A14126" s="101"/>
      <c r="B14126" s="90"/>
      <c r="C14126" s="90"/>
    </row>
    <row r="14127">
      <c r="A14127" s="101"/>
      <c r="B14127" s="90"/>
      <c r="C14127" s="90"/>
    </row>
    <row r="14128">
      <c r="A14128" s="101"/>
      <c r="B14128" s="90"/>
      <c r="C14128" s="90"/>
    </row>
    <row r="14129">
      <c r="A14129" s="101"/>
      <c r="B14129" s="90"/>
      <c r="C14129" s="90"/>
    </row>
    <row r="14130">
      <c r="A14130" s="101"/>
      <c r="B14130" s="90"/>
      <c r="C14130" s="90"/>
    </row>
    <row r="14131">
      <c r="A14131" s="101"/>
      <c r="B14131" s="90"/>
      <c r="C14131" s="90"/>
    </row>
    <row r="14132">
      <c r="A14132" s="101"/>
      <c r="B14132" s="90"/>
      <c r="C14132" s="90"/>
    </row>
    <row r="14133">
      <c r="A14133" s="101"/>
      <c r="B14133" s="90"/>
      <c r="C14133" s="90"/>
    </row>
    <row r="14134">
      <c r="A14134" s="101"/>
      <c r="B14134" s="90"/>
      <c r="C14134" s="90"/>
    </row>
    <row r="14135">
      <c r="A14135" s="101"/>
      <c r="B14135" s="90"/>
      <c r="C14135" s="90"/>
    </row>
    <row r="14136">
      <c r="A14136" s="101"/>
      <c r="B14136" s="90"/>
      <c r="C14136" s="90"/>
    </row>
    <row r="14137">
      <c r="A14137" s="101"/>
      <c r="B14137" s="90"/>
      <c r="C14137" s="90"/>
    </row>
    <row r="14138">
      <c r="A14138" s="101"/>
      <c r="B14138" s="90"/>
      <c r="C14138" s="90"/>
    </row>
    <row r="14139">
      <c r="A14139" s="101"/>
      <c r="B14139" s="90"/>
      <c r="C14139" s="90"/>
    </row>
    <row r="14140">
      <c r="A14140" s="101"/>
      <c r="B14140" s="90"/>
      <c r="C14140" s="90"/>
    </row>
    <row r="14141">
      <c r="A14141" s="101"/>
      <c r="B14141" s="90"/>
      <c r="C14141" s="90"/>
    </row>
    <row r="14142">
      <c r="A14142" s="101"/>
      <c r="B14142" s="90"/>
      <c r="C14142" s="90"/>
    </row>
    <row r="14143">
      <c r="A14143" s="101"/>
      <c r="B14143" s="90"/>
      <c r="C14143" s="90"/>
    </row>
    <row r="14144">
      <c r="A14144" s="101"/>
      <c r="B14144" s="90"/>
      <c r="C14144" s="90"/>
    </row>
    <row r="14145">
      <c r="A14145" s="101"/>
      <c r="B14145" s="90"/>
      <c r="C14145" s="90"/>
    </row>
    <row r="14146">
      <c r="A14146" s="101"/>
      <c r="B14146" s="90"/>
      <c r="C14146" s="90"/>
    </row>
    <row r="14147">
      <c r="A14147" s="101"/>
      <c r="B14147" s="90"/>
      <c r="C14147" s="90"/>
    </row>
    <row r="14148">
      <c r="A14148" s="101"/>
      <c r="B14148" s="90"/>
      <c r="C14148" s="90"/>
    </row>
    <row r="14149">
      <c r="A14149" s="101"/>
      <c r="B14149" s="90"/>
      <c r="C14149" s="90"/>
    </row>
    <row r="14150">
      <c r="A14150" s="101"/>
      <c r="B14150" s="90"/>
      <c r="C14150" s="90"/>
    </row>
    <row r="14151">
      <c r="A14151" s="101"/>
      <c r="B14151" s="90"/>
      <c r="C14151" s="90"/>
    </row>
    <row r="14152">
      <c r="A14152" s="101"/>
      <c r="B14152" s="90"/>
      <c r="C14152" s="90"/>
    </row>
    <row r="14153">
      <c r="A14153" s="101"/>
      <c r="B14153" s="90"/>
      <c r="C14153" s="90"/>
    </row>
    <row r="14154">
      <c r="A14154" s="101"/>
      <c r="B14154" s="90"/>
      <c r="C14154" s="90"/>
    </row>
    <row r="14155">
      <c r="A14155" s="101"/>
      <c r="B14155" s="90"/>
      <c r="C14155" s="90"/>
    </row>
    <row r="14156">
      <c r="A14156" s="101"/>
      <c r="B14156" s="90"/>
      <c r="C14156" s="90"/>
    </row>
    <row r="14157">
      <c r="A14157" s="101"/>
      <c r="B14157" s="90"/>
      <c r="C14157" s="90"/>
    </row>
    <row r="14158">
      <c r="A14158" s="101"/>
      <c r="B14158" s="90"/>
      <c r="C14158" s="90"/>
    </row>
    <row r="14159">
      <c r="A14159" s="101"/>
      <c r="B14159" s="90"/>
      <c r="C14159" s="90"/>
    </row>
    <row r="14160">
      <c r="A14160" s="101"/>
      <c r="B14160" s="90"/>
      <c r="C14160" s="90"/>
    </row>
    <row r="14161">
      <c r="A14161" s="101"/>
      <c r="B14161" s="90"/>
      <c r="C14161" s="90"/>
    </row>
    <row r="14162">
      <c r="A14162" s="101"/>
      <c r="B14162" s="90"/>
      <c r="C14162" s="90"/>
    </row>
    <row r="14163">
      <c r="A14163" s="101"/>
      <c r="B14163" s="90"/>
      <c r="C14163" s="90"/>
    </row>
    <row r="14164">
      <c r="A14164" s="101"/>
      <c r="B14164" s="90"/>
      <c r="C14164" s="90"/>
    </row>
    <row r="14165">
      <c r="A14165" s="101"/>
      <c r="B14165" s="90"/>
      <c r="C14165" s="90"/>
    </row>
    <row r="14166">
      <c r="A14166" s="101"/>
      <c r="B14166" s="90"/>
      <c r="C14166" s="90"/>
    </row>
    <row r="14167">
      <c r="A14167" s="101"/>
      <c r="B14167" s="90"/>
      <c r="C14167" s="90"/>
    </row>
    <row r="14168">
      <c r="A14168" s="101"/>
      <c r="B14168" s="90"/>
      <c r="C14168" s="90"/>
    </row>
    <row r="14169">
      <c r="A14169" s="101"/>
      <c r="B14169" s="90"/>
      <c r="C14169" s="90"/>
    </row>
    <row r="14170">
      <c r="A14170" s="101"/>
      <c r="B14170" s="90"/>
      <c r="C14170" s="90"/>
    </row>
    <row r="14171">
      <c r="A14171" s="101"/>
      <c r="B14171" s="90"/>
      <c r="C14171" s="90"/>
    </row>
    <row r="14172">
      <c r="A14172" s="101"/>
      <c r="B14172" s="90"/>
      <c r="C14172" s="90"/>
    </row>
    <row r="14173">
      <c r="A14173" s="101"/>
      <c r="B14173" s="90"/>
      <c r="C14173" s="90"/>
    </row>
    <row r="14174">
      <c r="A14174" s="101"/>
      <c r="B14174" s="90"/>
      <c r="C14174" s="90"/>
    </row>
    <row r="14175">
      <c r="A14175" s="101"/>
      <c r="B14175" s="90"/>
      <c r="C14175" s="90"/>
    </row>
    <row r="14176">
      <c r="A14176" s="101"/>
      <c r="B14176" s="90"/>
      <c r="C14176" s="90"/>
    </row>
    <row r="14177">
      <c r="A14177" s="101"/>
      <c r="B14177" s="90"/>
      <c r="C14177" s="90"/>
    </row>
    <row r="14178">
      <c r="A14178" s="101"/>
      <c r="B14178" s="90"/>
      <c r="C14178" s="90"/>
    </row>
    <row r="14179">
      <c r="A14179" s="101"/>
      <c r="B14179" s="90"/>
      <c r="C14179" s="90"/>
    </row>
    <row r="14180">
      <c r="A14180" s="101"/>
      <c r="B14180" s="90"/>
      <c r="C14180" s="90"/>
    </row>
    <row r="14181">
      <c r="A14181" s="101"/>
      <c r="B14181" s="90"/>
      <c r="C14181" s="90"/>
    </row>
    <row r="14182">
      <c r="A14182" s="101"/>
      <c r="B14182" s="90"/>
      <c r="C14182" s="90"/>
    </row>
    <row r="14183">
      <c r="A14183" s="101"/>
      <c r="B14183" s="90"/>
      <c r="C14183" s="90"/>
    </row>
    <row r="14184">
      <c r="A14184" s="101"/>
      <c r="B14184" s="90"/>
      <c r="C14184" s="90"/>
    </row>
    <row r="14185">
      <c r="A14185" s="101"/>
      <c r="B14185" s="90"/>
      <c r="C14185" s="90"/>
    </row>
    <row r="14186">
      <c r="A14186" s="101"/>
      <c r="B14186" s="90"/>
      <c r="C14186" s="90"/>
    </row>
    <row r="14187">
      <c r="A14187" s="101"/>
      <c r="B14187" s="90"/>
      <c r="C14187" s="90"/>
    </row>
    <row r="14188">
      <c r="A14188" s="101"/>
      <c r="B14188" s="90"/>
      <c r="C14188" s="90"/>
    </row>
    <row r="14189">
      <c r="A14189" s="101"/>
      <c r="B14189" s="90"/>
      <c r="C14189" s="90"/>
    </row>
    <row r="14190">
      <c r="A14190" s="101"/>
      <c r="B14190" s="90"/>
      <c r="C14190" s="90"/>
    </row>
    <row r="14191">
      <c r="A14191" s="101"/>
      <c r="B14191" s="90"/>
      <c r="C14191" s="90"/>
    </row>
    <row r="14192">
      <c r="A14192" s="101"/>
      <c r="B14192" s="90"/>
      <c r="C14192" s="90"/>
    </row>
    <row r="14193">
      <c r="A14193" s="101"/>
      <c r="B14193" s="90"/>
      <c r="C14193" s="90"/>
    </row>
    <row r="14194">
      <c r="A14194" s="101"/>
      <c r="B14194" s="90"/>
      <c r="C14194" s="90"/>
    </row>
    <row r="14195">
      <c r="A14195" s="101"/>
      <c r="B14195" s="90"/>
      <c r="C14195" s="90"/>
    </row>
    <row r="14196">
      <c r="A14196" s="101"/>
      <c r="B14196" s="90"/>
      <c r="C14196" s="90"/>
    </row>
    <row r="14197">
      <c r="A14197" s="101"/>
      <c r="B14197" s="90"/>
      <c r="C14197" s="90"/>
    </row>
    <row r="14198">
      <c r="A14198" s="101"/>
      <c r="B14198" s="90"/>
      <c r="C14198" s="90"/>
    </row>
    <row r="14199">
      <c r="A14199" s="101"/>
      <c r="B14199" s="90"/>
      <c r="C14199" s="90"/>
    </row>
    <row r="14200">
      <c r="A14200" s="101"/>
      <c r="B14200" s="90"/>
      <c r="C14200" s="90"/>
    </row>
    <row r="14201">
      <c r="A14201" s="101"/>
      <c r="B14201" s="90"/>
      <c r="C14201" s="90"/>
    </row>
    <row r="14202">
      <c r="A14202" s="101"/>
      <c r="B14202" s="90"/>
      <c r="C14202" s="90"/>
    </row>
    <row r="14203">
      <c r="A14203" s="101"/>
      <c r="B14203" s="90"/>
      <c r="C14203" s="90"/>
    </row>
    <row r="14204">
      <c r="A14204" s="101"/>
      <c r="B14204" s="90"/>
      <c r="C14204" s="90"/>
    </row>
    <row r="14205">
      <c r="A14205" s="101"/>
      <c r="B14205" s="90"/>
      <c r="C14205" s="90"/>
    </row>
    <row r="14206">
      <c r="A14206" s="101"/>
      <c r="B14206" s="90"/>
      <c r="C14206" s="90"/>
    </row>
    <row r="14207">
      <c r="A14207" s="101"/>
      <c r="B14207" s="90"/>
      <c r="C14207" s="90"/>
    </row>
    <row r="14208">
      <c r="A14208" s="101"/>
      <c r="B14208" s="90"/>
      <c r="C14208" s="90"/>
    </row>
    <row r="14209">
      <c r="A14209" s="101"/>
      <c r="B14209" s="90"/>
      <c r="C14209" s="90"/>
    </row>
    <row r="14210">
      <c r="A14210" s="101"/>
      <c r="B14210" s="90"/>
      <c r="C14210" s="90"/>
    </row>
    <row r="14211">
      <c r="A14211" s="101"/>
      <c r="B14211" s="90"/>
      <c r="C14211" s="90"/>
    </row>
    <row r="14212">
      <c r="A14212" s="101"/>
      <c r="B14212" s="90"/>
      <c r="C14212" s="90"/>
    </row>
    <row r="14213">
      <c r="A14213" s="101"/>
      <c r="B14213" s="90"/>
      <c r="C14213" s="90"/>
    </row>
    <row r="14214">
      <c r="A14214" s="101"/>
      <c r="B14214" s="90"/>
      <c r="C14214" s="90"/>
    </row>
    <row r="14215">
      <c r="A14215" s="101"/>
      <c r="B14215" s="90"/>
      <c r="C14215" s="90"/>
    </row>
    <row r="14216">
      <c r="A14216" s="101"/>
      <c r="B14216" s="90"/>
      <c r="C14216" s="90"/>
    </row>
    <row r="14217">
      <c r="A14217" s="101"/>
      <c r="B14217" s="90"/>
      <c r="C14217" s="90"/>
    </row>
    <row r="14218">
      <c r="A14218" s="101"/>
      <c r="B14218" s="90"/>
      <c r="C14218" s="90"/>
    </row>
    <row r="14219">
      <c r="A14219" s="101"/>
      <c r="B14219" s="90"/>
      <c r="C14219" s="90"/>
    </row>
    <row r="14220">
      <c r="A14220" s="101"/>
      <c r="B14220" s="90"/>
      <c r="C14220" s="90"/>
    </row>
    <row r="14221">
      <c r="A14221" s="101"/>
      <c r="B14221" s="90"/>
      <c r="C14221" s="90"/>
    </row>
    <row r="14222">
      <c r="A14222" s="101"/>
      <c r="B14222" s="90"/>
      <c r="C14222" s="90"/>
    </row>
    <row r="14223">
      <c r="A14223" s="101"/>
      <c r="B14223" s="90"/>
      <c r="C14223" s="90"/>
    </row>
    <row r="14224">
      <c r="A14224" s="101"/>
      <c r="B14224" s="90"/>
      <c r="C14224" s="90"/>
    </row>
    <row r="14225">
      <c r="A14225" s="101"/>
      <c r="B14225" s="90"/>
      <c r="C14225" s="90"/>
    </row>
    <row r="14226">
      <c r="A14226" s="101"/>
      <c r="B14226" s="90"/>
      <c r="C14226" s="90"/>
    </row>
    <row r="14227">
      <c r="A14227" s="101"/>
      <c r="B14227" s="90"/>
      <c r="C14227" s="90"/>
    </row>
    <row r="14228">
      <c r="A14228" s="101"/>
      <c r="B14228" s="90"/>
      <c r="C14228" s="90"/>
    </row>
    <row r="14229">
      <c r="A14229" s="101"/>
      <c r="B14229" s="90"/>
      <c r="C14229" s="90"/>
    </row>
    <row r="14230">
      <c r="A14230" s="101"/>
      <c r="B14230" s="90"/>
      <c r="C14230" s="90"/>
    </row>
    <row r="14231">
      <c r="A14231" s="101"/>
      <c r="B14231" s="90"/>
      <c r="C14231" s="90"/>
    </row>
    <row r="14232">
      <c r="A14232" s="101"/>
      <c r="B14232" s="90"/>
      <c r="C14232" s="90"/>
    </row>
    <row r="14233">
      <c r="A14233" s="101"/>
      <c r="B14233" s="90"/>
      <c r="C14233" s="90"/>
    </row>
    <row r="14234">
      <c r="A14234" s="101"/>
      <c r="B14234" s="90"/>
      <c r="C14234" s="90"/>
    </row>
    <row r="14235">
      <c r="A14235" s="101"/>
      <c r="B14235" s="90"/>
      <c r="C14235" s="90"/>
    </row>
    <row r="14236">
      <c r="A14236" s="101"/>
      <c r="B14236" s="90"/>
      <c r="C14236" s="90"/>
    </row>
    <row r="14237">
      <c r="A14237" s="101"/>
      <c r="B14237" s="90"/>
      <c r="C14237" s="90"/>
    </row>
    <row r="14238">
      <c r="A14238" s="101"/>
      <c r="B14238" s="90"/>
      <c r="C14238" s="90"/>
    </row>
    <row r="14239">
      <c r="A14239" s="101"/>
      <c r="B14239" s="90"/>
      <c r="C14239" s="90"/>
    </row>
    <row r="14240">
      <c r="A14240" s="101"/>
      <c r="B14240" s="90"/>
      <c r="C14240" s="90"/>
    </row>
    <row r="14241">
      <c r="A14241" s="101"/>
      <c r="B14241" s="90"/>
      <c r="C14241" s="90"/>
    </row>
    <row r="14242">
      <c r="A14242" s="101"/>
      <c r="B14242" s="90"/>
      <c r="C14242" s="90"/>
    </row>
    <row r="14243">
      <c r="A14243" s="101"/>
      <c r="B14243" s="90"/>
      <c r="C14243" s="90"/>
    </row>
    <row r="14244">
      <c r="A14244" s="101"/>
      <c r="B14244" s="90"/>
      <c r="C14244" s="90"/>
    </row>
    <row r="14245">
      <c r="A14245" s="101"/>
      <c r="B14245" s="90"/>
      <c r="C14245" s="90"/>
    </row>
    <row r="14246">
      <c r="A14246" s="101"/>
      <c r="B14246" s="90"/>
      <c r="C14246" s="90"/>
    </row>
    <row r="14247">
      <c r="A14247" s="101"/>
      <c r="B14247" s="90"/>
      <c r="C14247" s="90"/>
    </row>
    <row r="14248">
      <c r="A14248" s="101"/>
      <c r="B14248" s="90"/>
      <c r="C14248" s="90"/>
    </row>
    <row r="14249">
      <c r="A14249" s="101"/>
      <c r="B14249" s="90"/>
      <c r="C14249" s="90"/>
    </row>
    <row r="14250">
      <c r="A14250" s="101"/>
      <c r="B14250" s="90"/>
      <c r="C14250" s="90"/>
    </row>
    <row r="14251">
      <c r="A14251" s="101"/>
      <c r="B14251" s="90"/>
      <c r="C14251" s="90"/>
    </row>
    <row r="14252">
      <c r="A14252" s="101"/>
      <c r="B14252" s="90"/>
      <c r="C14252" s="90"/>
    </row>
    <row r="14253">
      <c r="A14253" s="101"/>
      <c r="B14253" s="90"/>
      <c r="C14253" s="90"/>
    </row>
    <row r="14254">
      <c r="A14254" s="101"/>
      <c r="B14254" s="90"/>
      <c r="C14254" s="90"/>
    </row>
    <row r="14255">
      <c r="A14255" s="101"/>
      <c r="B14255" s="90"/>
      <c r="C14255" s="90"/>
    </row>
    <row r="14256">
      <c r="A14256" s="101"/>
      <c r="B14256" s="90"/>
      <c r="C14256" s="90"/>
    </row>
    <row r="14257">
      <c r="A14257" s="101"/>
      <c r="B14257" s="90"/>
      <c r="C14257" s="90"/>
    </row>
    <row r="14258">
      <c r="A14258" s="101"/>
      <c r="B14258" s="90"/>
      <c r="C14258" s="90"/>
    </row>
    <row r="14259">
      <c r="A14259" s="101"/>
      <c r="B14259" s="90"/>
      <c r="C14259" s="90"/>
    </row>
    <row r="14260">
      <c r="A14260" s="101"/>
      <c r="B14260" s="90"/>
      <c r="C14260" s="90"/>
    </row>
    <row r="14261">
      <c r="A14261" s="101"/>
      <c r="B14261" s="90"/>
      <c r="C14261" s="90"/>
    </row>
    <row r="14262">
      <c r="A14262" s="101"/>
      <c r="B14262" s="90"/>
      <c r="C14262" s="90"/>
    </row>
    <row r="14263">
      <c r="A14263" s="101"/>
      <c r="B14263" s="90"/>
      <c r="C14263" s="90"/>
    </row>
    <row r="14264">
      <c r="A14264" s="101"/>
      <c r="B14264" s="90"/>
      <c r="C14264" s="90"/>
    </row>
    <row r="14265">
      <c r="A14265" s="101"/>
      <c r="B14265" s="90"/>
      <c r="C14265" s="90"/>
    </row>
    <row r="14266">
      <c r="A14266" s="101"/>
      <c r="B14266" s="90"/>
      <c r="C14266" s="90"/>
    </row>
    <row r="14267">
      <c r="A14267" s="101"/>
      <c r="B14267" s="90"/>
      <c r="C14267" s="90"/>
    </row>
    <row r="14268">
      <c r="A14268" s="101"/>
      <c r="B14268" s="90"/>
      <c r="C14268" s="90"/>
    </row>
    <row r="14269">
      <c r="A14269" s="101"/>
      <c r="B14269" s="90"/>
      <c r="C14269" s="90"/>
    </row>
    <row r="14270">
      <c r="A14270" s="101"/>
      <c r="B14270" s="90"/>
      <c r="C14270" s="90"/>
    </row>
    <row r="14271">
      <c r="A14271" s="101"/>
      <c r="B14271" s="90"/>
      <c r="C14271" s="90"/>
    </row>
    <row r="14272">
      <c r="A14272" s="101"/>
      <c r="B14272" s="90"/>
      <c r="C14272" s="90"/>
    </row>
    <row r="14273">
      <c r="A14273" s="101"/>
      <c r="B14273" s="90"/>
      <c r="C14273" s="90"/>
    </row>
    <row r="14274">
      <c r="A14274" s="101"/>
      <c r="B14274" s="90"/>
      <c r="C14274" s="90"/>
    </row>
    <row r="14275">
      <c r="A14275" s="101"/>
      <c r="B14275" s="90"/>
      <c r="C14275" s="90"/>
    </row>
    <row r="14276">
      <c r="A14276" s="101"/>
      <c r="B14276" s="90"/>
      <c r="C14276" s="90"/>
    </row>
    <row r="14277">
      <c r="A14277" s="101"/>
      <c r="B14277" s="90"/>
      <c r="C14277" s="90"/>
    </row>
    <row r="14278">
      <c r="A14278" s="101"/>
      <c r="B14278" s="90"/>
      <c r="C14278" s="90"/>
    </row>
    <row r="14279">
      <c r="A14279" s="101"/>
      <c r="B14279" s="90"/>
      <c r="C14279" s="90"/>
    </row>
    <row r="14280">
      <c r="A14280" s="101"/>
      <c r="B14280" s="90"/>
      <c r="C14280" s="90"/>
    </row>
    <row r="14281">
      <c r="A14281" s="101"/>
      <c r="B14281" s="90"/>
      <c r="C14281" s="90"/>
    </row>
    <row r="14282">
      <c r="A14282" s="101"/>
      <c r="B14282" s="90"/>
      <c r="C14282" s="90"/>
    </row>
    <row r="14283">
      <c r="A14283" s="101"/>
      <c r="B14283" s="90"/>
      <c r="C14283" s="90"/>
    </row>
    <row r="14284">
      <c r="A14284" s="101"/>
      <c r="B14284" s="90"/>
      <c r="C14284" s="90"/>
    </row>
    <row r="14285">
      <c r="A14285" s="101"/>
      <c r="B14285" s="90"/>
      <c r="C14285" s="90"/>
    </row>
    <row r="14286">
      <c r="A14286" s="101"/>
      <c r="B14286" s="90"/>
      <c r="C14286" s="90"/>
    </row>
    <row r="14287">
      <c r="A14287" s="101"/>
      <c r="B14287" s="90"/>
      <c r="C14287" s="90"/>
    </row>
    <row r="14288">
      <c r="A14288" s="101"/>
      <c r="B14288" s="90"/>
      <c r="C14288" s="90"/>
    </row>
    <row r="14289">
      <c r="A14289" s="101"/>
      <c r="B14289" s="90"/>
      <c r="C14289" s="90"/>
    </row>
    <row r="14290">
      <c r="A14290" s="101"/>
      <c r="B14290" s="90"/>
      <c r="C14290" s="90"/>
    </row>
    <row r="14291">
      <c r="A14291" s="101"/>
      <c r="B14291" s="90"/>
      <c r="C14291" s="90"/>
    </row>
    <row r="14292">
      <c r="A14292" s="101"/>
      <c r="B14292" s="90"/>
      <c r="C14292" s="90"/>
    </row>
    <row r="14293">
      <c r="A14293" s="101"/>
      <c r="B14293" s="90"/>
      <c r="C14293" s="90"/>
    </row>
    <row r="14294">
      <c r="A14294" s="101"/>
      <c r="B14294" s="90"/>
      <c r="C14294" s="90"/>
    </row>
    <row r="14295">
      <c r="A14295" s="101"/>
      <c r="B14295" s="90"/>
      <c r="C14295" s="90"/>
    </row>
    <row r="14296">
      <c r="A14296" s="101"/>
      <c r="B14296" s="90"/>
      <c r="C14296" s="90"/>
    </row>
    <row r="14297">
      <c r="A14297" s="101"/>
      <c r="B14297" s="90"/>
      <c r="C14297" s="90"/>
    </row>
    <row r="14298">
      <c r="A14298" s="101"/>
      <c r="B14298" s="90"/>
      <c r="C14298" s="90"/>
    </row>
    <row r="14299">
      <c r="A14299" s="101"/>
      <c r="B14299" s="90"/>
      <c r="C14299" s="90"/>
    </row>
    <row r="14300">
      <c r="A14300" s="101"/>
      <c r="B14300" s="90"/>
      <c r="C14300" s="90"/>
    </row>
    <row r="14301">
      <c r="A14301" s="101"/>
      <c r="B14301" s="90"/>
      <c r="C14301" s="90"/>
    </row>
    <row r="14302">
      <c r="A14302" s="101"/>
      <c r="B14302" s="90"/>
      <c r="C14302" s="90"/>
    </row>
    <row r="14303">
      <c r="A14303" s="101"/>
      <c r="B14303" s="90"/>
      <c r="C14303" s="90"/>
    </row>
    <row r="14304">
      <c r="A14304" s="101"/>
      <c r="B14304" s="90"/>
      <c r="C14304" s="90"/>
    </row>
    <row r="14305">
      <c r="A14305" s="101"/>
      <c r="B14305" s="90"/>
      <c r="C14305" s="90"/>
    </row>
    <row r="14306">
      <c r="A14306" s="101"/>
      <c r="B14306" s="90"/>
      <c r="C14306" s="90"/>
    </row>
    <row r="14307">
      <c r="A14307" s="101"/>
      <c r="B14307" s="90"/>
      <c r="C14307" s="90"/>
    </row>
    <row r="14308">
      <c r="A14308" s="101"/>
      <c r="B14308" s="90"/>
      <c r="C14308" s="90"/>
    </row>
    <row r="14309">
      <c r="A14309" s="101"/>
      <c r="B14309" s="90"/>
      <c r="C14309" s="90"/>
    </row>
    <row r="14310">
      <c r="A14310" s="101"/>
      <c r="B14310" s="90"/>
      <c r="C14310" s="90"/>
    </row>
    <row r="14311">
      <c r="A14311" s="101"/>
      <c r="B14311" s="90"/>
      <c r="C14311" s="90"/>
    </row>
    <row r="14312">
      <c r="A14312" s="101"/>
      <c r="B14312" s="90"/>
      <c r="C14312" s="90"/>
    </row>
    <row r="14313">
      <c r="A14313" s="101"/>
      <c r="B14313" s="90"/>
      <c r="C14313" s="90"/>
    </row>
    <row r="14314">
      <c r="A14314" s="101"/>
      <c r="B14314" s="90"/>
      <c r="C14314" s="90"/>
    </row>
    <row r="14315">
      <c r="A14315" s="101"/>
      <c r="B14315" s="90"/>
      <c r="C14315" s="90"/>
    </row>
    <row r="14316">
      <c r="A14316" s="101"/>
      <c r="B14316" s="90"/>
      <c r="C14316" s="90"/>
    </row>
    <row r="14317">
      <c r="A14317" s="101"/>
      <c r="B14317" s="90"/>
      <c r="C14317" s="90"/>
    </row>
    <row r="14318">
      <c r="A14318" s="101"/>
      <c r="B14318" s="90"/>
      <c r="C14318" s="90"/>
    </row>
    <row r="14319">
      <c r="A14319" s="101"/>
      <c r="B14319" s="90"/>
      <c r="C14319" s="90"/>
    </row>
    <row r="14320">
      <c r="A14320" s="101"/>
      <c r="B14320" s="90"/>
      <c r="C14320" s="90"/>
    </row>
    <row r="14321">
      <c r="A14321" s="101"/>
      <c r="B14321" s="90"/>
      <c r="C14321" s="90"/>
    </row>
    <row r="14322">
      <c r="A14322" s="101"/>
      <c r="B14322" s="90"/>
      <c r="C14322" s="90"/>
    </row>
    <row r="14323">
      <c r="A14323" s="101"/>
      <c r="B14323" s="90"/>
      <c r="C14323" s="90"/>
    </row>
    <row r="14324">
      <c r="A14324" s="101"/>
      <c r="B14324" s="90"/>
      <c r="C14324" s="90"/>
    </row>
    <row r="14325">
      <c r="A14325" s="101"/>
      <c r="B14325" s="90"/>
      <c r="C14325" s="90"/>
    </row>
    <row r="14326">
      <c r="A14326" s="101"/>
      <c r="B14326" s="90"/>
      <c r="C14326" s="90"/>
    </row>
    <row r="14327">
      <c r="A14327" s="101"/>
      <c r="B14327" s="90"/>
      <c r="C14327" s="90"/>
    </row>
    <row r="14328">
      <c r="A14328" s="101"/>
      <c r="B14328" s="90"/>
      <c r="C14328" s="90"/>
    </row>
    <row r="14329">
      <c r="A14329" s="101"/>
      <c r="B14329" s="90"/>
      <c r="C14329" s="90"/>
    </row>
    <row r="14330">
      <c r="A14330" s="101"/>
      <c r="B14330" s="90"/>
      <c r="C14330" s="90"/>
    </row>
    <row r="14331">
      <c r="A14331" s="101"/>
      <c r="B14331" s="90"/>
      <c r="C14331" s="90"/>
    </row>
    <row r="14332">
      <c r="A14332" s="101"/>
      <c r="B14332" s="90"/>
      <c r="C14332" s="90"/>
    </row>
    <row r="14333">
      <c r="A14333" s="101"/>
      <c r="B14333" s="90"/>
      <c r="C14333" s="90"/>
    </row>
    <row r="14334">
      <c r="A14334" s="101"/>
      <c r="B14334" s="90"/>
      <c r="C14334" s="90"/>
    </row>
    <row r="14335">
      <c r="A14335" s="101"/>
      <c r="B14335" s="90"/>
      <c r="C14335" s="90"/>
    </row>
    <row r="14336">
      <c r="A14336" s="101"/>
      <c r="B14336" s="90"/>
      <c r="C14336" s="90"/>
    </row>
    <row r="14337">
      <c r="A14337" s="101"/>
      <c r="B14337" s="90"/>
      <c r="C14337" s="90"/>
    </row>
    <row r="14338">
      <c r="A14338" s="101"/>
      <c r="B14338" s="90"/>
      <c r="C14338" s="90"/>
    </row>
    <row r="14339">
      <c r="A14339" s="101"/>
      <c r="B14339" s="90"/>
      <c r="C14339" s="90"/>
    </row>
    <row r="14340">
      <c r="A14340" s="101"/>
      <c r="B14340" s="90"/>
      <c r="C14340" s="90"/>
    </row>
    <row r="14341">
      <c r="A14341" s="101"/>
      <c r="B14341" s="90"/>
      <c r="C14341" s="90"/>
    </row>
    <row r="14342">
      <c r="A14342" s="101"/>
      <c r="B14342" s="90"/>
      <c r="C14342" s="90"/>
    </row>
    <row r="14343">
      <c r="A14343" s="101"/>
      <c r="B14343" s="90"/>
      <c r="C14343" s="90"/>
    </row>
    <row r="14344">
      <c r="A14344" s="101"/>
      <c r="B14344" s="90"/>
      <c r="C14344" s="90"/>
    </row>
    <row r="14345">
      <c r="A14345" s="101"/>
      <c r="B14345" s="90"/>
      <c r="C14345" s="90"/>
    </row>
    <row r="14346">
      <c r="A14346" s="101"/>
      <c r="B14346" s="90"/>
      <c r="C14346" s="90"/>
    </row>
    <row r="14347">
      <c r="A14347" s="101"/>
      <c r="B14347" s="90"/>
      <c r="C14347" s="90"/>
    </row>
    <row r="14348">
      <c r="A14348" s="101"/>
      <c r="B14348" s="90"/>
      <c r="C14348" s="90"/>
    </row>
    <row r="14349">
      <c r="A14349" s="101"/>
      <c r="B14349" s="90"/>
      <c r="C14349" s="90"/>
    </row>
    <row r="14350">
      <c r="A14350" s="101"/>
      <c r="B14350" s="90"/>
      <c r="C14350" s="90"/>
    </row>
    <row r="14351">
      <c r="A14351" s="101"/>
      <c r="B14351" s="90"/>
      <c r="C14351" s="90"/>
    </row>
    <row r="14352">
      <c r="A14352" s="101"/>
      <c r="B14352" s="90"/>
      <c r="C14352" s="90"/>
    </row>
    <row r="14353">
      <c r="A14353" s="101"/>
      <c r="B14353" s="90"/>
      <c r="C14353" s="90"/>
    </row>
    <row r="14354">
      <c r="A14354" s="101"/>
      <c r="B14354" s="90"/>
      <c r="C14354" s="90"/>
    </row>
    <row r="14355">
      <c r="A14355" s="101"/>
      <c r="B14355" s="90"/>
      <c r="C14355" s="90"/>
    </row>
    <row r="14356">
      <c r="A14356" s="101"/>
      <c r="B14356" s="90"/>
      <c r="C14356" s="90"/>
    </row>
    <row r="14357">
      <c r="A14357" s="101"/>
      <c r="B14357" s="90"/>
      <c r="C14357" s="90"/>
    </row>
    <row r="14358">
      <c r="A14358" s="101"/>
      <c r="B14358" s="90"/>
      <c r="C14358" s="90"/>
    </row>
    <row r="14359">
      <c r="A14359" s="101"/>
      <c r="B14359" s="90"/>
      <c r="C14359" s="90"/>
    </row>
    <row r="14360">
      <c r="A14360" s="101"/>
      <c r="B14360" s="90"/>
      <c r="C14360" s="90"/>
    </row>
    <row r="14361">
      <c r="A14361" s="101"/>
      <c r="B14361" s="90"/>
      <c r="C14361" s="90"/>
    </row>
    <row r="14362">
      <c r="A14362" s="101"/>
      <c r="B14362" s="90"/>
      <c r="C14362" s="90"/>
    </row>
    <row r="14363">
      <c r="A14363" s="101"/>
      <c r="B14363" s="90"/>
      <c r="C14363" s="90"/>
    </row>
    <row r="14364">
      <c r="A14364" s="101"/>
      <c r="B14364" s="90"/>
      <c r="C14364" s="90"/>
    </row>
    <row r="14365">
      <c r="A14365" s="101"/>
      <c r="B14365" s="90"/>
      <c r="C14365" s="90"/>
    </row>
    <row r="14366">
      <c r="A14366" s="101"/>
      <c r="B14366" s="90"/>
      <c r="C14366" s="90"/>
    </row>
    <row r="14367">
      <c r="A14367" s="101"/>
      <c r="B14367" s="90"/>
      <c r="C14367" s="90"/>
    </row>
    <row r="14368">
      <c r="A14368" s="101"/>
      <c r="B14368" s="90"/>
      <c r="C14368" s="90"/>
    </row>
    <row r="14369">
      <c r="A14369" s="101"/>
      <c r="B14369" s="90"/>
      <c r="C14369" s="90"/>
    </row>
    <row r="14370">
      <c r="A14370" s="101"/>
      <c r="B14370" s="90"/>
      <c r="C14370" s="90"/>
    </row>
    <row r="14371">
      <c r="A14371" s="101"/>
      <c r="B14371" s="90"/>
      <c r="C14371" s="90"/>
    </row>
    <row r="14372">
      <c r="A14372" s="101"/>
      <c r="B14372" s="90"/>
      <c r="C14372" s="90"/>
    </row>
    <row r="14373">
      <c r="A14373" s="101"/>
      <c r="B14373" s="90"/>
      <c r="C14373" s="90"/>
    </row>
    <row r="14374">
      <c r="A14374" s="101"/>
      <c r="B14374" s="90"/>
      <c r="C14374" s="90"/>
    </row>
    <row r="14375">
      <c r="A14375" s="101"/>
      <c r="B14375" s="90"/>
      <c r="C14375" s="90"/>
    </row>
    <row r="14376">
      <c r="A14376" s="101"/>
      <c r="B14376" s="90"/>
      <c r="C14376" s="90"/>
    </row>
    <row r="14377">
      <c r="A14377" s="101"/>
      <c r="B14377" s="90"/>
      <c r="C14377" s="90"/>
    </row>
    <row r="14378">
      <c r="A14378" s="101"/>
      <c r="B14378" s="90"/>
      <c r="C14378" s="90"/>
    </row>
    <row r="14379">
      <c r="A14379" s="101"/>
      <c r="B14379" s="90"/>
      <c r="C14379" s="90"/>
    </row>
    <row r="14380">
      <c r="A14380" s="101"/>
      <c r="B14380" s="90"/>
      <c r="C14380" s="90"/>
    </row>
    <row r="14381">
      <c r="A14381" s="101"/>
      <c r="B14381" s="90"/>
      <c r="C14381" s="90"/>
    </row>
    <row r="14382">
      <c r="A14382" s="101"/>
      <c r="B14382" s="90"/>
      <c r="C14382" s="90"/>
    </row>
    <row r="14383">
      <c r="A14383" s="101"/>
      <c r="B14383" s="90"/>
      <c r="C14383" s="90"/>
    </row>
    <row r="14384">
      <c r="A14384" s="101"/>
      <c r="B14384" s="90"/>
      <c r="C14384" s="90"/>
    </row>
    <row r="14385">
      <c r="A14385" s="101"/>
      <c r="B14385" s="90"/>
      <c r="C14385" s="90"/>
    </row>
    <row r="14386">
      <c r="A14386" s="101"/>
      <c r="B14386" s="90"/>
      <c r="C14386" s="90"/>
    </row>
    <row r="14387">
      <c r="A14387" s="101"/>
      <c r="B14387" s="90"/>
      <c r="C14387" s="90"/>
    </row>
    <row r="14388">
      <c r="A14388" s="101"/>
      <c r="B14388" s="90"/>
      <c r="C14388" s="90"/>
    </row>
    <row r="14389">
      <c r="A14389" s="101"/>
      <c r="B14389" s="90"/>
      <c r="C14389" s="90"/>
    </row>
    <row r="14390">
      <c r="A14390" s="101"/>
      <c r="B14390" s="90"/>
      <c r="C14390" s="90"/>
    </row>
    <row r="14391">
      <c r="A14391" s="101"/>
      <c r="B14391" s="90"/>
      <c r="C14391" s="90"/>
    </row>
    <row r="14392">
      <c r="A14392" s="101"/>
      <c r="B14392" s="90"/>
      <c r="C14392" s="90"/>
    </row>
    <row r="14393">
      <c r="A14393" s="101"/>
      <c r="B14393" s="90"/>
      <c r="C14393" s="90"/>
    </row>
    <row r="14394">
      <c r="A14394" s="101"/>
      <c r="B14394" s="90"/>
      <c r="C14394" s="90"/>
    </row>
    <row r="14395">
      <c r="A14395" s="101"/>
      <c r="B14395" s="90"/>
      <c r="C14395" s="90"/>
    </row>
    <row r="14396">
      <c r="A14396" s="101"/>
      <c r="B14396" s="90"/>
      <c r="C14396" s="90"/>
    </row>
    <row r="14397">
      <c r="A14397" s="101"/>
      <c r="B14397" s="90"/>
      <c r="C14397" s="90"/>
    </row>
    <row r="14398">
      <c r="A14398" s="101"/>
      <c r="B14398" s="90"/>
      <c r="C14398" s="90"/>
    </row>
    <row r="14399">
      <c r="A14399" s="101"/>
      <c r="B14399" s="90"/>
      <c r="C14399" s="90"/>
    </row>
    <row r="14400">
      <c r="A14400" s="101"/>
      <c r="B14400" s="90"/>
      <c r="C14400" s="90"/>
    </row>
    <row r="14401">
      <c r="A14401" s="101"/>
      <c r="B14401" s="90"/>
      <c r="C14401" s="90"/>
    </row>
    <row r="14402">
      <c r="A14402" s="101"/>
      <c r="B14402" s="90"/>
      <c r="C14402" s="90"/>
    </row>
    <row r="14403">
      <c r="A14403" s="101"/>
      <c r="B14403" s="90"/>
      <c r="C14403" s="90"/>
    </row>
    <row r="14404">
      <c r="A14404" s="101"/>
      <c r="B14404" s="90"/>
      <c r="C14404" s="90"/>
    </row>
    <row r="14405">
      <c r="A14405" s="101"/>
      <c r="B14405" s="90"/>
      <c r="C14405" s="90"/>
    </row>
    <row r="14406">
      <c r="A14406" s="101"/>
      <c r="B14406" s="90"/>
      <c r="C14406" s="90"/>
    </row>
    <row r="14407">
      <c r="A14407" s="101"/>
      <c r="B14407" s="90"/>
      <c r="C14407" s="90"/>
    </row>
    <row r="14408">
      <c r="A14408" s="101"/>
      <c r="B14408" s="90"/>
      <c r="C14408" s="90"/>
    </row>
    <row r="14409">
      <c r="A14409" s="101"/>
      <c r="B14409" s="90"/>
      <c r="C14409" s="90"/>
    </row>
    <row r="14410">
      <c r="A14410" s="101"/>
      <c r="B14410" s="90"/>
      <c r="C14410" s="90"/>
    </row>
    <row r="14411">
      <c r="A14411" s="101"/>
      <c r="B14411" s="90"/>
      <c r="C14411" s="90"/>
    </row>
    <row r="14412">
      <c r="A14412" s="101"/>
      <c r="B14412" s="90"/>
      <c r="C14412" s="90"/>
    </row>
    <row r="14413">
      <c r="A14413" s="101"/>
      <c r="B14413" s="90"/>
      <c r="C14413" s="90"/>
    </row>
    <row r="14414">
      <c r="A14414" s="101"/>
      <c r="B14414" s="90"/>
      <c r="C14414" s="90"/>
    </row>
    <row r="14415">
      <c r="A14415" s="101"/>
      <c r="B14415" s="90"/>
      <c r="C14415" s="90"/>
    </row>
    <row r="14416">
      <c r="A14416" s="101"/>
      <c r="B14416" s="90"/>
      <c r="C14416" s="90"/>
    </row>
    <row r="14417">
      <c r="A14417" s="101"/>
      <c r="B14417" s="90"/>
      <c r="C14417" s="90"/>
    </row>
    <row r="14418">
      <c r="A14418" s="101"/>
      <c r="B14418" s="90"/>
      <c r="C14418" s="90"/>
    </row>
    <row r="14419">
      <c r="A14419" s="101"/>
      <c r="B14419" s="90"/>
      <c r="C14419" s="90"/>
    </row>
    <row r="14420">
      <c r="A14420" s="101"/>
      <c r="B14420" s="90"/>
      <c r="C14420" s="90"/>
    </row>
    <row r="14421">
      <c r="A14421" s="101"/>
      <c r="B14421" s="90"/>
      <c r="C14421" s="90"/>
    </row>
    <row r="14422">
      <c r="A14422" s="101"/>
      <c r="B14422" s="90"/>
      <c r="C14422" s="90"/>
    </row>
    <row r="14423">
      <c r="A14423" s="101"/>
      <c r="B14423" s="90"/>
      <c r="C14423" s="90"/>
    </row>
    <row r="14424">
      <c r="A14424" s="101"/>
      <c r="B14424" s="90"/>
      <c r="C14424" s="90"/>
    </row>
    <row r="14425">
      <c r="A14425" s="101"/>
      <c r="B14425" s="90"/>
      <c r="C14425" s="90"/>
    </row>
    <row r="14426">
      <c r="A14426" s="101"/>
      <c r="B14426" s="90"/>
      <c r="C14426" s="90"/>
    </row>
    <row r="14427">
      <c r="A14427" s="101"/>
      <c r="B14427" s="90"/>
      <c r="C14427" s="90"/>
    </row>
    <row r="14428">
      <c r="A14428" s="101"/>
      <c r="B14428" s="90"/>
      <c r="C14428" s="90"/>
    </row>
    <row r="14429">
      <c r="A14429" s="101"/>
      <c r="B14429" s="90"/>
      <c r="C14429" s="90"/>
    </row>
    <row r="14430">
      <c r="A14430" s="101"/>
      <c r="B14430" s="90"/>
      <c r="C14430" s="90"/>
    </row>
    <row r="14431">
      <c r="A14431" s="101"/>
      <c r="B14431" s="90"/>
      <c r="C14431" s="90"/>
    </row>
    <row r="14432">
      <c r="A14432" s="101"/>
      <c r="B14432" s="90"/>
      <c r="C14432" s="90"/>
    </row>
    <row r="14433">
      <c r="A14433" s="101"/>
      <c r="B14433" s="90"/>
      <c r="C14433" s="90"/>
    </row>
    <row r="14434">
      <c r="A14434" s="101"/>
      <c r="B14434" s="90"/>
      <c r="C14434" s="90"/>
    </row>
    <row r="14435">
      <c r="A14435" s="101"/>
      <c r="B14435" s="90"/>
      <c r="C14435" s="90"/>
    </row>
    <row r="14436">
      <c r="A14436" s="101"/>
      <c r="B14436" s="90"/>
      <c r="C14436" s="90"/>
    </row>
    <row r="14437">
      <c r="A14437" s="101"/>
      <c r="B14437" s="90"/>
      <c r="C14437" s="90"/>
    </row>
    <row r="14438">
      <c r="A14438" s="101"/>
      <c r="B14438" s="90"/>
      <c r="C14438" s="90"/>
    </row>
    <row r="14439">
      <c r="A14439" s="101"/>
      <c r="B14439" s="90"/>
      <c r="C14439" s="90"/>
    </row>
    <row r="14440">
      <c r="A14440" s="101"/>
      <c r="B14440" s="90"/>
      <c r="C14440" s="90"/>
    </row>
    <row r="14441">
      <c r="A14441" s="101"/>
      <c r="B14441" s="90"/>
      <c r="C14441" s="90"/>
    </row>
    <row r="14442">
      <c r="A14442" s="101"/>
      <c r="B14442" s="90"/>
      <c r="C14442" s="90"/>
    </row>
    <row r="14443">
      <c r="A14443" s="101"/>
      <c r="B14443" s="90"/>
      <c r="C14443" s="90"/>
    </row>
    <row r="14444">
      <c r="A14444" s="101"/>
      <c r="B14444" s="90"/>
      <c r="C14444" s="90"/>
    </row>
    <row r="14445">
      <c r="A14445" s="101"/>
      <c r="B14445" s="90"/>
      <c r="C14445" s="90"/>
    </row>
    <row r="14446">
      <c r="A14446" s="101"/>
      <c r="B14446" s="90"/>
      <c r="C14446" s="90"/>
    </row>
    <row r="14447">
      <c r="A14447" s="101"/>
      <c r="B14447" s="90"/>
      <c r="C14447" s="90"/>
    </row>
    <row r="14448">
      <c r="A14448" s="101"/>
      <c r="B14448" s="90"/>
      <c r="C14448" s="90"/>
    </row>
    <row r="14449">
      <c r="A14449" s="101"/>
      <c r="B14449" s="90"/>
      <c r="C14449" s="90"/>
    </row>
    <row r="14450">
      <c r="A14450" s="101"/>
      <c r="B14450" s="90"/>
      <c r="C14450" s="90"/>
    </row>
    <row r="14451">
      <c r="A14451" s="101"/>
      <c r="B14451" s="90"/>
      <c r="C14451" s="90"/>
    </row>
    <row r="14452">
      <c r="A14452" s="101"/>
      <c r="B14452" s="90"/>
      <c r="C14452" s="90"/>
    </row>
    <row r="14453">
      <c r="A14453" s="101"/>
      <c r="B14453" s="90"/>
      <c r="C14453" s="90"/>
    </row>
    <row r="14454">
      <c r="A14454" s="101"/>
      <c r="B14454" s="90"/>
      <c r="C14454" s="90"/>
    </row>
    <row r="14455">
      <c r="A14455" s="101"/>
      <c r="B14455" s="90"/>
      <c r="C14455" s="90"/>
    </row>
    <row r="14456">
      <c r="A14456" s="101"/>
      <c r="B14456" s="90"/>
      <c r="C14456" s="90"/>
    </row>
    <row r="14457">
      <c r="A14457" s="101"/>
      <c r="B14457" s="90"/>
      <c r="C14457" s="90"/>
    </row>
    <row r="14458">
      <c r="A14458" s="101"/>
      <c r="B14458" s="90"/>
      <c r="C14458" s="90"/>
    </row>
    <row r="14459">
      <c r="A14459" s="101"/>
      <c r="B14459" s="90"/>
      <c r="C14459" s="90"/>
    </row>
    <row r="14460">
      <c r="A14460" s="101"/>
      <c r="B14460" s="90"/>
      <c r="C14460" s="90"/>
    </row>
    <row r="14461">
      <c r="A14461" s="101"/>
      <c r="B14461" s="90"/>
      <c r="C14461" s="90"/>
    </row>
    <row r="14462">
      <c r="A14462" s="101"/>
      <c r="B14462" s="90"/>
      <c r="C14462" s="90"/>
    </row>
    <row r="14463">
      <c r="A14463" s="101"/>
      <c r="B14463" s="90"/>
      <c r="C14463" s="90"/>
    </row>
    <row r="14464">
      <c r="A14464" s="101"/>
      <c r="B14464" s="90"/>
      <c r="C14464" s="90"/>
    </row>
    <row r="14465">
      <c r="A14465" s="101"/>
      <c r="B14465" s="90"/>
      <c r="C14465" s="90"/>
    </row>
    <row r="14466">
      <c r="A14466" s="101"/>
      <c r="B14466" s="90"/>
      <c r="C14466" s="90"/>
    </row>
    <row r="14467">
      <c r="A14467" s="101"/>
      <c r="B14467" s="90"/>
      <c r="C14467" s="90"/>
    </row>
    <row r="14468">
      <c r="A14468" s="101"/>
      <c r="B14468" s="90"/>
      <c r="C14468" s="90"/>
    </row>
    <row r="14469">
      <c r="A14469" s="101"/>
      <c r="B14469" s="90"/>
      <c r="C14469" s="90"/>
    </row>
    <row r="14470">
      <c r="A14470" s="101"/>
      <c r="B14470" s="90"/>
      <c r="C14470" s="90"/>
    </row>
    <row r="14471">
      <c r="A14471" s="101"/>
      <c r="B14471" s="90"/>
      <c r="C14471" s="90"/>
    </row>
    <row r="14472">
      <c r="A14472" s="101"/>
      <c r="B14472" s="90"/>
      <c r="C14472" s="90"/>
    </row>
    <row r="14473">
      <c r="A14473" s="101"/>
      <c r="B14473" s="90"/>
      <c r="C14473" s="90"/>
    </row>
    <row r="14474">
      <c r="A14474" s="101"/>
      <c r="B14474" s="90"/>
      <c r="C14474" s="90"/>
    </row>
    <row r="14475">
      <c r="A14475" s="101"/>
      <c r="B14475" s="90"/>
      <c r="C14475" s="90"/>
    </row>
    <row r="14476">
      <c r="A14476" s="101"/>
      <c r="B14476" s="90"/>
      <c r="C14476" s="90"/>
    </row>
    <row r="14477">
      <c r="A14477" s="101"/>
      <c r="B14477" s="90"/>
      <c r="C14477" s="90"/>
    </row>
    <row r="14478">
      <c r="A14478" s="101"/>
      <c r="B14478" s="90"/>
      <c r="C14478" s="90"/>
    </row>
    <row r="14479">
      <c r="A14479" s="101"/>
      <c r="B14479" s="90"/>
      <c r="C14479" s="90"/>
    </row>
    <row r="14480">
      <c r="A14480" s="101"/>
      <c r="B14480" s="90"/>
      <c r="C14480" s="90"/>
    </row>
    <row r="14481">
      <c r="A14481" s="101"/>
      <c r="B14481" s="90"/>
      <c r="C14481" s="90"/>
    </row>
    <row r="14482">
      <c r="A14482" s="101"/>
      <c r="B14482" s="90"/>
      <c r="C14482" s="90"/>
    </row>
    <row r="14483">
      <c r="A14483" s="101"/>
      <c r="B14483" s="90"/>
      <c r="C14483" s="90"/>
    </row>
    <row r="14484">
      <c r="A14484" s="101"/>
      <c r="B14484" s="90"/>
      <c r="C14484" s="90"/>
    </row>
    <row r="14485">
      <c r="A14485" s="101"/>
      <c r="B14485" s="90"/>
      <c r="C14485" s="90"/>
    </row>
    <row r="14486">
      <c r="A14486" s="101"/>
      <c r="B14486" s="90"/>
      <c r="C14486" s="90"/>
    </row>
    <row r="14487">
      <c r="A14487" s="101"/>
      <c r="B14487" s="90"/>
      <c r="C14487" s="90"/>
    </row>
    <row r="14488">
      <c r="A14488" s="101"/>
      <c r="B14488" s="90"/>
      <c r="C14488" s="90"/>
    </row>
    <row r="14489">
      <c r="A14489" s="101"/>
      <c r="B14489" s="90"/>
      <c r="C14489" s="90"/>
    </row>
    <row r="14490">
      <c r="A14490" s="101"/>
      <c r="B14490" s="90"/>
      <c r="C14490" s="90"/>
    </row>
    <row r="14491">
      <c r="A14491" s="101"/>
      <c r="B14491" s="90"/>
      <c r="C14491" s="90"/>
    </row>
    <row r="14492">
      <c r="A14492" s="101"/>
      <c r="B14492" s="90"/>
      <c r="C14492" s="90"/>
    </row>
    <row r="14493">
      <c r="A14493" s="101"/>
      <c r="B14493" s="90"/>
      <c r="C14493" s="90"/>
    </row>
    <row r="14494">
      <c r="A14494" s="101"/>
      <c r="B14494" s="90"/>
      <c r="C14494" s="90"/>
    </row>
    <row r="14495">
      <c r="A14495" s="101"/>
      <c r="B14495" s="90"/>
      <c r="C14495" s="90"/>
    </row>
    <row r="14496">
      <c r="A14496" s="101"/>
      <c r="B14496" s="90"/>
      <c r="C14496" s="90"/>
    </row>
    <row r="14497">
      <c r="A14497" s="101"/>
      <c r="B14497" s="90"/>
      <c r="C14497" s="90"/>
    </row>
    <row r="14498">
      <c r="A14498" s="101"/>
      <c r="B14498" s="90"/>
      <c r="C14498" s="90"/>
    </row>
    <row r="14499">
      <c r="A14499" s="101"/>
      <c r="B14499" s="90"/>
      <c r="C14499" s="90"/>
    </row>
    <row r="14500">
      <c r="A14500" s="101"/>
      <c r="B14500" s="90"/>
      <c r="C14500" s="90"/>
    </row>
    <row r="14501">
      <c r="A14501" s="101"/>
      <c r="B14501" s="90"/>
      <c r="C14501" s="90"/>
    </row>
    <row r="14502">
      <c r="A14502" s="101"/>
      <c r="B14502" s="90"/>
      <c r="C14502" s="90"/>
    </row>
    <row r="14503">
      <c r="A14503" s="101"/>
      <c r="B14503" s="90"/>
      <c r="C14503" s="90"/>
    </row>
    <row r="14504">
      <c r="A14504" s="101"/>
      <c r="B14504" s="90"/>
      <c r="C14504" s="90"/>
    </row>
    <row r="14505">
      <c r="A14505" s="101"/>
      <c r="B14505" s="90"/>
      <c r="C14505" s="90"/>
    </row>
    <row r="14506">
      <c r="A14506" s="101"/>
      <c r="B14506" s="90"/>
      <c r="C14506" s="90"/>
    </row>
    <row r="14507">
      <c r="A14507" s="101"/>
      <c r="B14507" s="90"/>
      <c r="C14507" s="90"/>
    </row>
    <row r="14508">
      <c r="A14508" s="101"/>
      <c r="B14508" s="90"/>
      <c r="C14508" s="90"/>
    </row>
    <row r="14509">
      <c r="A14509" s="101"/>
      <c r="B14509" s="90"/>
      <c r="C14509" s="90"/>
    </row>
    <row r="14510">
      <c r="A14510" s="101"/>
      <c r="B14510" s="90"/>
      <c r="C14510" s="90"/>
    </row>
    <row r="14511">
      <c r="A14511" s="101"/>
      <c r="B14511" s="90"/>
      <c r="C14511" s="90"/>
    </row>
    <row r="14512">
      <c r="A14512" s="101"/>
      <c r="B14512" s="90"/>
      <c r="C14512" s="90"/>
    </row>
    <row r="14513">
      <c r="A14513" s="101"/>
      <c r="B14513" s="90"/>
      <c r="C14513" s="90"/>
    </row>
    <row r="14514">
      <c r="A14514" s="101"/>
      <c r="B14514" s="90"/>
      <c r="C14514" s="90"/>
    </row>
    <row r="14515">
      <c r="A14515" s="101"/>
      <c r="B14515" s="90"/>
      <c r="C14515" s="90"/>
    </row>
    <row r="14516">
      <c r="A14516" s="101"/>
      <c r="B14516" s="90"/>
      <c r="C14516" s="90"/>
    </row>
    <row r="14517">
      <c r="A14517" s="101"/>
      <c r="B14517" s="90"/>
      <c r="C14517" s="90"/>
    </row>
    <row r="14518">
      <c r="A14518" s="101"/>
      <c r="B14518" s="90"/>
      <c r="C14518" s="90"/>
    </row>
    <row r="14519">
      <c r="A14519" s="101"/>
      <c r="B14519" s="90"/>
      <c r="C14519" s="90"/>
    </row>
    <row r="14520">
      <c r="A14520" s="101"/>
      <c r="B14520" s="90"/>
      <c r="C14520" s="90"/>
    </row>
    <row r="14521">
      <c r="A14521" s="101"/>
      <c r="B14521" s="90"/>
      <c r="C14521" s="90"/>
    </row>
    <row r="14522">
      <c r="A14522" s="101"/>
      <c r="B14522" s="90"/>
      <c r="C14522" s="90"/>
    </row>
    <row r="14523">
      <c r="A14523" s="101"/>
      <c r="B14523" s="90"/>
      <c r="C14523" s="90"/>
    </row>
    <row r="14524">
      <c r="A14524" s="101"/>
      <c r="B14524" s="90"/>
      <c r="C14524" s="90"/>
    </row>
    <row r="14525">
      <c r="A14525" s="101"/>
      <c r="B14525" s="90"/>
      <c r="C14525" s="90"/>
    </row>
    <row r="14526">
      <c r="A14526" s="101"/>
      <c r="B14526" s="90"/>
      <c r="C14526" s="90"/>
    </row>
    <row r="14527">
      <c r="A14527" s="101"/>
      <c r="B14527" s="90"/>
      <c r="C14527" s="90"/>
    </row>
    <row r="14528">
      <c r="A14528" s="101"/>
      <c r="B14528" s="90"/>
      <c r="C14528" s="90"/>
    </row>
    <row r="14529">
      <c r="A14529" s="101"/>
      <c r="B14529" s="90"/>
      <c r="C14529" s="90"/>
    </row>
    <row r="14530">
      <c r="A14530" s="101"/>
      <c r="B14530" s="90"/>
      <c r="C14530" s="90"/>
    </row>
    <row r="14531">
      <c r="A14531" s="101"/>
      <c r="B14531" s="90"/>
      <c r="C14531" s="90"/>
    </row>
    <row r="14532">
      <c r="A14532" s="101"/>
      <c r="B14532" s="90"/>
      <c r="C14532" s="90"/>
    </row>
    <row r="14533">
      <c r="A14533" s="101"/>
      <c r="B14533" s="90"/>
      <c r="C14533" s="90"/>
    </row>
    <row r="14534">
      <c r="A14534" s="101"/>
      <c r="B14534" s="90"/>
      <c r="C14534" s="90"/>
    </row>
    <row r="14535">
      <c r="A14535" s="101"/>
      <c r="B14535" s="90"/>
      <c r="C14535" s="90"/>
    </row>
    <row r="14536">
      <c r="A14536" s="101"/>
      <c r="B14536" s="90"/>
      <c r="C14536" s="90"/>
    </row>
    <row r="14537">
      <c r="A14537" s="101"/>
      <c r="B14537" s="90"/>
      <c r="C14537" s="90"/>
    </row>
    <row r="14538">
      <c r="A14538" s="101"/>
      <c r="B14538" s="90"/>
      <c r="C14538" s="90"/>
    </row>
    <row r="14539">
      <c r="A14539" s="101"/>
      <c r="B14539" s="90"/>
      <c r="C14539" s="90"/>
    </row>
    <row r="14540">
      <c r="A14540" s="101"/>
      <c r="B14540" s="90"/>
      <c r="C14540" s="90"/>
    </row>
    <row r="14541">
      <c r="A14541" s="101"/>
      <c r="B14541" s="90"/>
      <c r="C14541" s="90"/>
    </row>
    <row r="14542">
      <c r="A14542" s="101"/>
      <c r="B14542" s="90"/>
      <c r="C14542" s="90"/>
    </row>
    <row r="14543">
      <c r="A14543" s="101"/>
      <c r="B14543" s="90"/>
      <c r="C14543" s="90"/>
    </row>
    <row r="14544">
      <c r="A14544" s="101"/>
      <c r="B14544" s="90"/>
      <c r="C14544" s="90"/>
    </row>
    <row r="14545">
      <c r="A14545" s="101"/>
      <c r="B14545" s="90"/>
      <c r="C14545" s="90"/>
    </row>
    <row r="14546">
      <c r="A14546" s="101"/>
      <c r="B14546" s="90"/>
      <c r="C14546" s="90"/>
    </row>
    <row r="14547">
      <c r="A14547" s="101"/>
      <c r="B14547" s="90"/>
      <c r="C14547" s="90"/>
    </row>
    <row r="14548">
      <c r="A14548" s="101"/>
      <c r="B14548" s="90"/>
      <c r="C14548" s="90"/>
    </row>
    <row r="14549">
      <c r="A14549" s="101"/>
      <c r="B14549" s="90"/>
      <c r="C14549" s="90"/>
    </row>
    <row r="14550">
      <c r="A14550" s="101"/>
      <c r="B14550" s="90"/>
      <c r="C14550" s="90"/>
    </row>
    <row r="14551">
      <c r="A14551" s="101"/>
      <c r="B14551" s="90"/>
      <c r="C14551" s="90"/>
    </row>
    <row r="14552">
      <c r="A14552" s="101"/>
      <c r="B14552" s="90"/>
      <c r="C14552" s="90"/>
    </row>
    <row r="14553">
      <c r="A14553" s="101"/>
      <c r="B14553" s="90"/>
      <c r="C14553" s="90"/>
    </row>
    <row r="14554">
      <c r="A14554" s="101"/>
      <c r="B14554" s="90"/>
      <c r="C14554" s="90"/>
    </row>
    <row r="14555">
      <c r="A14555" s="101"/>
      <c r="B14555" s="90"/>
      <c r="C14555" s="90"/>
    </row>
    <row r="14556">
      <c r="A14556" s="101"/>
      <c r="B14556" s="90"/>
      <c r="C14556" s="90"/>
    </row>
    <row r="14557">
      <c r="A14557" s="101"/>
      <c r="B14557" s="90"/>
      <c r="C14557" s="90"/>
    </row>
    <row r="14558">
      <c r="A14558" s="101"/>
      <c r="B14558" s="90"/>
      <c r="C14558" s="90"/>
    </row>
    <row r="14559">
      <c r="A14559" s="101"/>
      <c r="B14559" s="90"/>
      <c r="C14559" s="90"/>
    </row>
    <row r="14560">
      <c r="A14560" s="101"/>
      <c r="B14560" s="90"/>
      <c r="C14560" s="90"/>
    </row>
    <row r="14561">
      <c r="A14561" s="101"/>
      <c r="B14561" s="90"/>
      <c r="C14561" s="90"/>
    </row>
    <row r="14562">
      <c r="A14562" s="101"/>
      <c r="B14562" s="90"/>
      <c r="C14562" s="90"/>
    </row>
    <row r="14563">
      <c r="A14563" s="101"/>
      <c r="B14563" s="90"/>
      <c r="C14563" s="90"/>
    </row>
    <row r="14564">
      <c r="A14564" s="101"/>
      <c r="B14564" s="90"/>
      <c r="C14564" s="90"/>
    </row>
    <row r="14565">
      <c r="A14565" s="101"/>
      <c r="B14565" s="90"/>
      <c r="C14565" s="90"/>
    </row>
    <row r="14566">
      <c r="A14566" s="101"/>
      <c r="B14566" s="90"/>
      <c r="C14566" s="90"/>
    </row>
    <row r="14567">
      <c r="A14567" s="101"/>
      <c r="B14567" s="90"/>
      <c r="C14567" s="90"/>
    </row>
    <row r="14568">
      <c r="A14568" s="101"/>
      <c r="B14568" s="90"/>
      <c r="C14568" s="90"/>
    </row>
    <row r="14569">
      <c r="A14569" s="101"/>
      <c r="B14569" s="90"/>
      <c r="C14569" s="90"/>
    </row>
    <row r="14570">
      <c r="A14570" s="101"/>
      <c r="B14570" s="90"/>
      <c r="C14570" s="90"/>
    </row>
    <row r="14571">
      <c r="A14571" s="101"/>
      <c r="B14571" s="90"/>
      <c r="C14571" s="90"/>
    </row>
    <row r="14572">
      <c r="A14572" s="101"/>
      <c r="B14572" s="90"/>
      <c r="C14572" s="90"/>
    </row>
    <row r="14573">
      <c r="A14573" s="101"/>
      <c r="B14573" s="90"/>
      <c r="C14573" s="90"/>
    </row>
    <row r="14574">
      <c r="A14574" s="101"/>
      <c r="B14574" s="90"/>
      <c r="C14574" s="90"/>
    </row>
    <row r="14575">
      <c r="A14575" s="101"/>
      <c r="B14575" s="90"/>
      <c r="C14575" s="90"/>
    </row>
    <row r="14576">
      <c r="A14576" s="101"/>
      <c r="B14576" s="90"/>
      <c r="C14576" s="90"/>
    </row>
    <row r="14577">
      <c r="A14577" s="101"/>
      <c r="B14577" s="90"/>
      <c r="C14577" s="90"/>
    </row>
    <row r="14578">
      <c r="A14578" s="101"/>
      <c r="B14578" s="90"/>
      <c r="C14578" s="90"/>
    </row>
    <row r="14579">
      <c r="A14579" s="101"/>
      <c r="B14579" s="90"/>
      <c r="C14579" s="90"/>
    </row>
    <row r="14580">
      <c r="A14580" s="101"/>
      <c r="B14580" s="90"/>
      <c r="C14580" s="90"/>
    </row>
    <row r="14581">
      <c r="A14581" s="101"/>
      <c r="B14581" s="90"/>
      <c r="C14581" s="90"/>
    </row>
    <row r="14582">
      <c r="A14582" s="101"/>
      <c r="B14582" s="90"/>
      <c r="C14582" s="90"/>
    </row>
    <row r="14583">
      <c r="A14583" s="101"/>
      <c r="B14583" s="90"/>
      <c r="C14583" s="90"/>
    </row>
    <row r="14584">
      <c r="A14584" s="101"/>
      <c r="B14584" s="90"/>
      <c r="C14584" s="90"/>
    </row>
    <row r="14585">
      <c r="A14585" s="101"/>
      <c r="B14585" s="90"/>
      <c r="C14585" s="90"/>
    </row>
    <row r="14586">
      <c r="A14586" s="101"/>
      <c r="B14586" s="90"/>
      <c r="C14586" s="90"/>
    </row>
    <row r="14587">
      <c r="A14587" s="101"/>
      <c r="B14587" s="90"/>
      <c r="C14587" s="90"/>
    </row>
    <row r="14588">
      <c r="A14588" s="101"/>
      <c r="B14588" s="90"/>
      <c r="C14588" s="90"/>
    </row>
    <row r="14589">
      <c r="A14589" s="101"/>
      <c r="B14589" s="90"/>
      <c r="C14589" s="90"/>
    </row>
    <row r="14590">
      <c r="A14590" s="101"/>
      <c r="B14590" s="90"/>
      <c r="C14590" s="90"/>
    </row>
    <row r="14591">
      <c r="A14591" s="101"/>
      <c r="B14591" s="90"/>
      <c r="C14591" s="90"/>
    </row>
    <row r="14592">
      <c r="A14592" s="101"/>
      <c r="B14592" s="90"/>
      <c r="C14592" s="90"/>
    </row>
    <row r="14593">
      <c r="A14593" s="101"/>
      <c r="B14593" s="90"/>
      <c r="C14593" s="90"/>
    </row>
    <row r="14594">
      <c r="A14594" s="101"/>
      <c r="B14594" s="90"/>
      <c r="C14594" s="90"/>
    </row>
    <row r="14595">
      <c r="A14595" s="101"/>
      <c r="B14595" s="90"/>
      <c r="C14595" s="90"/>
    </row>
    <row r="14596">
      <c r="A14596" s="101"/>
      <c r="B14596" s="90"/>
      <c r="C14596" s="90"/>
    </row>
    <row r="14597">
      <c r="A14597" s="101"/>
      <c r="B14597" s="90"/>
      <c r="C14597" s="90"/>
    </row>
    <row r="14598">
      <c r="A14598" s="101"/>
      <c r="B14598" s="90"/>
      <c r="C14598" s="90"/>
    </row>
    <row r="14599">
      <c r="A14599" s="101"/>
      <c r="B14599" s="90"/>
      <c r="C14599" s="90"/>
    </row>
    <row r="14600">
      <c r="A14600" s="101"/>
      <c r="B14600" s="90"/>
      <c r="C14600" s="90"/>
    </row>
    <row r="14601">
      <c r="A14601" s="101"/>
      <c r="B14601" s="90"/>
      <c r="C14601" s="90"/>
    </row>
    <row r="14602">
      <c r="A14602" s="101"/>
      <c r="B14602" s="90"/>
      <c r="C14602" s="90"/>
    </row>
    <row r="14603">
      <c r="A14603" s="101"/>
      <c r="B14603" s="90"/>
      <c r="C14603" s="90"/>
    </row>
    <row r="14604">
      <c r="A14604" s="101"/>
      <c r="B14604" s="90"/>
      <c r="C14604" s="90"/>
    </row>
    <row r="14605">
      <c r="A14605" s="101"/>
      <c r="B14605" s="90"/>
      <c r="C14605" s="90"/>
    </row>
    <row r="14606">
      <c r="A14606" s="101"/>
      <c r="B14606" s="90"/>
      <c r="C14606" s="90"/>
    </row>
    <row r="14607">
      <c r="A14607" s="101"/>
      <c r="B14607" s="90"/>
      <c r="C14607" s="90"/>
    </row>
    <row r="14608">
      <c r="A14608" s="101"/>
      <c r="B14608" s="90"/>
      <c r="C14608" s="90"/>
    </row>
    <row r="14609">
      <c r="A14609" s="101"/>
      <c r="B14609" s="90"/>
      <c r="C14609" s="90"/>
    </row>
    <row r="14610">
      <c r="A14610" s="101"/>
      <c r="B14610" s="90"/>
      <c r="C14610" s="90"/>
    </row>
    <row r="14611">
      <c r="A14611" s="101"/>
      <c r="B14611" s="90"/>
      <c r="C14611" s="90"/>
    </row>
    <row r="14612">
      <c r="A14612" s="101"/>
      <c r="B14612" s="90"/>
      <c r="C14612" s="90"/>
    </row>
    <row r="14613">
      <c r="A14613" s="101"/>
      <c r="B14613" s="90"/>
      <c r="C14613" s="90"/>
    </row>
    <row r="14614">
      <c r="A14614" s="101"/>
      <c r="B14614" s="90"/>
      <c r="C14614" s="90"/>
    </row>
    <row r="14615">
      <c r="A14615" s="101"/>
      <c r="B14615" s="90"/>
      <c r="C14615" s="90"/>
    </row>
    <row r="14616">
      <c r="A14616" s="101"/>
      <c r="B14616" s="90"/>
      <c r="C14616" s="90"/>
    </row>
    <row r="14617">
      <c r="A14617" s="101"/>
      <c r="B14617" s="90"/>
      <c r="C14617" s="90"/>
    </row>
    <row r="14618">
      <c r="A14618" s="101"/>
      <c r="B14618" s="90"/>
      <c r="C14618" s="90"/>
    </row>
    <row r="14619">
      <c r="A14619" s="101"/>
      <c r="B14619" s="90"/>
      <c r="C14619" s="90"/>
    </row>
    <row r="14620">
      <c r="A14620" s="101"/>
      <c r="B14620" s="90"/>
      <c r="C14620" s="90"/>
    </row>
    <row r="14621">
      <c r="A14621" s="101"/>
      <c r="B14621" s="90"/>
      <c r="C14621" s="90"/>
    </row>
    <row r="14622">
      <c r="A14622" s="101"/>
      <c r="B14622" s="90"/>
      <c r="C14622" s="90"/>
    </row>
    <row r="14623">
      <c r="A14623" s="101"/>
      <c r="B14623" s="90"/>
      <c r="C14623" s="90"/>
    </row>
    <row r="14624">
      <c r="A14624" s="101"/>
      <c r="B14624" s="90"/>
      <c r="C14624" s="90"/>
    </row>
    <row r="14625">
      <c r="A14625" s="101"/>
      <c r="B14625" s="90"/>
      <c r="C14625" s="90"/>
    </row>
    <row r="14626">
      <c r="A14626" s="101"/>
      <c r="B14626" s="90"/>
      <c r="C14626" s="90"/>
    </row>
    <row r="14627">
      <c r="A14627" s="101"/>
      <c r="B14627" s="90"/>
      <c r="C14627" s="90"/>
    </row>
    <row r="14628">
      <c r="A14628" s="101"/>
      <c r="B14628" s="90"/>
      <c r="C14628" s="90"/>
    </row>
    <row r="14629">
      <c r="A14629" s="101"/>
      <c r="B14629" s="90"/>
      <c r="C14629" s="90"/>
    </row>
    <row r="14630">
      <c r="A14630" s="101"/>
      <c r="B14630" s="90"/>
      <c r="C14630" s="90"/>
    </row>
    <row r="14631">
      <c r="A14631" s="101"/>
      <c r="B14631" s="90"/>
      <c r="C14631" s="90"/>
    </row>
    <row r="14632">
      <c r="A14632" s="101"/>
      <c r="B14632" s="90"/>
      <c r="C14632" s="90"/>
    </row>
    <row r="14633">
      <c r="A14633" s="101"/>
      <c r="B14633" s="90"/>
      <c r="C14633" s="90"/>
    </row>
    <row r="14634">
      <c r="A14634" s="101"/>
      <c r="B14634" s="90"/>
      <c r="C14634" s="90"/>
    </row>
    <row r="14635">
      <c r="A14635" s="101"/>
      <c r="B14635" s="90"/>
      <c r="C14635" s="90"/>
    </row>
    <row r="14636">
      <c r="A14636" s="101"/>
      <c r="B14636" s="90"/>
      <c r="C14636" s="90"/>
    </row>
    <row r="14637">
      <c r="A14637" s="101"/>
      <c r="B14637" s="90"/>
      <c r="C14637" s="90"/>
    </row>
    <row r="14638">
      <c r="A14638" s="101"/>
      <c r="B14638" s="90"/>
      <c r="C14638" s="90"/>
    </row>
    <row r="14639">
      <c r="A14639" s="101"/>
      <c r="B14639" s="90"/>
      <c r="C14639" s="90"/>
    </row>
    <row r="14640">
      <c r="A14640" s="101"/>
      <c r="B14640" s="90"/>
      <c r="C14640" s="90"/>
    </row>
    <row r="14641">
      <c r="A14641" s="101"/>
      <c r="B14641" s="90"/>
      <c r="C14641" s="90"/>
    </row>
    <row r="14642">
      <c r="A14642" s="101"/>
      <c r="B14642" s="90"/>
      <c r="C14642" s="90"/>
    </row>
    <row r="14643">
      <c r="A14643" s="101"/>
      <c r="B14643" s="90"/>
      <c r="C14643" s="90"/>
    </row>
    <row r="14644">
      <c r="A14644" s="101"/>
      <c r="B14644" s="90"/>
      <c r="C14644" s="90"/>
    </row>
    <row r="14645">
      <c r="A14645" s="101"/>
      <c r="B14645" s="90"/>
      <c r="C14645" s="90"/>
    </row>
    <row r="14646">
      <c r="A14646" s="101"/>
      <c r="B14646" s="90"/>
      <c r="C14646" s="90"/>
    </row>
    <row r="14647">
      <c r="A14647" s="101"/>
      <c r="B14647" s="90"/>
      <c r="C14647" s="90"/>
    </row>
    <row r="14648">
      <c r="A14648" s="101"/>
      <c r="B14648" s="90"/>
      <c r="C14648" s="90"/>
    </row>
    <row r="14649">
      <c r="A14649" s="101"/>
      <c r="B14649" s="90"/>
      <c r="C14649" s="90"/>
    </row>
    <row r="14650">
      <c r="A14650" s="101"/>
      <c r="B14650" s="90"/>
      <c r="C14650" s="90"/>
    </row>
    <row r="14651">
      <c r="A14651" s="101"/>
      <c r="B14651" s="90"/>
      <c r="C14651" s="90"/>
    </row>
    <row r="14652">
      <c r="A14652" s="101"/>
      <c r="B14652" s="90"/>
      <c r="C14652" s="90"/>
    </row>
    <row r="14653">
      <c r="A14653" s="101"/>
      <c r="B14653" s="90"/>
      <c r="C14653" s="90"/>
    </row>
    <row r="14654">
      <c r="A14654" s="101"/>
      <c r="B14654" s="90"/>
      <c r="C14654" s="90"/>
    </row>
    <row r="14655">
      <c r="A14655" s="101"/>
      <c r="B14655" s="90"/>
      <c r="C14655" s="90"/>
    </row>
    <row r="14656">
      <c r="A14656" s="101"/>
      <c r="B14656" s="90"/>
      <c r="C14656" s="90"/>
    </row>
    <row r="14657">
      <c r="A14657" s="101"/>
      <c r="B14657" s="90"/>
      <c r="C14657" s="90"/>
    </row>
    <row r="14658">
      <c r="A14658" s="101"/>
      <c r="B14658" s="90"/>
      <c r="C14658" s="90"/>
    </row>
    <row r="14659">
      <c r="A14659" s="101"/>
      <c r="B14659" s="90"/>
      <c r="C14659" s="90"/>
    </row>
    <row r="14660">
      <c r="A14660" s="101"/>
      <c r="B14660" s="90"/>
      <c r="C14660" s="90"/>
    </row>
    <row r="14661">
      <c r="A14661" s="101"/>
      <c r="B14661" s="90"/>
      <c r="C14661" s="90"/>
    </row>
    <row r="14662">
      <c r="A14662" s="101"/>
      <c r="B14662" s="90"/>
      <c r="C14662" s="90"/>
    </row>
    <row r="14663">
      <c r="A14663" s="101"/>
      <c r="B14663" s="90"/>
      <c r="C14663" s="90"/>
    </row>
    <row r="14664">
      <c r="A14664" s="101"/>
      <c r="B14664" s="90"/>
      <c r="C14664" s="90"/>
    </row>
    <row r="14665">
      <c r="A14665" s="101"/>
      <c r="B14665" s="90"/>
      <c r="C14665" s="90"/>
    </row>
    <row r="14666">
      <c r="A14666" s="101"/>
      <c r="B14666" s="90"/>
      <c r="C14666" s="90"/>
    </row>
    <row r="14667">
      <c r="A14667" s="101"/>
      <c r="B14667" s="90"/>
      <c r="C14667" s="90"/>
    </row>
    <row r="14668">
      <c r="A14668" s="101"/>
      <c r="B14668" s="90"/>
      <c r="C14668" s="90"/>
    </row>
    <row r="14669">
      <c r="A14669" s="101"/>
      <c r="B14669" s="90"/>
      <c r="C14669" s="90"/>
    </row>
    <row r="14670">
      <c r="A14670" s="101"/>
      <c r="B14670" s="90"/>
      <c r="C14670" s="90"/>
    </row>
    <row r="14671">
      <c r="A14671" s="101"/>
      <c r="B14671" s="90"/>
      <c r="C14671" s="90"/>
    </row>
    <row r="14672">
      <c r="A14672" s="101"/>
      <c r="B14672" s="90"/>
      <c r="C14672" s="90"/>
    </row>
    <row r="14673">
      <c r="A14673" s="101"/>
      <c r="B14673" s="90"/>
      <c r="C14673" s="90"/>
    </row>
    <row r="14674">
      <c r="A14674" s="101"/>
      <c r="B14674" s="90"/>
      <c r="C14674" s="90"/>
    </row>
    <row r="14675">
      <c r="A14675" s="101"/>
      <c r="B14675" s="90"/>
      <c r="C14675" s="90"/>
    </row>
    <row r="14676">
      <c r="A14676" s="101"/>
      <c r="B14676" s="90"/>
      <c r="C14676" s="90"/>
    </row>
    <row r="14677">
      <c r="A14677" s="101"/>
      <c r="B14677" s="90"/>
      <c r="C14677" s="90"/>
    </row>
    <row r="14678">
      <c r="A14678" s="101"/>
      <c r="B14678" s="90"/>
      <c r="C14678" s="90"/>
    </row>
    <row r="14679">
      <c r="A14679" s="101"/>
      <c r="B14679" s="90"/>
      <c r="C14679" s="90"/>
    </row>
    <row r="14680">
      <c r="A14680" s="101"/>
      <c r="B14680" s="90"/>
      <c r="C14680" s="90"/>
    </row>
    <row r="14681">
      <c r="A14681" s="101"/>
      <c r="B14681" s="90"/>
      <c r="C14681" s="90"/>
    </row>
    <row r="14682">
      <c r="A14682" s="101"/>
      <c r="B14682" s="90"/>
      <c r="C14682" s="90"/>
    </row>
    <row r="14683">
      <c r="A14683" s="101"/>
      <c r="B14683" s="90"/>
      <c r="C14683" s="90"/>
    </row>
    <row r="14684">
      <c r="A14684" s="101"/>
      <c r="B14684" s="90"/>
      <c r="C14684" s="90"/>
    </row>
    <row r="14685">
      <c r="A14685" s="101"/>
      <c r="B14685" s="90"/>
      <c r="C14685" s="90"/>
    </row>
    <row r="14686">
      <c r="A14686" s="101"/>
      <c r="B14686" s="90"/>
      <c r="C14686" s="90"/>
    </row>
    <row r="14687">
      <c r="A14687" s="101"/>
      <c r="B14687" s="90"/>
      <c r="C14687" s="90"/>
    </row>
    <row r="14688">
      <c r="A14688" s="101"/>
      <c r="B14688" s="90"/>
      <c r="C14688" s="90"/>
    </row>
    <row r="14689">
      <c r="A14689" s="101"/>
      <c r="B14689" s="90"/>
      <c r="C14689" s="90"/>
    </row>
    <row r="14690">
      <c r="A14690" s="101"/>
      <c r="B14690" s="90"/>
      <c r="C14690" s="90"/>
    </row>
    <row r="14691">
      <c r="A14691" s="101"/>
      <c r="B14691" s="90"/>
      <c r="C14691" s="90"/>
    </row>
    <row r="14692">
      <c r="A14692" s="101"/>
      <c r="B14692" s="90"/>
      <c r="C14692" s="90"/>
    </row>
    <row r="14693">
      <c r="A14693" s="101"/>
      <c r="B14693" s="90"/>
      <c r="C14693" s="90"/>
    </row>
    <row r="14694">
      <c r="A14694" s="101"/>
      <c r="B14694" s="90"/>
      <c r="C14694" s="90"/>
    </row>
    <row r="14695">
      <c r="A14695" s="101"/>
      <c r="B14695" s="90"/>
      <c r="C14695" s="90"/>
    </row>
    <row r="14696">
      <c r="A14696" s="101"/>
      <c r="B14696" s="90"/>
      <c r="C14696" s="90"/>
    </row>
    <row r="14697">
      <c r="A14697" s="101"/>
      <c r="B14697" s="90"/>
      <c r="C14697" s="90"/>
    </row>
    <row r="14698">
      <c r="A14698" s="101"/>
      <c r="B14698" s="90"/>
      <c r="C14698" s="90"/>
    </row>
    <row r="14699">
      <c r="A14699" s="101"/>
      <c r="B14699" s="90"/>
      <c r="C14699" s="90"/>
    </row>
    <row r="14700">
      <c r="A14700" s="101"/>
      <c r="B14700" s="90"/>
      <c r="C14700" s="90"/>
    </row>
    <row r="14701">
      <c r="A14701" s="101"/>
      <c r="B14701" s="90"/>
      <c r="C14701" s="90"/>
    </row>
    <row r="14702">
      <c r="A14702" s="101"/>
      <c r="B14702" s="90"/>
      <c r="C14702" s="90"/>
    </row>
    <row r="14703">
      <c r="A14703" s="101"/>
      <c r="B14703" s="90"/>
      <c r="C14703" s="90"/>
    </row>
    <row r="14704">
      <c r="A14704" s="101"/>
      <c r="B14704" s="90"/>
      <c r="C14704" s="90"/>
    </row>
    <row r="14705">
      <c r="A14705" s="101"/>
      <c r="B14705" s="90"/>
      <c r="C14705" s="90"/>
    </row>
    <row r="14706">
      <c r="A14706" s="101"/>
      <c r="B14706" s="90"/>
      <c r="C14706" s="90"/>
    </row>
    <row r="14707">
      <c r="A14707" s="101"/>
      <c r="B14707" s="90"/>
      <c r="C14707" s="90"/>
    </row>
    <row r="14708">
      <c r="A14708" s="101"/>
      <c r="B14708" s="90"/>
      <c r="C14708" s="90"/>
    </row>
    <row r="14709">
      <c r="A14709" s="101"/>
      <c r="B14709" s="90"/>
      <c r="C14709" s="90"/>
    </row>
    <row r="14710">
      <c r="A14710" s="101"/>
      <c r="B14710" s="90"/>
      <c r="C14710" s="90"/>
    </row>
    <row r="14711">
      <c r="A14711" s="101"/>
      <c r="B14711" s="90"/>
      <c r="C14711" s="90"/>
    </row>
    <row r="14712">
      <c r="A14712" s="101"/>
      <c r="B14712" s="90"/>
      <c r="C14712" s="90"/>
    </row>
    <row r="14713">
      <c r="A14713" s="101"/>
      <c r="B14713" s="90"/>
      <c r="C14713" s="90"/>
    </row>
    <row r="14714">
      <c r="A14714" s="101"/>
      <c r="B14714" s="90"/>
      <c r="C14714" s="90"/>
    </row>
    <row r="14715">
      <c r="A14715" s="101"/>
      <c r="B14715" s="90"/>
      <c r="C14715" s="90"/>
    </row>
    <row r="14716">
      <c r="A14716" s="101"/>
      <c r="B14716" s="90"/>
      <c r="C14716" s="90"/>
    </row>
    <row r="14717">
      <c r="A14717" s="101"/>
      <c r="B14717" s="90"/>
      <c r="C14717" s="90"/>
    </row>
    <row r="14718">
      <c r="A14718" s="101"/>
      <c r="B14718" s="90"/>
      <c r="C14718" s="90"/>
    </row>
    <row r="14719">
      <c r="A14719" s="101"/>
      <c r="B14719" s="90"/>
      <c r="C14719" s="90"/>
    </row>
    <row r="14720">
      <c r="A14720" s="101"/>
      <c r="B14720" s="90"/>
      <c r="C14720" s="90"/>
    </row>
    <row r="14721">
      <c r="A14721" s="101"/>
      <c r="B14721" s="90"/>
      <c r="C14721" s="90"/>
    </row>
    <row r="14722">
      <c r="A14722" s="101"/>
      <c r="B14722" s="90"/>
      <c r="C14722" s="90"/>
    </row>
    <row r="14723">
      <c r="A14723" s="101"/>
      <c r="B14723" s="90"/>
      <c r="C14723" s="90"/>
    </row>
    <row r="14724">
      <c r="A14724" s="101"/>
      <c r="B14724" s="90"/>
      <c r="C14724" s="90"/>
    </row>
    <row r="14725">
      <c r="A14725" s="101"/>
      <c r="B14725" s="90"/>
      <c r="C14725" s="90"/>
    </row>
    <row r="14726">
      <c r="A14726" s="101"/>
      <c r="B14726" s="90"/>
      <c r="C14726" s="90"/>
    </row>
    <row r="14727">
      <c r="A14727" s="101"/>
      <c r="B14727" s="90"/>
      <c r="C14727" s="90"/>
    </row>
    <row r="14728">
      <c r="A14728" s="101"/>
      <c r="B14728" s="90"/>
      <c r="C14728" s="90"/>
    </row>
    <row r="14729">
      <c r="A14729" s="101"/>
      <c r="B14729" s="90"/>
      <c r="C14729" s="90"/>
    </row>
    <row r="14730">
      <c r="A14730" s="101"/>
      <c r="B14730" s="90"/>
      <c r="C14730" s="90"/>
    </row>
    <row r="14731">
      <c r="A14731" s="101"/>
      <c r="B14731" s="90"/>
      <c r="C14731" s="90"/>
    </row>
    <row r="14732">
      <c r="A14732" s="101"/>
      <c r="B14732" s="90"/>
      <c r="C14732" s="90"/>
    </row>
    <row r="14733">
      <c r="A14733" s="101"/>
      <c r="B14733" s="90"/>
      <c r="C14733" s="90"/>
    </row>
    <row r="14734">
      <c r="A14734" s="101"/>
      <c r="B14734" s="90"/>
      <c r="C14734" s="90"/>
    </row>
    <row r="14735">
      <c r="A14735" s="101"/>
      <c r="B14735" s="90"/>
      <c r="C14735" s="90"/>
    </row>
    <row r="14736">
      <c r="A14736" s="101"/>
      <c r="B14736" s="90"/>
      <c r="C14736" s="90"/>
    </row>
    <row r="14737">
      <c r="A14737" s="101"/>
      <c r="B14737" s="90"/>
      <c r="C14737" s="90"/>
    </row>
    <row r="14738">
      <c r="A14738" s="101"/>
      <c r="B14738" s="90"/>
      <c r="C14738" s="90"/>
    </row>
    <row r="14739">
      <c r="A14739" s="101"/>
      <c r="B14739" s="90"/>
      <c r="C14739" s="90"/>
    </row>
    <row r="14740">
      <c r="A14740" s="101"/>
      <c r="B14740" s="90"/>
      <c r="C14740" s="90"/>
    </row>
    <row r="14741">
      <c r="A14741" s="101"/>
      <c r="B14741" s="90"/>
      <c r="C14741" s="90"/>
    </row>
    <row r="14742">
      <c r="A14742" s="101"/>
      <c r="B14742" s="90"/>
      <c r="C14742" s="90"/>
    </row>
    <row r="14743">
      <c r="A14743" s="101"/>
      <c r="B14743" s="90"/>
      <c r="C14743" s="90"/>
    </row>
    <row r="14744">
      <c r="A14744" s="101"/>
      <c r="B14744" s="90"/>
      <c r="C14744" s="90"/>
    </row>
    <row r="14745">
      <c r="A14745" s="101"/>
      <c r="B14745" s="90"/>
      <c r="C14745" s="90"/>
    </row>
    <row r="14746">
      <c r="A14746" s="101"/>
      <c r="B14746" s="90"/>
      <c r="C14746" s="90"/>
    </row>
    <row r="14747">
      <c r="A14747" s="101"/>
      <c r="B14747" s="90"/>
      <c r="C14747" s="90"/>
    </row>
    <row r="14748">
      <c r="A14748" s="101"/>
      <c r="B14748" s="90"/>
      <c r="C14748" s="90"/>
    </row>
    <row r="14749">
      <c r="A14749" s="101"/>
      <c r="B14749" s="90"/>
      <c r="C14749" s="90"/>
    </row>
    <row r="14750">
      <c r="A14750" s="101"/>
      <c r="B14750" s="90"/>
      <c r="C14750" s="90"/>
    </row>
    <row r="14751">
      <c r="A14751" s="101"/>
      <c r="B14751" s="90"/>
      <c r="C14751" s="90"/>
    </row>
    <row r="14752">
      <c r="A14752" s="101"/>
      <c r="B14752" s="90"/>
      <c r="C14752" s="90"/>
    </row>
    <row r="14753">
      <c r="A14753" s="101"/>
      <c r="B14753" s="90"/>
      <c r="C14753" s="90"/>
    </row>
    <row r="14754">
      <c r="A14754" s="101"/>
      <c r="B14754" s="90"/>
      <c r="C14754" s="90"/>
    </row>
    <row r="14755">
      <c r="A14755" s="101"/>
      <c r="B14755" s="90"/>
      <c r="C14755" s="90"/>
    </row>
    <row r="14756">
      <c r="A14756" s="101"/>
      <c r="B14756" s="90"/>
      <c r="C14756" s="90"/>
    </row>
    <row r="14757">
      <c r="A14757" s="101"/>
      <c r="B14757" s="90"/>
      <c r="C14757" s="90"/>
    </row>
    <row r="14758">
      <c r="A14758" s="101"/>
      <c r="B14758" s="90"/>
      <c r="C14758" s="90"/>
    </row>
    <row r="14759">
      <c r="A14759" s="101"/>
      <c r="B14759" s="90"/>
      <c r="C14759" s="90"/>
    </row>
    <row r="14760">
      <c r="A14760" s="101"/>
      <c r="B14760" s="90"/>
      <c r="C14760" s="90"/>
    </row>
    <row r="14761">
      <c r="A14761" s="101"/>
      <c r="B14761" s="90"/>
      <c r="C14761" s="90"/>
    </row>
    <row r="14762">
      <c r="A14762" s="101"/>
      <c r="B14762" s="90"/>
      <c r="C14762" s="90"/>
    </row>
    <row r="14763">
      <c r="A14763" s="101"/>
      <c r="B14763" s="90"/>
      <c r="C14763" s="90"/>
    </row>
    <row r="14764">
      <c r="A14764" s="101"/>
      <c r="B14764" s="90"/>
      <c r="C14764" s="90"/>
    </row>
    <row r="14765">
      <c r="A14765" s="101"/>
      <c r="B14765" s="90"/>
      <c r="C14765" s="90"/>
    </row>
    <row r="14766">
      <c r="A14766" s="101"/>
      <c r="B14766" s="90"/>
      <c r="C14766" s="90"/>
    </row>
    <row r="14767">
      <c r="A14767" s="101"/>
      <c r="B14767" s="90"/>
      <c r="C14767" s="90"/>
    </row>
    <row r="14768">
      <c r="A14768" s="101"/>
      <c r="B14768" s="90"/>
      <c r="C14768" s="90"/>
    </row>
    <row r="14769">
      <c r="A14769" s="101"/>
      <c r="B14769" s="90"/>
      <c r="C14769" s="90"/>
    </row>
    <row r="14770">
      <c r="A14770" s="101"/>
      <c r="B14770" s="90"/>
      <c r="C14770" s="90"/>
    </row>
    <row r="14771">
      <c r="A14771" s="101"/>
      <c r="B14771" s="90"/>
      <c r="C14771" s="90"/>
    </row>
    <row r="14772">
      <c r="A14772" s="101"/>
      <c r="B14772" s="90"/>
      <c r="C14772" s="90"/>
    </row>
    <row r="14773">
      <c r="A14773" s="101"/>
      <c r="B14773" s="90"/>
      <c r="C14773" s="90"/>
    </row>
    <row r="14774">
      <c r="A14774" s="101"/>
      <c r="B14774" s="90"/>
      <c r="C14774" s="90"/>
    </row>
    <row r="14775">
      <c r="A14775" s="101"/>
      <c r="B14775" s="90"/>
      <c r="C14775" s="90"/>
    </row>
    <row r="14776">
      <c r="A14776" s="101"/>
      <c r="B14776" s="90"/>
      <c r="C14776" s="90"/>
    </row>
    <row r="14777">
      <c r="A14777" s="101"/>
      <c r="B14777" s="90"/>
      <c r="C14777" s="90"/>
    </row>
    <row r="14778">
      <c r="A14778" s="101"/>
      <c r="B14778" s="90"/>
      <c r="C14778" s="90"/>
    </row>
    <row r="14779">
      <c r="A14779" s="101"/>
      <c r="B14779" s="90"/>
      <c r="C14779" s="90"/>
    </row>
    <row r="14780">
      <c r="A14780" s="101"/>
      <c r="B14780" s="90"/>
      <c r="C14780" s="90"/>
    </row>
    <row r="14781">
      <c r="A14781" s="101"/>
      <c r="B14781" s="90"/>
      <c r="C14781" s="90"/>
    </row>
    <row r="14782">
      <c r="A14782" s="101"/>
      <c r="B14782" s="90"/>
      <c r="C14782" s="90"/>
    </row>
    <row r="14783">
      <c r="A14783" s="101"/>
      <c r="B14783" s="90"/>
      <c r="C14783" s="90"/>
    </row>
    <row r="14784">
      <c r="A14784" s="101"/>
      <c r="B14784" s="90"/>
      <c r="C14784" s="90"/>
    </row>
    <row r="14785">
      <c r="A14785" s="101"/>
      <c r="B14785" s="90"/>
      <c r="C14785" s="90"/>
    </row>
    <row r="14786">
      <c r="A14786" s="101"/>
      <c r="B14786" s="90"/>
      <c r="C14786" s="90"/>
    </row>
    <row r="14787">
      <c r="A14787" s="101"/>
      <c r="B14787" s="90"/>
      <c r="C14787" s="90"/>
    </row>
    <row r="14788">
      <c r="A14788" s="101"/>
      <c r="B14788" s="90"/>
      <c r="C14788" s="90"/>
    </row>
    <row r="14789">
      <c r="A14789" s="101"/>
      <c r="B14789" s="90"/>
      <c r="C14789" s="90"/>
    </row>
    <row r="14790">
      <c r="A14790" s="101"/>
      <c r="B14790" s="90"/>
      <c r="C14790" s="90"/>
    </row>
    <row r="14791">
      <c r="A14791" s="101"/>
      <c r="B14791" s="90"/>
      <c r="C14791" s="90"/>
    </row>
    <row r="14792">
      <c r="A14792" s="101"/>
      <c r="B14792" s="90"/>
      <c r="C14792" s="90"/>
    </row>
    <row r="14793">
      <c r="A14793" s="101"/>
      <c r="B14793" s="90"/>
      <c r="C14793" s="90"/>
    </row>
    <row r="14794">
      <c r="A14794" s="101"/>
      <c r="B14794" s="90"/>
      <c r="C14794" s="90"/>
    </row>
    <row r="14795">
      <c r="A14795" s="101"/>
      <c r="B14795" s="90"/>
      <c r="C14795" s="90"/>
    </row>
    <row r="14796">
      <c r="A14796" s="101"/>
      <c r="B14796" s="90"/>
      <c r="C14796" s="90"/>
    </row>
    <row r="14797">
      <c r="A14797" s="101"/>
      <c r="B14797" s="90"/>
      <c r="C14797" s="90"/>
    </row>
    <row r="14798">
      <c r="A14798" s="101"/>
      <c r="B14798" s="90"/>
      <c r="C14798" s="90"/>
    </row>
    <row r="14799">
      <c r="A14799" s="101"/>
      <c r="B14799" s="90"/>
      <c r="C14799" s="90"/>
    </row>
    <row r="14800">
      <c r="A14800" s="101"/>
      <c r="B14800" s="90"/>
      <c r="C14800" s="90"/>
    </row>
    <row r="14801">
      <c r="A14801" s="101"/>
      <c r="B14801" s="90"/>
      <c r="C14801" s="90"/>
    </row>
    <row r="14802">
      <c r="A14802" s="101"/>
      <c r="B14802" s="90"/>
      <c r="C14802" s="90"/>
    </row>
    <row r="14803">
      <c r="A14803" s="101"/>
      <c r="B14803" s="90"/>
      <c r="C14803" s="90"/>
    </row>
    <row r="14804">
      <c r="A14804" s="101"/>
      <c r="B14804" s="90"/>
      <c r="C14804" s="90"/>
    </row>
    <row r="14805">
      <c r="A14805" s="101"/>
      <c r="B14805" s="90"/>
      <c r="C14805" s="90"/>
    </row>
    <row r="14806">
      <c r="A14806" s="101"/>
      <c r="B14806" s="90"/>
      <c r="C14806" s="90"/>
    </row>
    <row r="14807">
      <c r="A14807" s="101"/>
      <c r="B14807" s="90"/>
      <c r="C14807" s="90"/>
    </row>
    <row r="14808">
      <c r="A14808" s="101"/>
      <c r="B14808" s="90"/>
      <c r="C14808" s="90"/>
    </row>
    <row r="14809">
      <c r="A14809" s="101"/>
      <c r="B14809" s="90"/>
      <c r="C14809" s="90"/>
    </row>
    <row r="14810">
      <c r="A14810" s="101"/>
      <c r="B14810" s="90"/>
      <c r="C14810" s="90"/>
    </row>
    <row r="14811">
      <c r="A14811" s="101"/>
      <c r="B14811" s="90"/>
      <c r="C14811" s="90"/>
    </row>
    <row r="14812">
      <c r="A14812" s="101"/>
      <c r="B14812" s="90"/>
      <c r="C14812" s="90"/>
    </row>
    <row r="14813">
      <c r="A14813" s="101"/>
      <c r="B14813" s="90"/>
      <c r="C14813" s="90"/>
    </row>
    <row r="14814">
      <c r="A14814" s="101"/>
      <c r="B14814" s="90"/>
      <c r="C14814" s="90"/>
    </row>
    <row r="14815">
      <c r="A14815" s="101"/>
      <c r="B14815" s="90"/>
      <c r="C14815" s="90"/>
    </row>
    <row r="14816">
      <c r="A14816" s="101"/>
      <c r="B14816" s="90"/>
      <c r="C14816" s="90"/>
    </row>
    <row r="14817">
      <c r="A14817" s="101"/>
      <c r="B14817" s="90"/>
      <c r="C14817" s="90"/>
    </row>
    <row r="14818">
      <c r="A14818" s="101"/>
      <c r="B14818" s="90"/>
      <c r="C14818" s="90"/>
    </row>
    <row r="14819">
      <c r="A14819" s="101"/>
      <c r="B14819" s="90"/>
      <c r="C14819" s="90"/>
    </row>
    <row r="14820">
      <c r="A14820" s="101"/>
      <c r="B14820" s="90"/>
      <c r="C14820" s="90"/>
    </row>
    <row r="14821">
      <c r="A14821" s="101"/>
      <c r="B14821" s="90"/>
      <c r="C14821" s="90"/>
    </row>
    <row r="14822">
      <c r="A14822" s="101"/>
      <c r="B14822" s="90"/>
      <c r="C14822" s="90"/>
    </row>
    <row r="14823">
      <c r="A14823" s="101"/>
      <c r="B14823" s="90"/>
      <c r="C14823" s="90"/>
    </row>
    <row r="14824">
      <c r="A14824" s="101"/>
      <c r="B14824" s="90"/>
      <c r="C14824" s="90"/>
    </row>
    <row r="14825">
      <c r="A14825" s="101"/>
      <c r="B14825" s="90"/>
      <c r="C14825" s="90"/>
    </row>
    <row r="14826">
      <c r="A14826" s="101"/>
      <c r="B14826" s="90"/>
      <c r="C14826" s="90"/>
    </row>
    <row r="14827">
      <c r="A14827" s="101"/>
      <c r="B14827" s="90"/>
      <c r="C14827" s="90"/>
    </row>
    <row r="14828">
      <c r="A14828" s="101"/>
      <c r="B14828" s="90"/>
      <c r="C14828" s="90"/>
    </row>
    <row r="14829">
      <c r="A14829" s="101"/>
      <c r="B14829" s="90"/>
      <c r="C14829" s="90"/>
    </row>
    <row r="14830">
      <c r="A14830" s="101"/>
      <c r="B14830" s="90"/>
      <c r="C14830" s="90"/>
    </row>
    <row r="14831">
      <c r="A14831" s="101"/>
      <c r="B14831" s="90"/>
      <c r="C14831" s="90"/>
    </row>
    <row r="14832">
      <c r="A14832" s="101"/>
      <c r="B14832" s="90"/>
      <c r="C14832" s="90"/>
    </row>
    <row r="14833">
      <c r="A14833" s="101"/>
      <c r="B14833" s="90"/>
      <c r="C14833" s="90"/>
    </row>
    <row r="14834">
      <c r="A14834" s="101"/>
      <c r="B14834" s="90"/>
      <c r="C14834" s="90"/>
    </row>
    <row r="14835">
      <c r="A14835" s="101"/>
      <c r="B14835" s="90"/>
      <c r="C14835" s="90"/>
    </row>
    <row r="14836">
      <c r="A14836" s="101"/>
      <c r="B14836" s="90"/>
      <c r="C14836" s="90"/>
    </row>
    <row r="14837">
      <c r="A14837" s="101"/>
      <c r="B14837" s="90"/>
      <c r="C14837" s="90"/>
    </row>
    <row r="14838">
      <c r="A14838" s="101"/>
      <c r="B14838" s="90"/>
      <c r="C14838" s="90"/>
    </row>
    <row r="14839">
      <c r="A14839" s="101"/>
      <c r="B14839" s="90"/>
      <c r="C14839" s="90"/>
    </row>
    <row r="14840">
      <c r="A14840" s="101"/>
      <c r="B14840" s="90"/>
      <c r="C14840" s="90"/>
    </row>
    <row r="14841">
      <c r="A14841" s="101"/>
      <c r="B14841" s="90"/>
      <c r="C14841" s="90"/>
    </row>
    <row r="14842">
      <c r="A14842" s="101"/>
      <c r="B14842" s="90"/>
      <c r="C14842" s="90"/>
    </row>
    <row r="14843">
      <c r="A14843" s="101"/>
      <c r="B14843" s="90"/>
      <c r="C14843" s="90"/>
    </row>
    <row r="14844">
      <c r="A14844" s="101"/>
      <c r="B14844" s="90"/>
      <c r="C14844" s="90"/>
    </row>
    <row r="14845">
      <c r="A14845" s="101"/>
      <c r="B14845" s="90"/>
      <c r="C14845" s="90"/>
    </row>
    <row r="14846">
      <c r="A14846" s="101"/>
      <c r="B14846" s="90"/>
      <c r="C14846" s="90"/>
    </row>
    <row r="14847">
      <c r="A14847" s="101"/>
      <c r="B14847" s="90"/>
      <c r="C14847" s="90"/>
    </row>
    <row r="14848">
      <c r="A14848" s="101"/>
      <c r="B14848" s="90"/>
      <c r="C14848" s="90"/>
    </row>
    <row r="14849">
      <c r="A14849" s="101"/>
      <c r="B14849" s="90"/>
      <c r="C14849" s="90"/>
    </row>
    <row r="14850">
      <c r="A14850" s="101"/>
      <c r="B14850" s="90"/>
      <c r="C14850" s="90"/>
    </row>
    <row r="14851">
      <c r="A14851" s="101"/>
      <c r="B14851" s="90"/>
      <c r="C14851" s="90"/>
    </row>
    <row r="14852">
      <c r="A14852" s="101"/>
      <c r="B14852" s="90"/>
      <c r="C14852" s="90"/>
    </row>
    <row r="14853">
      <c r="A14853" s="101"/>
      <c r="B14853" s="90"/>
      <c r="C14853" s="90"/>
    </row>
    <row r="14854">
      <c r="A14854" s="101"/>
      <c r="B14854" s="90"/>
      <c r="C14854" s="90"/>
    </row>
    <row r="14855">
      <c r="A14855" s="101"/>
      <c r="B14855" s="90"/>
      <c r="C14855" s="90"/>
    </row>
    <row r="14856">
      <c r="A14856" s="101"/>
      <c r="B14856" s="90"/>
      <c r="C14856" s="90"/>
    </row>
    <row r="14857">
      <c r="A14857" s="101"/>
      <c r="B14857" s="90"/>
      <c r="C14857" s="90"/>
    </row>
    <row r="14858">
      <c r="A14858" s="101"/>
      <c r="B14858" s="90"/>
      <c r="C14858" s="90"/>
    </row>
    <row r="14859">
      <c r="A14859" s="101"/>
      <c r="B14859" s="90"/>
      <c r="C14859" s="90"/>
    </row>
    <row r="14860">
      <c r="A14860" s="101"/>
      <c r="B14860" s="90"/>
      <c r="C14860" s="90"/>
    </row>
    <row r="14861">
      <c r="A14861" s="101"/>
      <c r="B14861" s="90"/>
      <c r="C14861" s="90"/>
    </row>
    <row r="14862">
      <c r="A14862" s="101"/>
      <c r="B14862" s="90"/>
      <c r="C14862" s="90"/>
    </row>
    <row r="14863">
      <c r="A14863" s="101"/>
      <c r="B14863" s="90"/>
      <c r="C14863" s="90"/>
    </row>
    <row r="14864">
      <c r="A14864" s="101"/>
      <c r="B14864" s="90"/>
      <c r="C14864" s="90"/>
    </row>
    <row r="14865">
      <c r="A14865" s="101"/>
      <c r="B14865" s="90"/>
      <c r="C14865" s="90"/>
    </row>
    <row r="14866">
      <c r="A14866" s="101"/>
      <c r="B14866" s="90"/>
      <c r="C14866" s="90"/>
    </row>
    <row r="14867">
      <c r="A14867" s="101"/>
      <c r="B14867" s="90"/>
      <c r="C14867" s="90"/>
    </row>
    <row r="14868">
      <c r="A14868" s="101"/>
      <c r="B14868" s="90"/>
      <c r="C14868" s="90"/>
    </row>
    <row r="14869">
      <c r="A14869" s="101"/>
      <c r="B14869" s="90"/>
      <c r="C14869" s="90"/>
    </row>
    <row r="14870">
      <c r="A14870" s="101"/>
      <c r="B14870" s="90"/>
      <c r="C14870" s="90"/>
    </row>
    <row r="14871">
      <c r="A14871" s="101"/>
      <c r="B14871" s="90"/>
      <c r="C14871" s="90"/>
    </row>
    <row r="14872">
      <c r="A14872" s="101"/>
      <c r="B14872" s="90"/>
      <c r="C14872" s="90"/>
    </row>
    <row r="14873">
      <c r="A14873" s="101"/>
      <c r="B14873" s="90"/>
      <c r="C14873" s="90"/>
    </row>
    <row r="14874">
      <c r="A14874" s="101"/>
      <c r="B14874" s="90"/>
      <c r="C14874" s="90"/>
    </row>
    <row r="14875">
      <c r="A14875" s="101"/>
      <c r="B14875" s="90"/>
      <c r="C14875" s="90"/>
    </row>
    <row r="14876">
      <c r="A14876" s="101"/>
      <c r="B14876" s="90"/>
      <c r="C14876" s="90"/>
    </row>
    <row r="14877">
      <c r="A14877" s="101"/>
      <c r="B14877" s="90"/>
      <c r="C14877" s="90"/>
    </row>
    <row r="14878">
      <c r="A14878" s="101"/>
      <c r="B14878" s="90"/>
      <c r="C14878" s="90"/>
    </row>
    <row r="14879">
      <c r="A14879" s="101"/>
      <c r="B14879" s="90"/>
      <c r="C14879" s="90"/>
    </row>
    <row r="14880">
      <c r="A14880" s="101"/>
      <c r="B14880" s="90"/>
      <c r="C14880" s="90"/>
    </row>
    <row r="14881">
      <c r="A14881" s="101"/>
      <c r="B14881" s="90"/>
      <c r="C14881" s="90"/>
    </row>
    <row r="14882">
      <c r="A14882" s="101"/>
      <c r="B14882" s="90"/>
      <c r="C14882" s="90"/>
    </row>
    <row r="14883">
      <c r="A14883" s="101"/>
      <c r="B14883" s="90"/>
      <c r="C14883" s="90"/>
    </row>
    <row r="14884">
      <c r="A14884" s="101"/>
      <c r="B14884" s="90"/>
      <c r="C14884" s="90"/>
    </row>
    <row r="14885">
      <c r="A14885" s="101"/>
      <c r="B14885" s="90"/>
      <c r="C14885" s="90"/>
    </row>
    <row r="14886">
      <c r="A14886" s="101"/>
      <c r="B14886" s="90"/>
      <c r="C14886" s="90"/>
    </row>
    <row r="14887">
      <c r="A14887" s="101"/>
      <c r="B14887" s="90"/>
      <c r="C14887" s="90"/>
    </row>
    <row r="14888">
      <c r="A14888" s="101"/>
      <c r="B14888" s="90"/>
      <c r="C14888" s="90"/>
    </row>
    <row r="14889">
      <c r="A14889" s="101"/>
      <c r="B14889" s="90"/>
      <c r="C14889" s="90"/>
    </row>
    <row r="14890">
      <c r="A14890" s="101"/>
      <c r="B14890" s="90"/>
      <c r="C14890" s="90"/>
    </row>
    <row r="14891">
      <c r="A14891" s="101"/>
      <c r="B14891" s="90"/>
      <c r="C14891" s="90"/>
    </row>
    <row r="14892">
      <c r="A14892" s="101"/>
      <c r="B14892" s="90"/>
      <c r="C14892" s="90"/>
    </row>
    <row r="14893">
      <c r="A14893" s="101"/>
      <c r="B14893" s="90"/>
      <c r="C14893" s="90"/>
    </row>
    <row r="14894">
      <c r="A14894" s="101"/>
      <c r="B14894" s="90"/>
      <c r="C14894" s="90"/>
    </row>
    <row r="14895">
      <c r="A14895" s="101"/>
      <c r="B14895" s="90"/>
      <c r="C14895" s="90"/>
    </row>
    <row r="14896">
      <c r="A14896" s="101"/>
      <c r="B14896" s="90"/>
      <c r="C14896" s="90"/>
    </row>
    <row r="14897">
      <c r="A14897" s="101"/>
      <c r="B14897" s="90"/>
      <c r="C14897" s="90"/>
    </row>
    <row r="14898">
      <c r="A14898" s="101"/>
      <c r="B14898" s="90"/>
      <c r="C14898" s="90"/>
    </row>
    <row r="14899">
      <c r="A14899" s="101"/>
      <c r="B14899" s="90"/>
      <c r="C14899" s="90"/>
    </row>
    <row r="14900">
      <c r="A14900" s="101"/>
      <c r="B14900" s="90"/>
      <c r="C14900" s="90"/>
    </row>
    <row r="14901">
      <c r="A14901" s="101"/>
      <c r="B14901" s="90"/>
      <c r="C14901" s="90"/>
    </row>
    <row r="14902">
      <c r="A14902" s="101"/>
      <c r="B14902" s="90"/>
      <c r="C14902" s="90"/>
    </row>
    <row r="14903">
      <c r="A14903" s="101"/>
      <c r="B14903" s="90"/>
      <c r="C14903" s="90"/>
    </row>
    <row r="14904">
      <c r="A14904" s="101"/>
      <c r="B14904" s="90"/>
      <c r="C14904" s="90"/>
    </row>
    <row r="14905">
      <c r="A14905" s="101"/>
      <c r="B14905" s="90"/>
      <c r="C14905" s="90"/>
    </row>
    <row r="14906">
      <c r="A14906" s="101"/>
      <c r="B14906" s="90"/>
      <c r="C14906" s="90"/>
    </row>
    <row r="14907">
      <c r="A14907" s="101"/>
      <c r="B14907" s="90"/>
      <c r="C14907" s="90"/>
    </row>
    <row r="14908">
      <c r="A14908" s="101"/>
      <c r="B14908" s="90"/>
      <c r="C14908" s="90"/>
    </row>
    <row r="14909">
      <c r="A14909" s="101"/>
      <c r="B14909" s="90"/>
      <c r="C14909" s="90"/>
    </row>
    <row r="14910">
      <c r="A14910" s="101"/>
      <c r="B14910" s="90"/>
      <c r="C14910" s="90"/>
    </row>
    <row r="14911">
      <c r="A14911" s="101"/>
      <c r="B14911" s="90"/>
      <c r="C14911" s="90"/>
    </row>
    <row r="14912">
      <c r="A14912" s="101"/>
      <c r="B14912" s="90"/>
      <c r="C14912" s="90"/>
    </row>
    <row r="14913">
      <c r="A14913" s="101"/>
      <c r="B14913" s="90"/>
      <c r="C14913" s="90"/>
    </row>
    <row r="14914">
      <c r="A14914" s="101"/>
      <c r="B14914" s="90"/>
      <c r="C14914" s="90"/>
    </row>
    <row r="14915">
      <c r="A14915" s="101"/>
      <c r="B14915" s="90"/>
      <c r="C14915" s="90"/>
    </row>
    <row r="14916">
      <c r="A14916" s="101"/>
      <c r="B14916" s="90"/>
      <c r="C14916" s="90"/>
    </row>
    <row r="14917">
      <c r="A14917" s="101"/>
      <c r="B14917" s="90"/>
      <c r="C14917" s="90"/>
    </row>
    <row r="14918">
      <c r="A14918" s="101"/>
      <c r="B14918" s="90"/>
      <c r="C14918" s="90"/>
    </row>
    <row r="14919">
      <c r="A14919" s="101"/>
      <c r="B14919" s="90"/>
      <c r="C14919" s="90"/>
    </row>
    <row r="14920">
      <c r="A14920" s="101"/>
      <c r="B14920" s="90"/>
      <c r="C14920" s="90"/>
    </row>
    <row r="14921">
      <c r="A14921" s="101"/>
      <c r="B14921" s="90"/>
      <c r="C14921" s="90"/>
    </row>
    <row r="14922">
      <c r="A14922" s="101"/>
      <c r="B14922" s="90"/>
      <c r="C14922" s="90"/>
    </row>
    <row r="14923">
      <c r="A14923" s="101"/>
      <c r="B14923" s="90"/>
      <c r="C14923" s="90"/>
    </row>
    <row r="14924">
      <c r="A14924" s="101"/>
      <c r="B14924" s="90"/>
      <c r="C14924" s="90"/>
    </row>
    <row r="14925">
      <c r="A14925" s="101"/>
      <c r="B14925" s="90"/>
      <c r="C14925" s="90"/>
    </row>
    <row r="14926">
      <c r="A14926" s="101"/>
      <c r="B14926" s="90"/>
      <c r="C14926" s="90"/>
    </row>
    <row r="14927">
      <c r="A14927" s="101"/>
      <c r="B14927" s="90"/>
      <c r="C14927" s="90"/>
    </row>
    <row r="14928">
      <c r="A14928" s="101"/>
      <c r="B14928" s="90"/>
      <c r="C14928" s="90"/>
    </row>
    <row r="14929">
      <c r="A14929" s="101"/>
      <c r="B14929" s="90"/>
      <c r="C14929" s="90"/>
    </row>
    <row r="14930">
      <c r="A14930" s="101"/>
      <c r="B14930" s="90"/>
      <c r="C14930" s="90"/>
    </row>
    <row r="14931">
      <c r="A14931" s="101"/>
      <c r="B14931" s="90"/>
      <c r="C14931" s="90"/>
    </row>
    <row r="14932">
      <c r="A14932" s="101"/>
      <c r="B14932" s="90"/>
      <c r="C14932" s="90"/>
    </row>
    <row r="14933">
      <c r="A14933" s="101"/>
      <c r="B14933" s="90"/>
      <c r="C14933" s="90"/>
    </row>
    <row r="14934">
      <c r="A14934" s="101"/>
      <c r="B14934" s="90"/>
      <c r="C14934" s="90"/>
    </row>
    <row r="14935">
      <c r="A14935" s="101"/>
      <c r="B14935" s="90"/>
      <c r="C14935" s="90"/>
    </row>
    <row r="14936">
      <c r="A14936" s="101"/>
      <c r="B14936" s="90"/>
      <c r="C14936" s="90"/>
    </row>
    <row r="14937">
      <c r="A14937" s="101"/>
      <c r="B14937" s="90"/>
      <c r="C14937" s="90"/>
    </row>
    <row r="14938">
      <c r="A14938" s="101"/>
      <c r="B14938" s="90"/>
      <c r="C14938" s="90"/>
    </row>
    <row r="14939">
      <c r="A14939" s="101"/>
      <c r="B14939" s="90"/>
      <c r="C14939" s="90"/>
    </row>
    <row r="14940">
      <c r="A14940" s="101"/>
      <c r="B14940" s="90"/>
      <c r="C14940" s="90"/>
    </row>
    <row r="14941">
      <c r="A14941" s="101"/>
      <c r="B14941" s="90"/>
      <c r="C14941" s="90"/>
    </row>
    <row r="14942">
      <c r="A14942" s="101"/>
      <c r="B14942" s="90"/>
      <c r="C14942" s="90"/>
    </row>
    <row r="14943">
      <c r="A14943" s="101"/>
      <c r="B14943" s="90"/>
      <c r="C14943" s="90"/>
    </row>
    <row r="14944">
      <c r="A14944" s="101"/>
      <c r="B14944" s="90"/>
      <c r="C14944" s="90"/>
    </row>
    <row r="14945">
      <c r="A14945" s="101"/>
      <c r="B14945" s="90"/>
      <c r="C14945" s="90"/>
    </row>
    <row r="14946">
      <c r="A14946" s="101"/>
      <c r="B14946" s="90"/>
      <c r="C14946" s="90"/>
    </row>
    <row r="14947">
      <c r="A14947" s="101"/>
      <c r="B14947" s="90"/>
      <c r="C14947" s="90"/>
    </row>
    <row r="14948">
      <c r="A14948" s="101"/>
      <c r="B14948" s="90"/>
      <c r="C14948" s="90"/>
    </row>
    <row r="14949">
      <c r="A14949" s="101"/>
      <c r="B14949" s="90"/>
      <c r="C14949" s="90"/>
    </row>
    <row r="14950">
      <c r="A14950" s="101"/>
      <c r="B14950" s="90"/>
      <c r="C14950" s="90"/>
    </row>
    <row r="14951">
      <c r="A14951" s="101"/>
      <c r="B14951" s="90"/>
      <c r="C14951" s="90"/>
    </row>
    <row r="14952">
      <c r="A14952" s="101"/>
      <c r="B14952" s="90"/>
      <c r="C14952" s="90"/>
    </row>
    <row r="14953">
      <c r="A14953" s="101"/>
      <c r="B14953" s="90"/>
      <c r="C14953" s="90"/>
    </row>
    <row r="14954">
      <c r="A14954" s="101"/>
      <c r="B14954" s="90"/>
      <c r="C14954" s="90"/>
    </row>
    <row r="14955">
      <c r="A14955" s="101"/>
      <c r="B14955" s="90"/>
      <c r="C14955" s="90"/>
    </row>
    <row r="14956">
      <c r="A14956" s="101"/>
      <c r="B14956" s="90"/>
      <c r="C14956" s="90"/>
    </row>
    <row r="14957">
      <c r="A14957" s="101"/>
      <c r="B14957" s="90"/>
      <c r="C14957" s="90"/>
    </row>
    <row r="14958">
      <c r="A14958" s="101"/>
      <c r="B14958" s="90"/>
      <c r="C14958" s="90"/>
    </row>
    <row r="14959">
      <c r="A14959" s="101"/>
      <c r="B14959" s="90"/>
      <c r="C14959" s="90"/>
    </row>
    <row r="14960">
      <c r="A14960" s="101"/>
      <c r="B14960" s="90"/>
      <c r="C14960" s="90"/>
    </row>
    <row r="14961">
      <c r="A14961" s="101"/>
      <c r="B14961" s="90"/>
      <c r="C14961" s="90"/>
    </row>
    <row r="14962">
      <c r="A14962" s="101"/>
      <c r="B14962" s="90"/>
      <c r="C14962" s="90"/>
    </row>
    <row r="14963">
      <c r="A14963" s="101"/>
      <c r="B14963" s="90"/>
      <c r="C14963" s="90"/>
    </row>
    <row r="14964">
      <c r="A14964" s="101"/>
      <c r="B14964" s="90"/>
      <c r="C14964" s="90"/>
    </row>
    <row r="14965">
      <c r="A14965" s="101"/>
      <c r="B14965" s="90"/>
      <c r="C14965" s="90"/>
    </row>
    <row r="14966">
      <c r="A14966" s="101"/>
      <c r="B14966" s="90"/>
      <c r="C14966" s="90"/>
    </row>
    <row r="14967">
      <c r="A14967" s="101"/>
      <c r="B14967" s="90"/>
      <c r="C14967" s="90"/>
    </row>
    <row r="14968">
      <c r="A14968" s="101"/>
      <c r="B14968" s="90"/>
      <c r="C14968" s="90"/>
    </row>
    <row r="14969">
      <c r="A14969" s="101"/>
      <c r="B14969" s="90"/>
      <c r="C14969" s="90"/>
    </row>
    <row r="14970">
      <c r="A14970" s="101"/>
      <c r="B14970" s="90"/>
      <c r="C14970" s="90"/>
    </row>
    <row r="14971">
      <c r="A14971" s="101"/>
      <c r="B14971" s="90"/>
      <c r="C14971" s="90"/>
    </row>
    <row r="14972">
      <c r="A14972" s="101"/>
      <c r="B14972" s="90"/>
      <c r="C14972" s="90"/>
    </row>
    <row r="14973">
      <c r="A14973" s="101"/>
      <c r="B14973" s="90"/>
      <c r="C14973" s="90"/>
    </row>
    <row r="14974">
      <c r="A14974" s="101"/>
      <c r="B14974" s="90"/>
      <c r="C14974" s="90"/>
    </row>
    <row r="14975">
      <c r="A14975" s="101"/>
      <c r="B14975" s="90"/>
      <c r="C14975" s="90"/>
    </row>
    <row r="14976">
      <c r="A14976" s="101"/>
      <c r="B14976" s="90"/>
      <c r="C14976" s="90"/>
    </row>
    <row r="14977">
      <c r="A14977" s="101"/>
      <c r="B14977" s="90"/>
      <c r="C14977" s="90"/>
    </row>
    <row r="14978">
      <c r="A14978" s="101"/>
      <c r="B14978" s="90"/>
      <c r="C14978" s="90"/>
    </row>
    <row r="14979">
      <c r="A14979" s="101"/>
      <c r="B14979" s="90"/>
      <c r="C14979" s="90"/>
    </row>
    <row r="14980">
      <c r="A14980" s="101"/>
      <c r="B14980" s="90"/>
      <c r="C14980" s="90"/>
    </row>
    <row r="14981">
      <c r="A14981" s="101"/>
      <c r="B14981" s="90"/>
      <c r="C14981" s="90"/>
    </row>
    <row r="14982">
      <c r="A14982" s="101"/>
      <c r="B14982" s="90"/>
      <c r="C14982" s="90"/>
    </row>
    <row r="14983">
      <c r="A14983" s="101"/>
      <c r="B14983" s="90"/>
      <c r="C14983" s="90"/>
    </row>
    <row r="14984">
      <c r="A14984" s="101"/>
      <c r="B14984" s="90"/>
      <c r="C14984" s="90"/>
    </row>
    <row r="14985">
      <c r="A14985" s="101"/>
      <c r="B14985" s="90"/>
      <c r="C14985" s="90"/>
    </row>
    <row r="14986">
      <c r="A14986" s="101"/>
      <c r="B14986" s="90"/>
      <c r="C14986" s="90"/>
    </row>
    <row r="14987">
      <c r="A14987" s="101"/>
      <c r="B14987" s="90"/>
      <c r="C14987" s="90"/>
    </row>
    <row r="14988">
      <c r="A14988" s="101"/>
      <c r="B14988" s="90"/>
      <c r="C14988" s="90"/>
    </row>
    <row r="14989">
      <c r="A14989" s="101"/>
      <c r="B14989" s="90"/>
      <c r="C14989" s="90"/>
    </row>
    <row r="14990">
      <c r="A14990" s="101"/>
      <c r="B14990" s="90"/>
      <c r="C14990" s="90"/>
    </row>
    <row r="14991">
      <c r="A14991" s="101"/>
      <c r="B14991" s="90"/>
      <c r="C14991" s="90"/>
    </row>
    <row r="14992">
      <c r="A14992" s="101"/>
      <c r="B14992" s="90"/>
      <c r="C14992" s="90"/>
    </row>
    <row r="14993">
      <c r="A14993" s="101"/>
      <c r="B14993" s="90"/>
      <c r="C14993" s="90"/>
    </row>
    <row r="14994">
      <c r="A14994" s="101"/>
      <c r="B14994" s="90"/>
      <c r="C14994" s="90"/>
    </row>
    <row r="14995">
      <c r="A14995" s="101"/>
      <c r="B14995" s="90"/>
      <c r="C14995" s="90"/>
    </row>
    <row r="14996">
      <c r="A14996" s="101"/>
      <c r="B14996" s="90"/>
      <c r="C14996" s="90"/>
    </row>
    <row r="14997">
      <c r="A14997" s="101"/>
      <c r="B14997" s="90"/>
      <c r="C14997" s="90"/>
    </row>
    <row r="14998">
      <c r="A14998" s="101"/>
      <c r="B14998" s="90"/>
      <c r="C14998" s="90"/>
    </row>
    <row r="14999">
      <c r="A14999" s="101"/>
      <c r="B14999" s="90"/>
      <c r="C14999" s="90"/>
    </row>
    <row r="15000">
      <c r="A15000" s="101"/>
      <c r="B15000" s="90"/>
      <c r="C15000" s="90"/>
    </row>
    <row r="15001">
      <c r="A15001" s="101"/>
      <c r="B15001" s="90"/>
      <c r="C15001" s="90"/>
    </row>
    <row r="15002">
      <c r="A15002" s="101"/>
      <c r="B15002" s="90"/>
      <c r="C15002" s="90"/>
    </row>
    <row r="15003">
      <c r="A15003" s="101"/>
      <c r="B15003" s="90"/>
      <c r="C15003" s="90"/>
    </row>
    <row r="15004">
      <c r="A15004" s="101"/>
      <c r="B15004" s="90"/>
      <c r="C15004" s="90"/>
    </row>
    <row r="15005">
      <c r="A15005" s="101"/>
      <c r="B15005" s="90"/>
      <c r="C15005" s="90"/>
    </row>
    <row r="15006">
      <c r="A15006" s="101"/>
      <c r="B15006" s="90"/>
      <c r="C15006" s="90"/>
    </row>
    <row r="15007">
      <c r="A15007" s="101"/>
      <c r="B15007" s="90"/>
      <c r="C15007" s="90"/>
    </row>
    <row r="15008">
      <c r="A15008" s="101"/>
      <c r="B15008" s="90"/>
      <c r="C15008" s="90"/>
    </row>
    <row r="15009">
      <c r="A15009" s="101"/>
      <c r="B15009" s="90"/>
      <c r="C15009" s="90"/>
    </row>
    <row r="15010">
      <c r="A15010" s="101"/>
      <c r="B15010" s="90"/>
      <c r="C15010" s="90"/>
    </row>
    <row r="15011">
      <c r="A15011" s="101"/>
      <c r="B15011" s="90"/>
      <c r="C15011" s="90"/>
    </row>
    <row r="15012">
      <c r="A15012" s="101"/>
      <c r="B15012" s="90"/>
      <c r="C15012" s="90"/>
    </row>
    <row r="15013">
      <c r="A15013" s="101"/>
      <c r="B15013" s="90"/>
      <c r="C15013" s="90"/>
    </row>
    <row r="15014">
      <c r="A15014" s="101"/>
      <c r="B15014" s="90"/>
      <c r="C15014" s="90"/>
    </row>
    <row r="15015">
      <c r="A15015" s="101"/>
      <c r="B15015" s="90"/>
      <c r="C15015" s="90"/>
    </row>
    <row r="15016">
      <c r="A15016" s="101"/>
      <c r="B15016" s="90"/>
      <c r="C15016" s="90"/>
    </row>
    <row r="15017">
      <c r="A15017" s="101"/>
      <c r="B15017" s="90"/>
      <c r="C15017" s="90"/>
    </row>
    <row r="15018">
      <c r="A15018" s="101"/>
      <c r="B15018" s="90"/>
      <c r="C15018" s="90"/>
    </row>
    <row r="15019">
      <c r="A15019" s="101"/>
      <c r="B15019" s="90"/>
      <c r="C15019" s="90"/>
    </row>
    <row r="15020">
      <c r="A15020" s="101"/>
      <c r="B15020" s="90"/>
      <c r="C15020" s="90"/>
    </row>
    <row r="15021">
      <c r="A15021" s="101"/>
      <c r="B15021" s="90"/>
      <c r="C15021" s="90"/>
    </row>
    <row r="15022">
      <c r="A15022" s="101"/>
      <c r="B15022" s="90"/>
      <c r="C15022" s="90"/>
    </row>
    <row r="15023">
      <c r="A15023" s="101"/>
      <c r="B15023" s="90"/>
      <c r="C15023" s="90"/>
    </row>
    <row r="15024">
      <c r="A15024" s="101"/>
      <c r="B15024" s="90"/>
      <c r="C15024" s="90"/>
    </row>
    <row r="15025">
      <c r="A15025" s="101"/>
      <c r="B15025" s="90"/>
      <c r="C15025" s="90"/>
    </row>
    <row r="15026">
      <c r="A15026" s="101"/>
      <c r="B15026" s="90"/>
      <c r="C15026" s="90"/>
    </row>
    <row r="15027">
      <c r="A15027" s="101"/>
      <c r="B15027" s="90"/>
      <c r="C15027" s="90"/>
    </row>
    <row r="15028">
      <c r="A15028" s="101"/>
      <c r="B15028" s="90"/>
      <c r="C15028" s="90"/>
    </row>
    <row r="15029">
      <c r="A15029" s="101"/>
      <c r="B15029" s="90"/>
      <c r="C15029" s="90"/>
    </row>
    <row r="15030">
      <c r="A15030" s="101"/>
      <c r="B15030" s="90"/>
      <c r="C15030" s="90"/>
    </row>
    <row r="15031">
      <c r="A15031" s="101"/>
      <c r="B15031" s="90"/>
      <c r="C15031" s="90"/>
    </row>
    <row r="15032">
      <c r="A15032" s="101"/>
      <c r="B15032" s="90"/>
      <c r="C15032" s="90"/>
    </row>
    <row r="15033">
      <c r="A15033" s="101"/>
      <c r="B15033" s="90"/>
      <c r="C15033" s="90"/>
    </row>
    <row r="15034">
      <c r="A15034" s="101"/>
      <c r="B15034" s="90"/>
      <c r="C15034" s="90"/>
    </row>
    <row r="15035">
      <c r="A15035" s="101"/>
      <c r="B15035" s="90"/>
      <c r="C15035" s="90"/>
    </row>
    <row r="15036">
      <c r="A15036" s="101"/>
      <c r="B15036" s="90"/>
      <c r="C15036" s="90"/>
    </row>
    <row r="15037">
      <c r="A15037" s="101"/>
      <c r="B15037" s="90"/>
      <c r="C15037" s="90"/>
    </row>
    <row r="15038">
      <c r="A15038" s="101"/>
      <c r="B15038" s="90"/>
      <c r="C15038" s="90"/>
    </row>
    <row r="15039">
      <c r="A15039" s="101"/>
      <c r="B15039" s="90"/>
      <c r="C15039" s="90"/>
    </row>
    <row r="15040">
      <c r="A15040" s="101"/>
      <c r="B15040" s="90"/>
      <c r="C15040" s="90"/>
    </row>
    <row r="15041">
      <c r="A15041" s="101"/>
      <c r="B15041" s="90"/>
      <c r="C15041" s="90"/>
    </row>
    <row r="15042">
      <c r="A15042" s="101"/>
      <c r="B15042" s="90"/>
      <c r="C15042" s="90"/>
    </row>
    <row r="15043">
      <c r="A15043" s="101"/>
      <c r="B15043" s="90"/>
      <c r="C15043" s="90"/>
    </row>
    <row r="15044">
      <c r="A15044" s="101"/>
      <c r="B15044" s="90"/>
      <c r="C15044" s="90"/>
    </row>
    <row r="15045">
      <c r="A15045" s="101"/>
      <c r="B15045" s="90"/>
      <c r="C15045" s="90"/>
    </row>
    <row r="15046">
      <c r="A15046" s="101"/>
      <c r="B15046" s="90"/>
      <c r="C15046" s="90"/>
    </row>
    <row r="15047">
      <c r="A15047" s="101"/>
      <c r="B15047" s="90"/>
      <c r="C15047" s="90"/>
    </row>
    <row r="15048">
      <c r="A15048" s="101"/>
      <c r="B15048" s="90"/>
      <c r="C15048" s="90"/>
    </row>
    <row r="15049">
      <c r="A15049" s="101"/>
      <c r="B15049" s="90"/>
      <c r="C15049" s="90"/>
    </row>
    <row r="15050">
      <c r="A15050" s="101"/>
      <c r="B15050" s="90"/>
      <c r="C15050" s="90"/>
    </row>
    <row r="15051">
      <c r="A15051" s="101"/>
      <c r="B15051" s="90"/>
      <c r="C15051" s="90"/>
    </row>
    <row r="15052">
      <c r="A15052" s="101"/>
      <c r="B15052" s="90"/>
      <c r="C15052" s="90"/>
    </row>
    <row r="15053">
      <c r="A15053" s="101"/>
      <c r="B15053" s="90"/>
      <c r="C15053" s="90"/>
    </row>
    <row r="15054">
      <c r="A15054" s="101"/>
      <c r="B15054" s="90"/>
      <c r="C15054" s="90"/>
    </row>
    <row r="15055">
      <c r="A15055" s="101"/>
      <c r="B15055" s="90"/>
      <c r="C15055" s="90"/>
    </row>
    <row r="15056">
      <c r="A15056" s="101"/>
      <c r="B15056" s="90"/>
      <c r="C15056" s="90"/>
    </row>
    <row r="15057">
      <c r="A15057" s="101"/>
      <c r="B15057" s="90"/>
      <c r="C15057" s="90"/>
    </row>
    <row r="15058">
      <c r="A15058" s="101"/>
      <c r="B15058" s="90"/>
      <c r="C15058" s="90"/>
    </row>
    <row r="15059">
      <c r="A15059" s="101"/>
      <c r="B15059" s="90"/>
      <c r="C15059" s="90"/>
    </row>
    <row r="15060">
      <c r="A15060" s="101"/>
      <c r="B15060" s="90"/>
      <c r="C15060" s="90"/>
    </row>
    <row r="15061">
      <c r="A15061" s="101"/>
      <c r="B15061" s="90"/>
      <c r="C15061" s="90"/>
    </row>
    <row r="15062">
      <c r="A15062" s="101"/>
      <c r="B15062" s="90"/>
      <c r="C15062" s="90"/>
    </row>
    <row r="15063">
      <c r="A15063" s="101"/>
      <c r="B15063" s="90"/>
      <c r="C15063" s="90"/>
    </row>
    <row r="15064">
      <c r="A15064" s="101"/>
      <c r="B15064" s="90"/>
      <c r="C15064" s="90"/>
    </row>
    <row r="15065">
      <c r="A15065" s="101"/>
      <c r="B15065" s="90"/>
      <c r="C15065" s="90"/>
    </row>
    <row r="15066">
      <c r="A15066" s="101"/>
      <c r="B15066" s="90"/>
      <c r="C15066" s="90"/>
    </row>
    <row r="15067">
      <c r="A15067" s="101"/>
      <c r="B15067" s="90"/>
      <c r="C15067" s="90"/>
    </row>
    <row r="15068">
      <c r="A15068" s="101"/>
      <c r="B15068" s="90"/>
      <c r="C15068" s="90"/>
    </row>
    <row r="15069">
      <c r="A15069" s="101"/>
      <c r="B15069" s="90"/>
      <c r="C15069" s="90"/>
    </row>
    <row r="15070">
      <c r="A15070" s="101"/>
      <c r="B15070" s="90"/>
      <c r="C15070" s="90"/>
    </row>
    <row r="15071">
      <c r="A15071" s="101"/>
      <c r="B15071" s="90"/>
      <c r="C15071" s="90"/>
    </row>
    <row r="15072">
      <c r="A15072" s="101"/>
      <c r="B15072" s="90"/>
      <c r="C15072" s="90"/>
    </row>
    <row r="15073">
      <c r="A15073" s="101"/>
      <c r="B15073" s="90"/>
      <c r="C15073" s="90"/>
    </row>
    <row r="15074">
      <c r="A15074" s="101"/>
      <c r="B15074" s="90"/>
      <c r="C15074" s="90"/>
    </row>
    <row r="15075">
      <c r="A15075" s="101"/>
      <c r="B15075" s="90"/>
      <c r="C15075" s="90"/>
    </row>
    <row r="15076">
      <c r="A15076" s="101"/>
      <c r="B15076" s="90"/>
      <c r="C15076" s="90"/>
    </row>
    <row r="15077">
      <c r="A15077" s="101"/>
      <c r="B15077" s="90"/>
      <c r="C15077" s="90"/>
    </row>
    <row r="15078">
      <c r="A15078" s="101"/>
      <c r="B15078" s="90"/>
      <c r="C15078" s="90"/>
    </row>
    <row r="15079">
      <c r="A15079" s="101"/>
      <c r="B15079" s="90"/>
      <c r="C15079" s="90"/>
    </row>
    <row r="15080">
      <c r="A15080" s="101"/>
      <c r="B15080" s="90"/>
      <c r="C15080" s="90"/>
    </row>
    <row r="15081">
      <c r="A15081" s="101"/>
      <c r="B15081" s="90"/>
      <c r="C15081" s="90"/>
    </row>
    <row r="15082">
      <c r="A15082" s="101"/>
      <c r="B15082" s="90"/>
      <c r="C15082" s="90"/>
    </row>
    <row r="15083">
      <c r="A15083" s="101"/>
      <c r="B15083" s="90"/>
      <c r="C15083" s="90"/>
    </row>
    <row r="15084">
      <c r="A15084" s="101"/>
      <c r="B15084" s="90"/>
      <c r="C15084" s="90"/>
    </row>
    <row r="15085">
      <c r="A15085" s="101"/>
      <c r="B15085" s="90"/>
      <c r="C15085" s="90"/>
    </row>
    <row r="15086">
      <c r="A15086" s="101"/>
      <c r="B15086" s="90"/>
      <c r="C15086" s="90"/>
    </row>
    <row r="15087">
      <c r="A15087" s="101"/>
      <c r="B15087" s="90"/>
      <c r="C15087" s="90"/>
    </row>
    <row r="15088">
      <c r="A15088" s="101"/>
      <c r="B15088" s="90"/>
      <c r="C15088" s="90"/>
    </row>
    <row r="15089">
      <c r="A15089" s="101"/>
      <c r="B15089" s="90"/>
      <c r="C15089" s="90"/>
    </row>
    <row r="15090">
      <c r="A15090" s="101"/>
      <c r="B15090" s="90"/>
      <c r="C15090" s="90"/>
    </row>
    <row r="15091">
      <c r="A15091" s="101"/>
      <c r="B15091" s="90"/>
      <c r="C15091" s="90"/>
    </row>
    <row r="15092">
      <c r="A15092" s="101"/>
      <c r="B15092" s="90"/>
      <c r="C15092" s="90"/>
    </row>
    <row r="15093">
      <c r="A15093" s="101"/>
      <c r="B15093" s="90"/>
      <c r="C15093" s="90"/>
    </row>
    <row r="15094">
      <c r="A15094" s="101"/>
      <c r="B15094" s="90"/>
      <c r="C15094" s="90"/>
    </row>
    <row r="15095">
      <c r="A15095" s="101"/>
      <c r="B15095" s="90"/>
      <c r="C15095" s="90"/>
    </row>
    <row r="15096">
      <c r="A15096" s="101"/>
      <c r="B15096" s="90"/>
      <c r="C15096" s="90"/>
    </row>
    <row r="15097">
      <c r="A15097" s="101"/>
      <c r="B15097" s="90"/>
      <c r="C15097" s="90"/>
    </row>
    <row r="15098">
      <c r="A15098" s="101"/>
      <c r="B15098" s="90"/>
      <c r="C15098" s="90"/>
    </row>
    <row r="15099">
      <c r="A15099" s="101"/>
      <c r="B15099" s="90"/>
      <c r="C15099" s="90"/>
    </row>
    <row r="15100">
      <c r="A15100" s="101"/>
      <c r="B15100" s="90"/>
      <c r="C15100" s="90"/>
    </row>
    <row r="15101">
      <c r="A15101" s="101"/>
      <c r="B15101" s="90"/>
      <c r="C15101" s="90"/>
    </row>
    <row r="15102">
      <c r="A15102" s="101"/>
      <c r="B15102" s="90"/>
      <c r="C15102" s="90"/>
    </row>
    <row r="15103">
      <c r="A15103" s="101"/>
      <c r="B15103" s="90"/>
      <c r="C15103" s="90"/>
    </row>
    <row r="15104">
      <c r="A15104" s="101"/>
      <c r="B15104" s="90"/>
      <c r="C15104" s="90"/>
    </row>
    <row r="15105">
      <c r="A15105" s="101"/>
      <c r="B15105" s="90"/>
      <c r="C15105" s="90"/>
    </row>
    <row r="15106">
      <c r="A15106" s="101"/>
      <c r="B15106" s="90"/>
      <c r="C15106" s="90"/>
    </row>
    <row r="15107">
      <c r="A15107" s="101"/>
      <c r="B15107" s="90"/>
      <c r="C15107" s="90"/>
    </row>
    <row r="15108">
      <c r="A15108" s="101"/>
      <c r="B15108" s="90"/>
      <c r="C15108" s="90"/>
    </row>
    <row r="15109">
      <c r="A15109" s="101"/>
      <c r="B15109" s="90"/>
      <c r="C15109" s="90"/>
    </row>
    <row r="15110">
      <c r="A15110" s="101"/>
      <c r="B15110" s="90"/>
      <c r="C15110" s="90"/>
    </row>
    <row r="15111">
      <c r="A15111" s="101"/>
      <c r="B15111" s="90"/>
      <c r="C15111" s="90"/>
    </row>
    <row r="15112">
      <c r="A15112" s="101"/>
      <c r="B15112" s="90"/>
      <c r="C15112" s="90"/>
    </row>
    <row r="15113">
      <c r="A15113" s="101"/>
      <c r="B15113" s="90"/>
      <c r="C15113" s="90"/>
    </row>
    <row r="15114">
      <c r="A15114" s="101"/>
      <c r="B15114" s="90"/>
      <c r="C15114" s="90"/>
    </row>
    <row r="15115">
      <c r="A15115" s="101"/>
      <c r="B15115" s="90"/>
      <c r="C15115" s="90"/>
    </row>
    <row r="15116">
      <c r="A15116" s="101"/>
      <c r="B15116" s="90"/>
      <c r="C15116" s="90"/>
    </row>
    <row r="15117">
      <c r="A15117" s="101"/>
      <c r="B15117" s="90"/>
      <c r="C15117" s="90"/>
    </row>
    <row r="15118">
      <c r="A15118" s="101"/>
      <c r="B15118" s="90"/>
      <c r="C15118" s="90"/>
    </row>
    <row r="15119">
      <c r="A15119" s="101"/>
      <c r="B15119" s="90"/>
      <c r="C15119" s="90"/>
    </row>
    <row r="15120">
      <c r="A15120" s="101"/>
      <c r="B15120" s="90"/>
      <c r="C15120" s="90"/>
    </row>
    <row r="15121">
      <c r="A15121" s="101"/>
      <c r="B15121" s="90"/>
      <c r="C15121" s="90"/>
    </row>
    <row r="15122">
      <c r="A15122" s="101"/>
      <c r="B15122" s="90"/>
      <c r="C15122" s="90"/>
    </row>
    <row r="15123">
      <c r="A15123" s="101"/>
      <c r="B15123" s="90"/>
      <c r="C15123" s="90"/>
    </row>
    <row r="15124">
      <c r="A15124" s="101"/>
      <c r="B15124" s="90"/>
      <c r="C15124" s="90"/>
    </row>
    <row r="15125">
      <c r="A15125" s="101"/>
      <c r="B15125" s="90"/>
      <c r="C15125" s="90"/>
    </row>
    <row r="15126">
      <c r="A15126" s="101"/>
      <c r="B15126" s="90"/>
      <c r="C15126" s="90"/>
    </row>
    <row r="15127">
      <c r="A15127" s="101"/>
      <c r="B15127" s="90"/>
      <c r="C15127" s="90"/>
    </row>
    <row r="15128">
      <c r="A15128" s="101"/>
      <c r="B15128" s="90"/>
      <c r="C15128" s="90"/>
    </row>
    <row r="15129">
      <c r="A15129" s="101"/>
      <c r="B15129" s="90"/>
      <c r="C15129" s="90"/>
    </row>
    <row r="15130">
      <c r="A15130" s="101"/>
      <c r="B15130" s="90"/>
      <c r="C15130" s="90"/>
    </row>
    <row r="15131">
      <c r="A15131" s="101"/>
      <c r="B15131" s="90"/>
      <c r="C15131" s="90"/>
    </row>
    <row r="15132">
      <c r="A15132" s="101"/>
      <c r="B15132" s="90"/>
      <c r="C15132" s="90"/>
    </row>
    <row r="15133">
      <c r="A15133" s="101"/>
      <c r="B15133" s="90"/>
      <c r="C15133" s="90"/>
    </row>
    <row r="15134">
      <c r="A15134" s="101"/>
      <c r="B15134" s="90"/>
      <c r="C15134" s="90"/>
    </row>
    <row r="15135">
      <c r="A15135" s="101"/>
      <c r="B15135" s="90"/>
      <c r="C15135" s="90"/>
    </row>
    <row r="15136">
      <c r="A15136" s="101"/>
      <c r="B15136" s="90"/>
      <c r="C15136" s="90"/>
    </row>
    <row r="15137">
      <c r="A15137" s="101"/>
      <c r="B15137" s="90"/>
      <c r="C15137" s="90"/>
    </row>
    <row r="15138">
      <c r="A15138" s="101"/>
      <c r="B15138" s="90"/>
      <c r="C15138" s="90"/>
    </row>
    <row r="15139">
      <c r="A15139" s="101"/>
      <c r="B15139" s="90"/>
      <c r="C15139" s="90"/>
    </row>
    <row r="15140">
      <c r="A15140" s="101"/>
      <c r="B15140" s="90"/>
      <c r="C15140" s="90"/>
    </row>
    <row r="15141">
      <c r="A15141" s="101"/>
      <c r="B15141" s="90"/>
      <c r="C15141" s="90"/>
    </row>
    <row r="15142">
      <c r="A15142" s="101"/>
      <c r="B15142" s="90"/>
      <c r="C15142" s="90"/>
    </row>
    <row r="15143">
      <c r="A15143" s="101"/>
      <c r="B15143" s="90"/>
      <c r="C15143" s="90"/>
    </row>
    <row r="15144">
      <c r="A15144" s="101"/>
      <c r="B15144" s="90"/>
      <c r="C15144" s="90"/>
    </row>
    <row r="15145">
      <c r="A15145" s="101"/>
      <c r="B15145" s="90"/>
      <c r="C15145" s="90"/>
    </row>
    <row r="15146">
      <c r="A15146" s="101"/>
      <c r="B15146" s="90"/>
      <c r="C15146" s="90"/>
    </row>
    <row r="15147">
      <c r="A15147" s="101"/>
      <c r="B15147" s="90"/>
      <c r="C15147" s="90"/>
    </row>
    <row r="15148">
      <c r="A15148" s="101"/>
      <c r="B15148" s="90"/>
      <c r="C15148" s="90"/>
    </row>
    <row r="15149">
      <c r="A15149" s="101"/>
      <c r="B15149" s="90"/>
      <c r="C15149" s="90"/>
    </row>
    <row r="15150">
      <c r="A15150" s="101"/>
      <c r="B15150" s="90"/>
      <c r="C15150" s="90"/>
    </row>
    <row r="15151">
      <c r="A15151" s="101"/>
      <c r="B15151" s="90"/>
      <c r="C15151" s="90"/>
    </row>
    <row r="15152">
      <c r="A15152" s="101"/>
      <c r="B15152" s="90"/>
      <c r="C15152" s="90"/>
    </row>
    <row r="15153">
      <c r="A15153" s="101"/>
      <c r="B15153" s="90"/>
      <c r="C15153" s="90"/>
    </row>
    <row r="15154">
      <c r="A15154" s="101"/>
      <c r="B15154" s="90"/>
      <c r="C15154" s="90"/>
    </row>
    <row r="15155">
      <c r="A15155" s="101"/>
      <c r="B15155" s="90"/>
      <c r="C15155" s="90"/>
    </row>
    <row r="15156">
      <c r="A15156" s="101"/>
      <c r="B15156" s="90"/>
      <c r="C15156" s="90"/>
    </row>
    <row r="15157">
      <c r="A15157" s="101"/>
      <c r="B15157" s="90"/>
      <c r="C15157" s="90"/>
    </row>
    <row r="15158">
      <c r="A15158" s="101"/>
      <c r="B15158" s="90"/>
      <c r="C15158" s="90"/>
    </row>
    <row r="15159">
      <c r="A15159" s="101"/>
      <c r="B15159" s="90"/>
      <c r="C15159" s="90"/>
    </row>
    <row r="15160">
      <c r="A15160" s="101"/>
      <c r="B15160" s="90"/>
      <c r="C15160" s="90"/>
    </row>
    <row r="15161">
      <c r="A15161" s="101"/>
      <c r="B15161" s="90"/>
      <c r="C15161" s="90"/>
    </row>
    <row r="15162">
      <c r="A15162" s="101"/>
      <c r="B15162" s="90"/>
      <c r="C15162" s="90"/>
    </row>
    <row r="15163">
      <c r="A15163" s="101"/>
      <c r="B15163" s="90"/>
      <c r="C15163" s="90"/>
    </row>
    <row r="15164">
      <c r="A15164" s="101"/>
      <c r="B15164" s="90"/>
      <c r="C15164" s="90"/>
    </row>
    <row r="15165">
      <c r="A15165" s="101"/>
      <c r="B15165" s="90"/>
      <c r="C15165" s="90"/>
    </row>
    <row r="15166">
      <c r="A15166" s="101"/>
      <c r="B15166" s="90"/>
      <c r="C15166" s="90"/>
    </row>
    <row r="15167">
      <c r="A15167" s="101"/>
      <c r="B15167" s="90"/>
      <c r="C15167" s="90"/>
    </row>
    <row r="15168">
      <c r="A15168" s="101"/>
      <c r="B15168" s="90"/>
      <c r="C15168" s="90"/>
    </row>
    <row r="15169">
      <c r="A15169" s="101"/>
      <c r="B15169" s="90"/>
      <c r="C15169" s="90"/>
    </row>
    <row r="15170">
      <c r="A15170" s="101"/>
      <c r="B15170" s="90"/>
      <c r="C15170" s="90"/>
    </row>
    <row r="15171">
      <c r="A15171" s="101"/>
      <c r="B15171" s="90"/>
      <c r="C15171" s="90"/>
    </row>
    <row r="15172">
      <c r="A15172" s="101"/>
      <c r="B15172" s="90"/>
      <c r="C15172" s="90"/>
    </row>
    <row r="15173">
      <c r="A15173" s="101"/>
      <c r="B15173" s="90"/>
      <c r="C15173" s="90"/>
    </row>
    <row r="15174">
      <c r="A15174" s="101"/>
      <c r="B15174" s="90"/>
      <c r="C15174" s="90"/>
    </row>
    <row r="15175">
      <c r="A15175" s="101"/>
      <c r="B15175" s="90"/>
      <c r="C15175" s="90"/>
    </row>
    <row r="15176">
      <c r="A15176" s="101"/>
      <c r="B15176" s="90"/>
      <c r="C15176" s="90"/>
    </row>
    <row r="15177">
      <c r="A15177" s="101"/>
      <c r="B15177" s="90"/>
      <c r="C15177" s="90"/>
    </row>
    <row r="15178">
      <c r="A15178" s="101"/>
      <c r="B15178" s="90"/>
      <c r="C15178" s="90"/>
    </row>
    <row r="15179">
      <c r="A15179" s="101"/>
      <c r="B15179" s="90"/>
      <c r="C15179" s="90"/>
    </row>
    <row r="15180">
      <c r="A15180" s="101"/>
      <c r="B15180" s="90"/>
      <c r="C15180" s="90"/>
    </row>
    <row r="15181">
      <c r="A15181" s="101"/>
      <c r="B15181" s="90"/>
      <c r="C15181" s="90"/>
    </row>
    <row r="15182">
      <c r="A15182" s="101"/>
      <c r="B15182" s="90"/>
      <c r="C15182" s="90"/>
    </row>
    <row r="15183">
      <c r="A15183" s="101"/>
      <c r="B15183" s="90"/>
      <c r="C15183" s="90"/>
    </row>
    <row r="15184">
      <c r="A15184" s="101"/>
      <c r="B15184" s="90"/>
      <c r="C15184" s="90"/>
    </row>
    <row r="15185">
      <c r="A15185" s="101"/>
      <c r="B15185" s="90"/>
      <c r="C15185" s="90"/>
    </row>
    <row r="15186">
      <c r="A15186" s="101"/>
      <c r="B15186" s="90"/>
      <c r="C15186" s="90"/>
    </row>
    <row r="15187">
      <c r="A15187" s="101"/>
      <c r="B15187" s="90"/>
      <c r="C15187" s="90"/>
    </row>
    <row r="15188">
      <c r="A15188" s="101"/>
      <c r="B15188" s="90"/>
      <c r="C15188" s="90"/>
    </row>
    <row r="15189">
      <c r="A15189" s="101"/>
      <c r="B15189" s="90"/>
      <c r="C15189" s="90"/>
    </row>
    <row r="15190">
      <c r="A15190" s="101"/>
      <c r="B15190" s="90"/>
      <c r="C15190" s="90"/>
    </row>
    <row r="15191">
      <c r="A15191" s="101"/>
      <c r="B15191" s="90"/>
      <c r="C15191" s="90"/>
    </row>
    <row r="15192">
      <c r="A15192" s="101"/>
      <c r="B15192" s="90"/>
      <c r="C15192" s="90"/>
    </row>
    <row r="15193">
      <c r="A15193" s="101"/>
      <c r="B15193" s="90"/>
      <c r="C15193" s="90"/>
    </row>
    <row r="15194">
      <c r="A15194" s="101"/>
      <c r="B15194" s="90"/>
      <c r="C15194" s="90"/>
    </row>
    <row r="15195">
      <c r="A15195" s="101"/>
      <c r="B15195" s="90"/>
      <c r="C15195" s="90"/>
    </row>
    <row r="15196">
      <c r="A15196" s="101"/>
      <c r="B15196" s="90"/>
      <c r="C15196" s="90"/>
    </row>
    <row r="15197">
      <c r="A15197" s="101"/>
      <c r="B15197" s="90"/>
      <c r="C15197" s="90"/>
    </row>
    <row r="15198">
      <c r="A15198" s="101"/>
      <c r="B15198" s="90"/>
      <c r="C15198" s="90"/>
    </row>
    <row r="15199">
      <c r="A15199" s="101"/>
      <c r="B15199" s="90"/>
      <c r="C15199" s="90"/>
    </row>
    <row r="15200">
      <c r="A15200" s="101"/>
      <c r="B15200" s="90"/>
      <c r="C15200" s="90"/>
    </row>
    <row r="15201">
      <c r="A15201" s="101"/>
      <c r="B15201" s="90"/>
      <c r="C15201" s="90"/>
    </row>
    <row r="15202">
      <c r="A15202" s="101"/>
      <c r="B15202" s="90"/>
      <c r="C15202" s="90"/>
    </row>
    <row r="15203">
      <c r="A15203" s="101"/>
      <c r="B15203" s="90"/>
      <c r="C15203" s="90"/>
    </row>
    <row r="15204">
      <c r="A15204" s="101"/>
      <c r="B15204" s="90"/>
      <c r="C15204" s="90"/>
    </row>
    <row r="15205">
      <c r="A15205" s="101"/>
      <c r="B15205" s="90"/>
      <c r="C15205" s="90"/>
    </row>
    <row r="15206">
      <c r="A15206" s="101"/>
      <c r="B15206" s="90"/>
      <c r="C15206" s="90"/>
    </row>
    <row r="15207">
      <c r="A15207" s="101"/>
      <c r="B15207" s="90"/>
      <c r="C15207" s="90"/>
    </row>
    <row r="15208">
      <c r="A15208" s="101"/>
      <c r="B15208" s="90"/>
      <c r="C15208" s="90"/>
    </row>
    <row r="15209">
      <c r="A15209" s="101"/>
      <c r="B15209" s="90"/>
      <c r="C15209" s="90"/>
    </row>
    <row r="15210">
      <c r="A15210" s="101"/>
      <c r="B15210" s="90"/>
      <c r="C15210" s="90"/>
    </row>
    <row r="15211">
      <c r="A15211" s="101"/>
      <c r="B15211" s="90"/>
      <c r="C15211" s="90"/>
    </row>
    <row r="15212">
      <c r="A15212" s="101"/>
      <c r="B15212" s="90"/>
      <c r="C15212" s="90"/>
    </row>
    <row r="15213">
      <c r="A15213" s="101"/>
      <c r="B15213" s="90"/>
      <c r="C15213" s="90"/>
    </row>
    <row r="15214">
      <c r="A15214" s="101"/>
      <c r="B15214" s="90"/>
      <c r="C15214" s="90"/>
    </row>
    <row r="15215">
      <c r="A15215" s="101"/>
      <c r="B15215" s="90"/>
      <c r="C15215" s="90"/>
    </row>
    <row r="15216">
      <c r="A15216" s="101"/>
      <c r="B15216" s="90"/>
      <c r="C15216" s="90"/>
    </row>
    <row r="15217">
      <c r="A15217" s="101"/>
      <c r="B15217" s="90"/>
      <c r="C15217" s="90"/>
    </row>
    <row r="15218">
      <c r="A15218" s="101"/>
      <c r="B15218" s="90"/>
      <c r="C15218" s="90"/>
    </row>
    <row r="15219">
      <c r="A15219" s="101"/>
      <c r="B15219" s="90"/>
      <c r="C15219" s="90"/>
    </row>
    <row r="15220">
      <c r="A15220" s="101"/>
      <c r="B15220" s="90"/>
      <c r="C15220" s="90"/>
    </row>
    <row r="15221">
      <c r="A15221" s="101"/>
      <c r="B15221" s="90"/>
      <c r="C15221" s="90"/>
    </row>
    <row r="15222">
      <c r="A15222" s="101"/>
      <c r="B15222" s="90"/>
      <c r="C15222" s="90"/>
    </row>
    <row r="15223">
      <c r="A15223" s="101"/>
      <c r="B15223" s="90"/>
      <c r="C15223" s="90"/>
    </row>
    <row r="15224">
      <c r="A15224" s="101"/>
      <c r="B15224" s="90"/>
      <c r="C15224" s="90"/>
    </row>
    <row r="15225">
      <c r="A15225" s="101"/>
      <c r="B15225" s="90"/>
      <c r="C15225" s="90"/>
    </row>
    <row r="15226">
      <c r="A15226" s="101"/>
      <c r="B15226" s="90"/>
      <c r="C15226" s="90"/>
    </row>
    <row r="15227">
      <c r="A15227" s="101"/>
      <c r="B15227" s="90"/>
      <c r="C15227" s="90"/>
    </row>
    <row r="15228">
      <c r="A15228" s="101"/>
      <c r="B15228" s="90"/>
      <c r="C15228" s="90"/>
    </row>
    <row r="15229">
      <c r="A15229" s="101"/>
      <c r="B15229" s="90"/>
      <c r="C15229" s="90"/>
    </row>
    <row r="15230">
      <c r="A15230" s="101"/>
      <c r="B15230" s="90"/>
      <c r="C15230" s="90"/>
    </row>
    <row r="15231">
      <c r="A15231" s="101"/>
      <c r="B15231" s="90"/>
      <c r="C15231" s="90"/>
    </row>
    <row r="15232">
      <c r="A15232" s="101"/>
      <c r="B15232" s="90"/>
      <c r="C15232" s="90"/>
    </row>
    <row r="15233">
      <c r="A15233" s="101"/>
      <c r="B15233" s="90"/>
      <c r="C15233" s="90"/>
    </row>
    <row r="15234">
      <c r="A15234" s="101"/>
      <c r="B15234" s="90"/>
      <c r="C15234" s="90"/>
    </row>
    <row r="15235">
      <c r="A15235" s="101"/>
      <c r="B15235" s="90"/>
      <c r="C15235" s="90"/>
    </row>
    <row r="15236">
      <c r="A15236" s="101"/>
      <c r="B15236" s="90"/>
      <c r="C15236" s="90"/>
    </row>
    <row r="15237">
      <c r="A15237" s="101"/>
      <c r="B15237" s="90"/>
      <c r="C15237" s="90"/>
    </row>
    <row r="15238">
      <c r="A15238" s="101"/>
      <c r="B15238" s="90"/>
      <c r="C15238" s="90"/>
    </row>
    <row r="15239">
      <c r="A15239" s="101"/>
      <c r="B15239" s="90"/>
      <c r="C15239" s="90"/>
    </row>
    <row r="15240">
      <c r="A15240" s="101"/>
      <c r="B15240" s="90"/>
      <c r="C15240" s="90"/>
    </row>
    <row r="15241">
      <c r="A15241" s="101"/>
      <c r="B15241" s="90"/>
      <c r="C15241" s="90"/>
    </row>
    <row r="15242">
      <c r="A15242" s="101"/>
      <c r="B15242" s="90"/>
      <c r="C15242" s="90"/>
    </row>
    <row r="15243">
      <c r="A15243" s="101"/>
      <c r="B15243" s="90"/>
      <c r="C15243" s="90"/>
    </row>
    <row r="15244">
      <c r="A15244" s="101"/>
      <c r="B15244" s="90"/>
      <c r="C15244" s="90"/>
    </row>
    <row r="15245">
      <c r="A15245" s="101"/>
      <c r="B15245" s="90"/>
      <c r="C15245" s="90"/>
    </row>
    <row r="15246">
      <c r="A15246" s="101"/>
      <c r="B15246" s="90"/>
      <c r="C15246" s="90"/>
    </row>
    <row r="15247">
      <c r="A15247" s="101"/>
      <c r="B15247" s="90"/>
      <c r="C15247" s="90"/>
    </row>
    <row r="15248">
      <c r="A15248" s="101"/>
      <c r="B15248" s="90"/>
      <c r="C15248" s="90"/>
    </row>
    <row r="15249">
      <c r="A15249" s="101"/>
      <c r="B15249" s="90"/>
      <c r="C15249" s="90"/>
    </row>
    <row r="15250">
      <c r="A15250" s="101"/>
      <c r="B15250" s="90"/>
      <c r="C15250" s="90"/>
    </row>
    <row r="15251">
      <c r="A15251" s="101"/>
      <c r="B15251" s="90"/>
      <c r="C15251" s="90"/>
    </row>
    <row r="15252">
      <c r="A15252" s="101"/>
      <c r="B15252" s="90"/>
      <c r="C15252" s="90"/>
    </row>
    <row r="15253">
      <c r="A15253" s="101"/>
      <c r="B15253" s="90"/>
      <c r="C15253" s="90"/>
    </row>
    <row r="15254">
      <c r="A15254" s="101"/>
      <c r="B15254" s="90"/>
      <c r="C15254" s="90"/>
    </row>
    <row r="15255">
      <c r="A15255" s="101"/>
      <c r="B15255" s="90"/>
      <c r="C15255" s="90"/>
    </row>
    <row r="15256">
      <c r="A15256" s="101"/>
      <c r="B15256" s="90"/>
      <c r="C15256" s="90"/>
    </row>
    <row r="15257">
      <c r="A15257" s="101"/>
      <c r="B15257" s="90"/>
      <c r="C15257" s="90"/>
    </row>
    <row r="15258">
      <c r="A15258" s="101"/>
      <c r="B15258" s="90"/>
      <c r="C15258" s="90"/>
    </row>
    <row r="15259">
      <c r="A15259" s="101"/>
      <c r="B15259" s="90"/>
      <c r="C15259" s="90"/>
    </row>
    <row r="15260">
      <c r="A15260" s="101"/>
      <c r="B15260" s="90"/>
      <c r="C15260" s="90"/>
    </row>
    <row r="15261">
      <c r="A15261" s="101"/>
      <c r="B15261" s="90"/>
      <c r="C15261" s="90"/>
    </row>
    <row r="15262">
      <c r="A15262" s="101"/>
      <c r="B15262" s="90"/>
      <c r="C15262" s="90"/>
    </row>
    <row r="15263">
      <c r="A15263" s="101"/>
      <c r="B15263" s="90"/>
      <c r="C15263" s="90"/>
    </row>
    <row r="15264">
      <c r="A15264" s="101"/>
      <c r="B15264" s="90"/>
      <c r="C15264" s="90"/>
    </row>
    <row r="15265">
      <c r="A15265" s="101"/>
      <c r="B15265" s="90"/>
      <c r="C15265" s="90"/>
    </row>
    <row r="15266">
      <c r="A15266" s="101"/>
      <c r="B15266" s="90"/>
      <c r="C15266" s="90"/>
    </row>
    <row r="15267">
      <c r="A15267" s="101"/>
      <c r="B15267" s="90"/>
      <c r="C15267" s="90"/>
    </row>
    <row r="15268">
      <c r="A15268" s="101"/>
      <c r="B15268" s="90"/>
      <c r="C15268" s="90"/>
    </row>
    <row r="15269">
      <c r="A15269" s="101"/>
      <c r="B15269" s="90"/>
      <c r="C15269" s="90"/>
    </row>
    <row r="15270">
      <c r="A15270" s="101"/>
      <c r="B15270" s="90"/>
      <c r="C15270" s="90"/>
    </row>
    <row r="15271">
      <c r="A15271" s="101"/>
      <c r="B15271" s="90"/>
      <c r="C15271" s="90"/>
    </row>
    <row r="15272">
      <c r="A15272" s="101"/>
      <c r="B15272" s="90"/>
      <c r="C15272" s="90"/>
    </row>
    <row r="15273">
      <c r="A15273" s="101"/>
      <c r="B15273" s="90"/>
      <c r="C15273" s="90"/>
    </row>
    <row r="15274">
      <c r="A15274" s="101"/>
      <c r="B15274" s="90"/>
      <c r="C15274" s="90"/>
    </row>
    <row r="15275">
      <c r="A15275" s="101"/>
      <c r="B15275" s="90"/>
      <c r="C15275" s="90"/>
    </row>
    <row r="15276">
      <c r="A15276" s="101"/>
      <c r="B15276" s="90"/>
      <c r="C15276" s="90"/>
    </row>
    <row r="15277">
      <c r="A15277" s="101"/>
      <c r="B15277" s="90"/>
      <c r="C15277" s="90"/>
    </row>
    <row r="15278">
      <c r="A15278" s="101"/>
      <c r="B15278" s="90"/>
      <c r="C15278" s="90"/>
    </row>
    <row r="15279">
      <c r="A15279" s="101"/>
      <c r="B15279" s="90"/>
      <c r="C15279" s="90"/>
    </row>
    <row r="15280">
      <c r="A15280" s="101"/>
      <c r="B15280" s="90"/>
      <c r="C15280" s="90"/>
    </row>
    <row r="15281">
      <c r="A15281" s="101"/>
      <c r="B15281" s="90"/>
      <c r="C15281" s="90"/>
    </row>
    <row r="15282">
      <c r="A15282" s="101"/>
      <c r="B15282" s="90"/>
      <c r="C15282" s="90"/>
    </row>
    <row r="15283">
      <c r="A15283" s="101"/>
      <c r="B15283" s="90"/>
      <c r="C15283" s="90"/>
    </row>
    <row r="15284">
      <c r="A15284" s="101"/>
      <c r="B15284" s="90"/>
      <c r="C15284" s="90"/>
    </row>
    <row r="15285">
      <c r="A15285" s="101"/>
      <c r="B15285" s="90"/>
      <c r="C15285" s="90"/>
    </row>
    <row r="15286">
      <c r="A15286" s="101"/>
      <c r="B15286" s="90"/>
      <c r="C15286" s="90"/>
    </row>
    <row r="15287">
      <c r="A15287" s="101"/>
      <c r="B15287" s="90"/>
      <c r="C15287" s="90"/>
    </row>
    <row r="15288">
      <c r="A15288" s="101"/>
      <c r="B15288" s="90"/>
      <c r="C15288" s="90"/>
    </row>
    <row r="15289">
      <c r="A15289" s="101"/>
      <c r="B15289" s="90"/>
      <c r="C15289" s="90"/>
    </row>
    <row r="15290">
      <c r="A15290" s="101"/>
      <c r="B15290" s="90"/>
      <c r="C15290" s="90"/>
    </row>
    <row r="15291">
      <c r="A15291" s="101"/>
      <c r="B15291" s="90"/>
      <c r="C15291" s="90"/>
    </row>
    <row r="15292">
      <c r="A15292" s="101"/>
      <c r="B15292" s="90"/>
      <c r="C15292" s="90"/>
    </row>
    <row r="15293">
      <c r="A15293" s="101"/>
      <c r="B15293" s="90"/>
      <c r="C15293" s="90"/>
    </row>
    <row r="15294">
      <c r="A15294" s="101"/>
      <c r="B15294" s="90"/>
      <c r="C15294" s="90"/>
    </row>
    <row r="15295">
      <c r="A15295" s="101"/>
      <c r="B15295" s="90"/>
      <c r="C15295" s="90"/>
    </row>
    <row r="15296">
      <c r="A15296" s="101"/>
      <c r="B15296" s="90"/>
      <c r="C15296" s="90"/>
    </row>
    <row r="15297">
      <c r="A15297" s="101"/>
      <c r="B15297" s="90"/>
      <c r="C15297" s="90"/>
    </row>
    <row r="15298">
      <c r="A15298" s="101"/>
      <c r="B15298" s="90"/>
      <c r="C15298" s="90"/>
    </row>
    <row r="15299">
      <c r="A15299" s="101"/>
      <c r="B15299" s="90"/>
      <c r="C15299" s="90"/>
    </row>
    <row r="15300">
      <c r="A15300" s="101"/>
      <c r="B15300" s="90"/>
      <c r="C15300" s="90"/>
    </row>
    <row r="15301">
      <c r="A15301" s="101"/>
      <c r="B15301" s="90"/>
      <c r="C15301" s="90"/>
    </row>
    <row r="15302">
      <c r="A15302" s="101"/>
      <c r="B15302" s="90"/>
      <c r="C15302" s="90"/>
    </row>
    <row r="15303">
      <c r="A15303" s="101"/>
      <c r="B15303" s="90"/>
      <c r="C15303" s="90"/>
    </row>
    <row r="15304">
      <c r="A15304" s="101"/>
      <c r="B15304" s="90"/>
      <c r="C15304" s="90"/>
    </row>
    <row r="15305">
      <c r="A15305" s="101"/>
      <c r="B15305" s="90"/>
      <c r="C15305" s="90"/>
    </row>
    <row r="15306">
      <c r="A15306" s="101"/>
      <c r="B15306" s="90"/>
      <c r="C15306" s="90"/>
    </row>
    <row r="15307">
      <c r="A15307" s="101"/>
      <c r="B15307" s="90"/>
      <c r="C15307" s="90"/>
    </row>
    <row r="15308">
      <c r="A15308" s="101"/>
      <c r="B15308" s="90"/>
      <c r="C15308" s="90"/>
    </row>
    <row r="15309">
      <c r="A15309" s="101"/>
      <c r="B15309" s="90"/>
      <c r="C15309" s="90"/>
    </row>
    <row r="15310">
      <c r="A15310" s="101"/>
      <c r="B15310" s="90"/>
      <c r="C15310" s="90"/>
    </row>
    <row r="15311">
      <c r="A15311" s="101"/>
      <c r="B15311" s="90"/>
      <c r="C15311" s="90"/>
    </row>
    <row r="15312">
      <c r="A15312" s="101"/>
      <c r="B15312" s="90"/>
      <c r="C15312" s="90"/>
    </row>
    <row r="15313">
      <c r="A15313" s="101"/>
      <c r="B15313" s="90"/>
      <c r="C15313" s="90"/>
    </row>
    <row r="15314">
      <c r="A15314" s="101"/>
      <c r="B15314" s="90"/>
      <c r="C15314" s="90"/>
    </row>
    <row r="15315">
      <c r="A15315" s="101"/>
      <c r="B15315" s="90"/>
      <c r="C15315" s="90"/>
    </row>
    <row r="15316">
      <c r="A15316" s="101"/>
      <c r="B15316" s="90"/>
      <c r="C15316" s="90"/>
    </row>
    <row r="15317">
      <c r="A15317" s="101"/>
      <c r="B15317" s="90"/>
      <c r="C15317" s="90"/>
    </row>
    <row r="15318">
      <c r="A15318" s="101"/>
      <c r="B15318" s="90"/>
      <c r="C15318" s="90"/>
    </row>
    <row r="15319">
      <c r="A15319" s="101"/>
      <c r="B15319" s="90"/>
      <c r="C15319" s="90"/>
    </row>
    <row r="15320">
      <c r="A15320" s="101"/>
      <c r="B15320" s="90"/>
      <c r="C15320" s="90"/>
    </row>
    <row r="15321">
      <c r="A15321" s="101"/>
      <c r="B15321" s="90"/>
      <c r="C15321" s="90"/>
    </row>
    <row r="15322">
      <c r="A15322" s="101"/>
      <c r="B15322" s="90"/>
      <c r="C15322" s="90"/>
    </row>
    <row r="15323">
      <c r="A15323" s="101"/>
      <c r="B15323" s="90"/>
      <c r="C15323" s="90"/>
    </row>
    <row r="15324">
      <c r="A15324" s="101"/>
      <c r="B15324" s="90"/>
      <c r="C15324" s="90"/>
    </row>
    <row r="15325">
      <c r="A15325" s="101"/>
      <c r="B15325" s="90"/>
      <c r="C15325" s="90"/>
    </row>
    <row r="15326">
      <c r="A15326" s="101"/>
      <c r="B15326" s="90"/>
      <c r="C15326" s="90"/>
    </row>
    <row r="15327">
      <c r="A15327" s="101"/>
      <c r="B15327" s="90"/>
      <c r="C15327" s="90"/>
    </row>
    <row r="15328">
      <c r="A15328" s="101"/>
      <c r="B15328" s="90"/>
      <c r="C15328" s="90"/>
    </row>
    <row r="15329">
      <c r="A15329" s="101"/>
      <c r="B15329" s="90"/>
      <c r="C15329" s="90"/>
    </row>
    <row r="15330">
      <c r="A15330" s="101"/>
      <c r="B15330" s="90"/>
      <c r="C15330" s="90"/>
    </row>
    <row r="15331">
      <c r="A15331" s="101"/>
      <c r="B15331" s="90"/>
      <c r="C15331" s="90"/>
    </row>
    <row r="15332">
      <c r="A15332" s="101"/>
      <c r="B15332" s="90"/>
      <c r="C15332" s="90"/>
    </row>
    <row r="15333">
      <c r="A15333" s="101"/>
      <c r="B15333" s="90"/>
      <c r="C15333" s="90"/>
    </row>
    <row r="15334">
      <c r="A15334" s="101"/>
      <c r="B15334" s="90"/>
      <c r="C15334" s="90"/>
    </row>
    <row r="15335">
      <c r="A15335" s="101"/>
      <c r="B15335" s="90"/>
      <c r="C15335" s="90"/>
    </row>
    <row r="15336">
      <c r="A15336" s="101"/>
      <c r="B15336" s="90"/>
      <c r="C15336" s="90"/>
    </row>
    <row r="15337">
      <c r="A15337" s="101"/>
      <c r="B15337" s="90"/>
      <c r="C15337" s="90"/>
    </row>
    <row r="15338">
      <c r="A15338" s="101"/>
      <c r="B15338" s="90"/>
      <c r="C15338" s="90"/>
    </row>
    <row r="15339">
      <c r="A15339" s="101"/>
      <c r="B15339" s="90"/>
      <c r="C15339" s="90"/>
    </row>
    <row r="15340">
      <c r="A15340" s="101"/>
      <c r="B15340" s="90"/>
      <c r="C15340" s="90"/>
    </row>
    <row r="15341">
      <c r="A15341" s="101"/>
      <c r="B15341" s="90"/>
      <c r="C15341" s="90"/>
    </row>
    <row r="15342">
      <c r="A15342" s="101"/>
      <c r="B15342" s="90"/>
      <c r="C15342" s="90"/>
    </row>
    <row r="15343">
      <c r="A15343" s="101"/>
      <c r="B15343" s="90"/>
      <c r="C15343" s="90"/>
    </row>
    <row r="15344">
      <c r="A15344" s="101"/>
      <c r="B15344" s="90"/>
      <c r="C15344" s="90"/>
    </row>
    <row r="15345">
      <c r="A15345" s="101"/>
      <c r="B15345" s="90"/>
      <c r="C15345" s="90"/>
    </row>
    <row r="15346">
      <c r="A15346" s="101"/>
      <c r="B15346" s="90"/>
      <c r="C15346" s="90"/>
    </row>
    <row r="15347">
      <c r="A15347" s="101"/>
      <c r="B15347" s="90"/>
      <c r="C15347" s="90"/>
    </row>
    <row r="15348">
      <c r="A15348" s="101"/>
      <c r="B15348" s="90"/>
      <c r="C15348" s="90"/>
    </row>
    <row r="15349">
      <c r="A15349" s="101"/>
      <c r="B15349" s="90"/>
      <c r="C15349" s="90"/>
    </row>
    <row r="15350">
      <c r="A15350" s="101"/>
      <c r="B15350" s="90"/>
      <c r="C15350" s="90"/>
    </row>
    <row r="15351">
      <c r="A15351" s="101"/>
      <c r="B15351" s="90"/>
      <c r="C15351" s="90"/>
    </row>
    <row r="15352">
      <c r="A15352" s="101"/>
      <c r="B15352" s="90"/>
      <c r="C15352" s="90"/>
    </row>
    <row r="15353">
      <c r="A15353" s="101"/>
      <c r="B15353" s="90"/>
      <c r="C15353" s="90"/>
    </row>
    <row r="15354">
      <c r="A15354" s="101"/>
      <c r="B15354" s="90"/>
      <c r="C15354" s="90"/>
    </row>
    <row r="15355">
      <c r="A15355" s="101"/>
      <c r="B15355" s="90"/>
      <c r="C15355" s="90"/>
    </row>
    <row r="15356">
      <c r="A15356" s="101"/>
      <c r="B15356" s="90"/>
      <c r="C15356" s="90"/>
    </row>
    <row r="15357">
      <c r="A15357" s="101"/>
      <c r="B15357" s="90"/>
      <c r="C15357" s="90"/>
    </row>
    <row r="15358">
      <c r="A15358" s="101"/>
      <c r="B15358" s="90"/>
      <c r="C15358" s="90"/>
    </row>
    <row r="15359">
      <c r="A15359" s="101"/>
      <c r="B15359" s="90"/>
      <c r="C15359" s="90"/>
    </row>
    <row r="15360">
      <c r="A15360" s="101"/>
      <c r="B15360" s="90"/>
      <c r="C15360" s="90"/>
    </row>
    <row r="15361">
      <c r="A15361" s="101"/>
      <c r="B15361" s="90"/>
      <c r="C15361" s="90"/>
    </row>
    <row r="15362">
      <c r="A15362" s="101"/>
      <c r="B15362" s="90"/>
      <c r="C15362" s="90"/>
    </row>
    <row r="15363">
      <c r="A15363" s="101"/>
      <c r="B15363" s="90"/>
      <c r="C15363" s="90"/>
    </row>
    <row r="15364">
      <c r="A15364" s="101"/>
      <c r="B15364" s="90"/>
      <c r="C15364" s="90"/>
    </row>
    <row r="15365">
      <c r="A15365" s="101"/>
      <c r="B15365" s="90"/>
      <c r="C15365" s="90"/>
    </row>
    <row r="15366">
      <c r="A15366" s="101"/>
      <c r="B15366" s="90"/>
      <c r="C15366" s="90"/>
    </row>
    <row r="15367">
      <c r="A15367" s="101"/>
      <c r="B15367" s="90"/>
      <c r="C15367" s="90"/>
    </row>
    <row r="15368">
      <c r="A15368" s="101"/>
      <c r="B15368" s="90"/>
      <c r="C15368" s="90"/>
    </row>
    <row r="15369">
      <c r="A15369" s="101"/>
      <c r="B15369" s="90"/>
      <c r="C15369" s="90"/>
    </row>
    <row r="15370">
      <c r="A15370" s="101"/>
      <c r="B15370" s="90"/>
      <c r="C15370" s="90"/>
    </row>
    <row r="15371">
      <c r="A15371" s="101"/>
      <c r="B15371" s="90"/>
      <c r="C15371" s="90"/>
    </row>
    <row r="15372">
      <c r="A15372" s="101"/>
      <c r="B15372" s="90"/>
      <c r="C15372" s="90"/>
    </row>
    <row r="15373">
      <c r="A15373" s="101"/>
      <c r="B15373" s="90"/>
      <c r="C15373" s="90"/>
    </row>
    <row r="15374">
      <c r="A15374" s="101"/>
      <c r="B15374" s="90"/>
      <c r="C15374" s="90"/>
    </row>
    <row r="15375">
      <c r="A15375" s="101"/>
      <c r="B15375" s="90"/>
      <c r="C15375" s="90"/>
    </row>
    <row r="15376">
      <c r="A15376" s="101"/>
      <c r="B15376" s="90"/>
      <c r="C15376" s="90"/>
    </row>
    <row r="15377">
      <c r="A15377" s="101"/>
      <c r="B15377" s="90"/>
      <c r="C15377" s="90"/>
    </row>
    <row r="15378">
      <c r="A15378" s="101"/>
      <c r="B15378" s="90"/>
      <c r="C15378" s="90"/>
    </row>
    <row r="15379">
      <c r="A15379" s="101"/>
      <c r="B15379" s="90"/>
      <c r="C15379" s="90"/>
    </row>
    <row r="15380">
      <c r="A15380" s="101"/>
      <c r="B15380" s="90"/>
      <c r="C15380" s="90"/>
    </row>
    <row r="15381">
      <c r="A15381" s="101"/>
      <c r="B15381" s="90"/>
      <c r="C15381" s="90"/>
    </row>
    <row r="15382">
      <c r="A15382" s="101"/>
      <c r="B15382" s="90"/>
      <c r="C15382" s="90"/>
    </row>
    <row r="15383">
      <c r="A15383" s="101"/>
      <c r="B15383" s="90"/>
      <c r="C15383" s="90"/>
    </row>
    <row r="15384">
      <c r="A15384" s="101"/>
      <c r="B15384" s="90"/>
      <c r="C15384" s="90"/>
    </row>
    <row r="15385">
      <c r="A15385" s="101"/>
      <c r="B15385" s="90"/>
      <c r="C15385" s="90"/>
    </row>
    <row r="15386">
      <c r="A15386" s="101"/>
      <c r="B15386" s="90"/>
      <c r="C15386" s="90"/>
    </row>
    <row r="15387">
      <c r="A15387" s="101"/>
      <c r="B15387" s="90"/>
      <c r="C15387" s="90"/>
    </row>
    <row r="15388">
      <c r="A15388" s="101"/>
      <c r="B15388" s="90"/>
      <c r="C15388" s="90"/>
    </row>
    <row r="15389">
      <c r="A15389" s="101"/>
      <c r="B15389" s="90"/>
      <c r="C15389" s="90"/>
    </row>
    <row r="15390">
      <c r="A15390" s="101"/>
      <c r="B15390" s="90"/>
      <c r="C15390" s="90"/>
    </row>
    <row r="15391">
      <c r="A15391" s="101"/>
      <c r="B15391" s="90"/>
      <c r="C15391" s="90"/>
    </row>
    <row r="15392">
      <c r="A15392" s="101"/>
      <c r="B15392" s="90"/>
      <c r="C15392" s="90"/>
    </row>
    <row r="15393">
      <c r="A15393" s="101"/>
      <c r="B15393" s="90"/>
      <c r="C15393" s="90"/>
    </row>
    <row r="15394">
      <c r="A15394" s="101"/>
      <c r="B15394" s="90"/>
      <c r="C15394" s="90"/>
    </row>
    <row r="15395">
      <c r="A15395" s="101"/>
      <c r="B15395" s="90"/>
      <c r="C15395" s="90"/>
    </row>
    <row r="15396">
      <c r="A15396" s="101"/>
      <c r="B15396" s="90"/>
      <c r="C15396" s="90"/>
    </row>
    <row r="15397">
      <c r="A15397" s="101"/>
      <c r="B15397" s="90"/>
      <c r="C15397" s="90"/>
    </row>
    <row r="15398">
      <c r="A15398" s="101"/>
      <c r="B15398" s="90"/>
      <c r="C15398" s="90"/>
    </row>
    <row r="15399">
      <c r="A15399" s="101"/>
      <c r="B15399" s="90"/>
      <c r="C15399" s="90"/>
    </row>
    <row r="15400">
      <c r="A15400" s="101"/>
      <c r="B15400" s="90"/>
      <c r="C15400" s="90"/>
    </row>
    <row r="15401">
      <c r="A15401" s="101"/>
      <c r="B15401" s="90"/>
      <c r="C15401" s="90"/>
    </row>
    <row r="15402">
      <c r="A15402" s="101"/>
      <c r="B15402" s="90"/>
      <c r="C15402" s="90"/>
    </row>
    <row r="15403">
      <c r="A15403" s="101"/>
      <c r="B15403" s="90"/>
      <c r="C15403" s="90"/>
    </row>
    <row r="15404">
      <c r="A15404" s="101"/>
      <c r="B15404" s="90"/>
      <c r="C15404" s="90"/>
    </row>
    <row r="15405">
      <c r="A15405" s="101"/>
      <c r="B15405" s="90"/>
      <c r="C15405" s="90"/>
    </row>
    <row r="15406">
      <c r="A15406" s="101"/>
      <c r="B15406" s="90"/>
      <c r="C15406" s="90"/>
    </row>
    <row r="15407">
      <c r="A15407" s="101"/>
      <c r="B15407" s="90"/>
      <c r="C15407" s="90"/>
    </row>
    <row r="15408">
      <c r="A15408" s="101"/>
      <c r="B15408" s="90"/>
      <c r="C15408" s="90"/>
    </row>
    <row r="15409">
      <c r="A15409" s="101"/>
      <c r="B15409" s="90"/>
      <c r="C15409" s="90"/>
    </row>
    <row r="15410">
      <c r="A15410" s="101"/>
      <c r="B15410" s="90"/>
      <c r="C15410" s="90"/>
    </row>
    <row r="15411">
      <c r="A15411" s="101"/>
      <c r="B15411" s="90"/>
      <c r="C15411" s="90"/>
    </row>
    <row r="15412">
      <c r="A15412" s="101"/>
      <c r="B15412" s="90"/>
      <c r="C15412" s="90"/>
    </row>
    <row r="15413">
      <c r="A15413" s="101"/>
      <c r="B15413" s="90"/>
      <c r="C15413" s="90"/>
    </row>
    <row r="15414">
      <c r="A15414" s="101"/>
      <c r="B15414" s="90"/>
      <c r="C15414" s="90"/>
    </row>
    <row r="15415">
      <c r="A15415" s="101"/>
      <c r="B15415" s="90"/>
      <c r="C15415" s="90"/>
    </row>
    <row r="15416">
      <c r="A15416" s="101"/>
      <c r="B15416" s="90"/>
      <c r="C15416" s="90"/>
    </row>
    <row r="15417">
      <c r="A15417" s="101"/>
      <c r="B15417" s="90"/>
      <c r="C15417" s="90"/>
    </row>
    <row r="15418">
      <c r="A15418" s="101"/>
      <c r="B15418" s="90"/>
      <c r="C15418" s="90"/>
    </row>
    <row r="15419">
      <c r="A15419" s="101"/>
      <c r="B15419" s="90"/>
      <c r="C15419" s="90"/>
    </row>
    <row r="15420">
      <c r="A15420" s="101"/>
      <c r="B15420" s="90"/>
      <c r="C15420" s="90"/>
    </row>
    <row r="15421">
      <c r="A15421" s="101"/>
      <c r="B15421" s="90"/>
      <c r="C15421" s="90"/>
    </row>
    <row r="15422">
      <c r="A15422" s="101"/>
      <c r="B15422" s="90"/>
      <c r="C15422" s="90"/>
    </row>
    <row r="15423">
      <c r="A15423" s="101"/>
      <c r="B15423" s="90"/>
      <c r="C15423" s="90"/>
    </row>
    <row r="15424">
      <c r="A15424" s="101"/>
      <c r="B15424" s="90"/>
      <c r="C15424" s="90"/>
    </row>
    <row r="15425">
      <c r="A15425" s="101"/>
      <c r="B15425" s="90"/>
      <c r="C15425" s="90"/>
    </row>
    <row r="15426">
      <c r="A15426" s="101"/>
      <c r="B15426" s="90"/>
      <c r="C15426" s="90"/>
    </row>
    <row r="15427">
      <c r="A15427" s="101"/>
      <c r="B15427" s="90"/>
      <c r="C15427" s="90"/>
    </row>
    <row r="15428">
      <c r="A15428" s="101"/>
      <c r="B15428" s="90"/>
      <c r="C15428" s="90"/>
    </row>
    <row r="15429">
      <c r="A15429" s="101"/>
      <c r="B15429" s="90"/>
      <c r="C15429" s="90"/>
    </row>
    <row r="15430">
      <c r="A15430" s="101"/>
      <c r="B15430" s="90"/>
      <c r="C15430" s="90"/>
    </row>
    <row r="15431">
      <c r="A15431" s="101"/>
      <c r="B15431" s="90"/>
      <c r="C15431" s="90"/>
    </row>
    <row r="15432">
      <c r="A15432" s="101"/>
      <c r="B15432" s="90"/>
      <c r="C15432" s="90"/>
    </row>
    <row r="15433">
      <c r="A15433" s="101"/>
      <c r="B15433" s="90"/>
      <c r="C15433" s="90"/>
    </row>
    <row r="15434">
      <c r="A15434" s="101"/>
      <c r="B15434" s="90"/>
      <c r="C15434" s="90"/>
    </row>
    <row r="15435">
      <c r="A15435" s="101"/>
      <c r="B15435" s="90"/>
      <c r="C15435" s="90"/>
    </row>
    <row r="15436">
      <c r="A15436" s="101"/>
      <c r="B15436" s="90"/>
      <c r="C15436" s="90"/>
    </row>
    <row r="15437">
      <c r="A15437" s="101"/>
      <c r="B15437" s="90"/>
      <c r="C15437" s="90"/>
    </row>
    <row r="15438">
      <c r="A15438" s="101"/>
      <c r="B15438" s="90"/>
      <c r="C15438" s="90"/>
    </row>
    <row r="15439">
      <c r="A15439" s="101"/>
      <c r="B15439" s="90"/>
      <c r="C15439" s="90"/>
    </row>
    <row r="15440">
      <c r="A15440" s="101"/>
      <c r="B15440" s="90"/>
      <c r="C15440" s="90"/>
    </row>
    <row r="15441">
      <c r="A15441" s="101"/>
      <c r="B15441" s="90"/>
      <c r="C15441" s="90"/>
    </row>
    <row r="15442">
      <c r="A15442" s="101"/>
      <c r="B15442" s="90"/>
      <c r="C15442" s="90"/>
    </row>
    <row r="15443">
      <c r="A15443" s="101"/>
      <c r="B15443" s="90"/>
      <c r="C15443" s="90"/>
    </row>
    <row r="15444">
      <c r="A15444" s="101"/>
      <c r="B15444" s="90"/>
      <c r="C15444" s="90"/>
    </row>
    <row r="15445">
      <c r="A15445" s="101"/>
      <c r="B15445" s="90"/>
      <c r="C15445" s="90"/>
    </row>
    <row r="15446">
      <c r="A15446" s="101"/>
      <c r="B15446" s="90"/>
      <c r="C15446" s="90"/>
    </row>
    <row r="15447">
      <c r="A15447" s="101"/>
      <c r="B15447" s="90"/>
      <c r="C15447" s="90"/>
    </row>
    <row r="15448">
      <c r="A15448" s="101"/>
      <c r="B15448" s="90"/>
      <c r="C15448" s="90"/>
    </row>
    <row r="15449">
      <c r="A15449" s="101"/>
      <c r="B15449" s="90"/>
      <c r="C15449" s="90"/>
    </row>
    <row r="15450">
      <c r="A15450" s="101"/>
      <c r="B15450" s="90"/>
      <c r="C15450" s="90"/>
    </row>
    <row r="15451">
      <c r="A15451" s="101"/>
      <c r="B15451" s="90"/>
      <c r="C15451" s="90"/>
    </row>
    <row r="15452">
      <c r="A15452" s="101"/>
      <c r="B15452" s="90"/>
      <c r="C15452" s="90"/>
    </row>
    <row r="15453">
      <c r="A15453" s="101"/>
      <c r="B15453" s="90"/>
      <c r="C15453" s="90"/>
    </row>
    <row r="15454">
      <c r="A15454" s="101"/>
      <c r="B15454" s="90"/>
      <c r="C15454" s="90"/>
    </row>
    <row r="15455">
      <c r="A15455" s="101"/>
      <c r="B15455" s="90"/>
      <c r="C15455" s="90"/>
    </row>
    <row r="15456">
      <c r="A15456" s="101"/>
      <c r="B15456" s="90"/>
      <c r="C15456" s="90"/>
    </row>
    <row r="15457">
      <c r="A15457" s="101"/>
      <c r="B15457" s="90"/>
      <c r="C15457" s="90"/>
    </row>
    <row r="15458">
      <c r="A15458" s="101"/>
      <c r="B15458" s="90"/>
      <c r="C15458" s="90"/>
    </row>
    <row r="15459">
      <c r="A15459" s="101"/>
      <c r="B15459" s="90"/>
      <c r="C15459" s="90"/>
    </row>
    <row r="15460">
      <c r="A15460" s="101"/>
      <c r="B15460" s="90"/>
      <c r="C15460" s="90"/>
    </row>
    <row r="15461">
      <c r="A15461" s="101"/>
      <c r="B15461" s="90"/>
      <c r="C15461" s="90"/>
    </row>
    <row r="15462">
      <c r="A15462" s="101"/>
      <c r="B15462" s="90"/>
      <c r="C15462" s="90"/>
    </row>
    <row r="15463">
      <c r="A15463" s="101"/>
      <c r="B15463" s="90"/>
      <c r="C15463" s="90"/>
    </row>
    <row r="15464">
      <c r="A15464" s="101"/>
      <c r="B15464" s="90"/>
      <c r="C15464" s="90"/>
    </row>
    <row r="15465">
      <c r="A15465" s="101"/>
      <c r="B15465" s="90"/>
      <c r="C15465" s="90"/>
    </row>
    <row r="15466">
      <c r="A15466" s="101"/>
      <c r="B15466" s="90"/>
      <c r="C15466" s="90"/>
    </row>
    <row r="15467">
      <c r="A15467" s="101"/>
      <c r="B15467" s="90"/>
      <c r="C15467" s="90"/>
    </row>
    <row r="15468">
      <c r="A15468" s="101"/>
      <c r="B15468" s="90"/>
      <c r="C15468" s="90"/>
    </row>
    <row r="15469">
      <c r="A15469" s="101"/>
      <c r="B15469" s="90"/>
      <c r="C15469" s="90"/>
    </row>
    <row r="15470">
      <c r="A15470" s="101"/>
      <c r="B15470" s="90"/>
      <c r="C15470" s="90"/>
    </row>
    <row r="15471">
      <c r="A15471" s="101"/>
      <c r="B15471" s="90"/>
      <c r="C15471" s="90"/>
    </row>
    <row r="15472">
      <c r="A15472" s="101"/>
      <c r="B15472" s="90"/>
      <c r="C15472" s="90"/>
    </row>
    <row r="15473">
      <c r="A15473" s="101"/>
      <c r="B15473" s="90"/>
      <c r="C15473" s="90"/>
    </row>
    <row r="15474">
      <c r="A15474" s="101"/>
      <c r="B15474" s="90"/>
      <c r="C15474" s="90"/>
    </row>
    <row r="15475">
      <c r="A15475" s="101"/>
      <c r="B15475" s="90"/>
      <c r="C15475" s="90"/>
    </row>
    <row r="15476">
      <c r="A15476" s="101"/>
      <c r="B15476" s="90"/>
      <c r="C15476" s="90"/>
    </row>
    <row r="15477">
      <c r="A15477" s="101"/>
      <c r="B15477" s="90"/>
      <c r="C15477" s="90"/>
    </row>
    <row r="15478">
      <c r="A15478" s="101"/>
      <c r="B15478" s="90"/>
      <c r="C15478" s="90"/>
    </row>
    <row r="15479">
      <c r="A15479" s="101"/>
      <c r="B15479" s="90"/>
      <c r="C15479" s="90"/>
    </row>
    <row r="15480">
      <c r="A15480" s="101"/>
      <c r="B15480" s="90"/>
      <c r="C15480" s="90"/>
    </row>
    <row r="15481">
      <c r="A15481" s="101"/>
      <c r="B15481" s="90"/>
      <c r="C15481" s="90"/>
    </row>
    <row r="15482">
      <c r="A15482" s="101"/>
      <c r="B15482" s="90"/>
      <c r="C15482" s="90"/>
    </row>
    <row r="15483">
      <c r="A15483" s="101"/>
      <c r="B15483" s="90"/>
      <c r="C15483" s="90"/>
    </row>
    <row r="15484">
      <c r="A15484" s="101"/>
      <c r="B15484" s="90"/>
      <c r="C15484" s="90"/>
    </row>
    <row r="15485">
      <c r="A15485" s="101"/>
      <c r="B15485" s="90"/>
      <c r="C15485" s="90"/>
    </row>
    <row r="15486">
      <c r="A15486" s="101"/>
      <c r="B15486" s="90"/>
      <c r="C15486" s="90"/>
    </row>
    <row r="15487">
      <c r="A15487" s="101"/>
      <c r="B15487" s="90"/>
      <c r="C15487" s="90"/>
    </row>
    <row r="15488">
      <c r="A15488" s="101"/>
      <c r="B15488" s="90"/>
      <c r="C15488" s="90"/>
    </row>
    <row r="15489">
      <c r="A15489" s="101"/>
      <c r="B15489" s="90"/>
      <c r="C15489" s="90"/>
    </row>
    <row r="15490">
      <c r="A15490" s="101"/>
      <c r="B15490" s="90"/>
      <c r="C15490" s="90"/>
    </row>
    <row r="15491">
      <c r="A15491" s="101"/>
      <c r="B15491" s="90"/>
      <c r="C15491" s="90"/>
    </row>
    <row r="15492">
      <c r="A15492" s="101"/>
      <c r="B15492" s="90"/>
      <c r="C15492" s="90"/>
    </row>
    <row r="15493">
      <c r="A15493" s="101"/>
      <c r="B15493" s="90"/>
      <c r="C15493" s="90"/>
    </row>
    <row r="15494">
      <c r="A15494" s="101"/>
      <c r="B15494" s="90"/>
      <c r="C15494" s="90"/>
    </row>
    <row r="15495">
      <c r="A15495" s="101"/>
      <c r="B15495" s="90"/>
      <c r="C15495" s="90"/>
    </row>
    <row r="15496">
      <c r="A15496" s="101"/>
      <c r="B15496" s="90"/>
      <c r="C15496" s="90"/>
    </row>
    <row r="15497">
      <c r="A15497" s="101"/>
      <c r="B15497" s="90"/>
      <c r="C15497" s="90"/>
    </row>
    <row r="15498">
      <c r="A15498" s="101"/>
      <c r="B15498" s="90"/>
      <c r="C15498" s="90"/>
    </row>
    <row r="15499">
      <c r="A15499" s="101"/>
      <c r="B15499" s="90"/>
      <c r="C15499" s="90"/>
    </row>
    <row r="15500">
      <c r="A15500" s="101"/>
      <c r="B15500" s="90"/>
      <c r="C15500" s="90"/>
    </row>
    <row r="15501">
      <c r="A15501" s="101"/>
      <c r="B15501" s="90"/>
      <c r="C15501" s="90"/>
    </row>
    <row r="15502">
      <c r="A15502" s="101"/>
      <c r="B15502" s="90"/>
      <c r="C15502" s="90"/>
    </row>
    <row r="15503">
      <c r="A15503" s="101"/>
      <c r="B15503" s="90"/>
      <c r="C15503" s="90"/>
    </row>
    <row r="15504">
      <c r="A15504" s="101"/>
      <c r="B15504" s="90"/>
      <c r="C15504" s="90"/>
    </row>
    <row r="15505">
      <c r="A15505" s="101"/>
      <c r="B15505" s="90"/>
      <c r="C15505" s="90"/>
    </row>
    <row r="15506">
      <c r="A15506" s="101"/>
      <c r="B15506" s="90"/>
      <c r="C15506" s="90"/>
    </row>
    <row r="15507">
      <c r="A15507" s="101"/>
      <c r="B15507" s="90"/>
      <c r="C15507" s="90"/>
    </row>
    <row r="15508">
      <c r="A15508" s="101"/>
      <c r="B15508" s="90"/>
      <c r="C15508" s="90"/>
    </row>
    <row r="15509">
      <c r="A15509" s="101"/>
      <c r="B15509" s="90"/>
      <c r="C15509" s="90"/>
    </row>
    <row r="15510">
      <c r="A15510" s="101"/>
      <c r="B15510" s="90"/>
      <c r="C15510" s="90"/>
    </row>
    <row r="15511">
      <c r="A15511" s="101"/>
      <c r="B15511" s="90"/>
      <c r="C15511" s="90"/>
    </row>
    <row r="15512">
      <c r="A15512" s="101"/>
      <c r="B15512" s="90"/>
      <c r="C15512" s="90"/>
    </row>
    <row r="15513">
      <c r="A15513" s="101"/>
      <c r="B15513" s="90"/>
      <c r="C15513" s="90"/>
    </row>
    <row r="15514">
      <c r="A15514" s="101"/>
      <c r="B15514" s="90"/>
      <c r="C15514" s="90"/>
    </row>
    <row r="15515">
      <c r="A15515" s="101"/>
      <c r="B15515" s="90"/>
      <c r="C15515" s="90"/>
    </row>
    <row r="15516">
      <c r="A15516" s="101"/>
      <c r="B15516" s="90"/>
      <c r="C15516" s="90"/>
    </row>
    <row r="15517">
      <c r="A15517" s="101"/>
      <c r="B15517" s="90"/>
      <c r="C15517" s="90"/>
    </row>
    <row r="15518">
      <c r="A15518" s="101"/>
      <c r="B15518" s="90"/>
      <c r="C15518" s="90"/>
    </row>
    <row r="15519">
      <c r="A15519" s="101"/>
      <c r="B15519" s="90"/>
      <c r="C15519" s="90"/>
    </row>
    <row r="15520">
      <c r="A15520" s="101"/>
      <c r="B15520" s="90"/>
      <c r="C15520" s="90"/>
    </row>
    <row r="15521">
      <c r="A15521" s="101"/>
      <c r="B15521" s="90"/>
      <c r="C15521" s="90"/>
    </row>
    <row r="15522">
      <c r="A15522" s="101"/>
      <c r="B15522" s="90"/>
      <c r="C15522" s="90"/>
    </row>
    <row r="15523">
      <c r="A15523" s="101"/>
      <c r="B15523" s="90"/>
      <c r="C15523" s="90"/>
    </row>
    <row r="15524">
      <c r="A15524" s="101"/>
      <c r="B15524" s="90"/>
      <c r="C15524" s="90"/>
    </row>
    <row r="15525">
      <c r="A15525" s="101"/>
      <c r="B15525" s="90"/>
      <c r="C15525" s="90"/>
    </row>
    <row r="15526">
      <c r="A15526" s="101"/>
      <c r="B15526" s="90"/>
      <c r="C15526" s="90"/>
    </row>
    <row r="15527">
      <c r="A15527" s="101"/>
      <c r="B15527" s="90"/>
      <c r="C15527" s="90"/>
    </row>
    <row r="15528">
      <c r="A15528" s="101"/>
      <c r="B15528" s="90"/>
      <c r="C15528" s="90"/>
    </row>
    <row r="15529">
      <c r="A15529" s="101"/>
      <c r="B15529" s="90"/>
      <c r="C15529" s="90"/>
    </row>
    <row r="15530">
      <c r="A15530" s="101"/>
      <c r="B15530" s="90"/>
      <c r="C15530" s="90"/>
    </row>
    <row r="15531">
      <c r="A15531" s="101"/>
      <c r="B15531" s="90"/>
      <c r="C15531" s="90"/>
    </row>
    <row r="15532">
      <c r="A15532" s="101"/>
      <c r="B15532" s="90"/>
      <c r="C15532" s="90"/>
    </row>
    <row r="15533">
      <c r="A15533" s="101"/>
      <c r="B15533" s="90"/>
      <c r="C15533" s="90"/>
    </row>
    <row r="15534">
      <c r="A15534" s="101"/>
      <c r="B15534" s="90"/>
      <c r="C15534" s="90"/>
    </row>
    <row r="15535">
      <c r="A15535" s="101"/>
      <c r="B15535" s="90"/>
      <c r="C15535" s="90"/>
    </row>
    <row r="15536">
      <c r="A15536" s="101"/>
      <c r="B15536" s="90"/>
      <c r="C15536" s="90"/>
    </row>
    <row r="15537">
      <c r="A15537" s="101"/>
      <c r="B15537" s="90"/>
      <c r="C15537" s="90"/>
    </row>
    <row r="15538">
      <c r="A15538" s="101"/>
      <c r="B15538" s="90"/>
      <c r="C15538" s="90"/>
    </row>
    <row r="15539">
      <c r="A15539" s="101"/>
      <c r="B15539" s="90"/>
      <c r="C15539" s="90"/>
    </row>
    <row r="15540">
      <c r="A15540" s="101"/>
      <c r="B15540" s="90"/>
      <c r="C15540" s="90"/>
    </row>
    <row r="15541">
      <c r="A15541" s="101"/>
      <c r="B15541" s="90"/>
      <c r="C15541" s="90"/>
    </row>
    <row r="15542">
      <c r="A15542" s="101"/>
      <c r="B15542" s="90"/>
      <c r="C15542" s="90"/>
    </row>
    <row r="15543">
      <c r="A15543" s="101"/>
      <c r="B15543" s="90"/>
      <c r="C15543" s="90"/>
    </row>
    <row r="15544">
      <c r="A15544" s="101"/>
      <c r="B15544" s="90"/>
      <c r="C15544" s="90"/>
    </row>
    <row r="15545">
      <c r="A15545" s="101"/>
      <c r="B15545" s="90"/>
      <c r="C15545" s="90"/>
    </row>
    <row r="15546">
      <c r="A15546" s="101"/>
      <c r="B15546" s="90"/>
      <c r="C15546" s="90"/>
    </row>
    <row r="15547">
      <c r="A15547" s="101"/>
      <c r="B15547" s="90"/>
      <c r="C15547" s="90"/>
    </row>
    <row r="15548">
      <c r="A15548" s="101"/>
      <c r="B15548" s="90"/>
      <c r="C15548" s="90"/>
    </row>
    <row r="15549">
      <c r="A15549" s="101"/>
      <c r="B15549" s="90"/>
      <c r="C15549" s="90"/>
    </row>
    <row r="15550">
      <c r="A15550" s="101"/>
      <c r="B15550" s="90"/>
      <c r="C15550" s="90"/>
    </row>
    <row r="15551">
      <c r="A15551" s="101"/>
      <c r="B15551" s="90"/>
      <c r="C15551" s="90"/>
    </row>
    <row r="15552">
      <c r="A15552" s="101"/>
      <c r="B15552" s="90"/>
      <c r="C15552" s="90"/>
    </row>
    <row r="15553">
      <c r="A15553" s="101"/>
      <c r="B15553" s="90"/>
      <c r="C15553" s="90"/>
    </row>
    <row r="15554">
      <c r="A15554" s="101"/>
      <c r="B15554" s="90"/>
      <c r="C15554" s="90"/>
    </row>
    <row r="15555">
      <c r="A15555" s="101"/>
      <c r="B15555" s="90"/>
      <c r="C15555" s="90"/>
    </row>
    <row r="15556">
      <c r="A15556" s="101"/>
      <c r="B15556" s="90"/>
      <c r="C15556" s="90"/>
    </row>
    <row r="15557">
      <c r="A15557" s="101"/>
      <c r="B15557" s="90"/>
      <c r="C15557" s="90"/>
    </row>
    <row r="15558">
      <c r="A15558" s="101"/>
      <c r="B15558" s="90"/>
      <c r="C15558" s="90"/>
    </row>
    <row r="15559">
      <c r="A15559" s="101"/>
      <c r="B15559" s="90"/>
      <c r="C15559" s="90"/>
    </row>
    <row r="15560">
      <c r="A15560" s="101"/>
      <c r="B15560" s="90"/>
      <c r="C15560" s="90"/>
    </row>
    <row r="15561">
      <c r="A15561" s="101"/>
      <c r="B15561" s="90"/>
      <c r="C15561" s="90"/>
    </row>
    <row r="15562">
      <c r="A15562" s="101"/>
      <c r="B15562" s="90"/>
      <c r="C15562" s="90"/>
    </row>
    <row r="15563">
      <c r="A15563" s="101"/>
      <c r="B15563" s="90"/>
      <c r="C15563" s="90"/>
    </row>
    <row r="15564">
      <c r="A15564" s="101"/>
      <c r="B15564" s="90"/>
      <c r="C15564" s="90"/>
    </row>
    <row r="15565">
      <c r="A15565" s="101"/>
      <c r="B15565" s="90"/>
      <c r="C15565" s="90"/>
    </row>
    <row r="15566">
      <c r="A15566" s="101"/>
      <c r="B15566" s="90"/>
      <c r="C15566" s="90"/>
    </row>
    <row r="15567">
      <c r="A15567" s="101"/>
      <c r="B15567" s="90"/>
      <c r="C15567" s="90"/>
    </row>
    <row r="15568">
      <c r="A15568" s="101"/>
      <c r="B15568" s="90"/>
      <c r="C15568" s="90"/>
    </row>
    <row r="15569">
      <c r="A15569" s="101"/>
      <c r="B15569" s="90"/>
      <c r="C15569" s="90"/>
    </row>
    <row r="15570">
      <c r="A15570" s="101"/>
      <c r="B15570" s="90"/>
      <c r="C15570" s="90"/>
    </row>
    <row r="15571">
      <c r="A15571" s="101"/>
      <c r="B15571" s="90"/>
      <c r="C15571" s="90"/>
    </row>
    <row r="15572">
      <c r="A15572" s="101"/>
      <c r="B15572" s="90"/>
      <c r="C15572" s="90"/>
    </row>
    <row r="15573">
      <c r="A15573" s="101"/>
      <c r="B15573" s="90"/>
      <c r="C15573" s="90"/>
    </row>
    <row r="15574">
      <c r="A15574" s="101"/>
      <c r="B15574" s="90"/>
      <c r="C15574" s="90"/>
    </row>
    <row r="15575">
      <c r="A15575" s="101"/>
      <c r="B15575" s="90"/>
      <c r="C15575" s="90"/>
    </row>
    <row r="15576">
      <c r="A15576" s="101"/>
      <c r="B15576" s="90"/>
      <c r="C15576" s="90"/>
    </row>
    <row r="15577">
      <c r="A15577" s="101"/>
      <c r="B15577" s="90"/>
      <c r="C15577" s="90"/>
    </row>
    <row r="15578">
      <c r="A15578" s="101"/>
      <c r="B15578" s="90"/>
      <c r="C15578" s="90"/>
    </row>
    <row r="15579">
      <c r="A15579" s="101"/>
      <c r="B15579" s="90"/>
      <c r="C15579" s="90"/>
    </row>
    <row r="15580">
      <c r="A15580" s="101"/>
      <c r="B15580" s="90"/>
      <c r="C15580" s="90"/>
    </row>
    <row r="15581">
      <c r="A15581" s="101"/>
      <c r="B15581" s="90"/>
      <c r="C15581" s="90"/>
    </row>
    <row r="15582">
      <c r="A15582" s="101"/>
      <c r="B15582" s="90"/>
      <c r="C15582" s="90"/>
    </row>
    <row r="15583">
      <c r="A15583" s="101"/>
      <c r="B15583" s="90"/>
      <c r="C15583" s="90"/>
    </row>
    <row r="15584">
      <c r="A15584" s="101"/>
      <c r="B15584" s="90"/>
      <c r="C15584" s="90"/>
    </row>
    <row r="15585">
      <c r="A15585" s="101"/>
      <c r="B15585" s="90"/>
      <c r="C15585" s="90"/>
    </row>
    <row r="15586">
      <c r="A15586" s="101"/>
      <c r="B15586" s="90"/>
      <c r="C15586" s="90"/>
    </row>
    <row r="15587">
      <c r="A15587" s="101"/>
      <c r="B15587" s="90"/>
      <c r="C15587" s="90"/>
    </row>
    <row r="15588">
      <c r="A15588" s="101"/>
      <c r="B15588" s="90"/>
      <c r="C15588" s="90"/>
    </row>
    <row r="15589">
      <c r="A15589" s="101"/>
      <c r="B15589" s="90"/>
      <c r="C15589" s="90"/>
    </row>
    <row r="15590">
      <c r="A15590" s="101"/>
      <c r="B15590" s="90"/>
      <c r="C15590" s="90"/>
    </row>
    <row r="15591">
      <c r="A15591" s="101"/>
      <c r="B15591" s="90"/>
      <c r="C15591" s="90"/>
    </row>
    <row r="15592">
      <c r="A15592" s="101"/>
      <c r="B15592" s="90"/>
      <c r="C15592" s="90"/>
    </row>
    <row r="15593">
      <c r="A15593" s="101"/>
      <c r="B15593" s="90"/>
      <c r="C15593" s="90"/>
    </row>
    <row r="15594">
      <c r="A15594" s="101"/>
      <c r="B15594" s="90"/>
      <c r="C15594" s="90"/>
    </row>
    <row r="15595">
      <c r="A15595" s="101"/>
      <c r="B15595" s="90"/>
      <c r="C15595" s="90"/>
    </row>
    <row r="15596">
      <c r="A15596" s="101"/>
      <c r="B15596" s="90"/>
      <c r="C15596" s="90"/>
    </row>
    <row r="15597">
      <c r="A15597" s="101"/>
      <c r="B15597" s="90"/>
      <c r="C15597" s="90"/>
    </row>
    <row r="15598">
      <c r="A15598" s="101"/>
      <c r="B15598" s="90"/>
      <c r="C15598" s="90"/>
    </row>
    <row r="15599">
      <c r="A15599" s="101"/>
      <c r="B15599" s="90"/>
      <c r="C15599" s="90"/>
    </row>
    <row r="15600">
      <c r="A15600" s="101"/>
      <c r="B15600" s="90"/>
      <c r="C15600" s="90"/>
    </row>
    <row r="15601">
      <c r="A15601" s="101"/>
      <c r="B15601" s="90"/>
      <c r="C15601" s="90"/>
    </row>
    <row r="15602">
      <c r="A15602" s="101"/>
      <c r="B15602" s="90"/>
      <c r="C15602" s="90"/>
    </row>
    <row r="15603">
      <c r="A15603" s="101"/>
      <c r="B15603" s="90"/>
      <c r="C15603" s="90"/>
    </row>
    <row r="15604">
      <c r="A15604" s="101"/>
      <c r="B15604" s="90"/>
      <c r="C15604" s="90"/>
    </row>
    <row r="15605">
      <c r="A15605" s="101"/>
      <c r="B15605" s="90"/>
      <c r="C15605" s="90"/>
    </row>
    <row r="15606">
      <c r="A15606" s="101"/>
      <c r="B15606" s="90"/>
      <c r="C15606" s="90"/>
    </row>
    <row r="15607">
      <c r="A15607" s="101"/>
      <c r="B15607" s="90"/>
      <c r="C15607" s="90"/>
    </row>
    <row r="15608">
      <c r="A15608" s="101"/>
      <c r="B15608" s="90"/>
      <c r="C15608" s="90"/>
    </row>
    <row r="15609">
      <c r="A15609" s="101"/>
      <c r="B15609" s="90"/>
      <c r="C15609" s="90"/>
    </row>
    <row r="15610">
      <c r="A15610" s="101"/>
      <c r="B15610" s="90"/>
      <c r="C15610" s="90"/>
    </row>
    <row r="15611">
      <c r="A15611" s="101"/>
      <c r="B15611" s="90"/>
      <c r="C15611" s="90"/>
    </row>
    <row r="15612">
      <c r="A15612" s="101"/>
      <c r="B15612" s="90"/>
      <c r="C15612" s="90"/>
    </row>
    <row r="15613">
      <c r="A15613" s="101"/>
      <c r="B15613" s="90"/>
      <c r="C15613" s="90"/>
    </row>
    <row r="15614">
      <c r="A15614" s="101"/>
      <c r="B15614" s="90"/>
      <c r="C15614" s="90"/>
    </row>
    <row r="15615">
      <c r="A15615" s="101"/>
      <c r="B15615" s="90"/>
      <c r="C15615" s="90"/>
    </row>
    <row r="15616">
      <c r="A15616" s="101"/>
      <c r="B15616" s="90"/>
      <c r="C15616" s="90"/>
    </row>
    <row r="15617">
      <c r="A15617" s="101"/>
      <c r="B15617" s="90"/>
      <c r="C15617" s="90"/>
    </row>
    <row r="15618">
      <c r="A15618" s="101"/>
      <c r="B15618" s="90"/>
      <c r="C15618" s="90"/>
    </row>
    <row r="15619">
      <c r="A15619" s="101"/>
      <c r="B15619" s="90"/>
      <c r="C15619" s="90"/>
    </row>
    <row r="15620">
      <c r="A15620" s="101"/>
      <c r="B15620" s="90"/>
      <c r="C15620" s="90"/>
    </row>
    <row r="15621">
      <c r="A15621" s="101"/>
      <c r="B15621" s="90"/>
      <c r="C15621" s="90"/>
    </row>
    <row r="15622">
      <c r="A15622" s="101"/>
      <c r="B15622" s="90"/>
      <c r="C15622" s="90"/>
    </row>
    <row r="15623">
      <c r="A15623" s="101"/>
      <c r="B15623" s="90"/>
      <c r="C15623" s="90"/>
    </row>
    <row r="15624">
      <c r="A15624" s="101"/>
      <c r="B15624" s="90"/>
      <c r="C15624" s="90"/>
    </row>
    <row r="15625">
      <c r="A15625" s="101"/>
      <c r="B15625" s="90"/>
      <c r="C15625" s="90"/>
    </row>
    <row r="15626">
      <c r="A15626" s="101"/>
      <c r="B15626" s="90"/>
      <c r="C15626" s="90"/>
    </row>
    <row r="15627">
      <c r="A15627" s="101"/>
      <c r="B15627" s="90"/>
      <c r="C15627" s="90"/>
    </row>
    <row r="15628">
      <c r="A15628" s="101"/>
      <c r="B15628" s="90"/>
      <c r="C15628" s="90"/>
    </row>
    <row r="15629">
      <c r="A15629" s="101"/>
      <c r="B15629" s="90"/>
      <c r="C15629" s="90"/>
    </row>
    <row r="15630">
      <c r="A15630" s="101"/>
      <c r="B15630" s="90"/>
      <c r="C15630" s="90"/>
    </row>
    <row r="15631">
      <c r="A15631" s="101"/>
      <c r="B15631" s="90"/>
      <c r="C15631" s="90"/>
    </row>
    <row r="15632">
      <c r="A15632" s="101"/>
      <c r="B15632" s="90"/>
      <c r="C15632" s="90"/>
    </row>
    <row r="15633">
      <c r="A15633" s="101"/>
      <c r="B15633" s="90"/>
      <c r="C15633" s="90"/>
    </row>
    <row r="15634">
      <c r="A15634" s="101"/>
      <c r="B15634" s="90"/>
      <c r="C15634" s="90"/>
    </row>
    <row r="15635">
      <c r="A15635" s="101"/>
      <c r="B15635" s="90"/>
      <c r="C15635" s="90"/>
    </row>
    <row r="15636">
      <c r="A15636" s="101"/>
      <c r="B15636" s="90"/>
      <c r="C15636" s="90"/>
    </row>
    <row r="15637">
      <c r="A15637" s="101"/>
      <c r="B15637" s="90"/>
      <c r="C15637" s="90"/>
    </row>
    <row r="15638">
      <c r="A15638" s="101"/>
      <c r="B15638" s="90"/>
      <c r="C15638" s="90"/>
    </row>
    <row r="15639">
      <c r="A15639" s="101"/>
      <c r="B15639" s="90"/>
      <c r="C15639" s="90"/>
    </row>
    <row r="15640">
      <c r="A15640" s="101"/>
      <c r="B15640" s="90"/>
      <c r="C15640" s="90"/>
    </row>
    <row r="15641">
      <c r="A15641" s="101"/>
      <c r="B15641" s="90"/>
      <c r="C15641" s="90"/>
    </row>
    <row r="15642">
      <c r="A15642" s="101"/>
      <c r="B15642" s="90"/>
      <c r="C15642" s="90"/>
    </row>
    <row r="15643">
      <c r="A15643" s="101"/>
      <c r="B15643" s="90"/>
      <c r="C15643" s="90"/>
    </row>
    <row r="15644">
      <c r="A15644" s="101"/>
      <c r="B15644" s="90"/>
      <c r="C15644" s="90"/>
    </row>
    <row r="15645">
      <c r="A15645" s="101"/>
      <c r="B15645" s="90"/>
      <c r="C15645" s="90"/>
    </row>
    <row r="15646">
      <c r="A15646" s="101"/>
      <c r="B15646" s="90"/>
      <c r="C15646" s="90"/>
    </row>
    <row r="15647">
      <c r="A15647" s="101"/>
      <c r="B15647" s="90"/>
      <c r="C15647" s="90"/>
    </row>
    <row r="15648">
      <c r="A15648" s="101"/>
      <c r="B15648" s="90"/>
      <c r="C15648" s="90"/>
    </row>
    <row r="15649">
      <c r="A15649" s="101"/>
      <c r="B15649" s="90"/>
      <c r="C15649" s="90"/>
    </row>
    <row r="15650">
      <c r="A15650" s="101"/>
      <c r="B15650" s="90"/>
      <c r="C15650" s="90"/>
    </row>
    <row r="15651">
      <c r="A15651" s="101"/>
      <c r="B15651" s="90"/>
      <c r="C15651" s="90"/>
    </row>
    <row r="15652">
      <c r="A15652" s="101"/>
      <c r="B15652" s="90"/>
      <c r="C15652" s="90"/>
    </row>
    <row r="15653">
      <c r="A15653" s="101"/>
      <c r="B15653" s="90"/>
      <c r="C15653" s="90"/>
    </row>
    <row r="15654">
      <c r="A15654" s="101"/>
      <c r="B15654" s="90"/>
      <c r="C15654" s="90"/>
    </row>
    <row r="15655">
      <c r="A15655" s="101"/>
      <c r="B15655" s="90"/>
      <c r="C15655" s="90"/>
    </row>
    <row r="15656">
      <c r="A15656" s="101"/>
      <c r="B15656" s="90"/>
      <c r="C15656" s="90"/>
    </row>
    <row r="15657">
      <c r="A15657" s="101"/>
      <c r="B15657" s="90"/>
      <c r="C15657" s="90"/>
    </row>
    <row r="15658">
      <c r="A15658" s="101"/>
      <c r="B15658" s="90"/>
      <c r="C15658" s="90"/>
    </row>
    <row r="15659">
      <c r="A15659" s="101"/>
      <c r="B15659" s="90"/>
      <c r="C15659" s="90"/>
    </row>
    <row r="15660">
      <c r="A15660" s="101"/>
      <c r="B15660" s="90"/>
      <c r="C15660" s="90"/>
    </row>
    <row r="15661">
      <c r="A15661" s="101"/>
      <c r="B15661" s="90"/>
      <c r="C15661" s="90"/>
    </row>
    <row r="15662">
      <c r="A15662" s="101"/>
      <c r="B15662" s="90"/>
      <c r="C15662" s="90"/>
    </row>
    <row r="15663">
      <c r="A15663" s="101"/>
      <c r="B15663" s="90"/>
      <c r="C15663" s="90"/>
    </row>
    <row r="15664">
      <c r="A15664" s="101"/>
      <c r="B15664" s="90"/>
      <c r="C15664" s="90"/>
    </row>
    <row r="15665">
      <c r="A15665" s="101"/>
      <c r="B15665" s="90"/>
      <c r="C15665" s="90"/>
    </row>
    <row r="15666">
      <c r="A15666" s="101"/>
      <c r="B15666" s="90"/>
      <c r="C15666" s="90"/>
    </row>
    <row r="15667">
      <c r="A15667" s="101"/>
      <c r="B15667" s="90"/>
      <c r="C15667" s="90"/>
    </row>
    <row r="15668">
      <c r="A15668" s="101"/>
      <c r="B15668" s="90"/>
      <c r="C15668" s="90"/>
    </row>
    <row r="15669">
      <c r="A15669" s="101"/>
      <c r="B15669" s="90"/>
      <c r="C15669" s="90"/>
    </row>
    <row r="15670">
      <c r="A15670" s="101"/>
      <c r="B15670" s="90"/>
      <c r="C15670" s="90"/>
    </row>
    <row r="15671">
      <c r="A15671" s="101"/>
      <c r="B15671" s="90"/>
      <c r="C15671" s="90"/>
    </row>
    <row r="15672">
      <c r="A15672" s="101"/>
      <c r="B15672" s="90"/>
      <c r="C15672" s="90"/>
    </row>
    <row r="15673">
      <c r="A15673" s="101"/>
      <c r="B15673" s="90"/>
      <c r="C15673" s="90"/>
    </row>
    <row r="15674">
      <c r="A15674" s="101"/>
      <c r="B15674" s="90"/>
      <c r="C15674" s="90"/>
    </row>
    <row r="15675">
      <c r="A15675" s="101"/>
      <c r="B15675" s="90"/>
      <c r="C15675" s="90"/>
    </row>
    <row r="15676">
      <c r="A15676" s="101"/>
      <c r="B15676" s="90"/>
      <c r="C15676" s="90"/>
    </row>
    <row r="15677">
      <c r="A15677" s="101"/>
      <c r="B15677" s="90"/>
      <c r="C15677" s="90"/>
    </row>
    <row r="15678">
      <c r="A15678" s="101"/>
      <c r="B15678" s="90"/>
      <c r="C15678" s="90"/>
    </row>
    <row r="15679">
      <c r="A15679" s="101"/>
      <c r="B15679" s="90"/>
      <c r="C15679" s="90"/>
    </row>
    <row r="15680">
      <c r="A15680" s="101"/>
      <c r="B15680" s="90"/>
      <c r="C15680" s="90"/>
    </row>
    <row r="15681">
      <c r="A15681" s="101"/>
      <c r="B15681" s="90"/>
      <c r="C15681" s="90"/>
    </row>
    <row r="15682">
      <c r="A15682" s="101"/>
      <c r="B15682" s="90"/>
      <c r="C15682" s="90"/>
    </row>
    <row r="15683">
      <c r="A15683" s="101"/>
      <c r="B15683" s="90"/>
      <c r="C15683" s="90"/>
    </row>
    <row r="15684">
      <c r="A15684" s="101"/>
      <c r="B15684" s="90"/>
      <c r="C15684" s="90"/>
    </row>
    <row r="15685">
      <c r="A15685" s="101"/>
      <c r="B15685" s="90"/>
      <c r="C15685" s="90"/>
    </row>
    <row r="15686">
      <c r="A15686" s="101"/>
      <c r="B15686" s="90"/>
      <c r="C15686" s="90"/>
    </row>
    <row r="15687">
      <c r="A15687" s="101"/>
      <c r="B15687" s="90"/>
      <c r="C15687" s="90"/>
    </row>
    <row r="15688">
      <c r="A15688" s="101"/>
      <c r="B15688" s="90"/>
      <c r="C15688" s="90"/>
    </row>
    <row r="15689">
      <c r="A15689" s="101"/>
      <c r="B15689" s="90"/>
      <c r="C15689" s="90"/>
    </row>
    <row r="15690">
      <c r="A15690" s="101"/>
      <c r="B15690" s="90"/>
      <c r="C15690" s="90"/>
    </row>
    <row r="15691">
      <c r="A15691" s="101"/>
      <c r="B15691" s="90"/>
      <c r="C15691" s="90"/>
    </row>
    <row r="15692">
      <c r="A15692" s="101"/>
      <c r="B15692" s="90"/>
      <c r="C15692" s="90"/>
    </row>
    <row r="15693">
      <c r="A15693" s="101"/>
      <c r="B15693" s="90"/>
      <c r="C15693" s="90"/>
    </row>
    <row r="15694">
      <c r="A15694" s="101"/>
      <c r="B15694" s="90"/>
      <c r="C15694" s="90"/>
    </row>
    <row r="15695">
      <c r="A15695" s="101"/>
      <c r="B15695" s="90"/>
      <c r="C15695" s="90"/>
    </row>
    <row r="15696">
      <c r="A15696" s="101"/>
      <c r="B15696" s="90"/>
      <c r="C15696" s="90"/>
    </row>
    <row r="15697">
      <c r="A15697" s="101"/>
      <c r="B15697" s="90"/>
      <c r="C15697" s="90"/>
    </row>
    <row r="15698">
      <c r="A15698" s="101"/>
      <c r="B15698" s="90"/>
      <c r="C15698" s="90"/>
    </row>
    <row r="15699">
      <c r="A15699" s="101"/>
      <c r="B15699" s="90"/>
      <c r="C15699" s="90"/>
    </row>
    <row r="15700">
      <c r="A15700" s="101"/>
      <c r="B15700" s="90"/>
      <c r="C15700" s="90"/>
    </row>
    <row r="15701">
      <c r="A15701" s="101"/>
      <c r="B15701" s="90"/>
      <c r="C15701" s="90"/>
    </row>
    <row r="15702">
      <c r="A15702" s="101"/>
      <c r="B15702" s="90"/>
      <c r="C15702" s="90"/>
    </row>
    <row r="15703">
      <c r="A15703" s="101"/>
      <c r="B15703" s="90"/>
      <c r="C15703" s="90"/>
    </row>
    <row r="15704">
      <c r="A15704" s="101"/>
      <c r="B15704" s="90"/>
      <c r="C15704" s="90"/>
    </row>
    <row r="15705">
      <c r="A15705" s="101"/>
      <c r="B15705" s="90"/>
      <c r="C15705" s="90"/>
    </row>
    <row r="15706">
      <c r="A15706" s="101"/>
      <c r="B15706" s="90"/>
      <c r="C15706" s="90"/>
    </row>
    <row r="15707">
      <c r="A15707" s="101"/>
      <c r="B15707" s="90"/>
      <c r="C15707" s="90"/>
    </row>
    <row r="15708">
      <c r="A15708" s="101"/>
      <c r="B15708" s="90"/>
      <c r="C15708" s="90"/>
    </row>
    <row r="15709">
      <c r="A15709" s="101"/>
      <c r="B15709" s="90"/>
      <c r="C15709" s="90"/>
    </row>
    <row r="15710">
      <c r="A15710" s="101"/>
      <c r="B15710" s="90"/>
      <c r="C15710" s="90"/>
    </row>
    <row r="15711">
      <c r="A15711" s="101"/>
      <c r="B15711" s="90"/>
      <c r="C15711" s="90"/>
    </row>
    <row r="15712">
      <c r="A15712" s="101"/>
      <c r="B15712" s="90"/>
      <c r="C15712" s="90"/>
    </row>
    <row r="15713">
      <c r="A15713" s="101"/>
      <c r="B15713" s="90"/>
      <c r="C15713" s="90"/>
    </row>
    <row r="15714">
      <c r="A15714" s="101"/>
      <c r="B15714" s="90"/>
      <c r="C15714" s="90"/>
    </row>
    <row r="15715">
      <c r="A15715" s="101"/>
      <c r="B15715" s="90"/>
      <c r="C15715" s="90"/>
    </row>
    <row r="15716">
      <c r="A15716" s="101"/>
      <c r="B15716" s="90"/>
      <c r="C15716" s="90"/>
    </row>
    <row r="15717">
      <c r="A15717" s="101"/>
      <c r="B15717" s="90"/>
      <c r="C15717" s="90"/>
    </row>
    <row r="15718">
      <c r="A15718" s="101"/>
      <c r="B15718" s="90"/>
      <c r="C15718" s="90"/>
    </row>
    <row r="15719">
      <c r="A15719" s="101"/>
      <c r="B15719" s="90"/>
      <c r="C15719" s="90"/>
    </row>
    <row r="15720">
      <c r="A15720" s="101"/>
      <c r="B15720" s="90"/>
      <c r="C15720" s="90"/>
    </row>
    <row r="15721">
      <c r="A15721" s="101"/>
      <c r="B15721" s="90"/>
      <c r="C15721" s="90"/>
    </row>
    <row r="15722">
      <c r="A15722" s="101"/>
      <c r="B15722" s="90"/>
      <c r="C15722" s="90"/>
    </row>
    <row r="15723">
      <c r="A15723" s="101"/>
      <c r="B15723" s="90"/>
      <c r="C15723" s="90"/>
    </row>
    <row r="15724">
      <c r="A15724" s="101"/>
      <c r="B15724" s="90"/>
      <c r="C15724" s="90"/>
    </row>
    <row r="15725">
      <c r="A15725" s="101"/>
      <c r="B15725" s="90"/>
      <c r="C15725" s="90"/>
    </row>
    <row r="15726">
      <c r="A15726" s="101"/>
      <c r="B15726" s="90"/>
      <c r="C15726" s="90"/>
    </row>
    <row r="15727">
      <c r="A15727" s="101"/>
      <c r="B15727" s="90"/>
      <c r="C15727" s="90"/>
    </row>
    <row r="15728">
      <c r="A15728" s="101"/>
      <c r="B15728" s="90"/>
      <c r="C15728" s="90"/>
    </row>
    <row r="15729">
      <c r="A15729" s="101"/>
      <c r="B15729" s="90"/>
      <c r="C15729" s="90"/>
    </row>
    <row r="15730">
      <c r="A15730" s="101"/>
      <c r="B15730" s="90"/>
      <c r="C15730" s="90"/>
    </row>
    <row r="15731">
      <c r="A15731" s="101"/>
      <c r="B15731" s="90"/>
      <c r="C15731" s="90"/>
    </row>
    <row r="15732">
      <c r="A15732" s="101"/>
      <c r="B15732" s="90"/>
      <c r="C15732" s="90"/>
    </row>
    <row r="15733">
      <c r="A15733" s="101"/>
      <c r="B15733" s="90"/>
      <c r="C15733" s="90"/>
    </row>
    <row r="15734">
      <c r="A15734" s="101"/>
      <c r="B15734" s="90"/>
      <c r="C15734" s="90"/>
    </row>
    <row r="15735">
      <c r="A15735" s="101"/>
      <c r="B15735" s="90"/>
      <c r="C15735" s="90"/>
    </row>
    <row r="15736">
      <c r="A15736" s="101"/>
      <c r="B15736" s="90"/>
      <c r="C15736" s="90"/>
    </row>
    <row r="15737">
      <c r="A15737" s="101"/>
      <c r="B15737" s="90"/>
      <c r="C15737" s="90"/>
    </row>
    <row r="15738">
      <c r="A15738" s="101"/>
      <c r="B15738" s="90"/>
      <c r="C15738" s="90"/>
    </row>
    <row r="15739">
      <c r="A15739" s="101"/>
      <c r="B15739" s="90"/>
      <c r="C15739" s="90"/>
    </row>
    <row r="15740">
      <c r="A15740" s="101"/>
      <c r="B15740" s="90"/>
      <c r="C15740" s="90"/>
    </row>
    <row r="15741">
      <c r="A15741" s="101"/>
      <c r="B15741" s="90"/>
      <c r="C15741" s="90"/>
    </row>
    <row r="15742">
      <c r="A15742" s="101"/>
      <c r="B15742" s="90"/>
      <c r="C15742" s="90"/>
    </row>
    <row r="15743">
      <c r="A15743" s="101"/>
      <c r="B15743" s="90"/>
      <c r="C15743" s="90"/>
    </row>
    <row r="15744">
      <c r="A15744" s="101"/>
      <c r="B15744" s="90"/>
      <c r="C15744" s="90"/>
    </row>
    <row r="15745">
      <c r="A15745" s="101"/>
      <c r="B15745" s="90"/>
      <c r="C15745" s="90"/>
    </row>
    <row r="15746">
      <c r="A15746" s="101"/>
      <c r="B15746" s="90"/>
      <c r="C15746" s="90"/>
    </row>
    <row r="15747">
      <c r="A15747" s="101"/>
      <c r="B15747" s="90"/>
      <c r="C15747" s="90"/>
    </row>
    <row r="15748">
      <c r="A15748" s="101"/>
      <c r="B15748" s="90"/>
      <c r="C15748" s="90"/>
    </row>
    <row r="15749">
      <c r="A15749" s="101"/>
      <c r="B15749" s="90"/>
      <c r="C15749" s="90"/>
    </row>
    <row r="15750">
      <c r="A15750" s="101"/>
      <c r="B15750" s="90"/>
      <c r="C15750" s="90"/>
    </row>
    <row r="15751">
      <c r="A15751" s="101"/>
      <c r="B15751" s="90"/>
      <c r="C15751" s="90"/>
    </row>
    <row r="15752">
      <c r="A15752" s="101"/>
      <c r="B15752" s="90"/>
      <c r="C15752" s="90"/>
    </row>
    <row r="15753">
      <c r="A15753" s="101"/>
      <c r="B15753" s="90"/>
      <c r="C15753" s="90"/>
    </row>
    <row r="15754">
      <c r="A15754" s="101"/>
      <c r="B15754" s="90"/>
      <c r="C15754" s="90"/>
    </row>
    <row r="15755">
      <c r="A15755" s="101"/>
      <c r="B15755" s="90"/>
      <c r="C15755" s="90"/>
    </row>
    <row r="15756">
      <c r="A15756" s="101"/>
      <c r="B15756" s="90"/>
      <c r="C15756" s="90"/>
    </row>
    <row r="15757">
      <c r="A15757" s="101"/>
      <c r="B15757" s="90"/>
      <c r="C15757" s="90"/>
    </row>
    <row r="15758">
      <c r="A15758" s="101"/>
      <c r="B15758" s="90"/>
      <c r="C15758" s="90"/>
    </row>
    <row r="15759">
      <c r="A15759" s="101"/>
      <c r="B15759" s="90"/>
      <c r="C15759" s="90"/>
    </row>
    <row r="15760">
      <c r="A15760" s="101"/>
      <c r="B15760" s="90"/>
      <c r="C15760" s="90"/>
    </row>
    <row r="15761">
      <c r="A15761" s="101"/>
      <c r="B15761" s="90"/>
      <c r="C15761" s="90"/>
    </row>
    <row r="15762">
      <c r="A15762" s="101"/>
      <c r="B15762" s="90"/>
      <c r="C15762" s="90"/>
    </row>
    <row r="15763">
      <c r="A15763" s="101"/>
      <c r="B15763" s="90"/>
      <c r="C15763" s="90"/>
    </row>
    <row r="15764">
      <c r="A15764" s="101"/>
      <c r="B15764" s="90"/>
      <c r="C15764" s="90"/>
    </row>
    <row r="15765">
      <c r="A15765" s="101"/>
      <c r="B15765" s="90"/>
      <c r="C15765" s="90"/>
    </row>
    <row r="15766">
      <c r="A15766" s="101"/>
      <c r="B15766" s="90"/>
      <c r="C15766" s="90"/>
    </row>
    <row r="15767">
      <c r="A15767" s="101"/>
      <c r="B15767" s="90"/>
      <c r="C15767" s="90"/>
    </row>
    <row r="15768">
      <c r="A15768" s="101"/>
      <c r="B15768" s="90"/>
      <c r="C15768" s="90"/>
    </row>
    <row r="15769">
      <c r="A15769" s="101"/>
      <c r="B15769" s="90"/>
      <c r="C15769" s="90"/>
    </row>
    <row r="15770">
      <c r="A15770" s="101"/>
      <c r="B15770" s="90"/>
      <c r="C15770" s="90"/>
    </row>
    <row r="15771">
      <c r="A15771" s="101"/>
      <c r="B15771" s="90"/>
      <c r="C15771" s="90"/>
    </row>
    <row r="15772">
      <c r="A15772" s="101"/>
      <c r="B15772" s="90"/>
      <c r="C15772" s="90"/>
    </row>
    <row r="15773">
      <c r="A15773" s="101"/>
      <c r="B15773" s="90"/>
      <c r="C15773" s="90"/>
    </row>
    <row r="15774">
      <c r="A15774" s="101"/>
      <c r="B15774" s="90"/>
      <c r="C15774" s="90"/>
    </row>
    <row r="15775">
      <c r="A15775" s="101"/>
      <c r="B15775" s="90"/>
      <c r="C15775" s="90"/>
    </row>
    <row r="15776">
      <c r="A15776" s="101"/>
      <c r="B15776" s="90"/>
      <c r="C15776" s="90"/>
    </row>
    <row r="15777">
      <c r="A15777" s="101"/>
      <c r="B15777" s="90"/>
      <c r="C15777" s="90"/>
    </row>
    <row r="15778">
      <c r="A15778" s="101"/>
      <c r="B15778" s="90"/>
      <c r="C15778" s="90"/>
    </row>
    <row r="15779">
      <c r="A15779" s="101"/>
      <c r="B15779" s="90"/>
      <c r="C15779" s="90"/>
    </row>
    <row r="15780">
      <c r="A15780" s="101"/>
      <c r="B15780" s="90"/>
      <c r="C15780" s="90"/>
    </row>
    <row r="15781">
      <c r="A15781" s="101"/>
      <c r="B15781" s="90"/>
      <c r="C15781" s="90"/>
    </row>
    <row r="15782">
      <c r="A15782" s="101"/>
      <c r="B15782" s="90"/>
      <c r="C15782" s="90"/>
    </row>
    <row r="15783">
      <c r="A15783" s="101"/>
      <c r="B15783" s="90"/>
      <c r="C15783" s="90"/>
    </row>
    <row r="15784">
      <c r="A15784" s="101"/>
      <c r="B15784" s="90"/>
      <c r="C15784" s="90"/>
    </row>
    <row r="15785">
      <c r="A15785" s="101"/>
      <c r="B15785" s="90"/>
      <c r="C15785" s="90"/>
    </row>
    <row r="15786">
      <c r="A15786" s="101"/>
      <c r="B15786" s="90"/>
      <c r="C15786" s="90"/>
    </row>
    <row r="15787">
      <c r="A15787" s="101"/>
      <c r="B15787" s="90"/>
      <c r="C15787" s="90"/>
    </row>
    <row r="15788">
      <c r="A15788" s="101"/>
      <c r="B15788" s="90"/>
      <c r="C15788" s="90"/>
    </row>
    <row r="15789">
      <c r="A15789" s="101"/>
      <c r="B15789" s="90"/>
      <c r="C15789" s="90"/>
    </row>
    <row r="15790">
      <c r="A15790" s="101"/>
      <c r="B15790" s="90"/>
      <c r="C15790" s="90"/>
    </row>
    <row r="15791">
      <c r="A15791" s="101"/>
      <c r="B15791" s="90"/>
      <c r="C15791" s="90"/>
    </row>
    <row r="15792">
      <c r="A15792" s="101"/>
      <c r="B15792" s="90"/>
      <c r="C15792" s="90"/>
    </row>
    <row r="15793">
      <c r="A15793" s="101"/>
      <c r="B15793" s="90"/>
      <c r="C15793" s="90"/>
    </row>
    <row r="15794">
      <c r="A15794" s="101"/>
      <c r="B15794" s="90"/>
      <c r="C15794" s="90"/>
    </row>
    <row r="15795">
      <c r="A15795" s="101"/>
      <c r="B15795" s="90"/>
      <c r="C15795" s="90"/>
    </row>
    <row r="15796">
      <c r="A15796" s="101"/>
      <c r="B15796" s="90"/>
      <c r="C15796" s="90"/>
    </row>
    <row r="15797">
      <c r="A15797" s="101"/>
      <c r="B15797" s="90"/>
      <c r="C15797" s="90"/>
    </row>
    <row r="15798">
      <c r="A15798" s="101"/>
      <c r="B15798" s="90"/>
      <c r="C15798" s="90"/>
    </row>
    <row r="15799">
      <c r="A15799" s="101"/>
      <c r="B15799" s="90"/>
      <c r="C15799" s="90"/>
    </row>
    <row r="15800">
      <c r="A15800" s="101"/>
      <c r="B15800" s="90"/>
      <c r="C15800" s="90"/>
    </row>
    <row r="15801">
      <c r="A15801" s="101"/>
      <c r="B15801" s="90"/>
      <c r="C15801" s="90"/>
    </row>
    <row r="15802">
      <c r="A15802" s="101"/>
      <c r="B15802" s="90"/>
      <c r="C15802" s="90"/>
    </row>
    <row r="15803">
      <c r="A15803" s="101"/>
      <c r="B15803" s="90"/>
      <c r="C15803" s="90"/>
    </row>
    <row r="15804">
      <c r="A15804" s="101"/>
      <c r="B15804" s="90"/>
      <c r="C15804" s="90"/>
    </row>
    <row r="15805">
      <c r="A15805" s="101"/>
      <c r="B15805" s="90"/>
      <c r="C15805" s="90"/>
    </row>
    <row r="15806">
      <c r="A15806" s="101"/>
      <c r="B15806" s="90"/>
      <c r="C15806" s="90"/>
    </row>
    <row r="15807">
      <c r="A15807" s="101"/>
      <c r="B15807" s="90"/>
      <c r="C15807" s="90"/>
    </row>
    <row r="15808">
      <c r="A15808" s="101"/>
      <c r="B15808" s="90"/>
      <c r="C15808" s="90"/>
    </row>
    <row r="15809">
      <c r="A15809" s="101"/>
      <c r="B15809" s="90"/>
      <c r="C15809" s="90"/>
    </row>
    <row r="15810">
      <c r="A15810" s="101"/>
      <c r="B15810" s="90"/>
      <c r="C15810" s="90"/>
    </row>
    <row r="15811">
      <c r="A15811" s="101"/>
      <c r="B15811" s="90"/>
      <c r="C15811" s="90"/>
    </row>
    <row r="15812">
      <c r="A15812" s="101"/>
      <c r="B15812" s="90"/>
      <c r="C15812" s="90"/>
    </row>
    <row r="15813">
      <c r="A15813" s="101"/>
      <c r="B15813" s="90"/>
      <c r="C15813" s="90"/>
    </row>
    <row r="15814">
      <c r="A15814" s="101"/>
      <c r="B15814" s="90"/>
      <c r="C15814" s="90"/>
    </row>
    <row r="15815">
      <c r="A15815" s="101"/>
      <c r="B15815" s="90"/>
      <c r="C15815" s="90"/>
    </row>
    <row r="15816">
      <c r="A15816" s="101"/>
      <c r="B15816" s="90"/>
      <c r="C15816" s="90"/>
    </row>
    <row r="15817">
      <c r="A15817" s="101"/>
      <c r="B15817" s="90"/>
      <c r="C15817" s="90"/>
    </row>
    <row r="15818">
      <c r="A15818" s="101"/>
      <c r="B15818" s="90"/>
      <c r="C15818" s="90"/>
    </row>
    <row r="15819">
      <c r="A15819" s="101"/>
      <c r="B15819" s="90"/>
      <c r="C15819" s="90"/>
    </row>
    <row r="15820">
      <c r="A15820" s="101"/>
      <c r="B15820" s="90"/>
      <c r="C15820" s="90"/>
    </row>
    <row r="15821">
      <c r="A15821" s="101"/>
      <c r="B15821" s="90"/>
      <c r="C15821" s="90"/>
    </row>
    <row r="15822">
      <c r="A15822" s="101"/>
      <c r="B15822" s="90"/>
      <c r="C15822" s="90"/>
    </row>
    <row r="15823">
      <c r="A15823" s="101"/>
      <c r="B15823" s="90"/>
      <c r="C15823" s="90"/>
    </row>
    <row r="15824">
      <c r="A15824" s="101"/>
      <c r="B15824" s="90"/>
      <c r="C15824" s="90"/>
    </row>
    <row r="15825">
      <c r="A15825" s="101"/>
      <c r="B15825" s="90"/>
      <c r="C15825" s="90"/>
    </row>
    <row r="15826">
      <c r="A15826" s="101"/>
      <c r="B15826" s="90"/>
      <c r="C15826" s="90"/>
    </row>
    <row r="15827">
      <c r="A15827" s="101"/>
      <c r="B15827" s="90"/>
      <c r="C15827" s="90"/>
    </row>
    <row r="15828">
      <c r="A15828" s="101"/>
      <c r="B15828" s="90"/>
      <c r="C15828" s="90"/>
    </row>
    <row r="15829">
      <c r="A15829" s="101"/>
      <c r="B15829" s="90"/>
      <c r="C15829" s="90"/>
    </row>
    <row r="15830">
      <c r="A15830" s="101"/>
      <c r="B15830" s="90"/>
      <c r="C15830" s="90"/>
    </row>
    <row r="15831">
      <c r="A15831" s="101"/>
      <c r="B15831" s="90"/>
      <c r="C15831" s="90"/>
    </row>
    <row r="15832">
      <c r="A15832" s="101"/>
      <c r="B15832" s="90"/>
      <c r="C15832" s="90"/>
    </row>
    <row r="15833">
      <c r="A15833" s="101"/>
      <c r="B15833" s="90"/>
      <c r="C15833" s="90"/>
    </row>
    <row r="15834">
      <c r="A15834" s="101"/>
      <c r="B15834" s="90"/>
      <c r="C15834" s="90"/>
    </row>
    <row r="15835">
      <c r="A15835" s="101"/>
      <c r="B15835" s="90"/>
      <c r="C15835" s="90"/>
    </row>
    <row r="15836">
      <c r="A15836" s="101"/>
      <c r="B15836" s="90"/>
      <c r="C15836" s="90"/>
    </row>
    <row r="15837">
      <c r="A15837" s="101"/>
      <c r="B15837" s="90"/>
      <c r="C15837" s="90"/>
    </row>
    <row r="15838">
      <c r="A15838" s="101"/>
      <c r="B15838" s="90"/>
      <c r="C15838" s="90"/>
    </row>
    <row r="15839">
      <c r="A15839" s="101"/>
      <c r="B15839" s="90"/>
      <c r="C15839" s="90"/>
    </row>
    <row r="15840">
      <c r="A15840" s="101"/>
      <c r="B15840" s="90"/>
      <c r="C15840" s="90"/>
    </row>
    <row r="15841">
      <c r="A15841" s="101"/>
      <c r="B15841" s="90"/>
      <c r="C15841" s="90"/>
    </row>
    <row r="15842">
      <c r="A15842" s="101"/>
      <c r="B15842" s="90"/>
      <c r="C15842" s="90"/>
    </row>
    <row r="15843">
      <c r="A15843" s="101"/>
      <c r="B15843" s="90"/>
      <c r="C15843" s="90"/>
    </row>
    <row r="15844">
      <c r="A15844" s="101"/>
      <c r="B15844" s="90"/>
      <c r="C15844" s="90"/>
    </row>
    <row r="15845">
      <c r="A15845" s="101"/>
      <c r="B15845" s="90"/>
      <c r="C15845" s="90"/>
    </row>
    <row r="15846">
      <c r="A15846" s="101"/>
      <c r="B15846" s="90"/>
      <c r="C15846" s="90"/>
    </row>
    <row r="15847">
      <c r="A15847" s="101"/>
      <c r="B15847" s="90"/>
      <c r="C15847" s="90"/>
    </row>
    <row r="15848">
      <c r="A15848" s="101"/>
      <c r="B15848" s="90"/>
      <c r="C15848" s="90"/>
    </row>
    <row r="15849">
      <c r="A15849" s="101"/>
      <c r="B15849" s="90"/>
      <c r="C15849" s="90"/>
    </row>
    <row r="15850">
      <c r="A15850" s="101"/>
      <c r="B15850" s="90"/>
      <c r="C15850" s="90"/>
    </row>
    <row r="15851">
      <c r="A15851" s="101"/>
      <c r="B15851" s="90"/>
      <c r="C15851" s="90"/>
    </row>
    <row r="15852">
      <c r="A15852" s="101"/>
      <c r="B15852" s="90"/>
      <c r="C15852" s="90"/>
    </row>
    <row r="15853">
      <c r="A15853" s="101"/>
      <c r="B15853" s="90"/>
      <c r="C15853" s="90"/>
    </row>
    <row r="15854">
      <c r="A15854" s="101"/>
      <c r="B15854" s="90"/>
      <c r="C15854" s="90"/>
    </row>
    <row r="15855">
      <c r="A15855" s="101"/>
      <c r="B15855" s="90"/>
      <c r="C15855" s="90"/>
    </row>
    <row r="15856">
      <c r="A15856" s="101"/>
      <c r="B15856" s="90"/>
      <c r="C15856" s="90"/>
    </row>
    <row r="15857">
      <c r="A15857" s="101"/>
      <c r="B15857" s="90"/>
      <c r="C15857" s="90"/>
    </row>
    <row r="15858">
      <c r="A15858" s="101"/>
      <c r="B15858" s="90"/>
      <c r="C15858" s="90"/>
    </row>
    <row r="15859">
      <c r="A15859" s="101"/>
      <c r="B15859" s="90"/>
      <c r="C15859" s="90"/>
    </row>
    <row r="15860">
      <c r="A15860" s="101"/>
      <c r="B15860" s="90"/>
      <c r="C15860" s="90"/>
    </row>
    <row r="15861">
      <c r="A15861" s="101"/>
      <c r="B15861" s="90"/>
      <c r="C15861" s="90"/>
    </row>
    <row r="15862">
      <c r="A15862" s="101"/>
      <c r="B15862" s="90"/>
      <c r="C15862" s="90"/>
    </row>
    <row r="15863">
      <c r="A15863" s="101"/>
      <c r="B15863" s="90"/>
      <c r="C15863" s="90"/>
    </row>
    <row r="15864">
      <c r="A15864" s="101"/>
      <c r="B15864" s="90"/>
      <c r="C15864" s="90"/>
    </row>
    <row r="15865">
      <c r="A15865" s="101"/>
      <c r="B15865" s="90"/>
      <c r="C15865" s="90"/>
    </row>
    <row r="15866">
      <c r="A15866" s="101"/>
      <c r="B15866" s="90"/>
      <c r="C15866" s="90"/>
    </row>
    <row r="15867">
      <c r="A15867" s="101"/>
      <c r="B15867" s="90"/>
      <c r="C15867" s="90"/>
    </row>
    <row r="15868">
      <c r="A15868" s="101"/>
      <c r="B15868" s="90"/>
      <c r="C15868" s="90"/>
    </row>
    <row r="15869">
      <c r="A15869" s="101"/>
      <c r="B15869" s="90"/>
      <c r="C15869" s="90"/>
    </row>
    <row r="15870">
      <c r="A15870" s="101"/>
      <c r="B15870" s="90"/>
      <c r="C15870" s="90"/>
    </row>
    <row r="15871">
      <c r="A15871" s="101"/>
      <c r="B15871" s="90"/>
      <c r="C15871" s="90"/>
    </row>
    <row r="15872">
      <c r="A15872" s="101"/>
      <c r="B15872" s="90"/>
      <c r="C15872" s="90"/>
    </row>
    <row r="15873">
      <c r="A15873" s="101"/>
      <c r="B15873" s="90"/>
      <c r="C15873" s="90"/>
    </row>
    <row r="15874">
      <c r="A15874" s="101"/>
      <c r="B15874" s="90"/>
      <c r="C15874" s="90"/>
    </row>
    <row r="15875">
      <c r="A15875" s="101"/>
      <c r="B15875" s="90"/>
      <c r="C15875" s="90"/>
    </row>
    <row r="15876">
      <c r="A15876" s="101"/>
      <c r="B15876" s="90"/>
      <c r="C15876" s="90"/>
    </row>
    <row r="15877">
      <c r="A15877" s="101"/>
      <c r="B15877" s="90"/>
      <c r="C15877" s="90"/>
    </row>
    <row r="15878">
      <c r="A15878" s="101"/>
      <c r="B15878" s="90"/>
      <c r="C15878" s="90"/>
    </row>
    <row r="15879">
      <c r="A15879" s="101"/>
      <c r="B15879" s="90"/>
      <c r="C15879" s="90"/>
    </row>
    <row r="15880">
      <c r="A15880" s="101"/>
      <c r="B15880" s="90"/>
      <c r="C15880" s="90"/>
    </row>
    <row r="15881">
      <c r="A15881" s="101"/>
      <c r="B15881" s="90"/>
      <c r="C15881" s="90"/>
    </row>
    <row r="15882">
      <c r="A15882" s="101"/>
      <c r="B15882" s="90"/>
      <c r="C15882" s="90"/>
    </row>
    <row r="15883">
      <c r="A15883" s="101"/>
      <c r="B15883" s="90"/>
      <c r="C15883" s="90"/>
    </row>
    <row r="15884">
      <c r="A15884" s="101"/>
      <c r="B15884" s="90"/>
      <c r="C15884" s="90"/>
    </row>
    <row r="15885">
      <c r="A15885" s="101"/>
      <c r="B15885" s="90"/>
      <c r="C15885" s="90"/>
    </row>
    <row r="15886">
      <c r="A15886" s="101"/>
      <c r="B15886" s="90"/>
      <c r="C15886" s="90"/>
    </row>
    <row r="15887">
      <c r="A15887" s="101"/>
      <c r="B15887" s="90"/>
      <c r="C15887" s="90"/>
    </row>
    <row r="15888">
      <c r="A15888" s="101"/>
      <c r="B15888" s="90"/>
      <c r="C15888" s="90"/>
    </row>
    <row r="15889">
      <c r="A15889" s="101"/>
      <c r="B15889" s="90"/>
      <c r="C15889" s="90"/>
    </row>
    <row r="15890">
      <c r="A15890" s="101"/>
      <c r="B15890" s="90"/>
      <c r="C15890" s="90"/>
    </row>
    <row r="15891">
      <c r="A15891" s="101"/>
      <c r="B15891" s="90"/>
      <c r="C15891" s="90"/>
    </row>
    <row r="15892">
      <c r="A15892" s="101"/>
      <c r="B15892" s="90"/>
      <c r="C15892" s="90"/>
    </row>
    <row r="15893">
      <c r="A15893" s="101"/>
      <c r="B15893" s="90"/>
      <c r="C15893" s="90"/>
    </row>
    <row r="15894">
      <c r="A15894" s="101"/>
      <c r="B15894" s="90"/>
      <c r="C15894" s="90"/>
    </row>
    <row r="15895">
      <c r="A15895" s="101"/>
      <c r="B15895" s="90"/>
      <c r="C15895" s="90"/>
    </row>
    <row r="15896">
      <c r="A15896" s="101"/>
      <c r="B15896" s="90"/>
      <c r="C15896" s="90"/>
    </row>
    <row r="15897">
      <c r="A15897" s="101"/>
      <c r="B15897" s="90"/>
      <c r="C15897" s="90"/>
    </row>
    <row r="15898">
      <c r="A15898" s="101"/>
      <c r="B15898" s="90"/>
      <c r="C15898" s="90"/>
    </row>
    <row r="15899">
      <c r="A15899" s="101"/>
      <c r="B15899" s="90"/>
      <c r="C15899" s="90"/>
    </row>
    <row r="15900">
      <c r="A15900" s="101"/>
      <c r="B15900" s="90"/>
      <c r="C15900" s="90"/>
    </row>
    <row r="15901">
      <c r="A15901" s="101"/>
      <c r="B15901" s="90"/>
      <c r="C15901" s="90"/>
    </row>
    <row r="15902">
      <c r="A15902" s="101"/>
      <c r="B15902" s="90"/>
      <c r="C15902" s="90"/>
    </row>
    <row r="15903">
      <c r="A15903" s="101"/>
      <c r="B15903" s="90"/>
      <c r="C15903" s="90"/>
    </row>
    <row r="15904">
      <c r="A15904" s="101"/>
      <c r="B15904" s="90"/>
      <c r="C15904" s="90"/>
    </row>
    <row r="15905">
      <c r="A15905" s="101"/>
      <c r="B15905" s="90"/>
      <c r="C15905" s="90"/>
    </row>
    <row r="15906">
      <c r="A15906" s="101"/>
      <c r="B15906" s="90"/>
      <c r="C15906" s="90"/>
    </row>
    <row r="15907">
      <c r="A15907" s="101"/>
      <c r="B15907" s="90"/>
      <c r="C15907" s="90"/>
    </row>
    <row r="15908">
      <c r="A15908" s="101"/>
      <c r="B15908" s="90"/>
      <c r="C15908" s="90"/>
    </row>
    <row r="15909">
      <c r="A15909" s="101"/>
      <c r="B15909" s="90"/>
      <c r="C15909" s="90"/>
    </row>
    <row r="15910">
      <c r="A15910" s="101"/>
      <c r="B15910" s="90"/>
      <c r="C15910" s="90"/>
    </row>
    <row r="15911">
      <c r="A15911" s="101"/>
      <c r="B15911" s="90"/>
      <c r="C15911" s="90"/>
    </row>
    <row r="15912">
      <c r="A15912" s="101"/>
      <c r="B15912" s="90"/>
      <c r="C15912" s="90"/>
    </row>
    <row r="15913">
      <c r="A15913" s="101"/>
      <c r="B15913" s="90"/>
      <c r="C15913" s="90"/>
    </row>
    <row r="15914">
      <c r="A15914" s="101"/>
      <c r="B15914" s="90"/>
      <c r="C15914" s="90"/>
    </row>
    <row r="15915">
      <c r="A15915" s="101"/>
      <c r="B15915" s="90"/>
      <c r="C15915" s="90"/>
    </row>
    <row r="15916">
      <c r="A15916" s="101"/>
      <c r="B15916" s="90"/>
      <c r="C15916" s="90"/>
    </row>
    <row r="15917">
      <c r="A15917" s="101"/>
      <c r="B15917" s="90"/>
      <c r="C15917" s="90"/>
    </row>
    <row r="15918">
      <c r="A15918" s="101"/>
      <c r="B15918" s="90"/>
      <c r="C15918" s="90"/>
    </row>
    <row r="15919">
      <c r="A15919" s="101"/>
      <c r="B15919" s="90"/>
      <c r="C15919" s="90"/>
    </row>
    <row r="15920">
      <c r="A15920" s="101"/>
      <c r="B15920" s="90"/>
      <c r="C15920" s="90"/>
    </row>
    <row r="15921">
      <c r="A15921" s="101"/>
      <c r="B15921" s="90"/>
      <c r="C15921" s="90"/>
    </row>
    <row r="15922">
      <c r="A15922" s="101"/>
      <c r="B15922" s="90"/>
      <c r="C15922" s="90"/>
    </row>
    <row r="15923">
      <c r="A15923" s="101"/>
      <c r="B15923" s="90"/>
      <c r="C15923" s="90"/>
    </row>
    <row r="15924">
      <c r="A15924" s="101"/>
      <c r="B15924" s="90"/>
      <c r="C15924" s="90"/>
    </row>
    <row r="15925">
      <c r="A15925" s="101"/>
      <c r="B15925" s="90"/>
      <c r="C15925" s="90"/>
    </row>
    <row r="15926">
      <c r="A15926" s="101"/>
      <c r="B15926" s="90"/>
      <c r="C15926" s="90"/>
    </row>
    <row r="15927">
      <c r="A15927" s="101"/>
      <c r="B15927" s="90"/>
      <c r="C15927" s="90"/>
    </row>
    <row r="15928">
      <c r="A15928" s="101"/>
      <c r="B15928" s="90"/>
      <c r="C15928" s="90"/>
    </row>
    <row r="15929">
      <c r="A15929" s="101"/>
      <c r="B15929" s="90"/>
      <c r="C15929" s="90"/>
    </row>
    <row r="15930">
      <c r="A15930" s="101"/>
      <c r="B15930" s="90"/>
      <c r="C15930" s="90"/>
    </row>
    <row r="15931">
      <c r="A15931" s="101"/>
      <c r="B15931" s="90"/>
      <c r="C15931" s="90"/>
    </row>
    <row r="15932">
      <c r="A15932" s="101"/>
      <c r="B15932" s="90"/>
      <c r="C15932" s="90"/>
    </row>
    <row r="15933">
      <c r="A15933" s="101"/>
      <c r="B15933" s="90"/>
      <c r="C15933" s="90"/>
    </row>
    <row r="15934">
      <c r="A15934" s="101"/>
      <c r="B15934" s="90"/>
      <c r="C15934" s="90"/>
    </row>
    <row r="15935">
      <c r="A15935" s="101"/>
      <c r="B15935" s="90"/>
      <c r="C15935" s="90"/>
    </row>
    <row r="15936">
      <c r="A15936" s="101"/>
      <c r="B15936" s="90"/>
      <c r="C15936" s="90"/>
    </row>
    <row r="15937">
      <c r="A15937" s="101"/>
      <c r="B15937" s="90"/>
      <c r="C15937" s="90"/>
    </row>
    <row r="15938">
      <c r="A15938" s="101"/>
      <c r="B15938" s="90"/>
      <c r="C15938" s="90"/>
    </row>
    <row r="15939">
      <c r="A15939" s="101"/>
      <c r="B15939" s="90"/>
      <c r="C15939" s="90"/>
    </row>
    <row r="15940">
      <c r="A15940" s="101"/>
      <c r="B15940" s="90"/>
      <c r="C15940" s="90"/>
    </row>
    <row r="15941">
      <c r="A15941" s="101"/>
      <c r="B15941" s="90"/>
      <c r="C15941" s="90"/>
    </row>
    <row r="15942">
      <c r="A15942" s="101"/>
      <c r="B15942" s="90"/>
      <c r="C15942" s="90"/>
    </row>
    <row r="15943">
      <c r="A15943" s="101"/>
      <c r="B15943" s="90"/>
      <c r="C15943" s="90"/>
    </row>
    <row r="15944">
      <c r="A15944" s="101"/>
      <c r="B15944" s="90"/>
      <c r="C15944" s="90"/>
    </row>
    <row r="15945">
      <c r="A15945" s="101"/>
      <c r="B15945" s="90"/>
      <c r="C15945" s="90"/>
    </row>
    <row r="15946">
      <c r="A15946" s="101"/>
      <c r="B15946" s="90"/>
      <c r="C15946" s="90"/>
    </row>
    <row r="15947">
      <c r="A15947" s="101"/>
      <c r="B15947" s="90"/>
      <c r="C15947" s="90"/>
    </row>
    <row r="15948">
      <c r="A15948" s="101"/>
      <c r="B15948" s="90"/>
      <c r="C15948" s="90"/>
    </row>
    <row r="15949">
      <c r="A15949" s="101"/>
      <c r="B15949" s="90"/>
      <c r="C15949" s="90"/>
    </row>
    <row r="15950">
      <c r="A15950" s="101"/>
      <c r="B15950" s="90"/>
      <c r="C15950" s="90"/>
    </row>
    <row r="15951">
      <c r="A15951" s="101"/>
      <c r="B15951" s="90"/>
      <c r="C15951" s="90"/>
    </row>
    <row r="15952">
      <c r="A15952" s="101"/>
      <c r="B15952" s="90"/>
      <c r="C15952" s="90"/>
    </row>
    <row r="15953">
      <c r="A15953" s="101"/>
      <c r="B15953" s="90"/>
      <c r="C15953" s="90"/>
    </row>
    <row r="15954">
      <c r="A15954" s="101"/>
      <c r="B15954" s="90"/>
      <c r="C15954" s="90"/>
    </row>
    <row r="15955">
      <c r="A15955" s="101"/>
      <c r="B15955" s="90"/>
      <c r="C15955" s="90"/>
    </row>
    <row r="15956">
      <c r="A15956" s="101"/>
      <c r="B15956" s="90"/>
      <c r="C15956" s="90"/>
    </row>
    <row r="15957">
      <c r="A15957" s="101"/>
      <c r="B15957" s="90"/>
      <c r="C15957" s="90"/>
    </row>
    <row r="15958">
      <c r="A15958" s="101"/>
      <c r="B15958" s="90"/>
      <c r="C15958" s="90"/>
    </row>
    <row r="15959">
      <c r="A15959" s="101"/>
      <c r="B15959" s="90"/>
      <c r="C15959" s="90"/>
    </row>
    <row r="15960">
      <c r="A15960" s="101"/>
      <c r="B15960" s="90"/>
      <c r="C15960" s="90"/>
    </row>
    <row r="15961">
      <c r="A15961" s="101"/>
      <c r="B15961" s="90"/>
      <c r="C15961" s="90"/>
    </row>
    <row r="15962">
      <c r="A15962" s="101"/>
      <c r="B15962" s="90"/>
      <c r="C15962" s="90"/>
    </row>
    <row r="15963">
      <c r="A15963" s="101"/>
      <c r="B15963" s="90"/>
      <c r="C15963" s="90"/>
    </row>
    <row r="15964">
      <c r="A15964" s="101"/>
      <c r="B15964" s="90"/>
      <c r="C15964" s="90"/>
    </row>
    <row r="15965">
      <c r="A15965" s="101"/>
      <c r="B15965" s="90"/>
      <c r="C15965" s="90"/>
    </row>
    <row r="15966">
      <c r="A15966" s="101"/>
      <c r="B15966" s="90"/>
      <c r="C15966" s="90"/>
    </row>
    <row r="15967">
      <c r="A15967" s="101"/>
      <c r="B15967" s="90"/>
      <c r="C15967" s="90"/>
    </row>
    <row r="15968">
      <c r="A15968" s="101"/>
      <c r="B15968" s="90"/>
      <c r="C15968" s="90"/>
    </row>
    <row r="15969">
      <c r="A15969" s="101"/>
      <c r="B15969" s="90"/>
      <c r="C15969" s="90"/>
    </row>
    <row r="15970">
      <c r="A15970" s="101"/>
      <c r="B15970" s="90"/>
      <c r="C15970" s="90"/>
    </row>
    <row r="15971">
      <c r="A15971" s="101"/>
      <c r="B15971" s="90"/>
      <c r="C15971" s="90"/>
    </row>
    <row r="15972">
      <c r="A15972" s="101"/>
      <c r="B15972" s="90"/>
      <c r="C15972" s="90"/>
    </row>
    <row r="15973">
      <c r="A15973" s="101"/>
      <c r="B15973" s="90"/>
      <c r="C15973" s="90"/>
    </row>
    <row r="15974">
      <c r="A15974" s="101"/>
      <c r="B15974" s="90"/>
      <c r="C15974" s="90"/>
    </row>
    <row r="15975">
      <c r="A15975" s="101"/>
      <c r="B15975" s="90"/>
      <c r="C15975" s="90"/>
    </row>
    <row r="15976">
      <c r="A15976" s="101"/>
      <c r="B15976" s="90"/>
      <c r="C15976" s="90"/>
    </row>
    <row r="15977">
      <c r="A15977" s="101"/>
      <c r="B15977" s="90"/>
      <c r="C15977" s="90"/>
    </row>
    <row r="15978">
      <c r="A15978" s="101"/>
      <c r="B15978" s="90"/>
      <c r="C15978" s="90"/>
    </row>
    <row r="15979">
      <c r="A15979" s="101"/>
      <c r="B15979" s="90"/>
      <c r="C15979" s="90"/>
    </row>
    <row r="15980">
      <c r="A15980" s="101"/>
      <c r="B15980" s="90"/>
      <c r="C15980" s="90"/>
    </row>
    <row r="15981">
      <c r="A15981" s="101"/>
      <c r="B15981" s="90"/>
      <c r="C15981" s="90"/>
    </row>
    <row r="15982">
      <c r="A15982" s="101"/>
      <c r="B15982" s="90"/>
      <c r="C15982" s="90"/>
    </row>
    <row r="15983">
      <c r="A15983" s="101"/>
      <c r="B15983" s="90"/>
      <c r="C15983" s="90"/>
    </row>
    <row r="15984">
      <c r="A15984" s="101"/>
      <c r="B15984" s="90"/>
      <c r="C15984" s="90"/>
    </row>
    <row r="15985">
      <c r="A15985" s="101"/>
      <c r="B15985" s="90"/>
      <c r="C15985" s="90"/>
    </row>
    <row r="15986">
      <c r="A15986" s="101"/>
      <c r="B15986" s="90"/>
      <c r="C15986" s="90"/>
    </row>
    <row r="15987">
      <c r="A15987" s="101"/>
      <c r="B15987" s="90"/>
      <c r="C15987" s="90"/>
    </row>
    <row r="15988">
      <c r="A15988" s="101"/>
      <c r="B15988" s="90"/>
      <c r="C15988" s="90"/>
    </row>
    <row r="15989">
      <c r="A15989" s="101"/>
      <c r="B15989" s="90"/>
      <c r="C15989" s="90"/>
    </row>
    <row r="15990">
      <c r="A15990" s="101"/>
      <c r="B15990" s="90"/>
      <c r="C15990" s="90"/>
    </row>
    <row r="15991">
      <c r="A15991" s="101"/>
      <c r="B15991" s="90"/>
      <c r="C15991" s="90"/>
    </row>
    <row r="15992">
      <c r="A15992" s="101"/>
      <c r="B15992" s="90"/>
      <c r="C15992" s="90"/>
    </row>
    <row r="15993">
      <c r="A15993" s="101"/>
      <c r="B15993" s="90"/>
      <c r="C15993" s="90"/>
    </row>
    <row r="15994">
      <c r="A15994" s="101"/>
      <c r="B15994" s="90"/>
      <c r="C15994" s="90"/>
    </row>
    <row r="15995">
      <c r="A15995" s="101"/>
      <c r="B15995" s="90"/>
      <c r="C15995" s="90"/>
    </row>
    <row r="15996">
      <c r="A15996" s="101"/>
      <c r="B15996" s="90"/>
      <c r="C15996" s="90"/>
    </row>
    <row r="15997">
      <c r="A15997" s="101"/>
      <c r="B15997" s="90"/>
      <c r="C15997" s="90"/>
    </row>
    <row r="15998">
      <c r="A15998" s="101"/>
      <c r="B15998" s="90"/>
      <c r="C15998" s="90"/>
    </row>
    <row r="15999">
      <c r="A15999" s="101"/>
      <c r="B15999" s="90"/>
      <c r="C15999" s="90"/>
    </row>
    <row r="16000">
      <c r="A16000" s="101"/>
      <c r="B16000" s="90"/>
      <c r="C16000" s="90"/>
    </row>
    <row r="16001">
      <c r="A16001" s="101"/>
      <c r="B16001" s="90"/>
      <c r="C16001" s="90"/>
    </row>
    <row r="16002">
      <c r="A16002" s="101"/>
      <c r="B16002" s="90"/>
      <c r="C16002" s="90"/>
    </row>
    <row r="16003">
      <c r="A16003" s="101"/>
      <c r="B16003" s="90"/>
      <c r="C16003" s="90"/>
    </row>
    <row r="16004">
      <c r="A16004" s="101"/>
      <c r="B16004" s="90"/>
      <c r="C16004" s="90"/>
    </row>
    <row r="16005">
      <c r="A16005" s="101"/>
      <c r="B16005" s="90"/>
      <c r="C16005" s="90"/>
    </row>
    <row r="16006">
      <c r="A16006" s="101"/>
      <c r="B16006" s="90"/>
      <c r="C16006" s="90"/>
    </row>
    <row r="16007">
      <c r="A16007" s="101"/>
      <c r="B16007" s="90"/>
      <c r="C16007" s="90"/>
    </row>
    <row r="16008">
      <c r="A16008" s="101"/>
      <c r="B16008" s="90"/>
      <c r="C16008" s="90"/>
    </row>
    <row r="16009">
      <c r="A16009" s="101"/>
      <c r="B16009" s="90"/>
      <c r="C16009" s="90"/>
    </row>
    <row r="16010">
      <c r="A16010" s="101"/>
      <c r="B16010" s="90"/>
      <c r="C16010" s="90"/>
    </row>
    <row r="16011">
      <c r="A16011" s="101"/>
      <c r="B16011" s="90"/>
      <c r="C16011" s="90"/>
    </row>
    <row r="16012">
      <c r="A16012" s="101"/>
      <c r="B16012" s="90"/>
      <c r="C16012" s="90"/>
    </row>
    <row r="16013">
      <c r="A16013" s="101"/>
      <c r="B16013" s="90"/>
      <c r="C16013" s="90"/>
    </row>
    <row r="16014">
      <c r="A16014" s="101"/>
      <c r="B16014" s="90"/>
      <c r="C16014" s="90"/>
    </row>
    <row r="16015">
      <c r="A16015" s="101"/>
      <c r="B16015" s="90"/>
      <c r="C16015" s="90"/>
    </row>
    <row r="16016">
      <c r="A16016" s="101"/>
      <c r="B16016" s="90"/>
      <c r="C16016" s="90"/>
    </row>
    <row r="16017">
      <c r="A16017" s="101"/>
      <c r="B16017" s="90"/>
      <c r="C16017" s="90"/>
    </row>
    <row r="16018">
      <c r="A16018" s="101"/>
      <c r="B16018" s="90"/>
      <c r="C16018" s="90"/>
    </row>
    <row r="16019">
      <c r="A16019" s="101"/>
      <c r="B16019" s="90"/>
      <c r="C16019" s="90"/>
    </row>
    <row r="16020">
      <c r="A16020" s="101"/>
      <c r="B16020" s="90"/>
      <c r="C16020" s="90"/>
    </row>
    <row r="16021">
      <c r="A16021" s="101"/>
      <c r="B16021" s="90"/>
      <c r="C16021" s="90"/>
    </row>
    <row r="16022">
      <c r="A16022" s="101"/>
      <c r="B16022" s="90"/>
      <c r="C16022" s="90"/>
    </row>
    <row r="16023">
      <c r="A16023" s="101"/>
      <c r="B16023" s="90"/>
      <c r="C16023" s="90"/>
    </row>
    <row r="16024">
      <c r="A16024" s="101"/>
      <c r="B16024" s="90"/>
      <c r="C16024" s="90"/>
    </row>
    <row r="16025">
      <c r="A16025" s="101"/>
      <c r="B16025" s="90"/>
      <c r="C16025" s="90"/>
    </row>
    <row r="16026">
      <c r="A16026" s="101"/>
      <c r="B16026" s="90"/>
      <c r="C16026" s="90"/>
    </row>
    <row r="16027">
      <c r="A16027" s="101"/>
      <c r="B16027" s="90"/>
      <c r="C16027" s="90"/>
    </row>
    <row r="16028">
      <c r="A16028" s="101"/>
      <c r="B16028" s="90"/>
      <c r="C16028" s="90"/>
    </row>
    <row r="16029">
      <c r="A16029" s="101"/>
      <c r="B16029" s="90"/>
      <c r="C16029" s="90"/>
    </row>
    <row r="16030">
      <c r="A16030" s="101"/>
      <c r="B16030" s="90"/>
      <c r="C16030" s="90"/>
    </row>
    <row r="16031">
      <c r="A16031" s="101"/>
      <c r="B16031" s="90"/>
      <c r="C16031" s="90"/>
    </row>
    <row r="16032">
      <c r="A16032" s="101"/>
      <c r="B16032" s="90"/>
      <c r="C16032" s="90"/>
    </row>
    <row r="16033">
      <c r="A16033" s="101"/>
      <c r="B16033" s="90"/>
      <c r="C16033" s="90"/>
    </row>
    <row r="16034">
      <c r="A16034" s="101"/>
      <c r="B16034" s="90"/>
      <c r="C16034" s="90"/>
    </row>
    <row r="16035">
      <c r="A16035" s="101"/>
      <c r="B16035" s="90"/>
      <c r="C16035" s="90"/>
    </row>
    <row r="16036">
      <c r="A16036" s="101"/>
      <c r="B16036" s="90"/>
      <c r="C16036" s="90"/>
    </row>
    <row r="16037">
      <c r="A16037" s="101"/>
      <c r="B16037" s="90"/>
      <c r="C16037" s="90"/>
    </row>
    <row r="16038">
      <c r="A16038" s="101"/>
      <c r="B16038" s="90"/>
      <c r="C16038" s="90"/>
    </row>
    <row r="16039">
      <c r="A16039" s="101"/>
      <c r="B16039" s="90"/>
      <c r="C16039" s="90"/>
    </row>
    <row r="16040">
      <c r="A16040" s="101"/>
      <c r="B16040" s="90"/>
      <c r="C16040" s="90"/>
    </row>
    <row r="16041">
      <c r="A16041" s="101"/>
      <c r="B16041" s="90"/>
      <c r="C16041" s="90"/>
    </row>
    <row r="16042">
      <c r="A16042" s="101"/>
      <c r="B16042" s="90"/>
      <c r="C16042" s="90"/>
    </row>
    <row r="16043">
      <c r="A16043" s="101"/>
      <c r="B16043" s="90"/>
      <c r="C16043" s="90"/>
    </row>
    <row r="16044">
      <c r="A16044" s="101"/>
      <c r="B16044" s="90"/>
      <c r="C16044" s="90"/>
    </row>
    <row r="16045">
      <c r="A16045" s="101"/>
      <c r="B16045" s="90"/>
      <c r="C16045" s="90"/>
    </row>
    <row r="16046">
      <c r="A16046" s="101"/>
      <c r="B16046" s="90"/>
      <c r="C16046" s="90"/>
    </row>
    <row r="16047">
      <c r="A16047" s="101"/>
      <c r="B16047" s="90"/>
      <c r="C16047" s="90"/>
    </row>
    <row r="16048">
      <c r="A16048" s="101"/>
      <c r="B16048" s="90"/>
      <c r="C16048" s="90"/>
    </row>
    <row r="16049">
      <c r="A16049" s="101"/>
      <c r="B16049" s="90"/>
      <c r="C16049" s="90"/>
    </row>
    <row r="16050">
      <c r="A16050" s="101"/>
      <c r="B16050" s="90"/>
      <c r="C16050" s="90"/>
    </row>
    <row r="16051">
      <c r="A16051" s="101"/>
      <c r="B16051" s="90"/>
      <c r="C16051" s="90"/>
    </row>
    <row r="16052">
      <c r="A16052" s="101"/>
      <c r="B16052" s="90"/>
      <c r="C16052" s="90"/>
    </row>
    <row r="16053">
      <c r="A16053" s="101"/>
      <c r="B16053" s="90"/>
      <c r="C16053" s="90"/>
    </row>
    <row r="16054">
      <c r="A16054" s="101"/>
      <c r="B16054" s="90"/>
      <c r="C16054" s="90"/>
    </row>
    <row r="16055">
      <c r="A16055" s="101"/>
      <c r="B16055" s="90"/>
      <c r="C16055" s="90"/>
    </row>
    <row r="16056">
      <c r="A16056" s="101"/>
      <c r="B16056" s="90"/>
      <c r="C16056" s="90"/>
    </row>
    <row r="16057">
      <c r="A16057" s="101"/>
      <c r="B16057" s="90"/>
      <c r="C16057" s="90"/>
    </row>
    <row r="16058">
      <c r="A16058" s="101"/>
      <c r="B16058" s="90"/>
      <c r="C16058" s="90"/>
    </row>
    <row r="16059">
      <c r="A16059" s="101"/>
      <c r="B16059" s="90"/>
      <c r="C16059" s="90"/>
    </row>
    <row r="16060">
      <c r="A16060" s="101"/>
      <c r="B16060" s="90"/>
      <c r="C16060" s="90"/>
    </row>
    <row r="16061">
      <c r="A16061" s="101"/>
      <c r="B16061" s="90"/>
      <c r="C16061" s="90"/>
    </row>
    <row r="16062">
      <c r="A16062" s="101"/>
      <c r="B16062" s="90"/>
      <c r="C16062" s="90"/>
    </row>
    <row r="16063">
      <c r="A16063" s="101"/>
      <c r="B16063" s="90"/>
      <c r="C16063" s="90"/>
    </row>
    <row r="16064">
      <c r="A16064" s="101"/>
      <c r="B16064" s="90"/>
      <c r="C16064" s="90"/>
    </row>
    <row r="16065">
      <c r="A16065" s="101"/>
      <c r="B16065" s="90"/>
      <c r="C16065" s="90"/>
    </row>
    <row r="16066">
      <c r="A16066" s="101"/>
      <c r="B16066" s="90"/>
      <c r="C16066" s="90"/>
    </row>
    <row r="16067">
      <c r="A16067" s="101"/>
      <c r="B16067" s="90"/>
      <c r="C16067" s="90"/>
    </row>
    <row r="16068">
      <c r="A16068" s="101"/>
      <c r="B16068" s="90"/>
      <c r="C16068" s="90"/>
    </row>
    <row r="16069">
      <c r="A16069" s="101"/>
      <c r="B16069" s="90"/>
      <c r="C16069" s="90"/>
    </row>
    <row r="16070">
      <c r="A16070" s="101"/>
      <c r="B16070" s="90"/>
      <c r="C16070" s="90"/>
    </row>
    <row r="16071">
      <c r="A16071" s="101"/>
      <c r="B16071" s="90"/>
      <c r="C16071" s="90"/>
    </row>
    <row r="16072">
      <c r="A16072" s="101"/>
      <c r="B16072" s="90"/>
      <c r="C16072" s="90"/>
    </row>
    <row r="16073">
      <c r="A16073" s="101"/>
      <c r="B16073" s="90"/>
      <c r="C16073" s="90"/>
    </row>
    <row r="16074">
      <c r="A16074" s="101"/>
      <c r="B16074" s="90"/>
      <c r="C16074" s="90"/>
    </row>
    <row r="16075">
      <c r="A16075" s="101"/>
      <c r="B16075" s="90"/>
      <c r="C16075" s="90"/>
    </row>
    <row r="16076">
      <c r="A16076" s="101"/>
      <c r="B16076" s="90"/>
      <c r="C16076" s="90"/>
    </row>
    <row r="16077">
      <c r="A16077" s="101"/>
      <c r="B16077" s="90"/>
      <c r="C16077" s="90"/>
    </row>
    <row r="16078">
      <c r="A16078" s="101"/>
      <c r="B16078" s="90"/>
      <c r="C16078" s="90"/>
    </row>
    <row r="16079">
      <c r="A16079" s="101"/>
      <c r="B16079" s="90"/>
      <c r="C16079" s="90"/>
    </row>
    <row r="16080">
      <c r="A16080" s="101"/>
      <c r="B16080" s="90"/>
      <c r="C16080" s="90"/>
    </row>
    <row r="16081">
      <c r="A16081" s="101"/>
      <c r="B16081" s="90"/>
      <c r="C16081" s="90"/>
    </row>
    <row r="16082">
      <c r="A16082" s="101"/>
      <c r="B16082" s="90"/>
      <c r="C16082" s="90"/>
    </row>
    <row r="16083">
      <c r="A16083" s="101"/>
      <c r="B16083" s="90"/>
      <c r="C16083" s="90"/>
    </row>
    <row r="16084">
      <c r="A16084" s="101"/>
      <c r="B16084" s="90"/>
      <c r="C16084" s="90"/>
    </row>
    <row r="16085">
      <c r="A16085" s="101"/>
      <c r="B16085" s="90"/>
      <c r="C16085" s="90"/>
    </row>
    <row r="16086">
      <c r="A16086" s="101"/>
      <c r="B16086" s="90"/>
      <c r="C16086" s="90"/>
    </row>
    <row r="16087">
      <c r="A16087" s="101"/>
      <c r="B16087" s="90"/>
      <c r="C16087" s="90"/>
    </row>
    <row r="16088">
      <c r="A16088" s="101"/>
      <c r="B16088" s="90"/>
      <c r="C16088" s="90"/>
    </row>
    <row r="16089">
      <c r="A16089" s="101"/>
      <c r="B16089" s="90"/>
      <c r="C16089" s="90"/>
    </row>
    <row r="16090">
      <c r="A16090" s="101"/>
      <c r="B16090" s="90"/>
      <c r="C16090" s="90"/>
    </row>
    <row r="16091">
      <c r="A16091" s="101"/>
      <c r="B16091" s="90"/>
      <c r="C16091" s="90"/>
    </row>
    <row r="16092">
      <c r="A16092" s="101"/>
      <c r="B16092" s="90"/>
      <c r="C16092" s="90"/>
    </row>
    <row r="16093">
      <c r="A16093" s="101"/>
      <c r="B16093" s="90"/>
      <c r="C16093" s="90"/>
    </row>
    <row r="16094">
      <c r="A16094" s="101"/>
      <c r="B16094" s="90"/>
      <c r="C16094" s="90"/>
    </row>
    <row r="16095">
      <c r="A16095" s="101"/>
      <c r="B16095" s="90"/>
      <c r="C16095" s="90"/>
    </row>
    <row r="16096">
      <c r="A16096" s="101"/>
      <c r="B16096" s="90"/>
      <c r="C16096" s="90"/>
    </row>
    <row r="16097">
      <c r="A16097" s="101"/>
      <c r="B16097" s="90"/>
      <c r="C16097" s="90"/>
    </row>
    <row r="16098">
      <c r="A16098" s="101"/>
      <c r="B16098" s="90"/>
      <c r="C16098" s="90"/>
    </row>
    <row r="16099">
      <c r="A16099" s="101"/>
      <c r="B16099" s="90"/>
      <c r="C16099" s="90"/>
    </row>
    <row r="16100">
      <c r="A16100" s="101"/>
      <c r="B16100" s="90"/>
      <c r="C16100" s="90"/>
    </row>
    <row r="16101">
      <c r="A16101" s="101"/>
      <c r="B16101" s="90"/>
      <c r="C16101" s="90"/>
    </row>
    <row r="16102">
      <c r="A16102" s="101"/>
      <c r="B16102" s="90"/>
      <c r="C16102" s="90"/>
    </row>
    <row r="16103">
      <c r="A16103" s="101"/>
      <c r="B16103" s="90"/>
      <c r="C16103" s="90"/>
    </row>
    <row r="16104">
      <c r="A16104" s="101"/>
      <c r="B16104" s="90"/>
      <c r="C16104" s="90"/>
    </row>
    <row r="16105">
      <c r="A16105" s="101"/>
      <c r="B16105" s="90"/>
      <c r="C16105" s="90"/>
    </row>
    <row r="16106">
      <c r="A16106" s="101"/>
      <c r="B16106" s="90"/>
      <c r="C16106" s="90"/>
    </row>
    <row r="16107">
      <c r="A16107" s="101"/>
      <c r="B16107" s="90"/>
      <c r="C16107" s="90"/>
    </row>
    <row r="16108">
      <c r="A16108" s="101"/>
      <c r="B16108" s="90"/>
      <c r="C16108" s="90"/>
    </row>
    <row r="16109">
      <c r="A16109" s="101"/>
      <c r="B16109" s="90"/>
      <c r="C16109" s="90"/>
    </row>
    <row r="16110">
      <c r="A16110" s="101"/>
      <c r="B16110" s="90"/>
      <c r="C16110" s="90"/>
    </row>
    <row r="16111">
      <c r="A16111" s="101"/>
      <c r="B16111" s="90"/>
      <c r="C16111" s="90"/>
    </row>
    <row r="16112">
      <c r="A16112" s="101"/>
      <c r="B16112" s="90"/>
      <c r="C16112" s="90"/>
    </row>
    <row r="16113">
      <c r="A16113" s="101"/>
      <c r="B16113" s="90"/>
      <c r="C16113" s="90"/>
    </row>
    <row r="16114">
      <c r="A16114" s="101"/>
      <c r="B16114" s="90"/>
      <c r="C16114" s="90"/>
    </row>
    <row r="16115">
      <c r="A16115" s="101"/>
      <c r="B16115" s="90"/>
      <c r="C16115" s="90"/>
    </row>
    <row r="16116">
      <c r="A16116" s="101"/>
      <c r="B16116" s="90"/>
      <c r="C16116" s="90"/>
    </row>
    <row r="16117">
      <c r="A16117" s="101"/>
      <c r="B16117" s="90"/>
      <c r="C16117" s="90"/>
    </row>
    <row r="16118">
      <c r="A16118" s="101"/>
      <c r="B16118" s="90"/>
      <c r="C16118" s="90"/>
    </row>
    <row r="16119">
      <c r="A16119" s="101"/>
      <c r="B16119" s="90"/>
      <c r="C16119" s="90"/>
    </row>
    <row r="16120">
      <c r="A16120" s="101"/>
      <c r="B16120" s="90"/>
      <c r="C16120" s="90"/>
    </row>
    <row r="16121">
      <c r="A16121" s="101"/>
      <c r="B16121" s="90"/>
      <c r="C16121" s="90"/>
    </row>
    <row r="16122">
      <c r="A16122" s="101"/>
      <c r="B16122" s="90"/>
      <c r="C16122" s="90"/>
    </row>
    <row r="16123">
      <c r="A16123" s="101"/>
      <c r="B16123" s="90"/>
      <c r="C16123" s="90"/>
    </row>
    <row r="16124">
      <c r="A16124" s="101"/>
      <c r="B16124" s="90"/>
      <c r="C16124" s="90"/>
    </row>
    <row r="16125">
      <c r="A16125" s="101"/>
      <c r="B16125" s="90"/>
      <c r="C16125" s="90"/>
    </row>
    <row r="16126">
      <c r="A16126" s="101"/>
      <c r="B16126" s="90"/>
      <c r="C16126" s="90"/>
    </row>
    <row r="16127">
      <c r="A16127" s="101"/>
      <c r="B16127" s="90"/>
      <c r="C16127" s="90"/>
    </row>
    <row r="16128">
      <c r="A16128" s="101"/>
      <c r="B16128" s="90"/>
      <c r="C16128" s="90"/>
    </row>
    <row r="16129">
      <c r="A16129" s="101"/>
      <c r="B16129" s="90"/>
      <c r="C16129" s="90"/>
    </row>
    <row r="16130">
      <c r="A16130" s="101"/>
      <c r="B16130" s="90"/>
      <c r="C16130" s="90"/>
    </row>
    <row r="16131">
      <c r="A16131" s="101"/>
      <c r="B16131" s="90"/>
      <c r="C16131" s="90"/>
    </row>
    <row r="16132">
      <c r="A16132" s="101"/>
      <c r="B16132" s="90"/>
      <c r="C16132" s="90"/>
    </row>
    <row r="16133">
      <c r="A16133" s="101"/>
      <c r="B16133" s="90"/>
      <c r="C16133" s="90"/>
    </row>
    <row r="16134">
      <c r="A16134" s="101"/>
      <c r="B16134" s="90"/>
      <c r="C16134" s="90"/>
    </row>
    <row r="16135">
      <c r="A16135" s="101"/>
      <c r="B16135" s="90"/>
      <c r="C16135" s="90"/>
    </row>
    <row r="16136">
      <c r="A16136" s="101"/>
      <c r="B16136" s="90"/>
      <c r="C16136" s="90"/>
    </row>
    <row r="16137">
      <c r="A16137" s="101"/>
      <c r="B16137" s="90"/>
      <c r="C16137" s="90"/>
    </row>
    <row r="16138">
      <c r="A16138" s="101"/>
      <c r="B16138" s="90"/>
      <c r="C16138" s="90"/>
    </row>
    <row r="16139">
      <c r="A16139" s="101"/>
      <c r="B16139" s="90"/>
      <c r="C16139" s="90"/>
    </row>
    <row r="16140">
      <c r="A16140" s="101"/>
      <c r="B16140" s="90"/>
      <c r="C16140" s="90"/>
    </row>
    <row r="16141">
      <c r="A16141" s="101"/>
      <c r="B16141" s="90"/>
      <c r="C16141" s="90"/>
    </row>
    <row r="16142">
      <c r="A16142" s="101"/>
      <c r="B16142" s="90"/>
      <c r="C16142" s="90"/>
    </row>
    <row r="16143">
      <c r="A16143" s="101"/>
      <c r="B16143" s="90"/>
      <c r="C16143" s="90"/>
    </row>
    <row r="16144">
      <c r="A16144" s="101"/>
      <c r="B16144" s="90"/>
      <c r="C16144" s="90"/>
    </row>
    <row r="16145">
      <c r="A16145" s="101"/>
      <c r="B16145" s="90"/>
      <c r="C16145" s="90"/>
    </row>
    <row r="16146">
      <c r="A16146" s="101"/>
      <c r="B16146" s="90"/>
      <c r="C16146" s="90"/>
    </row>
    <row r="16147">
      <c r="A16147" s="101"/>
      <c r="B16147" s="90"/>
      <c r="C16147" s="90"/>
    </row>
    <row r="16148">
      <c r="A16148" s="101"/>
      <c r="B16148" s="90"/>
      <c r="C16148" s="90"/>
    </row>
    <row r="16149">
      <c r="A16149" s="101"/>
      <c r="B16149" s="90"/>
      <c r="C16149" s="90"/>
    </row>
    <row r="16150">
      <c r="A16150" s="101"/>
      <c r="B16150" s="90"/>
      <c r="C16150" s="90"/>
    </row>
    <row r="16151">
      <c r="A16151" s="101"/>
      <c r="B16151" s="90"/>
      <c r="C16151" s="90"/>
    </row>
    <row r="16152">
      <c r="A16152" s="101"/>
      <c r="B16152" s="90"/>
      <c r="C16152" s="90"/>
    </row>
    <row r="16153">
      <c r="A16153" s="101"/>
      <c r="B16153" s="90"/>
      <c r="C16153" s="90"/>
    </row>
    <row r="16154">
      <c r="A16154" s="101"/>
      <c r="B16154" s="90"/>
      <c r="C16154" s="90"/>
    </row>
    <row r="16155">
      <c r="A16155" s="101"/>
      <c r="B16155" s="90"/>
      <c r="C16155" s="90"/>
    </row>
    <row r="16156">
      <c r="A16156" s="101"/>
      <c r="B16156" s="90"/>
      <c r="C16156" s="90"/>
    </row>
    <row r="16157">
      <c r="A16157" s="101"/>
      <c r="B16157" s="90"/>
      <c r="C16157" s="90"/>
    </row>
    <row r="16158">
      <c r="A16158" s="101"/>
      <c r="B16158" s="90"/>
      <c r="C16158" s="90"/>
    </row>
    <row r="16159">
      <c r="A16159" s="101"/>
      <c r="B16159" s="90"/>
      <c r="C16159" s="90"/>
    </row>
    <row r="16160">
      <c r="A16160" s="101"/>
      <c r="B16160" s="90"/>
      <c r="C16160" s="90"/>
    </row>
    <row r="16161">
      <c r="A16161" s="101"/>
      <c r="B16161" s="90"/>
      <c r="C16161" s="90"/>
    </row>
    <row r="16162">
      <c r="A16162" s="101"/>
      <c r="B16162" s="90"/>
      <c r="C16162" s="90"/>
    </row>
    <row r="16163">
      <c r="A16163" s="101"/>
      <c r="B16163" s="90"/>
      <c r="C16163" s="90"/>
    </row>
    <row r="16164">
      <c r="A16164" s="101"/>
      <c r="B16164" s="90"/>
      <c r="C16164" s="90"/>
    </row>
    <row r="16165">
      <c r="A16165" s="101"/>
      <c r="B16165" s="90"/>
      <c r="C16165" s="90"/>
    </row>
    <row r="16166">
      <c r="A16166" s="101"/>
      <c r="B16166" s="90"/>
      <c r="C16166" s="90"/>
    </row>
    <row r="16167">
      <c r="A16167" s="101"/>
      <c r="B16167" s="90"/>
      <c r="C16167" s="90"/>
    </row>
    <row r="16168">
      <c r="A16168" s="101"/>
      <c r="B16168" s="90"/>
      <c r="C16168" s="90"/>
    </row>
    <row r="16169">
      <c r="A16169" s="101"/>
      <c r="B16169" s="90"/>
      <c r="C16169" s="90"/>
    </row>
    <row r="16170">
      <c r="A16170" s="101"/>
      <c r="B16170" s="90"/>
      <c r="C16170" s="90"/>
    </row>
    <row r="16171">
      <c r="A16171" s="101"/>
      <c r="B16171" s="90"/>
      <c r="C16171" s="90"/>
    </row>
    <row r="16172">
      <c r="A16172" s="101"/>
      <c r="B16172" s="90"/>
      <c r="C16172" s="90"/>
    </row>
    <row r="16173">
      <c r="A16173" s="101"/>
      <c r="B16173" s="90"/>
      <c r="C16173" s="90"/>
    </row>
    <row r="16174">
      <c r="A16174" s="101"/>
      <c r="B16174" s="90"/>
      <c r="C16174" s="90"/>
    </row>
    <row r="16175">
      <c r="A16175" s="101"/>
      <c r="B16175" s="90"/>
      <c r="C16175" s="90"/>
    </row>
    <row r="16176">
      <c r="A16176" s="101"/>
      <c r="B16176" s="90"/>
      <c r="C16176" s="90"/>
    </row>
    <row r="16177">
      <c r="A16177" s="101"/>
      <c r="B16177" s="90"/>
      <c r="C16177" s="90"/>
    </row>
    <row r="16178">
      <c r="A16178" s="101"/>
      <c r="B16178" s="90"/>
      <c r="C16178" s="90"/>
    </row>
    <row r="16179">
      <c r="A16179" s="101"/>
      <c r="B16179" s="90"/>
      <c r="C16179" s="90"/>
    </row>
    <row r="16180">
      <c r="A16180" s="101"/>
      <c r="B16180" s="90"/>
      <c r="C16180" s="90"/>
    </row>
    <row r="16181">
      <c r="A16181" s="101"/>
      <c r="B16181" s="90"/>
      <c r="C16181" s="90"/>
    </row>
    <row r="16182">
      <c r="A16182" s="101"/>
      <c r="B16182" s="90"/>
      <c r="C16182" s="90"/>
    </row>
    <row r="16183">
      <c r="A16183" s="101"/>
      <c r="B16183" s="90"/>
      <c r="C16183" s="90"/>
    </row>
    <row r="16184">
      <c r="A16184" s="101"/>
      <c r="B16184" s="90"/>
      <c r="C16184" s="90"/>
    </row>
    <row r="16185">
      <c r="A16185" s="101"/>
      <c r="B16185" s="90"/>
      <c r="C16185" s="90"/>
    </row>
    <row r="16186">
      <c r="A16186" s="101"/>
      <c r="B16186" s="90"/>
      <c r="C16186" s="90"/>
    </row>
    <row r="16187">
      <c r="A16187" s="101"/>
      <c r="B16187" s="90"/>
      <c r="C16187" s="90"/>
    </row>
    <row r="16188">
      <c r="A16188" s="101"/>
      <c r="B16188" s="90"/>
      <c r="C16188" s="90"/>
    </row>
    <row r="16189">
      <c r="A16189" s="101"/>
      <c r="B16189" s="90"/>
      <c r="C16189" s="90"/>
    </row>
    <row r="16190">
      <c r="A16190" s="101"/>
      <c r="B16190" s="90"/>
      <c r="C16190" s="90"/>
    </row>
    <row r="16191">
      <c r="A16191" s="101"/>
      <c r="B16191" s="90"/>
      <c r="C16191" s="90"/>
    </row>
    <row r="16192">
      <c r="A16192" s="101"/>
      <c r="B16192" s="90"/>
      <c r="C16192" s="90"/>
    </row>
    <row r="16193">
      <c r="A16193" s="101"/>
      <c r="B16193" s="90"/>
      <c r="C16193" s="90"/>
    </row>
    <row r="16194">
      <c r="A16194" s="101"/>
      <c r="B16194" s="90"/>
      <c r="C16194" s="90"/>
    </row>
    <row r="16195">
      <c r="A16195" s="101"/>
      <c r="B16195" s="90"/>
      <c r="C16195" s="90"/>
    </row>
    <row r="16196">
      <c r="A16196" s="101"/>
      <c r="B16196" s="90"/>
      <c r="C16196" s="90"/>
    </row>
    <row r="16197">
      <c r="A16197" s="101"/>
      <c r="B16197" s="90"/>
      <c r="C16197" s="90"/>
    </row>
    <row r="16198">
      <c r="A16198" s="101"/>
      <c r="B16198" s="90"/>
      <c r="C16198" s="90"/>
    </row>
    <row r="16199">
      <c r="A16199" s="101"/>
      <c r="B16199" s="90"/>
      <c r="C16199" s="90"/>
    </row>
    <row r="16200">
      <c r="A16200" s="101"/>
      <c r="B16200" s="90"/>
      <c r="C16200" s="90"/>
    </row>
    <row r="16201">
      <c r="A16201" s="101"/>
      <c r="B16201" s="90"/>
      <c r="C16201" s="90"/>
    </row>
    <row r="16202">
      <c r="A16202" s="101"/>
      <c r="B16202" s="90"/>
      <c r="C16202" s="90"/>
    </row>
    <row r="16203">
      <c r="A16203" s="101"/>
      <c r="B16203" s="90"/>
      <c r="C16203" s="90"/>
    </row>
    <row r="16204">
      <c r="A16204" s="101"/>
      <c r="B16204" s="90"/>
      <c r="C16204" s="90"/>
    </row>
    <row r="16205">
      <c r="A16205" s="101"/>
      <c r="B16205" s="90"/>
      <c r="C16205" s="90"/>
    </row>
    <row r="16206">
      <c r="A16206" s="101"/>
      <c r="B16206" s="90"/>
      <c r="C16206" s="90"/>
    </row>
    <row r="16207">
      <c r="A16207" s="101"/>
      <c r="B16207" s="90"/>
      <c r="C16207" s="90"/>
    </row>
    <row r="16208">
      <c r="A16208" s="101"/>
      <c r="B16208" s="90"/>
      <c r="C16208" s="90"/>
    </row>
    <row r="16209">
      <c r="A16209" s="101"/>
      <c r="B16209" s="90"/>
      <c r="C16209" s="90"/>
    </row>
    <row r="16210">
      <c r="A16210" s="101"/>
      <c r="B16210" s="90"/>
      <c r="C16210" s="90"/>
    </row>
    <row r="16211">
      <c r="A16211" s="101"/>
      <c r="B16211" s="90"/>
      <c r="C16211" s="90"/>
    </row>
    <row r="16212">
      <c r="A16212" s="101"/>
      <c r="B16212" s="90"/>
      <c r="C16212" s="90"/>
    </row>
    <row r="16213">
      <c r="A16213" s="101"/>
      <c r="B16213" s="90"/>
      <c r="C16213" s="90"/>
    </row>
    <row r="16214">
      <c r="A16214" s="101"/>
      <c r="B16214" s="90"/>
      <c r="C16214" s="90"/>
    </row>
    <row r="16215">
      <c r="A16215" s="101"/>
      <c r="B16215" s="90"/>
      <c r="C16215" s="90"/>
    </row>
    <row r="16216">
      <c r="A16216" s="101"/>
      <c r="B16216" s="90"/>
      <c r="C16216" s="90"/>
    </row>
    <row r="16217">
      <c r="A16217" s="101"/>
      <c r="B16217" s="90"/>
      <c r="C16217" s="90"/>
    </row>
    <row r="16218">
      <c r="A16218" s="101"/>
      <c r="B16218" s="90"/>
      <c r="C16218" s="90"/>
    </row>
    <row r="16219">
      <c r="A16219" s="101"/>
      <c r="B16219" s="90"/>
      <c r="C16219" s="90"/>
    </row>
    <row r="16220">
      <c r="A16220" s="101"/>
      <c r="B16220" s="90"/>
      <c r="C16220" s="90"/>
    </row>
    <row r="16221">
      <c r="A16221" s="101"/>
      <c r="B16221" s="90"/>
      <c r="C16221" s="90"/>
    </row>
    <row r="16222">
      <c r="A16222" s="101"/>
      <c r="B16222" s="90"/>
      <c r="C16222" s="90"/>
    </row>
    <row r="16223">
      <c r="A16223" s="101"/>
      <c r="B16223" s="90"/>
      <c r="C16223" s="90"/>
    </row>
    <row r="16224">
      <c r="A16224" s="101"/>
      <c r="B16224" s="90"/>
      <c r="C16224" s="90"/>
    </row>
    <row r="16225">
      <c r="A16225" s="101"/>
      <c r="B16225" s="90"/>
      <c r="C16225" s="90"/>
    </row>
    <row r="16226">
      <c r="A16226" s="101"/>
      <c r="B16226" s="90"/>
      <c r="C16226" s="90"/>
    </row>
    <row r="16227">
      <c r="A16227" s="101"/>
      <c r="B16227" s="90"/>
      <c r="C16227" s="90"/>
    </row>
    <row r="16228">
      <c r="A16228" s="101"/>
      <c r="B16228" s="90"/>
      <c r="C16228" s="90"/>
    </row>
    <row r="16229">
      <c r="A16229" s="101"/>
      <c r="B16229" s="90"/>
      <c r="C16229" s="90"/>
    </row>
    <row r="16230">
      <c r="A16230" s="101"/>
      <c r="B16230" s="90"/>
      <c r="C16230" s="90"/>
    </row>
    <row r="16231">
      <c r="A16231" s="101"/>
      <c r="B16231" s="90"/>
      <c r="C16231" s="90"/>
    </row>
    <row r="16232">
      <c r="A16232" s="101"/>
      <c r="B16232" s="90"/>
      <c r="C16232" s="90"/>
    </row>
    <row r="16233">
      <c r="A16233" s="101"/>
      <c r="B16233" s="90"/>
      <c r="C16233" s="90"/>
    </row>
    <row r="16234">
      <c r="A16234" s="101"/>
      <c r="B16234" s="90"/>
      <c r="C16234" s="90"/>
    </row>
    <row r="16235">
      <c r="A16235" s="101"/>
      <c r="B16235" s="90"/>
      <c r="C16235" s="90"/>
    </row>
    <row r="16236">
      <c r="A16236" s="101"/>
      <c r="B16236" s="90"/>
      <c r="C16236" s="90"/>
    </row>
    <row r="16237">
      <c r="A16237" s="101"/>
      <c r="B16237" s="90"/>
      <c r="C16237" s="90"/>
    </row>
    <row r="16238">
      <c r="A16238" s="101"/>
      <c r="B16238" s="90"/>
      <c r="C16238" s="90"/>
    </row>
    <row r="16239">
      <c r="A16239" s="101"/>
      <c r="B16239" s="90"/>
      <c r="C16239" s="90"/>
    </row>
    <row r="16240">
      <c r="A16240" s="101"/>
      <c r="B16240" s="90"/>
      <c r="C16240" s="90"/>
    </row>
    <row r="16241">
      <c r="A16241" s="101"/>
      <c r="B16241" s="90"/>
      <c r="C16241" s="90"/>
    </row>
    <row r="16242">
      <c r="A16242" s="101"/>
      <c r="B16242" s="90"/>
      <c r="C16242" s="90"/>
    </row>
    <row r="16243">
      <c r="A16243" s="101"/>
      <c r="B16243" s="90"/>
      <c r="C16243" s="90"/>
    </row>
    <row r="16244">
      <c r="A16244" s="101"/>
      <c r="B16244" s="90"/>
      <c r="C16244" s="90"/>
    </row>
    <row r="16245">
      <c r="A16245" s="101"/>
      <c r="B16245" s="90"/>
      <c r="C16245" s="90"/>
    </row>
    <row r="16246">
      <c r="A16246" s="101"/>
      <c r="B16246" s="90"/>
      <c r="C16246" s="90"/>
    </row>
    <row r="16247">
      <c r="A16247" s="101"/>
      <c r="B16247" s="90"/>
      <c r="C16247" s="90"/>
    </row>
    <row r="16248">
      <c r="A16248" s="101"/>
      <c r="B16248" s="90"/>
      <c r="C16248" s="90"/>
    </row>
    <row r="16249">
      <c r="A16249" s="101"/>
      <c r="B16249" s="90"/>
      <c r="C16249" s="90"/>
    </row>
    <row r="16250">
      <c r="A16250" s="101"/>
      <c r="B16250" s="90"/>
      <c r="C16250" s="90"/>
    </row>
    <row r="16251">
      <c r="A16251" s="101"/>
      <c r="B16251" s="90"/>
      <c r="C16251" s="90"/>
    </row>
    <row r="16252">
      <c r="A16252" s="101"/>
      <c r="B16252" s="90"/>
      <c r="C16252" s="90"/>
    </row>
    <row r="16253">
      <c r="A16253" s="101"/>
      <c r="B16253" s="90"/>
      <c r="C16253" s="90"/>
    </row>
    <row r="16254">
      <c r="A16254" s="101"/>
      <c r="B16254" s="90"/>
      <c r="C16254" s="90"/>
    </row>
    <row r="16255">
      <c r="A16255" s="101"/>
      <c r="B16255" s="90"/>
      <c r="C16255" s="90"/>
    </row>
    <row r="16256">
      <c r="A16256" s="101"/>
      <c r="B16256" s="90"/>
      <c r="C16256" s="90"/>
    </row>
    <row r="16257">
      <c r="A16257" s="101"/>
      <c r="B16257" s="90"/>
      <c r="C16257" s="90"/>
    </row>
    <row r="16258">
      <c r="A16258" s="101"/>
      <c r="B16258" s="90"/>
      <c r="C16258" s="90"/>
    </row>
    <row r="16259">
      <c r="A16259" s="101"/>
      <c r="B16259" s="90"/>
      <c r="C16259" s="90"/>
    </row>
    <row r="16260">
      <c r="A16260" s="101"/>
      <c r="B16260" s="90"/>
      <c r="C16260" s="90"/>
    </row>
    <row r="16261">
      <c r="A16261" s="101"/>
      <c r="B16261" s="90"/>
      <c r="C16261" s="90"/>
    </row>
    <row r="16262">
      <c r="A16262" s="101"/>
      <c r="B16262" s="90"/>
      <c r="C16262" s="90"/>
    </row>
    <row r="16263">
      <c r="A16263" s="101"/>
      <c r="B16263" s="90"/>
      <c r="C16263" s="90"/>
    </row>
    <row r="16264">
      <c r="A16264" s="101"/>
      <c r="B16264" s="90"/>
      <c r="C16264" s="90"/>
    </row>
    <row r="16265">
      <c r="A16265" s="101"/>
      <c r="B16265" s="90"/>
      <c r="C16265" s="90"/>
    </row>
    <row r="16266">
      <c r="A16266" s="101"/>
      <c r="B16266" s="90"/>
      <c r="C16266" s="90"/>
    </row>
    <row r="16267">
      <c r="A16267" s="101"/>
      <c r="B16267" s="90"/>
      <c r="C16267" s="90"/>
    </row>
    <row r="16268">
      <c r="A16268" s="101"/>
      <c r="B16268" s="90"/>
      <c r="C16268" s="90"/>
    </row>
    <row r="16269">
      <c r="A16269" s="101"/>
      <c r="B16269" s="90"/>
      <c r="C16269" s="90"/>
    </row>
    <row r="16270">
      <c r="A16270" s="101"/>
      <c r="B16270" s="90"/>
      <c r="C16270" s="90"/>
    </row>
    <row r="16271">
      <c r="A16271" s="101"/>
      <c r="B16271" s="90"/>
      <c r="C16271" s="90"/>
    </row>
    <row r="16272">
      <c r="A16272" s="101"/>
      <c r="B16272" s="90"/>
      <c r="C16272" s="90"/>
    </row>
    <row r="16273">
      <c r="A16273" s="101"/>
      <c r="B16273" s="90"/>
      <c r="C16273" s="90"/>
    </row>
    <row r="16274">
      <c r="A16274" s="101"/>
      <c r="B16274" s="90"/>
      <c r="C16274" s="90"/>
    </row>
    <row r="16275">
      <c r="A16275" s="101"/>
      <c r="B16275" s="90"/>
      <c r="C16275" s="90"/>
    </row>
    <row r="16276">
      <c r="A16276" s="101"/>
      <c r="B16276" s="90"/>
      <c r="C16276" s="90"/>
    </row>
    <row r="16277">
      <c r="A16277" s="101"/>
      <c r="B16277" s="90"/>
      <c r="C16277" s="90"/>
    </row>
    <row r="16278">
      <c r="A16278" s="101"/>
      <c r="B16278" s="90"/>
      <c r="C16278" s="90"/>
    </row>
    <row r="16279">
      <c r="A16279" s="101"/>
      <c r="B16279" s="90"/>
      <c r="C16279" s="90"/>
    </row>
    <row r="16280">
      <c r="A16280" s="101"/>
      <c r="B16280" s="90"/>
      <c r="C16280" s="90"/>
    </row>
    <row r="16281">
      <c r="A16281" s="101"/>
      <c r="B16281" s="90"/>
      <c r="C16281" s="90"/>
    </row>
    <row r="16282">
      <c r="A16282" s="101"/>
      <c r="B16282" s="90"/>
      <c r="C16282" s="90"/>
    </row>
    <row r="16283">
      <c r="A16283" s="101"/>
      <c r="B16283" s="90"/>
      <c r="C16283" s="90"/>
    </row>
    <row r="16284">
      <c r="A16284" s="101"/>
      <c r="B16284" s="90"/>
      <c r="C16284" s="90"/>
    </row>
    <row r="16285">
      <c r="A16285" s="101"/>
      <c r="B16285" s="90"/>
      <c r="C16285" s="90"/>
    </row>
    <row r="16286">
      <c r="A16286" s="101"/>
      <c r="B16286" s="90"/>
      <c r="C16286" s="90"/>
    </row>
    <row r="16287">
      <c r="A16287" s="101"/>
      <c r="B16287" s="90"/>
      <c r="C16287" s="90"/>
    </row>
    <row r="16288">
      <c r="A16288" s="101"/>
      <c r="B16288" s="90"/>
      <c r="C16288" s="90"/>
    </row>
    <row r="16289">
      <c r="A16289" s="101"/>
      <c r="B16289" s="90"/>
      <c r="C16289" s="90"/>
    </row>
    <row r="16290">
      <c r="A16290" s="101"/>
      <c r="B16290" s="90"/>
      <c r="C16290" s="90"/>
    </row>
    <row r="16291">
      <c r="A16291" s="101"/>
      <c r="B16291" s="90"/>
      <c r="C16291" s="90"/>
    </row>
    <row r="16292">
      <c r="A16292" s="101"/>
      <c r="B16292" s="90"/>
      <c r="C16292" s="90"/>
    </row>
    <row r="16293">
      <c r="A16293" s="101"/>
      <c r="B16293" s="90"/>
      <c r="C16293" s="90"/>
    </row>
    <row r="16294">
      <c r="A16294" s="101"/>
      <c r="B16294" s="90"/>
      <c r="C16294" s="90"/>
    </row>
    <row r="16295">
      <c r="A16295" s="101"/>
      <c r="B16295" s="90"/>
      <c r="C16295" s="90"/>
    </row>
    <row r="16296">
      <c r="A16296" s="101"/>
      <c r="B16296" s="90"/>
      <c r="C16296" s="90"/>
    </row>
    <row r="16297">
      <c r="A16297" s="101"/>
      <c r="B16297" s="90"/>
      <c r="C16297" s="90"/>
    </row>
    <row r="16298">
      <c r="A16298" s="101"/>
      <c r="B16298" s="90"/>
      <c r="C16298" s="90"/>
    </row>
    <row r="16299">
      <c r="A16299" s="101"/>
      <c r="B16299" s="90"/>
      <c r="C16299" s="90"/>
    </row>
    <row r="16300">
      <c r="A16300" s="101"/>
      <c r="B16300" s="90"/>
      <c r="C16300" s="90"/>
    </row>
    <row r="16301">
      <c r="A16301" s="101"/>
      <c r="B16301" s="90"/>
      <c r="C16301" s="90"/>
    </row>
    <row r="16302">
      <c r="A16302" s="101"/>
      <c r="B16302" s="90"/>
      <c r="C16302" s="90"/>
    </row>
    <row r="16303">
      <c r="A16303" s="101"/>
      <c r="B16303" s="90"/>
      <c r="C16303" s="90"/>
    </row>
    <row r="16304">
      <c r="A16304" s="101"/>
      <c r="B16304" s="90"/>
      <c r="C16304" s="90"/>
    </row>
    <row r="16305">
      <c r="A16305" s="101"/>
      <c r="B16305" s="90"/>
      <c r="C16305" s="90"/>
    </row>
    <row r="16306">
      <c r="A16306" s="101"/>
      <c r="B16306" s="90"/>
      <c r="C16306" s="90"/>
    </row>
    <row r="16307">
      <c r="A16307" s="101"/>
      <c r="B16307" s="90"/>
      <c r="C16307" s="90"/>
    </row>
    <row r="16308">
      <c r="A16308" s="101"/>
      <c r="B16308" s="90"/>
      <c r="C16308" s="90"/>
    </row>
    <row r="16309">
      <c r="A16309" s="101"/>
      <c r="B16309" s="90"/>
      <c r="C16309" s="90"/>
    </row>
    <row r="16310">
      <c r="A16310" s="101"/>
      <c r="B16310" s="90"/>
      <c r="C16310" s="90"/>
    </row>
    <row r="16311">
      <c r="A16311" s="101"/>
      <c r="B16311" s="90"/>
      <c r="C16311" s="90"/>
    </row>
    <row r="16312">
      <c r="A16312" s="101"/>
      <c r="B16312" s="90"/>
      <c r="C16312" s="90"/>
    </row>
    <row r="16313">
      <c r="A16313" s="101"/>
      <c r="B16313" s="90"/>
      <c r="C16313" s="90"/>
    </row>
    <row r="16314">
      <c r="A16314" s="101"/>
      <c r="B16314" s="90"/>
      <c r="C16314" s="90"/>
    </row>
    <row r="16315">
      <c r="A16315" s="101"/>
      <c r="B16315" s="90"/>
      <c r="C16315" s="90"/>
    </row>
    <row r="16316">
      <c r="A16316" s="101"/>
      <c r="B16316" s="90"/>
      <c r="C16316" s="90"/>
    </row>
    <row r="16317">
      <c r="A16317" s="101"/>
      <c r="B16317" s="90"/>
      <c r="C16317" s="90"/>
    </row>
    <row r="16318">
      <c r="A16318" s="101"/>
      <c r="B16318" s="90"/>
      <c r="C16318" s="90"/>
    </row>
    <row r="16319">
      <c r="A16319" s="101"/>
      <c r="B16319" s="90"/>
      <c r="C16319" s="90"/>
    </row>
    <row r="16320">
      <c r="A16320" s="101"/>
      <c r="B16320" s="90"/>
      <c r="C16320" s="90"/>
    </row>
    <row r="16321">
      <c r="A16321" s="101"/>
      <c r="B16321" s="90"/>
      <c r="C16321" s="90"/>
    </row>
    <row r="16322">
      <c r="A16322" s="101"/>
      <c r="B16322" s="90"/>
      <c r="C16322" s="90"/>
    </row>
    <row r="16323">
      <c r="A16323" s="101"/>
      <c r="B16323" s="90"/>
      <c r="C16323" s="90"/>
    </row>
    <row r="16324">
      <c r="A16324" s="101"/>
      <c r="B16324" s="90"/>
      <c r="C16324" s="90"/>
    </row>
    <row r="16325">
      <c r="A16325" s="101"/>
      <c r="B16325" s="90"/>
      <c r="C16325" s="90"/>
    </row>
    <row r="16326">
      <c r="A16326" s="101"/>
      <c r="B16326" s="90"/>
      <c r="C16326" s="90"/>
    </row>
    <row r="16327">
      <c r="A16327" s="101"/>
      <c r="B16327" s="90"/>
      <c r="C16327" s="90"/>
    </row>
    <row r="16328">
      <c r="A16328" s="101"/>
      <c r="B16328" s="90"/>
      <c r="C16328" s="90"/>
    </row>
    <row r="16329">
      <c r="A16329" s="101"/>
      <c r="B16329" s="90"/>
      <c r="C16329" s="90"/>
    </row>
    <row r="16330">
      <c r="A16330" s="101"/>
      <c r="B16330" s="90"/>
      <c r="C16330" s="90"/>
    </row>
    <row r="16331">
      <c r="A16331" s="101"/>
      <c r="B16331" s="90"/>
      <c r="C16331" s="90"/>
    </row>
    <row r="16332">
      <c r="A16332" s="101"/>
      <c r="B16332" s="90"/>
      <c r="C16332" s="90"/>
    </row>
    <row r="16333">
      <c r="A16333" s="101"/>
      <c r="B16333" s="90"/>
      <c r="C16333" s="90"/>
    </row>
    <row r="16334">
      <c r="A16334" s="101"/>
      <c r="B16334" s="90"/>
      <c r="C16334" s="90"/>
    </row>
    <row r="16335">
      <c r="A16335" s="101"/>
      <c r="B16335" s="90"/>
      <c r="C16335" s="90"/>
    </row>
    <row r="16336">
      <c r="A16336" s="101"/>
      <c r="B16336" s="90"/>
      <c r="C16336" s="90"/>
    </row>
    <row r="16337">
      <c r="A16337" s="101"/>
      <c r="B16337" s="90"/>
      <c r="C16337" s="90"/>
    </row>
    <row r="16338">
      <c r="A16338" s="101"/>
      <c r="B16338" s="90"/>
      <c r="C16338" s="90"/>
    </row>
    <row r="16339">
      <c r="A16339" s="101"/>
      <c r="B16339" s="90"/>
      <c r="C16339" s="90"/>
    </row>
    <row r="16340">
      <c r="A16340" s="101"/>
      <c r="B16340" s="90"/>
      <c r="C16340" s="90"/>
    </row>
    <row r="16341">
      <c r="A16341" s="101"/>
      <c r="B16341" s="90"/>
      <c r="C16341" s="90"/>
    </row>
    <row r="16342">
      <c r="A16342" s="101"/>
      <c r="B16342" s="90"/>
      <c r="C16342" s="90"/>
    </row>
    <row r="16343">
      <c r="A16343" s="101"/>
      <c r="B16343" s="90"/>
      <c r="C16343" s="90"/>
    </row>
    <row r="16344">
      <c r="A16344" s="101"/>
      <c r="B16344" s="90"/>
      <c r="C16344" s="90"/>
    </row>
    <row r="16345">
      <c r="A16345" s="101"/>
      <c r="B16345" s="90"/>
      <c r="C16345" s="90"/>
    </row>
    <row r="16346">
      <c r="A16346" s="101"/>
      <c r="B16346" s="90"/>
      <c r="C16346" s="90"/>
    </row>
    <row r="16347">
      <c r="A16347" s="101"/>
      <c r="B16347" s="90"/>
      <c r="C16347" s="90"/>
    </row>
    <row r="16348">
      <c r="A16348" s="101"/>
      <c r="B16348" s="90"/>
      <c r="C16348" s="90"/>
    </row>
    <row r="16349">
      <c r="A16349" s="101"/>
      <c r="B16349" s="90"/>
      <c r="C16349" s="90"/>
    </row>
    <row r="16350">
      <c r="A16350" s="101"/>
      <c r="B16350" s="90"/>
      <c r="C16350" s="90"/>
    </row>
    <row r="16351">
      <c r="A16351" s="101"/>
      <c r="B16351" s="90"/>
      <c r="C16351" s="90"/>
    </row>
    <row r="16352">
      <c r="A16352" s="101"/>
      <c r="B16352" s="90"/>
      <c r="C16352" s="90"/>
    </row>
    <row r="16353">
      <c r="A16353" s="101"/>
      <c r="B16353" s="90"/>
      <c r="C16353" s="90"/>
    </row>
    <row r="16354">
      <c r="A16354" s="101"/>
      <c r="B16354" s="90"/>
      <c r="C16354" s="90"/>
    </row>
    <row r="16355">
      <c r="A16355" s="101"/>
      <c r="B16355" s="90"/>
      <c r="C16355" s="90"/>
    </row>
    <row r="16356">
      <c r="A16356" s="101"/>
      <c r="B16356" s="90"/>
      <c r="C16356" s="90"/>
    </row>
    <row r="16357">
      <c r="A16357" s="101"/>
      <c r="B16357" s="90"/>
      <c r="C16357" s="90"/>
    </row>
    <row r="16358">
      <c r="A16358" s="101"/>
      <c r="B16358" s="90"/>
      <c r="C16358" s="90"/>
    </row>
    <row r="16359">
      <c r="A16359" s="101"/>
      <c r="B16359" s="90"/>
      <c r="C16359" s="90"/>
    </row>
    <row r="16360">
      <c r="A16360" s="101"/>
      <c r="B16360" s="90"/>
      <c r="C16360" s="90"/>
    </row>
    <row r="16361">
      <c r="A16361" s="101"/>
      <c r="B16361" s="90"/>
      <c r="C16361" s="90"/>
    </row>
    <row r="16362">
      <c r="A16362" s="101"/>
      <c r="B16362" s="90"/>
      <c r="C16362" s="90"/>
    </row>
    <row r="16363">
      <c r="A16363" s="101"/>
      <c r="B16363" s="90"/>
      <c r="C16363" s="90"/>
    </row>
    <row r="16364">
      <c r="A16364" s="101"/>
      <c r="B16364" s="90"/>
      <c r="C16364" s="90"/>
    </row>
    <row r="16365">
      <c r="A16365" s="101"/>
      <c r="B16365" s="90"/>
      <c r="C16365" s="90"/>
    </row>
    <row r="16366">
      <c r="A16366" s="101"/>
      <c r="B16366" s="90"/>
      <c r="C16366" s="90"/>
    </row>
    <row r="16367">
      <c r="A16367" s="101"/>
      <c r="B16367" s="90"/>
      <c r="C16367" s="90"/>
    </row>
    <row r="16368">
      <c r="A16368" s="101"/>
      <c r="B16368" s="90"/>
      <c r="C16368" s="90"/>
    </row>
    <row r="16369">
      <c r="A16369" s="101"/>
      <c r="B16369" s="90"/>
      <c r="C16369" s="90"/>
    </row>
    <row r="16370">
      <c r="A16370" s="101"/>
      <c r="B16370" s="90"/>
      <c r="C16370" s="90"/>
    </row>
    <row r="16371">
      <c r="A16371" s="101"/>
      <c r="B16371" s="90"/>
      <c r="C16371" s="90"/>
    </row>
    <row r="16372">
      <c r="A16372" s="101"/>
      <c r="B16372" s="90"/>
      <c r="C16372" s="90"/>
    </row>
    <row r="16373">
      <c r="A16373" s="101"/>
      <c r="B16373" s="90"/>
      <c r="C16373" s="90"/>
    </row>
    <row r="16374">
      <c r="A16374" s="101"/>
      <c r="B16374" s="90"/>
      <c r="C16374" s="90"/>
    </row>
    <row r="16375">
      <c r="A16375" s="101"/>
      <c r="B16375" s="90"/>
      <c r="C16375" s="90"/>
    </row>
    <row r="16376">
      <c r="A16376" s="101"/>
      <c r="B16376" s="90"/>
      <c r="C16376" s="90"/>
    </row>
    <row r="16377">
      <c r="A16377" s="101"/>
      <c r="B16377" s="90"/>
      <c r="C16377" s="90"/>
    </row>
    <row r="16378">
      <c r="A16378" s="101"/>
      <c r="B16378" s="90"/>
      <c r="C16378" s="90"/>
    </row>
    <row r="16379">
      <c r="A16379" s="101"/>
      <c r="B16379" s="90"/>
      <c r="C16379" s="90"/>
    </row>
    <row r="16380">
      <c r="A16380" s="101"/>
      <c r="B16380" s="90"/>
      <c r="C16380" s="90"/>
    </row>
    <row r="16381">
      <c r="A16381" s="101"/>
      <c r="B16381" s="90"/>
      <c r="C16381" s="90"/>
    </row>
    <row r="16382">
      <c r="A16382" s="101"/>
      <c r="B16382" s="90"/>
      <c r="C16382" s="90"/>
    </row>
    <row r="16383">
      <c r="A16383" s="101"/>
      <c r="B16383" s="90"/>
      <c r="C16383" s="90"/>
    </row>
    <row r="16384">
      <c r="A16384" s="101"/>
      <c r="B16384" s="90"/>
      <c r="C16384" s="90"/>
    </row>
    <row r="16385">
      <c r="A16385" s="101"/>
      <c r="B16385" s="90"/>
      <c r="C16385" s="90"/>
    </row>
    <row r="16386">
      <c r="A16386" s="101"/>
      <c r="B16386" s="90"/>
      <c r="C16386" s="90"/>
    </row>
    <row r="16387">
      <c r="A16387" s="101"/>
      <c r="B16387" s="90"/>
      <c r="C16387" s="90"/>
    </row>
    <row r="16388">
      <c r="A16388" s="101"/>
      <c r="B16388" s="90"/>
      <c r="C16388" s="90"/>
    </row>
    <row r="16389">
      <c r="A16389" s="101"/>
      <c r="B16389" s="90"/>
      <c r="C16389" s="90"/>
    </row>
    <row r="16390">
      <c r="A16390" s="101"/>
      <c r="B16390" s="90"/>
      <c r="C16390" s="90"/>
    </row>
    <row r="16391">
      <c r="A16391" s="101"/>
      <c r="B16391" s="90"/>
      <c r="C16391" s="90"/>
    </row>
    <row r="16392">
      <c r="A16392" s="101"/>
      <c r="B16392" s="90"/>
      <c r="C16392" s="90"/>
    </row>
    <row r="16393">
      <c r="A16393" s="101"/>
      <c r="B16393" s="90"/>
      <c r="C16393" s="90"/>
    </row>
    <row r="16394">
      <c r="A16394" s="101"/>
      <c r="B16394" s="90"/>
      <c r="C16394" s="90"/>
    </row>
    <row r="16395">
      <c r="A16395" s="101"/>
      <c r="B16395" s="90"/>
      <c r="C16395" s="90"/>
    </row>
    <row r="16396">
      <c r="A16396" s="101"/>
      <c r="B16396" s="90"/>
      <c r="C16396" s="90"/>
    </row>
    <row r="16397">
      <c r="A16397" s="101"/>
      <c r="B16397" s="90"/>
      <c r="C16397" s="90"/>
    </row>
    <row r="16398">
      <c r="A16398" s="101"/>
      <c r="B16398" s="90"/>
      <c r="C16398" s="90"/>
    </row>
    <row r="16399">
      <c r="A16399" s="101"/>
      <c r="B16399" s="90"/>
      <c r="C16399" s="90"/>
    </row>
    <row r="16400">
      <c r="A16400" s="101"/>
      <c r="B16400" s="90"/>
      <c r="C16400" s="90"/>
    </row>
    <row r="16401">
      <c r="A16401" s="101"/>
      <c r="B16401" s="90"/>
      <c r="C16401" s="90"/>
    </row>
    <row r="16402">
      <c r="A16402" s="101"/>
      <c r="B16402" s="90"/>
      <c r="C16402" s="90"/>
    </row>
    <row r="16403">
      <c r="A16403" s="101"/>
      <c r="B16403" s="90"/>
      <c r="C16403" s="90"/>
    </row>
    <row r="16404">
      <c r="A16404" s="101"/>
      <c r="B16404" s="90"/>
      <c r="C16404" s="90"/>
    </row>
    <row r="16405">
      <c r="A16405" s="101"/>
      <c r="B16405" s="90"/>
      <c r="C16405" s="90"/>
    </row>
    <row r="16406">
      <c r="A16406" s="101"/>
      <c r="B16406" s="90"/>
      <c r="C16406" s="90"/>
    </row>
    <row r="16407">
      <c r="A16407" s="101"/>
      <c r="B16407" s="90"/>
      <c r="C16407" s="90"/>
    </row>
    <row r="16408">
      <c r="A16408" s="101"/>
      <c r="B16408" s="90"/>
      <c r="C16408" s="90"/>
    </row>
    <row r="16409">
      <c r="A16409" s="101"/>
      <c r="B16409" s="90"/>
      <c r="C16409" s="90"/>
    </row>
    <row r="16410">
      <c r="A16410" s="101"/>
      <c r="B16410" s="90"/>
      <c r="C16410" s="90"/>
    </row>
    <row r="16411">
      <c r="A16411" s="101"/>
      <c r="B16411" s="90"/>
      <c r="C16411" s="90"/>
    </row>
    <row r="16412">
      <c r="A16412" s="101"/>
      <c r="B16412" s="90"/>
      <c r="C16412" s="90"/>
    </row>
    <row r="16413">
      <c r="A16413" s="101"/>
      <c r="B16413" s="90"/>
      <c r="C16413" s="90"/>
    </row>
    <row r="16414">
      <c r="A16414" s="101"/>
      <c r="B16414" s="90"/>
      <c r="C16414" s="90"/>
    </row>
    <row r="16415">
      <c r="A16415" s="101"/>
      <c r="B16415" s="90"/>
      <c r="C16415" s="90"/>
    </row>
    <row r="16416">
      <c r="A16416" s="101"/>
      <c r="B16416" s="90"/>
      <c r="C16416" s="90"/>
    </row>
    <row r="16417">
      <c r="A16417" s="101"/>
      <c r="B16417" s="90"/>
      <c r="C16417" s="90"/>
    </row>
    <row r="16418">
      <c r="A16418" s="101"/>
      <c r="B16418" s="90"/>
      <c r="C16418" s="90"/>
    </row>
    <row r="16419">
      <c r="A16419" s="101"/>
      <c r="B16419" s="90"/>
      <c r="C16419" s="90"/>
    </row>
    <row r="16420">
      <c r="A16420" s="101"/>
      <c r="B16420" s="90"/>
      <c r="C16420" s="90"/>
    </row>
    <row r="16421">
      <c r="A16421" s="101"/>
      <c r="B16421" s="90"/>
      <c r="C16421" s="90"/>
    </row>
    <row r="16422">
      <c r="A16422" s="101"/>
      <c r="B16422" s="90"/>
      <c r="C16422" s="90"/>
    </row>
    <row r="16423">
      <c r="A16423" s="101"/>
      <c r="B16423" s="90"/>
      <c r="C16423" s="90"/>
    </row>
    <row r="16424">
      <c r="A16424" s="101"/>
      <c r="B16424" s="90"/>
      <c r="C16424" s="90"/>
    </row>
    <row r="16425">
      <c r="A16425" s="101"/>
      <c r="B16425" s="90"/>
      <c r="C16425" s="90"/>
    </row>
    <row r="16426">
      <c r="A16426" s="101"/>
      <c r="B16426" s="90"/>
      <c r="C16426" s="90"/>
    </row>
    <row r="16427">
      <c r="A16427" s="101"/>
      <c r="B16427" s="90"/>
      <c r="C16427" s="90"/>
    </row>
    <row r="16428">
      <c r="A16428" s="101"/>
      <c r="B16428" s="90"/>
      <c r="C16428" s="90"/>
    </row>
    <row r="16429">
      <c r="A16429" s="101"/>
      <c r="B16429" s="90"/>
      <c r="C16429" s="90"/>
    </row>
    <row r="16430">
      <c r="A16430" s="101"/>
      <c r="B16430" s="90"/>
      <c r="C16430" s="90"/>
    </row>
    <row r="16431">
      <c r="A16431" s="101"/>
      <c r="B16431" s="90"/>
      <c r="C16431" s="90"/>
    </row>
    <row r="16432">
      <c r="A16432" s="101"/>
      <c r="B16432" s="90"/>
      <c r="C16432" s="90"/>
    </row>
    <row r="16433">
      <c r="A16433" s="101"/>
      <c r="B16433" s="90"/>
      <c r="C16433" s="90"/>
    </row>
    <row r="16434">
      <c r="A16434" s="101"/>
      <c r="B16434" s="90"/>
      <c r="C16434" s="90"/>
    </row>
    <row r="16435">
      <c r="A16435" s="101"/>
      <c r="B16435" s="90"/>
      <c r="C16435" s="90"/>
    </row>
    <row r="16436">
      <c r="A16436" s="101"/>
      <c r="B16436" s="90"/>
      <c r="C16436" s="90"/>
    </row>
    <row r="16437">
      <c r="A16437" s="101"/>
      <c r="B16437" s="90"/>
      <c r="C16437" s="90"/>
    </row>
    <row r="16438">
      <c r="A16438" s="101"/>
      <c r="B16438" s="90"/>
      <c r="C16438" s="90"/>
    </row>
    <row r="16439">
      <c r="A16439" s="101"/>
      <c r="B16439" s="90"/>
      <c r="C16439" s="90"/>
    </row>
    <row r="16440">
      <c r="A16440" s="101"/>
      <c r="B16440" s="90"/>
      <c r="C16440" s="90"/>
    </row>
    <row r="16441">
      <c r="A16441" s="101"/>
      <c r="B16441" s="90"/>
      <c r="C16441" s="90"/>
    </row>
    <row r="16442">
      <c r="A16442" s="101"/>
      <c r="B16442" s="90"/>
      <c r="C16442" s="90"/>
    </row>
    <row r="16443">
      <c r="A16443" s="101"/>
      <c r="B16443" s="90"/>
      <c r="C16443" s="90"/>
    </row>
    <row r="16444">
      <c r="A16444" s="101"/>
      <c r="B16444" s="90"/>
      <c r="C16444" s="90"/>
    </row>
    <row r="16445">
      <c r="A16445" s="101"/>
      <c r="B16445" s="90"/>
      <c r="C16445" s="90"/>
    </row>
    <row r="16446">
      <c r="A16446" s="101"/>
      <c r="B16446" s="90"/>
      <c r="C16446" s="90"/>
    </row>
    <row r="16447">
      <c r="A16447" s="101"/>
      <c r="B16447" s="90"/>
      <c r="C16447" s="90"/>
    </row>
    <row r="16448">
      <c r="A16448" s="101"/>
      <c r="B16448" s="90"/>
      <c r="C16448" s="90"/>
    </row>
    <row r="16449">
      <c r="A16449" s="101"/>
      <c r="B16449" s="90"/>
      <c r="C16449" s="90"/>
    </row>
    <row r="16450">
      <c r="A16450" s="101"/>
      <c r="B16450" s="90"/>
      <c r="C16450" s="90"/>
    </row>
    <row r="16451">
      <c r="A16451" s="101"/>
      <c r="B16451" s="90"/>
      <c r="C16451" s="90"/>
    </row>
    <row r="16452">
      <c r="A16452" s="101"/>
      <c r="B16452" s="90"/>
      <c r="C16452" s="90"/>
    </row>
    <row r="16453">
      <c r="A16453" s="101"/>
      <c r="B16453" s="90"/>
      <c r="C16453" s="90"/>
    </row>
    <row r="16454">
      <c r="A16454" s="101"/>
      <c r="B16454" s="90"/>
      <c r="C16454" s="90"/>
    </row>
    <row r="16455">
      <c r="A16455" s="101"/>
      <c r="B16455" s="90"/>
      <c r="C16455" s="90"/>
    </row>
    <row r="16456">
      <c r="A16456" s="101"/>
      <c r="B16456" s="90"/>
      <c r="C16456" s="90"/>
    </row>
    <row r="16457">
      <c r="A16457" s="101"/>
      <c r="B16457" s="90"/>
      <c r="C16457" s="90"/>
    </row>
    <row r="16458">
      <c r="A16458" s="101"/>
      <c r="B16458" s="90"/>
      <c r="C16458" s="90"/>
    </row>
    <row r="16459">
      <c r="A16459" s="101"/>
      <c r="B16459" s="90"/>
      <c r="C16459" s="90"/>
    </row>
    <row r="16460">
      <c r="A16460" s="101"/>
      <c r="B16460" s="90"/>
      <c r="C16460" s="90"/>
    </row>
    <row r="16461">
      <c r="A16461" s="101"/>
      <c r="B16461" s="90"/>
      <c r="C16461" s="90"/>
    </row>
    <row r="16462">
      <c r="A16462" s="101"/>
      <c r="B16462" s="90"/>
      <c r="C16462" s="90"/>
    </row>
    <row r="16463">
      <c r="A16463" s="101"/>
      <c r="B16463" s="90"/>
      <c r="C16463" s="90"/>
    </row>
    <row r="16464">
      <c r="A16464" s="101"/>
      <c r="B16464" s="90"/>
      <c r="C16464" s="90"/>
    </row>
    <row r="16465">
      <c r="A16465" s="101"/>
      <c r="B16465" s="90"/>
      <c r="C16465" s="90"/>
    </row>
    <row r="16466">
      <c r="A16466" s="101"/>
      <c r="B16466" s="90"/>
      <c r="C16466" s="90"/>
    </row>
    <row r="16467">
      <c r="A16467" s="101"/>
      <c r="B16467" s="90"/>
      <c r="C16467" s="90"/>
    </row>
    <row r="16468">
      <c r="A16468" s="101"/>
      <c r="B16468" s="90"/>
      <c r="C16468" s="90"/>
    </row>
    <row r="16469">
      <c r="A16469" s="101"/>
      <c r="B16469" s="90"/>
      <c r="C16469" s="90"/>
    </row>
    <row r="16470">
      <c r="A16470" s="101"/>
      <c r="B16470" s="90"/>
      <c r="C16470" s="90"/>
    </row>
    <row r="16471">
      <c r="A16471" s="101"/>
      <c r="B16471" s="90"/>
      <c r="C16471" s="90"/>
    </row>
    <row r="16472">
      <c r="A16472" s="101"/>
      <c r="B16472" s="90"/>
      <c r="C16472" s="90"/>
    </row>
    <row r="16473">
      <c r="A16473" s="101"/>
      <c r="B16473" s="90"/>
      <c r="C16473" s="90"/>
    </row>
    <row r="16474">
      <c r="A16474" s="101"/>
      <c r="B16474" s="90"/>
      <c r="C16474" s="90"/>
    </row>
    <row r="16475">
      <c r="A16475" s="101"/>
      <c r="B16475" s="90"/>
      <c r="C16475" s="90"/>
    </row>
    <row r="16476">
      <c r="A16476" s="101"/>
      <c r="B16476" s="90"/>
      <c r="C16476" s="90"/>
    </row>
    <row r="16477">
      <c r="A16477" s="101"/>
      <c r="B16477" s="90"/>
      <c r="C16477" s="90"/>
    </row>
    <row r="16478">
      <c r="A16478" s="101"/>
      <c r="B16478" s="90"/>
      <c r="C16478" s="90"/>
    </row>
    <row r="16479">
      <c r="A16479" s="101"/>
      <c r="B16479" s="90"/>
      <c r="C16479" s="90"/>
    </row>
    <row r="16480">
      <c r="A16480" s="101"/>
      <c r="B16480" s="90"/>
      <c r="C16480" s="90"/>
    </row>
    <row r="16481">
      <c r="A16481" s="101"/>
      <c r="B16481" s="90"/>
      <c r="C16481" s="90"/>
    </row>
    <row r="16482">
      <c r="A16482" s="101"/>
      <c r="B16482" s="90"/>
      <c r="C16482" s="90"/>
    </row>
    <row r="16483">
      <c r="A16483" s="101"/>
      <c r="B16483" s="90"/>
      <c r="C16483" s="90"/>
    </row>
    <row r="16484">
      <c r="A16484" s="101"/>
      <c r="B16484" s="90"/>
      <c r="C16484" s="90"/>
    </row>
    <row r="16485">
      <c r="A16485" s="101"/>
      <c r="B16485" s="90"/>
      <c r="C16485" s="90"/>
    </row>
    <row r="16486">
      <c r="A16486" s="101"/>
      <c r="B16486" s="90"/>
      <c r="C16486" s="90"/>
    </row>
    <row r="16487">
      <c r="A16487" s="101"/>
      <c r="B16487" s="90"/>
      <c r="C16487" s="90"/>
    </row>
    <row r="16488">
      <c r="A16488" s="101"/>
      <c r="B16488" s="90"/>
      <c r="C16488" s="90"/>
    </row>
    <row r="16489">
      <c r="A16489" s="101"/>
      <c r="B16489" s="90"/>
      <c r="C16489" s="90"/>
    </row>
    <row r="16490">
      <c r="A16490" s="101"/>
      <c r="B16490" s="90"/>
      <c r="C16490" s="90"/>
    </row>
    <row r="16491">
      <c r="A16491" s="101"/>
      <c r="B16491" s="90"/>
      <c r="C16491" s="90"/>
    </row>
    <row r="16492">
      <c r="A16492" s="101"/>
      <c r="B16492" s="90"/>
      <c r="C16492" s="90"/>
    </row>
    <row r="16493">
      <c r="A16493" s="101"/>
      <c r="B16493" s="90"/>
      <c r="C16493" s="90"/>
    </row>
    <row r="16494">
      <c r="A16494" s="101"/>
      <c r="B16494" s="90"/>
      <c r="C16494" s="90"/>
    </row>
    <row r="16495">
      <c r="A16495" s="101"/>
      <c r="B16495" s="90"/>
      <c r="C16495" s="90"/>
    </row>
    <row r="16496">
      <c r="A16496" s="101"/>
      <c r="B16496" s="90"/>
      <c r="C16496" s="90"/>
    </row>
    <row r="16497">
      <c r="A16497" s="101"/>
      <c r="B16497" s="90"/>
      <c r="C16497" s="90"/>
    </row>
    <row r="16498">
      <c r="A16498" s="101"/>
      <c r="B16498" s="90"/>
      <c r="C16498" s="90"/>
    </row>
    <row r="16499">
      <c r="A16499" s="101"/>
      <c r="B16499" s="90"/>
      <c r="C16499" s="90"/>
    </row>
    <row r="16500">
      <c r="A16500" s="101"/>
      <c r="B16500" s="90"/>
      <c r="C16500" s="90"/>
    </row>
    <row r="16501">
      <c r="A16501" s="101"/>
      <c r="B16501" s="90"/>
      <c r="C16501" s="90"/>
    </row>
    <row r="16502">
      <c r="A16502" s="101"/>
      <c r="B16502" s="90"/>
      <c r="C16502" s="90"/>
    </row>
    <row r="16503">
      <c r="A16503" s="101"/>
      <c r="B16503" s="90"/>
      <c r="C16503" s="90"/>
    </row>
    <row r="16504">
      <c r="A16504" s="101"/>
      <c r="B16504" s="90"/>
      <c r="C16504" s="90"/>
    </row>
    <row r="16505">
      <c r="A16505" s="101"/>
      <c r="B16505" s="90"/>
      <c r="C16505" s="90"/>
    </row>
    <row r="16506">
      <c r="A16506" s="101"/>
      <c r="B16506" s="90"/>
      <c r="C16506" s="90"/>
    </row>
    <row r="16507">
      <c r="A16507" s="101"/>
      <c r="B16507" s="90"/>
      <c r="C16507" s="90"/>
    </row>
    <row r="16508">
      <c r="A16508" s="101"/>
      <c r="B16508" s="90"/>
      <c r="C16508" s="90"/>
    </row>
    <row r="16509">
      <c r="A16509" s="101"/>
      <c r="B16509" s="90"/>
      <c r="C16509" s="90"/>
    </row>
    <row r="16510">
      <c r="A16510" s="101"/>
      <c r="B16510" s="90"/>
      <c r="C16510" s="90"/>
    </row>
    <row r="16511">
      <c r="A16511" s="101"/>
      <c r="B16511" s="90"/>
      <c r="C16511" s="90"/>
    </row>
    <row r="16512">
      <c r="A16512" s="101"/>
      <c r="B16512" s="90"/>
      <c r="C16512" s="90"/>
    </row>
    <row r="16513">
      <c r="A16513" s="101"/>
      <c r="B16513" s="90"/>
      <c r="C16513" s="90"/>
    </row>
    <row r="16514">
      <c r="A16514" s="101"/>
      <c r="B16514" s="90"/>
      <c r="C16514" s="90"/>
    </row>
    <row r="16515">
      <c r="A16515" s="101"/>
      <c r="B16515" s="90"/>
      <c r="C16515" s="90"/>
    </row>
    <row r="16516">
      <c r="A16516" s="101"/>
      <c r="B16516" s="90"/>
      <c r="C16516" s="90"/>
    </row>
    <row r="16517">
      <c r="A16517" s="101"/>
      <c r="B16517" s="90"/>
      <c r="C16517" s="90"/>
    </row>
    <row r="16518">
      <c r="A16518" s="101"/>
      <c r="B16518" s="90"/>
      <c r="C16518" s="90"/>
    </row>
    <row r="16519">
      <c r="A16519" s="101"/>
      <c r="B16519" s="90"/>
      <c r="C16519" s="90"/>
    </row>
    <row r="16520">
      <c r="A16520" s="101"/>
      <c r="B16520" s="90"/>
      <c r="C16520" s="90"/>
    </row>
    <row r="16521">
      <c r="A16521" s="101"/>
      <c r="B16521" s="90"/>
      <c r="C16521" s="90"/>
    </row>
    <row r="16522">
      <c r="A16522" s="101"/>
      <c r="B16522" s="90"/>
      <c r="C16522" s="90"/>
    </row>
    <row r="16523">
      <c r="A16523" s="101"/>
      <c r="B16523" s="90"/>
      <c r="C16523" s="90"/>
    </row>
    <row r="16524">
      <c r="A16524" s="101"/>
      <c r="B16524" s="90"/>
      <c r="C16524" s="90"/>
    </row>
    <row r="16525">
      <c r="A16525" s="101"/>
      <c r="B16525" s="90"/>
      <c r="C16525" s="90"/>
    </row>
    <row r="16526">
      <c r="A16526" s="101"/>
      <c r="B16526" s="90"/>
      <c r="C16526" s="90"/>
    </row>
    <row r="16527">
      <c r="A16527" s="101"/>
      <c r="B16527" s="90"/>
      <c r="C16527" s="90"/>
    </row>
    <row r="16528">
      <c r="A16528" s="101"/>
      <c r="B16528" s="90"/>
      <c r="C16528" s="90"/>
    </row>
    <row r="16529">
      <c r="A16529" s="101"/>
      <c r="B16529" s="90"/>
      <c r="C16529" s="90"/>
    </row>
    <row r="16530">
      <c r="A16530" s="101"/>
      <c r="B16530" s="90"/>
      <c r="C16530" s="90"/>
    </row>
    <row r="16531">
      <c r="A16531" s="101"/>
      <c r="B16531" s="90"/>
      <c r="C16531" s="90"/>
    </row>
    <row r="16532">
      <c r="A16532" s="101"/>
      <c r="B16532" s="90"/>
      <c r="C16532" s="90"/>
    </row>
    <row r="16533">
      <c r="A16533" s="101"/>
      <c r="B16533" s="90"/>
      <c r="C16533" s="90"/>
    </row>
    <row r="16534">
      <c r="A16534" s="101"/>
      <c r="B16534" s="90"/>
      <c r="C16534" s="90"/>
    </row>
    <row r="16535">
      <c r="A16535" s="101"/>
      <c r="B16535" s="90"/>
      <c r="C16535" s="90"/>
    </row>
    <row r="16536">
      <c r="A16536" s="101"/>
      <c r="B16536" s="90"/>
      <c r="C16536" s="90"/>
    </row>
    <row r="16537">
      <c r="A16537" s="101"/>
      <c r="B16537" s="90"/>
      <c r="C16537" s="90"/>
    </row>
    <row r="16538">
      <c r="A16538" s="101"/>
      <c r="B16538" s="90"/>
      <c r="C16538" s="90"/>
    </row>
    <row r="16539">
      <c r="A16539" s="101"/>
      <c r="B16539" s="90"/>
      <c r="C16539" s="90"/>
    </row>
    <row r="16540">
      <c r="A16540" s="101"/>
      <c r="B16540" s="90"/>
      <c r="C16540" s="90"/>
    </row>
    <row r="16541">
      <c r="A16541" s="101"/>
      <c r="B16541" s="90"/>
      <c r="C16541" s="90"/>
    </row>
    <row r="16542">
      <c r="A16542" s="101"/>
      <c r="B16542" s="90"/>
      <c r="C16542" s="90"/>
    </row>
    <row r="16543">
      <c r="A16543" s="101"/>
      <c r="B16543" s="90"/>
      <c r="C16543" s="90"/>
    </row>
    <row r="16544">
      <c r="A16544" s="101"/>
      <c r="B16544" s="90"/>
      <c r="C16544" s="90"/>
    </row>
    <row r="16545">
      <c r="A16545" s="101"/>
      <c r="B16545" s="90"/>
      <c r="C16545" s="90"/>
    </row>
    <row r="16546">
      <c r="A16546" s="101"/>
      <c r="B16546" s="90"/>
      <c r="C16546" s="90"/>
    </row>
    <row r="16547">
      <c r="A16547" s="101"/>
      <c r="B16547" s="90"/>
      <c r="C16547" s="90"/>
    </row>
    <row r="16548">
      <c r="A16548" s="101"/>
      <c r="B16548" s="90"/>
      <c r="C16548" s="90"/>
    </row>
    <row r="16549">
      <c r="A16549" s="101"/>
      <c r="B16549" s="90"/>
      <c r="C16549" s="90"/>
    </row>
    <row r="16550">
      <c r="A16550" s="101"/>
      <c r="B16550" s="90"/>
      <c r="C16550" s="90"/>
    </row>
    <row r="16551">
      <c r="A16551" s="101"/>
      <c r="B16551" s="90"/>
      <c r="C16551" s="90"/>
    </row>
    <row r="16552">
      <c r="A16552" s="101"/>
      <c r="B16552" s="90"/>
      <c r="C16552" s="90"/>
    </row>
    <row r="16553">
      <c r="A16553" s="101"/>
      <c r="B16553" s="90"/>
      <c r="C16553" s="90"/>
    </row>
    <row r="16554">
      <c r="A16554" s="101"/>
      <c r="B16554" s="90"/>
      <c r="C16554" s="90"/>
    </row>
    <row r="16555">
      <c r="A16555" s="101"/>
      <c r="B16555" s="90"/>
      <c r="C16555" s="90"/>
    </row>
    <row r="16556">
      <c r="A16556" s="101"/>
      <c r="B16556" s="90"/>
      <c r="C16556" s="90"/>
    </row>
    <row r="16557">
      <c r="A16557" s="101"/>
      <c r="B16557" s="90"/>
      <c r="C16557" s="90"/>
    </row>
    <row r="16558">
      <c r="A16558" s="101"/>
      <c r="B16558" s="90"/>
      <c r="C16558" s="90"/>
    </row>
    <row r="16559">
      <c r="A16559" s="101"/>
      <c r="B16559" s="90"/>
      <c r="C16559" s="90"/>
    </row>
    <row r="16560">
      <c r="A16560" s="101"/>
      <c r="B16560" s="90"/>
      <c r="C16560" s="90"/>
    </row>
    <row r="16561">
      <c r="A16561" s="101"/>
      <c r="B16561" s="90"/>
      <c r="C16561" s="90"/>
    </row>
    <row r="16562">
      <c r="A16562" s="101"/>
      <c r="B16562" s="90"/>
      <c r="C16562" s="90"/>
    </row>
    <row r="16563">
      <c r="A16563" s="101"/>
      <c r="B16563" s="90"/>
      <c r="C16563" s="90"/>
    </row>
    <row r="16564">
      <c r="A16564" s="101"/>
      <c r="B16564" s="90"/>
      <c r="C16564" s="90"/>
    </row>
    <row r="16565">
      <c r="A16565" s="101"/>
      <c r="B16565" s="90"/>
      <c r="C16565" s="90"/>
    </row>
    <row r="16566">
      <c r="A16566" s="101"/>
      <c r="B16566" s="90"/>
      <c r="C16566" s="90"/>
    </row>
    <row r="16567">
      <c r="A16567" s="101"/>
      <c r="B16567" s="90"/>
      <c r="C16567" s="90"/>
    </row>
    <row r="16568">
      <c r="A16568" s="101"/>
      <c r="B16568" s="90"/>
      <c r="C16568" s="90"/>
    </row>
    <row r="16569">
      <c r="A16569" s="101"/>
      <c r="B16569" s="90"/>
      <c r="C16569" s="90"/>
    </row>
    <row r="16570">
      <c r="A16570" s="101"/>
      <c r="B16570" s="90"/>
      <c r="C16570" s="90"/>
    </row>
    <row r="16571">
      <c r="A16571" s="101"/>
      <c r="B16571" s="90"/>
      <c r="C16571" s="90"/>
    </row>
    <row r="16572">
      <c r="A16572" s="101"/>
      <c r="B16572" s="90"/>
      <c r="C16572" s="90"/>
    </row>
    <row r="16573">
      <c r="A16573" s="101"/>
      <c r="B16573" s="90"/>
      <c r="C16573" s="90"/>
    </row>
    <row r="16574">
      <c r="A16574" s="101"/>
      <c r="B16574" s="90"/>
      <c r="C16574" s="90"/>
    </row>
    <row r="16575">
      <c r="A16575" s="101"/>
      <c r="B16575" s="90"/>
      <c r="C16575" s="90"/>
    </row>
    <row r="16576">
      <c r="A16576" s="101"/>
      <c r="B16576" s="90"/>
      <c r="C16576" s="90"/>
    </row>
    <row r="16577">
      <c r="A16577" s="101"/>
      <c r="B16577" s="90"/>
      <c r="C16577" s="90"/>
    </row>
    <row r="16578">
      <c r="A16578" s="101"/>
      <c r="B16578" s="90"/>
      <c r="C16578" s="90"/>
    </row>
    <row r="16579">
      <c r="A16579" s="101"/>
      <c r="B16579" s="90"/>
      <c r="C16579" s="90"/>
    </row>
    <row r="16580">
      <c r="A16580" s="101"/>
      <c r="B16580" s="90"/>
      <c r="C16580" s="90"/>
    </row>
    <row r="16581">
      <c r="A16581" s="101"/>
      <c r="B16581" s="90"/>
      <c r="C16581" s="90"/>
    </row>
    <row r="16582">
      <c r="A16582" s="101"/>
      <c r="B16582" s="90"/>
      <c r="C16582" s="90"/>
    </row>
    <row r="16583">
      <c r="A16583" s="101"/>
      <c r="B16583" s="90"/>
      <c r="C16583" s="90"/>
    </row>
    <row r="16584">
      <c r="A16584" s="101"/>
      <c r="B16584" s="90"/>
      <c r="C16584" s="90"/>
    </row>
    <row r="16585">
      <c r="A16585" s="101"/>
      <c r="B16585" s="90"/>
      <c r="C16585" s="90"/>
    </row>
    <row r="16586">
      <c r="A16586" s="101"/>
      <c r="B16586" s="90"/>
      <c r="C16586" s="90"/>
    </row>
    <row r="16587">
      <c r="A16587" s="101"/>
      <c r="B16587" s="90"/>
      <c r="C16587" s="90"/>
    </row>
    <row r="16588">
      <c r="A16588" s="101"/>
      <c r="B16588" s="90"/>
      <c r="C16588" s="90"/>
    </row>
    <row r="16589">
      <c r="A16589" s="101"/>
      <c r="B16589" s="90"/>
      <c r="C16589" s="90"/>
    </row>
    <row r="16590">
      <c r="A16590" s="101"/>
      <c r="B16590" s="90"/>
      <c r="C16590" s="90"/>
    </row>
    <row r="16591">
      <c r="A16591" s="101"/>
      <c r="B16591" s="90"/>
      <c r="C16591" s="90"/>
    </row>
    <row r="16592">
      <c r="A16592" s="101"/>
      <c r="B16592" s="90"/>
      <c r="C16592" s="90"/>
    </row>
    <row r="16593">
      <c r="A16593" s="101"/>
      <c r="B16593" s="90"/>
      <c r="C16593" s="90"/>
    </row>
    <row r="16594">
      <c r="A16594" s="101"/>
      <c r="B16594" s="90"/>
      <c r="C16594" s="90"/>
    </row>
    <row r="16595">
      <c r="A16595" s="101"/>
      <c r="B16595" s="90"/>
      <c r="C16595" s="90"/>
    </row>
    <row r="16596">
      <c r="A16596" s="101"/>
      <c r="B16596" s="90"/>
      <c r="C16596" s="90"/>
    </row>
    <row r="16597">
      <c r="A16597" s="101"/>
      <c r="B16597" s="90"/>
      <c r="C16597" s="90"/>
    </row>
    <row r="16598">
      <c r="A16598" s="101"/>
      <c r="B16598" s="90"/>
      <c r="C16598" s="90"/>
    </row>
    <row r="16599">
      <c r="A16599" s="101"/>
      <c r="B16599" s="90"/>
      <c r="C16599" s="90"/>
    </row>
    <row r="16600">
      <c r="A16600" s="101"/>
      <c r="B16600" s="90"/>
      <c r="C16600" s="90"/>
    </row>
    <row r="16601">
      <c r="A16601" s="101"/>
      <c r="B16601" s="90"/>
      <c r="C16601" s="90"/>
    </row>
    <row r="16602">
      <c r="A16602" s="101"/>
      <c r="B16602" s="90"/>
      <c r="C16602" s="90"/>
    </row>
    <row r="16603">
      <c r="A16603" s="101"/>
      <c r="B16603" s="90"/>
      <c r="C16603" s="90"/>
    </row>
    <row r="16604">
      <c r="A16604" s="101"/>
      <c r="B16604" s="90"/>
      <c r="C16604" s="90"/>
    </row>
    <row r="16605">
      <c r="A16605" s="101"/>
      <c r="B16605" s="90"/>
      <c r="C16605" s="90"/>
    </row>
    <row r="16606">
      <c r="A16606" s="101"/>
      <c r="B16606" s="90"/>
      <c r="C16606" s="90"/>
    </row>
    <row r="16607">
      <c r="A16607" s="101"/>
      <c r="B16607" s="90"/>
      <c r="C16607" s="90"/>
    </row>
    <row r="16608">
      <c r="A16608" s="101"/>
      <c r="B16608" s="90"/>
      <c r="C16608" s="90"/>
    </row>
    <row r="16609">
      <c r="A16609" s="101"/>
      <c r="B16609" s="90"/>
      <c r="C16609" s="90"/>
    </row>
    <row r="16610">
      <c r="A16610" s="101"/>
      <c r="B16610" s="90"/>
      <c r="C16610" s="90"/>
    </row>
    <row r="16611">
      <c r="A16611" s="101"/>
      <c r="B16611" s="90"/>
      <c r="C16611" s="90"/>
    </row>
    <row r="16612">
      <c r="A16612" s="101"/>
      <c r="B16612" s="90"/>
      <c r="C16612" s="90"/>
    </row>
    <row r="16613">
      <c r="A16613" s="101"/>
      <c r="B16613" s="90"/>
      <c r="C16613" s="90"/>
    </row>
    <row r="16614">
      <c r="A16614" s="101"/>
      <c r="B16614" s="90"/>
      <c r="C16614" s="90"/>
    </row>
    <row r="16615">
      <c r="A16615" s="101"/>
      <c r="B16615" s="90"/>
      <c r="C16615" s="90"/>
    </row>
    <row r="16616">
      <c r="A16616" s="101"/>
      <c r="B16616" s="90"/>
      <c r="C16616" s="90"/>
    </row>
    <row r="16617">
      <c r="A16617" s="101"/>
      <c r="B16617" s="90"/>
      <c r="C16617" s="90"/>
    </row>
    <row r="16618">
      <c r="A16618" s="101"/>
      <c r="B16618" s="90"/>
      <c r="C16618" s="90"/>
    </row>
    <row r="16619">
      <c r="A16619" s="101"/>
      <c r="B16619" s="90"/>
      <c r="C16619" s="90"/>
    </row>
    <row r="16620">
      <c r="A16620" s="101"/>
      <c r="B16620" s="90"/>
      <c r="C16620" s="90"/>
    </row>
    <row r="16621">
      <c r="A16621" s="101"/>
      <c r="B16621" s="90"/>
      <c r="C16621" s="90"/>
    </row>
    <row r="16622">
      <c r="A16622" s="101"/>
      <c r="B16622" s="90"/>
      <c r="C16622" s="90"/>
    </row>
    <row r="16623">
      <c r="A16623" s="101"/>
      <c r="B16623" s="90"/>
      <c r="C16623" s="90"/>
    </row>
    <row r="16624">
      <c r="A16624" s="101"/>
      <c r="B16624" s="90"/>
      <c r="C16624" s="90"/>
    </row>
    <row r="16625">
      <c r="A16625" s="101"/>
      <c r="B16625" s="90"/>
      <c r="C16625" s="90"/>
    </row>
    <row r="16626">
      <c r="A16626" s="101"/>
      <c r="B16626" s="90"/>
      <c r="C16626" s="90"/>
    </row>
    <row r="16627">
      <c r="A16627" s="101"/>
      <c r="B16627" s="90"/>
      <c r="C16627" s="90"/>
    </row>
    <row r="16628">
      <c r="A16628" s="101"/>
      <c r="B16628" s="90"/>
      <c r="C16628" s="90"/>
    </row>
    <row r="16629">
      <c r="A16629" s="101"/>
      <c r="B16629" s="90"/>
      <c r="C16629" s="90"/>
    </row>
    <row r="16630">
      <c r="A16630" s="101"/>
      <c r="B16630" s="90"/>
      <c r="C16630" s="90"/>
    </row>
    <row r="16631">
      <c r="A16631" s="101"/>
      <c r="B16631" s="90"/>
      <c r="C16631" s="90"/>
    </row>
    <row r="16632">
      <c r="A16632" s="101"/>
      <c r="B16632" s="90"/>
      <c r="C16632" s="90"/>
    </row>
    <row r="16633">
      <c r="A16633" s="101"/>
      <c r="B16633" s="90"/>
      <c r="C16633" s="90"/>
    </row>
    <row r="16634">
      <c r="A16634" s="101"/>
      <c r="B16634" s="90"/>
      <c r="C16634" s="90"/>
    </row>
    <row r="16635">
      <c r="A16635" s="101"/>
      <c r="B16635" s="90"/>
      <c r="C16635" s="90"/>
    </row>
    <row r="16636">
      <c r="A16636" s="101"/>
      <c r="B16636" s="90"/>
      <c r="C16636" s="90"/>
    </row>
    <row r="16637">
      <c r="A16637" s="101"/>
      <c r="B16637" s="90"/>
      <c r="C16637" s="90"/>
    </row>
    <row r="16638">
      <c r="A16638" s="101"/>
      <c r="B16638" s="90"/>
      <c r="C16638" s="90"/>
    </row>
    <row r="16639">
      <c r="A16639" s="101"/>
      <c r="B16639" s="90"/>
      <c r="C16639" s="90"/>
    </row>
    <row r="16640">
      <c r="A16640" s="101"/>
      <c r="B16640" s="90"/>
      <c r="C16640" s="90"/>
    </row>
    <row r="16641">
      <c r="A16641" s="101"/>
      <c r="B16641" s="90"/>
      <c r="C16641" s="90"/>
    </row>
    <row r="16642">
      <c r="A16642" s="101"/>
      <c r="B16642" s="90"/>
      <c r="C16642" s="90"/>
    </row>
    <row r="16643">
      <c r="A16643" s="101"/>
      <c r="B16643" s="90"/>
      <c r="C16643" s="90"/>
    </row>
    <row r="16644">
      <c r="A16644" s="101"/>
      <c r="B16644" s="90"/>
      <c r="C16644" s="90"/>
    </row>
    <row r="16645">
      <c r="A16645" s="101"/>
      <c r="B16645" s="90"/>
      <c r="C16645" s="90"/>
    </row>
    <row r="16646">
      <c r="A16646" s="101"/>
      <c r="B16646" s="90"/>
      <c r="C16646" s="90"/>
    </row>
    <row r="16647">
      <c r="A16647" s="101"/>
      <c r="B16647" s="90"/>
      <c r="C16647" s="90"/>
    </row>
    <row r="16648">
      <c r="A16648" s="101"/>
      <c r="B16648" s="90"/>
      <c r="C16648" s="90"/>
    </row>
    <row r="16649">
      <c r="A16649" s="101"/>
      <c r="B16649" s="90"/>
      <c r="C16649" s="90"/>
    </row>
    <row r="16650">
      <c r="A16650" s="101"/>
      <c r="B16650" s="90"/>
      <c r="C16650" s="90"/>
    </row>
    <row r="16651">
      <c r="A16651" s="101"/>
      <c r="B16651" s="90"/>
      <c r="C16651" s="90"/>
    </row>
    <row r="16652">
      <c r="A16652" s="101"/>
      <c r="B16652" s="90"/>
      <c r="C16652" s="90"/>
    </row>
    <row r="16653">
      <c r="A16653" s="101"/>
      <c r="B16653" s="90"/>
      <c r="C16653" s="90"/>
    </row>
    <row r="16654">
      <c r="A16654" s="101"/>
      <c r="B16654" s="90"/>
      <c r="C16654" s="90"/>
    </row>
    <row r="16655">
      <c r="A16655" s="101"/>
      <c r="B16655" s="90"/>
      <c r="C16655" s="90"/>
    </row>
    <row r="16656">
      <c r="A16656" s="101"/>
      <c r="B16656" s="90"/>
      <c r="C16656" s="90"/>
    </row>
    <row r="16657">
      <c r="A16657" s="101"/>
      <c r="B16657" s="90"/>
      <c r="C16657" s="90"/>
    </row>
    <row r="16658">
      <c r="A16658" s="101"/>
      <c r="B16658" s="90"/>
      <c r="C16658" s="90"/>
    </row>
    <row r="16659">
      <c r="A16659" s="101"/>
      <c r="B16659" s="90"/>
      <c r="C16659" s="90"/>
    </row>
    <row r="16660">
      <c r="A16660" s="101"/>
      <c r="B16660" s="90"/>
      <c r="C16660" s="90"/>
    </row>
    <row r="16661">
      <c r="A16661" s="101"/>
      <c r="B16661" s="90"/>
      <c r="C16661" s="90"/>
    </row>
    <row r="16662">
      <c r="A16662" s="101"/>
      <c r="B16662" s="90"/>
      <c r="C16662" s="90"/>
    </row>
    <row r="16663">
      <c r="A16663" s="101"/>
      <c r="B16663" s="90"/>
      <c r="C16663" s="90"/>
    </row>
    <row r="16664">
      <c r="A16664" s="101"/>
      <c r="B16664" s="90"/>
      <c r="C16664" s="90"/>
    </row>
    <row r="16665">
      <c r="A16665" s="101"/>
      <c r="B16665" s="90"/>
      <c r="C16665" s="90"/>
    </row>
    <row r="16666">
      <c r="A16666" s="101"/>
      <c r="B16666" s="90"/>
      <c r="C16666" s="90"/>
    </row>
    <row r="16667">
      <c r="A16667" s="101"/>
      <c r="B16667" s="90"/>
      <c r="C16667" s="90"/>
    </row>
    <row r="16668">
      <c r="A16668" s="101"/>
      <c r="B16668" s="90"/>
      <c r="C16668" s="90"/>
    </row>
    <row r="16669">
      <c r="A16669" s="101"/>
      <c r="B16669" s="90"/>
      <c r="C16669" s="90"/>
    </row>
    <row r="16670">
      <c r="A16670" s="101"/>
      <c r="B16670" s="90"/>
      <c r="C16670" s="90"/>
    </row>
    <row r="16671">
      <c r="A16671" s="101"/>
      <c r="B16671" s="90"/>
      <c r="C16671" s="90"/>
    </row>
    <row r="16672">
      <c r="A16672" s="101"/>
      <c r="B16672" s="90"/>
      <c r="C16672" s="90"/>
    </row>
    <row r="16673">
      <c r="A16673" s="101"/>
      <c r="B16673" s="90"/>
      <c r="C16673" s="90"/>
    </row>
    <row r="16674">
      <c r="A16674" s="101"/>
      <c r="B16674" s="90"/>
      <c r="C16674" s="90"/>
    </row>
    <row r="16675">
      <c r="A16675" s="101"/>
      <c r="B16675" s="90"/>
      <c r="C16675" s="90"/>
    </row>
    <row r="16676">
      <c r="A16676" s="101"/>
      <c r="B16676" s="90"/>
      <c r="C16676" s="90"/>
    </row>
    <row r="16677">
      <c r="A16677" s="101"/>
      <c r="B16677" s="90"/>
      <c r="C16677" s="90"/>
    </row>
    <row r="16678">
      <c r="A16678" s="101"/>
      <c r="B16678" s="90"/>
      <c r="C16678" s="90"/>
    </row>
    <row r="16679">
      <c r="A16679" s="101"/>
      <c r="B16679" s="90"/>
      <c r="C16679" s="90"/>
    </row>
    <row r="16680">
      <c r="A16680" s="101"/>
      <c r="B16680" s="90"/>
      <c r="C16680" s="90"/>
    </row>
    <row r="16681">
      <c r="A16681" s="101"/>
      <c r="B16681" s="90"/>
      <c r="C16681" s="90"/>
    </row>
    <row r="16682">
      <c r="A16682" s="101"/>
      <c r="B16682" s="90"/>
      <c r="C16682" s="90"/>
    </row>
    <row r="16683">
      <c r="A16683" s="101"/>
      <c r="B16683" s="90"/>
      <c r="C16683" s="90"/>
    </row>
    <row r="16684">
      <c r="A16684" s="101"/>
      <c r="B16684" s="90"/>
      <c r="C16684" s="90"/>
    </row>
    <row r="16685">
      <c r="A16685" s="101"/>
      <c r="B16685" s="90"/>
      <c r="C16685" s="90"/>
    </row>
    <row r="16686">
      <c r="A16686" s="101"/>
      <c r="B16686" s="90"/>
      <c r="C16686" s="90"/>
    </row>
    <row r="16687">
      <c r="A16687" s="101"/>
      <c r="B16687" s="90"/>
      <c r="C16687" s="90"/>
    </row>
    <row r="16688">
      <c r="A16688" s="101"/>
      <c r="B16688" s="90"/>
      <c r="C16688" s="90"/>
    </row>
    <row r="16689">
      <c r="A16689" s="101"/>
      <c r="B16689" s="90"/>
      <c r="C16689" s="90"/>
    </row>
    <row r="16690">
      <c r="A16690" s="101"/>
      <c r="B16690" s="90"/>
      <c r="C16690" s="90"/>
    </row>
    <row r="16691">
      <c r="A16691" s="101"/>
      <c r="B16691" s="90"/>
      <c r="C16691" s="90"/>
    </row>
    <row r="16692">
      <c r="A16692" s="101"/>
      <c r="B16692" s="90"/>
      <c r="C16692" s="90"/>
    </row>
    <row r="16693">
      <c r="A16693" s="101"/>
      <c r="B16693" s="90"/>
      <c r="C16693" s="90"/>
    </row>
    <row r="16694">
      <c r="A16694" s="101"/>
      <c r="B16694" s="90"/>
      <c r="C16694" s="90"/>
    </row>
    <row r="16695">
      <c r="A16695" s="101"/>
      <c r="B16695" s="90"/>
      <c r="C16695" s="90"/>
    </row>
    <row r="16696">
      <c r="A16696" s="101"/>
      <c r="B16696" s="90"/>
      <c r="C16696" s="90"/>
    </row>
    <row r="16697">
      <c r="A16697" s="101"/>
      <c r="B16697" s="90"/>
      <c r="C16697" s="90"/>
    </row>
    <row r="16698">
      <c r="A16698" s="101"/>
      <c r="B16698" s="90"/>
      <c r="C16698" s="90"/>
    </row>
    <row r="16699">
      <c r="A16699" s="101"/>
      <c r="B16699" s="90"/>
      <c r="C16699" s="90"/>
    </row>
    <row r="16700">
      <c r="A16700" s="101"/>
      <c r="B16700" s="90"/>
      <c r="C16700" s="90"/>
    </row>
    <row r="16701">
      <c r="A16701" s="101"/>
      <c r="B16701" s="90"/>
      <c r="C16701" s="90"/>
    </row>
    <row r="16702">
      <c r="A16702" s="101"/>
      <c r="B16702" s="90"/>
      <c r="C16702" s="90"/>
    </row>
    <row r="16703">
      <c r="A16703" s="101"/>
      <c r="B16703" s="90"/>
      <c r="C16703" s="90"/>
    </row>
    <row r="16704">
      <c r="A16704" s="101"/>
      <c r="B16704" s="90"/>
      <c r="C16704" s="90"/>
    </row>
    <row r="16705">
      <c r="A16705" s="101"/>
      <c r="B16705" s="90"/>
      <c r="C16705" s="90"/>
    </row>
    <row r="16706">
      <c r="A16706" s="101"/>
      <c r="B16706" s="90"/>
      <c r="C16706" s="90"/>
    </row>
    <row r="16707">
      <c r="A16707" s="101"/>
      <c r="B16707" s="90"/>
      <c r="C16707" s="90"/>
    </row>
    <row r="16708">
      <c r="A16708" s="101"/>
      <c r="B16708" s="90"/>
      <c r="C16708" s="90"/>
    </row>
    <row r="16709">
      <c r="A16709" s="101"/>
      <c r="B16709" s="90"/>
      <c r="C16709" s="90"/>
    </row>
    <row r="16710">
      <c r="A16710" s="101"/>
      <c r="B16710" s="90"/>
      <c r="C16710" s="90"/>
    </row>
    <row r="16711">
      <c r="A16711" s="101"/>
      <c r="B16711" s="90"/>
      <c r="C16711" s="90"/>
    </row>
    <row r="16712">
      <c r="A16712" s="101"/>
      <c r="B16712" s="90"/>
      <c r="C16712" s="90"/>
    </row>
    <row r="16713">
      <c r="A16713" s="101"/>
      <c r="B16713" s="90"/>
      <c r="C16713" s="90"/>
    </row>
    <row r="16714">
      <c r="A16714" s="101"/>
      <c r="B16714" s="90"/>
      <c r="C16714" s="90"/>
    </row>
    <row r="16715">
      <c r="A16715" s="101"/>
      <c r="B16715" s="90"/>
      <c r="C16715" s="90"/>
    </row>
    <row r="16716">
      <c r="A16716" s="101"/>
      <c r="B16716" s="90"/>
      <c r="C16716" s="90"/>
    </row>
    <row r="16717">
      <c r="A16717" s="101"/>
      <c r="B16717" s="90"/>
      <c r="C16717" s="90"/>
    </row>
    <row r="16718">
      <c r="A16718" s="101"/>
      <c r="B16718" s="90"/>
      <c r="C16718" s="90"/>
    </row>
    <row r="16719">
      <c r="A16719" s="101"/>
      <c r="B16719" s="90"/>
      <c r="C16719" s="90"/>
    </row>
    <row r="16720">
      <c r="A16720" s="101"/>
      <c r="B16720" s="90"/>
      <c r="C16720" s="90"/>
    </row>
    <row r="16721">
      <c r="A16721" s="101"/>
      <c r="B16721" s="90"/>
      <c r="C16721" s="90"/>
    </row>
    <row r="16722">
      <c r="A16722" s="101"/>
      <c r="B16722" s="90"/>
      <c r="C16722" s="90"/>
    </row>
    <row r="16723">
      <c r="A16723" s="101"/>
      <c r="B16723" s="90"/>
      <c r="C16723" s="90"/>
    </row>
    <row r="16724">
      <c r="A16724" s="101"/>
      <c r="B16724" s="90"/>
      <c r="C16724" s="90"/>
    </row>
    <row r="16725">
      <c r="A16725" s="101"/>
      <c r="B16725" s="90"/>
      <c r="C16725" s="90"/>
    </row>
    <row r="16726">
      <c r="A16726" s="101"/>
      <c r="B16726" s="90"/>
      <c r="C16726" s="90"/>
    </row>
    <row r="16727">
      <c r="A16727" s="101"/>
      <c r="B16727" s="90"/>
      <c r="C16727" s="90"/>
    </row>
    <row r="16728">
      <c r="A16728" s="101"/>
      <c r="B16728" s="90"/>
      <c r="C16728" s="90"/>
    </row>
    <row r="16729">
      <c r="A16729" s="101"/>
      <c r="B16729" s="90"/>
      <c r="C16729" s="90"/>
    </row>
    <row r="16730">
      <c r="A16730" s="101"/>
      <c r="B16730" s="90"/>
      <c r="C16730" s="90"/>
    </row>
    <row r="16731">
      <c r="A16731" s="101"/>
      <c r="B16731" s="90"/>
      <c r="C16731" s="90"/>
    </row>
    <row r="16732">
      <c r="A16732" s="101"/>
      <c r="B16732" s="90"/>
      <c r="C16732" s="90"/>
    </row>
    <row r="16733">
      <c r="A16733" s="101"/>
      <c r="B16733" s="90"/>
      <c r="C16733" s="90"/>
    </row>
    <row r="16734">
      <c r="A16734" s="101"/>
      <c r="B16734" s="90"/>
      <c r="C16734" s="90"/>
    </row>
    <row r="16735">
      <c r="A16735" s="101"/>
      <c r="B16735" s="90"/>
      <c r="C16735" s="90"/>
    </row>
    <row r="16736">
      <c r="A16736" s="101"/>
      <c r="B16736" s="90"/>
      <c r="C16736" s="90"/>
    </row>
    <row r="16737">
      <c r="A16737" s="101"/>
      <c r="B16737" s="90"/>
      <c r="C16737" s="90"/>
    </row>
    <row r="16738">
      <c r="A16738" s="101"/>
      <c r="B16738" s="90"/>
      <c r="C16738" s="90"/>
    </row>
    <row r="16739">
      <c r="A16739" s="101"/>
      <c r="B16739" s="90"/>
      <c r="C16739" s="90"/>
    </row>
    <row r="16740">
      <c r="A16740" s="101"/>
      <c r="B16740" s="90"/>
      <c r="C16740" s="90"/>
    </row>
    <row r="16741">
      <c r="A16741" s="101"/>
      <c r="B16741" s="90"/>
      <c r="C16741" s="90"/>
    </row>
    <row r="16742">
      <c r="A16742" s="101"/>
      <c r="B16742" s="90"/>
      <c r="C16742" s="90"/>
    </row>
    <row r="16743">
      <c r="A16743" s="101"/>
      <c r="B16743" s="90"/>
      <c r="C16743" s="90"/>
    </row>
    <row r="16744">
      <c r="A16744" s="101"/>
      <c r="B16744" s="90"/>
      <c r="C16744" s="90"/>
    </row>
    <row r="16745">
      <c r="A16745" s="101"/>
      <c r="B16745" s="90"/>
      <c r="C16745" s="90"/>
    </row>
    <row r="16746">
      <c r="A16746" s="101"/>
      <c r="B16746" s="90"/>
      <c r="C16746" s="90"/>
    </row>
    <row r="16747">
      <c r="A16747" s="101"/>
      <c r="B16747" s="90"/>
      <c r="C16747" s="90"/>
    </row>
    <row r="16748">
      <c r="A16748" s="101"/>
      <c r="B16748" s="90"/>
      <c r="C16748" s="90"/>
    </row>
    <row r="16749">
      <c r="A16749" s="101"/>
      <c r="B16749" s="90"/>
      <c r="C16749" s="90"/>
    </row>
    <row r="16750">
      <c r="A16750" s="101"/>
      <c r="B16750" s="90"/>
      <c r="C16750" s="90"/>
    </row>
    <row r="16751">
      <c r="A16751" s="101"/>
      <c r="B16751" s="90"/>
      <c r="C16751" s="90"/>
    </row>
    <row r="16752">
      <c r="A16752" s="101"/>
      <c r="B16752" s="90"/>
      <c r="C16752" s="90"/>
    </row>
    <row r="16753">
      <c r="A16753" s="101"/>
      <c r="B16753" s="90"/>
      <c r="C16753" s="90"/>
    </row>
    <row r="16754">
      <c r="A16754" s="101"/>
      <c r="B16754" s="90"/>
      <c r="C16754" s="90"/>
    </row>
    <row r="16755">
      <c r="A16755" s="101"/>
      <c r="B16755" s="90"/>
      <c r="C16755" s="90"/>
    </row>
    <row r="16756">
      <c r="A16756" s="101"/>
      <c r="B16756" s="90"/>
      <c r="C16756" s="90"/>
    </row>
    <row r="16757">
      <c r="A16757" s="101"/>
      <c r="B16757" s="90"/>
      <c r="C16757" s="90"/>
    </row>
    <row r="16758">
      <c r="A16758" s="101"/>
      <c r="B16758" s="90"/>
      <c r="C16758" s="90"/>
    </row>
    <row r="16759">
      <c r="A16759" s="101"/>
      <c r="B16759" s="90"/>
      <c r="C16759" s="90"/>
    </row>
    <row r="16760">
      <c r="A16760" s="101"/>
      <c r="B16760" s="90"/>
      <c r="C16760" s="90"/>
    </row>
    <row r="16761">
      <c r="A16761" s="101"/>
      <c r="B16761" s="90"/>
      <c r="C16761" s="90"/>
    </row>
    <row r="16762">
      <c r="A16762" s="101"/>
      <c r="B16762" s="90"/>
      <c r="C16762" s="90"/>
    </row>
    <row r="16763">
      <c r="A16763" s="101"/>
      <c r="B16763" s="90"/>
      <c r="C16763" s="90"/>
    </row>
    <row r="16764">
      <c r="A16764" s="101"/>
      <c r="B16764" s="90"/>
      <c r="C16764" s="90"/>
    </row>
    <row r="16765">
      <c r="A16765" s="101"/>
      <c r="B16765" s="90"/>
      <c r="C16765" s="90"/>
    </row>
    <row r="16766">
      <c r="A16766" s="101"/>
      <c r="B16766" s="90"/>
      <c r="C16766" s="90"/>
    </row>
    <row r="16767">
      <c r="A16767" s="101"/>
      <c r="B16767" s="90"/>
      <c r="C16767" s="90"/>
    </row>
    <row r="16768">
      <c r="A16768" s="101"/>
      <c r="B16768" s="90"/>
      <c r="C16768" s="90"/>
    </row>
    <row r="16769">
      <c r="A16769" s="101"/>
      <c r="B16769" s="90"/>
      <c r="C16769" s="90"/>
    </row>
    <row r="16770">
      <c r="A16770" s="101"/>
      <c r="B16770" s="90"/>
      <c r="C16770" s="90"/>
    </row>
    <row r="16771">
      <c r="A16771" s="101"/>
      <c r="B16771" s="90"/>
      <c r="C16771" s="90"/>
    </row>
    <row r="16772">
      <c r="A16772" s="101"/>
      <c r="B16772" s="90"/>
      <c r="C16772" s="90"/>
    </row>
    <row r="16773">
      <c r="A16773" s="101"/>
      <c r="B16773" s="90"/>
      <c r="C16773" s="90"/>
    </row>
    <row r="16774">
      <c r="A16774" s="101"/>
      <c r="B16774" s="90"/>
      <c r="C16774" s="90"/>
    </row>
    <row r="16775">
      <c r="A16775" s="101"/>
      <c r="B16775" s="90"/>
      <c r="C16775" s="90"/>
    </row>
    <row r="16776">
      <c r="A16776" s="101"/>
      <c r="B16776" s="90"/>
      <c r="C16776" s="90"/>
    </row>
    <row r="16777">
      <c r="A16777" s="101"/>
      <c r="B16777" s="90"/>
      <c r="C16777" s="90"/>
    </row>
    <row r="16778">
      <c r="A16778" s="101"/>
      <c r="B16778" s="90"/>
      <c r="C16778" s="90"/>
    </row>
    <row r="16779">
      <c r="A16779" s="101"/>
      <c r="B16779" s="90"/>
      <c r="C16779" s="90"/>
    </row>
    <row r="16780">
      <c r="A16780" s="101"/>
      <c r="B16780" s="90"/>
      <c r="C16780" s="90"/>
    </row>
    <row r="16781">
      <c r="A16781" s="101"/>
      <c r="B16781" s="90"/>
      <c r="C16781" s="90"/>
    </row>
    <row r="16782">
      <c r="A16782" s="101"/>
      <c r="B16782" s="90"/>
      <c r="C16782" s="90"/>
    </row>
    <row r="16783">
      <c r="A16783" s="101"/>
      <c r="B16783" s="90"/>
      <c r="C16783" s="90"/>
    </row>
    <row r="16784">
      <c r="A16784" s="101"/>
      <c r="B16784" s="90"/>
      <c r="C16784" s="90"/>
    </row>
    <row r="16785">
      <c r="A16785" s="101"/>
      <c r="B16785" s="90"/>
      <c r="C16785" s="90"/>
    </row>
    <row r="16786">
      <c r="A16786" s="101"/>
      <c r="B16786" s="90"/>
      <c r="C16786" s="90"/>
    </row>
    <row r="16787">
      <c r="A16787" s="101"/>
      <c r="B16787" s="90"/>
      <c r="C16787" s="90"/>
    </row>
    <row r="16788">
      <c r="A16788" s="101"/>
      <c r="B16788" s="90"/>
      <c r="C16788" s="90"/>
    </row>
    <row r="16789">
      <c r="A16789" s="101"/>
      <c r="B16789" s="90"/>
      <c r="C16789" s="90"/>
    </row>
    <row r="16790">
      <c r="A16790" s="101"/>
      <c r="B16790" s="90"/>
      <c r="C16790" s="90"/>
    </row>
    <row r="16791">
      <c r="A16791" s="101"/>
      <c r="B16791" s="90"/>
      <c r="C16791" s="90"/>
    </row>
    <row r="16792">
      <c r="A16792" s="101"/>
      <c r="B16792" s="90"/>
      <c r="C16792" s="90"/>
    </row>
    <row r="16793">
      <c r="A16793" s="101"/>
      <c r="B16793" s="90"/>
      <c r="C16793" s="90"/>
    </row>
    <row r="16794">
      <c r="A16794" s="101"/>
      <c r="B16794" s="90"/>
      <c r="C16794" s="90"/>
    </row>
    <row r="16795">
      <c r="A16795" s="101"/>
      <c r="B16795" s="90"/>
      <c r="C16795" s="90"/>
    </row>
    <row r="16796">
      <c r="A16796" s="101"/>
      <c r="B16796" s="90"/>
      <c r="C16796" s="90"/>
    </row>
    <row r="16797">
      <c r="A16797" s="101"/>
      <c r="B16797" s="90"/>
      <c r="C16797" s="90"/>
    </row>
    <row r="16798">
      <c r="A16798" s="101"/>
      <c r="B16798" s="90"/>
      <c r="C16798" s="90"/>
    </row>
    <row r="16799">
      <c r="A16799" s="101"/>
      <c r="B16799" s="90"/>
      <c r="C16799" s="90"/>
    </row>
    <row r="16800">
      <c r="A16800" s="101"/>
      <c r="B16800" s="90"/>
      <c r="C16800" s="90"/>
    </row>
    <row r="16801">
      <c r="A16801" s="101"/>
      <c r="B16801" s="90"/>
      <c r="C16801" s="90"/>
    </row>
    <row r="16802">
      <c r="A16802" s="101"/>
      <c r="B16802" s="90"/>
      <c r="C16802" s="90"/>
    </row>
    <row r="16803">
      <c r="A16803" s="101"/>
      <c r="B16803" s="90"/>
      <c r="C16803" s="90"/>
    </row>
    <row r="16804">
      <c r="A16804" s="101"/>
      <c r="B16804" s="90"/>
      <c r="C16804" s="90"/>
    </row>
    <row r="16805">
      <c r="A16805" s="101"/>
      <c r="B16805" s="90"/>
      <c r="C16805" s="90"/>
    </row>
    <row r="16806">
      <c r="A16806" s="101"/>
      <c r="B16806" s="90"/>
      <c r="C16806" s="90"/>
    </row>
    <row r="16807">
      <c r="A16807" s="101"/>
      <c r="B16807" s="90"/>
      <c r="C16807" s="90"/>
    </row>
    <row r="16808">
      <c r="A16808" s="101"/>
      <c r="B16808" s="90"/>
      <c r="C16808" s="90"/>
    </row>
    <row r="16809">
      <c r="A16809" s="101"/>
      <c r="B16809" s="90"/>
      <c r="C16809" s="90"/>
    </row>
    <row r="16810">
      <c r="A16810" s="101"/>
      <c r="B16810" s="90"/>
      <c r="C16810" s="90"/>
    </row>
    <row r="16811">
      <c r="A16811" s="101"/>
      <c r="B16811" s="90"/>
      <c r="C16811" s="90"/>
    </row>
    <row r="16812">
      <c r="A16812" s="101"/>
      <c r="B16812" s="90"/>
      <c r="C16812" s="90"/>
    </row>
    <row r="16813">
      <c r="A16813" s="101"/>
      <c r="B16813" s="90"/>
      <c r="C16813" s="90"/>
    </row>
    <row r="16814">
      <c r="A16814" s="101"/>
      <c r="B16814" s="90"/>
      <c r="C16814" s="90"/>
    </row>
    <row r="16815">
      <c r="A16815" s="101"/>
      <c r="B16815" s="90"/>
      <c r="C16815" s="90"/>
    </row>
    <row r="16816">
      <c r="A16816" s="101"/>
      <c r="B16816" s="90"/>
      <c r="C16816" s="90"/>
    </row>
    <row r="16817">
      <c r="A16817" s="101"/>
      <c r="B16817" s="90"/>
      <c r="C16817" s="90"/>
    </row>
    <row r="16818">
      <c r="A16818" s="101"/>
      <c r="B16818" s="90"/>
      <c r="C16818" s="90"/>
    </row>
    <row r="16819">
      <c r="A16819" s="101"/>
      <c r="B16819" s="90"/>
      <c r="C16819" s="90"/>
    </row>
    <row r="16820">
      <c r="A16820" s="101"/>
      <c r="B16820" s="90"/>
      <c r="C16820" s="90"/>
    </row>
    <row r="16821">
      <c r="A16821" s="101"/>
      <c r="B16821" s="90"/>
      <c r="C16821" s="90"/>
    </row>
    <row r="16822">
      <c r="A16822" s="101"/>
      <c r="B16822" s="90"/>
      <c r="C16822" s="90"/>
    </row>
    <row r="16823">
      <c r="A16823" s="101"/>
      <c r="B16823" s="90"/>
      <c r="C16823" s="90"/>
    </row>
    <row r="16824">
      <c r="A16824" s="101"/>
      <c r="B16824" s="90"/>
      <c r="C16824" s="90"/>
    </row>
    <row r="16825">
      <c r="A16825" s="101"/>
      <c r="B16825" s="90"/>
      <c r="C16825" s="90"/>
    </row>
    <row r="16826">
      <c r="A16826" s="101"/>
      <c r="B16826" s="90"/>
      <c r="C16826" s="90"/>
    </row>
    <row r="16827">
      <c r="A16827" s="101"/>
      <c r="B16827" s="90"/>
      <c r="C16827" s="90"/>
    </row>
    <row r="16828">
      <c r="A16828" s="101"/>
      <c r="B16828" s="90"/>
      <c r="C16828" s="90"/>
    </row>
    <row r="16829">
      <c r="A16829" s="101"/>
      <c r="B16829" s="90"/>
      <c r="C16829" s="90"/>
    </row>
    <row r="16830">
      <c r="A16830" s="101"/>
      <c r="B16830" s="90"/>
      <c r="C16830" s="90"/>
    </row>
    <row r="16831">
      <c r="A16831" s="101"/>
      <c r="B16831" s="90"/>
      <c r="C16831" s="90"/>
    </row>
    <row r="16832">
      <c r="A16832" s="101"/>
      <c r="B16832" s="90"/>
      <c r="C16832" s="90"/>
    </row>
    <row r="16833">
      <c r="A16833" s="101"/>
      <c r="B16833" s="90"/>
      <c r="C16833" s="90"/>
    </row>
    <row r="16834">
      <c r="A16834" s="101"/>
      <c r="B16834" s="90"/>
      <c r="C16834" s="90"/>
    </row>
    <row r="16835">
      <c r="A16835" s="101"/>
      <c r="B16835" s="90"/>
      <c r="C16835" s="90"/>
    </row>
    <row r="16836">
      <c r="A16836" s="101"/>
      <c r="B16836" s="90"/>
      <c r="C16836" s="90"/>
    </row>
    <row r="16837">
      <c r="A16837" s="101"/>
      <c r="B16837" s="90"/>
      <c r="C16837" s="90"/>
    </row>
    <row r="16838">
      <c r="A16838" s="101"/>
      <c r="B16838" s="90"/>
      <c r="C16838" s="90"/>
    </row>
    <row r="16839">
      <c r="A16839" s="101"/>
      <c r="B16839" s="90"/>
      <c r="C16839" s="90"/>
    </row>
    <row r="16840">
      <c r="A16840" s="101"/>
      <c r="B16840" s="90"/>
      <c r="C16840" s="90"/>
    </row>
    <row r="16841">
      <c r="A16841" s="101"/>
      <c r="B16841" s="90"/>
      <c r="C16841" s="90"/>
    </row>
    <row r="16842">
      <c r="A16842" s="101"/>
      <c r="B16842" s="90"/>
      <c r="C16842" s="90"/>
    </row>
    <row r="16843">
      <c r="A16843" s="101"/>
      <c r="B16843" s="90"/>
      <c r="C16843" s="90"/>
    </row>
    <row r="16844">
      <c r="A16844" s="101"/>
      <c r="B16844" s="90"/>
      <c r="C16844" s="90"/>
    </row>
    <row r="16845">
      <c r="A16845" s="101"/>
      <c r="B16845" s="90"/>
      <c r="C16845" s="90"/>
    </row>
    <row r="16846">
      <c r="A16846" s="101"/>
      <c r="B16846" s="90"/>
      <c r="C16846" s="90"/>
    </row>
    <row r="16847">
      <c r="A16847" s="101"/>
      <c r="B16847" s="90"/>
      <c r="C16847" s="90"/>
    </row>
    <row r="16848">
      <c r="A16848" s="101"/>
      <c r="B16848" s="90"/>
      <c r="C16848" s="90"/>
    </row>
    <row r="16849">
      <c r="A16849" s="101"/>
      <c r="B16849" s="90"/>
      <c r="C16849" s="90"/>
    </row>
    <row r="16850">
      <c r="A16850" s="101"/>
      <c r="B16850" s="90"/>
      <c r="C16850" s="90"/>
    </row>
    <row r="16851">
      <c r="A16851" s="101"/>
      <c r="B16851" s="90"/>
      <c r="C16851" s="90"/>
    </row>
    <row r="16852">
      <c r="A16852" s="101"/>
      <c r="B16852" s="90"/>
      <c r="C16852" s="90"/>
    </row>
    <row r="16853">
      <c r="A16853" s="101"/>
      <c r="B16853" s="90"/>
      <c r="C16853" s="90"/>
    </row>
    <row r="16854">
      <c r="A16854" s="101"/>
      <c r="B16854" s="90"/>
      <c r="C16854" s="90"/>
    </row>
    <row r="16855">
      <c r="A16855" s="101"/>
      <c r="B16855" s="90"/>
      <c r="C16855" s="90"/>
    </row>
    <row r="16856">
      <c r="A16856" s="101"/>
      <c r="B16856" s="90"/>
      <c r="C16856" s="90"/>
    </row>
    <row r="16857">
      <c r="A16857" s="101"/>
      <c r="B16857" s="90"/>
      <c r="C16857" s="90"/>
    </row>
    <row r="16858">
      <c r="A16858" s="101"/>
      <c r="B16858" s="90"/>
      <c r="C16858" s="90"/>
    </row>
    <row r="16859">
      <c r="A16859" s="101"/>
      <c r="B16859" s="90"/>
      <c r="C16859" s="90"/>
    </row>
    <row r="16860">
      <c r="A16860" s="101"/>
      <c r="B16860" s="90"/>
      <c r="C16860" s="90"/>
    </row>
    <row r="16861">
      <c r="A16861" s="101"/>
      <c r="B16861" s="90"/>
      <c r="C16861" s="90"/>
    </row>
    <row r="16862">
      <c r="A16862" s="101"/>
      <c r="B16862" s="90"/>
      <c r="C16862" s="90"/>
    </row>
    <row r="16863">
      <c r="A16863" s="101"/>
      <c r="B16863" s="90"/>
      <c r="C16863" s="90"/>
    </row>
    <row r="16864">
      <c r="A16864" s="101"/>
      <c r="B16864" s="90"/>
      <c r="C16864" s="90"/>
    </row>
    <row r="16865">
      <c r="A16865" s="101"/>
      <c r="B16865" s="90"/>
      <c r="C16865" s="90"/>
    </row>
    <row r="16866">
      <c r="A16866" s="101"/>
      <c r="B16866" s="90"/>
      <c r="C16866" s="90"/>
    </row>
    <row r="16867">
      <c r="A16867" s="101"/>
      <c r="B16867" s="90"/>
      <c r="C16867" s="90"/>
    </row>
    <row r="16868">
      <c r="A16868" s="101"/>
      <c r="B16868" s="90"/>
      <c r="C16868" s="90"/>
    </row>
    <row r="16869">
      <c r="A16869" s="101"/>
      <c r="B16869" s="90"/>
      <c r="C16869" s="90"/>
    </row>
    <row r="16870">
      <c r="A16870" s="101"/>
      <c r="B16870" s="90"/>
      <c r="C16870" s="90"/>
    </row>
    <row r="16871">
      <c r="A16871" s="101"/>
      <c r="B16871" s="90"/>
      <c r="C16871" s="90"/>
    </row>
    <row r="16872">
      <c r="A16872" s="101"/>
      <c r="B16872" s="90"/>
      <c r="C16872" s="90"/>
    </row>
    <row r="16873">
      <c r="A16873" s="101"/>
      <c r="B16873" s="90"/>
      <c r="C16873" s="90"/>
    </row>
    <row r="16874">
      <c r="A16874" s="101"/>
      <c r="B16874" s="90"/>
      <c r="C16874" s="90"/>
    </row>
    <row r="16875">
      <c r="A16875" s="101"/>
      <c r="B16875" s="90"/>
      <c r="C16875" s="90"/>
    </row>
    <row r="16876">
      <c r="A16876" s="101"/>
      <c r="B16876" s="90"/>
      <c r="C16876" s="90"/>
    </row>
    <row r="16877">
      <c r="A16877" s="101"/>
      <c r="B16877" s="90"/>
      <c r="C16877" s="90"/>
    </row>
    <row r="16878">
      <c r="A16878" s="101"/>
      <c r="B16878" s="90"/>
      <c r="C16878" s="90"/>
    </row>
    <row r="16879">
      <c r="A16879" s="101"/>
      <c r="B16879" s="90"/>
      <c r="C16879" s="90"/>
    </row>
    <row r="16880">
      <c r="A16880" s="101"/>
      <c r="B16880" s="90"/>
      <c r="C16880" s="90"/>
    </row>
    <row r="16881">
      <c r="A16881" s="101"/>
      <c r="B16881" s="90"/>
      <c r="C16881" s="90"/>
    </row>
    <row r="16882">
      <c r="A16882" s="101"/>
      <c r="B16882" s="90"/>
      <c r="C16882" s="90"/>
    </row>
    <row r="16883">
      <c r="A16883" s="101"/>
      <c r="B16883" s="90"/>
      <c r="C16883" s="90"/>
    </row>
    <row r="16884">
      <c r="A16884" s="101"/>
      <c r="B16884" s="90"/>
      <c r="C16884" s="90"/>
    </row>
    <row r="16885">
      <c r="A16885" s="101"/>
      <c r="B16885" s="90"/>
      <c r="C16885" s="90"/>
    </row>
    <row r="16886">
      <c r="A16886" s="101"/>
      <c r="B16886" s="90"/>
      <c r="C16886" s="90"/>
    </row>
    <row r="16887">
      <c r="A16887" s="101"/>
      <c r="B16887" s="90"/>
      <c r="C16887" s="90"/>
    </row>
    <row r="16888">
      <c r="A16888" s="101"/>
      <c r="B16888" s="90"/>
      <c r="C16888" s="90"/>
    </row>
    <row r="16889">
      <c r="A16889" s="101"/>
      <c r="B16889" s="90"/>
      <c r="C16889" s="90"/>
    </row>
    <row r="16890">
      <c r="A16890" s="101"/>
      <c r="B16890" s="90"/>
      <c r="C16890" s="90"/>
    </row>
    <row r="16891">
      <c r="A16891" s="101"/>
      <c r="B16891" s="90"/>
      <c r="C16891" s="90"/>
    </row>
    <row r="16892">
      <c r="A16892" s="101"/>
      <c r="B16892" s="90"/>
      <c r="C16892" s="90"/>
    </row>
    <row r="16893">
      <c r="A16893" s="101"/>
      <c r="B16893" s="90"/>
      <c r="C16893" s="90"/>
    </row>
    <row r="16894">
      <c r="A16894" s="101"/>
      <c r="B16894" s="90"/>
      <c r="C16894" s="90"/>
    </row>
    <row r="16895">
      <c r="A16895" s="101"/>
      <c r="B16895" s="90"/>
      <c r="C16895" s="90"/>
    </row>
    <row r="16896">
      <c r="A16896" s="101"/>
      <c r="B16896" s="90"/>
      <c r="C16896" s="90"/>
    </row>
    <row r="16897">
      <c r="A16897" s="101"/>
      <c r="B16897" s="90"/>
      <c r="C16897" s="90"/>
    </row>
    <row r="16898">
      <c r="A16898" s="101"/>
      <c r="B16898" s="90"/>
      <c r="C16898" s="90"/>
    </row>
    <row r="16899">
      <c r="A16899" s="101"/>
      <c r="B16899" s="90"/>
      <c r="C16899" s="90"/>
    </row>
    <row r="16900">
      <c r="A16900" s="101"/>
      <c r="B16900" s="90"/>
      <c r="C16900" s="90"/>
    </row>
    <row r="16901">
      <c r="A16901" s="101"/>
      <c r="B16901" s="90"/>
      <c r="C16901" s="90"/>
    </row>
    <row r="16902">
      <c r="A16902" s="101"/>
      <c r="B16902" s="90"/>
      <c r="C16902" s="90"/>
    </row>
    <row r="16903">
      <c r="A16903" s="101"/>
      <c r="B16903" s="90"/>
      <c r="C16903" s="90"/>
    </row>
    <row r="16904">
      <c r="A16904" s="101"/>
      <c r="B16904" s="90"/>
      <c r="C16904" s="90"/>
    </row>
    <row r="16905">
      <c r="A16905" s="101"/>
      <c r="B16905" s="90"/>
      <c r="C16905" s="90"/>
    </row>
    <row r="16906">
      <c r="A16906" s="101"/>
      <c r="B16906" s="90"/>
      <c r="C16906" s="90"/>
    </row>
    <row r="16907">
      <c r="A16907" s="101"/>
      <c r="B16907" s="90"/>
      <c r="C16907" s="90"/>
    </row>
    <row r="16908">
      <c r="A16908" s="101"/>
      <c r="B16908" s="90"/>
      <c r="C16908" s="90"/>
    </row>
    <row r="16909">
      <c r="A16909" s="101"/>
      <c r="B16909" s="90"/>
      <c r="C16909" s="90"/>
    </row>
    <row r="16910">
      <c r="A16910" s="101"/>
      <c r="B16910" s="90"/>
      <c r="C16910" s="90"/>
    </row>
    <row r="16911">
      <c r="A16911" s="101"/>
      <c r="B16911" s="90"/>
      <c r="C16911" s="90"/>
    </row>
    <row r="16912">
      <c r="A16912" s="101"/>
      <c r="B16912" s="90"/>
      <c r="C16912" s="90"/>
    </row>
    <row r="16913">
      <c r="A16913" s="101"/>
      <c r="B16913" s="90"/>
      <c r="C16913" s="90"/>
    </row>
    <row r="16914">
      <c r="A16914" s="101"/>
      <c r="B16914" s="90"/>
      <c r="C16914" s="90"/>
    </row>
    <row r="16915">
      <c r="A16915" s="101"/>
      <c r="B16915" s="90"/>
      <c r="C16915" s="90"/>
    </row>
    <row r="16916">
      <c r="A16916" s="101"/>
      <c r="B16916" s="90"/>
      <c r="C16916" s="90"/>
    </row>
    <row r="16917">
      <c r="A16917" s="101"/>
      <c r="B16917" s="90"/>
      <c r="C16917" s="90"/>
    </row>
    <row r="16918">
      <c r="A16918" s="101"/>
      <c r="B16918" s="90"/>
      <c r="C16918" s="90"/>
    </row>
    <row r="16919">
      <c r="A16919" s="101"/>
      <c r="B16919" s="90"/>
      <c r="C16919" s="90"/>
    </row>
    <row r="16920">
      <c r="A16920" s="101"/>
      <c r="B16920" s="90"/>
      <c r="C16920" s="90"/>
    </row>
    <row r="16921">
      <c r="A16921" s="101"/>
      <c r="B16921" s="90"/>
      <c r="C16921" s="90"/>
    </row>
    <row r="16922">
      <c r="A16922" s="101"/>
      <c r="B16922" s="90"/>
      <c r="C16922" s="90"/>
    </row>
    <row r="16923">
      <c r="A16923" s="101"/>
      <c r="B16923" s="90"/>
      <c r="C16923" s="90"/>
    </row>
    <row r="16924">
      <c r="A16924" s="101"/>
      <c r="B16924" s="90"/>
      <c r="C16924" s="90"/>
    </row>
    <row r="16925">
      <c r="A16925" s="101"/>
      <c r="B16925" s="90"/>
      <c r="C16925" s="90"/>
    </row>
    <row r="16926">
      <c r="A16926" s="101"/>
      <c r="B16926" s="90"/>
      <c r="C16926" s="90"/>
    </row>
    <row r="16927">
      <c r="A16927" s="101"/>
      <c r="B16927" s="90"/>
      <c r="C16927" s="90"/>
    </row>
    <row r="16928">
      <c r="A16928" s="101"/>
      <c r="B16928" s="90"/>
      <c r="C16928" s="90"/>
    </row>
    <row r="16929">
      <c r="A16929" s="101"/>
      <c r="B16929" s="90"/>
      <c r="C16929" s="90"/>
    </row>
    <row r="16930">
      <c r="A16930" s="101"/>
      <c r="B16930" s="90"/>
      <c r="C16930" s="90"/>
    </row>
    <row r="16931">
      <c r="A16931" s="101"/>
      <c r="B16931" s="90"/>
      <c r="C16931" s="90"/>
    </row>
    <row r="16932">
      <c r="A16932" s="101"/>
      <c r="B16932" s="90"/>
      <c r="C16932" s="90"/>
    </row>
    <row r="16933">
      <c r="A16933" s="101"/>
      <c r="B16933" s="90"/>
      <c r="C16933" s="90"/>
    </row>
    <row r="16934">
      <c r="A16934" s="101"/>
      <c r="B16934" s="90"/>
      <c r="C16934" s="90"/>
    </row>
    <row r="16935">
      <c r="A16935" s="101"/>
      <c r="B16935" s="90"/>
      <c r="C16935" s="90"/>
    </row>
    <row r="16936">
      <c r="A16936" s="101"/>
      <c r="B16936" s="90"/>
      <c r="C16936" s="90"/>
    </row>
    <row r="16937">
      <c r="A16937" s="101"/>
      <c r="B16937" s="90"/>
      <c r="C16937" s="90"/>
    </row>
    <row r="16938">
      <c r="A16938" s="101"/>
      <c r="B16938" s="90"/>
      <c r="C16938" s="90"/>
    </row>
    <row r="16939">
      <c r="A16939" s="101"/>
      <c r="B16939" s="90"/>
      <c r="C16939" s="90"/>
    </row>
    <row r="16940">
      <c r="A16940" s="101"/>
      <c r="B16940" s="90"/>
      <c r="C16940" s="90"/>
    </row>
    <row r="16941">
      <c r="A16941" s="101"/>
      <c r="B16941" s="90"/>
      <c r="C16941" s="90"/>
    </row>
    <row r="16942">
      <c r="A16942" s="101"/>
      <c r="B16942" s="90"/>
      <c r="C16942" s="90"/>
    </row>
    <row r="16943">
      <c r="A16943" s="101"/>
      <c r="B16943" s="90"/>
      <c r="C16943" s="90"/>
    </row>
    <row r="16944">
      <c r="A16944" s="101"/>
      <c r="B16944" s="90"/>
      <c r="C16944" s="90"/>
    </row>
    <row r="16945">
      <c r="A16945" s="101"/>
      <c r="B16945" s="90"/>
      <c r="C16945" s="90"/>
    </row>
    <row r="16946">
      <c r="A16946" s="101"/>
      <c r="B16946" s="90"/>
      <c r="C16946" s="90"/>
    </row>
    <row r="16947">
      <c r="A16947" s="101"/>
      <c r="B16947" s="90"/>
      <c r="C16947" s="90"/>
    </row>
    <row r="16948">
      <c r="A16948" s="101"/>
      <c r="B16948" s="90"/>
      <c r="C16948" s="90"/>
    </row>
    <row r="16949">
      <c r="A16949" s="101"/>
      <c r="B16949" s="90"/>
      <c r="C16949" s="90"/>
    </row>
    <row r="16950">
      <c r="A16950" s="101"/>
      <c r="B16950" s="90"/>
      <c r="C16950" s="90"/>
    </row>
    <row r="16951">
      <c r="A16951" s="101"/>
      <c r="B16951" s="90"/>
      <c r="C16951" s="90"/>
    </row>
    <row r="16952">
      <c r="A16952" s="101"/>
      <c r="B16952" s="90"/>
      <c r="C16952" s="90"/>
    </row>
    <row r="16953">
      <c r="A16953" s="101"/>
      <c r="B16953" s="90"/>
      <c r="C16953" s="90"/>
    </row>
    <row r="16954">
      <c r="A16954" s="101"/>
      <c r="B16954" s="90"/>
      <c r="C16954" s="90"/>
    </row>
    <row r="16955">
      <c r="A16955" s="101"/>
      <c r="B16955" s="90"/>
      <c r="C16955" s="90"/>
    </row>
    <row r="16956">
      <c r="A16956" s="101"/>
      <c r="B16956" s="90"/>
      <c r="C16956" s="90"/>
    </row>
    <row r="16957">
      <c r="A16957" s="101"/>
      <c r="B16957" s="90"/>
      <c r="C16957" s="90"/>
    </row>
    <row r="16958">
      <c r="A16958" s="101"/>
      <c r="B16958" s="90"/>
      <c r="C16958" s="90"/>
    </row>
    <row r="16959">
      <c r="A16959" s="101"/>
      <c r="B16959" s="90"/>
      <c r="C16959" s="90"/>
    </row>
    <row r="16960">
      <c r="A16960" s="101"/>
      <c r="B16960" s="90"/>
      <c r="C16960" s="90"/>
    </row>
    <row r="16961">
      <c r="A16961" s="101"/>
      <c r="B16961" s="90"/>
      <c r="C16961" s="90"/>
    </row>
    <row r="16962">
      <c r="A16962" s="101"/>
      <c r="B16962" s="90"/>
      <c r="C16962" s="90"/>
    </row>
    <row r="16963">
      <c r="A16963" s="101"/>
      <c r="B16963" s="90"/>
      <c r="C16963" s="90"/>
    </row>
    <row r="16964">
      <c r="A16964" s="101"/>
      <c r="B16964" s="90"/>
      <c r="C16964" s="90"/>
    </row>
    <row r="16965">
      <c r="A16965" s="101"/>
      <c r="B16965" s="90"/>
      <c r="C16965" s="90"/>
    </row>
    <row r="16966">
      <c r="A16966" s="101"/>
      <c r="B16966" s="90"/>
      <c r="C16966" s="90"/>
    </row>
    <row r="16967">
      <c r="A16967" s="101"/>
      <c r="B16967" s="90"/>
      <c r="C16967" s="90"/>
    </row>
    <row r="16968">
      <c r="A16968" s="101"/>
      <c r="B16968" s="90"/>
      <c r="C16968" s="90"/>
    </row>
    <row r="16969">
      <c r="A16969" s="101"/>
      <c r="B16969" s="90"/>
      <c r="C16969" s="90"/>
    </row>
    <row r="16970">
      <c r="A16970" s="101"/>
      <c r="B16970" s="90"/>
      <c r="C16970" s="90"/>
    </row>
    <row r="16971">
      <c r="A16971" s="101"/>
      <c r="B16971" s="90"/>
      <c r="C16971" s="90"/>
    </row>
    <row r="16972">
      <c r="A16972" s="101"/>
      <c r="B16972" s="90"/>
      <c r="C16972" s="90"/>
    </row>
    <row r="16973">
      <c r="A16973" s="101"/>
      <c r="B16973" s="90"/>
      <c r="C16973" s="90"/>
    </row>
    <row r="16974">
      <c r="A16974" s="101"/>
      <c r="B16974" s="90"/>
      <c r="C16974" s="90"/>
    </row>
    <row r="16975">
      <c r="A16975" s="101"/>
      <c r="B16975" s="90"/>
      <c r="C16975" s="90"/>
    </row>
    <row r="16976">
      <c r="A16976" s="101"/>
      <c r="B16976" s="90"/>
      <c r="C16976" s="90"/>
    </row>
    <row r="16977">
      <c r="A16977" s="101"/>
      <c r="B16977" s="90"/>
      <c r="C16977" s="90"/>
    </row>
    <row r="16978">
      <c r="A16978" s="101"/>
      <c r="B16978" s="90"/>
      <c r="C16978" s="90"/>
    </row>
    <row r="16979">
      <c r="A16979" s="101"/>
      <c r="B16979" s="90"/>
      <c r="C16979" s="90"/>
    </row>
    <row r="16980">
      <c r="A16980" s="101"/>
      <c r="B16980" s="90"/>
      <c r="C16980" s="90"/>
    </row>
    <row r="16981">
      <c r="A16981" s="101"/>
      <c r="B16981" s="90"/>
      <c r="C16981" s="90"/>
    </row>
    <row r="16982">
      <c r="A16982" s="101"/>
      <c r="B16982" s="90"/>
      <c r="C16982" s="90"/>
    </row>
    <row r="16983">
      <c r="A16983" s="101"/>
      <c r="B16983" s="90"/>
      <c r="C16983" s="90"/>
    </row>
    <row r="16984">
      <c r="A16984" s="101"/>
      <c r="B16984" s="90"/>
      <c r="C16984" s="90"/>
    </row>
    <row r="16985">
      <c r="A16985" s="101"/>
      <c r="B16985" s="90"/>
      <c r="C16985" s="90"/>
    </row>
    <row r="16986">
      <c r="A16986" s="101"/>
      <c r="B16986" s="90"/>
      <c r="C16986" s="90"/>
    </row>
    <row r="16987">
      <c r="A16987" s="101"/>
      <c r="B16987" s="90"/>
      <c r="C16987" s="90"/>
    </row>
    <row r="16988">
      <c r="A16988" s="101"/>
      <c r="B16988" s="90"/>
      <c r="C16988" s="90"/>
    </row>
    <row r="16989">
      <c r="A16989" s="101"/>
      <c r="B16989" s="90"/>
      <c r="C16989" s="90"/>
    </row>
    <row r="16990">
      <c r="A16990" s="101"/>
      <c r="B16990" s="90"/>
      <c r="C16990" s="90"/>
    </row>
    <row r="16991">
      <c r="A16991" s="101"/>
      <c r="B16991" s="90"/>
      <c r="C16991" s="90"/>
    </row>
    <row r="16992">
      <c r="A16992" s="101"/>
      <c r="B16992" s="90"/>
      <c r="C16992" s="90"/>
    </row>
    <row r="16993">
      <c r="A16993" s="101"/>
      <c r="B16993" s="90"/>
      <c r="C16993" s="90"/>
    </row>
    <row r="16994">
      <c r="A16994" s="101"/>
      <c r="B16994" s="90"/>
      <c r="C16994" s="90"/>
    </row>
    <row r="16995">
      <c r="A16995" s="101"/>
      <c r="B16995" s="90"/>
      <c r="C16995" s="90"/>
    </row>
    <row r="16996">
      <c r="A16996" s="101"/>
      <c r="B16996" s="90"/>
      <c r="C16996" s="90"/>
    </row>
    <row r="16997">
      <c r="A16997" s="101"/>
      <c r="B16997" s="90"/>
      <c r="C16997" s="90"/>
    </row>
    <row r="16998">
      <c r="A16998" s="101"/>
      <c r="B16998" s="90"/>
      <c r="C16998" s="90"/>
    </row>
    <row r="16999">
      <c r="A16999" s="101"/>
      <c r="B16999" s="90"/>
      <c r="C16999" s="90"/>
    </row>
    <row r="17000">
      <c r="A17000" s="101"/>
      <c r="B17000" s="90"/>
      <c r="C17000" s="90"/>
    </row>
    <row r="17001">
      <c r="A17001" s="101"/>
      <c r="B17001" s="90"/>
      <c r="C17001" s="90"/>
    </row>
    <row r="17002">
      <c r="A17002" s="101"/>
      <c r="B17002" s="90"/>
      <c r="C17002" s="90"/>
    </row>
    <row r="17003">
      <c r="A17003" s="101"/>
      <c r="B17003" s="90"/>
      <c r="C17003" s="90"/>
    </row>
    <row r="17004">
      <c r="A17004" s="101"/>
      <c r="B17004" s="90"/>
      <c r="C17004" s="90"/>
    </row>
    <row r="17005">
      <c r="A17005" s="101"/>
      <c r="B17005" s="90"/>
      <c r="C17005" s="90"/>
    </row>
    <row r="17006">
      <c r="A17006" s="101"/>
      <c r="B17006" s="90"/>
      <c r="C17006" s="90"/>
    </row>
    <row r="17007">
      <c r="A17007" s="101"/>
      <c r="B17007" s="90"/>
      <c r="C17007" s="90"/>
    </row>
    <row r="17008">
      <c r="A17008" s="101"/>
      <c r="B17008" s="90"/>
      <c r="C17008" s="90"/>
    </row>
    <row r="17009">
      <c r="A17009" s="101"/>
      <c r="B17009" s="90"/>
      <c r="C17009" s="90"/>
    </row>
    <row r="17010">
      <c r="A17010" s="101"/>
      <c r="B17010" s="90"/>
      <c r="C17010" s="90"/>
    </row>
    <row r="17011">
      <c r="A17011" s="101"/>
      <c r="B17011" s="90"/>
      <c r="C17011" s="90"/>
    </row>
    <row r="17012">
      <c r="A17012" s="101"/>
      <c r="B17012" s="90"/>
      <c r="C17012" s="90"/>
    </row>
    <row r="17013">
      <c r="A17013" s="101"/>
      <c r="B17013" s="90"/>
      <c r="C17013" s="90"/>
    </row>
    <row r="17014">
      <c r="A17014" s="101"/>
      <c r="B17014" s="90"/>
      <c r="C17014" s="90"/>
    </row>
    <row r="17015">
      <c r="A17015" s="101"/>
      <c r="B17015" s="90"/>
      <c r="C17015" s="90"/>
    </row>
    <row r="17016">
      <c r="A17016" s="101"/>
      <c r="B17016" s="90"/>
      <c r="C17016" s="90"/>
    </row>
    <row r="17017">
      <c r="A17017" s="101"/>
      <c r="B17017" s="90"/>
      <c r="C17017" s="90"/>
    </row>
    <row r="17018">
      <c r="A17018" s="101"/>
      <c r="B17018" s="90"/>
      <c r="C17018" s="90"/>
    </row>
    <row r="17019">
      <c r="A17019" s="101"/>
      <c r="B17019" s="90"/>
      <c r="C17019" s="90"/>
    </row>
    <row r="17020">
      <c r="A17020" s="101"/>
      <c r="B17020" s="90"/>
      <c r="C17020" s="90"/>
    </row>
    <row r="17021">
      <c r="A17021" s="101"/>
      <c r="B17021" s="90"/>
      <c r="C17021" s="90"/>
    </row>
    <row r="17022">
      <c r="A17022" s="101"/>
      <c r="B17022" s="90"/>
      <c r="C17022" s="90"/>
    </row>
    <row r="17023">
      <c r="A17023" s="101"/>
      <c r="B17023" s="90"/>
      <c r="C17023" s="90"/>
    </row>
    <row r="17024">
      <c r="A17024" s="101"/>
      <c r="B17024" s="90"/>
      <c r="C17024" s="90"/>
    </row>
    <row r="17025">
      <c r="A17025" s="101"/>
      <c r="B17025" s="90"/>
      <c r="C17025" s="90"/>
    </row>
    <row r="17026">
      <c r="A17026" s="101"/>
      <c r="B17026" s="90"/>
      <c r="C17026" s="90"/>
    </row>
    <row r="17027">
      <c r="A17027" s="101"/>
      <c r="B17027" s="90"/>
      <c r="C17027" s="90"/>
    </row>
    <row r="17028">
      <c r="A17028" s="101"/>
      <c r="B17028" s="90"/>
      <c r="C17028" s="90"/>
    </row>
    <row r="17029">
      <c r="A17029" s="101"/>
      <c r="B17029" s="90"/>
      <c r="C17029" s="90"/>
    </row>
    <row r="17030">
      <c r="A17030" s="101"/>
      <c r="B17030" s="90"/>
      <c r="C17030" s="90"/>
    </row>
    <row r="17031">
      <c r="A17031" s="101"/>
      <c r="B17031" s="90"/>
      <c r="C17031" s="90"/>
    </row>
    <row r="17032">
      <c r="A17032" s="101"/>
      <c r="B17032" s="90"/>
      <c r="C17032" s="90"/>
    </row>
    <row r="17033">
      <c r="A17033" s="101"/>
      <c r="B17033" s="90"/>
      <c r="C17033" s="90"/>
    </row>
    <row r="17034">
      <c r="A17034" s="101"/>
      <c r="B17034" s="90"/>
      <c r="C17034" s="90"/>
    </row>
    <row r="17035">
      <c r="A17035" s="101"/>
      <c r="B17035" s="90"/>
      <c r="C17035" s="90"/>
    </row>
    <row r="17036">
      <c r="A17036" s="101"/>
      <c r="B17036" s="90"/>
      <c r="C17036" s="90"/>
    </row>
    <row r="17037">
      <c r="A17037" s="101"/>
      <c r="B17037" s="90"/>
      <c r="C17037" s="90"/>
    </row>
    <row r="17038">
      <c r="A17038" s="101"/>
      <c r="B17038" s="90"/>
      <c r="C17038" s="90"/>
    </row>
    <row r="17039">
      <c r="A17039" s="101"/>
      <c r="B17039" s="90"/>
      <c r="C17039" s="90"/>
    </row>
    <row r="17040">
      <c r="A17040" s="101"/>
      <c r="B17040" s="90"/>
      <c r="C17040" s="90"/>
    </row>
    <row r="17041">
      <c r="A17041" s="101"/>
      <c r="B17041" s="90"/>
      <c r="C17041" s="90"/>
    </row>
    <row r="17042">
      <c r="A17042" s="101"/>
      <c r="B17042" s="90"/>
      <c r="C17042" s="90"/>
    </row>
    <row r="17043">
      <c r="A17043" s="101"/>
      <c r="B17043" s="90"/>
      <c r="C17043" s="90"/>
    </row>
    <row r="17044">
      <c r="A17044" s="101"/>
      <c r="B17044" s="90"/>
      <c r="C17044" s="90"/>
    </row>
    <row r="17045">
      <c r="A17045" s="101"/>
      <c r="B17045" s="90"/>
      <c r="C17045" s="90"/>
    </row>
    <row r="17046">
      <c r="A17046" s="101"/>
      <c r="B17046" s="90"/>
      <c r="C17046" s="90"/>
    </row>
    <row r="17047">
      <c r="A17047" s="101"/>
      <c r="B17047" s="90"/>
      <c r="C17047" s="90"/>
    </row>
    <row r="17048">
      <c r="A17048" s="101"/>
      <c r="B17048" s="90"/>
      <c r="C17048" s="90"/>
    </row>
    <row r="17049">
      <c r="A17049" s="101"/>
      <c r="B17049" s="90"/>
      <c r="C17049" s="90"/>
    </row>
    <row r="17050">
      <c r="A17050" s="101"/>
      <c r="B17050" s="90"/>
      <c r="C17050" s="90"/>
    </row>
    <row r="17051">
      <c r="A17051" s="101"/>
      <c r="B17051" s="90"/>
      <c r="C17051" s="90"/>
    </row>
    <row r="17052">
      <c r="A17052" s="101"/>
      <c r="B17052" s="90"/>
      <c r="C17052" s="90"/>
    </row>
    <row r="17053">
      <c r="A17053" s="101"/>
      <c r="B17053" s="90"/>
      <c r="C17053" s="90"/>
    </row>
    <row r="17054">
      <c r="A17054" s="101"/>
      <c r="B17054" s="90"/>
      <c r="C17054" s="90"/>
    </row>
    <row r="17055">
      <c r="A17055" s="101"/>
      <c r="B17055" s="90"/>
      <c r="C17055" s="90"/>
    </row>
    <row r="17056">
      <c r="A17056" s="101"/>
      <c r="B17056" s="90"/>
      <c r="C17056" s="90"/>
    </row>
    <row r="17057">
      <c r="A17057" s="101"/>
      <c r="B17057" s="90"/>
      <c r="C17057" s="90"/>
    </row>
    <row r="17058">
      <c r="A17058" s="101"/>
      <c r="B17058" s="90"/>
      <c r="C17058" s="90"/>
    </row>
    <row r="17059">
      <c r="A17059" s="101"/>
      <c r="B17059" s="90"/>
      <c r="C17059" s="90"/>
    </row>
    <row r="17060">
      <c r="A17060" s="101"/>
      <c r="B17060" s="90"/>
      <c r="C17060" s="90"/>
    </row>
    <row r="17061">
      <c r="A17061" s="101"/>
      <c r="B17061" s="90"/>
      <c r="C17061" s="90"/>
    </row>
    <row r="17062">
      <c r="A17062" s="101"/>
      <c r="B17062" s="90"/>
      <c r="C17062" s="90"/>
    </row>
    <row r="17063">
      <c r="A17063" s="101"/>
      <c r="B17063" s="90"/>
      <c r="C17063" s="90"/>
    </row>
    <row r="17064">
      <c r="A17064" s="101"/>
      <c r="B17064" s="90"/>
      <c r="C17064" s="90"/>
    </row>
    <row r="17065">
      <c r="A17065" s="101"/>
      <c r="B17065" s="90"/>
      <c r="C17065" s="90"/>
    </row>
    <row r="17066">
      <c r="A17066" s="101"/>
      <c r="B17066" s="90"/>
      <c r="C17066" s="90"/>
    </row>
    <row r="17067">
      <c r="A17067" s="101"/>
      <c r="B17067" s="90"/>
      <c r="C17067" s="90"/>
    </row>
    <row r="17068">
      <c r="A17068" s="101"/>
      <c r="B17068" s="90"/>
      <c r="C17068" s="90"/>
    </row>
    <row r="17069">
      <c r="A17069" s="101"/>
      <c r="B17069" s="90"/>
      <c r="C17069" s="90"/>
    </row>
    <row r="17070">
      <c r="A17070" s="101"/>
      <c r="B17070" s="90"/>
      <c r="C17070" s="90"/>
    </row>
    <row r="17071">
      <c r="A17071" s="101"/>
      <c r="B17071" s="90"/>
      <c r="C17071" s="90"/>
    </row>
    <row r="17072">
      <c r="A17072" s="101"/>
      <c r="B17072" s="90"/>
      <c r="C17072" s="90"/>
    </row>
    <row r="17073">
      <c r="A17073" s="101"/>
      <c r="B17073" s="90"/>
      <c r="C17073" s="90"/>
    </row>
    <row r="17074">
      <c r="A17074" s="101"/>
      <c r="B17074" s="90"/>
      <c r="C17074" s="90"/>
    </row>
    <row r="17075">
      <c r="A17075" s="101"/>
      <c r="B17075" s="90"/>
      <c r="C17075" s="90"/>
    </row>
    <row r="17076">
      <c r="A17076" s="101"/>
      <c r="B17076" s="90"/>
      <c r="C17076" s="90"/>
    </row>
    <row r="17077">
      <c r="A17077" s="101"/>
      <c r="B17077" s="90"/>
      <c r="C17077" s="90"/>
    </row>
    <row r="17078">
      <c r="A17078" s="101"/>
      <c r="B17078" s="90"/>
      <c r="C17078" s="90"/>
    </row>
    <row r="17079">
      <c r="A17079" s="101"/>
      <c r="B17079" s="90"/>
      <c r="C17079" s="90"/>
    </row>
    <row r="17080">
      <c r="A17080" s="101"/>
      <c r="B17080" s="90"/>
      <c r="C17080" s="90"/>
    </row>
    <row r="17081">
      <c r="A17081" s="101"/>
      <c r="B17081" s="90"/>
      <c r="C17081" s="90"/>
    </row>
    <row r="17082">
      <c r="A17082" s="101"/>
      <c r="B17082" s="90"/>
      <c r="C17082" s="90"/>
    </row>
    <row r="17083">
      <c r="A17083" s="101"/>
      <c r="B17083" s="90"/>
      <c r="C17083" s="90"/>
    </row>
    <row r="17084">
      <c r="A17084" s="101"/>
      <c r="B17084" s="90"/>
      <c r="C17084" s="90"/>
    </row>
    <row r="17085">
      <c r="A17085" s="101"/>
      <c r="B17085" s="90"/>
      <c r="C17085" s="90"/>
    </row>
    <row r="17086">
      <c r="A17086" s="101"/>
      <c r="B17086" s="90"/>
      <c r="C17086" s="90"/>
    </row>
    <row r="17087">
      <c r="A17087" s="101"/>
      <c r="B17087" s="90"/>
      <c r="C17087" s="90"/>
    </row>
    <row r="17088">
      <c r="A17088" s="101"/>
      <c r="B17088" s="90"/>
      <c r="C17088" s="90"/>
    </row>
    <row r="17089">
      <c r="A17089" s="101"/>
      <c r="B17089" s="90"/>
      <c r="C17089" s="90"/>
    </row>
    <row r="17090">
      <c r="A17090" s="101"/>
      <c r="B17090" s="90"/>
      <c r="C17090" s="90"/>
    </row>
    <row r="17091">
      <c r="A17091" s="101"/>
      <c r="B17091" s="90"/>
      <c r="C17091" s="90"/>
    </row>
    <row r="17092">
      <c r="A17092" s="101"/>
      <c r="B17092" s="90"/>
      <c r="C17092" s="90"/>
    </row>
    <row r="17093">
      <c r="A17093" s="101"/>
      <c r="B17093" s="90"/>
      <c r="C17093" s="90"/>
    </row>
    <row r="17094">
      <c r="A17094" s="101"/>
      <c r="B17094" s="90"/>
      <c r="C17094" s="90"/>
    </row>
    <row r="17095">
      <c r="A17095" s="101"/>
      <c r="B17095" s="90"/>
      <c r="C17095" s="90"/>
    </row>
    <row r="17096">
      <c r="A17096" s="101"/>
      <c r="B17096" s="90"/>
      <c r="C17096" s="90"/>
    </row>
    <row r="17097">
      <c r="A17097" s="101"/>
      <c r="B17097" s="90"/>
      <c r="C17097" s="90"/>
    </row>
    <row r="17098">
      <c r="A17098" s="101"/>
      <c r="B17098" s="90"/>
      <c r="C17098" s="90"/>
    </row>
    <row r="17099">
      <c r="A17099" s="101"/>
      <c r="B17099" s="90"/>
      <c r="C17099" s="90"/>
    </row>
    <row r="17100">
      <c r="A17100" s="101"/>
      <c r="B17100" s="90"/>
      <c r="C17100" s="90"/>
    </row>
    <row r="17101">
      <c r="A17101" s="101"/>
      <c r="B17101" s="90"/>
      <c r="C17101" s="90"/>
    </row>
    <row r="17102">
      <c r="A17102" s="101"/>
      <c r="B17102" s="90"/>
      <c r="C17102" s="90"/>
    </row>
    <row r="17103">
      <c r="A17103" s="101"/>
      <c r="B17103" s="90"/>
      <c r="C17103" s="90"/>
    </row>
    <row r="17104">
      <c r="A17104" s="101"/>
      <c r="B17104" s="90"/>
      <c r="C17104" s="90"/>
    </row>
    <row r="17105">
      <c r="A17105" s="101"/>
      <c r="B17105" s="90"/>
      <c r="C17105" s="90"/>
    </row>
    <row r="17106">
      <c r="A17106" s="101"/>
      <c r="B17106" s="90"/>
      <c r="C17106" s="90"/>
    </row>
    <row r="17107">
      <c r="A17107" s="101"/>
      <c r="B17107" s="90"/>
      <c r="C17107" s="90"/>
    </row>
    <row r="17108">
      <c r="A17108" s="101"/>
      <c r="B17108" s="90"/>
      <c r="C17108" s="90"/>
    </row>
    <row r="17109">
      <c r="A17109" s="101"/>
      <c r="B17109" s="90"/>
      <c r="C17109" s="90"/>
    </row>
    <row r="17110">
      <c r="A17110" s="101"/>
      <c r="B17110" s="90"/>
      <c r="C17110" s="90"/>
    </row>
    <row r="17111">
      <c r="A17111" s="101"/>
      <c r="B17111" s="90"/>
      <c r="C17111" s="90"/>
    </row>
    <row r="17112">
      <c r="A17112" s="101"/>
      <c r="B17112" s="90"/>
      <c r="C17112" s="90"/>
    </row>
    <row r="17113">
      <c r="A17113" s="101"/>
      <c r="B17113" s="90"/>
      <c r="C17113" s="90"/>
    </row>
    <row r="17114">
      <c r="A17114" s="101"/>
      <c r="B17114" s="90"/>
      <c r="C17114" s="90"/>
    </row>
    <row r="17115">
      <c r="A17115" s="101"/>
      <c r="B17115" s="90"/>
      <c r="C17115" s="90"/>
    </row>
    <row r="17116">
      <c r="A17116" s="101"/>
      <c r="B17116" s="90"/>
      <c r="C17116" s="90"/>
    </row>
    <row r="17117">
      <c r="A17117" s="101"/>
      <c r="B17117" s="90"/>
      <c r="C17117" s="90"/>
    </row>
    <row r="17118">
      <c r="A17118" s="101"/>
      <c r="B17118" s="90"/>
      <c r="C17118" s="90"/>
    </row>
    <row r="17119">
      <c r="A17119" s="101"/>
      <c r="B17119" s="90"/>
      <c r="C17119" s="90"/>
    </row>
    <row r="17120">
      <c r="A17120" s="101"/>
      <c r="B17120" s="90"/>
      <c r="C17120" s="90"/>
    </row>
    <row r="17121">
      <c r="A17121" s="101"/>
      <c r="B17121" s="90"/>
      <c r="C17121" s="90"/>
    </row>
    <row r="17122">
      <c r="A17122" s="101"/>
      <c r="B17122" s="90"/>
      <c r="C17122" s="90"/>
    </row>
    <row r="17123">
      <c r="A17123" s="101"/>
      <c r="B17123" s="90"/>
      <c r="C17123" s="90"/>
    </row>
    <row r="17124">
      <c r="A17124" s="101"/>
      <c r="B17124" s="90"/>
      <c r="C17124" s="90"/>
    </row>
    <row r="17125">
      <c r="A17125" s="101"/>
      <c r="B17125" s="90"/>
      <c r="C17125" s="90"/>
    </row>
    <row r="17126">
      <c r="A17126" s="101"/>
      <c r="B17126" s="90"/>
      <c r="C17126" s="90"/>
    </row>
    <row r="17127">
      <c r="A17127" s="101"/>
      <c r="B17127" s="90"/>
      <c r="C17127" s="90"/>
    </row>
    <row r="17128">
      <c r="A17128" s="101"/>
      <c r="B17128" s="90"/>
      <c r="C17128" s="90"/>
    </row>
    <row r="17129">
      <c r="A17129" s="101"/>
      <c r="B17129" s="90"/>
      <c r="C17129" s="90"/>
    </row>
    <row r="17130">
      <c r="A17130" s="101"/>
      <c r="B17130" s="90"/>
      <c r="C17130" s="90"/>
    </row>
    <row r="17131">
      <c r="A17131" s="101"/>
      <c r="B17131" s="90"/>
      <c r="C17131" s="90"/>
    </row>
    <row r="17132">
      <c r="A17132" s="101"/>
      <c r="B17132" s="90"/>
      <c r="C17132" s="90"/>
    </row>
    <row r="17133">
      <c r="A17133" s="101"/>
      <c r="B17133" s="90"/>
      <c r="C17133" s="90"/>
    </row>
    <row r="17134">
      <c r="A17134" s="101"/>
      <c r="B17134" s="90"/>
      <c r="C17134" s="90"/>
    </row>
    <row r="17135">
      <c r="A17135" s="101"/>
      <c r="B17135" s="90"/>
      <c r="C17135" s="90"/>
    </row>
    <row r="17136">
      <c r="A17136" s="101"/>
      <c r="B17136" s="90"/>
      <c r="C17136" s="90"/>
    </row>
    <row r="17137">
      <c r="A17137" s="101"/>
      <c r="B17137" s="90"/>
      <c r="C17137" s="90"/>
    </row>
    <row r="17138">
      <c r="A17138" s="101"/>
      <c r="B17138" s="90"/>
      <c r="C17138" s="90"/>
    </row>
    <row r="17139">
      <c r="A17139" s="101"/>
      <c r="B17139" s="90"/>
      <c r="C17139" s="90"/>
    </row>
    <row r="17140">
      <c r="A17140" s="101"/>
      <c r="B17140" s="90"/>
      <c r="C17140" s="90"/>
    </row>
    <row r="17141">
      <c r="A17141" s="101"/>
      <c r="B17141" s="90"/>
      <c r="C17141" s="90"/>
    </row>
    <row r="17142">
      <c r="A17142" s="101"/>
      <c r="B17142" s="90"/>
      <c r="C17142" s="90"/>
    </row>
    <row r="17143">
      <c r="A17143" s="101"/>
      <c r="B17143" s="90"/>
      <c r="C17143" s="90"/>
    </row>
    <row r="17144">
      <c r="A17144" s="101"/>
      <c r="B17144" s="90"/>
      <c r="C17144" s="90"/>
    </row>
    <row r="17145">
      <c r="A17145" s="101"/>
      <c r="B17145" s="90"/>
      <c r="C17145" s="90"/>
    </row>
    <row r="17146">
      <c r="A17146" s="101"/>
      <c r="B17146" s="90"/>
      <c r="C17146" s="90"/>
    </row>
    <row r="17147">
      <c r="A17147" s="101"/>
      <c r="B17147" s="90"/>
      <c r="C17147" s="90"/>
    </row>
    <row r="17148">
      <c r="A17148" s="101"/>
      <c r="B17148" s="90"/>
      <c r="C17148" s="90"/>
    </row>
    <row r="17149">
      <c r="A17149" s="101"/>
      <c r="B17149" s="90"/>
      <c r="C17149" s="90"/>
    </row>
    <row r="17150">
      <c r="A17150" s="101"/>
      <c r="B17150" s="90"/>
      <c r="C17150" s="90"/>
    </row>
    <row r="17151">
      <c r="A17151" s="101"/>
      <c r="B17151" s="90"/>
      <c r="C17151" s="90"/>
    </row>
    <row r="17152">
      <c r="A17152" s="101"/>
      <c r="B17152" s="90"/>
      <c r="C17152" s="90"/>
    </row>
    <row r="17153">
      <c r="A17153" s="101"/>
      <c r="B17153" s="90"/>
      <c r="C17153" s="90"/>
    </row>
    <row r="17154">
      <c r="A17154" s="101"/>
      <c r="B17154" s="90"/>
      <c r="C17154" s="90"/>
    </row>
    <row r="17155">
      <c r="A17155" s="101"/>
      <c r="B17155" s="90"/>
      <c r="C17155" s="90"/>
    </row>
    <row r="17156">
      <c r="A17156" s="101"/>
      <c r="B17156" s="90"/>
      <c r="C17156" s="90"/>
    </row>
    <row r="17157">
      <c r="A17157" s="101"/>
      <c r="B17157" s="90"/>
      <c r="C17157" s="90"/>
    </row>
    <row r="17158">
      <c r="A17158" s="101"/>
      <c r="B17158" s="90"/>
      <c r="C17158" s="90"/>
    </row>
    <row r="17159">
      <c r="A17159" s="101"/>
      <c r="B17159" s="90"/>
      <c r="C17159" s="90"/>
    </row>
    <row r="17160">
      <c r="A17160" s="101"/>
      <c r="B17160" s="90"/>
      <c r="C17160" s="90"/>
    </row>
    <row r="17161">
      <c r="A17161" s="101"/>
      <c r="B17161" s="90"/>
      <c r="C17161" s="90"/>
    </row>
    <row r="17162">
      <c r="A17162" s="101"/>
      <c r="B17162" s="90"/>
      <c r="C17162" s="90"/>
    </row>
    <row r="17163">
      <c r="A17163" s="101"/>
      <c r="B17163" s="90"/>
      <c r="C17163" s="90"/>
    </row>
    <row r="17164">
      <c r="A17164" s="101"/>
      <c r="B17164" s="90"/>
      <c r="C17164" s="90"/>
    </row>
    <row r="17165">
      <c r="A17165" s="101"/>
      <c r="B17165" s="90"/>
      <c r="C17165" s="90"/>
    </row>
    <row r="17166">
      <c r="A17166" s="101"/>
      <c r="B17166" s="90"/>
      <c r="C17166" s="90"/>
    </row>
    <row r="17167">
      <c r="A17167" s="101"/>
      <c r="B17167" s="90"/>
      <c r="C17167" s="90"/>
    </row>
    <row r="17168">
      <c r="A17168" s="101"/>
      <c r="B17168" s="90"/>
      <c r="C17168" s="90"/>
    </row>
    <row r="17169">
      <c r="A17169" s="101"/>
      <c r="B17169" s="90"/>
      <c r="C17169" s="90"/>
    </row>
    <row r="17170">
      <c r="A17170" s="101"/>
      <c r="B17170" s="90"/>
      <c r="C17170" s="90"/>
    </row>
    <row r="17171">
      <c r="A17171" s="101"/>
      <c r="B17171" s="90"/>
      <c r="C17171" s="90"/>
    </row>
    <row r="17172">
      <c r="A17172" s="101"/>
      <c r="B17172" s="90"/>
      <c r="C17172" s="90"/>
    </row>
    <row r="17173">
      <c r="A17173" s="101"/>
      <c r="B17173" s="90"/>
      <c r="C17173" s="90"/>
    </row>
    <row r="17174">
      <c r="A17174" s="101"/>
      <c r="B17174" s="90"/>
      <c r="C17174" s="90"/>
    </row>
    <row r="17175">
      <c r="A17175" s="101"/>
      <c r="B17175" s="90"/>
      <c r="C17175" s="90"/>
    </row>
    <row r="17176">
      <c r="A17176" s="101"/>
      <c r="B17176" s="90"/>
      <c r="C17176" s="90"/>
    </row>
    <row r="17177">
      <c r="A17177" s="101"/>
      <c r="B17177" s="90"/>
      <c r="C17177" s="90"/>
    </row>
    <row r="17178">
      <c r="A17178" s="101"/>
      <c r="B17178" s="90"/>
      <c r="C17178" s="90"/>
    </row>
    <row r="17179">
      <c r="A17179" s="101"/>
      <c r="B17179" s="90"/>
      <c r="C17179" s="90"/>
    </row>
    <row r="17180">
      <c r="A17180" s="101"/>
      <c r="B17180" s="90"/>
      <c r="C17180" s="90"/>
    </row>
    <row r="17181">
      <c r="A17181" s="101"/>
      <c r="B17181" s="90"/>
      <c r="C17181" s="90"/>
    </row>
    <row r="17182">
      <c r="A17182" s="101"/>
      <c r="B17182" s="90"/>
      <c r="C17182" s="90"/>
    </row>
    <row r="17183">
      <c r="A17183" s="101"/>
      <c r="B17183" s="90"/>
      <c r="C17183" s="90"/>
    </row>
    <row r="17184">
      <c r="A17184" s="101"/>
      <c r="B17184" s="90"/>
      <c r="C17184" s="90"/>
    </row>
    <row r="17185">
      <c r="A17185" s="101"/>
      <c r="B17185" s="90"/>
      <c r="C17185" s="90"/>
    </row>
    <row r="17186">
      <c r="A17186" s="101"/>
      <c r="B17186" s="90"/>
      <c r="C17186" s="90"/>
    </row>
    <row r="17187">
      <c r="A17187" s="101"/>
      <c r="B17187" s="90"/>
      <c r="C17187" s="90"/>
    </row>
    <row r="17188">
      <c r="A17188" s="101"/>
      <c r="B17188" s="90"/>
      <c r="C17188" s="90"/>
    </row>
    <row r="17189">
      <c r="A17189" s="101"/>
      <c r="B17189" s="90"/>
      <c r="C17189" s="90"/>
    </row>
    <row r="17190">
      <c r="A17190" s="101"/>
      <c r="B17190" s="90"/>
      <c r="C17190" s="90"/>
    </row>
    <row r="17191">
      <c r="A17191" s="101"/>
      <c r="B17191" s="90"/>
      <c r="C17191" s="90"/>
    </row>
    <row r="17192">
      <c r="A17192" s="101"/>
      <c r="B17192" s="90"/>
      <c r="C17192" s="90"/>
    </row>
    <row r="17193">
      <c r="A17193" s="101"/>
      <c r="B17193" s="90"/>
      <c r="C17193" s="90"/>
    </row>
    <row r="17194">
      <c r="A17194" s="101"/>
      <c r="B17194" s="90"/>
      <c r="C17194" s="90"/>
    </row>
    <row r="17195">
      <c r="A17195" s="101"/>
      <c r="B17195" s="90"/>
      <c r="C17195" s="90"/>
    </row>
    <row r="17196">
      <c r="A17196" s="101"/>
      <c r="B17196" s="90"/>
      <c r="C17196" s="90"/>
    </row>
    <row r="17197">
      <c r="A17197" s="101"/>
      <c r="B17197" s="90"/>
      <c r="C17197" s="90"/>
    </row>
    <row r="17198">
      <c r="A17198" s="101"/>
      <c r="B17198" s="90"/>
      <c r="C17198" s="90"/>
    </row>
    <row r="17199">
      <c r="A17199" s="101"/>
      <c r="B17199" s="90"/>
      <c r="C17199" s="90"/>
    </row>
    <row r="17200">
      <c r="A17200" s="101"/>
      <c r="B17200" s="90"/>
      <c r="C17200" s="90"/>
    </row>
    <row r="17201">
      <c r="A17201" s="101"/>
      <c r="B17201" s="90"/>
      <c r="C17201" s="90"/>
    </row>
    <row r="17202">
      <c r="A17202" s="101"/>
      <c r="B17202" s="90"/>
      <c r="C17202" s="90"/>
    </row>
    <row r="17203">
      <c r="A17203" s="101"/>
      <c r="B17203" s="90"/>
      <c r="C17203" s="90"/>
    </row>
    <row r="17204">
      <c r="A17204" s="101"/>
      <c r="B17204" s="90"/>
      <c r="C17204" s="90"/>
    </row>
    <row r="17205">
      <c r="A17205" s="101"/>
      <c r="B17205" s="90"/>
      <c r="C17205" s="90"/>
    </row>
    <row r="17206">
      <c r="A17206" s="101"/>
      <c r="B17206" s="90"/>
      <c r="C17206" s="90"/>
    </row>
    <row r="17207">
      <c r="A17207" s="101"/>
      <c r="B17207" s="90"/>
      <c r="C17207" s="90"/>
    </row>
    <row r="17208">
      <c r="A17208" s="101"/>
      <c r="B17208" s="90"/>
      <c r="C17208" s="90"/>
    </row>
    <row r="17209">
      <c r="A17209" s="101"/>
      <c r="B17209" s="90"/>
      <c r="C17209" s="90"/>
    </row>
    <row r="17210">
      <c r="A17210" s="101"/>
      <c r="B17210" s="90"/>
      <c r="C17210" s="90"/>
    </row>
    <row r="17211">
      <c r="A17211" s="101"/>
      <c r="B17211" s="90"/>
      <c r="C17211" s="90"/>
    </row>
    <row r="17212">
      <c r="A17212" s="101"/>
      <c r="B17212" s="90"/>
      <c r="C17212" s="90"/>
    </row>
    <row r="17213">
      <c r="A17213" s="101"/>
      <c r="B17213" s="90"/>
      <c r="C17213" s="90"/>
    </row>
    <row r="17214">
      <c r="A17214" s="101"/>
      <c r="B17214" s="90"/>
      <c r="C17214" s="90"/>
    </row>
    <row r="17215">
      <c r="A17215" s="101"/>
      <c r="B17215" s="90"/>
      <c r="C17215" s="90"/>
    </row>
    <row r="17216">
      <c r="A17216" s="101"/>
      <c r="B17216" s="90"/>
      <c r="C17216" s="90"/>
    </row>
    <row r="17217">
      <c r="A17217" s="101"/>
      <c r="B17217" s="90"/>
      <c r="C17217" s="90"/>
    </row>
    <row r="17218">
      <c r="A17218" s="101"/>
      <c r="B17218" s="90"/>
      <c r="C17218" s="90"/>
    </row>
    <row r="17219">
      <c r="A17219" s="101"/>
      <c r="B17219" s="90"/>
      <c r="C17219" s="90"/>
    </row>
    <row r="17220">
      <c r="A17220" s="101"/>
      <c r="B17220" s="90"/>
      <c r="C17220" s="90"/>
    </row>
    <row r="17221">
      <c r="A17221" s="101"/>
      <c r="B17221" s="90"/>
      <c r="C17221" s="90"/>
    </row>
    <row r="17222">
      <c r="A17222" s="101"/>
      <c r="B17222" s="90"/>
      <c r="C17222" s="90"/>
    </row>
    <row r="17223">
      <c r="A17223" s="101"/>
      <c r="B17223" s="90"/>
      <c r="C17223" s="90"/>
    </row>
    <row r="17224">
      <c r="A17224" s="101"/>
      <c r="B17224" s="90"/>
      <c r="C17224" s="90"/>
    </row>
    <row r="17225">
      <c r="A17225" s="101"/>
      <c r="B17225" s="90"/>
      <c r="C17225" s="90"/>
    </row>
    <row r="17226">
      <c r="A17226" s="101"/>
      <c r="B17226" s="90"/>
      <c r="C17226" s="90"/>
    </row>
    <row r="17227">
      <c r="A17227" s="101"/>
      <c r="B17227" s="90"/>
      <c r="C17227" s="90"/>
    </row>
    <row r="17228">
      <c r="A17228" s="101"/>
      <c r="B17228" s="90"/>
      <c r="C17228" s="90"/>
    </row>
    <row r="17229">
      <c r="A17229" s="101"/>
      <c r="B17229" s="90"/>
      <c r="C17229" s="90"/>
    </row>
    <row r="17230">
      <c r="A17230" s="101"/>
      <c r="B17230" s="90"/>
      <c r="C17230" s="90"/>
    </row>
    <row r="17231">
      <c r="A17231" s="101"/>
      <c r="B17231" s="90"/>
      <c r="C17231" s="90"/>
    </row>
    <row r="17232">
      <c r="A17232" s="101"/>
      <c r="B17232" s="90"/>
      <c r="C17232" s="90"/>
    </row>
    <row r="17233">
      <c r="A17233" s="101"/>
      <c r="B17233" s="90"/>
      <c r="C17233" s="90"/>
    </row>
    <row r="17234">
      <c r="A17234" s="101"/>
      <c r="B17234" s="90"/>
      <c r="C17234" s="90"/>
    </row>
    <row r="17235">
      <c r="A17235" s="101"/>
      <c r="B17235" s="90"/>
      <c r="C17235" s="90"/>
    </row>
    <row r="17236">
      <c r="A17236" s="101"/>
      <c r="B17236" s="90"/>
      <c r="C17236" s="90"/>
    </row>
    <row r="17237">
      <c r="A17237" s="101"/>
      <c r="B17237" s="90"/>
      <c r="C17237" s="90"/>
    </row>
    <row r="17238">
      <c r="A17238" s="101"/>
      <c r="B17238" s="90"/>
      <c r="C17238" s="90"/>
    </row>
    <row r="17239">
      <c r="A17239" s="101"/>
      <c r="B17239" s="90"/>
      <c r="C17239" s="90"/>
    </row>
    <row r="17240">
      <c r="A17240" s="101"/>
      <c r="B17240" s="90"/>
      <c r="C17240" s="90"/>
    </row>
    <row r="17241">
      <c r="A17241" s="101"/>
      <c r="B17241" s="90"/>
      <c r="C17241" s="90"/>
    </row>
    <row r="17242">
      <c r="A17242" s="101"/>
      <c r="B17242" s="90"/>
      <c r="C17242" s="90"/>
    </row>
    <row r="17243">
      <c r="A17243" s="101"/>
      <c r="B17243" s="90"/>
      <c r="C17243" s="90"/>
    </row>
    <row r="17244">
      <c r="A17244" s="101"/>
      <c r="B17244" s="90"/>
      <c r="C17244" s="90"/>
    </row>
    <row r="17245">
      <c r="A17245" s="101"/>
      <c r="B17245" s="90"/>
      <c r="C17245" s="90"/>
    </row>
    <row r="17246">
      <c r="A17246" s="101"/>
      <c r="B17246" s="90"/>
      <c r="C17246" s="90"/>
    </row>
    <row r="17247">
      <c r="A17247" s="101"/>
      <c r="B17247" s="90"/>
      <c r="C17247" s="90"/>
    </row>
    <row r="17248">
      <c r="A17248" s="101"/>
      <c r="B17248" s="90"/>
      <c r="C17248" s="90"/>
    </row>
    <row r="17249">
      <c r="A17249" s="101"/>
      <c r="B17249" s="90"/>
      <c r="C17249" s="90"/>
    </row>
    <row r="17250">
      <c r="A17250" s="101"/>
      <c r="B17250" s="90"/>
      <c r="C17250" s="90"/>
    </row>
    <row r="17251">
      <c r="A17251" s="101"/>
      <c r="B17251" s="90"/>
      <c r="C17251" s="90"/>
    </row>
    <row r="17252">
      <c r="A17252" s="101"/>
      <c r="B17252" s="90"/>
      <c r="C17252" s="90"/>
    </row>
    <row r="17253">
      <c r="A17253" s="101"/>
      <c r="B17253" s="90"/>
      <c r="C17253" s="90"/>
    </row>
    <row r="17254">
      <c r="A17254" s="101"/>
      <c r="B17254" s="90"/>
      <c r="C17254" s="90"/>
    </row>
    <row r="17255">
      <c r="A17255" s="101"/>
      <c r="B17255" s="90"/>
      <c r="C17255" s="90"/>
    </row>
    <row r="17256">
      <c r="A17256" s="101"/>
      <c r="B17256" s="90"/>
      <c r="C17256" s="90"/>
    </row>
    <row r="17257">
      <c r="A17257" s="101"/>
      <c r="B17257" s="90"/>
      <c r="C17257" s="90"/>
    </row>
    <row r="17258">
      <c r="A17258" s="101"/>
      <c r="B17258" s="90"/>
      <c r="C17258" s="90"/>
    </row>
    <row r="17259">
      <c r="A17259" s="101"/>
      <c r="B17259" s="90"/>
      <c r="C17259" s="90"/>
    </row>
    <row r="17260">
      <c r="A17260" s="101"/>
      <c r="B17260" s="90"/>
      <c r="C17260" s="90"/>
    </row>
    <row r="17261">
      <c r="A17261" s="101"/>
      <c r="B17261" s="90"/>
      <c r="C17261" s="90"/>
    </row>
    <row r="17262">
      <c r="A17262" s="101"/>
      <c r="B17262" s="90"/>
      <c r="C17262" s="90"/>
    </row>
    <row r="17263">
      <c r="A17263" s="101"/>
      <c r="B17263" s="90"/>
      <c r="C17263" s="90"/>
    </row>
    <row r="17264">
      <c r="A17264" s="101"/>
      <c r="B17264" s="90"/>
      <c r="C17264" s="90"/>
    </row>
    <row r="17265">
      <c r="A17265" s="101"/>
      <c r="B17265" s="90"/>
      <c r="C17265" s="90"/>
    </row>
    <row r="17266">
      <c r="A17266" s="101"/>
      <c r="B17266" s="90"/>
      <c r="C17266" s="90"/>
    </row>
    <row r="17267">
      <c r="A17267" s="101"/>
      <c r="B17267" s="90"/>
      <c r="C17267" s="90"/>
    </row>
    <row r="17268">
      <c r="A17268" s="101"/>
      <c r="B17268" s="90"/>
      <c r="C17268" s="90"/>
    </row>
    <row r="17269">
      <c r="A17269" s="101"/>
      <c r="B17269" s="90"/>
      <c r="C17269" s="90"/>
    </row>
    <row r="17270">
      <c r="A17270" s="101"/>
      <c r="B17270" s="90"/>
      <c r="C17270" s="90"/>
    </row>
    <row r="17271">
      <c r="A17271" s="101"/>
      <c r="B17271" s="90"/>
      <c r="C17271" s="90"/>
    </row>
    <row r="17272">
      <c r="A17272" s="101"/>
      <c r="B17272" s="90"/>
      <c r="C17272" s="90"/>
    </row>
    <row r="17273">
      <c r="A17273" s="101"/>
      <c r="B17273" s="90"/>
      <c r="C17273" s="90"/>
    </row>
    <row r="17274">
      <c r="A17274" s="101"/>
      <c r="B17274" s="90"/>
      <c r="C17274" s="90"/>
    </row>
    <row r="17275">
      <c r="A17275" s="101"/>
      <c r="B17275" s="90"/>
      <c r="C17275" s="90"/>
    </row>
    <row r="17276">
      <c r="A17276" s="101"/>
      <c r="B17276" s="90"/>
      <c r="C17276" s="90"/>
    </row>
    <row r="17277">
      <c r="A17277" s="101"/>
      <c r="B17277" s="90"/>
      <c r="C17277" s="90"/>
    </row>
    <row r="17278">
      <c r="A17278" s="101"/>
      <c r="B17278" s="90"/>
      <c r="C17278" s="90"/>
    </row>
    <row r="17279">
      <c r="A17279" s="101"/>
      <c r="B17279" s="90"/>
      <c r="C17279" s="90"/>
    </row>
    <row r="17280">
      <c r="A17280" s="101"/>
      <c r="B17280" s="90"/>
      <c r="C17280" s="90"/>
    </row>
    <row r="17281">
      <c r="A17281" s="101"/>
      <c r="B17281" s="90"/>
      <c r="C17281" s="90"/>
    </row>
    <row r="17282">
      <c r="A17282" s="101"/>
      <c r="B17282" s="90"/>
      <c r="C17282" s="90"/>
    </row>
    <row r="17283">
      <c r="A17283" s="101"/>
      <c r="B17283" s="90"/>
      <c r="C17283" s="90"/>
    </row>
    <row r="17284">
      <c r="A17284" s="101"/>
      <c r="B17284" s="90"/>
      <c r="C17284" s="90"/>
    </row>
    <row r="17285">
      <c r="A17285" s="101"/>
      <c r="B17285" s="90"/>
      <c r="C17285" s="90"/>
    </row>
    <row r="17286">
      <c r="A17286" s="101"/>
      <c r="B17286" s="90"/>
      <c r="C17286" s="90"/>
    </row>
    <row r="17287">
      <c r="A17287" s="101"/>
      <c r="B17287" s="90"/>
      <c r="C17287" s="90"/>
    </row>
    <row r="17288">
      <c r="A17288" s="101"/>
      <c r="B17288" s="90"/>
      <c r="C17288" s="90"/>
    </row>
    <row r="17289">
      <c r="A17289" s="101"/>
      <c r="B17289" s="90"/>
      <c r="C17289" s="90"/>
    </row>
    <row r="17290">
      <c r="A17290" s="101"/>
      <c r="B17290" s="90"/>
      <c r="C17290" s="90"/>
    </row>
    <row r="17291">
      <c r="A17291" s="101"/>
      <c r="B17291" s="90"/>
      <c r="C17291" s="90"/>
    </row>
    <row r="17292">
      <c r="A17292" s="101"/>
      <c r="B17292" s="90"/>
      <c r="C17292" s="90"/>
    </row>
    <row r="17293">
      <c r="A17293" s="101"/>
      <c r="B17293" s="90"/>
      <c r="C17293" s="90"/>
    </row>
    <row r="17294">
      <c r="A17294" s="101"/>
      <c r="B17294" s="90"/>
      <c r="C17294" s="90"/>
    </row>
    <row r="17295">
      <c r="A17295" s="101"/>
      <c r="B17295" s="90"/>
      <c r="C17295" s="90"/>
    </row>
    <row r="17296">
      <c r="A17296" s="101"/>
      <c r="B17296" s="90"/>
      <c r="C17296" s="90"/>
    </row>
    <row r="17297">
      <c r="A17297" s="101"/>
      <c r="B17297" s="90"/>
      <c r="C17297" s="90"/>
    </row>
    <row r="17298">
      <c r="A17298" s="101"/>
      <c r="B17298" s="90"/>
      <c r="C17298" s="90"/>
    </row>
    <row r="17299">
      <c r="A17299" s="101"/>
      <c r="B17299" s="90"/>
      <c r="C17299" s="90"/>
    </row>
    <row r="17300">
      <c r="A17300" s="101"/>
      <c r="B17300" s="90"/>
      <c r="C17300" s="90"/>
    </row>
    <row r="17301">
      <c r="A17301" s="101"/>
      <c r="B17301" s="90"/>
      <c r="C17301" s="90"/>
    </row>
    <row r="17302">
      <c r="A17302" s="101"/>
      <c r="B17302" s="90"/>
      <c r="C17302" s="90"/>
    </row>
    <row r="17303">
      <c r="A17303" s="101"/>
      <c r="B17303" s="90"/>
      <c r="C17303" s="90"/>
    </row>
    <row r="17304">
      <c r="A17304" s="101"/>
      <c r="B17304" s="90"/>
      <c r="C17304" s="90"/>
    </row>
    <row r="17305">
      <c r="A17305" s="101"/>
      <c r="B17305" s="90"/>
      <c r="C17305" s="90"/>
    </row>
    <row r="17306">
      <c r="A17306" s="101"/>
      <c r="B17306" s="90"/>
      <c r="C17306" s="90"/>
    </row>
    <row r="17307">
      <c r="A17307" s="101"/>
      <c r="B17307" s="90"/>
      <c r="C17307" s="90"/>
    </row>
    <row r="17308">
      <c r="A17308" s="101"/>
      <c r="B17308" s="90"/>
      <c r="C17308" s="90"/>
    </row>
    <row r="17309">
      <c r="A17309" s="101"/>
      <c r="B17309" s="90"/>
      <c r="C17309" s="90"/>
    </row>
    <row r="17310">
      <c r="A17310" s="101"/>
      <c r="B17310" s="90"/>
      <c r="C17310" s="90"/>
    </row>
    <row r="17311">
      <c r="A17311" s="101"/>
      <c r="B17311" s="90"/>
      <c r="C17311" s="90"/>
    </row>
    <row r="17312">
      <c r="A17312" s="101"/>
      <c r="B17312" s="90"/>
      <c r="C17312" s="90"/>
    </row>
    <row r="17313">
      <c r="A17313" s="101"/>
      <c r="B17313" s="90"/>
      <c r="C17313" s="90"/>
    </row>
    <row r="17314">
      <c r="A17314" s="101"/>
      <c r="B17314" s="90"/>
      <c r="C17314" s="90"/>
    </row>
    <row r="17315">
      <c r="A17315" s="101"/>
      <c r="B17315" s="90"/>
      <c r="C17315" s="90"/>
    </row>
    <row r="17316">
      <c r="A17316" s="101"/>
      <c r="B17316" s="90"/>
      <c r="C17316" s="90"/>
    </row>
    <row r="17317">
      <c r="A17317" s="101"/>
      <c r="B17317" s="90"/>
      <c r="C17317" s="90"/>
    </row>
    <row r="17318">
      <c r="A17318" s="101"/>
      <c r="B17318" s="90"/>
      <c r="C17318" s="90"/>
    </row>
    <row r="17319">
      <c r="A17319" s="101"/>
      <c r="B17319" s="90"/>
      <c r="C17319" s="90"/>
    </row>
    <row r="17320">
      <c r="A17320" s="101"/>
      <c r="B17320" s="90"/>
      <c r="C17320" s="90"/>
    </row>
    <row r="17321">
      <c r="A17321" s="101"/>
      <c r="B17321" s="90"/>
      <c r="C17321" s="90"/>
    </row>
    <row r="17322">
      <c r="A17322" s="101"/>
      <c r="B17322" s="90"/>
      <c r="C17322" s="90"/>
    </row>
    <row r="17323">
      <c r="A17323" s="101"/>
      <c r="B17323" s="90"/>
      <c r="C17323" s="90"/>
    </row>
    <row r="17324">
      <c r="A17324" s="101"/>
      <c r="B17324" s="90"/>
      <c r="C17324" s="90"/>
    </row>
    <row r="17325">
      <c r="A17325" s="101"/>
      <c r="B17325" s="90"/>
      <c r="C17325" s="90"/>
    </row>
    <row r="17326">
      <c r="A17326" s="101"/>
      <c r="B17326" s="90"/>
      <c r="C17326" s="90"/>
    </row>
    <row r="17327">
      <c r="A17327" s="101"/>
      <c r="B17327" s="90"/>
      <c r="C17327" s="90"/>
    </row>
    <row r="17328">
      <c r="A17328" s="101"/>
      <c r="B17328" s="90"/>
      <c r="C17328" s="90"/>
    </row>
    <row r="17329">
      <c r="A17329" s="101"/>
      <c r="B17329" s="90"/>
      <c r="C17329" s="90"/>
    </row>
    <row r="17330">
      <c r="A17330" s="101"/>
      <c r="B17330" s="90"/>
      <c r="C17330" s="90"/>
    </row>
    <row r="17331">
      <c r="A17331" s="101"/>
      <c r="B17331" s="90"/>
      <c r="C17331" s="90"/>
    </row>
    <row r="17332">
      <c r="A17332" s="101"/>
      <c r="B17332" s="90"/>
      <c r="C17332" s="90"/>
    </row>
    <row r="17333">
      <c r="A17333" s="101"/>
      <c r="B17333" s="90"/>
      <c r="C17333" s="90"/>
    </row>
    <row r="17334">
      <c r="A17334" s="101"/>
      <c r="B17334" s="90"/>
      <c r="C17334" s="90"/>
    </row>
    <row r="17335">
      <c r="A17335" s="101"/>
      <c r="B17335" s="90"/>
      <c r="C17335" s="90"/>
    </row>
    <row r="17336">
      <c r="A17336" s="101"/>
      <c r="B17336" s="90"/>
      <c r="C17336" s="90"/>
    </row>
    <row r="17337">
      <c r="A17337" s="101"/>
      <c r="B17337" s="90"/>
      <c r="C17337" s="90"/>
    </row>
    <row r="17338">
      <c r="A17338" s="101"/>
      <c r="B17338" s="90"/>
      <c r="C17338" s="90"/>
    </row>
    <row r="17339">
      <c r="A17339" s="101"/>
      <c r="B17339" s="90"/>
      <c r="C17339" s="90"/>
    </row>
    <row r="17340">
      <c r="A17340" s="101"/>
      <c r="B17340" s="90"/>
      <c r="C17340" s="90"/>
    </row>
    <row r="17341">
      <c r="A17341" s="101"/>
      <c r="B17341" s="90"/>
      <c r="C17341" s="90"/>
    </row>
    <row r="17342">
      <c r="A17342" s="101"/>
      <c r="B17342" s="90"/>
      <c r="C17342" s="90"/>
    </row>
    <row r="17343">
      <c r="A17343" s="101"/>
      <c r="B17343" s="90"/>
      <c r="C17343" s="90"/>
    </row>
    <row r="17344">
      <c r="A17344" s="101"/>
      <c r="B17344" s="90"/>
      <c r="C17344" s="90"/>
    </row>
    <row r="17345">
      <c r="A17345" s="101"/>
      <c r="B17345" s="90"/>
      <c r="C17345" s="90"/>
    </row>
    <row r="17346">
      <c r="A17346" s="101"/>
      <c r="B17346" s="90"/>
      <c r="C17346" s="90"/>
    </row>
    <row r="17347">
      <c r="A17347" s="101"/>
      <c r="B17347" s="90"/>
      <c r="C17347" s="90"/>
    </row>
    <row r="17348">
      <c r="A17348" s="101"/>
      <c r="B17348" s="90"/>
      <c r="C17348" s="90"/>
    </row>
    <row r="17349">
      <c r="A17349" s="101"/>
      <c r="B17349" s="90"/>
      <c r="C17349" s="90"/>
    </row>
    <row r="17350">
      <c r="A17350" s="101"/>
      <c r="B17350" s="90"/>
      <c r="C17350" s="90"/>
    </row>
    <row r="17351">
      <c r="A17351" s="101"/>
      <c r="B17351" s="90"/>
      <c r="C17351" s="90"/>
    </row>
    <row r="17352">
      <c r="A17352" s="101"/>
      <c r="B17352" s="90"/>
      <c r="C17352" s="90"/>
    </row>
    <row r="17353">
      <c r="A17353" s="101"/>
      <c r="B17353" s="90"/>
      <c r="C17353" s="90"/>
    </row>
    <row r="17354">
      <c r="A17354" s="101"/>
      <c r="B17354" s="90"/>
      <c r="C17354" s="90"/>
    </row>
    <row r="17355">
      <c r="A17355" s="101"/>
      <c r="B17355" s="90"/>
      <c r="C17355" s="90"/>
    </row>
    <row r="17356">
      <c r="A17356" s="101"/>
      <c r="B17356" s="90"/>
      <c r="C17356" s="90"/>
    </row>
    <row r="17357">
      <c r="A17357" s="101"/>
      <c r="B17357" s="90"/>
      <c r="C17357" s="90"/>
    </row>
    <row r="17358">
      <c r="A17358" s="101"/>
      <c r="B17358" s="90"/>
      <c r="C17358" s="90"/>
    </row>
    <row r="17359">
      <c r="A17359" s="101"/>
      <c r="B17359" s="90"/>
      <c r="C17359" s="90"/>
    </row>
    <row r="17360">
      <c r="A17360" s="101"/>
      <c r="B17360" s="90"/>
      <c r="C17360" s="90"/>
    </row>
    <row r="17361">
      <c r="A17361" s="101"/>
      <c r="B17361" s="90"/>
      <c r="C17361" s="90"/>
    </row>
    <row r="17362">
      <c r="A17362" s="101"/>
      <c r="B17362" s="90"/>
      <c r="C17362" s="90"/>
    </row>
    <row r="17363">
      <c r="A17363" s="101"/>
      <c r="B17363" s="90"/>
      <c r="C17363" s="90"/>
    </row>
    <row r="17364">
      <c r="A17364" s="101"/>
      <c r="B17364" s="90"/>
      <c r="C17364" s="90"/>
    </row>
    <row r="17365">
      <c r="A17365" s="101"/>
      <c r="B17365" s="90"/>
      <c r="C17365" s="90"/>
    </row>
    <row r="17366">
      <c r="A17366" s="101"/>
      <c r="B17366" s="90"/>
      <c r="C17366" s="90"/>
    </row>
    <row r="17367">
      <c r="A17367" s="101"/>
      <c r="B17367" s="90"/>
      <c r="C17367" s="90"/>
    </row>
    <row r="17368">
      <c r="A17368" s="101"/>
      <c r="B17368" s="90"/>
      <c r="C17368" s="90"/>
    </row>
    <row r="17369">
      <c r="A17369" s="101"/>
      <c r="B17369" s="90"/>
      <c r="C17369" s="90"/>
    </row>
    <row r="17370">
      <c r="A17370" s="101"/>
      <c r="B17370" s="90"/>
      <c r="C17370" s="90"/>
    </row>
    <row r="17371">
      <c r="A17371" s="101"/>
      <c r="B17371" s="90"/>
      <c r="C17371" s="90"/>
    </row>
    <row r="17372">
      <c r="A17372" s="101"/>
      <c r="B17372" s="90"/>
      <c r="C17372" s="90"/>
    </row>
    <row r="17373">
      <c r="A17373" s="101"/>
      <c r="B17373" s="90"/>
      <c r="C17373" s="90"/>
    </row>
    <row r="17374">
      <c r="A17374" s="101"/>
      <c r="B17374" s="90"/>
      <c r="C17374" s="90"/>
    </row>
    <row r="17375">
      <c r="A17375" s="101"/>
      <c r="B17375" s="90"/>
      <c r="C17375" s="90"/>
    </row>
    <row r="17376">
      <c r="A17376" s="101"/>
      <c r="B17376" s="90"/>
      <c r="C17376" s="90"/>
    </row>
    <row r="17377">
      <c r="A17377" s="101"/>
      <c r="B17377" s="90"/>
      <c r="C17377" s="90"/>
    </row>
    <row r="17378">
      <c r="A17378" s="101"/>
      <c r="B17378" s="90"/>
      <c r="C17378" s="90"/>
    </row>
    <row r="17379">
      <c r="A17379" s="101"/>
      <c r="B17379" s="90"/>
      <c r="C17379" s="90"/>
    </row>
    <row r="17380">
      <c r="A17380" s="101"/>
      <c r="B17380" s="90"/>
      <c r="C17380" s="90"/>
    </row>
    <row r="17381">
      <c r="A17381" s="101"/>
      <c r="B17381" s="90"/>
      <c r="C17381" s="90"/>
    </row>
    <row r="17382">
      <c r="A17382" s="101"/>
      <c r="B17382" s="90"/>
      <c r="C17382" s="90"/>
    </row>
    <row r="17383">
      <c r="A17383" s="101"/>
      <c r="B17383" s="90"/>
      <c r="C17383" s="90"/>
    </row>
    <row r="17384">
      <c r="A17384" s="101"/>
      <c r="B17384" s="90"/>
      <c r="C17384" s="90"/>
    </row>
    <row r="17385">
      <c r="A17385" s="101"/>
      <c r="B17385" s="90"/>
      <c r="C17385" s="90"/>
    </row>
    <row r="17386">
      <c r="A17386" s="101"/>
      <c r="B17386" s="90"/>
      <c r="C17386" s="90"/>
    </row>
    <row r="17387">
      <c r="A17387" s="101"/>
      <c r="B17387" s="90"/>
      <c r="C17387" s="90"/>
    </row>
    <row r="17388">
      <c r="A17388" s="101"/>
      <c r="B17388" s="90"/>
      <c r="C17388" s="90"/>
    </row>
    <row r="17389">
      <c r="A17389" s="101"/>
      <c r="B17389" s="90"/>
      <c r="C17389" s="90"/>
    </row>
    <row r="17390">
      <c r="A17390" s="101"/>
      <c r="B17390" s="90"/>
      <c r="C17390" s="90"/>
    </row>
    <row r="17391">
      <c r="A17391" s="101"/>
      <c r="B17391" s="90"/>
      <c r="C17391" s="90"/>
    </row>
    <row r="17392">
      <c r="A17392" s="101"/>
      <c r="B17392" s="90"/>
      <c r="C17392" s="90"/>
    </row>
    <row r="17393">
      <c r="A17393" s="101"/>
      <c r="B17393" s="90"/>
      <c r="C17393" s="90"/>
    </row>
    <row r="17394">
      <c r="A17394" s="101"/>
      <c r="B17394" s="90"/>
      <c r="C17394" s="90"/>
    </row>
    <row r="17395">
      <c r="A17395" s="101"/>
      <c r="B17395" s="90"/>
      <c r="C17395" s="90"/>
    </row>
    <row r="17396">
      <c r="A17396" s="101"/>
      <c r="B17396" s="90"/>
      <c r="C17396" s="90"/>
    </row>
    <row r="17397">
      <c r="A17397" s="101"/>
      <c r="B17397" s="90"/>
      <c r="C17397" s="90"/>
    </row>
    <row r="17398">
      <c r="A17398" s="101"/>
      <c r="B17398" s="90"/>
      <c r="C17398" s="90"/>
    </row>
    <row r="17399">
      <c r="A17399" s="101"/>
      <c r="B17399" s="90"/>
      <c r="C17399" s="90"/>
    </row>
    <row r="17400">
      <c r="A17400" s="101"/>
      <c r="B17400" s="90"/>
      <c r="C17400" s="90"/>
    </row>
    <row r="17401">
      <c r="A17401" s="101"/>
      <c r="B17401" s="90"/>
      <c r="C17401" s="90"/>
    </row>
    <row r="17402">
      <c r="A17402" s="101"/>
      <c r="B17402" s="90"/>
      <c r="C17402" s="90"/>
    </row>
    <row r="17403">
      <c r="A17403" s="101"/>
      <c r="B17403" s="90"/>
      <c r="C17403" s="90"/>
    </row>
    <row r="17404">
      <c r="A17404" s="101"/>
      <c r="B17404" s="90"/>
      <c r="C17404" s="90"/>
    </row>
    <row r="17405">
      <c r="A17405" s="101"/>
      <c r="B17405" s="90"/>
      <c r="C17405" s="90"/>
    </row>
    <row r="17406">
      <c r="A17406" s="101"/>
      <c r="B17406" s="90"/>
      <c r="C17406" s="90"/>
    </row>
    <row r="17407">
      <c r="A17407" s="101"/>
      <c r="B17407" s="90"/>
      <c r="C17407" s="90"/>
    </row>
    <row r="17408">
      <c r="A17408" s="101"/>
      <c r="B17408" s="90"/>
      <c r="C17408" s="90"/>
    </row>
    <row r="17409">
      <c r="A17409" s="101"/>
      <c r="B17409" s="90"/>
      <c r="C17409" s="90"/>
    </row>
    <row r="17410">
      <c r="A17410" s="101"/>
      <c r="B17410" s="90"/>
      <c r="C17410" s="90"/>
    </row>
    <row r="17411">
      <c r="A17411" s="101"/>
      <c r="B17411" s="90"/>
      <c r="C17411" s="90"/>
    </row>
    <row r="17412">
      <c r="A17412" s="101"/>
      <c r="B17412" s="90"/>
      <c r="C17412" s="90"/>
    </row>
    <row r="17413">
      <c r="A17413" s="101"/>
      <c r="B17413" s="90"/>
      <c r="C17413" s="90"/>
    </row>
    <row r="17414">
      <c r="A17414" s="101"/>
      <c r="B17414" s="90"/>
      <c r="C17414" s="90"/>
    </row>
    <row r="17415">
      <c r="A17415" s="101"/>
      <c r="B17415" s="90"/>
      <c r="C17415" s="90"/>
    </row>
    <row r="17416">
      <c r="A17416" s="101"/>
      <c r="B17416" s="90"/>
      <c r="C17416" s="90"/>
    </row>
    <row r="17417">
      <c r="A17417" s="101"/>
      <c r="B17417" s="90"/>
      <c r="C17417" s="90"/>
    </row>
    <row r="17418">
      <c r="A17418" s="101"/>
      <c r="B17418" s="90"/>
      <c r="C17418" s="90"/>
    </row>
    <row r="17419">
      <c r="A17419" s="101"/>
      <c r="B17419" s="90"/>
      <c r="C17419" s="90"/>
    </row>
    <row r="17420">
      <c r="A17420" s="101"/>
      <c r="B17420" s="90"/>
      <c r="C17420" s="90"/>
    </row>
    <row r="17421">
      <c r="A17421" s="101"/>
      <c r="B17421" s="90"/>
      <c r="C17421" s="90"/>
    </row>
    <row r="17422">
      <c r="A17422" s="101"/>
      <c r="B17422" s="90"/>
      <c r="C17422" s="90"/>
    </row>
    <row r="17423">
      <c r="A17423" s="101"/>
      <c r="B17423" s="90"/>
      <c r="C17423" s="90"/>
    </row>
    <row r="17424">
      <c r="A17424" s="101"/>
      <c r="B17424" s="90"/>
      <c r="C17424" s="90"/>
    </row>
    <row r="17425">
      <c r="A17425" s="101"/>
      <c r="B17425" s="90"/>
      <c r="C17425" s="90"/>
    </row>
    <row r="17426">
      <c r="A17426" s="101"/>
      <c r="B17426" s="90"/>
      <c r="C17426" s="90"/>
    </row>
    <row r="17427">
      <c r="A17427" s="101"/>
      <c r="B17427" s="90"/>
      <c r="C17427" s="90"/>
    </row>
    <row r="17428">
      <c r="A17428" s="101"/>
      <c r="B17428" s="90"/>
      <c r="C17428" s="90"/>
    </row>
    <row r="17429">
      <c r="A17429" s="101"/>
      <c r="B17429" s="90"/>
      <c r="C17429" s="90"/>
    </row>
    <row r="17430">
      <c r="A17430" s="101"/>
      <c r="B17430" s="90"/>
      <c r="C17430" s="90"/>
    </row>
    <row r="17431">
      <c r="A17431" s="101"/>
      <c r="B17431" s="90"/>
      <c r="C17431" s="90"/>
    </row>
    <row r="17432">
      <c r="A17432" s="101"/>
      <c r="B17432" s="90"/>
      <c r="C17432" s="90"/>
    </row>
    <row r="17433">
      <c r="A17433" s="101"/>
      <c r="B17433" s="90"/>
      <c r="C17433" s="90"/>
    </row>
    <row r="17434">
      <c r="A17434" s="101"/>
      <c r="B17434" s="90"/>
      <c r="C17434" s="90"/>
    </row>
    <row r="17435">
      <c r="A17435" s="101"/>
      <c r="B17435" s="90"/>
      <c r="C17435" s="90"/>
    </row>
    <row r="17436">
      <c r="A17436" s="101"/>
      <c r="B17436" s="90"/>
      <c r="C17436" s="90"/>
    </row>
    <row r="17437">
      <c r="A17437" s="101"/>
      <c r="B17437" s="90"/>
      <c r="C17437" s="90"/>
    </row>
    <row r="17438">
      <c r="A17438" s="101"/>
      <c r="B17438" s="90"/>
      <c r="C17438" s="90"/>
    </row>
    <row r="17439">
      <c r="A17439" s="101"/>
      <c r="B17439" s="90"/>
      <c r="C17439" s="90"/>
    </row>
    <row r="17440">
      <c r="A17440" s="101"/>
      <c r="B17440" s="90"/>
      <c r="C17440" s="90"/>
    </row>
    <row r="17441">
      <c r="A17441" s="101"/>
      <c r="B17441" s="90"/>
      <c r="C17441" s="90"/>
    </row>
    <row r="17442">
      <c r="A17442" s="101"/>
      <c r="B17442" s="90"/>
      <c r="C17442" s="90"/>
    </row>
    <row r="17443">
      <c r="A17443" s="101"/>
      <c r="B17443" s="90"/>
      <c r="C17443" s="90"/>
    </row>
    <row r="17444">
      <c r="A17444" s="101"/>
      <c r="B17444" s="90"/>
      <c r="C17444" s="90"/>
    </row>
    <row r="17445">
      <c r="A17445" s="101"/>
      <c r="B17445" s="90"/>
      <c r="C17445" s="90"/>
    </row>
    <row r="17446">
      <c r="A17446" s="101"/>
      <c r="B17446" s="90"/>
      <c r="C17446" s="90"/>
    </row>
    <row r="17447">
      <c r="A17447" s="101"/>
      <c r="B17447" s="90"/>
      <c r="C17447" s="90"/>
    </row>
    <row r="17448">
      <c r="A17448" s="101"/>
      <c r="B17448" s="90"/>
      <c r="C17448" s="90"/>
    </row>
    <row r="17449">
      <c r="A17449" s="101"/>
      <c r="B17449" s="90"/>
      <c r="C17449" s="90"/>
    </row>
    <row r="17450">
      <c r="A17450" s="101"/>
      <c r="B17450" s="90"/>
      <c r="C17450" s="90"/>
    </row>
    <row r="17451">
      <c r="A17451" s="101"/>
      <c r="B17451" s="90"/>
      <c r="C17451" s="90"/>
    </row>
    <row r="17452">
      <c r="A17452" s="101"/>
      <c r="B17452" s="90"/>
      <c r="C17452" s="90"/>
    </row>
    <row r="17453">
      <c r="A17453" s="101"/>
      <c r="B17453" s="90"/>
      <c r="C17453" s="90"/>
    </row>
    <row r="17454">
      <c r="A17454" s="101"/>
      <c r="B17454" s="90"/>
      <c r="C17454" s="90"/>
    </row>
    <row r="17455">
      <c r="A17455" s="101"/>
      <c r="B17455" s="90"/>
      <c r="C17455" s="90"/>
    </row>
    <row r="17456">
      <c r="A17456" s="101"/>
      <c r="B17456" s="90"/>
      <c r="C17456" s="90"/>
    </row>
    <row r="17457">
      <c r="A17457" s="101"/>
      <c r="B17457" s="90"/>
      <c r="C17457" s="90"/>
    </row>
    <row r="17458">
      <c r="A17458" s="101"/>
      <c r="B17458" s="90"/>
      <c r="C17458" s="90"/>
    </row>
    <row r="17459">
      <c r="A17459" s="101"/>
      <c r="B17459" s="90"/>
      <c r="C17459" s="90"/>
    </row>
    <row r="17460">
      <c r="A17460" s="101"/>
      <c r="B17460" s="90"/>
      <c r="C17460" s="90"/>
    </row>
    <row r="17461">
      <c r="A17461" s="101"/>
      <c r="B17461" s="90"/>
      <c r="C17461" s="90"/>
    </row>
    <row r="17462">
      <c r="A17462" s="101"/>
      <c r="B17462" s="90"/>
      <c r="C17462" s="90"/>
    </row>
    <row r="17463">
      <c r="A17463" s="101"/>
      <c r="B17463" s="90"/>
      <c r="C17463" s="90"/>
    </row>
    <row r="17464">
      <c r="A17464" s="101"/>
      <c r="B17464" s="90"/>
      <c r="C17464" s="90"/>
    </row>
    <row r="17465">
      <c r="A17465" s="101"/>
      <c r="B17465" s="90"/>
      <c r="C17465" s="90"/>
    </row>
    <row r="17466">
      <c r="A17466" s="101"/>
      <c r="B17466" s="90"/>
      <c r="C17466" s="90"/>
    </row>
    <row r="17467">
      <c r="A17467" s="101"/>
      <c r="B17467" s="90"/>
      <c r="C17467" s="90"/>
    </row>
    <row r="17468">
      <c r="A17468" s="101"/>
      <c r="B17468" s="90"/>
      <c r="C17468" s="90"/>
    </row>
    <row r="17469">
      <c r="A17469" s="101"/>
      <c r="B17469" s="90"/>
      <c r="C17469" s="90"/>
    </row>
    <row r="17470">
      <c r="A17470" s="101"/>
      <c r="B17470" s="90"/>
      <c r="C17470" s="90"/>
    </row>
    <row r="17471">
      <c r="A17471" s="101"/>
      <c r="B17471" s="90"/>
      <c r="C17471" s="90"/>
    </row>
    <row r="17472">
      <c r="A17472" s="101"/>
      <c r="B17472" s="90"/>
      <c r="C17472" s="90"/>
    </row>
    <row r="17473">
      <c r="A17473" s="101"/>
      <c r="B17473" s="90"/>
      <c r="C17473" s="90"/>
    </row>
    <row r="17474">
      <c r="A17474" s="101"/>
      <c r="B17474" s="90"/>
      <c r="C17474" s="90"/>
    </row>
    <row r="17475">
      <c r="A17475" s="101"/>
      <c r="B17475" s="90"/>
      <c r="C17475" s="90"/>
    </row>
    <row r="17476">
      <c r="A17476" s="101"/>
      <c r="B17476" s="90"/>
      <c r="C17476" s="90"/>
    </row>
    <row r="17477">
      <c r="A17477" s="101"/>
      <c r="B17477" s="90"/>
      <c r="C17477" s="90"/>
    </row>
    <row r="17478">
      <c r="A17478" s="101"/>
      <c r="B17478" s="90"/>
      <c r="C17478" s="90"/>
    </row>
    <row r="17479">
      <c r="A17479" s="101"/>
      <c r="B17479" s="90"/>
      <c r="C17479" s="90"/>
    </row>
    <row r="17480">
      <c r="A17480" s="101"/>
      <c r="B17480" s="90"/>
      <c r="C17480" s="90"/>
    </row>
    <row r="17481">
      <c r="A17481" s="101"/>
      <c r="B17481" s="90"/>
      <c r="C17481" s="90"/>
    </row>
    <row r="17482">
      <c r="A17482" s="101"/>
      <c r="B17482" s="90"/>
      <c r="C17482" s="90"/>
    </row>
    <row r="17483">
      <c r="A17483" s="101"/>
      <c r="B17483" s="90"/>
      <c r="C17483" s="90"/>
    </row>
    <row r="17484">
      <c r="A17484" s="101"/>
      <c r="B17484" s="90"/>
      <c r="C17484" s="90"/>
    </row>
    <row r="17485">
      <c r="A17485" s="101"/>
      <c r="B17485" s="90"/>
      <c r="C17485" s="90"/>
    </row>
    <row r="17486">
      <c r="A17486" s="101"/>
      <c r="B17486" s="90"/>
      <c r="C17486" s="90"/>
    </row>
    <row r="17487">
      <c r="A17487" s="101"/>
      <c r="B17487" s="90"/>
      <c r="C17487" s="90"/>
    </row>
    <row r="17488">
      <c r="A17488" s="101"/>
      <c r="B17488" s="90"/>
      <c r="C17488" s="90"/>
    </row>
    <row r="17489">
      <c r="A17489" s="101"/>
      <c r="B17489" s="90"/>
      <c r="C17489" s="90"/>
    </row>
    <row r="17490">
      <c r="A17490" s="101"/>
      <c r="B17490" s="90"/>
      <c r="C17490" s="90"/>
    </row>
    <row r="17491">
      <c r="A17491" s="101"/>
      <c r="B17491" s="90"/>
      <c r="C17491" s="90"/>
    </row>
    <row r="17492">
      <c r="A17492" s="101"/>
      <c r="B17492" s="90"/>
      <c r="C17492" s="90"/>
    </row>
    <row r="17493">
      <c r="A17493" s="101"/>
      <c r="B17493" s="90"/>
      <c r="C17493" s="90"/>
    </row>
    <row r="17494">
      <c r="A17494" s="101"/>
      <c r="B17494" s="90"/>
      <c r="C17494" s="90"/>
    </row>
    <row r="17495">
      <c r="A17495" s="101"/>
      <c r="B17495" s="90"/>
      <c r="C17495" s="90"/>
    </row>
    <row r="17496">
      <c r="A17496" s="101"/>
      <c r="B17496" s="90"/>
      <c r="C17496" s="90"/>
    </row>
    <row r="17497">
      <c r="A17497" s="101"/>
      <c r="B17497" s="90"/>
      <c r="C17497" s="90"/>
    </row>
    <row r="17498">
      <c r="A17498" s="101"/>
      <c r="B17498" s="90"/>
      <c r="C17498" s="90"/>
    </row>
    <row r="17499">
      <c r="A17499" s="101"/>
      <c r="B17499" s="90"/>
      <c r="C17499" s="90"/>
    </row>
    <row r="17500">
      <c r="A17500" s="101"/>
      <c r="B17500" s="90"/>
      <c r="C17500" s="90"/>
    </row>
    <row r="17501">
      <c r="A17501" s="101"/>
      <c r="B17501" s="90"/>
      <c r="C17501" s="90"/>
    </row>
    <row r="17502">
      <c r="A17502" s="101"/>
      <c r="B17502" s="90"/>
      <c r="C17502" s="90"/>
    </row>
    <row r="17503">
      <c r="A17503" s="101"/>
      <c r="B17503" s="90"/>
      <c r="C17503" s="90"/>
    </row>
    <row r="17504">
      <c r="A17504" s="101"/>
      <c r="B17504" s="90"/>
      <c r="C17504" s="90"/>
    </row>
    <row r="17505">
      <c r="A17505" s="101"/>
      <c r="B17505" s="90"/>
      <c r="C17505" s="90"/>
    </row>
    <row r="17506">
      <c r="A17506" s="101"/>
      <c r="B17506" s="90"/>
      <c r="C17506" s="90"/>
    </row>
    <row r="17507">
      <c r="A17507" s="101"/>
      <c r="B17507" s="90"/>
      <c r="C17507" s="90"/>
    </row>
    <row r="17508">
      <c r="A17508" s="101"/>
      <c r="B17508" s="90"/>
      <c r="C17508" s="90"/>
    </row>
    <row r="17509">
      <c r="A17509" s="101"/>
      <c r="B17509" s="90"/>
      <c r="C17509" s="90"/>
    </row>
    <row r="17510">
      <c r="A17510" s="101"/>
      <c r="B17510" s="90"/>
      <c r="C17510" s="90"/>
    </row>
    <row r="17511">
      <c r="A17511" s="101"/>
      <c r="B17511" s="90"/>
      <c r="C17511" s="90"/>
    </row>
    <row r="17512">
      <c r="A17512" s="101"/>
      <c r="B17512" s="90"/>
      <c r="C17512" s="90"/>
    </row>
    <row r="17513">
      <c r="A17513" s="101"/>
      <c r="B17513" s="90"/>
      <c r="C17513" s="90"/>
    </row>
    <row r="17514">
      <c r="A17514" s="101"/>
      <c r="B17514" s="90"/>
      <c r="C17514" s="90"/>
    </row>
    <row r="17515">
      <c r="A17515" s="101"/>
      <c r="B17515" s="90"/>
      <c r="C17515" s="90"/>
    </row>
    <row r="17516">
      <c r="A17516" s="101"/>
      <c r="B17516" s="90"/>
      <c r="C17516" s="90"/>
    </row>
    <row r="17517">
      <c r="A17517" s="101"/>
      <c r="B17517" s="90"/>
      <c r="C17517" s="90"/>
    </row>
    <row r="17518">
      <c r="A17518" s="101"/>
      <c r="B17518" s="90"/>
      <c r="C17518" s="90"/>
    </row>
    <row r="17519">
      <c r="A17519" s="101"/>
      <c r="B17519" s="90"/>
      <c r="C17519" s="90"/>
    </row>
    <row r="17520">
      <c r="A17520" s="101"/>
      <c r="B17520" s="90"/>
      <c r="C17520" s="90"/>
    </row>
    <row r="17521">
      <c r="A17521" s="101"/>
      <c r="B17521" s="90"/>
      <c r="C17521" s="90"/>
    </row>
    <row r="17522">
      <c r="A17522" s="101"/>
      <c r="B17522" s="90"/>
      <c r="C17522" s="90"/>
    </row>
    <row r="17523">
      <c r="A17523" s="101"/>
      <c r="B17523" s="90"/>
      <c r="C17523" s="90"/>
    </row>
    <row r="17524">
      <c r="A17524" s="101"/>
      <c r="B17524" s="90"/>
      <c r="C17524" s="90"/>
    </row>
    <row r="17525">
      <c r="A17525" s="101"/>
      <c r="B17525" s="90"/>
      <c r="C17525" s="90"/>
    </row>
    <row r="17526">
      <c r="A17526" s="101"/>
      <c r="B17526" s="90"/>
      <c r="C17526" s="90"/>
    </row>
    <row r="17527">
      <c r="A17527" s="101"/>
      <c r="B17527" s="90"/>
      <c r="C17527" s="90"/>
    </row>
    <row r="17528">
      <c r="A17528" s="101"/>
      <c r="B17528" s="90"/>
      <c r="C17528" s="90"/>
    </row>
    <row r="17529">
      <c r="A17529" s="101"/>
      <c r="B17529" s="90"/>
      <c r="C17529" s="90"/>
    </row>
    <row r="17530">
      <c r="A17530" s="101"/>
      <c r="B17530" s="90"/>
      <c r="C17530" s="90"/>
    </row>
    <row r="17531">
      <c r="A17531" s="101"/>
      <c r="B17531" s="90"/>
      <c r="C17531" s="90"/>
    </row>
    <row r="17532">
      <c r="A17532" s="101"/>
      <c r="B17532" s="90"/>
      <c r="C17532" s="90"/>
    </row>
    <row r="17533">
      <c r="A17533" s="101"/>
      <c r="B17533" s="90"/>
      <c r="C17533" s="90"/>
    </row>
    <row r="17534">
      <c r="A17534" s="101"/>
      <c r="B17534" s="90"/>
      <c r="C17534" s="90"/>
    </row>
    <row r="17535">
      <c r="A17535" s="101"/>
      <c r="B17535" s="90"/>
      <c r="C17535" s="90"/>
    </row>
    <row r="17536">
      <c r="A17536" s="101"/>
      <c r="B17536" s="90"/>
      <c r="C17536" s="90"/>
    </row>
    <row r="17537">
      <c r="A17537" s="101"/>
      <c r="B17537" s="90"/>
      <c r="C17537" s="90"/>
    </row>
    <row r="17538">
      <c r="A17538" s="101"/>
      <c r="B17538" s="90"/>
      <c r="C17538" s="90"/>
    </row>
    <row r="17539">
      <c r="A17539" s="101"/>
      <c r="B17539" s="90"/>
      <c r="C17539" s="90"/>
    </row>
    <row r="17540">
      <c r="A17540" s="101"/>
      <c r="B17540" s="90"/>
      <c r="C17540" s="90"/>
    </row>
    <row r="17541">
      <c r="A17541" s="101"/>
      <c r="B17541" s="90"/>
      <c r="C17541" s="90"/>
    </row>
    <row r="17542">
      <c r="A17542" s="101"/>
      <c r="B17542" s="90"/>
      <c r="C17542" s="90"/>
    </row>
    <row r="17543">
      <c r="A17543" s="101"/>
      <c r="B17543" s="90"/>
      <c r="C17543" s="90"/>
    </row>
    <row r="17544">
      <c r="A17544" s="101"/>
      <c r="B17544" s="90"/>
      <c r="C17544" s="90"/>
    </row>
    <row r="17545">
      <c r="A17545" s="101"/>
      <c r="B17545" s="90"/>
      <c r="C17545" s="90"/>
    </row>
    <row r="17546">
      <c r="A17546" s="101"/>
      <c r="B17546" s="90"/>
      <c r="C17546" s="90"/>
    </row>
    <row r="17547">
      <c r="A17547" s="101"/>
      <c r="B17547" s="90"/>
      <c r="C17547" s="90"/>
    </row>
    <row r="17548">
      <c r="A17548" s="101"/>
      <c r="B17548" s="90"/>
      <c r="C17548" s="90"/>
    </row>
    <row r="17549">
      <c r="A17549" s="101"/>
      <c r="B17549" s="90"/>
      <c r="C17549" s="90"/>
    </row>
    <row r="17550">
      <c r="A17550" s="101"/>
      <c r="B17550" s="90"/>
      <c r="C17550" s="90"/>
    </row>
    <row r="17551">
      <c r="A17551" s="101"/>
      <c r="B17551" s="90"/>
      <c r="C17551" s="90"/>
    </row>
    <row r="17552">
      <c r="A17552" s="101"/>
      <c r="B17552" s="90"/>
      <c r="C17552" s="90"/>
    </row>
    <row r="17553">
      <c r="A17553" s="101"/>
      <c r="B17553" s="90"/>
      <c r="C17553" s="90"/>
    </row>
    <row r="17554">
      <c r="A17554" s="101"/>
      <c r="B17554" s="90"/>
      <c r="C17554" s="90"/>
    </row>
    <row r="17555">
      <c r="A17555" s="101"/>
      <c r="B17555" s="90"/>
      <c r="C17555" s="90"/>
    </row>
    <row r="17556">
      <c r="A17556" s="101"/>
      <c r="B17556" s="90"/>
      <c r="C17556" s="90"/>
    </row>
    <row r="17557">
      <c r="A17557" s="101"/>
      <c r="B17557" s="90"/>
      <c r="C17557" s="90"/>
    </row>
    <row r="17558">
      <c r="A17558" s="101"/>
      <c r="B17558" s="90"/>
      <c r="C17558" s="90"/>
    </row>
    <row r="17559">
      <c r="A17559" s="101"/>
      <c r="B17559" s="90"/>
      <c r="C17559" s="90"/>
    </row>
    <row r="17560">
      <c r="A17560" s="101"/>
      <c r="B17560" s="90"/>
      <c r="C17560" s="90"/>
    </row>
    <row r="17561">
      <c r="A17561" s="101"/>
      <c r="B17561" s="90"/>
      <c r="C17561" s="90"/>
    </row>
    <row r="17562">
      <c r="A17562" s="101"/>
      <c r="B17562" s="90"/>
      <c r="C17562" s="90"/>
    </row>
    <row r="17563">
      <c r="A17563" s="101"/>
      <c r="B17563" s="90"/>
      <c r="C17563" s="90"/>
    </row>
    <row r="17564">
      <c r="A17564" s="101"/>
      <c r="B17564" s="90"/>
      <c r="C17564" s="90"/>
    </row>
    <row r="17565">
      <c r="A17565" s="101"/>
      <c r="B17565" s="90"/>
      <c r="C17565" s="90"/>
    </row>
    <row r="17566">
      <c r="A17566" s="101"/>
      <c r="B17566" s="90"/>
      <c r="C17566" s="90"/>
    </row>
    <row r="17567">
      <c r="A17567" s="101"/>
      <c r="B17567" s="90"/>
      <c r="C17567" s="90"/>
    </row>
    <row r="17568">
      <c r="A17568" s="101"/>
      <c r="B17568" s="90"/>
      <c r="C17568" s="90"/>
    </row>
    <row r="17569">
      <c r="A17569" s="101"/>
      <c r="B17569" s="90"/>
      <c r="C17569" s="90"/>
    </row>
    <row r="17570">
      <c r="A17570" s="101"/>
      <c r="B17570" s="90"/>
      <c r="C17570" s="90"/>
    </row>
    <row r="17571">
      <c r="A17571" s="101"/>
      <c r="B17571" s="90"/>
      <c r="C17571" s="90"/>
    </row>
    <row r="17572">
      <c r="A17572" s="101"/>
      <c r="B17572" s="90"/>
      <c r="C17572" s="90"/>
    </row>
    <row r="17573">
      <c r="A17573" s="101"/>
      <c r="B17573" s="90"/>
      <c r="C17573" s="90"/>
    </row>
    <row r="17574">
      <c r="A17574" s="101"/>
      <c r="B17574" s="90"/>
      <c r="C17574" s="90"/>
    </row>
    <row r="17575">
      <c r="A17575" s="101"/>
      <c r="B17575" s="90"/>
      <c r="C17575" s="90"/>
    </row>
    <row r="17576">
      <c r="A17576" s="101"/>
      <c r="B17576" s="90"/>
      <c r="C17576" s="90"/>
    </row>
    <row r="17577">
      <c r="A17577" s="101"/>
      <c r="B17577" s="90"/>
      <c r="C17577" s="90"/>
    </row>
    <row r="17578">
      <c r="A17578" s="101"/>
      <c r="B17578" s="90"/>
      <c r="C17578" s="90"/>
    </row>
    <row r="17579">
      <c r="A17579" s="101"/>
      <c r="B17579" s="90"/>
      <c r="C17579" s="90"/>
    </row>
    <row r="17580">
      <c r="A17580" s="101"/>
      <c r="B17580" s="90"/>
      <c r="C17580" s="90"/>
    </row>
    <row r="17581">
      <c r="A17581" s="101"/>
      <c r="B17581" s="90"/>
      <c r="C17581" s="90"/>
    </row>
    <row r="17582">
      <c r="A17582" s="101"/>
      <c r="B17582" s="90"/>
      <c r="C17582" s="90"/>
    </row>
    <row r="17583">
      <c r="A17583" s="101"/>
      <c r="B17583" s="90"/>
      <c r="C17583" s="90"/>
    </row>
    <row r="17584">
      <c r="A17584" s="101"/>
      <c r="B17584" s="90"/>
      <c r="C17584" s="90"/>
    </row>
    <row r="17585">
      <c r="A17585" s="101"/>
      <c r="B17585" s="90"/>
      <c r="C17585" s="90"/>
    </row>
    <row r="17586">
      <c r="A17586" s="101"/>
      <c r="B17586" s="90"/>
      <c r="C17586" s="90"/>
    </row>
    <row r="17587">
      <c r="A17587" s="101"/>
      <c r="B17587" s="90"/>
      <c r="C17587" s="90"/>
    </row>
    <row r="17588">
      <c r="A17588" s="101"/>
      <c r="B17588" s="90"/>
      <c r="C17588" s="90"/>
    </row>
    <row r="17589">
      <c r="A17589" s="101"/>
      <c r="B17589" s="90"/>
      <c r="C17589" s="90"/>
    </row>
    <row r="17590">
      <c r="A17590" s="101"/>
      <c r="B17590" s="90"/>
      <c r="C17590" s="90"/>
    </row>
    <row r="17591">
      <c r="A17591" s="101"/>
      <c r="B17591" s="90"/>
      <c r="C17591" s="90"/>
    </row>
    <row r="17592">
      <c r="A17592" s="101"/>
      <c r="B17592" s="90"/>
      <c r="C17592" s="90"/>
    </row>
    <row r="17593">
      <c r="A17593" s="101"/>
      <c r="B17593" s="90"/>
      <c r="C17593" s="90"/>
    </row>
    <row r="17594">
      <c r="A17594" s="101"/>
      <c r="B17594" s="90"/>
      <c r="C17594" s="90"/>
    </row>
    <row r="17595">
      <c r="A17595" s="101"/>
      <c r="B17595" s="90"/>
      <c r="C17595" s="90"/>
    </row>
    <row r="17596">
      <c r="A17596" s="101"/>
      <c r="B17596" s="90"/>
      <c r="C17596" s="90"/>
    </row>
    <row r="17597">
      <c r="A17597" s="101"/>
      <c r="B17597" s="90"/>
      <c r="C17597" s="90"/>
    </row>
    <row r="17598">
      <c r="A17598" s="101"/>
      <c r="B17598" s="90"/>
      <c r="C17598" s="90"/>
    </row>
    <row r="17599">
      <c r="A17599" s="101"/>
      <c r="B17599" s="90"/>
      <c r="C17599" s="90"/>
    </row>
    <row r="17600">
      <c r="A17600" s="101"/>
      <c r="B17600" s="90"/>
      <c r="C17600" s="90"/>
    </row>
    <row r="17601">
      <c r="A17601" s="101"/>
      <c r="B17601" s="90"/>
      <c r="C17601" s="90"/>
    </row>
    <row r="17602">
      <c r="A17602" s="101"/>
      <c r="B17602" s="90"/>
      <c r="C17602" s="90"/>
    </row>
    <row r="17603">
      <c r="A17603" s="101"/>
      <c r="B17603" s="90"/>
      <c r="C17603" s="90"/>
    </row>
    <row r="17604">
      <c r="A17604" s="101"/>
      <c r="B17604" s="90"/>
      <c r="C17604" s="90"/>
    </row>
    <row r="17605">
      <c r="A17605" s="101"/>
      <c r="B17605" s="90"/>
      <c r="C17605" s="90"/>
    </row>
    <row r="17606">
      <c r="A17606" s="101"/>
      <c r="B17606" s="90"/>
      <c r="C17606" s="90"/>
    </row>
    <row r="17607">
      <c r="A17607" s="101"/>
      <c r="B17607" s="90"/>
      <c r="C17607" s="90"/>
    </row>
    <row r="17608">
      <c r="A17608" s="101"/>
      <c r="B17608" s="90"/>
      <c r="C17608" s="90"/>
    </row>
    <row r="17609">
      <c r="A17609" s="101"/>
      <c r="B17609" s="90"/>
      <c r="C17609" s="90"/>
    </row>
    <row r="17610">
      <c r="A17610" s="101"/>
      <c r="B17610" s="90"/>
      <c r="C17610" s="90"/>
    </row>
    <row r="17611">
      <c r="A17611" s="101"/>
      <c r="B17611" s="90"/>
      <c r="C17611" s="90"/>
    </row>
    <row r="17612">
      <c r="A17612" s="101"/>
      <c r="B17612" s="90"/>
      <c r="C17612" s="90"/>
    </row>
    <row r="17613">
      <c r="A17613" s="101"/>
      <c r="B17613" s="90"/>
      <c r="C17613" s="90"/>
    </row>
    <row r="17614">
      <c r="A17614" s="101"/>
      <c r="B17614" s="90"/>
      <c r="C17614" s="90"/>
    </row>
    <row r="17615">
      <c r="A17615" s="101"/>
      <c r="B17615" s="90"/>
      <c r="C17615" s="90"/>
    </row>
    <row r="17616">
      <c r="A17616" s="101"/>
      <c r="B17616" s="90"/>
      <c r="C17616" s="90"/>
    </row>
    <row r="17617">
      <c r="A17617" s="101"/>
      <c r="B17617" s="90"/>
      <c r="C17617" s="90"/>
    </row>
    <row r="17618">
      <c r="A17618" s="101"/>
      <c r="B17618" s="90"/>
      <c r="C17618" s="90"/>
    </row>
    <row r="17619">
      <c r="A17619" s="101"/>
      <c r="B17619" s="90"/>
      <c r="C17619" s="90"/>
    </row>
    <row r="17620">
      <c r="A17620" s="101"/>
      <c r="B17620" s="90"/>
      <c r="C17620" s="90"/>
    </row>
    <row r="17621">
      <c r="A17621" s="101"/>
      <c r="B17621" s="90"/>
      <c r="C17621" s="90"/>
    </row>
    <row r="17622">
      <c r="A17622" s="101"/>
      <c r="B17622" s="90"/>
      <c r="C17622" s="90"/>
    </row>
    <row r="17623">
      <c r="A17623" s="101"/>
      <c r="B17623" s="90"/>
      <c r="C17623" s="90"/>
    </row>
    <row r="17624">
      <c r="A17624" s="101"/>
      <c r="B17624" s="90"/>
      <c r="C17624" s="90"/>
    </row>
    <row r="17625">
      <c r="A17625" s="101"/>
      <c r="B17625" s="90"/>
      <c r="C17625" s="90"/>
    </row>
    <row r="17626">
      <c r="A17626" s="101"/>
      <c r="B17626" s="90"/>
      <c r="C17626" s="90"/>
    </row>
    <row r="17627">
      <c r="A17627" s="101"/>
      <c r="B17627" s="90"/>
      <c r="C17627" s="90"/>
    </row>
    <row r="17628">
      <c r="A17628" s="101"/>
      <c r="B17628" s="90"/>
      <c r="C17628" s="90"/>
    </row>
    <row r="17629">
      <c r="A17629" s="101"/>
      <c r="B17629" s="90"/>
      <c r="C17629" s="90"/>
    </row>
    <row r="17630">
      <c r="A17630" s="101"/>
      <c r="B17630" s="90"/>
      <c r="C17630" s="90"/>
    </row>
    <row r="17631">
      <c r="A17631" s="101"/>
      <c r="B17631" s="90"/>
      <c r="C17631" s="90"/>
    </row>
    <row r="17632">
      <c r="A17632" s="101"/>
      <c r="B17632" s="90"/>
      <c r="C17632" s="90"/>
    </row>
    <row r="17633">
      <c r="A17633" s="101"/>
      <c r="B17633" s="90"/>
      <c r="C17633" s="90"/>
    </row>
    <row r="17634">
      <c r="A17634" s="101"/>
      <c r="B17634" s="90"/>
      <c r="C17634" s="90"/>
    </row>
    <row r="17635">
      <c r="A17635" s="101"/>
      <c r="B17635" s="90"/>
      <c r="C17635" s="90"/>
    </row>
    <row r="17636">
      <c r="A17636" s="101"/>
      <c r="B17636" s="90"/>
      <c r="C17636" s="90"/>
    </row>
    <row r="17637">
      <c r="A17637" s="101"/>
      <c r="B17637" s="90"/>
      <c r="C17637" s="90"/>
    </row>
    <row r="17638">
      <c r="A17638" s="101"/>
      <c r="B17638" s="90"/>
      <c r="C17638" s="90"/>
    </row>
    <row r="17639">
      <c r="A17639" s="101"/>
      <c r="B17639" s="90"/>
      <c r="C17639" s="90"/>
    </row>
    <row r="17640">
      <c r="A17640" s="101"/>
      <c r="B17640" s="90"/>
      <c r="C17640" s="90"/>
    </row>
    <row r="17641">
      <c r="A17641" s="101"/>
      <c r="B17641" s="90"/>
      <c r="C17641" s="90"/>
    </row>
    <row r="17642">
      <c r="A17642" s="101"/>
      <c r="B17642" s="90"/>
      <c r="C17642" s="90"/>
    </row>
    <row r="17643">
      <c r="A17643" s="101"/>
      <c r="B17643" s="90"/>
      <c r="C17643" s="90"/>
    </row>
    <row r="17644">
      <c r="A17644" s="101"/>
      <c r="B17644" s="90"/>
      <c r="C17644" s="90"/>
    </row>
    <row r="17645">
      <c r="A17645" s="101"/>
      <c r="B17645" s="90"/>
      <c r="C17645" s="90"/>
    </row>
    <row r="17646">
      <c r="A17646" s="101"/>
      <c r="B17646" s="90"/>
      <c r="C17646" s="90"/>
    </row>
    <row r="17647">
      <c r="A17647" s="101"/>
      <c r="B17647" s="90"/>
      <c r="C17647" s="90"/>
    </row>
    <row r="17648">
      <c r="A17648" s="101"/>
      <c r="B17648" s="90"/>
      <c r="C17648" s="90"/>
    </row>
    <row r="17649">
      <c r="A17649" s="101"/>
      <c r="B17649" s="90"/>
      <c r="C17649" s="90"/>
    </row>
    <row r="17650">
      <c r="A17650" s="101"/>
      <c r="B17650" s="90"/>
      <c r="C17650" s="90"/>
    </row>
    <row r="17651">
      <c r="A17651" s="101"/>
      <c r="B17651" s="90"/>
      <c r="C17651" s="90"/>
    </row>
    <row r="17652">
      <c r="A17652" s="101"/>
      <c r="B17652" s="90"/>
      <c r="C17652" s="90"/>
    </row>
    <row r="17653">
      <c r="A17653" s="101"/>
      <c r="B17653" s="90"/>
      <c r="C17653" s="90"/>
    </row>
    <row r="17654">
      <c r="A17654" s="101"/>
      <c r="B17654" s="90"/>
      <c r="C17654" s="90"/>
    </row>
    <row r="17655">
      <c r="A17655" s="101"/>
      <c r="B17655" s="90"/>
      <c r="C17655" s="90"/>
    </row>
    <row r="17656">
      <c r="A17656" s="101"/>
      <c r="B17656" s="90"/>
      <c r="C17656" s="90"/>
    </row>
    <row r="17657">
      <c r="A17657" s="101"/>
      <c r="B17657" s="90"/>
      <c r="C17657" s="90"/>
    </row>
    <row r="17658">
      <c r="A17658" s="101"/>
      <c r="B17658" s="90"/>
      <c r="C17658" s="90"/>
    </row>
    <row r="17659">
      <c r="A17659" s="101"/>
      <c r="B17659" s="90"/>
      <c r="C17659" s="90"/>
    </row>
    <row r="17660">
      <c r="A17660" s="101"/>
      <c r="B17660" s="90"/>
      <c r="C17660" s="90"/>
    </row>
    <row r="17661">
      <c r="A17661" s="101"/>
      <c r="B17661" s="90"/>
      <c r="C17661" s="90"/>
    </row>
    <row r="17662">
      <c r="A17662" s="101"/>
      <c r="B17662" s="90"/>
      <c r="C17662" s="90"/>
    </row>
    <row r="17663">
      <c r="A17663" s="101"/>
      <c r="B17663" s="90"/>
      <c r="C17663" s="90"/>
    </row>
    <row r="17664">
      <c r="A17664" s="101"/>
      <c r="B17664" s="90"/>
      <c r="C17664" s="90"/>
    </row>
    <row r="17665">
      <c r="A17665" s="101"/>
      <c r="B17665" s="90"/>
      <c r="C17665" s="90"/>
    </row>
    <row r="17666">
      <c r="A17666" s="101"/>
      <c r="B17666" s="90"/>
      <c r="C17666" s="90"/>
    </row>
    <row r="17667">
      <c r="A17667" s="101"/>
      <c r="B17667" s="90"/>
      <c r="C17667" s="90"/>
    </row>
    <row r="17668">
      <c r="A17668" s="101"/>
      <c r="B17668" s="90"/>
      <c r="C17668" s="90"/>
    </row>
    <row r="17669">
      <c r="A17669" s="101"/>
      <c r="B17669" s="90"/>
      <c r="C17669" s="90"/>
    </row>
    <row r="17670">
      <c r="A17670" s="101"/>
      <c r="B17670" s="90"/>
      <c r="C17670" s="90"/>
    </row>
    <row r="17671">
      <c r="A17671" s="101"/>
      <c r="B17671" s="90"/>
      <c r="C17671" s="90"/>
    </row>
    <row r="17672">
      <c r="A17672" s="101"/>
      <c r="B17672" s="90"/>
      <c r="C17672" s="90"/>
    </row>
    <row r="17673">
      <c r="A17673" s="101"/>
      <c r="B17673" s="90"/>
      <c r="C17673" s="90"/>
    </row>
    <row r="17674">
      <c r="A17674" s="101"/>
      <c r="B17674" s="90"/>
      <c r="C17674" s="90"/>
    </row>
    <row r="17675">
      <c r="A17675" s="101"/>
      <c r="B17675" s="90"/>
      <c r="C17675" s="90"/>
    </row>
    <row r="17676">
      <c r="A17676" s="101"/>
      <c r="B17676" s="90"/>
      <c r="C17676" s="90"/>
    </row>
    <row r="17677">
      <c r="A17677" s="101"/>
      <c r="B17677" s="90"/>
      <c r="C17677" s="90"/>
    </row>
    <row r="17678">
      <c r="A17678" s="101"/>
      <c r="B17678" s="90"/>
      <c r="C17678" s="90"/>
    </row>
    <row r="17679">
      <c r="A17679" s="101"/>
      <c r="B17679" s="90"/>
      <c r="C17679" s="90"/>
    </row>
    <row r="17680">
      <c r="A17680" s="101"/>
      <c r="B17680" s="90"/>
      <c r="C17680" s="90"/>
    </row>
    <row r="17681">
      <c r="A17681" s="101"/>
      <c r="B17681" s="90"/>
      <c r="C17681" s="90"/>
    </row>
    <row r="17682">
      <c r="A17682" s="101"/>
      <c r="B17682" s="90"/>
      <c r="C17682" s="90"/>
    </row>
    <row r="17683">
      <c r="A17683" s="101"/>
      <c r="B17683" s="90"/>
      <c r="C17683" s="90"/>
    </row>
    <row r="17684">
      <c r="A17684" s="101"/>
      <c r="B17684" s="90"/>
      <c r="C17684" s="90"/>
    </row>
    <row r="17685">
      <c r="A17685" s="101"/>
      <c r="B17685" s="90"/>
      <c r="C17685" s="90"/>
    </row>
    <row r="17686">
      <c r="A17686" s="101"/>
      <c r="B17686" s="90"/>
      <c r="C17686" s="90"/>
    </row>
    <row r="17687">
      <c r="A17687" s="101"/>
      <c r="B17687" s="90"/>
      <c r="C17687" s="90"/>
    </row>
    <row r="17688">
      <c r="A17688" s="101"/>
      <c r="B17688" s="90"/>
      <c r="C17688" s="90"/>
    </row>
    <row r="17689">
      <c r="A17689" s="101"/>
      <c r="B17689" s="90"/>
      <c r="C17689" s="90"/>
    </row>
    <row r="17690">
      <c r="A17690" s="101"/>
      <c r="B17690" s="90"/>
      <c r="C17690" s="90"/>
    </row>
    <row r="17691">
      <c r="A17691" s="101"/>
      <c r="B17691" s="90"/>
      <c r="C17691" s="90"/>
    </row>
    <row r="17692">
      <c r="A17692" s="101"/>
      <c r="B17692" s="90"/>
      <c r="C17692" s="90"/>
    </row>
    <row r="17693">
      <c r="A17693" s="101"/>
      <c r="B17693" s="90"/>
      <c r="C17693" s="90"/>
    </row>
    <row r="17694">
      <c r="A17694" s="101"/>
      <c r="B17694" s="90"/>
      <c r="C17694" s="90"/>
    </row>
    <row r="17695">
      <c r="A17695" s="101"/>
      <c r="B17695" s="90"/>
      <c r="C17695" s="90"/>
    </row>
    <row r="17696">
      <c r="A17696" s="101"/>
      <c r="B17696" s="90"/>
      <c r="C17696" s="90"/>
    </row>
    <row r="17697">
      <c r="A17697" s="101"/>
      <c r="B17697" s="90"/>
      <c r="C17697" s="90"/>
    </row>
    <row r="17698">
      <c r="A17698" s="101"/>
      <c r="B17698" s="90"/>
      <c r="C17698" s="90"/>
    </row>
    <row r="17699">
      <c r="A17699" s="101"/>
      <c r="B17699" s="90"/>
      <c r="C17699" s="90"/>
    </row>
    <row r="17700">
      <c r="A17700" s="101"/>
      <c r="B17700" s="90"/>
      <c r="C17700" s="90"/>
    </row>
    <row r="17701">
      <c r="A17701" s="101"/>
      <c r="B17701" s="90"/>
      <c r="C17701" s="90"/>
    </row>
    <row r="17702">
      <c r="A17702" s="101"/>
      <c r="B17702" s="90"/>
      <c r="C17702" s="90"/>
    </row>
    <row r="17703">
      <c r="A17703" s="101"/>
      <c r="B17703" s="90"/>
      <c r="C17703" s="90"/>
    </row>
    <row r="17704">
      <c r="A17704" s="101"/>
      <c r="B17704" s="90"/>
      <c r="C17704" s="90"/>
    </row>
    <row r="17705">
      <c r="A17705" s="101"/>
      <c r="B17705" s="90"/>
      <c r="C17705" s="90"/>
    </row>
    <row r="17706">
      <c r="A17706" s="101"/>
      <c r="B17706" s="90"/>
      <c r="C17706" s="90"/>
    </row>
    <row r="17707">
      <c r="A17707" s="101"/>
      <c r="B17707" s="90"/>
      <c r="C17707" s="90"/>
    </row>
    <row r="17708">
      <c r="A17708" s="101"/>
      <c r="B17708" s="90"/>
      <c r="C17708" s="90"/>
    </row>
    <row r="17709">
      <c r="A17709" s="101"/>
      <c r="B17709" s="90"/>
      <c r="C17709" s="90"/>
    </row>
    <row r="17710">
      <c r="A17710" s="101"/>
      <c r="B17710" s="90"/>
      <c r="C17710" s="90"/>
    </row>
    <row r="17711">
      <c r="A17711" s="101"/>
      <c r="B17711" s="90"/>
      <c r="C17711" s="90"/>
    </row>
    <row r="17712">
      <c r="A17712" s="101"/>
      <c r="B17712" s="90"/>
      <c r="C17712" s="90"/>
    </row>
    <row r="17713">
      <c r="A17713" s="101"/>
      <c r="B17713" s="90"/>
      <c r="C17713" s="90"/>
    </row>
    <row r="17714">
      <c r="A17714" s="101"/>
      <c r="B17714" s="90"/>
      <c r="C17714" s="90"/>
    </row>
    <row r="17715">
      <c r="A17715" s="101"/>
      <c r="B17715" s="90"/>
      <c r="C17715" s="90"/>
    </row>
    <row r="17716">
      <c r="A17716" s="101"/>
      <c r="B17716" s="90"/>
      <c r="C17716" s="90"/>
    </row>
    <row r="17717">
      <c r="A17717" s="101"/>
      <c r="B17717" s="90"/>
      <c r="C17717" s="90"/>
    </row>
    <row r="17718">
      <c r="A17718" s="101"/>
      <c r="B17718" s="90"/>
      <c r="C17718" s="90"/>
    </row>
    <row r="17719">
      <c r="A17719" s="101"/>
      <c r="B17719" s="90"/>
      <c r="C17719" s="90"/>
    </row>
    <row r="17720">
      <c r="A17720" s="101"/>
      <c r="B17720" s="90"/>
      <c r="C17720" s="90"/>
    </row>
    <row r="17721">
      <c r="A17721" s="101"/>
      <c r="B17721" s="90"/>
      <c r="C17721" s="90"/>
    </row>
    <row r="17722">
      <c r="A17722" s="101"/>
      <c r="B17722" s="90"/>
      <c r="C17722" s="90"/>
    </row>
    <row r="17723">
      <c r="A17723" s="101"/>
      <c r="B17723" s="90"/>
      <c r="C17723" s="90"/>
    </row>
    <row r="17724">
      <c r="A17724" s="101"/>
      <c r="B17724" s="90"/>
      <c r="C17724" s="90"/>
    </row>
    <row r="17725">
      <c r="A17725" s="101"/>
      <c r="B17725" s="90"/>
      <c r="C17725" s="90"/>
    </row>
    <row r="17726">
      <c r="A17726" s="101"/>
      <c r="B17726" s="90"/>
      <c r="C17726" s="90"/>
    </row>
    <row r="17727">
      <c r="A17727" s="101"/>
      <c r="B17727" s="90"/>
      <c r="C17727" s="90"/>
    </row>
    <row r="17728">
      <c r="A17728" s="101"/>
      <c r="B17728" s="90"/>
      <c r="C17728" s="90"/>
    </row>
    <row r="17729">
      <c r="A17729" s="101"/>
      <c r="B17729" s="90"/>
      <c r="C17729" s="90"/>
    </row>
    <row r="17730">
      <c r="A17730" s="101"/>
      <c r="B17730" s="90"/>
      <c r="C17730" s="90"/>
    </row>
    <row r="17731">
      <c r="A17731" s="101"/>
      <c r="B17731" s="90"/>
      <c r="C17731" s="90"/>
    </row>
    <row r="17732">
      <c r="A17732" s="101"/>
      <c r="B17732" s="90"/>
      <c r="C17732" s="90"/>
    </row>
    <row r="17733">
      <c r="A17733" s="101"/>
      <c r="B17733" s="90"/>
      <c r="C17733" s="90"/>
    </row>
    <row r="17734">
      <c r="A17734" s="101"/>
      <c r="B17734" s="90"/>
      <c r="C17734" s="90"/>
    </row>
    <row r="17735">
      <c r="A17735" s="101"/>
      <c r="B17735" s="90"/>
      <c r="C17735" s="90"/>
    </row>
    <row r="17736">
      <c r="A17736" s="101"/>
      <c r="B17736" s="90"/>
      <c r="C17736" s="90"/>
    </row>
    <row r="17737">
      <c r="A17737" s="101"/>
      <c r="B17737" s="90"/>
      <c r="C17737" s="90"/>
    </row>
    <row r="17738">
      <c r="A17738" s="101"/>
      <c r="B17738" s="90"/>
      <c r="C17738" s="90"/>
    </row>
    <row r="17739">
      <c r="A17739" s="101"/>
      <c r="B17739" s="90"/>
      <c r="C17739" s="90"/>
    </row>
    <row r="17740">
      <c r="A17740" s="101"/>
      <c r="B17740" s="90"/>
      <c r="C17740" s="90"/>
    </row>
    <row r="17741">
      <c r="A17741" s="101"/>
      <c r="B17741" s="90"/>
      <c r="C17741" s="90"/>
    </row>
    <row r="17742">
      <c r="A17742" s="101"/>
      <c r="B17742" s="90"/>
      <c r="C17742" s="90"/>
    </row>
    <row r="17743">
      <c r="A17743" s="101"/>
      <c r="B17743" s="90"/>
      <c r="C17743" s="90"/>
    </row>
    <row r="17744">
      <c r="A17744" s="101"/>
      <c r="B17744" s="90"/>
      <c r="C17744" s="90"/>
    </row>
    <row r="17745">
      <c r="A17745" s="101"/>
      <c r="B17745" s="90"/>
      <c r="C17745" s="90"/>
    </row>
    <row r="17746">
      <c r="A17746" s="101"/>
      <c r="B17746" s="90"/>
      <c r="C17746" s="90"/>
    </row>
    <row r="17747">
      <c r="A17747" s="101"/>
      <c r="B17747" s="90"/>
      <c r="C17747" s="90"/>
    </row>
    <row r="17748">
      <c r="A17748" s="101"/>
      <c r="B17748" s="90"/>
      <c r="C17748" s="90"/>
    </row>
    <row r="17749">
      <c r="A17749" s="101"/>
      <c r="B17749" s="90"/>
      <c r="C17749" s="90"/>
    </row>
    <row r="17750">
      <c r="A17750" s="101"/>
      <c r="B17750" s="90"/>
      <c r="C17750" s="90"/>
    </row>
    <row r="17751">
      <c r="A17751" s="101"/>
      <c r="B17751" s="90"/>
      <c r="C17751" s="90"/>
    </row>
    <row r="17752">
      <c r="A17752" s="101"/>
      <c r="B17752" s="90"/>
      <c r="C17752" s="90"/>
    </row>
    <row r="17753">
      <c r="A17753" s="101"/>
      <c r="B17753" s="90"/>
      <c r="C17753" s="90"/>
    </row>
    <row r="17754">
      <c r="A17754" s="101"/>
      <c r="B17754" s="90"/>
      <c r="C17754" s="90"/>
    </row>
    <row r="17755">
      <c r="A17755" s="101"/>
      <c r="B17755" s="90"/>
      <c r="C17755" s="90"/>
    </row>
    <row r="17756">
      <c r="A17756" s="101"/>
      <c r="B17756" s="90"/>
      <c r="C17756" s="90"/>
    </row>
    <row r="17757">
      <c r="A17757" s="101"/>
      <c r="B17757" s="90"/>
      <c r="C17757" s="90"/>
    </row>
    <row r="17758">
      <c r="A17758" s="101"/>
      <c r="B17758" s="90"/>
      <c r="C17758" s="90"/>
    </row>
    <row r="17759">
      <c r="A17759" s="101"/>
      <c r="B17759" s="90"/>
      <c r="C17759" s="90"/>
    </row>
    <row r="17760">
      <c r="A17760" s="101"/>
      <c r="B17760" s="90"/>
      <c r="C17760" s="90"/>
    </row>
    <row r="17761">
      <c r="A17761" s="101"/>
      <c r="B17761" s="90"/>
      <c r="C17761" s="90"/>
    </row>
    <row r="17762">
      <c r="A17762" s="101"/>
      <c r="B17762" s="90"/>
      <c r="C17762" s="90"/>
    </row>
    <row r="17763">
      <c r="A17763" s="101"/>
      <c r="B17763" s="90"/>
      <c r="C17763" s="90"/>
    </row>
    <row r="17764">
      <c r="A17764" s="101"/>
      <c r="B17764" s="90"/>
      <c r="C17764" s="90"/>
    </row>
    <row r="17765">
      <c r="A17765" s="101"/>
      <c r="B17765" s="90"/>
      <c r="C17765" s="90"/>
    </row>
    <row r="17766">
      <c r="A17766" s="101"/>
      <c r="B17766" s="90"/>
      <c r="C17766" s="90"/>
    </row>
    <row r="17767">
      <c r="A17767" s="101"/>
      <c r="B17767" s="90"/>
      <c r="C17767" s="90"/>
    </row>
    <row r="17768">
      <c r="A17768" s="101"/>
      <c r="B17768" s="90"/>
      <c r="C17768" s="90"/>
    </row>
    <row r="17769">
      <c r="A17769" s="101"/>
      <c r="B17769" s="90"/>
      <c r="C17769" s="90"/>
    </row>
    <row r="17770">
      <c r="A17770" s="101"/>
      <c r="B17770" s="90"/>
      <c r="C17770" s="90"/>
    </row>
    <row r="17771">
      <c r="A17771" s="101"/>
      <c r="B17771" s="90"/>
      <c r="C17771" s="90"/>
    </row>
    <row r="17772">
      <c r="A17772" s="101"/>
      <c r="B17772" s="90"/>
      <c r="C17772" s="90"/>
    </row>
    <row r="17773">
      <c r="A17773" s="101"/>
      <c r="B17773" s="90"/>
      <c r="C17773" s="90"/>
    </row>
    <row r="17774">
      <c r="A17774" s="101"/>
      <c r="B17774" s="90"/>
      <c r="C17774" s="90"/>
    </row>
    <row r="17775">
      <c r="A17775" s="101"/>
      <c r="B17775" s="90"/>
      <c r="C17775" s="90"/>
    </row>
    <row r="17776">
      <c r="A17776" s="101"/>
      <c r="B17776" s="90"/>
      <c r="C17776" s="90"/>
    </row>
    <row r="17777">
      <c r="A17777" s="101"/>
      <c r="B17777" s="90"/>
      <c r="C17777" s="90"/>
    </row>
    <row r="17778">
      <c r="A17778" s="101"/>
      <c r="B17778" s="90"/>
      <c r="C17778" s="90"/>
    </row>
    <row r="17779">
      <c r="A17779" s="101"/>
      <c r="B17779" s="90"/>
      <c r="C17779" s="90"/>
    </row>
    <row r="17780">
      <c r="A17780" s="101"/>
      <c r="B17780" s="90"/>
      <c r="C17780" s="90"/>
    </row>
    <row r="17781">
      <c r="A17781" s="101"/>
      <c r="B17781" s="90"/>
      <c r="C17781" s="90"/>
    </row>
    <row r="17782">
      <c r="A17782" s="101"/>
      <c r="B17782" s="90"/>
      <c r="C17782" s="90"/>
    </row>
    <row r="17783">
      <c r="A17783" s="101"/>
      <c r="B17783" s="90"/>
      <c r="C17783" s="90"/>
    </row>
    <row r="17784">
      <c r="A17784" s="101"/>
      <c r="B17784" s="90"/>
      <c r="C17784" s="90"/>
    </row>
    <row r="17785">
      <c r="A17785" s="101"/>
      <c r="B17785" s="90"/>
      <c r="C17785" s="90"/>
    </row>
    <row r="17786">
      <c r="A17786" s="101"/>
      <c r="B17786" s="90"/>
      <c r="C17786" s="90"/>
    </row>
    <row r="17787">
      <c r="A17787" s="101"/>
      <c r="B17787" s="90"/>
      <c r="C17787" s="90"/>
    </row>
    <row r="17788">
      <c r="A17788" s="101"/>
      <c r="B17788" s="90"/>
      <c r="C17788" s="90"/>
    </row>
    <row r="17789">
      <c r="A17789" s="101"/>
      <c r="B17789" s="90"/>
      <c r="C17789" s="90"/>
    </row>
    <row r="17790">
      <c r="A17790" s="101"/>
      <c r="B17790" s="90"/>
      <c r="C17790" s="90"/>
    </row>
    <row r="17791">
      <c r="A17791" s="101"/>
      <c r="B17791" s="90"/>
      <c r="C17791" s="90"/>
    </row>
    <row r="17792">
      <c r="A17792" s="101"/>
      <c r="B17792" s="90"/>
      <c r="C17792" s="90"/>
    </row>
    <row r="17793">
      <c r="A17793" s="101"/>
      <c r="B17793" s="90"/>
      <c r="C17793" s="90"/>
    </row>
    <row r="17794">
      <c r="A17794" s="101"/>
      <c r="B17794" s="90"/>
      <c r="C17794" s="90"/>
    </row>
    <row r="17795">
      <c r="A17795" s="101"/>
      <c r="B17795" s="90"/>
      <c r="C17795" s="90"/>
    </row>
    <row r="17796">
      <c r="A17796" s="101"/>
      <c r="B17796" s="90"/>
      <c r="C17796" s="90"/>
    </row>
    <row r="17797">
      <c r="A17797" s="101"/>
      <c r="B17797" s="90"/>
      <c r="C17797" s="90"/>
    </row>
    <row r="17798">
      <c r="A17798" s="101"/>
      <c r="B17798" s="90"/>
      <c r="C17798" s="90"/>
    </row>
    <row r="17799">
      <c r="A17799" s="101"/>
      <c r="B17799" s="90"/>
      <c r="C17799" s="90"/>
    </row>
    <row r="17800">
      <c r="A17800" s="101"/>
      <c r="B17800" s="90"/>
      <c r="C17800" s="90"/>
    </row>
    <row r="17801">
      <c r="A17801" s="101"/>
      <c r="B17801" s="90"/>
      <c r="C17801" s="90"/>
    </row>
    <row r="17802">
      <c r="A17802" s="101"/>
      <c r="B17802" s="90"/>
      <c r="C17802" s="90"/>
    </row>
    <row r="17803">
      <c r="A17803" s="101"/>
      <c r="B17803" s="90"/>
      <c r="C17803" s="90"/>
    </row>
    <row r="17804">
      <c r="A17804" s="101"/>
      <c r="B17804" s="90"/>
      <c r="C17804" s="90"/>
    </row>
    <row r="17805">
      <c r="A17805" s="101"/>
      <c r="B17805" s="90"/>
      <c r="C17805" s="90"/>
    </row>
    <row r="17806">
      <c r="A17806" s="101"/>
      <c r="B17806" s="90"/>
      <c r="C17806" s="90"/>
    </row>
    <row r="17807">
      <c r="A17807" s="101"/>
      <c r="B17807" s="90"/>
      <c r="C17807" s="90"/>
    </row>
    <row r="17808">
      <c r="A17808" s="101"/>
      <c r="B17808" s="90"/>
      <c r="C17808" s="90"/>
    </row>
    <row r="17809">
      <c r="A17809" s="101"/>
      <c r="B17809" s="90"/>
      <c r="C17809" s="90"/>
    </row>
    <row r="17810">
      <c r="A17810" s="101"/>
      <c r="B17810" s="90"/>
      <c r="C17810" s="90"/>
    </row>
    <row r="17811">
      <c r="A17811" s="101"/>
      <c r="B17811" s="90"/>
      <c r="C17811" s="90"/>
    </row>
    <row r="17812">
      <c r="A17812" s="101"/>
      <c r="B17812" s="90"/>
      <c r="C17812" s="90"/>
    </row>
    <row r="17813">
      <c r="A17813" s="101"/>
      <c r="B17813" s="90"/>
      <c r="C17813" s="90"/>
    </row>
    <row r="17814">
      <c r="A17814" s="101"/>
      <c r="B17814" s="90"/>
      <c r="C17814" s="90"/>
    </row>
    <row r="17815">
      <c r="A17815" s="101"/>
      <c r="B17815" s="90"/>
      <c r="C17815" s="90"/>
    </row>
    <row r="17816">
      <c r="A17816" s="101"/>
      <c r="B17816" s="90"/>
      <c r="C17816" s="90"/>
    </row>
    <row r="17817">
      <c r="A17817" s="101"/>
      <c r="B17817" s="90"/>
      <c r="C17817" s="90"/>
    </row>
    <row r="17818">
      <c r="A17818" s="101"/>
      <c r="B17818" s="90"/>
      <c r="C17818" s="90"/>
    </row>
    <row r="17819">
      <c r="A17819" s="101"/>
      <c r="B17819" s="90"/>
      <c r="C17819" s="90"/>
    </row>
    <row r="17820">
      <c r="A17820" s="101"/>
      <c r="B17820" s="90"/>
      <c r="C17820" s="90"/>
    </row>
    <row r="17821">
      <c r="A17821" s="101"/>
      <c r="B17821" s="90"/>
      <c r="C17821" s="90"/>
    </row>
    <row r="17822">
      <c r="A17822" s="101"/>
      <c r="B17822" s="90"/>
      <c r="C17822" s="90"/>
    </row>
    <row r="17823">
      <c r="A17823" s="101"/>
      <c r="B17823" s="90"/>
      <c r="C17823" s="90"/>
    </row>
    <row r="17824">
      <c r="A17824" s="101"/>
      <c r="B17824" s="90"/>
      <c r="C17824" s="90"/>
    </row>
    <row r="17825">
      <c r="A17825" s="101"/>
      <c r="B17825" s="90"/>
      <c r="C17825" s="90"/>
    </row>
    <row r="17826">
      <c r="A17826" s="101"/>
      <c r="B17826" s="90"/>
      <c r="C17826" s="90"/>
    </row>
    <row r="17827">
      <c r="A17827" s="101"/>
      <c r="B17827" s="90"/>
      <c r="C17827" s="90"/>
    </row>
    <row r="17828">
      <c r="A17828" s="101"/>
      <c r="B17828" s="90"/>
      <c r="C17828" s="90"/>
    </row>
    <row r="17829">
      <c r="A17829" s="101"/>
      <c r="B17829" s="90"/>
      <c r="C17829" s="90"/>
    </row>
    <row r="17830">
      <c r="A17830" s="101"/>
      <c r="B17830" s="90"/>
      <c r="C17830" s="90"/>
    </row>
    <row r="17831">
      <c r="A17831" s="101"/>
      <c r="B17831" s="90"/>
      <c r="C17831" s="90"/>
    </row>
    <row r="17832">
      <c r="A17832" s="101"/>
      <c r="B17832" s="90"/>
      <c r="C17832" s="90"/>
    </row>
    <row r="17833">
      <c r="A17833" s="101"/>
      <c r="B17833" s="90"/>
      <c r="C17833" s="90"/>
    </row>
    <row r="17834">
      <c r="A17834" s="101"/>
      <c r="B17834" s="90"/>
      <c r="C17834" s="90"/>
    </row>
    <row r="17835">
      <c r="A17835" s="101"/>
      <c r="B17835" s="90"/>
      <c r="C17835" s="90"/>
    </row>
    <row r="17836">
      <c r="A17836" s="101"/>
      <c r="B17836" s="90"/>
      <c r="C17836" s="90"/>
    </row>
    <row r="17837">
      <c r="A17837" s="101"/>
      <c r="B17837" s="90"/>
      <c r="C17837" s="90"/>
    </row>
    <row r="17838">
      <c r="A17838" s="101"/>
      <c r="B17838" s="90"/>
      <c r="C17838" s="90"/>
    </row>
    <row r="17839">
      <c r="A17839" s="101"/>
      <c r="B17839" s="90"/>
      <c r="C17839" s="90"/>
    </row>
    <row r="17840">
      <c r="A17840" s="101"/>
      <c r="B17840" s="90"/>
      <c r="C17840" s="90"/>
    </row>
    <row r="17841">
      <c r="A17841" s="101"/>
      <c r="B17841" s="90"/>
      <c r="C17841" s="90"/>
    </row>
    <row r="17842">
      <c r="A17842" s="101"/>
      <c r="B17842" s="90"/>
      <c r="C17842" s="90"/>
    </row>
    <row r="17843">
      <c r="A17843" s="101"/>
      <c r="B17843" s="90"/>
      <c r="C17843" s="90"/>
    </row>
    <row r="17844">
      <c r="A17844" s="101"/>
      <c r="B17844" s="90"/>
      <c r="C17844" s="90"/>
    </row>
    <row r="17845">
      <c r="A17845" s="101"/>
      <c r="B17845" s="90"/>
      <c r="C17845" s="90"/>
    </row>
    <row r="17846">
      <c r="A17846" s="101"/>
      <c r="B17846" s="90"/>
      <c r="C17846" s="90"/>
    </row>
    <row r="17847">
      <c r="A17847" s="101"/>
      <c r="B17847" s="90"/>
      <c r="C17847" s="90"/>
    </row>
    <row r="17848">
      <c r="A17848" s="101"/>
      <c r="B17848" s="90"/>
      <c r="C17848" s="90"/>
    </row>
    <row r="17849">
      <c r="A17849" s="101"/>
      <c r="B17849" s="90"/>
      <c r="C17849" s="90"/>
    </row>
    <row r="17850">
      <c r="A17850" s="101"/>
      <c r="B17850" s="90"/>
      <c r="C17850" s="90"/>
    </row>
    <row r="17851">
      <c r="A17851" s="101"/>
      <c r="B17851" s="90"/>
      <c r="C17851" s="90"/>
    </row>
    <row r="17852">
      <c r="A17852" s="101"/>
      <c r="B17852" s="90"/>
      <c r="C17852" s="90"/>
    </row>
    <row r="17853">
      <c r="A17853" s="101"/>
      <c r="B17853" s="90"/>
      <c r="C17853" s="90"/>
    </row>
    <row r="17854">
      <c r="A17854" s="101"/>
      <c r="B17854" s="90"/>
      <c r="C17854" s="90"/>
    </row>
    <row r="17855">
      <c r="A17855" s="101"/>
      <c r="B17855" s="90"/>
      <c r="C17855" s="90"/>
    </row>
    <row r="17856">
      <c r="A17856" s="101"/>
      <c r="B17856" s="90"/>
      <c r="C17856" s="90"/>
    </row>
    <row r="17857">
      <c r="A17857" s="101"/>
      <c r="B17857" s="90"/>
      <c r="C17857" s="90"/>
    </row>
    <row r="17858">
      <c r="A17858" s="101"/>
      <c r="B17858" s="90"/>
      <c r="C17858" s="90"/>
    </row>
    <row r="17859">
      <c r="A17859" s="101"/>
      <c r="B17859" s="90"/>
      <c r="C17859" s="90"/>
    </row>
    <row r="17860">
      <c r="A17860" s="101"/>
      <c r="B17860" s="90"/>
      <c r="C17860" s="90"/>
    </row>
    <row r="17861">
      <c r="A17861" s="101"/>
      <c r="B17861" s="90"/>
      <c r="C17861" s="90"/>
    </row>
    <row r="17862">
      <c r="A17862" s="101"/>
      <c r="B17862" s="90"/>
      <c r="C17862" s="90"/>
    </row>
    <row r="17863">
      <c r="A17863" s="101"/>
      <c r="B17863" s="90"/>
      <c r="C17863" s="90"/>
    </row>
    <row r="17864">
      <c r="A17864" s="101"/>
      <c r="B17864" s="90"/>
      <c r="C17864" s="90"/>
    </row>
    <row r="17865">
      <c r="A17865" s="101"/>
      <c r="B17865" s="90"/>
      <c r="C17865" s="90"/>
    </row>
    <row r="17866">
      <c r="A17866" s="101"/>
      <c r="B17866" s="90"/>
      <c r="C17866" s="90"/>
    </row>
    <row r="17867">
      <c r="A17867" s="101"/>
      <c r="B17867" s="90"/>
      <c r="C17867" s="90"/>
    </row>
    <row r="17868">
      <c r="A17868" s="101"/>
      <c r="B17868" s="90"/>
      <c r="C17868" s="90"/>
    </row>
    <row r="17869">
      <c r="A17869" s="101"/>
      <c r="B17869" s="90"/>
      <c r="C17869" s="90"/>
    </row>
    <row r="17870">
      <c r="A17870" s="101"/>
      <c r="B17870" s="90"/>
      <c r="C17870" s="90"/>
    </row>
    <row r="17871">
      <c r="A17871" s="101"/>
      <c r="B17871" s="90"/>
      <c r="C17871" s="90"/>
    </row>
    <row r="17872">
      <c r="A17872" s="101"/>
      <c r="B17872" s="90"/>
      <c r="C17872" s="90"/>
    </row>
    <row r="17873">
      <c r="A17873" s="101"/>
      <c r="B17873" s="90"/>
      <c r="C17873" s="90"/>
    </row>
    <row r="17874">
      <c r="A17874" s="101"/>
      <c r="B17874" s="90"/>
      <c r="C17874" s="90"/>
    </row>
    <row r="17875">
      <c r="A17875" s="101"/>
      <c r="B17875" s="90"/>
      <c r="C17875" s="90"/>
    </row>
    <row r="17876">
      <c r="A17876" s="101"/>
      <c r="B17876" s="90"/>
      <c r="C17876" s="90"/>
    </row>
    <row r="17877">
      <c r="A17877" s="101"/>
      <c r="B17877" s="90"/>
      <c r="C17877" s="90"/>
    </row>
    <row r="17878">
      <c r="A17878" s="101"/>
      <c r="B17878" s="90"/>
      <c r="C17878" s="90"/>
    </row>
    <row r="17879">
      <c r="A17879" s="101"/>
      <c r="B17879" s="90"/>
      <c r="C17879" s="90"/>
    </row>
    <row r="17880">
      <c r="A17880" s="101"/>
      <c r="B17880" s="90"/>
      <c r="C17880" s="90"/>
    </row>
    <row r="17881">
      <c r="A17881" s="101"/>
      <c r="B17881" s="90"/>
      <c r="C17881" s="90"/>
    </row>
    <row r="17882">
      <c r="A17882" s="101"/>
      <c r="B17882" s="90"/>
      <c r="C17882" s="90"/>
    </row>
    <row r="17883">
      <c r="A17883" s="101"/>
      <c r="B17883" s="90"/>
      <c r="C17883" s="90"/>
    </row>
    <row r="17884">
      <c r="A17884" s="101"/>
      <c r="B17884" s="90"/>
      <c r="C17884" s="90"/>
    </row>
    <row r="17885">
      <c r="A17885" s="101"/>
      <c r="B17885" s="90"/>
      <c r="C17885" s="90"/>
    </row>
    <row r="17886">
      <c r="A17886" s="101"/>
      <c r="B17886" s="90"/>
      <c r="C17886" s="90"/>
    </row>
    <row r="17887">
      <c r="A17887" s="101"/>
      <c r="B17887" s="90"/>
      <c r="C17887" s="90"/>
    </row>
    <row r="17888">
      <c r="A17888" s="101"/>
      <c r="B17888" s="90"/>
      <c r="C17888" s="90"/>
    </row>
    <row r="17889">
      <c r="A17889" s="101"/>
      <c r="B17889" s="90"/>
      <c r="C17889" s="90"/>
    </row>
    <row r="17890">
      <c r="A17890" s="101"/>
      <c r="B17890" s="90"/>
      <c r="C17890" s="90"/>
    </row>
    <row r="17891">
      <c r="A17891" s="101"/>
      <c r="B17891" s="90"/>
      <c r="C17891" s="90"/>
    </row>
    <row r="17892">
      <c r="A17892" s="101"/>
      <c r="B17892" s="90"/>
      <c r="C17892" s="90"/>
    </row>
    <row r="17893">
      <c r="A17893" s="101"/>
      <c r="B17893" s="90"/>
      <c r="C17893" s="90"/>
    </row>
    <row r="17894">
      <c r="A17894" s="101"/>
      <c r="B17894" s="90"/>
      <c r="C17894" s="90"/>
    </row>
    <row r="17895">
      <c r="A17895" s="101"/>
      <c r="B17895" s="90"/>
      <c r="C17895" s="90"/>
    </row>
    <row r="17896">
      <c r="A17896" s="101"/>
      <c r="B17896" s="90"/>
      <c r="C17896" s="90"/>
    </row>
    <row r="17897">
      <c r="A17897" s="101"/>
      <c r="B17897" s="90"/>
      <c r="C17897" s="90"/>
    </row>
    <row r="17898">
      <c r="A17898" s="101"/>
      <c r="B17898" s="90"/>
      <c r="C17898" s="90"/>
    </row>
    <row r="17899">
      <c r="A17899" s="101"/>
      <c r="B17899" s="90"/>
      <c r="C17899" s="90"/>
    </row>
    <row r="17900">
      <c r="A17900" s="101"/>
      <c r="B17900" s="90"/>
      <c r="C17900" s="90"/>
    </row>
    <row r="17901">
      <c r="A17901" s="101"/>
      <c r="B17901" s="90"/>
      <c r="C17901" s="90"/>
    </row>
    <row r="17902">
      <c r="A17902" s="101"/>
      <c r="B17902" s="90"/>
      <c r="C17902" s="90"/>
    </row>
    <row r="17903">
      <c r="A17903" s="101"/>
      <c r="B17903" s="90"/>
      <c r="C17903" s="90"/>
    </row>
    <row r="17904">
      <c r="A17904" s="101"/>
      <c r="B17904" s="90"/>
      <c r="C17904" s="90"/>
    </row>
    <row r="17905">
      <c r="A17905" s="101"/>
      <c r="B17905" s="90"/>
      <c r="C17905" s="90"/>
    </row>
    <row r="17906">
      <c r="A17906" s="101"/>
      <c r="B17906" s="90"/>
      <c r="C17906" s="90"/>
    </row>
    <row r="17907">
      <c r="A17907" s="101"/>
      <c r="B17907" s="90"/>
      <c r="C17907" s="90"/>
    </row>
    <row r="17908">
      <c r="A17908" s="101"/>
      <c r="B17908" s="90"/>
      <c r="C17908" s="90"/>
    </row>
    <row r="17909">
      <c r="A17909" s="101"/>
      <c r="B17909" s="90"/>
      <c r="C17909" s="90"/>
    </row>
    <row r="17910">
      <c r="A17910" s="101"/>
      <c r="B17910" s="90"/>
      <c r="C17910" s="90"/>
    </row>
    <row r="17911">
      <c r="A17911" s="101"/>
      <c r="B17911" s="90"/>
      <c r="C17911" s="90"/>
    </row>
    <row r="17912">
      <c r="A17912" s="101"/>
      <c r="B17912" s="90"/>
      <c r="C17912" s="90"/>
    </row>
    <row r="17913">
      <c r="A17913" s="101"/>
      <c r="B17913" s="90"/>
      <c r="C17913" s="90"/>
    </row>
    <row r="17914">
      <c r="A17914" s="101"/>
      <c r="B17914" s="90"/>
      <c r="C17914" s="90"/>
    </row>
    <row r="17915">
      <c r="A17915" s="101"/>
      <c r="B17915" s="90"/>
      <c r="C17915" s="90"/>
    </row>
    <row r="17916">
      <c r="A17916" s="101"/>
      <c r="B17916" s="90"/>
      <c r="C17916" s="90"/>
    </row>
    <row r="17917">
      <c r="A17917" s="101"/>
      <c r="B17917" s="90"/>
      <c r="C17917" s="90"/>
    </row>
    <row r="17918">
      <c r="A17918" s="101"/>
      <c r="B17918" s="90"/>
      <c r="C17918" s="90"/>
    </row>
    <row r="17919">
      <c r="A17919" s="101"/>
      <c r="B17919" s="90"/>
      <c r="C17919" s="90"/>
    </row>
    <row r="17920">
      <c r="A17920" s="101"/>
      <c r="B17920" s="90"/>
      <c r="C17920" s="90"/>
    </row>
    <row r="17921">
      <c r="A17921" s="101"/>
      <c r="B17921" s="90"/>
      <c r="C17921" s="90"/>
    </row>
    <row r="17922">
      <c r="A17922" s="101"/>
      <c r="B17922" s="90"/>
      <c r="C17922" s="90"/>
    </row>
    <row r="17923">
      <c r="A17923" s="101"/>
      <c r="B17923" s="90"/>
      <c r="C17923" s="90"/>
    </row>
    <row r="17924">
      <c r="A17924" s="101"/>
      <c r="B17924" s="90"/>
      <c r="C17924" s="90"/>
    </row>
    <row r="17925">
      <c r="A17925" s="101"/>
      <c r="B17925" s="90"/>
      <c r="C17925" s="90"/>
    </row>
    <row r="17926">
      <c r="A17926" s="101"/>
      <c r="B17926" s="90"/>
      <c r="C17926" s="90"/>
    </row>
    <row r="17927">
      <c r="A17927" s="101"/>
      <c r="B17927" s="90"/>
      <c r="C17927" s="90"/>
    </row>
    <row r="17928">
      <c r="A17928" s="101"/>
      <c r="B17928" s="90"/>
      <c r="C17928" s="90"/>
    </row>
    <row r="17929">
      <c r="A17929" s="101"/>
      <c r="B17929" s="90"/>
      <c r="C17929" s="90"/>
    </row>
    <row r="17930">
      <c r="A17930" s="101"/>
      <c r="B17930" s="90"/>
      <c r="C17930" s="90"/>
    </row>
    <row r="17931">
      <c r="A17931" s="101"/>
      <c r="B17931" s="90"/>
      <c r="C17931" s="90"/>
    </row>
    <row r="17932">
      <c r="A17932" s="101"/>
      <c r="B17932" s="90"/>
      <c r="C17932" s="90"/>
    </row>
    <row r="17933">
      <c r="A17933" s="101"/>
      <c r="B17933" s="90"/>
      <c r="C17933" s="90"/>
    </row>
    <row r="17934">
      <c r="A17934" s="101"/>
      <c r="B17934" s="90"/>
      <c r="C17934" s="90"/>
    </row>
    <row r="17935">
      <c r="A17935" s="101"/>
      <c r="B17935" s="90"/>
      <c r="C17935" s="90"/>
    </row>
    <row r="17936">
      <c r="A17936" s="101"/>
      <c r="B17936" s="90"/>
      <c r="C17936" s="90"/>
    </row>
    <row r="17937">
      <c r="A17937" s="101"/>
      <c r="B17937" s="90"/>
      <c r="C17937" s="90"/>
    </row>
    <row r="17938">
      <c r="A17938" s="101"/>
      <c r="B17938" s="90"/>
      <c r="C17938" s="90"/>
    </row>
    <row r="17939">
      <c r="A17939" s="101"/>
      <c r="B17939" s="90"/>
      <c r="C17939" s="90"/>
    </row>
    <row r="17940">
      <c r="A17940" s="101"/>
      <c r="B17940" s="90"/>
      <c r="C17940" s="90"/>
    </row>
    <row r="17941">
      <c r="A17941" s="101"/>
      <c r="B17941" s="90"/>
      <c r="C17941" s="90"/>
    </row>
    <row r="17942">
      <c r="A17942" s="101"/>
      <c r="B17942" s="90"/>
      <c r="C17942" s="90"/>
    </row>
    <row r="17943">
      <c r="A17943" s="101"/>
      <c r="B17943" s="90"/>
      <c r="C17943" s="90"/>
    </row>
    <row r="17944">
      <c r="A17944" s="101"/>
      <c r="B17944" s="90"/>
      <c r="C17944" s="90"/>
    </row>
    <row r="17945">
      <c r="A17945" s="101"/>
      <c r="B17945" s="90"/>
      <c r="C17945" s="90"/>
    </row>
    <row r="17946">
      <c r="A17946" s="101"/>
      <c r="B17946" s="90"/>
      <c r="C17946" s="90"/>
    </row>
    <row r="17947">
      <c r="A17947" s="101"/>
      <c r="B17947" s="90"/>
      <c r="C17947" s="90"/>
    </row>
    <row r="17948">
      <c r="A17948" s="101"/>
      <c r="B17948" s="90"/>
      <c r="C17948" s="90"/>
    </row>
    <row r="17949">
      <c r="A17949" s="101"/>
      <c r="B17949" s="90"/>
      <c r="C17949" s="90"/>
    </row>
    <row r="17950">
      <c r="A17950" s="101"/>
      <c r="B17950" s="90"/>
      <c r="C17950" s="90"/>
    </row>
    <row r="17951">
      <c r="A17951" s="101"/>
      <c r="B17951" s="90"/>
      <c r="C17951" s="90"/>
    </row>
    <row r="17952">
      <c r="A17952" s="101"/>
      <c r="B17952" s="90"/>
      <c r="C17952" s="90"/>
    </row>
    <row r="17953">
      <c r="A17953" s="101"/>
      <c r="B17953" s="90"/>
      <c r="C17953" s="90"/>
    </row>
    <row r="17954">
      <c r="A17954" s="101"/>
      <c r="B17954" s="90"/>
      <c r="C17954" s="90"/>
    </row>
    <row r="17955">
      <c r="A17955" s="101"/>
      <c r="B17955" s="90"/>
      <c r="C17955" s="90"/>
    </row>
    <row r="17956">
      <c r="A17956" s="101"/>
      <c r="B17956" s="90"/>
      <c r="C17956" s="90"/>
    </row>
    <row r="17957">
      <c r="A17957" s="101"/>
      <c r="B17957" s="90"/>
      <c r="C17957" s="90"/>
    </row>
    <row r="17958">
      <c r="A17958" s="101"/>
      <c r="B17958" s="90"/>
      <c r="C17958" s="90"/>
    </row>
    <row r="17959">
      <c r="A17959" s="101"/>
      <c r="B17959" s="90"/>
      <c r="C17959" s="90"/>
    </row>
    <row r="17960">
      <c r="A17960" s="101"/>
      <c r="B17960" s="90"/>
      <c r="C17960" s="90"/>
    </row>
    <row r="17961">
      <c r="A17961" s="101"/>
      <c r="B17961" s="90"/>
      <c r="C17961" s="90"/>
    </row>
    <row r="17962">
      <c r="A17962" s="101"/>
      <c r="B17962" s="90"/>
      <c r="C17962" s="90"/>
    </row>
    <row r="17963">
      <c r="A17963" s="101"/>
      <c r="B17963" s="90"/>
      <c r="C17963" s="90"/>
    </row>
    <row r="17964">
      <c r="A17964" s="101"/>
      <c r="B17964" s="90"/>
      <c r="C17964" s="90"/>
    </row>
    <row r="17965">
      <c r="A17965" s="101"/>
      <c r="B17965" s="90"/>
      <c r="C17965" s="90"/>
    </row>
    <row r="17966">
      <c r="A17966" s="101"/>
      <c r="B17966" s="90"/>
      <c r="C17966" s="90"/>
    </row>
    <row r="17967">
      <c r="A17967" s="101"/>
      <c r="B17967" s="90"/>
      <c r="C17967" s="90"/>
    </row>
    <row r="17968">
      <c r="A17968" s="101"/>
      <c r="B17968" s="90"/>
      <c r="C17968" s="90"/>
    </row>
    <row r="17969">
      <c r="A17969" s="101"/>
      <c r="B17969" s="90"/>
      <c r="C17969" s="90"/>
    </row>
    <row r="17970">
      <c r="A17970" s="101"/>
      <c r="B17970" s="90"/>
      <c r="C17970" s="90"/>
    </row>
    <row r="17971">
      <c r="A17971" s="101"/>
      <c r="B17971" s="90"/>
      <c r="C17971" s="90"/>
    </row>
    <row r="17972">
      <c r="A17972" s="101"/>
      <c r="B17972" s="90"/>
      <c r="C17972" s="90"/>
    </row>
    <row r="17973">
      <c r="A17973" s="101"/>
      <c r="B17973" s="90"/>
      <c r="C17973" s="90"/>
    </row>
    <row r="17974">
      <c r="A17974" s="101"/>
      <c r="B17974" s="90"/>
      <c r="C17974" s="90"/>
    </row>
    <row r="17975">
      <c r="A17975" s="101"/>
      <c r="B17975" s="90"/>
      <c r="C17975" s="90"/>
    </row>
    <row r="17976">
      <c r="A17976" s="101"/>
      <c r="B17976" s="90"/>
      <c r="C17976" s="90"/>
    </row>
    <row r="17977">
      <c r="A17977" s="101"/>
      <c r="B17977" s="90"/>
      <c r="C17977" s="90"/>
    </row>
    <row r="17978">
      <c r="A17978" s="101"/>
      <c r="B17978" s="90"/>
      <c r="C17978" s="90"/>
    </row>
    <row r="17979">
      <c r="A17979" s="101"/>
      <c r="B17979" s="90"/>
      <c r="C17979" s="90"/>
    </row>
    <row r="17980">
      <c r="A17980" s="101"/>
      <c r="B17980" s="90"/>
      <c r="C17980" s="90"/>
    </row>
    <row r="17981">
      <c r="A17981" s="101"/>
      <c r="B17981" s="90"/>
      <c r="C17981" s="90"/>
    </row>
    <row r="17982">
      <c r="A17982" s="101"/>
      <c r="B17982" s="90"/>
      <c r="C17982" s="90"/>
    </row>
    <row r="17983">
      <c r="A17983" s="101"/>
      <c r="B17983" s="90"/>
      <c r="C17983" s="90"/>
    </row>
    <row r="17984">
      <c r="A17984" s="101"/>
      <c r="B17984" s="90"/>
      <c r="C17984" s="90"/>
    </row>
    <row r="17985">
      <c r="A17985" s="101"/>
      <c r="B17985" s="90"/>
      <c r="C17985" s="90"/>
    </row>
    <row r="17986">
      <c r="A17986" s="101"/>
      <c r="B17986" s="90"/>
      <c r="C17986" s="90"/>
    </row>
    <row r="17987">
      <c r="A17987" s="101"/>
      <c r="B17987" s="90"/>
      <c r="C17987" s="90"/>
    </row>
    <row r="17988">
      <c r="A17988" s="101"/>
      <c r="B17988" s="90"/>
      <c r="C17988" s="90"/>
    </row>
    <row r="17989">
      <c r="A17989" s="101"/>
      <c r="B17989" s="90"/>
      <c r="C17989" s="90"/>
    </row>
    <row r="17990">
      <c r="A17990" s="101"/>
      <c r="B17990" s="90"/>
      <c r="C17990" s="90"/>
    </row>
    <row r="17991">
      <c r="A17991" s="101"/>
      <c r="B17991" s="90"/>
      <c r="C17991" s="90"/>
    </row>
    <row r="17992">
      <c r="A17992" s="101"/>
      <c r="B17992" s="90"/>
      <c r="C17992" s="90"/>
    </row>
    <row r="17993">
      <c r="A17993" s="101"/>
      <c r="B17993" s="90"/>
      <c r="C17993" s="90"/>
    </row>
    <row r="17994">
      <c r="A17994" s="101"/>
      <c r="B17994" s="90"/>
      <c r="C17994" s="90"/>
    </row>
    <row r="17995">
      <c r="A17995" s="101"/>
      <c r="B17995" s="90"/>
      <c r="C17995" s="90"/>
    </row>
    <row r="17996">
      <c r="A17996" s="101"/>
      <c r="B17996" s="90"/>
      <c r="C17996" s="90"/>
    </row>
    <row r="17997">
      <c r="A17997" s="101"/>
      <c r="B17997" s="90"/>
      <c r="C17997" s="90"/>
    </row>
    <row r="17998">
      <c r="A17998" s="101"/>
      <c r="B17998" s="90"/>
      <c r="C17998" s="90"/>
    </row>
    <row r="17999">
      <c r="A17999" s="101"/>
      <c r="B17999" s="90"/>
      <c r="C17999" s="90"/>
    </row>
    <row r="18000">
      <c r="A18000" s="101"/>
      <c r="B18000" s="90"/>
      <c r="C18000" s="90"/>
    </row>
    <row r="18001">
      <c r="A18001" s="101"/>
      <c r="B18001" s="90"/>
      <c r="C18001" s="90"/>
    </row>
    <row r="18002">
      <c r="A18002" s="101"/>
      <c r="B18002" s="90"/>
      <c r="C18002" s="90"/>
    </row>
    <row r="18003">
      <c r="A18003" s="101"/>
      <c r="B18003" s="90"/>
      <c r="C18003" s="90"/>
    </row>
    <row r="18004">
      <c r="A18004" s="101"/>
      <c r="B18004" s="90"/>
      <c r="C18004" s="90"/>
    </row>
    <row r="18005">
      <c r="A18005" s="101"/>
      <c r="B18005" s="90"/>
      <c r="C18005" s="90"/>
    </row>
    <row r="18006">
      <c r="A18006" s="101"/>
      <c r="B18006" s="90"/>
      <c r="C18006" s="90"/>
    </row>
    <row r="18007">
      <c r="A18007" s="101"/>
      <c r="B18007" s="90"/>
      <c r="C18007" s="90"/>
    </row>
    <row r="18008">
      <c r="A18008" s="101"/>
      <c r="B18008" s="90"/>
      <c r="C18008" s="90"/>
    </row>
    <row r="18009">
      <c r="A18009" s="101"/>
      <c r="B18009" s="90"/>
      <c r="C18009" s="90"/>
    </row>
    <row r="18010">
      <c r="A18010" s="101"/>
      <c r="B18010" s="90"/>
      <c r="C18010" s="90"/>
    </row>
    <row r="18011">
      <c r="A18011" s="101"/>
      <c r="B18011" s="90"/>
      <c r="C18011" s="90"/>
    </row>
    <row r="18012">
      <c r="A18012" s="101"/>
      <c r="B18012" s="90"/>
      <c r="C18012" s="90"/>
    </row>
    <row r="18013">
      <c r="A18013" s="101"/>
      <c r="B18013" s="90"/>
      <c r="C18013" s="90"/>
    </row>
    <row r="18014">
      <c r="A18014" s="101"/>
      <c r="B18014" s="90"/>
      <c r="C18014" s="90"/>
    </row>
    <row r="18015">
      <c r="A18015" s="101"/>
      <c r="B18015" s="90"/>
      <c r="C18015" s="90"/>
    </row>
    <row r="18016">
      <c r="A18016" s="101"/>
      <c r="B18016" s="90"/>
      <c r="C18016" s="90"/>
    </row>
    <row r="18017">
      <c r="A18017" s="101"/>
      <c r="B18017" s="90"/>
      <c r="C18017" s="90"/>
    </row>
    <row r="18018">
      <c r="A18018" s="101"/>
      <c r="B18018" s="90"/>
      <c r="C18018" s="90"/>
    </row>
    <row r="18019">
      <c r="A18019" s="101"/>
      <c r="B18019" s="90"/>
      <c r="C18019" s="90"/>
    </row>
    <row r="18020">
      <c r="A18020" s="101"/>
      <c r="B18020" s="90"/>
      <c r="C18020" s="90"/>
    </row>
    <row r="18021">
      <c r="A18021" s="101"/>
      <c r="B18021" s="90"/>
      <c r="C18021" s="90"/>
    </row>
    <row r="18022">
      <c r="A18022" s="101"/>
      <c r="B18022" s="90"/>
      <c r="C18022" s="90"/>
    </row>
    <row r="18023">
      <c r="A18023" s="101"/>
      <c r="B18023" s="90"/>
      <c r="C18023" s="90"/>
    </row>
    <row r="18024">
      <c r="A18024" s="101"/>
      <c r="B18024" s="90"/>
      <c r="C18024" s="90"/>
    </row>
    <row r="18025">
      <c r="A18025" s="101"/>
      <c r="B18025" s="90"/>
      <c r="C18025" s="90"/>
    </row>
    <row r="18026">
      <c r="A18026" s="101"/>
      <c r="B18026" s="90"/>
      <c r="C18026" s="90"/>
    </row>
    <row r="18027">
      <c r="A18027" s="101"/>
      <c r="B18027" s="90"/>
      <c r="C18027" s="90"/>
    </row>
    <row r="18028">
      <c r="A18028" s="101"/>
      <c r="B18028" s="90"/>
      <c r="C18028" s="90"/>
    </row>
    <row r="18029">
      <c r="A18029" s="101"/>
      <c r="B18029" s="90"/>
      <c r="C18029" s="90"/>
    </row>
    <row r="18030">
      <c r="A18030" s="101"/>
      <c r="B18030" s="90"/>
      <c r="C18030" s="90"/>
    </row>
    <row r="18031">
      <c r="A18031" s="101"/>
      <c r="B18031" s="90"/>
      <c r="C18031" s="90"/>
    </row>
    <row r="18032">
      <c r="A18032" s="101"/>
      <c r="B18032" s="90"/>
      <c r="C18032" s="90"/>
    </row>
    <row r="18033">
      <c r="A18033" s="101"/>
      <c r="B18033" s="90"/>
      <c r="C18033" s="90"/>
    </row>
    <row r="18034">
      <c r="A18034" s="101"/>
      <c r="B18034" s="90"/>
      <c r="C18034" s="90"/>
    </row>
    <row r="18035">
      <c r="A18035" s="101"/>
      <c r="B18035" s="90"/>
      <c r="C18035" s="90"/>
    </row>
    <row r="18036">
      <c r="A18036" s="101"/>
      <c r="B18036" s="90"/>
      <c r="C18036" s="90"/>
    </row>
    <row r="18037">
      <c r="A18037" s="101"/>
      <c r="B18037" s="90"/>
      <c r="C18037" s="90"/>
    </row>
    <row r="18038">
      <c r="A18038" s="101"/>
      <c r="B18038" s="90"/>
      <c r="C18038" s="90"/>
    </row>
    <row r="18039">
      <c r="A18039" s="101"/>
      <c r="B18039" s="90"/>
      <c r="C18039" s="90"/>
    </row>
    <row r="18040">
      <c r="A18040" s="101"/>
      <c r="B18040" s="90"/>
      <c r="C18040" s="90"/>
    </row>
    <row r="18041">
      <c r="A18041" s="101"/>
      <c r="B18041" s="90"/>
      <c r="C18041" s="90"/>
    </row>
    <row r="18042">
      <c r="A18042" s="101"/>
      <c r="B18042" s="90"/>
      <c r="C18042" s="90"/>
    </row>
    <row r="18043">
      <c r="A18043" s="101"/>
      <c r="B18043" s="90"/>
      <c r="C18043" s="90"/>
    </row>
    <row r="18044">
      <c r="A18044" s="101"/>
      <c r="B18044" s="90"/>
      <c r="C18044" s="90"/>
    </row>
    <row r="18045">
      <c r="A18045" s="101"/>
      <c r="B18045" s="90"/>
      <c r="C18045" s="90"/>
    </row>
    <row r="18046">
      <c r="A18046" s="101"/>
      <c r="B18046" s="90"/>
      <c r="C18046" s="90"/>
    </row>
    <row r="18047">
      <c r="A18047" s="101"/>
      <c r="B18047" s="90"/>
      <c r="C18047" s="90"/>
    </row>
    <row r="18048">
      <c r="A18048" s="101"/>
      <c r="B18048" s="90"/>
      <c r="C18048" s="90"/>
    </row>
    <row r="18049">
      <c r="A18049" s="101"/>
      <c r="B18049" s="90"/>
      <c r="C18049" s="90"/>
    </row>
    <row r="18050">
      <c r="A18050" s="101"/>
      <c r="B18050" s="90"/>
      <c r="C18050" s="90"/>
    </row>
    <row r="18051">
      <c r="A18051" s="101"/>
      <c r="B18051" s="90"/>
      <c r="C18051" s="90"/>
    </row>
    <row r="18052">
      <c r="A18052" s="101"/>
      <c r="B18052" s="90"/>
      <c r="C18052" s="90"/>
    </row>
    <row r="18053">
      <c r="A18053" s="101"/>
      <c r="B18053" s="90"/>
      <c r="C18053" s="90"/>
    </row>
    <row r="18054">
      <c r="A18054" s="101"/>
      <c r="B18054" s="90"/>
      <c r="C18054" s="90"/>
    </row>
    <row r="18055">
      <c r="A18055" s="101"/>
      <c r="B18055" s="90"/>
      <c r="C18055" s="90"/>
    </row>
    <row r="18056">
      <c r="A18056" s="101"/>
      <c r="B18056" s="90"/>
      <c r="C18056" s="90"/>
    </row>
    <row r="18057">
      <c r="A18057" s="101"/>
      <c r="B18057" s="90"/>
      <c r="C18057" s="90"/>
    </row>
    <row r="18058">
      <c r="A18058" s="101"/>
      <c r="B18058" s="90"/>
      <c r="C18058" s="90"/>
    </row>
    <row r="18059">
      <c r="A18059" s="101"/>
      <c r="B18059" s="90"/>
      <c r="C18059" s="90"/>
    </row>
    <row r="18060">
      <c r="A18060" s="101"/>
      <c r="B18060" s="90"/>
      <c r="C18060" s="90"/>
    </row>
    <row r="18061">
      <c r="A18061" s="101"/>
      <c r="B18061" s="90"/>
      <c r="C18061" s="90"/>
    </row>
    <row r="18062">
      <c r="A18062" s="101"/>
      <c r="B18062" s="90"/>
      <c r="C18062" s="90"/>
    </row>
    <row r="18063">
      <c r="A18063" s="101"/>
      <c r="B18063" s="90"/>
      <c r="C18063" s="90"/>
    </row>
    <row r="18064">
      <c r="A18064" s="101"/>
      <c r="B18064" s="90"/>
      <c r="C18064" s="90"/>
    </row>
    <row r="18065">
      <c r="A18065" s="101"/>
      <c r="B18065" s="90"/>
      <c r="C18065" s="90"/>
    </row>
    <row r="18066">
      <c r="A18066" s="101"/>
      <c r="B18066" s="90"/>
      <c r="C18066" s="90"/>
    </row>
    <row r="18067">
      <c r="A18067" s="101"/>
      <c r="B18067" s="90"/>
      <c r="C18067" s="90"/>
    </row>
    <row r="18068">
      <c r="A18068" s="101"/>
      <c r="B18068" s="90"/>
      <c r="C18068" s="90"/>
    </row>
    <row r="18069">
      <c r="A18069" s="101"/>
      <c r="B18069" s="90"/>
      <c r="C18069" s="90"/>
    </row>
    <row r="18070">
      <c r="A18070" s="101"/>
      <c r="B18070" s="90"/>
      <c r="C18070" s="90"/>
    </row>
    <row r="18071">
      <c r="A18071" s="101"/>
      <c r="B18071" s="90"/>
      <c r="C18071" s="90"/>
    </row>
    <row r="18072">
      <c r="A18072" s="101"/>
      <c r="B18072" s="90"/>
      <c r="C18072" s="90"/>
    </row>
    <row r="18073">
      <c r="A18073" s="101"/>
      <c r="B18073" s="90"/>
      <c r="C18073" s="90"/>
    </row>
    <row r="18074">
      <c r="A18074" s="101"/>
      <c r="B18074" s="90"/>
      <c r="C18074" s="90"/>
    </row>
    <row r="18075">
      <c r="A18075" s="101"/>
      <c r="B18075" s="90"/>
      <c r="C18075" s="90"/>
    </row>
    <row r="18076">
      <c r="A18076" s="101"/>
      <c r="B18076" s="90"/>
      <c r="C18076" s="90"/>
    </row>
    <row r="18077">
      <c r="A18077" s="101"/>
      <c r="B18077" s="90"/>
      <c r="C18077" s="90"/>
    </row>
    <row r="18078">
      <c r="A18078" s="101"/>
      <c r="B18078" s="90"/>
      <c r="C18078" s="90"/>
    </row>
    <row r="18079">
      <c r="A18079" s="101"/>
      <c r="B18079" s="90"/>
      <c r="C18079" s="90"/>
    </row>
    <row r="18080">
      <c r="A18080" s="101"/>
      <c r="B18080" s="90"/>
      <c r="C18080" s="90"/>
    </row>
    <row r="18081">
      <c r="A18081" s="101"/>
      <c r="B18081" s="90"/>
      <c r="C18081" s="90"/>
    </row>
    <row r="18082">
      <c r="A18082" s="101"/>
      <c r="B18082" s="90"/>
      <c r="C18082" s="90"/>
    </row>
    <row r="18083">
      <c r="A18083" s="101"/>
      <c r="B18083" s="90"/>
      <c r="C18083" s="90"/>
    </row>
    <row r="18084">
      <c r="A18084" s="101"/>
      <c r="B18084" s="90"/>
      <c r="C18084" s="90"/>
    </row>
    <row r="18085">
      <c r="A18085" s="101"/>
      <c r="B18085" s="90"/>
      <c r="C18085" s="90"/>
    </row>
    <row r="18086">
      <c r="A18086" s="101"/>
      <c r="B18086" s="90"/>
      <c r="C18086" s="90"/>
    </row>
    <row r="18087">
      <c r="A18087" s="101"/>
      <c r="B18087" s="90"/>
      <c r="C18087" s="90"/>
    </row>
    <row r="18088">
      <c r="A18088" s="101"/>
      <c r="B18088" s="90"/>
      <c r="C18088" s="90"/>
    </row>
    <row r="18089">
      <c r="A18089" s="101"/>
      <c r="B18089" s="90"/>
      <c r="C18089" s="90"/>
    </row>
    <row r="18090">
      <c r="A18090" s="101"/>
      <c r="B18090" s="90"/>
      <c r="C18090" s="90"/>
    </row>
    <row r="18091">
      <c r="A18091" s="101"/>
      <c r="B18091" s="90"/>
      <c r="C18091" s="90"/>
    </row>
    <row r="18092">
      <c r="A18092" s="101"/>
      <c r="B18092" s="90"/>
      <c r="C18092" s="90"/>
    </row>
    <row r="18093">
      <c r="A18093" s="101"/>
      <c r="B18093" s="90"/>
      <c r="C18093" s="90"/>
    </row>
    <row r="18094">
      <c r="A18094" s="101"/>
      <c r="B18094" s="90"/>
      <c r="C18094" s="90"/>
    </row>
    <row r="18095">
      <c r="A18095" s="101"/>
      <c r="B18095" s="90"/>
      <c r="C18095" s="90"/>
    </row>
    <row r="18096">
      <c r="A18096" s="101"/>
      <c r="B18096" s="90"/>
      <c r="C18096" s="90"/>
    </row>
    <row r="18097">
      <c r="A18097" s="101"/>
      <c r="B18097" s="90"/>
      <c r="C18097" s="90"/>
    </row>
    <row r="18098">
      <c r="A18098" s="101"/>
      <c r="B18098" s="90"/>
      <c r="C18098" s="90"/>
    </row>
    <row r="18099">
      <c r="A18099" s="101"/>
      <c r="B18099" s="90"/>
      <c r="C18099" s="90"/>
    </row>
    <row r="18100">
      <c r="A18100" s="101"/>
      <c r="B18100" s="90"/>
      <c r="C18100" s="90"/>
    </row>
    <row r="18101">
      <c r="A18101" s="101"/>
      <c r="B18101" s="90"/>
      <c r="C18101" s="90"/>
    </row>
    <row r="18102">
      <c r="A18102" s="101"/>
      <c r="B18102" s="90"/>
      <c r="C18102" s="90"/>
    </row>
    <row r="18103">
      <c r="A18103" s="101"/>
      <c r="B18103" s="90"/>
      <c r="C18103" s="90"/>
    </row>
    <row r="18104">
      <c r="A18104" s="101"/>
      <c r="B18104" s="90"/>
      <c r="C18104" s="90"/>
    </row>
    <row r="18105">
      <c r="A18105" s="101"/>
      <c r="B18105" s="90"/>
      <c r="C18105" s="90"/>
    </row>
    <row r="18106">
      <c r="A18106" s="101"/>
      <c r="B18106" s="90"/>
      <c r="C18106" s="90"/>
    </row>
    <row r="18107">
      <c r="A18107" s="101"/>
      <c r="B18107" s="90"/>
      <c r="C18107" s="90"/>
    </row>
    <row r="18108">
      <c r="A18108" s="101"/>
      <c r="B18108" s="90"/>
      <c r="C18108" s="90"/>
    </row>
    <row r="18109">
      <c r="A18109" s="101"/>
      <c r="B18109" s="90"/>
      <c r="C18109" s="90"/>
    </row>
    <row r="18110">
      <c r="A18110" s="101"/>
      <c r="B18110" s="90"/>
      <c r="C18110" s="90"/>
    </row>
    <row r="18111">
      <c r="A18111" s="101"/>
      <c r="B18111" s="90"/>
      <c r="C18111" s="90"/>
    </row>
    <row r="18112">
      <c r="A18112" s="101"/>
      <c r="B18112" s="90"/>
      <c r="C18112" s="90"/>
    </row>
    <row r="18113">
      <c r="A18113" s="101"/>
      <c r="B18113" s="90"/>
      <c r="C18113" s="90"/>
    </row>
    <row r="18114">
      <c r="A18114" s="101"/>
      <c r="B18114" s="90"/>
      <c r="C18114" s="90"/>
    </row>
    <row r="18115">
      <c r="A18115" s="101"/>
      <c r="B18115" s="90"/>
      <c r="C18115" s="90"/>
    </row>
    <row r="18116">
      <c r="A18116" s="101"/>
      <c r="B18116" s="90"/>
      <c r="C18116" s="90"/>
    </row>
    <row r="18117">
      <c r="A18117" s="101"/>
      <c r="B18117" s="90"/>
      <c r="C18117" s="90"/>
    </row>
    <row r="18118">
      <c r="A18118" s="101"/>
      <c r="B18118" s="90"/>
      <c r="C18118" s="90"/>
    </row>
    <row r="18119">
      <c r="A18119" s="101"/>
      <c r="B18119" s="90"/>
      <c r="C18119" s="90"/>
    </row>
    <row r="18120">
      <c r="A18120" s="101"/>
      <c r="B18120" s="90"/>
      <c r="C18120" s="90"/>
    </row>
    <row r="18121">
      <c r="A18121" s="101"/>
      <c r="B18121" s="90"/>
      <c r="C18121" s="90"/>
    </row>
    <row r="18122">
      <c r="A18122" s="101"/>
      <c r="B18122" s="90"/>
      <c r="C18122" s="90"/>
    </row>
    <row r="18123">
      <c r="A18123" s="101"/>
      <c r="B18123" s="90"/>
      <c r="C18123" s="90"/>
    </row>
    <row r="18124">
      <c r="A18124" s="101"/>
      <c r="B18124" s="90"/>
      <c r="C18124" s="90"/>
    </row>
    <row r="18125">
      <c r="A18125" s="101"/>
      <c r="B18125" s="90"/>
      <c r="C18125" s="90"/>
    </row>
    <row r="18126">
      <c r="A18126" s="101"/>
      <c r="B18126" s="90"/>
      <c r="C18126" s="90"/>
    </row>
    <row r="18127">
      <c r="A18127" s="101"/>
      <c r="B18127" s="90"/>
      <c r="C18127" s="90"/>
    </row>
    <row r="18128">
      <c r="A18128" s="101"/>
      <c r="B18128" s="90"/>
      <c r="C18128" s="90"/>
    </row>
    <row r="18129">
      <c r="A18129" s="101"/>
      <c r="B18129" s="90"/>
      <c r="C18129" s="90"/>
    </row>
    <row r="18130">
      <c r="A18130" s="101"/>
      <c r="B18130" s="90"/>
      <c r="C18130" s="90"/>
    </row>
    <row r="18131">
      <c r="A18131" s="101"/>
      <c r="B18131" s="90"/>
      <c r="C18131" s="90"/>
    </row>
    <row r="18132">
      <c r="A18132" s="101"/>
      <c r="B18132" s="90"/>
      <c r="C18132" s="90"/>
    </row>
    <row r="18133">
      <c r="A18133" s="101"/>
      <c r="B18133" s="90"/>
      <c r="C18133" s="90"/>
    </row>
    <row r="18134">
      <c r="A18134" s="101"/>
      <c r="B18134" s="90"/>
      <c r="C18134" s="90"/>
    </row>
    <row r="18135">
      <c r="A18135" s="101"/>
      <c r="B18135" s="90"/>
      <c r="C18135" s="90"/>
    </row>
    <row r="18136">
      <c r="A18136" s="101"/>
      <c r="B18136" s="90"/>
      <c r="C18136" s="90"/>
    </row>
    <row r="18137">
      <c r="A18137" s="101"/>
      <c r="B18137" s="90"/>
      <c r="C18137" s="90"/>
    </row>
    <row r="18138">
      <c r="A18138" s="101"/>
      <c r="B18138" s="90"/>
      <c r="C18138" s="90"/>
    </row>
    <row r="18139">
      <c r="A18139" s="101"/>
      <c r="B18139" s="90"/>
      <c r="C18139" s="90"/>
    </row>
    <row r="18140">
      <c r="A18140" s="101"/>
      <c r="B18140" s="90"/>
      <c r="C18140" s="90"/>
    </row>
    <row r="18141">
      <c r="A18141" s="101"/>
      <c r="B18141" s="90"/>
      <c r="C18141" s="90"/>
    </row>
    <row r="18142">
      <c r="A18142" s="101"/>
      <c r="B18142" s="90"/>
      <c r="C18142" s="90"/>
    </row>
    <row r="18143">
      <c r="A18143" s="101"/>
      <c r="B18143" s="90"/>
      <c r="C18143" s="90"/>
    </row>
    <row r="18144">
      <c r="A18144" s="101"/>
      <c r="B18144" s="90"/>
      <c r="C18144" s="90"/>
    </row>
    <row r="18145">
      <c r="A18145" s="101"/>
      <c r="B18145" s="90"/>
      <c r="C18145" s="90"/>
    </row>
    <row r="18146">
      <c r="A18146" s="101"/>
      <c r="B18146" s="90"/>
      <c r="C18146" s="90"/>
    </row>
    <row r="18147">
      <c r="A18147" s="101"/>
      <c r="B18147" s="90"/>
      <c r="C18147" s="90"/>
    </row>
    <row r="18148">
      <c r="A18148" s="101"/>
      <c r="B18148" s="90"/>
      <c r="C18148" s="90"/>
    </row>
    <row r="18149">
      <c r="A18149" s="101"/>
      <c r="B18149" s="90"/>
      <c r="C18149" s="90"/>
    </row>
    <row r="18150">
      <c r="A18150" s="101"/>
      <c r="B18150" s="90"/>
      <c r="C18150" s="90"/>
    </row>
    <row r="18151">
      <c r="A18151" s="101"/>
      <c r="B18151" s="90"/>
      <c r="C18151" s="90"/>
    </row>
    <row r="18152">
      <c r="A18152" s="101"/>
      <c r="B18152" s="90"/>
      <c r="C18152" s="90"/>
    </row>
    <row r="18153">
      <c r="A18153" s="101"/>
      <c r="B18153" s="90"/>
      <c r="C18153" s="90"/>
    </row>
    <row r="18154">
      <c r="A18154" s="101"/>
      <c r="B18154" s="90"/>
      <c r="C18154" s="90"/>
    </row>
    <row r="18155">
      <c r="A18155" s="101"/>
      <c r="B18155" s="90"/>
      <c r="C18155" s="90"/>
    </row>
    <row r="18156">
      <c r="A18156" s="101"/>
      <c r="B18156" s="90"/>
      <c r="C18156" s="90"/>
    </row>
    <row r="18157">
      <c r="A18157" s="101"/>
      <c r="B18157" s="90"/>
      <c r="C18157" s="90"/>
    </row>
    <row r="18158">
      <c r="A18158" s="101"/>
      <c r="B18158" s="90"/>
      <c r="C18158" s="90"/>
    </row>
    <row r="18159">
      <c r="A18159" s="101"/>
      <c r="B18159" s="90"/>
      <c r="C18159" s="90"/>
    </row>
    <row r="18160">
      <c r="A18160" s="101"/>
      <c r="B18160" s="90"/>
      <c r="C18160" s="90"/>
    </row>
    <row r="18161">
      <c r="A18161" s="101"/>
      <c r="B18161" s="90"/>
      <c r="C18161" s="90"/>
    </row>
    <row r="18162">
      <c r="A18162" s="101"/>
      <c r="B18162" s="90"/>
      <c r="C18162" s="90"/>
    </row>
    <row r="18163">
      <c r="A18163" s="101"/>
      <c r="B18163" s="90"/>
      <c r="C18163" s="90"/>
    </row>
    <row r="18164">
      <c r="A18164" s="101"/>
      <c r="B18164" s="90"/>
      <c r="C18164" s="90"/>
    </row>
    <row r="18165">
      <c r="A18165" s="101"/>
      <c r="B18165" s="90"/>
      <c r="C18165" s="90"/>
    </row>
    <row r="18166">
      <c r="A18166" s="101"/>
      <c r="B18166" s="90"/>
      <c r="C18166" s="90"/>
    </row>
    <row r="18167">
      <c r="A18167" s="101"/>
      <c r="B18167" s="90"/>
      <c r="C18167" s="90"/>
    </row>
    <row r="18168">
      <c r="A18168" s="101"/>
      <c r="B18168" s="90"/>
      <c r="C18168" s="90"/>
    </row>
    <row r="18169">
      <c r="A18169" s="101"/>
      <c r="B18169" s="90"/>
      <c r="C18169" s="90"/>
    </row>
    <row r="18170">
      <c r="A18170" s="101"/>
      <c r="B18170" s="90"/>
      <c r="C18170" s="90"/>
    </row>
    <row r="18171">
      <c r="A18171" s="101"/>
      <c r="B18171" s="90"/>
      <c r="C18171" s="90"/>
    </row>
    <row r="18172">
      <c r="A18172" s="101"/>
      <c r="B18172" s="90"/>
      <c r="C18172" s="90"/>
    </row>
    <row r="18173">
      <c r="A18173" s="101"/>
      <c r="B18173" s="90"/>
      <c r="C18173" s="90"/>
    </row>
    <row r="18174">
      <c r="A18174" s="101"/>
      <c r="B18174" s="90"/>
      <c r="C18174" s="90"/>
    </row>
    <row r="18175">
      <c r="A18175" s="101"/>
      <c r="B18175" s="90"/>
      <c r="C18175" s="90"/>
    </row>
    <row r="18176">
      <c r="A18176" s="101"/>
      <c r="B18176" s="90"/>
      <c r="C18176" s="90"/>
    </row>
    <row r="18177">
      <c r="A18177" s="101"/>
      <c r="B18177" s="90"/>
      <c r="C18177" s="90"/>
    </row>
    <row r="18178">
      <c r="A18178" s="101"/>
      <c r="B18178" s="90"/>
      <c r="C18178" s="90"/>
    </row>
    <row r="18179">
      <c r="A18179" s="101"/>
      <c r="B18179" s="90"/>
      <c r="C18179" s="90"/>
    </row>
    <row r="18180">
      <c r="A18180" s="101"/>
      <c r="B18180" s="90"/>
      <c r="C18180" s="90"/>
    </row>
    <row r="18181">
      <c r="A18181" s="101"/>
      <c r="B18181" s="90"/>
      <c r="C18181" s="90"/>
    </row>
    <row r="18182">
      <c r="A18182" s="101"/>
      <c r="B18182" s="90"/>
      <c r="C18182" s="90"/>
    </row>
    <row r="18183">
      <c r="A18183" s="101"/>
      <c r="B18183" s="90"/>
      <c r="C18183" s="90"/>
    </row>
    <row r="18184">
      <c r="A18184" s="101"/>
      <c r="B18184" s="90"/>
      <c r="C18184" s="90"/>
    </row>
    <row r="18185">
      <c r="A18185" s="101"/>
      <c r="B18185" s="90"/>
      <c r="C18185" s="90"/>
    </row>
    <row r="18186">
      <c r="A18186" s="101"/>
      <c r="B18186" s="90"/>
      <c r="C18186" s="90"/>
    </row>
    <row r="18187">
      <c r="A18187" s="101"/>
      <c r="B18187" s="90"/>
      <c r="C18187" s="90"/>
    </row>
    <row r="18188">
      <c r="A18188" s="101"/>
      <c r="B18188" s="90"/>
      <c r="C18188" s="90"/>
    </row>
    <row r="18189">
      <c r="A18189" s="101"/>
      <c r="B18189" s="90"/>
      <c r="C18189" s="90"/>
    </row>
    <row r="18190">
      <c r="A18190" s="101"/>
      <c r="B18190" s="90"/>
      <c r="C18190" s="90"/>
    </row>
    <row r="18191">
      <c r="A18191" s="101"/>
      <c r="B18191" s="90"/>
      <c r="C18191" s="90"/>
    </row>
    <row r="18192">
      <c r="A18192" s="101"/>
      <c r="B18192" s="90"/>
      <c r="C18192" s="90"/>
    </row>
    <row r="18193">
      <c r="A18193" s="101"/>
      <c r="B18193" s="90"/>
      <c r="C18193" s="90"/>
    </row>
    <row r="18194">
      <c r="A18194" s="101"/>
      <c r="B18194" s="90"/>
      <c r="C18194" s="90"/>
    </row>
    <row r="18195">
      <c r="A18195" s="101"/>
      <c r="B18195" s="90"/>
      <c r="C18195" s="90"/>
    </row>
    <row r="18196">
      <c r="A18196" s="101"/>
      <c r="B18196" s="90"/>
      <c r="C18196" s="90"/>
    </row>
    <row r="18197">
      <c r="A18197" s="101"/>
      <c r="B18197" s="90"/>
      <c r="C18197" s="90"/>
    </row>
    <row r="18198">
      <c r="A18198" s="101"/>
      <c r="B18198" s="90"/>
      <c r="C18198" s="90"/>
    </row>
    <row r="18199">
      <c r="A18199" s="101"/>
      <c r="B18199" s="90"/>
      <c r="C18199" s="90"/>
    </row>
    <row r="18200">
      <c r="A18200" s="101"/>
      <c r="B18200" s="90"/>
      <c r="C18200" s="90"/>
    </row>
    <row r="18201">
      <c r="A18201" s="101"/>
      <c r="B18201" s="90"/>
      <c r="C18201" s="90"/>
    </row>
    <row r="18202">
      <c r="A18202" s="101"/>
      <c r="B18202" s="90"/>
      <c r="C18202" s="90"/>
    </row>
    <row r="18203">
      <c r="A18203" s="101"/>
      <c r="B18203" s="90"/>
      <c r="C18203" s="90"/>
    </row>
    <row r="18204">
      <c r="A18204" s="101"/>
      <c r="B18204" s="90"/>
      <c r="C18204" s="90"/>
    </row>
    <row r="18205">
      <c r="A18205" s="101"/>
      <c r="B18205" s="90"/>
      <c r="C18205" s="90"/>
    </row>
    <row r="18206">
      <c r="A18206" s="101"/>
      <c r="B18206" s="90"/>
      <c r="C18206" s="90"/>
    </row>
    <row r="18207">
      <c r="A18207" s="101"/>
      <c r="B18207" s="90"/>
      <c r="C18207" s="90"/>
    </row>
    <row r="18208">
      <c r="A18208" s="101"/>
      <c r="B18208" s="90"/>
      <c r="C18208" s="90"/>
    </row>
    <row r="18209">
      <c r="A18209" s="101"/>
      <c r="B18209" s="90"/>
      <c r="C18209" s="90"/>
    </row>
    <row r="18210">
      <c r="A18210" s="101"/>
      <c r="B18210" s="90"/>
      <c r="C18210" s="90"/>
    </row>
    <row r="18211">
      <c r="A18211" s="101"/>
      <c r="B18211" s="90"/>
      <c r="C18211" s="90"/>
    </row>
    <row r="18212">
      <c r="A18212" s="101"/>
      <c r="B18212" s="90"/>
      <c r="C18212" s="90"/>
    </row>
    <row r="18213">
      <c r="A18213" s="101"/>
      <c r="B18213" s="90"/>
      <c r="C18213" s="90"/>
    </row>
    <row r="18214">
      <c r="A18214" s="101"/>
      <c r="B18214" s="90"/>
      <c r="C18214" s="90"/>
    </row>
    <row r="18215">
      <c r="A18215" s="101"/>
      <c r="B18215" s="90"/>
      <c r="C18215" s="90"/>
    </row>
    <row r="18216">
      <c r="A18216" s="101"/>
      <c r="B18216" s="90"/>
      <c r="C18216" s="90"/>
    </row>
    <row r="18217">
      <c r="A18217" s="101"/>
      <c r="B18217" s="90"/>
      <c r="C18217" s="90"/>
    </row>
    <row r="18218">
      <c r="A18218" s="101"/>
      <c r="B18218" s="90"/>
      <c r="C18218" s="90"/>
    </row>
    <row r="18219">
      <c r="A18219" s="101"/>
      <c r="B18219" s="90"/>
      <c r="C18219" s="90"/>
    </row>
    <row r="18220">
      <c r="A18220" s="101"/>
      <c r="B18220" s="90"/>
      <c r="C18220" s="90"/>
    </row>
    <row r="18221">
      <c r="A18221" s="101"/>
      <c r="B18221" s="90"/>
      <c r="C18221" s="90"/>
    </row>
    <row r="18222">
      <c r="A18222" s="101"/>
      <c r="B18222" s="90"/>
      <c r="C18222" s="90"/>
    </row>
    <row r="18223">
      <c r="A18223" s="101"/>
      <c r="B18223" s="90"/>
      <c r="C18223" s="90"/>
    </row>
    <row r="18224">
      <c r="A18224" s="101"/>
      <c r="B18224" s="90"/>
      <c r="C18224" s="90"/>
    </row>
    <row r="18225">
      <c r="A18225" s="101"/>
      <c r="B18225" s="90"/>
      <c r="C18225" s="90"/>
    </row>
    <row r="18226">
      <c r="A18226" s="101"/>
      <c r="B18226" s="90"/>
      <c r="C18226" s="90"/>
    </row>
    <row r="18227">
      <c r="A18227" s="101"/>
      <c r="B18227" s="90"/>
      <c r="C18227" s="90"/>
    </row>
    <row r="18228">
      <c r="A18228" s="101"/>
      <c r="B18228" s="90"/>
      <c r="C18228" s="90"/>
    </row>
    <row r="18229">
      <c r="A18229" s="101"/>
      <c r="B18229" s="90"/>
      <c r="C18229" s="90"/>
    </row>
    <row r="18230">
      <c r="A18230" s="101"/>
      <c r="B18230" s="90"/>
      <c r="C18230" s="90"/>
    </row>
    <row r="18231">
      <c r="A18231" s="101"/>
      <c r="B18231" s="90"/>
      <c r="C18231" s="90"/>
    </row>
    <row r="18232">
      <c r="A18232" s="101"/>
      <c r="B18232" s="90"/>
      <c r="C18232" s="90"/>
    </row>
    <row r="18233">
      <c r="A18233" s="101"/>
      <c r="B18233" s="90"/>
      <c r="C18233" s="90"/>
    </row>
    <row r="18234">
      <c r="A18234" s="101"/>
      <c r="B18234" s="90"/>
      <c r="C18234" s="90"/>
    </row>
    <row r="18235">
      <c r="A18235" s="101"/>
      <c r="B18235" s="90"/>
      <c r="C18235" s="90"/>
    </row>
    <row r="18236">
      <c r="A18236" s="101"/>
      <c r="B18236" s="90"/>
      <c r="C18236" s="90"/>
    </row>
    <row r="18237">
      <c r="A18237" s="101"/>
      <c r="B18237" s="90"/>
      <c r="C18237" s="90"/>
    </row>
    <row r="18238">
      <c r="A18238" s="101"/>
      <c r="B18238" s="90"/>
      <c r="C18238" s="90"/>
    </row>
    <row r="18239">
      <c r="A18239" s="101"/>
      <c r="B18239" s="90"/>
      <c r="C18239" s="90"/>
    </row>
    <row r="18240">
      <c r="A18240" s="101"/>
      <c r="B18240" s="90"/>
      <c r="C18240" s="90"/>
    </row>
    <row r="18241">
      <c r="A18241" s="101"/>
      <c r="B18241" s="90"/>
      <c r="C18241" s="90"/>
    </row>
    <row r="18242">
      <c r="A18242" s="101"/>
      <c r="B18242" s="90"/>
      <c r="C18242" s="90"/>
    </row>
    <row r="18243">
      <c r="A18243" s="101"/>
      <c r="B18243" s="90"/>
      <c r="C18243" s="90"/>
    </row>
    <row r="18244">
      <c r="A18244" s="101"/>
      <c r="B18244" s="90"/>
      <c r="C18244" s="90"/>
    </row>
    <row r="18245">
      <c r="A18245" s="101"/>
      <c r="B18245" s="90"/>
      <c r="C18245" s="90"/>
    </row>
    <row r="18246">
      <c r="A18246" s="101"/>
      <c r="B18246" s="90"/>
      <c r="C18246" s="90"/>
    </row>
    <row r="18247">
      <c r="A18247" s="101"/>
      <c r="B18247" s="90"/>
      <c r="C18247" s="90"/>
    </row>
    <row r="18248">
      <c r="A18248" s="101"/>
      <c r="B18248" s="90"/>
      <c r="C18248" s="90"/>
    </row>
    <row r="18249">
      <c r="A18249" s="101"/>
      <c r="B18249" s="90"/>
      <c r="C18249" s="90"/>
    </row>
    <row r="18250">
      <c r="A18250" s="101"/>
      <c r="B18250" s="90"/>
      <c r="C18250" s="90"/>
    </row>
    <row r="18251">
      <c r="A18251" s="101"/>
      <c r="B18251" s="90"/>
      <c r="C18251" s="90"/>
    </row>
    <row r="18252">
      <c r="A18252" s="101"/>
      <c r="B18252" s="90"/>
      <c r="C18252" s="90"/>
    </row>
    <row r="18253">
      <c r="A18253" s="101"/>
      <c r="B18253" s="90"/>
      <c r="C18253" s="90"/>
    </row>
    <row r="18254">
      <c r="A18254" s="101"/>
      <c r="B18254" s="90"/>
      <c r="C18254" s="90"/>
    </row>
    <row r="18255">
      <c r="A18255" s="101"/>
      <c r="B18255" s="90"/>
      <c r="C18255" s="90"/>
    </row>
    <row r="18256">
      <c r="A18256" s="101"/>
      <c r="B18256" s="90"/>
      <c r="C18256" s="90"/>
    </row>
    <row r="18257">
      <c r="A18257" s="101"/>
      <c r="B18257" s="90"/>
      <c r="C18257" s="90"/>
    </row>
    <row r="18258">
      <c r="A18258" s="101"/>
      <c r="B18258" s="90"/>
      <c r="C18258" s="90"/>
    </row>
    <row r="18259">
      <c r="A18259" s="101"/>
      <c r="B18259" s="90"/>
      <c r="C18259" s="90"/>
    </row>
    <row r="18260">
      <c r="A18260" s="101"/>
      <c r="B18260" s="90"/>
      <c r="C18260" s="90"/>
    </row>
    <row r="18261">
      <c r="A18261" s="101"/>
      <c r="B18261" s="90"/>
      <c r="C18261" s="90"/>
    </row>
    <row r="18262">
      <c r="A18262" s="101"/>
      <c r="B18262" s="90"/>
      <c r="C18262" s="90"/>
    </row>
    <row r="18263">
      <c r="A18263" s="101"/>
      <c r="B18263" s="90"/>
      <c r="C18263" s="90"/>
    </row>
    <row r="18264">
      <c r="A18264" s="101"/>
      <c r="B18264" s="90"/>
      <c r="C18264" s="90"/>
    </row>
    <row r="18265">
      <c r="A18265" s="101"/>
      <c r="B18265" s="90"/>
      <c r="C18265" s="90"/>
    </row>
    <row r="18266">
      <c r="A18266" s="101"/>
      <c r="B18266" s="90"/>
      <c r="C18266" s="90"/>
    </row>
    <row r="18267">
      <c r="A18267" s="101"/>
      <c r="B18267" s="90"/>
      <c r="C18267" s="90"/>
    </row>
    <row r="18268">
      <c r="A18268" s="101"/>
      <c r="B18268" s="90"/>
      <c r="C18268" s="90"/>
    </row>
    <row r="18269">
      <c r="A18269" s="101"/>
      <c r="B18269" s="90"/>
      <c r="C18269" s="90"/>
    </row>
    <row r="18270">
      <c r="A18270" s="101"/>
      <c r="B18270" s="90"/>
      <c r="C18270" s="90"/>
    </row>
    <row r="18271">
      <c r="A18271" s="101"/>
      <c r="B18271" s="90"/>
      <c r="C18271" s="90"/>
    </row>
    <row r="18272">
      <c r="A18272" s="101"/>
      <c r="B18272" s="90"/>
      <c r="C18272" s="90"/>
    </row>
    <row r="18273">
      <c r="A18273" s="101"/>
      <c r="B18273" s="90"/>
      <c r="C18273" s="90"/>
    </row>
    <row r="18274">
      <c r="A18274" s="101"/>
      <c r="B18274" s="90"/>
      <c r="C18274" s="90"/>
    </row>
    <row r="18275">
      <c r="A18275" s="101"/>
      <c r="B18275" s="90"/>
      <c r="C18275" s="90"/>
    </row>
    <row r="18276">
      <c r="A18276" s="101"/>
      <c r="B18276" s="90"/>
      <c r="C18276" s="90"/>
    </row>
    <row r="18277">
      <c r="A18277" s="101"/>
      <c r="B18277" s="90"/>
      <c r="C18277" s="90"/>
    </row>
    <row r="18278">
      <c r="A18278" s="101"/>
      <c r="B18278" s="90"/>
      <c r="C18278" s="90"/>
    </row>
    <row r="18279">
      <c r="A18279" s="101"/>
      <c r="B18279" s="90"/>
      <c r="C18279" s="90"/>
    </row>
    <row r="18280">
      <c r="A18280" s="101"/>
      <c r="B18280" s="90"/>
      <c r="C18280" s="90"/>
    </row>
    <row r="18281">
      <c r="A18281" s="101"/>
      <c r="B18281" s="90"/>
      <c r="C18281" s="90"/>
    </row>
    <row r="18282">
      <c r="A18282" s="101"/>
      <c r="B18282" s="90"/>
      <c r="C18282" s="90"/>
    </row>
    <row r="18283">
      <c r="A18283" s="101"/>
      <c r="B18283" s="90"/>
      <c r="C18283" s="90"/>
    </row>
    <row r="18284">
      <c r="A18284" s="101"/>
      <c r="B18284" s="90"/>
      <c r="C18284" s="90"/>
    </row>
    <row r="18285">
      <c r="A18285" s="101"/>
      <c r="B18285" s="90"/>
      <c r="C18285" s="90"/>
    </row>
    <row r="18286">
      <c r="A18286" s="101"/>
      <c r="B18286" s="90"/>
      <c r="C18286" s="90"/>
    </row>
    <row r="18287">
      <c r="A18287" s="101"/>
      <c r="B18287" s="90"/>
      <c r="C18287" s="90"/>
    </row>
    <row r="18288">
      <c r="A18288" s="101"/>
      <c r="B18288" s="90"/>
      <c r="C18288" s="90"/>
    </row>
    <row r="18289">
      <c r="A18289" s="101"/>
      <c r="B18289" s="90"/>
      <c r="C18289" s="90"/>
    </row>
    <row r="18290">
      <c r="A18290" s="101"/>
      <c r="B18290" s="90"/>
      <c r="C18290" s="90"/>
    </row>
    <row r="18291">
      <c r="A18291" s="101"/>
      <c r="B18291" s="90"/>
      <c r="C18291" s="90"/>
    </row>
    <row r="18292">
      <c r="A18292" s="101"/>
      <c r="B18292" s="90"/>
      <c r="C18292" s="90"/>
    </row>
    <row r="18293">
      <c r="A18293" s="101"/>
      <c r="B18293" s="90"/>
      <c r="C18293" s="90"/>
    </row>
    <row r="18294">
      <c r="A18294" s="101"/>
      <c r="B18294" s="90"/>
      <c r="C18294" s="90"/>
    </row>
    <row r="18295">
      <c r="A18295" s="101"/>
      <c r="B18295" s="90"/>
      <c r="C18295" s="90"/>
    </row>
    <row r="18296">
      <c r="A18296" s="101"/>
      <c r="B18296" s="90"/>
      <c r="C18296" s="90"/>
    </row>
    <row r="18297">
      <c r="A18297" s="101"/>
      <c r="B18297" s="90"/>
      <c r="C18297" s="90"/>
    </row>
    <row r="18298">
      <c r="A18298" s="101"/>
      <c r="B18298" s="90"/>
      <c r="C18298" s="90"/>
    </row>
    <row r="18299">
      <c r="A18299" s="101"/>
      <c r="B18299" s="90"/>
      <c r="C18299" s="90"/>
    </row>
    <row r="18300">
      <c r="A18300" s="101"/>
      <c r="B18300" s="90"/>
      <c r="C18300" s="90"/>
    </row>
    <row r="18301">
      <c r="A18301" s="101"/>
      <c r="B18301" s="90"/>
      <c r="C18301" s="90"/>
    </row>
    <row r="18302">
      <c r="A18302" s="101"/>
      <c r="B18302" s="90"/>
      <c r="C18302" s="90"/>
    </row>
    <row r="18303">
      <c r="A18303" s="101"/>
      <c r="B18303" s="90"/>
      <c r="C18303" s="90"/>
    </row>
    <row r="18304">
      <c r="A18304" s="101"/>
      <c r="B18304" s="90"/>
      <c r="C18304" s="90"/>
    </row>
    <row r="18305">
      <c r="A18305" s="101"/>
      <c r="B18305" s="90"/>
      <c r="C18305" s="90"/>
    </row>
    <row r="18306">
      <c r="A18306" s="101"/>
      <c r="B18306" s="90"/>
      <c r="C18306" s="90"/>
    </row>
    <row r="18307">
      <c r="A18307" s="101"/>
      <c r="B18307" s="90"/>
      <c r="C18307" s="90"/>
    </row>
    <row r="18308">
      <c r="A18308" s="101"/>
      <c r="B18308" s="90"/>
      <c r="C18308" s="90"/>
    </row>
    <row r="18309">
      <c r="A18309" s="101"/>
      <c r="B18309" s="90"/>
      <c r="C18309" s="90"/>
    </row>
    <row r="18310">
      <c r="A18310" s="101"/>
      <c r="B18310" s="90"/>
      <c r="C18310" s="90"/>
    </row>
    <row r="18311">
      <c r="A18311" s="101"/>
      <c r="B18311" s="90"/>
      <c r="C18311" s="90"/>
    </row>
    <row r="18312">
      <c r="A18312" s="101"/>
      <c r="B18312" s="90"/>
      <c r="C18312" s="90"/>
    </row>
    <row r="18313">
      <c r="A18313" s="101"/>
      <c r="B18313" s="90"/>
      <c r="C18313" s="90"/>
    </row>
    <row r="18314">
      <c r="A18314" s="101"/>
      <c r="B18314" s="90"/>
      <c r="C18314" s="90"/>
    </row>
    <row r="18315">
      <c r="A18315" s="101"/>
      <c r="B18315" s="90"/>
      <c r="C18315" s="90"/>
    </row>
    <row r="18316">
      <c r="A18316" s="101"/>
      <c r="B18316" s="90"/>
      <c r="C18316" s="90"/>
    </row>
    <row r="18317">
      <c r="A18317" s="101"/>
      <c r="B18317" s="90"/>
      <c r="C18317" s="90"/>
    </row>
    <row r="18318">
      <c r="A18318" s="101"/>
      <c r="B18318" s="90"/>
      <c r="C18318" s="90"/>
    </row>
    <row r="18319">
      <c r="A18319" s="101"/>
      <c r="B18319" s="90"/>
      <c r="C18319" s="90"/>
    </row>
    <row r="18320">
      <c r="A18320" s="101"/>
      <c r="B18320" s="90"/>
      <c r="C18320" s="90"/>
    </row>
    <row r="18321">
      <c r="A18321" s="101"/>
      <c r="B18321" s="90"/>
      <c r="C18321" s="90"/>
    </row>
    <row r="18322">
      <c r="A18322" s="101"/>
      <c r="B18322" s="90"/>
      <c r="C18322" s="90"/>
    </row>
    <row r="18323">
      <c r="A18323" s="101"/>
      <c r="B18323" s="90"/>
      <c r="C18323" s="90"/>
    </row>
    <row r="18324">
      <c r="A18324" s="101"/>
      <c r="B18324" s="90"/>
      <c r="C18324" s="90"/>
    </row>
    <row r="18325">
      <c r="A18325" s="101"/>
      <c r="B18325" s="90"/>
      <c r="C18325" s="90"/>
    </row>
    <row r="18326">
      <c r="A18326" s="101"/>
      <c r="B18326" s="90"/>
      <c r="C18326" s="90"/>
    </row>
    <row r="18327">
      <c r="A18327" s="101"/>
      <c r="B18327" s="90"/>
      <c r="C18327" s="90"/>
    </row>
    <row r="18328">
      <c r="A18328" s="101"/>
      <c r="B18328" s="90"/>
      <c r="C18328" s="90"/>
    </row>
    <row r="18329">
      <c r="A18329" s="101"/>
      <c r="B18329" s="90"/>
      <c r="C18329" s="90"/>
    </row>
    <row r="18330">
      <c r="A18330" s="101"/>
      <c r="B18330" s="90"/>
      <c r="C18330" s="90"/>
    </row>
    <row r="18331">
      <c r="A18331" s="101"/>
      <c r="B18331" s="90"/>
      <c r="C18331" s="90"/>
    </row>
    <row r="18332">
      <c r="A18332" s="101"/>
      <c r="B18332" s="90"/>
      <c r="C18332" s="90"/>
    </row>
    <row r="18333">
      <c r="A18333" s="101"/>
      <c r="B18333" s="90"/>
      <c r="C18333" s="90"/>
    </row>
    <row r="18334">
      <c r="A18334" s="101"/>
      <c r="B18334" s="90"/>
      <c r="C18334" s="90"/>
    </row>
    <row r="18335">
      <c r="A18335" s="101"/>
      <c r="B18335" s="90"/>
      <c r="C18335" s="90"/>
    </row>
    <row r="18336">
      <c r="A18336" s="101"/>
      <c r="B18336" s="90"/>
      <c r="C18336" s="90"/>
    </row>
    <row r="18337">
      <c r="A18337" s="101"/>
      <c r="B18337" s="90"/>
      <c r="C18337" s="90"/>
    </row>
    <row r="18338">
      <c r="A18338" s="101"/>
      <c r="B18338" s="90"/>
      <c r="C18338" s="90"/>
    </row>
    <row r="18339">
      <c r="A18339" s="101"/>
      <c r="B18339" s="90"/>
      <c r="C18339" s="90"/>
    </row>
    <row r="18340">
      <c r="A18340" s="101"/>
      <c r="B18340" s="90"/>
      <c r="C18340" s="90"/>
    </row>
    <row r="18341">
      <c r="A18341" s="101"/>
      <c r="B18341" s="90"/>
      <c r="C18341" s="90"/>
    </row>
    <row r="18342">
      <c r="A18342" s="101"/>
      <c r="B18342" s="90"/>
      <c r="C18342" s="90"/>
    </row>
    <row r="18343">
      <c r="A18343" s="101"/>
      <c r="B18343" s="90"/>
      <c r="C18343" s="90"/>
    </row>
    <row r="18344">
      <c r="A18344" s="101"/>
      <c r="B18344" s="90"/>
      <c r="C18344" s="90"/>
    </row>
    <row r="18345">
      <c r="A18345" s="101"/>
      <c r="B18345" s="90"/>
      <c r="C18345" s="90"/>
    </row>
    <row r="18346">
      <c r="A18346" s="101"/>
      <c r="B18346" s="90"/>
      <c r="C18346" s="90"/>
    </row>
    <row r="18347">
      <c r="A18347" s="101"/>
      <c r="B18347" s="90"/>
      <c r="C18347" s="90"/>
    </row>
    <row r="18348">
      <c r="A18348" s="101"/>
      <c r="B18348" s="90"/>
      <c r="C18348" s="90"/>
    </row>
    <row r="18349">
      <c r="A18349" s="101"/>
      <c r="B18349" s="90"/>
      <c r="C18349" s="90"/>
    </row>
    <row r="18350">
      <c r="A18350" s="101"/>
      <c r="B18350" s="90"/>
      <c r="C18350" s="90"/>
    </row>
    <row r="18351">
      <c r="A18351" s="101"/>
      <c r="B18351" s="90"/>
      <c r="C18351" s="90"/>
    </row>
    <row r="18352">
      <c r="A18352" s="101"/>
      <c r="B18352" s="90"/>
      <c r="C18352" s="90"/>
    </row>
    <row r="18353">
      <c r="A18353" s="101"/>
      <c r="B18353" s="90"/>
      <c r="C18353" s="90"/>
    </row>
    <row r="18354">
      <c r="A18354" s="101"/>
      <c r="B18354" s="90"/>
      <c r="C18354" s="90"/>
    </row>
    <row r="18355">
      <c r="A18355" s="101"/>
      <c r="B18355" s="90"/>
      <c r="C18355" s="90"/>
    </row>
    <row r="18356">
      <c r="A18356" s="101"/>
      <c r="B18356" s="90"/>
      <c r="C18356" s="90"/>
    </row>
    <row r="18357">
      <c r="A18357" s="101"/>
      <c r="B18357" s="90"/>
      <c r="C18357" s="90"/>
    </row>
    <row r="18358">
      <c r="A18358" s="101"/>
      <c r="B18358" s="90"/>
      <c r="C18358" s="90"/>
    </row>
    <row r="18359">
      <c r="A18359" s="101"/>
      <c r="B18359" s="90"/>
      <c r="C18359" s="90"/>
    </row>
    <row r="18360">
      <c r="A18360" s="101"/>
      <c r="B18360" s="90"/>
      <c r="C18360" s="90"/>
    </row>
    <row r="18361">
      <c r="A18361" s="101"/>
      <c r="B18361" s="90"/>
      <c r="C18361" s="90"/>
    </row>
    <row r="18362">
      <c r="A18362" s="101"/>
      <c r="B18362" s="90"/>
      <c r="C18362" s="90"/>
    </row>
    <row r="18363">
      <c r="A18363" s="101"/>
      <c r="B18363" s="90"/>
      <c r="C18363" s="90"/>
    </row>
    <row r="18364">
      <c r="A18364" s="101"/>
      <c r="B18364" s="90"/>
      <c r="C18364" s="90"/>
    </row>
    <row r="18365">
      <c r="A18365" s="101"/>
      <c r="B18365" s="90"/>
      <c r="C18365" s="90"/>
    </row>
    <row r="18366">
      <c r="A18366" s="101"/>
      <c r="B18366" s="90"/>
      <c r="C18366" s="90"/>
    </row>
    <row r="18367">
      <c r="A18367" s="101"/>
      <c r="B18367" s="90"/>
      <c r="C18367" s="90"/>
    </row>
    <row r="18368">
      <c r="A18368" s="101"/>
      <c r="B18368" s="90"/>
      <c r="C18368" s="90"/>
    </row>
    <row r="18369">
      <c r="A18369" s="101"/>
      <c r="B18369" s="90"/>
      <c r="C18369" s="90"/>
    </row>
    <row r="18370">
      <c r="A18370" s="101"/>
      <c r="B18370" s="90"/>
      <c r="C18370" s="90"/>
    </row>
    <row r="18371">
      <c r="A18371" s="101"/>
      <c r="B18371" s="90"/>
      <c r="C18371" s="90"/>
    </row>
    <row r="18372">
      <c r="A18372" s="101"/>
      <c r="B18372" s="90"/>
      <c r="C18372" s="90"/>
    </row>
    <row r="18373">
      <c r="A18373" s="101"/>
      <c r="B18373" s="90"/>
      <c r="C18373" s="90"/>
    </row>
    <row r="18374">
      <c r="A18374" s="101"/>
      <c r="B18374" s="90"/>
      <c r="C18374" s="90"/>
    </row>
    <row r="18375">
      <c r="A18375" s="101"/>
      <c r="B18375" s="90"/>
      <c r="C18375" s="90"/>
    </row>
    <row r="18376">
      <c r="A18376" s="101"/>
      <c r="B18376" s="90"/>
      <c r="C18376" s="90"/>
    </row>
    <row r="18377">
      <c r="A18377" s="101"/>
      <c r="B18377" s="90"/>
      <c r="C18377" s="90"/>
    </row>
    <row r="18378">
      <c r="A18378" s="101"/>
      <c r="B18378" s="90"/>
      <c r="C18378" s="90"/>
    </row>
    <row r="18379">
      <c r="A18379" s="101"/>
      <c r="B18379" s="90"/>
      <c r="C18379" s="90"/>
    </row>
    <row r="18380">
      <c r="A18380" s="101"/>
      <c r="B18380" s="90"/>
      <c r="C18380" s="90"/>
    </row>
    <row r="18381">
      <c r="A18381" s="101"/>
      <c r="B18381" s="90"/>
      <c r="C18381" s="90"/>
    </row>
    <row r="18382">
      <c r="A18382" s="101"/>
      <c r="B18382" s="90"/>
      <c r="C18382" s="90"/>
    </row>
    <row r="18383">
      <c r="A18383" s="101"/>
      <c r="B18383" s="90"/>
      <c r="C18383" s="90"/>
    </row>
    <row r="18384">
      <c r="A18384" s="101"/>
      <c r="B18384" s="90"/>
      <c r="C18384" s="90"/>
    </row>
    <row r="18385">
      <c r="A18385" s="101"/>
      <c r="B18385" s="90"/>
      <c r="C18385" s="90"/>
    </row>
    <row r="18386">
      <c r="A18386" s="101"/>
      <c r="B18386" s="90"/>
      <c r="C18386" s="90"/>
    </row>
    <row r="18387">
      <c r="A18387" s="101"/>
      <c r="B18387" s="90"/>
      <c r="C18387" s="90"/>
    </row>
    <row r="18388">
      <c r="A18388" s="101"/>
      <c r="B18388" s="90"/>
      <c r="C18388" s="90"/>
    </row>
    <row r="18389">
      <c r="A18389" s="101"/>
      <c r="B18389" s="90"/>
      <c r="C18389" s="90"/>
    </row>
    <row r="18390">
      <c r="A18390" s="101"/>
      <c r="B18390" s="90"/>
      <c r="C18390" s="90"/>
    </row>
    <row r="18391">
      <c r="A18391" s="101"/>
      <c r="B18391" s="90"/>
      <c r="C18391" s="90"/>
    </row>
    <row r="18392">
      <c r="A18392" s="101"/>
      <c r="B18392" s="90"/>
      <c r="C18392" s="90"/>
    </row>
    <row r="18393">
      <c r="A18393" s="101"/>
      <c r="B18393" s="90"/>
      <c r="C18393" s="90"/>
    </row>
    <row r="18394">
      <c r="A18394" s="101"/>
      <c r="B18394" s="90"/>
      <c r="C18394" s="90"/>
    </row>
    <row r="18395">
      <c r="A18395" s="101"/>
      <c r="B18395" s="90"/>
      <c r="C18395" s="90"/>
    </row>
    <row r="18396">
      <c r="A18396" s="101"/>
      <c r="B18396" s="90"/>
      <c r="C18396" s="90"/>
    </row>
    <row r="18397">
      <c r="A18397" s="101"/>
      <c r="B18397" s="90"/>
      <c r="C18397" s="90"/>
    </row>
    <row r="18398">
      <c r="A18398" s="101"/>
      <c r="B18398" s="90"/>
      <c r="C18398" s="90"/>
    </row>
    <row r="18399">
      <c r="A18399" s="101"/>
      <c r="B18399" s="90"/>
      <c r="C18399" s="90"/>
    </row>
    <row r="18400">
      <c r="A18400" s="101"/>
      <c r="B18400" s="90"/>
      <c r="C18400" s="90"/>
    </row>
    <row r="18401">
      <c r="A18401" s="101"/>
      <c r="B18401" s="90"/>
      <c r="C18401" s="90"/>
    </row>
    <row r="18402">
      <c r="A18402" s="101"/>
      <c r="B18402" s="90"/>
      <c r="C18402" s="90"/>
    </row>
    <row r="18403">
      <c r="A18403" s="101"/>
      <c r="B18403" s="90"/>
      <c r="C18403" s="90"/>
    </row>
    <row r="18404">
      <c r="A18404" s="101"/>
      <c r="B18404" s="90"/>
      <c r="C18404" s="90"/>
    </row>
    <row r="18405">
      <c r="A18405" s="101"/>
      <c r="B18405" s="90"/>
      <c r="C18405" s="90"/>
    </row>
    <row r="18406">
      <c r="A18406" s="101"/>
      <c r="B18406" s="90"/>
      <c r="C18406" s="90"/>
    </row>
    <row r="18407">
      <c r="A18407" s="101"/>
      <c r="B18407" s="90"/>
      <c r="C18407" s="90"/>
    </row>
    <row r="18408">
      <c r="A18408" s="101"/>
      <c r="B18408" s="90"/>
      <c r="C18408" s="90"/>
    </row>
    <row r="18409">
      <c r="A18409" s="101"/>
      <c r="B18409" s="90"/>
      <c r="C18409" s="90"/>
    </row>
    <row r="18410">
      <c r="A18410" s="101"/>
      <c r="B18410" s="90"/>
      <c r="C18410" s="90"/>
    </row>
    <row r="18411">
      <c r="A18411" s="101"/>
      <c r="B18411" s="90"/>
      <c r="C18411" s="90"/>
    </row>
    <row r="18412">
      <c r="A18412" s="101"/>
      <c r="B18412" s="90"/>
      <c r="C18412" s="90"/>
    </row>
    <row r="18413">
      <c r="A18413" s="101"/>
      <c r="B18413" s="90"/>
      <c r="C18413" s="90"/>
    </row>
    <row r="18414">
      <c r="A18414" s="101"/>
      <c r="B18414" s="90"/>
      <c r="C18414" s="90"/>
    </row>
    <row r="18415">
      <c r="A18415" s="101"/>
      <c r="B18415" s="90"/>
      <c r="C18415" s="90"/>
    </row>
    <row r="18416">
      <c r="A18416" s="101"/>
      <c r="B18416" s="90"/>
      <c r="C18416" s="90"/>
    </row>
    <row r="18417">
      <c r="A18417" s="101"/>
      <c r="B18417" s="90"/>
      <c r="C18417" s="90"/>
    </row>
    <row r="18418">
      <c r="A18418" s="101"/>
      <c r="B18418" s="90"/>
      <c r="C18418" s="90"/>
    </row>
    <row r="18419">
      <c r="A18419" s="101"/>
      <c r="B18419" s="90"/>
      <c r="C18419" s="90"/>
    </row>
    <row r="18420">
      <c r="A18420" s="101"/>
      <c r="B18420" s="90"/>
      <c r="C18420" s="90"/>
    </row>
    <row r="18421">
      <c r="A18421" s="101"/>
      <c r="B18421" s="90"/>
      <c r="C18421" s="90"/>
    </row>
    <row r="18422">
      <c r="A18422" s="101"/>
      <c r="B18422" s="90"/>
      <c r="C18422" s="90"/>
    </row>
    <row r="18423">
      <c r="A18423" s="101"/>
      <c r="B18423" s="90"/>
      <c r="C18423" s="90"/>
    </row>
    <row r="18424">
      <c r="A18424" s="101"/>
      <c r="B18424" s="90"/>
      <c r="C18424" s="90"/>
    </row>
    <row r="18425">
      <c r="A18425" s="101"/>
      <c r="B18425" s="90"/>
      <c r="C18425" s="90"/>
    </row>
    <row r="18426">
      <c r="A18426" s="101"/>
      <c r="B18426" s="90"/>
      <c r="C18426" s="90"/>
    </row>
    <row r="18427">
      <c r="A18427" s="101"/>
      <c r="B18427" s="90"/>
      <c r="C18427" s="90"/>
    </row>
    <row r="18428">
      <c r="A18428" s="101"/>
      <c r="B18428" s="90"/>
      <c r="C18428" s="90"/>
    </row>
    <row r="18429">
      <c r="A18429" s="101"/>
      <c r="B18429" s="90"/>
      <c r="C18429" s="90"/>
    </row>
    <row r="18430">
      <c r="A18430" s="101"/>
      <c r="B18430" s="90"/>
      <c r="C18430" s="90"/>
    </row>
    <row r="18431">
      <c r="A18431" s="101"/>
      <c r="B18431" s="90"/>
      <c r="C18431" s="90"/>
    </row>
    <row r="18432">
      <c r="A18432" s="101"/>
      <c r="B18432" s="90"/>
      <c r="C18432" s="90"/>
    </row>
    <row r="18433">
      <c r="A18433" s="101"/>
      <c r="B18433" s="90"/>
      <c r="C18433" s="90"/>
    </row>
    <row r="18434">
      <c r="A18434" s="101"/>
      <c r="B18434" s="90"/>
      <c r="C18434" s="90"/>
    </row>
    <row r="18435">
      <c r="A18435" s="101"/>
      <c r="B18435" s="90"/>
      <c r="C18435" s="90"/>
    </row>
    <row r="18436">
      <c r="A18436" s="101"/>
      <c r="B18436" s="90"/>
      <c r="C18436" s="90"/>
    </row>
    <row r="18437">
      <c r="A18437" s="101"/>
      <c r="B18437" s="90"/>
      <c r="C18437" s="90"/>
    </row>
    <row r="18438">
      <c r="A18438" s="101"/>
      <c r="B18438" s="90"/>
      <c r="C18438" s="90"/>
    </row>
    <row r="18439">
      <c r="A18439" s="101"/>
      <c r="B18439" s="90"/>
      <c r="C18439" s="90"/>
    </row>
    <row r="18440">
      <c r="A18440" s="101"/>
      <c r="B18440" s="90"/>
      <c r="C18440" s="90"/>
    </row>
    <row r="18441">
      <c r="A18441" s="101"/>
      <c r="B18441" s="90"/>
      <c r="C18441" s="90"/>
    </row>
    <row r="18442">
      <c r="A18442" s="101"/>
      <c r="B18442" s="90"/>
      <c r="C18442" s="90"/>
    </row>
    <row r="18443">
      <c r="A18443" s="101"/>
      <c r="B18443" s="90"/>
      <c r="C18443" s="90"/>
    </row>
    <row r="18444">
      <c r="A18444" s="101"/>
      <c r="B18444" s="90"/>
      <c r="C18444" s="90"/>
    </row>
    <row r="18445">
      <c r="A18445" s="101"/>
      <c r="B18445" s="90"/>
      <c r="C18445" s="90"/>
    </row>
    <row r="18446">
      <c r="A18446" s="101"/>
      <c r="B18446" s="90"/>
      <c r="C18446" s="90"/>
    </row>
    <row r="18447">
      <c r="A18447" s="101"/>
      <c r="B18447" s="90"/>
      <c r="C18447" s="90"/>
    </row>
    <row r="18448">
      <c r="A18448" s="101"/>
      <c r="B18448" s="90"/>
      <c r="C18448" s="90"/>
    </row>
    <row r="18449">
      <c r="A18449" s="101"/>
      <c r="B18449" s="90"/>
      <c r="C18449" s="90"/>
    </row>
    <row r="18450">
      <c r="A18450" s="101"/>
      <c r="B18450" s="90"/>
      <c r="C18450" s="90"/>
    </row>
    <row r="18451">
      <c r="A18451" s="101"/>
      <c r="B18451" s="90"/>
      <c r="C18451" s="90"/>
    </row>
    <row r="18452">
      <c r="A18452" s="101"/>
      <c r="B18452" s="90"/>
      <c r="C18452" s="90"/>
    </row>
    <row r="18453">
      <c r="A18453" s="101"/>
      <c r="B18453" s="90"/>
      <c r="C18453" s="90"/>
    </row>
    <row r="18454">
      <c r="A18454" s="101"/>
      <c r="B18454" s="90"/>
      <c r="C18454" s="90"/>
    </row>
    <row r="18455">
      <c r="A18455" s="101"/>
      <c r="B18455" s="90"/>
      <c r="C18455" s="90"/>
    </row>
    <row r="18456">
      <c r="A18456" s="101"/>
      <c r="B18456" s="90"/>
      <c r="C18456" s="90"/>
    </row>
    <row r="18457">
      <c r="A18457" s="101"/>
      <c r="B18457" s="90"/>
      <c r="C18457" s="90"/>
    </row>
    <row r="18458">
      <c r="A18458" s="101"/>
      <c r="B18458" s="90"/>
      <c r="C18458" s="90"/>
    </row>
    <row r="18459">
      <c r="A18459" s="101"/>
      <c r="B18459" s="90"/>
      <c r="C18459" s="90"/>
    </row>
    <row r="18460">
      <c r="A18460" s="101"/>
      <c r="B18460" s="90"/>
      <c r="C18460" s="90"/>
    </row>
    <row r="18461">
      <c r="A18461" s="101"/>
      <c r="B18461" s="90"/>
      <c r="C18461" s="90"/>
    </row>
    <row r="18462">
      <c r="A18462" s="101"/>
      <c r="B18462" s="90"/>
      <c r="C18462" s="90"/>
    </row>
    <row r="18463">
      <c r="A18463" s="101"/>
      <c r="B18463" s="90"/>
      <c r="C18463" s="90"/>
    </row>
    <row r="18464">
      <c r="A18464" s="101"/>
      <c r="B18464" s="90"/>
      <c r="C18464" s="90"/>
    </row>
    <row r="18465">
      <c r="A18465" s="101"/>
      <c r="B18465" s="90"/>
      <c r="C18465" s="90"/>
    </row>
    <row r="18466">
      <c r="A18466" s="101"/>
      <c r="B18466" s="90"/>
      <c r="C18466" s="90"/>
    </row>
    <row r="18467">
      <c r="A18467" s="101"/>
      <c r="B18467" s="90"/>
      <c r="C18467" s="90"/>
    </row>
    <row r="18468">
      <c r="A18468" s="101"/>
      <c r="B18468" s="90"/>
      <c r="C18468" s="90"/>
    </row>
    <row r="18469">
      <c r="A18469" s="101"/>
      <c r="B18469" s="90"/>
      <c r="C18469" s="90"/>
    </row>
    <row r="18470">
      <c r="A18470" s="101"/>
      <c r="B18470" s="90"/>
      <c r="C18470" s="90"/>
    </row>
    <row r="18471">
      <c r="A18471" s="101"/>
      <c r="B18471" s="90"/>
      <c r="C18471" s="90"/>
    </row>
    <row r="18472">
      <c r="A18472" s="101"/>
      <c r="B18472" s="90"/>
      <c r="C18472" s="90"/>
    </row>
    <row r="18473">
      <c r="A18473" s="101"/>
      <c r="B18473" s="90"/>
      <c r="C18473" s="90"/>
    </row>
    <row r="18474">
      <c r="A18474" s="101"/>
      <c r="B18474" s="90"/>
      <c r="C18474" s="90"/>
    </row>
    <row r="18475">
      <c r="A18475" s="101"/>
      <c r="B18475" s="90"/>
      <c r="C18475" s="90"/>
    </row>
    <row r="18476">
      <c r="A18476" s="101"/>
      <c r="B18476" s="90"/>
      <c r="C18476" s="90"/>
    </row>
    <row r="18477">
      <c r="A18477" s="101"/>
      <c r="B18477" s="90"/>
      <c r="C18477" s="90"/>
    </row>
    <row r="18478">
      <c r="A18478" s="101"/>
      <c r="B18478" s="90"/>
      <c r="C18478" s="90"/>
    </row>
    <row r="18479">
      <c r="A18479" s="101"/>
      <c r="B18479" s="90"/>
      <c r="C18479" s="90"/>
    </row>
    <row r="18480">
      <c r="A18480" s="101"/>
      <c r="B18480" s="90"/>
      <c r="C18480" s="90"/>
    </row>
    <row r="18481">
      <c r="A18481" s="101"/>
      <c r="B18481" s="90"/>
      <c r="C18481" s="90"/>
    </row>
    <row r="18482">
      <c r="A18482" s="101"/>
      <c r="B18482" s="90"/>
      <c r="C18482" s="90"/>
    </row>
    <row r="18483">
      <c r="A18483" s="101"/>
      <c r="B18483" s="90"/>
      <c r="C18483" s="90"/>
    </row>
    <row r="18484">
      <c r="A18484" s="101"/>
      <c r="B18484" s="90"/>
      <c r="C18484" s="90"/>
    </row>
    <row r="18485">
      <c r="A18485" s="101"/>
      <c r="B18485" s="90"/>
      <c r="C18485" s="90"/>
    </row>
    <row r="18486">
      <c r="A18486" s="101"/>
      <c r="B18486" s="90"/>
      <c r="C18486" s="90"/>
    </row>
    <row r="18487">
      <c r="A18487" s="101"/>
      <c r="B18487" s="90"/>
      <c r="C18487" s="90"/>
    </row>
    <row r="18488">
      <c r="A18488" s="101"/>
      <c r="B18488" s="90"/>
      <c r="C18488" s="90"/>
    </row>
    <row r="18489">
      <c r="A18489" s="101"/>
      <c r="B18489" s="90"/>
      <c r="C18489" s="90"/>
    </row>
    <row r="18490">
      <c r="A18490" s="101"/>
      <c r="B18490" s="90"/>
      <c r="C18490" s="90"/>
    </row>
    <row r="18491">
      <c r="A18491" s="101"/>
      <c r="B18491" s="90"/>
      <c r="C18491" s="90"/>
    </row>
    <row r="18492">
      <c r="A18492" s="101"/>
      <c r="B18492" s="90"/>
      <c r="C18492" s="90"/>
    </row>
    <row r="18493">
      <c r="A18493" s="101"/>
      <c r="B18493" s="90"/>
      <c r="C18493" s="90"/>
    </row>
    <row r="18494">
      <c r="A18494" s="101"/>
      <c r="B18494" s="90"/>
      <c r="C18494" s="90"/>
    </row>
    <row r="18495">
      <c r="A18495" s="101"/>
      <c r="B18495" s="90"/>
      <c r="C18495" s="90"/>
    </row>
    <row r="18496">
      <c r="A18496" s="101"/>
      <c r="B18496" s="90"/>
      <c r="C18496" s="90"/>
    </row>
    <row r="18497">
      <c r="A18497" s="101"/>
      <c r="B18497" s="90"/>
      <c r="C18497" s="90"/>
    </row>
    <row r="18498">
      <c r="A18498" s="101"/>
      <c r="B18498" s="90"/>
      <c r="C18498" s="90"/>
    </row>
    <row r="18499">
      <c r="A18499" s="101"/>
      <c r="B18499" s="90"/>
      <c r="C18499" s="90"/>
    </row>
    <row r="18500">
      <c r="A18500" s="101"/>
      <c r="B18500" s="90"/>
      <c r="C18500" s="90"/>
    </row>
    <row r="18501">
      <c r="A18501" s="101"/>
      <c r="B18501" s="90"/>
      <c r="C18501" s="90"/>
    </row>
    <row r="18502">
      <c r="A18502" s="101"/>
      <c r="B18502" s="90"/>
      <c r="C18502" s="90"/>
    </row>
    <row r="18503">
      <c r="A18503" s="101"/>
      <c r="B18503" s="90"/>
      <c r="C18503" s="90"/>
    </row>
    <row r="18504">
      <c r="A18504" s="101"/>
      <c r="B18504" s="90"/>
      <c r="C18504" s="90"/>
    </row>
    <row r="18505">
      <c r="A18505" s="101"/>
      <c r="B18505" s="90"/>
      <c r="C18505" s="90"/>
    </row>
    <row r="18506">
      <c r="A18506" s="101"/>
      <c r="B18506" s="90"/>
      <c r="C18506" s="90"/>
    </row>
    <row r="18507">
      <c r="A18507" s="101"/>
      <c r="B18507" s="90"/>
      <c r="C18507" s="90"/>
    </row>
    <row r="18508">
      <c r="A18508" s="101"/>
      <c r="B18508" s="90"/>
      <c r="C18508" s="90"/>
    </row>
    <row r="18509">
      <c r="A18509" s="101"/>
      <c r="B18509" s="90"/>
      <c r="C18509" s="90"/>
    </row>
    <row r="18510">
      <c r="A18510" s="101"/>
      <c r="B18510" s="90"/>
      <c r="C18510" s="90"/>
    </row>
    <row r="18511">
      <c r="A18511" s="101"/>
      <c r="B18511" s="90"/>
      <c r="C18511" s="90"/>
    </row>
    <row r="18512">
      <c r="A18512" s="101"/>
      <c r="B18512" s="90"/>
      <c r="C18512" s="90"/>
    </row>
    <row r="18513">
      <c r="A18513" s="101"/>
      <c r="B18513" s="90"/>
      <c r="C18513" s="90"/>
    </row>
    <row r="18514">
      <c r="A18514" s="101"/>
      <c r="B18514" s="90"/>
      <c r="C18514" s="90"/>
    </row>
    <row r="18515">
      <c r="A18515" s="101"/>
      <c r="B18515" s="90"/>
      <c r="C18515" s="90"/>
    </row>
    <row r="18516">
      <c r="A18516" s="101"/>
      <c r="B18516" s="90"/>
      <c r="C18516" s="90"/>
    </row>
    <row r="18517">
      <c r="A18517" s="101"/>
      <c r="B18517" s="90"/>
      <c r="C18517" s="90"/>
    </row>
    <row r="18518">
      <c r="A18518" s="101"/>
      <c r="B18518" s="90"/>
      <c r="C18518" s="90"/>
    </row>
    <row r="18519">
      <c r="A18519" s="101"/>
      <c r="B18519" s="90"/>
      <c r="C18519" s="90"/>
    </row>
    <row r="18520">
      <c r="A18520" s="101"/>
      <c r="B18520" s="90"/>
      <c r="C18520" s="90"/>
    </row>
    <row r="18521">
      <c r="A18521" s="101"/>
      <c r="B18521" s="90"/>
      <c r="C18521" s="90"/>
    </row>
    <row r="18522">
      <c r="A18522" s="101"/>
      <c r="B18522" s="90"/>
      <c r="C18522" s="90"/>
    </row>
    <row r="18523">
      <c r="A18523" s="101"/>
      <c r="B18523" s="90"/>
      <c r="C18523" s="90"/>
    </row>
    <row r="18524">
      <c r="A18524" s="101"/>
      <c r="B18524" s="90"/>
      <c r="C18524" s="90"/>
    </row>
    <row r="18525">
      <c r="A18525" s="101"/>
      <c r="B18525" s="90"/>
      <c r="C18525" s="90"/>
    </row>
    <row r="18526">
      <c r="A18526" s="101"/>
      <c r="B18526" s="90"/>
      <c r="C18526" s="90"/>
    </row>
    <row r="18527">
      <c r="A18527" s="101"/>
      <c r="B18527" s="90"/>
      <c r="C18527" s="90"/>
    </row>
    <row r="18528">
      <c r="A18528" s="101"/>
      <c r="B18528" s="90"/>
      <c r="C18528" s="90"/>
    </row>
    <row r="18529">
      <c r="A18529" s="101"/>
      <c r="B18529" s="90"/>
      <c r="C18529" s="90"/>
    </row>
    <row r="18530">
      <c r="A18530" s="101"/>
      <c r="B18530" s="90"/>
      <c r="C18530" s="90"/>
    </row>
    <row r="18531">
      <c r="A18531" s="101"/>
      <c r="B18531" s="90"/>
      <c r="C18531" s="90"/>
    </row>
    <row r="18532">
      <c r="A18532" s="101"/>
      <c r="B18532" s="90"/>
      <c r="C18532" s="90"/>
    </row>
    <row r="18533">
      <c r="A18533" s="101"/>
      <c r="B18533" s="90"/>
      <c r="C18533" s="90"/>
    </row>
    <row r="18534">
      <c r="A18534" s="101"/>
      <c r="B18534" s="90"/>
      <c r="C18534" s="90"/>
    </row>
    <row r="18535">
      <c r="A18535" s="101"/>
      <c r="B18535" s="90"/>
      <c r="C18535" s="90"/>
    </row>
    <row r="18536">
      <c r="A18536" s="101"/>
      <c r="B18536" s="90"/>
      <c r="C18536" s="90"/>
    </row>
    <row r="18537">
      <c r="A18537" s="101"/>
      <c r="B18537" s="90"/>
      <c r="C18537" s="90"/>
    </row>
    <row r="18538">
      <c r="A18538" s="101"/>
      <c r="B18538" s="90"/>
      <c r="C18538" s="90"/>
    </row>
    <row r="18539">
      <c r="A18539" s="101"/>
      <c r="B18539" s="90"/>
      <c r="C18539" s="90"/>
    </row>
    <row r="18540">
      <c r="A18540" s="101"/>
      <c r="B18540" s="90"/>
      <c r="C18540" s="90"/>
    </row>
    <row r="18541">
      <c r="A18541" s="101"/>
      <c r="B18541" s="90"/>
      <c r="C18541" s="90"/>
    </row>
    <row r="18542">
      <c r="A18542" s="101"/>
      <c r="B18542" s="90"/>
      <c r="C18542" s="90"/>
    </row>
    <row r="18543">
      <c r="A18543" s="101"/>
      <c r="B18543" s="90"/>
      <c r="C18543" s="90"/>
    </row>
    <row r="18544">
      <c r="A18544" s="101"/>
      <c r="B18544" s="90"/>
      <c r="C18544" s="90"/>
    </row>
    <row r="18545">
      <c r="A18545" s="101"/>
      <c r="B18545" s="90"/>
      <c r="C18545" s="90"/>
    </row>
    <row r="18546">
      <c r="A18546" s="101"/>
      <c r="B18546" s="90"/>
      <c r="C18546" s="90"/>
    </row>
    <row r="18547">
      <c r="A18547" s="101"/>
      <c r="B18547" s="90"/>
      <c r="C18547" s="90"/>
    </row>
    <row r="18548">
      <c r="A18548" s="101"/>
      <c r="B18548" s="90"/>
      <c r="C18548" s="90"/>
    </row>
    <row r="18549">
      <c r="A18549" s="101"/>
      <c r="B18549" s="90"/>
      <c r="C18549" s="90"/>
    </row>
    <row r="18550">
      <c r="A18550" s="101"/>
      <c r="B18550" s="90"/>
      <c r="C18550" s="90"/>
    </row>
    <row r="18551">
      <c r="A18551" s="101"/>
      <c r="B18551" s="90"/>
      <c r="C18551" s="90"/>
    </row>
    <row r="18552">
      <c r="A18552" s="101"/>
      <c r="B18552" s="90"/>
      <c r="C18552" s="90"/>
    </row>
    <row r="18553">
      <c r="A18553" s="101"/>
      <c r="B18553" s="90"/>
      <c r="C18553" s="90"/>
    </row>
    <row r="18554">
      <c r="A18554" s="101"/>
      <c r="B18554" s="90"/>
      <c r="C18554" s="90"/>
    </row>
    <row r="18555">
      <c r="A18555" s="101"/>
      <c r="B18555" s="90"/>
      <c r="C18555" s="90"/>
    </row>
    <row r="18556">
      <c r="A18556" s="101"/>
      <c r="B18556" s="90"/>
      <c r="C18556" s="90"/>
    </row>
    <row r="18557">
      <c r="A18557" s="101"/>
      <c r="B18557" s="90"/>
      <c r="C18557" s="90"/>
    </row>
    <row r="18558">
      <c r="A18558" s="101"/>
      <c r="B18558" s="90"/>
      <c r="C18558" s="90"/>
    </row>
    <row r="18559">
      <c r="A18559" s="101"/>
      <c r="B18559" s="90"/>
      <c r="C18559" s="90"/>
    </row>
    <row r="18560">
      <c r="A18560" s="101"/>
      <c r="B18560" s="90"/>
      <c r="C18560" s="90"/>
    </row>
    <row r="18561">
      <c r="A18561" s="101"/>
      <c r="B18561" s="90"/>
      <c r="C18561" s="90"/>
    </row>
    <row r="18562">
      <c r="A18562" s="101"/>
      <c r="B18562" s="90"/>
      <c r="C18562" s="90"/>
    </row>
    <row r="18563">
      <c r="A18563" s="101"/>
      <c r="B18563" s="90"/>
      <c r="C18563" s="90"/>
    </row>
    <row r="18564">
      <c r="A18564" s="101"/>
      <c r="B18564" s="90"/>
      <c r="C18564" s="90"/>
    </row>
    <row r="18565">
      <c r="A18565" s="101"/>
      <c r="B18565" s="90"/>
      <c r="C18565" s="90"/>
    </row>
    <row r="18566">
      <c r="A18566" s="101"/>
      <c r="B18566" s="90"/>
      <c r="C18566" s="90"/>
    </row>
    <row r="18567">
      <c r="A18567" s="101"/>
      <c r="B18567" s="90"/>
      <c r="C18567" s="90"/>
    </row>
    <row r="18568">
      <c r="A18568" s="101"/>
      <c r="B18568" s="90"/>
      <c r="C18568" s="90"/>
    </row>
    <row r="18569">
      <c r="A18569" s="101"/>
      <c r="B18569" s="90"/>
      <c r="C18569" s="90"/>
    </row>
    <row r="18570">
      <c r="A18570" s="101"/>
      <c r="B18570" s="90"/>
      <c r="C18570" s="90"/>
    </row>
    <row r="18571">
      <c r="A18571" s="101"/>
      <c r="B18571" s="90"/>
      <c r="C18571" s="90"/>
    </row>
    <row r="18572">
      <c r="A18572" s="101"/>
      <c r="B18572" s="90"/>
      <c r="C18572" s="90"/>
    </row>
    <row r="18573">
      <c r="A18573" s="101"/>
      <c r="B18573" s="90"/>
      <c r="C18573" s="90"/>
    </row>
    <row r="18574">
      <c r="A18574" s="101"/>
      <c r="B18574" s="90"/>
      <c r="C18574" s="90"/>
    </row>
    <row r="18575">
      <c r="A18575" s="101"/>
      <c r="B18575" s="90"/>
      <c r="C18575" s="90"/>
    </row>
    <row r="18576">
      <c r="A18576" s="101"/>
      <c r="B18576" s="90"/>
      <c r="C18576" s="90"/>
    </row>
    <row r="18577">
      <c r="A18577" s="101"/>
      <c r="B18577" s="90"/>
      <c r="C18577" s="90"/>
    </row>
    <row r="18578">
      <c r="A18578" s="101"/>
      <c r="B18578" s="90"/>
      <c r="C18578" s="90"/>
    </row>
    <row r="18579">
      <c r="A18579" s="101"/>
      <c r="B18579" s="90"/>
      <c r="C18579" s="90"/>
    </row>
    <row r="18580">
      <c r="A18580" s="101"/>
      <c r="B18580" s="90"/>
      <c r="C18580" s="90"/>
    </row>
    <row r="18581">
      <c r="A18581" s="101"/>
      <c r="B18581" s="90"/>
      <c r="C18581" s="90"/>
    </row>
    <row r="18582">
      <c r="A18582" s="101"/>
      <c r="B18582" s="90"/>
      <c r="C18582" s="90"/>
    </row>
    <row r="18583">
      <c r="A18583" s="101"/>
      <c r="B18583" s="90"/>
      <c r="C18583" s="90"/>
    </row>
    <row r="18584">
      <c r="A18584" s="101"/>
      <c r="B18584" s="90"/>
      <c r="C18584" s="90"/>
    </row>
    <row r="18585">
      <c r="A18585" s="101"/>
      <c r="B18585" s="90"/>
      <c r="C18585" s="90"/>
    </row>
    <row r="18586">
      <c r="A18586" s="101"/>
      <c r="B18586" s="90"/>
      <c r="C18586" s="90"/>
    </row>
    <row r="18587">
      <c r="A18587" s="101"/>
      <c r="B18587" s="90"/>
      <c r="C18587" s="90"/>
    </row>
    <row r="18588">
      <c r="A18588" s="101"/>
      <c r="B18588" s="90"/>
      <c r="C18588" s="90"/>
    </row>
    <row r="18589">
      <c r="A18589" s="101"/>
      <c r="B18589" s="90"/>
      <c r="C18589" s="90"/>
    </row>
    <row r="18590">
      <c r="A18590" s="101"/>
      <c r="B18590" s="90"/>
      <c r="C18590" s="90"/>
    </row>
    <row r="18591">
      <c r="A18591" s="101"/>
      <c r="B18591" s="90"/>
      <c r="C18591" s="90"/>
    </row>
    <row r="18592">
      <c r="A18592" s="101"/>
      <c r="B18592" s="90"/>
      <c r="C18592" s="90"/>
    </row>
    <row r="18593">
      <c r="A18593" s="101"/>
      <c r="B18593" s="90"/>
      <c r="C18593" s="90"/>
    </row>
    <row r="18594">
      <c r="A18594" s="101"/>
      <c r="B18594" s="90"/>
      <c r="C18594" s="90"/>
    </row>
    <row r="18595">
      <c r="A18595" s="101"/>
      <c r="B18595" s="90"/>
      <c r="C18595" s="90"/>
    </row>
    <row r="18596">
      <c r="A18596" s="101"/>
      <c r="B18596" s="90"/>
      <c r="C18596" s="90"/>
    </row>
    <row r="18597">
      <c r="A18597" s="101"/>
      <c r="B18597" s="90"/>
      <c r="C18597" s="90"/>
    </row>
    <row r="18598">
      <c r="A18598" s="101"/>
      <c r="B18598" s="90"/>
      <c r="C18598" s="90"/>
    </row>
    <row r="18599">
      <c r="A18599" s="101"/>
      <c r="B18599" s="90"/>
      <c r="C18599" s="90"/>
    </row>
    <row r="18600">
      <c r="A18600" s="101"/>
      <c r="B18600" s="90"/>
      <c r="C18600" s="90"/>
    </row>
    <row r="18601">
      <c r="A18601" s="101"/>
      <c r="B18601" s="90"/>
      <c r="C18601" s="90"/>
    </row>
    <row r="18602">
      <c r="A18602" s="101"/>
      <c r="B18602" s="90"/>
      <c r="C18602" s="90"/>
    </row>
    <row r="18603">
      <c r="A18603" s="101"/>
      <c r="B18603" s="90"/>
      <c r="C18603" s="90"/>
    </row>
    <row r="18604">
      <c r="A18604" s="101"/>
      <c r="B18604" s="90"/>
      <c r="C18604" s="90"/>
    </row>
    <row r="18605">
      <c r="A18605" s="101"/>
      <c r="B18605" s="90"/>
      <c r="C18605" s="90"/>
    </row>
    <row r="18606">
      <c r="A18606" s="101"/>
      <c r="B18606" s="90"/>
      <c r="C18606" s="90"/>
    </row>
    <row r="18607">
      <c r="A18607" s="101"/>
      <c r="B18607" s="90"/>
      <c r="C18607" s="90"/>
    </row>
    <row r="18608">
      <c r="A18608" s="101"/>
      <c r="B18608" s="90"/>
      <c r="C18608" s="90"/>
    </row>
    <row r="18609">
      <c r="A18609" s="101"/>
      <c r="B18609" s="90"/>
      <c r="C18609" s="90"/>
    </row>
    <row r="18610">
      <c r="A18610" s="101"/>
      <c r="B18610" s="90"/>
      <c r="C18610" s="90"/>
    </row>
    <row r="18611">
      <c r="A18611" s="101"/>
      <c r="B18611" s="90"/>
      <c r="C18611" s="90"/>
    </row>
    <row r="18612">
      <c r="A18612" s="101"/>
      <c r="B18612" s="90"/>
      <c r="C18612" s="90"/>
    </row>
    <row r="18613">
      <c r="A18613" s="101"/>
      <c r="B18613" s="90"/>
      <c r="C18613" s="90"/>
    </row>
    <row r="18614">
      <c r="A18614" s="101"/>
      <c r="B18614" s="90"/>
      <c r="C18614" s="90"/>
    </row>
    <row r="18615">
      <c r="A18615" s="101"/>
      <c r="B18615" s="90"/>
      <c r="C18615" s="90"/>
    </row>
    <row r="18616">
      <c r="A18616" s="101"/>
      <c r="B18616" s="90"/>
      <c r="C18616" s="90"/>
    </row>
    <row r="18617">
      <c r="A18617" s="101"/>
      <c r="B18617" s="90"/>
      <c r="C18617" s="90"/>
    </row>
    <row r="18618">
      <c r="A18618" s="101"/>
      <c r="B18618" s="90"/>
      <c r="C18618" s="90"/>
    </row>
    <row r="18619">
      <c r="A18619" s="101"/>
      <c r="B18619" s="90"/>
      <c r="C18619" s="90"/>
    </row>
    <row r="18620">
      <c r="A18620" s="101"/>
      <c r="B18620" s="90"/>
      <c r="C18620" s="90"/>
    </row>
    <row r="18621">
      <c r="A18621" s="101"/>
      <c r="B18621" s="90"/>
      <c r="C18621" s="90"/>
    </row>
    <row r="18622">
      <c r="A18622" s="101"/>
      <c r="B18622" s="90"/>
      <c r="C18622" s="90"/>
    </row>
    <row r="18623">
      <c r="A18623" s="101"/>
      <c r="B18623" s="90"/>
      <c r="C18623" s="90"/>
    </row>
    <row r="18624">
      <c r="A18624" s="101"/>
      <c r="B18624" s="90"/>
      <c r="C18624" s="90"/>
    </row>
    <row r="18625">
      <c r="A18625" s="101"/>
      <c r="B18625" s="90"/>
      <c r="C18625" s="90"/>
    </row>
    <row r="18626">
      <c r="A18626" s="101"/>
      <c r="B18626" s="90"/>
      <c r="C18626" s="90"/>
    </row>
    <row r="18627">
      <c r="A18627" s="101"/>
      <c r="B18627" s="90"/>
      <c r="C18627" s="90"/>
    </row>
    <row r="18628">
      <c r="A18628" s="101"/>
      <c r="B18628" s="90"/>
      <c r="C18628" s="90"/>
    </row>
    <row r="18629">
      <c r="A18629" s="101"/>
      <c r="B18629" s="90"/>
      <c r="C18629" s="90"/>
    </row>
    <row r="18630">
      <c r="A18630" s="101"/>
      <c r="B18630" s="90"/>
      <c r="C18630" s="90"/>
    </row>
    <row r="18631">
      <c r="A18631" s="101"/>
      <c r="B18631" s="90"/>
      <c r="C18631" s="90"/>
    </row>
    <row r="18632">
      <c r="A18632" s="101"/>
      <c r="B18632" s="90"/>
      <c r="C18632" s="90"/>
    </row>
    <row r="18633">
      <c r="A18633" s="101"/>
      <c r="B18633" s="90"/>
      <c r="C18633" s="90"/>
    </row>
    <row r="18634">
      <c r="A18634" s="101"/>
      <c r="B18634" s="90"/>
      <c r="C18634" s="90"/>
    </row>
    <row r="18635">
      <c r="A18635" s="101"/>
      <c r="B18635" s="90"/>
      <c r="C18635" s="90"/>
    </row>
    <row r="18636">
      <c r="A18636" s="101"/>
      <c r="B18636" s="90"/>
      <c r="C18636" s="90"/>
    </row>
    <row r="18637">
      <c r="A18637" s="101"/>
      <c r="B18637" s="90"/>
      <c r="C18637" s="90"/>
    </row>
    <row r="18638">
      <c r="A18638" s="101"/>
      <c r="B18638" s="90"/>
      <c r="C18638" s="90"/>
    </row>
    <row r="18639">
      <c r="A18639" s="101"/>
      <c r="B18639" s="90"/>
      <c r="C18639" s="90"/>
    </row>
    <row r="18640">
      <c r="A18640" s="101"/>
      <c r="B18640" s="90"/>
      <c r="C18640" s="90"/>
    </row>
    <row r="18641">
      <c r="A18641" s="101"/>
      <c r="B18641" s="90"/>
      <c r="C18641" s="90"/>
    </row>
    <row r="18642">
      <c r="A18642" s="101"/>
      <c r="B18642" s="90"/>
      <c r="C18642" s="90"/>
    </row>
    <row r="18643">
      <c r="A18643" s="101"/>
      <c r="B18643" s="90"/>
      <c r="C18643" s="90"/>
    </row>
    <row r="18644">
      <c r="A18644" s="101"/>
      <c r="B18644" s="90"/>
      <c r="C18644" s="90"/>
    </row>
    <row r="18645">
      <c r="A18645" s="101"/>
      <c r="B18645" s="90"/>
      <c r="C18645" s="90"/>
    </row>
    <row r="18646">
      <c r="A18646" s="101"/>
      <c r="B18646" s="90"/>
      <c r="C18646" s="90"/>
    </row>
    <row r="18647">
      <c r="A18647" s="101"/>
      <c r="B18647" s="90"/>
      <c r="C18647" s="90"/>
    </row>
    <row r="18648">
      <c r="A18648" s="101"/>
      <c r="B18648" s="90"/>
      <c r="C18648" s="90"/>
    </row>
    <row r="18649">
      <c r="A18649" s="101"/>
      <c r="B18649" s="90"/>
      <c r="C18649" s="90"/>
    </row>
    <row r="18650">
      <c r="A18650" s="101"/>
      <c r="B18650" s="90"/>
      <c r="C18650" s="90"/>
    </row>
    <row r="18651">
      <c r="A18651" s="101"/>
      <c r="B18651" s="90"/>
      <c r="C18651" s="90"/>
    </row>
    <row r="18652">
      <c r="A18652" s="101"/>
      <c r="B18652" s="90"/>
      <c r="C18652" s="90"/>
    </row>
    <row r="18653">
      <c r="A18653" s="101"/>
      <c r="B18653" s="90"/>
      <c r="C18653" s="90"/>
    </row>
    <row r="18654">
      <c r="A18654" s="101"/>
      <c r="B18654" s="90"/>
      <c r="C18654" s="90"/>
    </row>
    <row r="18655">
      <c r="A18655" s="101"/>
      <c r="B18655" s="90"/>
      <c r="C18655" s="90"/>
    </row>
    <row r="18656">
      <c r="A18656" s="101"/>
      <c r="B18656" s="90"/>
      <c r="C18656" s="90"/>
    </row>
    <row r="18657">
      <c r="A18657" s="101"/>
      <c r="B18657" s="90"/>
      <c r="C18657" s="90"/>
    </row>
    <row r="18658">
      <c r="A18658" s="101"/>
      <c r="B18658" s="90"/>
      <c r="C18658" s="90"/>
    </row>
    <row r="18659">
      <c r="A18659" s="101"/>
      <c r="B18659" s="90"/>
      <c r="C18659" s="90"/>
    </row>
    <row r="18660">
      <c r="A18660" s="101"/>
      <c r="B18660" s="90"/>
      <c r="C18660" s="90"/>
    </row>
    <row r="18661">
      <c r="A18661" s="101"/>
      <c r="B18661" s="90"/>
      <c r="C18661" s="90"/>
    </row>
    <row r="18662">
      <c r="A18662" s="101"/>
      <c r="B18662" s="90"/>
      <c r="C18662" s="90"/>
    </row>
    <row r="18663">
      <c r="A18663" s="101"/>
      <c r="B18663" s="90"/>
      <c r="C18663" s="90"/>
    </row>
    <row r="18664">
      <c r="A18664" s="101"/>
      <c r="B18664" s="90"/>
      <c r="C18664" s="90"/>
    </row>
    <row r="18665">
      <c r="A18665" s="101"/>
      <c r="B18665" s="90"/>
      <c r="C18665" s="90"/>
    </row>
    <row r="18666">
      <c r="A18666" s="101"/>
      <c r="B18666" s="90"/>
      <c r="C18666" s="90"/>
    </row>
    <row r="18667">
      <c r="A18667" s="101"/>
      <c r="B18667" s="90"/>
      <c r="C18667" s="90"/>
    </row>
    <row r="18668">
      <c r="A18668" s="101"/>
      <c r="B18668" s="90"/>
      <c r="C18668" s="90"/>
    </row>
    <row r="18669">
      <c r="A18669" s="101"/>
      <c r="B18669" s="90"/>
      <c r="C18669" s="90"/>
    </row>
    <row r="18670">
      <c r="A18670" s="101"/>
      <c r="B18670" s="90"/>
      <c r="C18670" s="90"/>
    </row>
    <row r="18671">
      <c r="A18671" s="101"/>
      <c r="B18671" s="90"/>
      <c r="C18671" s="90"/>
    </row>
    <row r="18672">
      <c r="A18672" s="101"/>
      <c r="B18672" s="90"/>
      <c r="C18672" s="90"/>
    </row>
    <row r="18673">
      <c r="A18673" s="101"/>
      <c r="B18673" s="90"/>
      <c r="C18673" s="90"/>
    </row>
    <row r="18674">
      <c r="A18674" s="101"/>
      <c r="B18674" s="90"/>
      <c r="C18674" s="90"/>
    </row>
    <row r="18675">
      <c r="A18675" s="101"/>
      <c r="B18675" s="90"/>
      <c r="C18675" s="90"/>
    </row>
    <row r="18676">
      <c r="A18676" s="101"/>
      <c r="B18676" s="90"/>
      <c r="C18676" s="90"/>
    </row>
    <row r="18677">
      <c r="A18677" s="101"/>
      <c r="B18677" s="90"/>
      <c r="C18677" s="90"/>
    </row>
    <row r="18678">
      <c r="A18678" s="101"/>
      <c r="B18678" s="90"/>
      <c r="C18678" s="90"/>
    </row>
    <row r="18679">
      <c r="A18679" s="101"/>
      <c r="B18679" s="90"/>
      <c r="C18679" s="90"/>
    </row>
    <row r="18680">
      <c r="A18680" s="101"/>
      <c r="B18680" s="90"/>
      <c r="C18680" s="90"/>
    </row>
    <row r="18681">
      <c r="A18681" s="101"/>
      <c r="B18681" s="90"/>
      <c r="C18681" s="90"/>
    </row>
    <row r="18682">
      <c r="A18682" s="101"/>
      <c r="B18682" s="90"/>
      <c r="C18682" s="90"/>
    </row>
    <row r="18683">
      <c r="A18683" s="101"/>
      <c r="B18683" s="90"/>
      <c r="C18683" s="90"/>
    </row>
    <row r="18684">
      <c r="A18684" s="101"/>
      <c r="B18684" s="90"/>
      <c r="C18684" s="90"/>
    </row>
    <row r="18685">
      <c r="A18685" s="101"/>
      <c r="B18685" s="90"/>
      <c r="C18685" s="90"/>
    </row>
    <row r="18686">
      <c r="A18686" s="101"/>
      <c r="B18686" s="90"/>
      <c r="C18686" s="90"/>
    </row>
    <row r="18687">
      <c r="A18687" s="101"/>
      <c r="B18687" s="90"/>
      <c r="C18687" s="90"/>
    </row>
    <row r="18688">
      <c r="A18688" s="101"/>
      <c r="B18688" s="90"/>
      <c r="C18688" s="90"/>
    </row>
    <row r="18689">
      <c r="A18689" s="101"/>
      <c r="B18689" s="90"/>
      <c r="C18689" s="90"/>
    </row>
    <row r="18690">
      <c r="A18690" s="101"/>
      <c r="B18690" s="90"/>
      <c r="C18690" s="90"/>
    </row>
    <row r="18691">
      <c r="A18691" s="101"/>
      <c r="B18691" s="90"/>
      <c r="C18691" s="90"/>
    </row>
    <row r="18692">
      <c r="A18692" s="101"/>
      <c r="B18692" s="90"/>
      <c r="C18692" s="90"/>
    </row>
    <row r="18693">
      <c r="A18693" s="101"/>
      <c r="B18693" s="90"/>
      <c r="C18693" s="90"/>
    </row>
    <row r="18694">
      <c r="A18694" s="101"/>
      <c r="B18694" s="90"/>
      <c r="C18694" s="90"/>
    </row>
    <row r="18695">
      <c r="A18695" s="101"/>
      <c r="B18695" s="90"/>
      <c r="C18695" s="90"/>
    </row>
    <row r="18696">
      <c r="A18696" s="101"/>
      <c r="B18696" s="90"/>
      <c r="C18696" s="90"/>
    </row>
    <row r="18697">
      <c r="A18697" s="101"/>
      <c r="B18697" s="90"/>
      <c r="C18697" s="90"/>
    </row>
    <row r="18698">
      <c r="A18698" s="101"/>
      <c r="B18698" s="90"/>
      <c r="C18698" s="90"/>
    </row>
    <row r="18699">
      <c r="A18699" s="101"/>
      <c r="B18699" s="90"/>
      <c r="C18699" s="90"/>
    </row>
    <row r="18700">
      <c r="A18700" s="101"/>
      <c r="B18700" s="90"/>
      <c r="C18700" s="90"/>
    </row>
    <row r="18701">
      <c r="A18701" s="101"/>
      <c r="B18701" s="90"/>
      <c r="C18701" s="90"/>
    </row>
    <row r="18702">
      <c r="A18702" s="101"/>
      <c r="B18702" s="90"/>
      <c r="C18702" s="90"/>
    </row>
    <row r="18703">
      <c r="A18703" s="101"/>
      <c r="B18703" s="90"/>
      <c r="C18703" s="90"/>
    </row>
    <row r="18704">
      <c r="A18704" s="101"/>
      <c r="B18704" s="90"/>
      <c r="C18704" s="90"/>
    </row>
    <row r="18705">
      <c r="A18705" s="101"/>
      <c r="B18705" s="90"/>
      <c r="C18705" s="90"/>
    </row>
    <row r="18706">
      <c r="A18706" s="101"/>
      <c r="B18706" s="90"/>
      <c r="C18706" s="90"/>
    </row>
    <row r="18707">
      <c r="A18707" s="101"/>
      <c r="B18707" s="90"/>
      <c r="C18707" s="90"/>
    </row>
    <row r="18708">
      <c r="A18708" s="101"/>
      <c r="B18708" s="90"/>
      <c r="C18708" s="90"/>
    </row>
    <row r="18709">
      <c r="A18709" s="101"/>
      <c r="B18709" s="90"/>
      <c r="C18709" s="90"/>
    </row>
    <row r="18710">
      <c r="A18710" s="101"/>
      <c r="B18710" s="90"/>
      <c r="C18710" s="90"/>
    </row>
    <row r="18711">
      <c r="A18711" s="101"/>
      <c r="B18711" s="90"/>
      <c r="C18711" s="90"/>
    </row>
    <row r="18712">
      <c r="A18712" s="101"/>
      <c r="B18712" s="90"/>
      <c r="C18712" s="90"/>
    </row>
    <row r="18713">
      <c r="A18713" s="101"/>
      <c r="B18713" s="90"/>
      <c r="C18713" s="90"/>
    </row>
    <row r="18714">
      <c r="A18714" s="101"/>
      <c r="B18714" s="90"/>
      <c r="C18714" s="90"/>
    </row>
    <row r="18715">
      <c r="A18715" s="101"/>
      <c r="B18715" s="90"/>
      <c r="C18715" s="90"/>
    </row>
    <row r="18716">
      <c r="A18716" s="101"/>
      <c r="B18716" s="90"/>
      <c r="C18716" s="90"/>
    </row>
    <row r="18717">
      <c r="A18717" s="101"/>
      <c r="B18717" s="90"/>
      <c r="C18717" s="90"/>
    </row>
    <row r="18718">
      <c r="A18718" s="101"/>
      <c r="B18718" s="90"/>
      <c r="C18718" s="90"/>
    </row>
    <row r="18719">
      <c r="A18719" s="101"/>
      <c r="B18719" s="90"/>
      <c r="C18719" s="90"/>
    </row>
    <row r="18720">
      <c r="A18720" s="101"/>
      <c r="B18720" s="90"/>
      <c r="C18720" s="90"/>
    </row>
    <row r="18721">
      <c r="A18721" s="101"/>
      <c r="B18721" s="90"/>
      <c r="C18721" s="90"/>
    </row>
    <row r="18722">
      <c r="A18722" s="101"/>
      <c r="B18722" s="90"/>
      <c r="C18722" s="90"/>
    </row>
    <row r="18723">
      <c r="A18723" s="101"/>
      <c r="B18723" s="90"/>
      <c r="C18723" s="90"/>
    </row>
    <row r="18724">
      <c r="A18724" s="101"/>
      <c r="B18724" s="90"/>
      <c r="C18724" s="90"/>
    </row>
    <row r="18725">
      <c r="A18725" s="101"/>
      <c r="B18725" s="90"/>
      <c r="C18725" s="90"/>
    </row>
    <row r="18726">
      <c r="A18726" s="101"/>
      <c r="B18726" s="90"/>
      <c r="C18726" s="90"/>
    </row>
    <row r="18727">
      <c r="A18727" s="101"/>
      <c r="B18727" s="90"/>
      <c r="C18727" s="90"/>
    </row>
    <row r="18728">
      <c r="A18728" s="101"/>
      <c r="B18728" s="90"/>
      <c r="C18728" s="90"/>
    </row>
    <row r="18729">
      <c r="A18729" s="101"/>
      <c r="B18729" s="90"/>
      <c r="C18729" s="90"/>
    </row>
    <row r="18730">
      <c r="A18730" s="101"/>
      <c r="B18730" s="90"/>
      <c r="C18730" s="90"/>
    </row>
    <row r="18731">
      <c r="A18731" s="101"/>
      <c r="B18731" s="90"/>
      <c r="C18731" s="90"/>
    </row>
    <row r="18732">
      <c r="A18732" s="101"/>
      <c r="B18732" s="90"/>
      <c r="C18732" s="90"/>
    </row>
    <row r="18733">
      <c r="A18733" s="101"/>
      <c r="B18733" s="90"/>
      <c r="C18733" s="90"/>
    </row>
    <row r="18734">
      <c r="A18734" s="101"/>
      <c r="B18734" s="90"/>
      <c r="C18734" s="90"/>
    </row>
    <row r="18735">
      <c r="A18735" s="101"/>
      <c r="B18735" s="90"/>
      <c r="C18735" s="90"/>
    </row>
    <row r="18736">
      <c r="A18736" s="101"/>
      <c r="B18736" s="90"/>
      <c r="C18736" s="90"/>
    </row>
    <row r="18737">
      <c r="A18737" s="101"/>
      <c r="B18737" s="90"/>
      <c r="C18737" s="90"/>
    </row>
    <row r="18738">
      <c r="A18738" s="101"/>
      <c r="B18738" s="90"/>
      <c r="C18738" s="90"/>
    </row>
    <row r="18739">
      <c r="A18739" s="101"/>
      <c r="B18739" s="90"/>
      <c r="C18739" s="90"/>
    </row>
    <row r="18740">
      <c r="A18740" s="101"/>
      <c r="B18740" s="90"/>
      <c r="C18740" s="90"/>
    </row>
    <row r="18741">
      <c r="A18741" s="101"/>
      <c r="B18741" s="90"/>
      <c r="C18741" s="90"/>
    </row>
    <row r="18742">
      <c r="A18742" s="101"/>
      <c r="B18742" s="90"/>
      <c r="C18742" s="90"/>
    </row>
    <row r="18743">
      <c r="A18743" s="101"/>
      <c r="B18743" s="90"/>
      <c r="C18743" s="90"/>
    </row>
    <row r="18744">
      <c r="A18744" s="101"/>
      <c r="B18744" s="90"/>
      <c r="C18744" s="90"/>
    </row>
    <row r="18745">
      <c r="A18745" s="101"/>
      <c r="B18745" s="90"/>
      <c r="C18745" s="90"/>
    </row>
    <row r="18746">
      <c r="A18746" s="101"/>
      <c r="B18746" s="90"/>
      <c r="C18746" s="90"/>
    </row>
    <row r="18747">
      <c r="A18747" s="101"/>
      <c r="B18747" s="90"/>
      <c r="C18747" s="90"/>
    </row>
    <row r="18748">
      <c r="A18748" s="101"/>
      <c r="B18748" s="90"/>
      <c r="C18748" s="90"/>
    </row>
    <row r="18749">
      <c r="A18749" s="101"/>
      <c r="B18749" s="90"/>
      <c r="C18749" s="90"/>
    </row>
    <row r="18750">
      <c r="A18750" s="101"/>
      <c r="B18750" s="90"/>
      <c r="C18750" s="90"/>
    </row>
    <row r="18751">
      <c r="A18751" s="101"/>
      <c r="B18751" s="90"/>
      <c r="C18751" s="90"/>
    </row>
    <row r="18752">
      <c r="A18752" s="101"/>
      <c r="B18752" s="90"/>
      <c r="C18752" s="90"/>
    </row>
    <row r="18753">
      <c r="A18753" s="101"/>
      <c r="B18753" s="90"/>
      <c r="C18753" s="90"/>
    </row>
    <row r="18754">
      <c r="A18754" s="101"/>
      <c r="B18754" s="90"/>
      <c r="C18754" s="90"/>
    </row>
    <row r="18755">
      <c r="A18755" s="101"/>
      <c r="B18755" s="90"/>
      <c r="C18755" s="90"/>
    </row>
    <row r="18756">
      <c r="A18756" s="101"/>
      <c r="B18756" s="90"/>
      <c r="C18756" s="90"/>
    </row>
    <row r="18757">
      <c r="A18757" s="101"/>
      <c r="B18757" s="90"/>
      <c r="C18757" s="90"/>
    </row>
    <row r="18758">
      <c r="A18758" s="101"/>
      <c r="B18758" s="90"/>
      <c r="C18758" s="90"/>
    </row>
    <row r="18759">
      <c r="A18759" s="101"/>
      <c r="B18759" s="90"/>
      <c r="C18759" s="90"/>
    </row>
    <row r="18760">
      <c r="A18760" s="101"/>
      <c r="B18760" s="90"/>
      <c r="C18760" s="90"/>
    </row>
    <row r="18761">
      <c r="A18761" s="101"/>
      <c r="B18761" s="90"/>
      <c r="C18761" s="90"/>
    </row>
    <row r="18762">
      <c r="A18762" s="101"/>
      <c r="B18762" s="90"/>
      <c r="C18762" s="90"/>
    </row>
    <row r="18763">
      <c r="A18763" s="101"/>
      <c r="B18763" s="90"/>
      <c r="C18763" s="90"/>
    </row>
    <row r="18764">
      <c r="A18764" s="101"/>
      <c r="B18764" s="90"/>
      <c r="C18764" s="90"/>
    </row>
    <row r="18765">
      <c r="A18765" s="101"/>
      <c r="B18765" s="90"/>
      <c r="C18765" s="90"/>
    </row>
    <row r="18766">
      <c r="A18766" s="101"/>
      <c r="B18766" s="90"/>
      <c r="C18766" s="90"/>
    </row>
    <row r="18767">
      <c r="A18767" s="101"/>
      <c r="B18767" s="90"/>
      <c r="C18767" s="90"/>
    </row>
    <row r="18768">
      <c r="A18768" s="101"/>
      <c r="B18768" s="90"/>
      <c r="C18768" s="90"/>
    </row>
    <row r="18769">
      <c r="A18769" s="101"/>
      <c r="B18769" s="90"/>
      <c r="C18769" s="90"/>
    </row>
    <row r="18770">
      <c r="A18770" s="101"/>
      <c r="B18770" s="90"/>
      <c r="C18770" s="90"/>
    </row>
    <row r="18771">
      <c r="A18771" s="101"/>
      <c r="B18771" s="90"/>
      <c r="C18771" s="90"/>
    </row>
    <row r="18772">
      <c r="A18772" s="101"/>
      <c r="B18772" s="90"/>
      <c r="C18772" s="90"/>
    </row>
    <row r="18773">
      <c r="A18773" s="101"/>
      <c r="B18773" s="90"/>
      <c r="C18773" s="90"/>
    </row>
    <row r="18774">
      <c r="A18774" s="101"/>
      <c r="B18774" s="90"/>
      <c r="C18774" s="90"/>
    </row>
    <row r="18775">
      <c r="A18775" s="101"/>
      <c r="B18775" s="90"/>
      <c r="C18775" s="90"/>
    </row>
    <row r="18776">
      <c r="A18776" s="101"/>
      <c r="B18776" s="90"/>
      <c r="C18776" s="90"/>
    </row>
    <row r="18777">
      <c r="A18777" s="101"/>
      <c r="B18777" s="90"/>
      <c r="C18777" s="90"/>
    </row>
    <row r="18778">
      <c r="A18778" s="101"/>
      <c r="B18778" s="90"/>
      <c r="C18778" s="90"/>
    </row>
    <row r="18779">
      <c r="A18779" s="101"/>
      <c r="B18779" s="90"/>
      <c r="C18779" s="90"/>
    </row>
    <row r="18780">
      <c r="A18780" s="101"/>
      <c r="B18780" s="90"/>
      <c r="C18780" s="90"/>
    </row>
    <row r="18781">
      <c r="A18781" s="101"/>
      <c r="B18781" s="90"/>
      <c r="C18781" s="90"/>
    </row>
    <row r="18782">
      <c r="A18782" s="101"/>
      <c r="B18782" s="90"/>
      <c r="C18782" s="90"/>
    </row>
    <row r="18783">
      <c r="A18783" s="101"/>
      <c r="B18783" s="90"/>
      <c r="C18783" s="90"/>
    </row>
    <row r="18784">
      <c r="A18784" s="101"/>
      <c r="B18784" s="90"/>
      <c r="C18784" s="90"/>
    </row>
    <row r="18785">
      <c r="A18785" s="101"/>
      <c r="B18785" s="90"/>
      <c r="C18785" s="90"/>
    </row>
    <row r="18786">
      <c r="A18786" s="101"/>
      <c r="B18786" s="90"/>
      <c r="C18786" s="90"/>
    </row>
    <row r="18787">
      <c r="A18787" s="101"/>
      <c r="B18787" s="90"/>
      <c r="C18787" s="90"/>
    </row>
    <row r="18788">
      <c r="A18788" s="101"/>
      <c r="B18788" s="90"/>
      <c r="C18788" s="90"/>
    </row>
    <row r="18789">
      <c r="A18789" s="101"/>
      <c r="B18789" s="90"/>
      <c r="C18789" s="90"/>
    </row>
    <row r="18790">
      <c r="A18790" s="101"/>
      <c r="B18790" s="90"/>
      <c r="C18790" s="90"/>
    </row>
    <row r="18791">
      <c r="A18791" s="101"/>
      <c r="B18791" s="90"/>
      <c r="C18791" s="90"/>
    </row>
    <row r="18792">
      <c r="A18792" s="101"/>
      <c r="B18792" s="90"/>
      <c r="C18792" s="90"/>
    </row>
    <row r="18793">
      <c r="A18793" s="101"/>
      <c r="B18793" s="90"/>
      <c r="C18793" s="90"/>
    </row>
    <row r="18794">
      <c r="A18794" s="101"/>
      <c r="B18794" s="90"/>
      <c r="C18794" s="90"/>
    </row>
    <row r="18795">
      <c r="A18795" s="101"/>
      <c r="B18795" s="90"/>
      <c r="C18795" s="90"/>
    </row>
    <row r="18796">
      <c r="A18796" s="101"/>
      <c r="B18796" s="90"/>
      <c r="C18796" s="90"/>
    </row>
    <row r="18797">
      <c r="A18797" s="101"/>
      <c r="B18797" s="90"/>
      <c r="C18797" s="90"/>
    </row>
    <row r="18798">
      <c r="A18798" s="101"/>
      <c r="B18798" s="90"/>
      <c r="C18798" s="90"/>
    </row>
    <row r="18799">
      <c r="A18799" s="101"/>
      <c r="B18799" s="90"/>
      <c r="C18799" s="90"/>
    </row>
    <row r="18800">
      <c r="A18800" s="101"/>
      <c r="B18800" s="90"/>
      <c r="C18800" s="90"/>
    </row>
    <row r="18801">
      <c r="A18801" s="101"/>
      <c r="B18801" s="90"/>
      <c r="C18801" s="90"/>
    </row>
    <row r="18802">
      <c r="A18802" s="101"/>
      <c r="B18802" s="90"/>
      <c r="C18802" s="90"/>
    </row>
    <row r="18803">
      <c r="A18803" s="101"/>
      <c r="B18803" s="90"/>
      <c r="C18803" s="90"/>
    </row>
    <row r="18804">
      <c r="A18804" s="101"/>
      <c r="B18804" s="90"/>
      <c r="C18804" s="90"/>
    </row>
    <row r="18805">
      <c r="A18805" s="101"/>
      <c r="B18805" s="90"/>
      <c r="C18805" s="90"/>
    </row>
    <row r="18806">
      <c r="A18806" s="101"/>
      <c r="B18806" s="90"/>
      <c r="C18806" s="90"/>
    </row>
    <row r="18807">
      <c r="A18807" s="101"/>
      <c r="B18807" s="90"/>
      <c r="C18807" s="90"/>
    </row>
    <row r="18808">
      <c r="A18808" s="101"/>
      <c r="B18808" s="90"/>
      <c r="C18808" s="90"/>
    </row>
    <row r="18809">
      <c r="A18809" s="101"/>
      <c r="B18809" s="90"/>
      <c r="C18809" s="90"/>
    </row>
    <row r="18810">
      <c r="A18810" s="101"/>
      <c r="B18810" s="90"/>
      <c r="C18810" s="90"/>
    </row>
    <row r="18811">
      <c r="A18811" s="101"/>
      <c r="B18811" s="90"/>
      <c r="C18811" s="90"/>
    </row>
    <row r="18812">
      <c r="A18812" s="101"/>
      <c r="B18812" s="90"/>
      <c r="C18812" s="90"/>
    </row>
    <row r="18813">
      <c r="A18813" s="101"/>
      <c r="B18813" s="90"/>
      <c r="C18813" s="90"/>
    </row>
    <row r="18814">
      <c r="A18814" s="101"/>
      <c r="B18814" s="90"/>
      <c r="C18814" s="90"/>
    </row>
    <row r="18815">
      <c r="A18815" s="101"/>
      <c r="B18815" s="90"/>
      <c r="C18815" s="90"/>
    </row>
    <row r="18816">
      <c r="A18816" s="101"/>
      <c r="B18816" s="90"/>
      <c r="C18816" s="90"/>
    </row>
    <row r="18817">
      <c r="A18817" s="101"/>
      <c r="B18817" s="90"/>
      <c r="C18817" s="90"/>
    </row>
    <row r="18818">
      <c r="A18818" s="101"/>
      <c r="B18818" s="90"/>
      <c r="C18818" s="90"/>
    </row>
    <row r="18819">
      <c r="A18819" s="101"/>
      <c r="B18819" s="90"/>
      <c r="C18819" s="90"/>
    </row>
    <row r="18820">
      <c r="A18820" s="101"/>
      <c r="B18820" s="90"/>
      <c r="C18820" s="90"/>
    </row>
    <row r="18821">
      <c r="A18821" s="101"/>
      <c r="B18821" s="90"/>
      <c r="C18821" s="90"/>
    </row>
    <row r="18822">
      <c r="A18822" s="101"/>
      <c r="B18822" s="90"/>
      <c r="C18822" s="90"/>
    </row>
    <row r="18823">
      <c r="A18823" s="101"/>
      <c r="B18823" s="90"/>
      <c r="C18823" s="90"/>
    </row>
    <row r="18824">
      <c r="A18824" s="101"/>
      <c r="B18824" s="90"/>
      <c r="C18824" s="90"/>
    </row>
    <row r="18825">
      <c r="A18825" s="101"/>
      <c r="B18825" s="90"/>
      <c r="C18825" s="90"/>
    </row>
    <row r="18826">
      <c r="A18826" s="101"/>
      <c r="B18826" s="90"/>
      <c r="C18826" s="90"/>
    </row>
    <row r="18827">
      <c r="A18827" s="101"/>
      <c r="B18827" s="90"/>
      <c r="C18827" s="90"/>
    </row>
    <row r="18828">
      <c r="A18828" s="101"/>
      <c r="B18828" s="90"/>
      <c r="C18828" s="90"/>
    </row>
    <row r="18829">
      <c r="A18829" s="101"/>
      <c r="B18829" s="90"/>
      <c r="C18829" s="90"/>
    </row>
    <row r="18830">
      <c r="A18830" s="101"/>
      <c r="B18830" s="90"/>
      <c r="C18830" s="90"/>
    </row>
    <row r="18831">
      <c r="A18831" s="101"/>
      <c r="B18831" s="90"/>
      <c r="C18831" s="90"/>
    </row>
    <row r="18832">
      <c r="A18832" s="101"/>
      <c r="B18832" s="90"/>
      <c r="C18832" s="90"/>
    </row>
    <row r="18833">
      <c r="A18833" s="101"/>
      <c r="B18833" s="90"/>
      <c r="C18833" s="90"/>
    </row>
    <row r="18834">
      <c r="A18834" s="101"/>
      <c r="B18834" s="90"/>
      <c r="C18834" s="90"/>
    </row>
    <row r="18835">
      <c r="A18835" s="101"/>
      <c r="B18835" s="90"/>
      <c r="C18835" s="90"/>
    </row>
    <row r="18836">
      <c r="A18836" s="101"/>
      <c r="B18836" s="90"/>
      <c r="C18836" s="90"/>
    </row>
    <row r="18837">
      <c r="A18837" s="101"/>
      <c r="B18837" s="90"/>
      <c r="C18837" s="90"/>
    </row>
    <row r="18838">
      <c r="A18838" s="101"/>
      <c r="B18838" s="90"/>
      <c r="C18838" s="90"/>
    </row>
    <row r="18839">
      <c r="A18839" s="101"/>
      <c r="B18839" s="90"/>
      <c r="C18839" s="90"/>
    </row>
    <row r="18840">
      <c r="A18840" s="101"/>
      <c r="B18840" s="90"/>
      <c r="C18840" s="90"/>
    </row>
    <row r="18841">
      <c r="A18841" s="101"/>
      <c r="B18841" s="90"/>
      <c r="C18841" s="90"/>
    </row>
    <row r="18842">
      <c r="A18842" s="101"/>
      <c r="B18842" s="90"/>
      <c r="C18842" s="90"/>
    </row>
    <row r="18843">
      <c r="A18843" s="101"/>
      <c r="B18843" s="90"/>
      <c r="C18843" s="90"/>
    </row>
    <row r="18844">
      <c r="A18844" s="101"/>
      <c r="B18844" s="90"/>
      <c r="C18844" s="90"/>
    </row>
    <row r="18845">
      <c r="A18845" s="101"/>
      <c r="B18845" s="90"/>
      <c r="C18845" s="90"/>
    </row>
    <row r="18846">
      <c r="A18846" s="101"/>
      <c r="B18846" s="90"/>
      <c r="C18846" s="90"/>
    </row>
    <row r="18847">
      <c r="A18847" s="101"/>
      <c r="B18847" s="90"/>
      <c r="C18847" s="90"/>
    </row>
    <row r="18848">
      <c r="A18848" s="101"/>
      <c r="B18848" s="90"/>
      <c r="C18848" s="90"/>
    </row>
    <row r="18849">
      <c r="A18849" s="101"/>
      <c r="B18849" s="90"/>
      <c r="C18849" s="90"/>
    </row>
    <row r="18850">
      <c r="A18850" s="101"/>
      <c r="B18850" s="90"/>
      <c r="C18850" s="90"/>
    </row>
    <row r="18851">
      <c r="A18851" s="101"/>
      <c r="B18851" s="90"/>
      <c r="C18851" s="90"/>
    </row>
    <row r="18852">
      <c r="A18852" s="101"/>
      <c r="B18852" s="90"/>
      <c r="C18852" s="90"/>
    </row>
    <row r="18853">
      <c r="A18853" s="101"/>
      <c r="B18853" s="90"/>
      <c r="C18853" s="90"/>
    </row>
    <row r="18854">
      <c r="A18854" s="101"/>
      <c r="B18854" s="90"/>
      <c r="C18854" s="90"/>
    </row>
    <row r="18855">
      <c r="A18855" s="101"/>
      <c r="B18855" s="90"/>
      <c r="C18855" s="90"/>
    </row>
    <row r="18856">
      <c r="A18856" s="101"/>
      <c r="B18856" s="90"/>
      <c r="C18856" s="90"/>
    </row>
    <row r="18857">
      <c r="A18857" s="101"/>
      <c r="B18857" s="90"/>
      <c r="C18857" s="90"/>
    </row>
    <row r="18858">
      <c r="A18858" s="101"/>
      <c r="B18858" s="90"/>
      <c r="C18858" s="90"/>
    </row>
    <row r="18859">
      <c r="A18859" s="101"/>
      <c r="B18859" s="90"/>
      <c r="C18859" s="90"/>
    </row>
    <row r="18860">
      <c r="A18860" s="101"/>
      <c r="B18860" s="90"/>
      <c r="C18860" s="90"/>
    </row>
    <row r="18861">
      <c r="A18861" s="101"/>
      <c r="B18861" s="90"/>
      <c r="C18861" s="90"/>
    </row>
    <row r="18862">
      <c r="A18862" s="101"/>
      <c r="B18862" s="90"/>
      <c r="C18862" s="90"/>
    </row>
    <row r="18863">
      <c r="A18863" s="101"/>
      <c r="B18863" s="90"/>
      <c r="C18863" s="90"/>
    </row>
    <row r="18864">
      <c r="A18864" s="101"/>
      <c r="B18864" s="90"/>
      <c r="C18864" s="90"/>
    </row>
    <row r="18865">
      <c r="A18865" s="101"/>
      <c r="B18865" s="90"/>
      <c r="C18865" s="90"/>
    </row>
    <row r="18866">
      <c r="A18866" s="101"/>
      <c r="B18866" s="90"/>
      <c r="C18866" s="90"/>
    </row>
    <row r="18867">
      <c r="A18867" s="101"/>
      <c r="B18867" s="90"/>
      <c r="C18867" s="90"/>
    </row>
    <row r="18868">
      <c r="A18868" s="101"/>
      <c r="B18868" s="90"/>
      <c r="C18868" s="90"/>
    </row>
    <row r="18869">
      <c r="A18869" s="101"/>
      <c r="B18869" s="90"/>
      <c r="C18869" s="90"/>
    </row>
    <row r="18870">
      <c r="A18870" s="101"/>
      <c r="B18870" s="90"/>
      <c r="C18870" s="90"/>
    </row>
    <row r="18871">
      <c r="A18871" s="101"/>
      <c r="B18871" s="90"/>
      <c r="C18871" s="90"/>
    </row>
    <row r="18872">
      <c r="A18872" s="101"/>
      <c r="B18872" s="90"/>
      <c r="C18872" s="90"/>
    </row>
    <row r="18873">
      <c r="A18873" s="101"/>
      <c r="B18873" s="90"/>
      <c r="C18873" s="90"/>
    </row>
    <row r="18874">
      <c r="A18874" s="101"/>
      <c r="B18874" s="90"/>
      <c r="C18874" s="90"/>
    </row>
    <row r="18875">
      <c r="A18875" s="101"/>
      <c r="B18875" s="90"/>
      <c r="C18875" s="90"/>
    </row>
    <row r="18876">
      <c r="A18876" s="101"/>
      <c r="B18876" s="90"/>
      <c r="C18876" s="90"/>
    </row>
    <row r="18877">
      <c r="A18877" s="101"/>
      <c r="B18877" s="90"/>
      <c r="C18877" s="90"/>
    </row>
    <row r="18878">
      <c r="A18878" s="101"/>
      <c r="B18878" s="90"/>
      <c r="C18878" s="90"/>
    </row>
    <row r="18879">
      <c r="A18879" s="101"/>
      <c r="B18879" s="90"/>
      <c r="C18879" s="90"/>
    </row>
    <row r="18880">
      <c r="A18880" s="101"/>
      <c r="B18880" s="90"/>
      <c r="C18880" s="90"/>
    </row>
    <row r="18881">
      <c r="A18881" s="101"/>
      <c r="B18881" s="90"/>
      <c r="C18881" s="90"/>
    </row>
    <row r="18882">
      <c r="A18882" s="101"/>
      <c r="B18882" s="90"/>
      <c r="C18882" s="90"/>
    </row>
    <row r="18883">
      <c r="A18883" s="101"/>
      <c r="B18883" s="90"/>
      <c r="C18883" s="90"/>
    </row>
    <row r="18884">
      <c r="A18884" s="101"/>
      <c r="B18884" s="90"/>
      <c r="C18884" s="90"/>
    </row>
    <row r="18885">
      <c r="A18885" s="101"/>
      <c r="B18885" s="90"/>
      <c r="C18885" s="90"/>
    </row>
    <row r="18886">
      <c r="A18886" s="101"/>
      <c r="B18886" s="90"/>
      <c r="C18886" s="90"/>
    </row>
    <row r="18887">
      <c r="A18887" s="101"/>
      <c r="B18887" s="90"/>
      <c r="C18887" s="90"/>
    </row>
    <row r="18888">
      <c r="A18888" s="101"/>
      <c r="B18888" s="90"/>
      <c r="C18888" s="90"/>
    </row>
    <row r="18889">
      <c r="A18889" s="101"/>
      <c r="B18889" s="90"/>
      <c r="C18889" s="90"/>
    </row>
    <row r="18890">
      <c r="A18890" s="101"/>
      <c r="B18890" s="90"/>
      <c r="C18890" s="90"/>
    </row>
    <row r="18891">
      <c r="A18891" s="101"/>
      <c r="B18891" s="90"/>
      <c r="C18891" s="90"/>
    </row>
    <row r="18892">
      <c r="A18892" s="101"/>
      <c r="B18892" s="90"/>
      <c r="C18892" s="90"/>
    </row>
    <row r="18893">
      <c r="A18893" s="101"/>
      <c r="B18893" s="90"/>
      <c r="C18893" s="90"/>
    </row>
    <row r="18894">
      <c r="A18894" s="101"/>
      <c r="B18894" s="90"/>
      <c r="C18894" s="90"/>
    </row>
    <row r="18895">
      <c r="A18895" s="101"/>
      <c r="B18895" s="90"/>
      <c r="C18895" s="90"/>
    </row>
    <row r="18896">
      <c r="A18896" s="101"/>
      <c r="B18896" s="90"/>
      <c r="C18896" s="90"/>
    </row>
    <row r="18897">
      <c r="A18897" s="101"/>
      <c r="B18897" s="90"/>
      <c r="C18897" s="90"/>
    </row>
    <row r="18898">
      <c r="A18898" s="101"/>
      <c r="B18898" s="90"/>
      <c r="C18898" s="90"/>
    </row>
    <row r="18899">
      <c r="A18899" s="101"/>
      <c r="B18899" s="90"/>
      <c r="C18899" s="90"/>
    </row>
    <row r="18900">
      <c r="A18900" s="101"/>
      <c r="B18900" s="90"/>
      <c r="C18900" s="90"/>
    </row>
    <row r="18901">
      <c r="A18901" s="101"/>
      <c r="B18901" s="90"/>
      <c r="C18901" s="90"/>
    </row>
    <row r="18902">
      <c r="A18902" s="101"/>
      <c r="B18902" s="90"/>
      <c r="C18902" s="90"/>
    </row>
    <row r="18903">
      <c r="A18903" s="101"/>
      <c r="B18903" s="90"/>
      <c r="C18903" s="90"/>
    </row>
    <row r="18904">
      <c r="A18904" s="101"/>
      <c r="B18904" s="90"/>
      <c r="C18904" s="90"/>
    </row>
    <row r="18905">
      <c r="A18905" s="101"/>
      <c r="B18905" s="90"/>
      <c r="C18905" s="90"/>
    </row>
    <row r="18906">
      <c r="A18906" s="101"/>
      <c r="B18906" s="90"/>
      <c r="C18906" s="90"/>
    </row>
    <row r="18907">
      <c r="A18907" s="101"/>
      <c r="B18907" s="90"/>
      <c r="C18907" s="90"/>
    </row>
    <row r="18908">
      <c r="A18908" s="101"/>
      <c r="B18908" s="90"/>
      <c r="C18908" s="90"/>
    </row>
    <row r="18909">
      <c r="A18909" s="101"/>
      <c r="B18909" s="90"/>
      <c r="C18909" s="90"/>
    </row>
    <row r="18910">
      <c r="A18910" s="101"/>
      <c r="B18910" s="90"/>
      <c r="C18910" s="90"/>
    </row>
    <row r="18911">
      <c r="A18911" s="101"/>
      <c r="B18911" s="90"/>
      <c r="C18911" s="90"/>
    </row>
    <row r="18912">
      <c r="A18912" s="101"/>
      <c r="B18912" s="90"/>
      <c r="C18912" s="90"/>
    </row>
    <row r="18913">
      <c r="A18913" s="101"/>
      <c r="B18913" s="90"/>
      <c r="C18913" s="90"/>
    </row>
    <row r="18914">
      <c r="A18914" s="101"/>
      <c r="B18914" s="90"/>
      <c r="C18914" s="90"/>
    </row>
    <row r="18915">
      <c r="A18915" s="101"/>
      <c r="B18915" s="90"/>
      <c r="C18915" s="90"/>
    </row>
    <row r="18916">
      <c r="A18916" s="101"/>
      <c r="B18916" s="90"/>
      <c r="C18916" s="90"/>
    </row>
    <row r="18917">
      <c r="A18917" s="101"/>
      <c r="B18917" s="90"/>
      <c r="C18917" s="90"/>
    </row>
    <row r="18918">
      <c r="A18918" s="101"/>
      <c r="B18918" s="90"/>
      <c r="C18918" s="90"/>
    </row>
    <row r="18919">
      <c r="A18919" s="101"/>
      <c r="B18919" s="90"/>
      <c r="C18919" s="90"/>
    </row>
    <row r="18920">
      <c r="A18920" s="101"/>
      <c r="B18920" s="90"/>
      <c r="C18920" s="90"/>
    </row>
    <row r="18921">
      <c r="A18921" s="101"/>
      <c r="B18921" s="90"/>
      <c r="C18921" s="90"/>
    </row>
    <row r="18922">
      <c r="A18922" s="101"/>
      <c r="B18922" s="90"/>
      <c r="C18922" s="90"/>
    </row>
    <row r="18923">
      <c r="A18923" s="101"/>
      <c r="B18923" s="90"/>
      <c r="C18923" s="90"/>
    </row>
    <row r="18924">
      <c r="A18924" s="101"/>
      <c r="B18924" s="90"/>
      <c r="C18924" s="90"/>
    </row>
    <row r="18925">
      <c r="A18925" s="101"/>
      <c r="B18925" s="90"/>
      <c r="C18925" s="90"/>
    </row>
    <row r="18926">
      <c r="A18926" s="101"/>
      <c r="B18926" s="90"/>
      <c r="C18926" s="90"/>
    </row>
    <row r="18927">
      <c r="A18927" s="101"/>
      <c r="B18927" s="90"/>
      <c r="C18927" s="90"/>
    </row>
    <row r="18928">
      <c r="A18928" s="101"/>
      <c r="B18928" s="90"/>
      <c r="C18928" s="90"/>
    </row>
    <row r="18929">
      <c r="A18929" s="101"/>
      <c r="B18929" s="90"/>
      <c r="C18929" s="90"/>
    </row>
    <row r="18930">
      <c r="A18930" s="101"/>
      <c r="B18930" s="90"/>
      <c r="C18930" s="90"/>
    </row>
    <row r="18931">
      <c r="A18931" s="101"/>
      <c r="B18931" s="90"/>
      <c r="C18931" s="90"/>
    </row>
    <row r="18932">
      <c r="A18932" s="101"/>
      <c r="B18932" s="90"/>
      <c r="C18932" s="90"/>
    </row>
    <row r="18933">
      <c r="A18933" s="101"/>
      <c r="B18933" s="90"/>
      <c r="C18933" s="90"/>
    </row>
    <row r="18934">
      <c r="A18934" s="101"/>
      <c r="B18934" s="90"/>
      <c r="C18934" s="90"/>
    </row>
    <row r="18935">
      <c r="A18935" s="101"/>
      <c r="B18935" s="90"/>
      <c r="C18935" s="90"/>
    </row>
    <row r="18936">
      <c r="A18936" s="101"/>
      <c r="B18936" s="90"/>
      <c r="C18936" s="90"/>
    </row>
    <row r="18937">
      <c r="A18937" s="101"/>
      <c r="B18937" s="90"/>
      <c r="C18937" s="90"/>
    </row>
    <row r="18938">
      <c r="A18938" s="101"/>
      <c r="B18938" s="90"/>
      <c r="C18938" s="90"/>
    </row>
    <row r="18939">
      <c r="A18939" s="101"/>
      <c r="B18939" s="90"/>
      <c r="C18939" s="90"/>
    </row>
    <row r="18940">
      <c r="A18940" s="101"/>
      <c r="B18940" s="90"/>
      <c r="C18940" s="90"/>
    </row>
    <row r="18941">
      <c r="A18941" s="101"/>
      <c r="B18941" s="90"/>
      <c r="C18941" s="90"/>
    </row>
    <row r="18942">
      <c r="A18942" s="101"/>
      <c r="B18942" s="90"/>
      <c r="C18942" s="90"/>
    </row>
    <row r="18943">
      <c r="A18943" s="101"/>
      <c r="B18943" s="90"/>
      <c r="C18943" s="90"/>
    </row>
    <row r="18944">
      <c r="A18944" s="101"/>
      <c r="B18944" s="90"/>
      <c r="C18944" s="90"/>
    </row>
    <row r="18945">
      <c r="A18945" s="101"/>
      <c r="B18945" s="90"/>
      <c r="C18945" s="90"/>
    </row>
    <row r="18946">
      <c r="A18946" s="101"/>
      <c r="B18946" s="90"/>
      <c r="C18946" s="90"/>
    </row>
    <row r="18947">
      <c r="A18947" s="101"/>
      <c r="B18947" s="90"/>
      <c r="C18947" s="90"/>
    </row>
    <row r="18948">
      <c r="A18948" s="101"/>
      <c r="B18948" s="90"/>
      <c r="C18948" s="90"/>
    </row>
    <row r="18949">
      <c r="A18949" s="101"/>
      <c r="B18949" s="90"/>
      <c r="C18949" s="90"/>
    </row>
    <row r="18950">
      <c r="A18950" s="101"/>
      <c r="B18950" s="90"/>
      <c r="C18950" s="90"/>
    </row>
    <row r="18951">
      <c r="A18951" s="101"/>
      <c r="B18951" s="90"/>
      <c r="C18951" s="90"/>
    </row>
    <row r="18952">
      <c r="A18952" s="101"/>
      <c r="B18952" s="90"/>
      <c r="C18952" s="90"/>
    </row>
    <row r="18953">
      <c r="A18953" s="101"/>
      <c r="B18953" s="90"/>
      <c r="C18953" s="90"/>
    </row>
    <row r="18954">
      <c r="A18954" s="101"/>
      <c r="B18954" s="90"/>
      <c r="C18954" s="90"/>
    </row>
    <row r="18955">
      <c r="A18955" s="101"/>
      <c r="B18955" s="90"/>
      <c r="C18955" s="90"/>
    </row>
    <row r="18956">
      <c r="A18956" s="101"/>
      <c r="B18956" s="90"/>
      <c r="C18956" s="90"/>
    </row>
    <row r="18957">
      <c r="A18957" s="101"/>
      <c r="B18957" s="90"/>
      <c r="C18957" s="90"/>
    </row>
    <row r="18958">
      <c r="A18958" s="101"/>
      <c r="B18958" s="90"/>
      <c r="C18958" s="90"/>
    </row>
    <row r="18959">
      <c r="A18959" s="101"/>
      <c r="B18959" s="90"/>
      <c r="C18959" s="90"/>
    </row>
    <row r="18960">
      <c r="A18960" s="101"/>
      <c r="B18960" s="90"/>
      <c r="C18960" s="90"/>
    </row>
    <row r="18961">
      <c r="A18961" s="101"/>
      <c r="B18961" s="90"/>
      <c r="C18961" s="90"/>
    </row>
    <row r="18962">
      <c r="A18962" s="101"/>
      <c r="B18962" s="90"/>
      <c r="C18962" s="90"/>
    </row>
    <row r="18963">
      <c r="A18963" s="101"/>
      <c r="B18963" s="90"/>
      <c r="C18963" s="90"/>
    </row>
    <row r="18964">
      <c r="A18964" s="101"/>
      <c r="B18964" s="90"/>
      <c r="C18964" s="90"/>
    </row>
    <row r="18965">
      <c r="A18965" s="101"/>
      <c r="B18965" s="90"/>
      <c r="C18965" s="90"/>
    </row>
    <row r="18966">
      <c r="A18966" s="101"/>
      <c r="B18966" s="90"/>
      <c r="C18966" s="90"/>
    </row>
    <row r="18967">
      <c r="A18967" s="101"/>
      <c r="B18967" s="90"/>
      <c r="C18967" s="90"/>
    </row>
    <row r="18968">
      <c r="A18968" s="101"/>
      <c r="B18968" s="90"/>
      <c r="C18968" s="90"/>
    </row>
    <row r="18969">
      <c r="A18969" s="101"/>
      <c r="B18969" s="90"/>
      <c r="C18969" s="90"/>
    </row>
    <row r="18970">
      <c r="A18970" s="101"/>
      <c r="B18970" s="90"/>
      <c r="C18970" s="90"/>
    </row>
    <row r="18971">
      <c r="A18971" s="101"/>
      <c r="B18971" s="90"/>
      <c r="C18971" s="90"/>
    </row>
    <row r="18972">
      <c r="A18972" s="101"/>
      <c r="B18972" s="90"/>
      <c r="C18972" s="90"/>
    </row>
    <row r="18973">
      <c r="A18973" s="101"/>
      <c r="B18973" s="90"/>
      <c r="C18973" s="90"/>
    </row>
    <row r="18974">
      <c r="A18974" s="101"/>
      <c r="B18974" s="90"/>
      <c r="C18974" s="90"/>
    </row>
    <row r="18975">
      <c r="A18975" s="101"/>
      <c r="B18975" s="90"/>
      <c r="C18975" s="90"/>
    </row>
    <row r="18976">
      <c r="A18976" s="101"/>
      <c r="B18976" s="90"/>
      <c r="C18976" s="90"/>
    </row>
    <row r="18977">
      <c r="A18977" s="101"/>
      <c r="B18977" s="90"/>
      <c r="C18977" s="90"/>
    </row>
    <row r="18978">
      <c r="A18978" s="101"/>
      <c r="B18978" s="90"/>
      <c r="C18978" s="90"/>
    </row>
    <row r="18979">
      <c r="A18979" s="101"/>
      <c r="B18979" s="90"/>
      <c r="C18979" s="90"/>
    </row>
    <row r="18980">
      <c r="A18980" s="101"/>
      <c r="B18980" s="90"/>
      <c r="C18980" s="90"/>
    </row>
    <row r="18981">
      <c r="A18981" s="101"/>
      <c r="B18981" s="90"/>
      <c r="C18981" s="90"/>
    </row>
    <row r="18982">
      <c r="A18982" s="101"/>
      <c r="B18982" s="90"/>
      <c r="C18982" s="90"/>
    </row>
    <row r="18983">
      <c r="A18983" s="101"/>
      <c r="B18983" s="90"/>
      <c r="C18983" s="90"/>
    </row>
    <row r="18984">
      <c r="A18984" s="101"/>
      <c r="B18984" s="90"/>
      <c r="C18984" s="90"/>
    </row>
    <row r="18985">
      <c r="A18985" s="101"/>
      <c r="B18985" s="90"/>
      <c r="C18985" s="90"/>
    </row>
    <row r="18986">
      <c r="A18986" s="101"/>
      <c r="B18986" s="90"/>
      <c r="C18986" s="90"/>
    </row>
    <row r="18987">
      <c r="A18987" s="101"/>
      <c r="B18987" s="90"/>
      <c r="C18987" s="90"/>
    </row>
    <row r="18988">
      <c r="A18988" s="101"/>
      <c r="B18988" s="90"/>
      <c r="C18988" s="90"/>
    </row>
    <row r="18989">
      <c r="A18989" s="101"/>
      <c r="B18989" s="90"/>
      <c r="C18989" s="90"/>
    </row>
    <row r="18990">
      <c r="A18990" s="101"/>
      <c r="B18990" s="90"/>
      <c r="C18990" s="90"/>
    </row>
    <row r="18991">
      <c r="A18991" s="101"/>
      <c r="B18991" s="90"/>
      <c r="C18991" s="90"/>
    </row>
    <row r="18992">
      <c r="A18992" s="101"/>
      <c r="B18992" s="90"/>
      <c r="C18992" s="90"/>
    </row>
    <row r="18993">
      <c r="A18993" s="101"/>
      <c r="B18993" s="90"/>
      <c r="C18993" s="90"/>
    </row>
    <row r="18994">
      <c r="A18994" s="101"/>
      <c r="B18994" s="90"/>
      <c r="C18994" s="90"/>
    </row>
    <row r="18995">
      <c r="A18995" s="101"/>
      <c r="B18995" s="90"/>
      <c r="C18995" s="90"/>
    </row>
    <row r="18996">
      <c r="A18996" s="101"/>
      <c r="B18996" s="90"/>
      <c r="C18996" s="90"/>
    </row>
    <row r="18997">
      <c r="A18997" s="101"/>
      <c r="B18997" s="90"/>
      <c r="C18997" s="90"/>
    </row>
    <row r="18998">
      <c r="A18998" s="101"/>
      <c r="B18998" s="90"/>
      <c r="C18998" s="90"/>
    </row>
    <row r="18999">
      <c r="A18999" s="101"/>
      <c r="B18999" s="90"/>
      <c r="C18999" s="90"/>
    </row>
    <row r="19000">
      <c r="A19000" s="101"/>
      <c r="B19000" s="90"/>
      <c r="C19000" s="90"/>
    </row>
    <row r="19001">
      <c r="A19001" s="101"/>
      <c r="B19001" s="90"/>
      <c r="C19001" s="90"/>
    </row>
    <row r="19002">
      <c r="A19002" s="101"/>
      <c r="B19002" s="90"/>
      <c r="C19002" s="90"/>
    </row>
    <row r="19003">
      <c r="A19003" s="101"/>
      <c r="B19003" s="90"/>
      <c r="C19003" s="90"/>
    </row>
    <row r="19004">
      <c r="A19004" s="101"/>
      <c r="B19004" s="90"/>
      <c r="C19004" s="90"/>
    </row>
    <row r="19005">
      <c r="A19005" s="101"/>
      <c r="B19005" s="90"/>
      <c r="C19005" s="90"/>
    </row>
    <row r="19006">
      <c r="A19006" s="101"/>
      <c r="B19006" s="90"/>
      <c r="C19006" s="90"/>
    </row>
    <row r="19007">
      <c r="A19007" s="101"/>
      <c r="B19007" s="90"/>
      <c r="C19007" s="90"/>
    </row>
    <row r="19008">
      <c r="A19008" s="101"/>
      <c r="B19008" s="90"/>
      <c r="C19008" s="90"/>
    </row>
    <row r="19009">
      <c r="A19009" s="101"/>
      <c r="B19009" s="90"/>
      <c r="C19009" s="90"/>
    </row>
    <row r="19010">
      <c r="A19010" s="101"/>
      <c r="B19010" s="90"/>
      <c r="C19010" s="90"/>
    </row>
    <row r="19011">
      <c r="A19011" s="101"/>
      <c r="B19011" s="90"/>
      <c r="C19011" s="90"/>
    </row>
    <row r="19012">
      <c r="A19012" s="101"/>
      <c r="B19012" s="90"/>
      <c r="C19012" s="90"/>
    </row>
    <row r="19013">
      <c r="A19013" s="101"/>
      <c r="B19013" s="90"/>
      <c r="C19013" s="90"/>
    </row>
    <row r="19014">
      <c r="A19014" s="101"/>
      <c r="B19014" s="90"/>
      <c r="C19014" s="90"/>
    </row>
    <row r="19015">
      <c r="A19015" s="101"/>
      <c r="B19015" s="90"/>
      <c r="C19015" s="90"/>
    </row>
    <row r="19016">
      <c r="A19016" s="101"/>
      <c r="B19016" s="90"/>
      <c r="C19016" s="90"/>
    </row>
    <row r="19017">
      <c r="A19017" s="101"/>
      <c r="B19017" s="90"/>
      <c r="C19017" s="90"/>
    </row>
    <row r="19018">
      <c r="A19018" s="101"/>
      <c r="B19018" s="90"/>
      <c r="C19018" s="90"/>
    </row>
    <row r="19019">
      <c r="A19019" s="101"/>
      <c r="B19019" s="90"/>
      <c r="C19019" s="90"/>
    </row>
    <row r="19020">
      <c r="A19020" s="101"/>
      <c r="B19020" s="90"/>
      <c r="C19020" s="90"/>
    </row>
    <row r="19021">
      <c r="A19021" s="101"/>
      <c r="B19021" s="90"/>
      <c r="C19021" s="90"/>
    </row>
    <row r="19022">
      <c r="A19022" s="101"/>
      <c r="B19022" s="90"/>
      <c r="C19022" s="90"/>
    </row>
    <row r="19023">
      <c r="A19023" s="101"/>
      <c r="B19023" s="90"/>
      <c r="C19023" s="90"/>
    </row>
    <row r="19024">
      <c r="A19024" s="101"/>
      <c r="B19024" s="90"/>
      <c r="C19024" s="90"/>
    </row>
    <row r="19025">
      <c r="A19025" s="101"/>
      <c r="B19025" s="90"/>
      <c r="C19025" s="90"/>
    </row>
    <row r="19026">
      <c r="A19026" s="101"/>
      <c r="B19026" s="90"/>
      <c r="C19026" s="90"/>
    </row>
    <row r="19027">
      <c r="A19027" s="101"/>
      <c r="B19027" s="90"/>
      <c r="C19027" s="90"/>
    </row>
    <row r="19028">
      <c r="A19028" s="101"/>
      <c r="B19028" s="90"/>
      <c r="C19028" s="90"/>
    </row>
    <row r="19029">
      <c r="A19029" s="101"/>
      <c r="B19029" s="90"/>
      <c r="C19029" s="90"/>
    </row>
    <row r="19030">
      <c r="A19030" s="101"/>
      <c r="B19030" s="90"/>
      <c r="C19030" s="90"/>
    </row>
    <row r="19031">
      <c r="A19031" s="101"/>
      <c r="B19031" s="90"/>
      <c r="C19031" s="90"/>
    </row>
    <row r="19032">
      <c r="A19032" s="101"/>
      <c r="B19032" s="90"/>
      <c r="C19032" s="90"/>
    </row>
    <row r="19033">
      <c r="A19033" s="101"/>
      <c r="B19033" s="90"/>
      <c r="C19033" s="90"/>
    </row>
    <row r="19034">
      <c r="A19034" s="101"/>
      <c r="B19034" s="90"/>
      <c r="C19034" s="90"/>
    </row>
    <row r="19035">
      <c r="A19035" s="101"/>
      <c r="B19035" s="90"/>
      <c r="C19035" s="90"/>
    </row>
    <row r="19036">
      <c r="A19036" s="101"/>
      <c r="B19036" s="90"/>
      <c r="C19036" s="90"/>
    </row>
    <row r="19037">
      <c r="A19037" s="101"/>
      <c r="B19037" s="90"/>
      <c r="C19037" s="90"/>
    </row>
    <row r="19038">
      <c r="A19038" s="101"/>
      <c r="B19038" s="90"/>
      <c r="C19038" s="90"/>
    </row>
    <row r="19039">
      <c r="A19039" s="101"/>
      <c r="B19039" s="90"/>
      <c r="C19039" s="90"/>
    </row>
    <row r="19040">
      <c r="A19040" s="101"/>
      <c r="B19040" s="90"/>
      <c r="C19040" s="90"/>
    </row>
    <row r="19041">
      <c r="A19041" s="101"/>
      <c r="B19041" s="90"/>
      <c r="C19041" s="90"/>
    </row>
    <row r="19042">
      <c r="A19042" s="101"/>
      <c r="B19042" s="90"/>
      <c r="C19042" s="90"/>
    </row>
    <row r="19043">
      <c r="A19043" s="101"/>
      <c r="B19043" s="90"/>
      <c r="C19043" s="90"/>
    </row>
    <row r="19044">
      <c r="A19044" s="101"/>
      <c r="B19044" s="90"/>
      <c r="C19044" s="90"/>
    </row>
    <row r="19045">
      <c r="A19045" s="101"/>
      <c r="B19045" s="90"/>
      <c r="C19045" s="90"/>
    </row>
    <row r="19046">
      <c r="A19046" s="101"/>
      <c r="B19046" s="90"/>
      <c r="C19046" s="90"/>
    </row>
    <row r="19047">
      <c r="A19047" s="101"/>
      <c r="B19047" s="90"/>
      <c r="C19047" s="90"/>
    </row>
    <row r="19048">
      <c r="A19048" s="101"/>
      <c r="B19048" s="90"/>
      <c r="C19048" s="90"/>
    </row>
    <row r="19049">
      <c r="A19049" s="101"/>
      <c r="B19049" s="90"/>
      <c r="C19049" s="90"/>
    </row>
    <row r="19050">
      <c r="A19050" s="101"/>
      <c r="B19050" s="90"/>
      <c r="C19050" s="90"/>
    </row>
    <row r="19051">
      <c r="A19051" s="101"/>
      <c r="B19051" s="90"/>
      <c r="C19051" s="90"/>
    </row>
    <row r="19052">
      <c r="A19052" s="101"/>
      <c r="B19052" s="90"/>
      <c r="C19052" s="90"/>
    </row>
    <row r="19053">
      <c r="A19053" s="101"/>
      <c r="B19053" s="90"/>
      <c r="C19053" s="90"/>
    </row>
    <row r="19054">
      <c r="A19054" s="101"/>
      <c r="B19054" s="90"/>
      <c r="C19054" s="90"/>
    </row>
    <row r="19055">
      <c r="A19055" s="101"/>
      <c r="B19055" s="90"/>
      <c r="C19055" s="90"/>
    </row>
    <row r="19056">
      <c r="A19056" s="101"/>
      <c r="B19056" s="90"/>
      <c r="C19056" s="90"/>
    </row>
    <row r="19057">
      <c r="A19057" s="101"/>
      <c r="B19057" s="90"/>
      <c r="C19057" s="90"/>
    </row>
    <row r="19058">
      <c r="A19058" s="101"/>
      <c r="B19058" s="90"/>
      <c r="C19058" s="90"/>
    </row>
    <row r="19059">
      <c r="A19059" s="101"/>
      <c r="B19059" s="90"/>
      <c r="C19059" s="90"/>
    </row>
    <row r="19060">
      <c r="A19060" s="101"/>
      <c r="B19060" s="90"/>
      <c r="C19060" s="90"/>
    </row>
    <row r="19061">
      <c r="A19061" s="101"/>
      <c r="B19061" s="90"/>
      <c r="C19061" s="90"/>
    </row>
    <row r="19062">
      <c r="A19062" s="101"/>
      <c r="B19062" s="90"/>
      <c r="C19062" s="90"/>
    </row>
    <row r="19063">
      <c r="A19063" s="101"/>
      <c r="B19063" s="90"/>
      <c r="C19063" s="90"/>
    </row>
    <row r="19064">
      <c r="A19064" s="101"/>
      <c r="B19064" s="90"/>
      <c r="C19064" s="90"/>
    </row>
    <row r="19065">
      <c r="A19065" s="101"/>
      <c r="B19065" s="90"/>
      <c r="C19065" s="90"/>
    </row>
    <row r="19066">
      <c r="A19066" s="101"/>
      <c r="B19066" s="90"/>
      <c r="C19066" s="90"/>
    </row>
    <row r="19067">
      <c r="A19067" s="101"/>
      <c r="B19067" s="90"/>
      <c r="C19067" s="90"/>
    </row>
    <row r="19068">
      <c r="A19068" s="101"/>
      <c r="B19068" s="90"/>
      <c r="C19068" s="90"/>
    </row>
    <row r="19069">
      <c r="A19069" s="101"/>
      <c r="B19069" s="90"/>
      <c r="C19069" s="90"/>
    </row>
    <row r="19070">
      <c r="A19070" s="101"/>
      <c r="B19070" s="90"/>
      <c r="C19070" s="90"/>
    </row>
    <row r="19071">
      <c r="A19071" s="101"/>
      <c r="B19071" s="90"/>
      <c r="C19071" s="90"/>
    </row>
    <row r="19072">
      <c r="A19072" s="101"/>
      <c r="B19072" s="90"/>
      <c r="C19072" s="90"/>
    </row>
    <row r="19073">
      <c r="A19073" s="101"/>
      <c r="B19073" s="90"/>
      <c r="C19073" s="90"/>
    </row>
    <row r="19074">
      <c r="A19074" s="101"/>
      <c r="B19074" s="90"/>
      <c r="C19074" s="90"/>
    </row>
    <row r="19075">
      <c r="A19075" s="101"/>
      <c r="B19075" s="90"/>
      <c r="C19075" s="90"/>
    </row>
    <row r="19076">
      <c r="A19076" s="101"/>
      <c r="B19076" s="90"/>
      <c r="C19076" s="90"/>
    </row>
    <row r="19077">
      <c r="A19077" s="101"/>
      <c r="B19077" s="90"/>
      <c r="C19077" s="90"/>
    </row>
    <row r="19078">
      <c r="A19078" s="101"/>
      <c r="B19078" s="90"/>
      <c r="C19078" s="90"/>
    </row>
    <row r="19079">
      <c r="A19079" s="101"/>
      <c r="B19079" s="90"/>
      <c r="C19079" s="90"/>
    </row>
    <row r="19080">
      <c r="A19080" s="101"/>
      <c r="B19080" s="90"/>
      <c r="C19080" s="90"/>
    </row>
    <row r="19081">
      <c r="A19081" s="101"/>
      <c r="B19081" s="90"/>
      <c r="C19081" s="90"/>
    </row>
    <row r="19082">
      <c r="A19082" s="101"/>
      <c r="B19082" s="90"/>
      <c r="C19082" s="90"/>
    </row>
    <row r="19083">
      <c r="A19083" s="101"/>
      <c r="B19083" s="90"/>
      <c r="C19083" s="90"/>
    </row>
    <row r="19084">
      <c r="A19084" s="101"/>
      <c r="B19084" s="90"/>
      <c r="C19084" s="90"/>
    </row>
    <row r="19085">
      <c r="A19085" s="101"/>
      <c r="B19085" s="90"/>
      <c r="C19085" s="90"/>
    </row>
    <row r="19086">
      <c r="A19086" s="101"/>
      <c r="B19086" s="90"/>
      <c r="C19086" s="90"/>
    </row>
    <row r="19087">
      <c r="A19087" s="101"/>
      <c r="B19087" s="90"/>
      <c r="C19087" s="90"/>
    </row>
    <row r="19088">
      <c r="A19088" s="101"/>
      <c r="B19088" s="90"/>
      <c r="C19088" s="90"/>
    </row>
    <row r="19089">
      <c r="A19089" s="101"/>
      <c r="B19089" s="90"/>
      <c r="C19089" s="90"/>
    </row>
    <row r="19090">
      <c r="A19090" s="101"/>
      <c r="B19090" s="90"/>
      <c r="C19090" s="90"/>
    </row>
    <row r="19091">
      <c r="A19091" s="101"/>
      <c r="B19091" s="90"/>
      <c r="C19091" s="90"/>
    </row>
    <row r="19092">
      <c r="A19092" s="101"/>
      <c r="B19092" s="90"/>
      <c r="C19092" s="90"/>
    </row>
    <row r="19093">
      <c r="A19093" s="101"/>
      <c r="B19093" s="90"/>
      <c r="C19093" s="90"/>
    </row>
    <row r="19094">
      <c r="A19094" s="101"/>
      <c r="B19094" s="90"/>
      <c r="C19094" s="90"/>
    </row>
    <row r="19095">
      <c r="A19095" s="101"/>
      <c r="B19095" s="90"/>
      <c r="C19095" s="90"/>
    </row>
    <row r="19096">
      <c r="A19096" s="101"/>
      <c r="B19096" s="90"/>
      <c r="C19096" s="90"/>
    </row>
    <row r="19097">
      <c r="A19097" s="101"/>
      <c r="B19097" s="90"/>
      <c r="C19097" s="90"/>
    </row>
    <row r="19098">
      <c r="A19098" s="101"/>
      <c r="B19098" s="90"/>
      <c r="C19098" s="90"/>
    </row>
    <row r="19099">
      <c r="A19099" s="101"/>
      <c r="B19099" s="90"/>
      <c r="C19099" s="90"/>
    </row>
    <row r="19100">
      <c r="A19100" s="101"/>
      <c r="B19100" s="90"/>
      <c r="C19100" s="90"/>
    </row>
    <row r="19101">
      <c r="A19101" s="101"/>
      <c r="B19101" s="90"/>
      <c r="C19101" s="90"/>
    </row>
    <row r="19102">
      <c r="A19102" s="101"/>
      <c r="B19102" s="90"/>
      <c r="C19102" s="90"/>
    </row>
    <row r="19103">
      <c r="A19103" s="101"/>
      <c r="B19103" s="90"/>
      <c r="C19103" s="90"/>
    </row>
    <row r="19104">
      <c r="A19104" s="101"/>
      <c r="B19104" s="90"/>
      <c r="C19104" s="90"/>
    </row>
    <row r="19105">
      <c r="A19105" s="101"/>
      <c r="B19105" s="90"/>
      <c r="C19105" s="90"/>
    </row>
    <row r="19106">
      <c r="A19106" s="101"/>
      <c r="B19106" s="90"/>
      <c r="C19106" s="90"/>
    </row>
    <row r="19107">
      <c r="A19107" s="101"/>
      <c r="B19107" s="90"/>
      <c r="C19107" s="90"/>
    </row>
    <row r="19108">
      <c r="A19108" s="101"/>
      <c r="B19108" s="90"/>
      <c r="C19108" s="90"/>
    </row>
    <row r="19109">
      <c r="A19109" s="101"/>
      <c r="B19109" s="90"/>
      <c r="C19109" s="90"/>
    </row>
    <row r="19110">
      <c r="A19110" s="101"/>
      <c r="B19110" s="90"/>
      <c r="C19110" s="90"/>
    </row>
    <row r="19111">
      <c r="A19111" s="101"/>
      <c r="B19111" s="90"/>
      <c r="C19111" s="90"/>
    </row>
    <row r="19112">
      <c r="A19112" s="101"/>
      <c r="B19112" s="90"/>
      <c r="C19112" s="90"/>
    </row>
    <row r="19113">
      <c r="A19113" s="101"/>
      <c r="B19113" s="90"/>
      <c r="C19113" s="90"/>
    </row>
    <row r="19114">
      <c r="A19114" s="101"/>
      <c r="B19114" s="90"/>
      <c r="C19114" s="90"/>
    </row>
    <row r="19115">
      <c r="A19115" s="101"/>
      <c r="B19115" s="90"/>
      <c r="C19115" s="90"/>
    </row>
    <row r="19116">
      <c r="A19116" s="101"/>
      <c r="B19116" s="90"/>
      <c r="C19116" s="90"/>
    </row>
    <row r="19117">
      <c r="A19117" s="101"/>
      <c r="B19117" s="90"/>
      <c r="C19117" s="90"/>
    </row>
    <row r="19118">
      <c r="A19118" s="101"/>
      <c r="B19118" s="90"/>
      <c r="C19118" s="90"/>
    </row>
    <row r="19119">
      <c r="A19119" s="101"/>
      <c r="B19119" s="90"/>
      <c r="C19119" s="90"/>
    </row>
    <row r="19120">
      <c r="A19120" s="101"/>
      <c r="B19120" s="90"/>
      <c r="C19120" s="90"/>
    </row>
    <row r="19121">
      <c r="A19121" s="101"/>
      <c r="B19121" s="90"/>
      <c r="C19121" s="90"/>
    </row>
    <row r="19122">
      <c r="A19122" s="101"/>
      <c r="B19122" s="90"/>
      <c r="C19122" s="90"/>
    </row>
    <row r="19123">
      <c r="A19123" s="101"/>
      <c r="B19123" s="90"/>
      <c r="C19123" s="90"/>
    </row>
    <row r="19124">
      <c r="A19124" s="101"/>
      <c r="B19124" s="90"/>
      <c r="C19124" s="90"/>
    </row>
    <row r="19125">
      <c r="A19125" s="101"/>
      <c r="B19125" s="90"/>
      <c r="C19125" s="90"/>
    </row>
    <row r="19126">
      <c r="A19126" s="101"/>
      <c r="B19126" s="90"/>
      <c r="C19126" s="90"/>
    </row>
    <row r="19127">
      <c r="A19127" s="101"/>
      <c r="B19127" s="90"/>
      <c r="C19127" s="90"/>
    </row>
    <row r="19128">
      <c r="A19128" s="101"/>
      <c r="B19128" s="90"/>
      <c r="C19128" s="90"/>
    </row>
    <row r="19129">
      <c r="A19129" s="101"/>
      <c r="B19129" s="90"/>
      <c r="C19129" s="90"/>
    </row>
    <row r="19130">
      <c r="A19130" s="101"/>
      <c r="B19130" s="90"/>
      <c r="C19130" s="90"/>
    </row>
    <row r="19131">
      <c r="A19131" s="101"/>
      <c r="B19131" s="90"/>
      <c r="C19131" s="90"/>
    </row>
    <row r="19132">
      <c r="A19132" s="101"/>
      <c r="B19132" s="90"/>
      <c r="C19132" s="90"/>
    </row>
    <row r="19133">
      <c r="A19133" s="101"/>
      <c r="B19133" s="90"/>
      <c r="C19133" s="90"/>
    </row>
    <row r="19134">
      <c r="A19134" s="101"/>
      <c r="B19134" s="90"/>
      <c r="C19134" s="90"/>
    </row>
    <row r="19135">
      <c r="A19135" s="101"/>
      <c r="B19135" s="90"/>
      <c r="C19135" s="90"/>
    </row>
    <row r="19136">
      <c r="A19136" s="101"/>
      <c r="B19136" s="90"/>
      <c r="C19136" s="90"/>
    </row>
    <row r="19137">
      <c r="A19137" s="101"/>
      <c r="B19137" s="90"/>
      <c r="C19137" s="90"/>
    </row>
    <row r="19138">
      <c r="A19138" s="101"/>
      <c r="B19138" s="90"/>
      <c r="C19138" s="90"/>
    </row>
    <row r="19139">
      <c r="A19139" s="101"/>
      <c r="B19139" s="90"/>
      <c r="C19139" s="90"/>
    </row>
    <row r="19140">
      <c r="A19140" s="101"/>
      <c r="B19140" s="90"/>
      <c r="C19140" s="90"/>
    </row>
    <row r="19141">
      <c r="A19141" s="101"/>
      <c r="B19141" s="90"/>
      <c r="C19141" s="90"/>
    </row>
    <row r="19142">
      <c r="A19142" s="101"/>
      <c r="B19142" s="90"/>
      <c r="C19142" s="90"/>
    </row>
    <row r="19143">
      <c r="A19143" s="101"/>
      <c r="B19143" s="90"/>
      <c r="C19143" s="90"/>
    </row>
    <row r="19144">
      <c r="A19144" s="101"/>
      <c r="B19144" s="90"/>
      <c r="C19144" s="90"/>
    </row>
    <row r="19145">
      <c r="A19145" s="101"/>
      <c r="B19145" s="90"/>
      <c r="C19145" s="90"/>
    </row>
    <row r="19146">
      <c r="A19146" s="101"/>
      <c r="B19146" s="90"/>
      <c r="C19146" s="90"/>
    </row>
    <row r="19147">
      <c r="A19147" s="101"/>
      <c r="B19147" s="90"/>
      <c r="C19147" s="90"/>
    </row>
    <row r="19148">
      <c r="A19148" s="101"/>
      <c r="B19148" s="90"/>
      <c r="C19148" s="90"/>
    </row>
    <row r="19149">
      <c r="A19149" s="101"/>
      <c r="B19149" s="90"/>
      <c r="C19149" s="90"/>
    </row>
    <row r="19150">
      <c r="A19150" s="101"/>
      <c r="B19150" s="90"/>
      <c r="C19150" s="90"/>
    </row>
    <row r="19151">
      <c r="A19151" s="101"/>
      <c r="B19151" s="90"/>
      <c r="C19151" s="90"/>
    </row>
    <row r="19152">
      <c r="A19152" s="101"/>
      <c r="B19152" s="90"/>
      <c r="C19152" s="90"/>
    </row>
    <row r="19153">
      <c r="A19153" s="101"/>
      <c r="B19153" s="90"/>
      <c r="C19153" s="90"/>
    </row>
    <row r="19154">
      <c r="A19154" s="101"/>
      <c r="B19154" s="90"/>
      <c r="C19154" s="90"/>
    </row>
    <row r="19155">
      <c r="A19155" s="101"/>
      <c r="B19155" s="90"/>
      <c r="C19155" s="90"/>
    </row>
    <row r="19156">
      <c r="A19156" s="101"/>
      <c r="B19156" s="90"/>
      <c r="C19156" s="90"/>
    </row>
    <row r="19157">
      <c r="A19157" s="101"/>
      <c r="B19157" s="90"/>
      <c r="C19157" s="90"/>
    </row>
    <row r="19158">
      <c r="A19158" s="101"/>
      <c r="B19158" s="90"/>
      <c r="C19158" s="90"/>
    </row>
    <row r="19159">
      <c r="A19159" s="101"/>
      <c r="B19159" s="90"/>
      <c r="C19159" s="90"/>
    </row>
    <row r="19160">
      <c r="A19160" s="101"/>
      <c r="B19160" s="90"/>
      <c r="C19160" s="90"/>
    </row>
    <row r="19161">
      <c r="A19161" s="101"/>
      <c r="B19161" s="90"/>
      <c r="C19161" s="90"/>
    </row>
    <row r="19162">
      <c r="A19162" s="101"/>
      <c r="B19162" s="90"/>
      <c r="C19162" s="90"/>
    </row>
    <row r="19163">
      <c r="A19163" s="101"/>
      <c r="B19163" s="90"/>
      <c r="C19163" s="90"/>
    </row>
    <row r="19164">
      <c r="A19164" s="101"/>
      <c r="B19164" s="90"/>
      <c r="C19164" s="90"/>
    </row>
    <row r="19165">
      <c r="A19165" s="101"/>
      <c r="B19165" s="90"/>
      <c r="C19165" s="90"/>
    </row>
    <row r="19166">
      <c r="A19166" s="101"/>
      <c r="B19166" s="90"/>
      <c r="C19166" s="90"/>
    </row>
    <row r="19167">
      <c r="A19167" s="101"/>
      <c r="B19167" s="90"/>
      <c r="C19167" s="90"/>
    </row>
    <row r="19168">
      <c r="A19168" s="101"/>
      <c r="B19168" s="90"/>
      <c r="C19168" s="90"/>
    </row>
    <row r="19169">
      <c r="A19169" s="101"/>
      <c r="B19169" s="90"/>
      <c r="C19169" s="90"/>
    </row>
    <row r="19170">
      <c r="A19170" s="101"/>
      <c r="B19170" s="90"/>
      <c r="C19170" s="90"/>
    </row>
    <row r="19171">
      <c r="A19171" s="101"/>
      <c r="B19171" s="90"/>
      <c r="C19171" s="90"/>
    </row>
    <row r="19172">
      <c r="A19172" s="101"/>
      <c r="B19172" s="90"/>
      <c r="C19172" s="90"/>
    </row>
    <row r="19173">
      <c r="A19173" s="101"/>
      <c r="B19173" s="90"/>
      <c r="C19173" s="90"/>
    </row>
    <row r="19174">
      <c r="A19174" s="101"/>
      <c r="B19174" s="90"/>
      <c r="C19174" s="90"/>
    </row>
    <row r="19175">
      <c r="A19175" s="101"/>
      <c r="B19175" s="90"/>
      <c r="C19175" s="90"/>
    </row>
    <row r="19176">
      <c r="A19176" s="101"/>
      <c r="B19176" s="90"/>
      <c r="C19176" s="90"/>
    </row>
    <row r="19177">
      <c r="A19177" s="101"/>
      <c r="B19177" s="90"/>
      <c r="C19177" s="90"/>
    </row>
    <row r="19178">
      <c r="A19178" s="101"/>
      <c r="B19178" s="90"/>
      <c r="C19178" s="90"/>
    </row>
    <row r="19179">
      <c r="A19179" s="101"/>
      <c r="B19179" s="90"/>
      <c r="C19179" s="90"/>
    </row>
    <row r="19180">
      <c r="A19180" s="101"/>
      <c r="B19180" s="90"/>
      <c r="C19180" s="90"/>
    </row>
    <row r="19181">
      <c r="A19181" s="101"/>
      <c r="B19181" s="90"/>
      <c r="C19181" s="90"/>
    </row>
    <row r="19182">
      <c r="A19182" s="101"/>
      <c r="B19182" s="90"/>
      <c r="C19182" s="90"/>
    </row>
    <row r="19183">
      <c r="A19183" s="101"/>
      <c r="B19183" s="90"/>
      <c r="C19183" s="90"/>
    </row>
    <row r="19184">
      <c r="A19184" s="101"/>
      <c r="B19184" s="90"/>
      <c r="C19184" s="90"/>
    </row>
    <row r="19185">
      <c r="A19185" s="101"/>
      <c r="B19185" s="90"/>
      <c r="C19185" s="90"/>
    </row>
    <row r="19186">
      <c r="A19186" s="101"/>
      <c r="B19186" s="90"/>
      <c r="C19186" s="90"/>
    </row>
    <row r="19187">
      <c r="A19187" s="101"/>
      <c r="B19187" s="90"/>
      <c r="C19187" s="90"/>
    </row>
    <row r="19188">
      <c r="A19188" s="101"/>
      <c r="B19188" s="90"/>
      <c r="C19188" s="90"/>
    </row>
    <row r="19189">
      <c r="A19189" s="101"/>
      <c r="B19189" s="90"/>
      <c r="C19189" s="90"/>
    </row>
    <row r="19190">
      <c r="A19190" s="101"/>
      <c r="B19190" s="90"/>
      <c r="C19190" s="90"/>
    </row>
    <row r="19191">
      <c r="A19191" s="101"/>
      <c r="B19191" s="90"/>
      <c r="C19191" s="90"/>
    </row>
    <row r="19192">
      <c r="A19192" s="101"/>
      <c r="B19192" s="90"/>
      <c r="C19192" s="90"/>
    </row>
    <row r="19193">
      <c r="A19193" s="101"/>
      <c r="B19193" s="90"/>
      <c r="C19193" s="90"/>
    </row>
    <row r="19194">
      <c r="A19194" s="101"/>
      <c r="B19194" s="90"/>
      <c r="C19194" s="90"/>
    </row>
    <row r="19195">
      <c r="A19195" s="101"/>
      <c r="B19195" s="90"/>
      <c r="C19195" s="90"/>
    </row>
    <row r="19196">
      <c r="A19196" s="101"/>
      <c r="B19196" s="90"/>
      <c r="C19196" s="90"/>
    </row>
    <row r="19197">
      <c r="A19197" s="101"/>
      <c r="B19197" s="90"/>
      <c r="C19197" s="90"/>
    </row>
    <row r="19198">
      <c r="A19198" s="101"/>
      <c r="B19198" s="90"/>
      <c r="C19198" s="90"/>
    </row>
    <row r="19199">
      <c r="A19199" s="101"/>
      <c r="B19199" s="90"/>
      <c r="C19199" s="90"/>
    </row>
    <row r="19200">
      <c r="A19200" s="101"/>
      <c r="B19200" s="90"/>
      <c r="C19200" s="90"/>
    </row>
    <row r="19201">
      <c r="A19201" s="101"/>
      <c r="B19201" s="90"/>
      <c r="C19201" s="90"/>
    </row>
    <row r="19202">
      <c r="A19202" s="101"/>
      <c r="B19202" s="90"/>
      <c r="C19202" s="90"/>
    </row>
    <row r="19203">
      <c r="A19203" s="101"/>
      <c r="B19203" s="90"/>
      <c r="C19203" s="90"/>
    </row>
    <row r="19204">
      <c r="A19204" s="101"/>
      <c r="B19204" s="90"/>
      <c r="C19204" s="90"/>
    </row>
    <row r="19205">
      <c r="A19205" s="101"/>
      <c r="B19205" s="90"/>
      <c r="C19205" s="90"/>
    </row>
    <row r="19206">
      <c r="A19206" s="101"/>
      <c r="B19206" s="90"/>
      <c r="C19206" s="90"/>
    </row>
    <row r="19207">
      <c r="A19207" s="101"/>
      <c r="B19207" s="90"/>
      <c r="C19207" s="90"/>
    </row>
    <row r="19208">
      <c r="A19208" s="101"/>
      <c r="B19208" s="90"/>
      <c r="C19208" s="90"/>
    </row>
    <row r="19209">
      <c r="A19209" s="101"/>
      <c r="B19209" s="90"/>
      <c r="C19209" s="90"/>
    </row>
    <row r="19210">
      <c r="A19210" s="101"/>
      <c r="B19210" s="90"/>
      <c r="C19210" s="90"/>
    </row>
    <row r="19211">
      <c r="A19211" s="101"/>
      <c r="B19211" s="90"/>
      <c r="C19211" s="90"/>
    </row>
    <row r="19212">
      <c r="A19212" s="101"/>
      <c r="B19212" s="90"/>
      <c r="C19212" s="90"/>
    </row>
    <row r="19213">
      <c r="A19213" s="101"/>
      <c r="B19213" s="90"/>
      <c r="C19213" s="90"/>
    </row>
    <row r="19214">
      <c r="A19214" s="101"/>
      <c r="B19214" s="90"/>
      <c r="C19214" s="90"/>
    </row>
    <row r="19215">
      <c r="A19215" s="101"/>
      <c r="B19215" s="90"/>
      <c r="C19215" s="90"/>
    </row>
    <row r="19216">
      <c r="A19216" s="101"/>
      <c r="B19216" s="90"/>
      <c r="C19216" s="90"/>
    </row>
    <row r="19217">
      <c r="A19217" s="101"/>
      <c r="B19217" s="90"/>
      <c r="C19217" s="90"/>
    </row>
    <row r="19218">
      <c r="A19218" s="101"/>
      <c r="B19218" s="90"/>
      <c r="C19218" s="90"/>
    </row>
    <row r="19219">
      <c r="A19219" s="101"/>
      <c r="B19219" s="90"/>
      <c r="C19219" s="90"/>
    </row>
    <row r="19220">
      <c r="A19220" s="101"/>
      <c r="B19220" s="90"/>
      <c r="C19220" s="90"/>
    </row>
    <row r="19221">
      <c r="A19221" s="101"/>
      <c r="B19221" s="90"/>
      <c r="C19221" s="90"/>
    </row>
    <row r="19222">
      <c r="A19222" s="101"/>
      <c r="B19222" s="90"/>
      <c r="C19222" s="90"/>
    </row>
    <row r="19223">
      <c r="A19223" s="101"/>
      <c r="B19223" s="90"/>
      <c r="C19223" s="90"/>
    </row>
    <row r="19224">
      <c r="A19224" s="101"/>
      <c r="B19224" s="90"/>
      <c r="C19224" s="90"/>
    </row>
    <row r="19225">
      <c r="A19225" s="101"/>
      <c r="B19225" s="90"/>
      <c r="C19225" s="90"/>
    </row>
    <row r="19226">
      <c r="A19226" s="101"/>
      <c r="B19226" s="90"/>
      <c r="C19226" s="90"/>
    </row>
    <row r="19227">
      <c r="A19227" s="101"/>
      <c r="B19227" s="90"/>
      <c r="C19227" s="90"/>
    </row>
    <row r="19228">
      <c r="A19228" s="101"/>
      <c r="B19228" s="90"/>
      <c r="C19228" s="90"/>
    </row>
    <row r="19229">
      <c r="A19229" s="101"/>
      <c r="B19229" s="90"/>
      <c r="C19229" s="90"/>
    </row>
    <row r="19230">
      <c r="A19230" s="101"/>
      <c r="B19230" s="90"/>
      <c r="C19230" s="90"/>
    </row>
    <row r="19231">
      <c r="A19231" s="101"/>
      <c r="B19231" s="90"/>
      <c r="C19231" s="90"/>
    </row>
    <row r="19232">
      <c r="A19232" s="101"/>
      <c r="B19232" s="90"/>
      <c r="C19232" s="90"/>
    </row>
    <row r="19233">
      <c r="A19233" s="101"/>
      <c r="B19233" s="90"/>
      <c r="C19233" s="90"/>
    </row>
    <row r="19234">
      <c r="A19234" s="101"/>
      <c r="B19234" s="90"/>
      <c r="C19234" s="90"/>
    </row>
    <row r="19235">
      <c r="A19235" s="101"/>
      <c r="B19235" s="90"/>
      <c r="C19235" s="90"/>
    </row>
    <row r="19236">
      <c r="A19236" s="101"/>
      <c r="B19236" s="90"/>
      <c r="C19236" s="90"/>
    </row>
    <row r="19237">
      <c r="A19237" s="101"/>
      <c r="B19237" s="90"/>
      <c r="C19237" s="90"/>
    </row>
    <row r="19238">
      <c r="A19238" s="101"/>
      <c r="B19238" s="90"/>
      <c r="C19238" s="90"/>
    </row>
    <row r="19239">
      <c r="A19239" s="101"/>
      <c r="B19239" s="90"/>
      <c r="C19239" s="90"/>
    </row>
    <row r="19240">
      <c r="A19240" s="101"/>
      <c r="B19240" s="90"/>
      <c r="C19240" s="90"/>
    </row>
    <row r="19241">
      <c r="A19241" s="101"/>
      <c r="B19241" s="90"/>
      <c r="C19241" s="90"/>
    </row>
    <row r="19242">
      <c r="A19242" s="101"/>
      <c r="B19242" s="90"/>
      <c r="C19242" s="90"/>
    </row>
    <row r="19243">
      <c r="A19243" s="101"/>
      <c r="B19243" s="90"/>
      <c r="C19243" s="90"/>
    </row>
    <row r="19244">
      <c r="A19244" s="101"/>
      <c r="B19244" s="90"/>
      <c r="C19244" s="90"/>
    </row>
    <row r="19245">
      <c r="A19245" s="101"/>
      <c r="B19245" s="90"/>
      <c r="C19245" s="90"/>
    </row>
    <row r="19246">
      <c r="A19246" s="101"/>
      <c r="B19246" s="90"/>
      <c r="C19246" s="90"/>
    </row>
    <row r="19247">
      <c r="A19247" s="101"/>
      <c r="B19247" s="90"/>
      <c r="C19247" s="90"/>
    </row>
    <row r="19248">
      <c r="A19248" s="101"/>
      <c r="B19248" s="90"/>
      <c r="C19248" s="90"/>
    </row>
    <row r="19249">
      <c r="A19249" s="101"/>
      <c r="B19249" s="90"/>
      <c r="C19249" s="90"/>
    </row>
    <row r="19250">
      <c r="A19250" s="101"/>
      <c r="B19250" s="90"/>
      <c r="C19250" s="90"/>
    </row>
    <row r="19251">
      <c r="A19251" s="101"/>
      <c r="B19251" s="90"/>
      <c r="C19251" s="90"/>
    </row>
    <row r="19252">
      <c r="A19252" s="101"/>
      <c r="B19252" s="90"/>
      <c r="C19252" s="90"/>
    </row>
    <row r="19253">
      <c r="A19253" s="101"/>
      <c r="B19253" s="90"/>
      <c r="C19253" s="90"/>
    </row>
    <row r="19254">
      <c r="A19254" s="101"/>
      <c r="B19254" s="90"/>
      <c r="C19254" s="90"/>
    </row>
    <row r="19255">
      <c r="A19255" s="101"/>
      <c r="B19255" s="90"/>
      <c r="C19255" s="90"/>
    </row>
    <row r="19256">
      <c r="A19256" s="101"/>
      <c r="B19256" s="90"/>
      <c r="C19256" s="90"/>
    </row>
    <row r="19257">
      <c r="A19257" s="101"/>
      <c r="B19257" s="90"/>
      <c r="C19257" s="90"/>
    </row>
    <row r="19258">
      <c r="A19258" s="101"/>
      <c r="B19258" s="90"/>
      <c r="C19258" s="90"/>
    </row>
    <row r="19259">
      <c r="A19259" s="101"/>
      <c r="B19259" s="90"/>
      <c r="C19259" s="90"/>
    </row>
    <row r="19260">
      <c r="A19260" s="101"/>
      <c r="B19260" s="90"/>
      <c r="C19260" s="90"/>
    </row>
    <row r="19261">
      <c r="A19261" s="101"/>
      <c r="B19261" s="90"/>
      <c r="C19261" s="90"/>
    </row>
    <row r="19262">
      <c r="A19262" s="101"/>
      <c r="B19262" s="90"/>
      <c r="C19262" s="90"/>
    </row>
    <row r="19263">
      <c r="A19263" s="101"/>
      <c r="B19263" s="90"/>
      <c r="C19263" s="90"/>
    </row>
    <row r="19264">
      <c r="A19264" s="101"/>
      <c r="B19264" s="90"/>
      <c r="C19264" s="90"/>
    </row>
    <row r="19265">
      <c r="A19265" s="101"/>
      <c r="B19265" s="90"/>
      <c r="C19265" s="90"/>
    </row>
    <row r="19266">
      <c r="A19266" s="101"/>
      <c r="B19266" s="90"/>
      <c r="C19266" s="90"/>
    </row>
    <row r="19267">
      <c r="A19267" s="101"/>
      <c r="B19267" s="90"/>
      <c r="C19267" s="90"/>
    </row>
    <row r="19268">
      <c r="A19268" s="101"/>
      <c r="B19268" s="90"/>
      <c r="C19268" s="90"/>
    </row>
    <row r="19269">
      <c r="A19269" s="101"/>
      <c r="B19269" s="90"/>
      <c r="C19269" s="90"/>
    </row>
    <row r="19270">
      <c r="A19270" s="101"/>
      <c r="B19270" s="90"/>
      <c r="C19270" s="90"/>
    </row>
    <row r="19271">
      <c r="A19271" s="101"/>
      <c r="B19271" s="90"/>
      <c r="C19271" s="90"/>
    </row>
    <row r="19272">
      <c r="A19272" s="101"/>
      <c r="B19272" s="90"/>
      <c r="C19272" s="90"/>
    </row>
    <row r="19273">
      <c r="A19273" s="101"/>
      <c r="B19273" s="90"/>
      <c r="C19273" s="90"/>
    </row>
    <row r="19274">
      <c r="A19274" s="101"/>
      <c r="B19274" s="90"/>
      <c r="C19274" s="90"/>
    </row>
    <row r="19275">
      <c r="A19275" s="101"/>
      <c r="B19275" s="90"/>
      <c r="C19275" s="90"/>
    </row>
    <row r="19276">
      <c r="A19276" s="101"/>
      <c r="B19276" s="90"/>
      <c r="C19276" s="90"/>
    </row>
    <row r="19277">
      <c r="A19277" s="101"/>
      <c r="B19277" s="90"/>
      <c r="C19277" s="90"/>
    </row>
    <row r="19278">
      <c r="A19278" s="101"/>
      <c r="B19278" s="90"/>
      <c r="C19278" s="90"/>
    </row>
    <row r="19279">
      <c r="A19279" s="101"/>
      <c r="B19279" s="90"/>
      <c r="C19279" s="90"/>
    </row>
    <row r="19280">
      <c r="A19280" s="101"/>
      <c r="B19280" s="90"/>
      <c r="C19280" s="90"/>
    </row>
    <row r="19281">
      <c r="A19281" s="101"/>
      <c r="B19281" s="90"/>
      <c r="C19281" s="90"/>
    </row>
    <row r="19282">
      <c r="A19282" s="101"/>
      <c r="B19282" s="90"/>
      <c r="C19282" s="90"/>
    </row>
    <row r="19283">
      <c r="A19283" s="101"/>
      <c r="B19283" s="90"/>
      <c r="C19283" s="90"/>
    </row>
    <row r="19284">
      <c r="A19284" s="101"/>
      <c r="B19284" s="90"/>
      <c r="C19284" s="90"/>
    </row>
    <row r="19285">
      <c r="A19285" s="101"/>
      <c r="B19285" s="90"/>
      <c r="C19285" s="90"/>
    </row>
    <row r="19286">
      <c r="A19286" s="101"/>
      <c r="B19286" s="90"/>
      <c r="C19286" s="90"/>
    </row>
    <row r="19287">
      <c r="A19287" s="101"/>
      <c r="B19287" s="90"/>
      <c r="C19287" s="90"/>
    </row>
    <row r="19288">
      <c r="A19288" s="101"/>
      <c r="B19288" s="90"/>
      <c r="C19288" s="90"/>
    </row>
    <row r="19289">
      <c r="A19289" s="101"/>
      <c r="B19289" s="90"/>
      <c r="C19289" s="90"/>
    </row>
    <row r="19290">
      <c r="A19290" s="101"/>
      <c r="B19290" s="90"/>
      <c r="C19290" s="90"/>
    </row>
    <row r="19291">
      <c r="A19291" s="101"/>
      <c r="B19291" s="90"/>
      <c r="C19291" s="90"/>
    </row>
    <row r="19292">
      <c r="A19292" s="101"/>
      <c r="B19292" s="90"/>
      <c r="C19292" s="90"/>
    </row>
    <row r="19293">
      <c r="A19293" s="101"/>
      <c r="B19293" s="90"/>
      <c r="C19293" s="90"/>
    </row>
    <row r="19294">
      <c r="A19294" s="101"/>
      <c r="B19294" s="90"/>
      <c r="C19294" s="90"/>
    </row>
    <row r="19295">
      <c r="A19295" s="101"/>
      <c r="B19295" s="90"/>
      <c r="C19295" s="90"/>
    </row>
    <row r="19296">
      <c r="A19296" s="101"/>
      <c r="B19296" s="90"/>
      <c r="C19296" s="90"/>
    </row>
    <row r="19297">
      <c r="A19297" s="101"/>
      <c r="B19297" s="90"/>
      <c r="C19297" s="90"/>
    </row>
    <row r="19298">
      <c r="A19298" s="101"/>
      <c r="B19298" s="90"/>
      <c r="C19298" s="90"/>
    </row>
    <row r="19299">
      <c r="A19299" s="101"/>
      <c r="B19299" s="90"/>
      <c r="C19299" s="90"/>
    </row>
    <row r="19300">
      <c r="A19300" s="101"/>
      <c r="B19300" s="90"/>
      <c r="C19300" s="90"/>
    </row>
    <row r="19301">
      <c r="A19301" s="101"/>
      <c r="B19301" s="90"/>
      <c r="C19301" s="90"/>
    </row>
    <row r="19302">
      <c r="A19302" s="101"/>
      <c r="B19302" s="90"/>
      <c r="C19302" s="90"/>
    </row>
    <row r="19303">
      <c r="A19303" s="101"/>
      <c r="B19303" s="90"/>
      <c r="C19303" s="90"/>
    </row>
    <row r="19304">
      <c r="A19304" s="101"/>
      <c r="B19304" s="90"/>
      <c r="C19304" s="90"/>
    </row>
    <row r="19305">
      <c r="A19305" s="101"/>
      <c r="B19305" s="90"/>
      <c r="C19305" s="90"/>
    </row>
    <row r="19306">
      <c r="A19306" s="101"/>
      <c r="B19306" s="90"/>
      <c r="C19306" s="90"/>
    </row>
    <row r="19307">
      <c r="A19307" s="101"/>
      <c r="B19307" s="90"/>
      <c r="C19307" s="90"/>
    </row>
    <row r="19308">
      <c r="A19308" s="101"/>
      <c r="B19308" s="90"/>
      <c r="C19308" s="90"/>
    </row>
    <row r="19309">
      <c r="A19309" s="101"/>
      <c r="B19309" s="90"/>
      <c r="C19309" s="90"/>
    </row>
    <row r="19310">
      <c r="A19310" s="101"/>
      <c r="B19310" s="90"/>
      <c r="C19310" s="90"/>
    </row>
    <row r="19311">
      <c r="A19311" s="101"/>
      <c r="B19311" s="90"/>
      <c r="C19311" s="90"/>
    </row>
    <row r="19312">
      <c r="A19312" s="101"/>
      <c r="B19312" s="90"/>
      <c r="C19312" s="90"/>
    </row>
    <row r="19313">
      <c r="A19313" s="101"/>
      <c r="B19313" s="90"/>
      <c r="C19313" s="90"/>
    </row>
    <row r="19314">
      <c r="A19314" s="101"/>
      <c r="B19314" s="90"/>
      <c r="C19314" s="90"/>
    </row>
    <row r="19315">
      <c r="A19315" s="101"/>
      <c r="B19315" s="90"/>
      <c r="C19315" s="90"/>
    </row>
    <row r="19316">
      <c r="A19316" s="101"/>
      <c r="B19316" s="90"/>
      <c r="C19316" s="90"/>
    </row>
    <row r="19317">
      <c r="A19317" s="101"/>
      <c r="B19317" s="90"/>
      <c r="C19317" s="90"/>
    </row>
    <row r="19318">
      <c r="A19318" s="101"/>
      <c r="B19318" s="90"/>
      <c r="C19318" s="90"/>
    </row>
    <row r="19319">
      <c r="A19319" s="101"/>
      <c r="B19319" s="90"/>
      <c r="C19319" s="90"/>
    </row>
    <row r="19320">
      <c r="A19320" s="101"/>
      <c r="B19320" s="90"/>
      <c r="C19320" s="90"/>
    </row>
    <row r="19321">
      <c r="A19321" s="101"/>
      <c r="B19321" s="90"/>
      <c r="C19321" s="90"/>
    </row>
    <row r="19322">
      <c r="A19322" s="101"/>
      <c r="B19322" s="90"/>
      <c r="C19322" s="90"/>
    </row>
    <row r="19323">
      <c r="A19323" s="101"/>
      <c r="B19323" s="90"/>
      <c r="C19323" s="90"/>
    </row>
    <row r="19324">
      <c r="A19324" s="101"/>
      <c r="B19324" s="90"/>
      <c r="C19324" s="90"/>
    </row>
    <row r="19325">
      <c r="A19325" s="101"/>
      <c r="B19325" s="90"/>
      <c r="C19325" s="90"/>
    </row>
    <row r="19326">
      <c r="A19326" s="101"/>
      <c r="B19326" s="90"/>
      <c r="C19326" s="90"/>
    </row>
    <row r="19327">
      <c r="A19327" s="101"/>
      <c r="B19327" s="90"/>
      <c r="C19327" s="90"/>
    </row>
    <row r="19328">
      <c r="A19328" s="101"/>
      <c r="B19328" s="90"/>
      <c r="C19328" s="90"/>
    </row>
    <row r="19329">
      <c r="A19329" s="101"/>
      <c r="B19329" s="90"/>
      <c r="C19329" s="90"/>
    </row>
    <row r="19330">
      <c r="A19330" s="101"/>
      <c r="B19330" s="90"/>
      <c r="C19330" s="90"/>
    </row>
    <row r="19331">
      <c r="A19331" s="101"/>
      <c r="B19331" s="90"/>
      <c r="C19331" s="90"/>
    </row>
    <row r="19332">
      <c r="A19332" s="101"/>
      <c r="B19332" s="90"/>
      <c r="C19332" s="90"/>
    </row>
    <row r="19333">
      <c r="A19333" s="101"/>
      <c r="B19333" s="90"/>
      <c r="C19333" s="90"/>
    </row>
    <row r="19334">
      <c r="A19334" s="101"/>
      <c r="B19334" s="90"/>
      <c r="C19334" s="90"/>
    </row>
    <row r="19335">
      <c r="A19335" s="101"/>
      <c r="B19335" s="90"/>
      <c r="C19335" s="90"/>
    </row>
    <row r="19336">
      <c r="A19336" s="101"/>
      <c r="B19336" s="90"/>
      <c r="C19336" s="90"/>
    </row>
    <row r="19337">
      <c r="A19337" s="101"/>
      <c r="B19337" s="90"/>
      <c r="C19337" s="90"/>
    </row>
    <row r="19338">
      <c r="A19338" s="101"/>
      <c r="B19338" s="90"/>
      <c r="C19338" s="90"/>
    </row>
    <row r="19339">
      <c r="A19339" s="101"/>
      <c r="B19339" s="90"/>
      <c r="C19339" s="90"/>
    </row>
    <row r="19340">
      <c r="A19340" s="101"/>
      <c r="B19340" s="90"/>
      <c r="C19340" s="90"/>
    </row>
    <row r="19341">
      <c r="A19341" s="101"/>
      <c r="B19341" s="90"/>
      <c r="C19341" s="90"/>
    </row>
    <row r="19342">
      <c r="A19342" s="101"/>
      <c r="B19342" s="90"/>
      <c r="C19342" s="90"/>
    </row>
    <row r="19343">
      <c r="A19343" s="101"/>
      <c r="B19343" s="90"/>
      <c r="C19343" s="90"/>
    </row>
    <row r="19344">
      <c r="A19344" s="101"/>
      <c r="B19344" s="90"/>
      <c r="C19344" s="90"/>
    </row>
    <row r="19345">
      <c r="A19345" s="101"/>
      <c r="B19345" s="90"/>
      <c r="C19345" s="90"/>
    </row>
    <row r="19346">
      <c r="A19346" s="101"/>
      <c r="B19346" s="90"/>
      <c r="C19346" s="90"/>
    </row>
    <row r="19347">
      <c r="A19347" s="101"/>
      <c r="B19347" s="90"/>
      <c r="C19347" s="90"/>
    </row>
    <row r="19348">
      <c r="A19348" s="101"/>
      <c r="B19348" s="90"/>
      <c r="C19348" s="90"/>
    </row>
    <row r="19349">
      <c r="A19349" s="101"/>
      <c r="B19349" s="90"/>
      <c r="C19349" s="90"/>
    </row>
    <row r="19350">
      <c r="A19350" s="101"/>
      <c r="B19350" s="90"/>
      <c r="C19350" s="90"/>
    </row>
    <row r="19351">
      <c r="A19351" s="101"/>
      <c r="B19351" s="90"/>
      <c r="C19351" s="90"/>
    </row>
    <row r="19352">
      <c r="A19352" s="101"/>
      <c r="B19352" s="90"/>
      <c r="C19352" s="90"/>
    </row>
    <row r="19353">
      <c r="A19353" s="101"/>
      <c r="B19353" s="90"/>
      <c r="C19353" s="90"/>
    </row>
    <row r="19354">
      <c r="A19354" s="101"/>
      <c r="B19354" s="90"/>
      <c r="C19354" s="90"/>
    </row>
    <row r="19355">
      <c r="A19355" s="101"/>
      <c r="B19355" s="90"/>
      <c r="C19355" s="90"/>
    </row>
    <row r="19356">
      <c r="A19356" s="101"/>
      <c r="B19356" s="90"/>
      <c r="C19356" s="90"/>
    </row>
    <row r="19357">
      <c r="A19357" s="101"/>
      <c r="B19357" s="90"/>
      <c r="C19357" s="90"/>
    </row>
    <row r="19358">
      <c r="A19358" s="101"/>
      <c r="B19358" s="90"/>
      <c r="C19358" s="90"/>
    </row>
    <row r="19359">
      <c r="A19359" s="101"/>
      <c r="B19359" s="90"/>
      <c r="C19359" s="90"/>
    </row>
    <row r="19360">
      <c r="A19360" s="101"/>
      <c r="B19360" s="90"/>
      <c r="C19360" s="90"/>
    </row>
    <row r="19361">
      <c r="A19361" s="101"/>
      <c r="B19361" s="90"/>
      <c r="C19361" s="90"/>
    </row>
    <row r="19362">
      <c r="A19362" s="101"/>
      <c r="B19362" s="90"/>
      <c r="C19362" s="90"/>
    </row>
    <row r="19363">
      <c r="A19363" s="101"/>
      <c r="B19363" s="90"/>
      <c r="C19363" s="90"/>
    </row>
    <row r="19364">
      <c r="A19364" s="101"/>
      <c r="B19364" s="90"/>
      <c r="C19364" s="90"/>
    </row>
    <row r="19365">
      <c r="A19365" s="101"/>
      <c r="B19365" s="90"/>
      <c r="C19365" s="90"/>
    </row>
    <row r="19366">
      <c r="A19366" s="101"/>
      <c r="B19366" s="90"/>
      <c r="C19366" s="90"/>
    </row>
    <row r="19367">
      <c r="A19367" s="101"/>
      <c r="B19367" s="90"/>
      <c r="C19367" s="90"/>
    </row>
    <row r="19368">
      <c r="A19368" s="101"/>
      <c r="B19368" s="90"/>
      <c r="C19368" s="90"/>
    </row>
    <row r="19369">
      <c r="A19369" s="101"/>
      <c r="B19369" s="90"/>
      <c r="C19369" s="90"/>
    </row>
    <row r="19370">
      <c r="A19370" s="101"/>
      <c r="B19370" s="90"/>
      <c r="C19370" s="90"/>
    </row>
    <row r="19371">
      <c r="A19371" s="101"/>
      <c r="B19371" s="90"/>
      <c r="C19371" s="90"/>
    </row>
    <row r="19372">
      <c r="A19372" s="101"/>
      <c r="B19372" s="90"/>
      <c r="C19372" s="90"/>
    </row>
    <row r="19373">
      <c r="A19373" s="101"/>
      <c r="B19373" s="90"/>
      <c r="C19373" s="90"/>
    </row>
    <row r="19374">
      <c r="A19374" s="101"/>
      <c r="B19374" s="90"/>
      <c r="C19374" s="90"/>
    </row>
    <row r="19375">
      <c r="A19375" s="101"/>
      <c r="B19375" s="90"/>
      <c r="C19375" s="90"/>
    </row>
    <row r="19376">
      <c r="A19376" s="101"/>
      <c r="B19376" s="90"/>
      <c r="C19376" s="90"/>
    </row>
    <row r="19377">
      <c r="A19377" s="101"/>
      <c r="B19377" s="90"/>
      <c r="C19377" s="90"/>
    </row>
    <row r="19378">
      <c r="A19378" s="101"/>
      <c r="B19378" s="90"/>
      <c r="C19378" s="90"/>
    </row>
    <row r="19379">
      <c r="A19379" s="101"/>
      <c r="B19379" s="90"/>
      <c r="C19379" s="90"/>
    </row>
    <row r="19380">
      <c r="A19380" s="101"/>
      <c r="B19380" s="90"/>
      <c r="C19380" s="90"/>
    </row>
    <row r="19381">
      <c r="A19381" s="101"/>
      <c r="B19381" s="90"/>
      <c r="C19381" s="90"/>
    </row>
    <row r="19382">
      <c r="A19382" s="101"/>
      <c r="B19382" s="90"/>
      <c r="C19382" s="90"/>
    </row>
    <row r="19383">
      <c r="A19383" s="101"/>
      <c r="B19383" s="90"/>
      <c r="C19383" s="90"/>
    </row>
    <row r="19384">
      <c r="A19384" s="101"/>
      <c r="B19384" s="90"/>
      <c r="C19384" s="90"/>
    </row>
    <row r="19385">
      <c r="A19385" s="101"/>
      <c r="B19385" s="90"/>
      <c r="C19385" s="90"/>
    </row>
    <row r="19386">
      <c r="A19386" s="101"/>
      <c r="B19386" s="90"/>
      <c r="C19386" s="90"/>
    </row>
    <row r="19387">
      <c r="A19387" s="101"/>
      <c r="B19387" s="90"/>
      <c r="C19387" s="90"/>
    </row>
    <row r="19388">
      <c r="A19388" s="101"/>
      <c r="B19388" s="90"/>
      <c r="C19388" s="90"/>
    </row>
    <row r="19389">
      <c r="A19389" s="101"/>
      <c r="B19389" s="90"/>
      <c r="C19389" s="90"/>
    </row>
    <row r="19390">
      <c r="A19390" s="101"/>
      <c r="B19390" s="90"/>
      <c r="C19390" s="90"/>
    </row>
    <row r="19391">
      <c r="A19391" s="101"/>
      <c r="B19391" s="90"/>
      <c r="C19391" s="90"/>
    </row>
    <row r="19392">
      <c r="A19392" s="101"/>
      <c r="B19392" s="90"/>
      <c r="C19392" s="90"/>
    </row>
    <row r="19393">
      <c r="A19393" s="101"/>
      <c r="B19393" s="90"/>
      <c r="C19393" s="90"/>
    </row>
    <row r="19394">
      <c r="A19394" s="101"/>
      <c r="B19394" s="90"/>
      <c r="C19394" s="90"/>
    </row>
    <row r="19395">
      <c r="A19395" s="101"/>
      <c r="B19395" s="90"/>
      <c r="C19395" s="90"/>
    </row>
    <row r="19396">
      <c r="A19396" s="101"/>
      <c r="B19396" s="90"/>
      <c r="C19396" s="90"/>
    </row>
    <row r="19397">
      <c r="A19397" s="101"/>
      <c r="B19397" s="90"/>
      <c r="C19397" s="90"/>
    </row>
    <row r="19398">
      <c r="A19398" s="101"/>
      <c r="B19398" s="90"/>
      <c r="C19398" s="90"/>
    </row>
    <row r="19399">
      <c r="A19399" s="101"/>
      <c r="B19399" s="90"/>
      <c r="C19399" s="90"/>
    </row>
    <row r="19400">
      <c r="A19400" s="101"/>
      <c r="B19400" s="90"/>
      <c r="C19400" s="90"/>
    </row>
    <row r="19401">
      <c r="A19401" s="101"/>
      <c r="B19401" s="90"/>
      <c r="C19401" s="90"/>
    </row>
    <row r="19402">
      <c r="A19402" s="101"/>
      <c r="B19402" s="90"/>
      <c r="C19402" s="90"/>
    </row>
    <row r="19403">
      <c r="A19403" s="101"/>
      <c r="B19403" s="90"/>
      <c r="C19403" s="90"/>
    </row>
    <row r="19404">
      <c r="A19404" s="101"/>
      <c r="B19404" s="90"/>
      <c r="C19404" s="90"/>
    </row>
    <row r="19405">
      <c r="A19405" s="101"/>
      <c r="B19405" s="90"/>
      <c r="C19405" s="90"/>
    </row>
    <row r="19406">
      <c r="A19406" s="101"/>
      <c r="B19406" s="90"/>
      <c r="C19406" s="90"/>
    </row>
    <row r="19407">
      <c r="A19407" s="101"/>
      <c r="B19407" s="90"/>
      <c r="C19407" s="90"/>
    </row>
    <row r="19408">
      <c r="A19408" s="101"/>
      <c r="B19408" s="90"/>
      <c r="C19408" s="90"/>
    </row>
    <row r="19409">
      <c r="A19409" s="101"/>
      <c r="B19409" s="90"/>
      <c r="C19409" s="90"/>
    </row>
    <row r="19410">
      <c r="A19410" s="101"/>
      <c r="B19410" s="90"/>
      <c r="C19410" s="90"/>
    </row>
    <row r="19411">
      <c r="A19411" s="101"/>
      <c r="B19411" s="90"/>
      <c r="C19411" s="90"/>
    </row>
    <row r="19412">
      <c r="A19412" s="101"/>
      <c r="B19412" s="90"/>
      <c r="C19412" s="90"/>
    </row>
    <row r="19413">
      <c r="A19413" s="101"/>
      <c r="B19413" s="90"/>
      <c r="C19413" s="90"/>
    </row>
    <row r="19414">
      <c r="A19414" s="101"/>
      <c r="B19414" s="90"/>
      <c r="C19414" s="90"/>
    </row>
    <row r="19415">
      <c r="A19415" s="101"/>
      <c r="B19415" s="90"/>
      <c r="C19415" s="90"/>
    </row>
    <row r="19416">
      <c r="A19416" s="101"/>
      <c r="B19416" s="90"/>
      <c r="C19416" s="90"/>
    </row>
    <row r="19417">
      <c r="A19417" s="101"/>
      <c r="B19417" s="90"/>
      <c r="C19417" s="90"/>
    </row>
    <row r="19418">
      <c r="A19418" s="101"/>
      <c r="B19418" s="90"/>
      <c r="C19418" s="90"/>
    </row>
    <row r="19419">
      <c r="A19419" s="101"/>
      <c r="B19419" s="90"/>
      <c r="C19419" s="90"/>
    </row>
    <row r="19420">
      <c r="A19420" s="101"/>
      <c r="B19420" s="90"/>
      <c r="C19420" s="90"/>
    </row>
    <row r="19421">
      <c r="A19421" s="101"/>
      <c r="B19421" s="90"/>
      <c r="C19421" s="90"/>
    </row>
    <row r="19422">
      <c r="A19422" s="101"/>
      <c r="B19422" s="90"/>
      <c r="C19422" s="90"/>
    </row>
    <row r="19423">
      <c r="A19423" s="101"/>
      <c r="B19423" s="90"/>
      <c r="C19423" s="90"/>
    </row>
    <row r="19424">
      <c r="A19424" s="101"/>
      <c r="B19424" s="90"/>
      <c r="C19424" s="90"/>
    </row>
    <row r="19425">
      <c r="A19425" s="101"/>
      <c r="B19425" s="90"/>
      <c r="C19425" s="90"/>
    </row>
    <row r="19426">
      <c r="A19426" s="101"/>
      <c r="B19426" s="90"/>
      <c r="C19426" s="90"/>
    </row>
    <row r="19427">
      <c r="A19427" s="101"/>
      <c r="B19427" s="90"/>
      <c r="C19427" s="90"/>
    </row>
    <row r="19428">
      <c r="A19428" s="101"/>
      <c r="B19428" s="90"/>
      <c r="C19428" s="90"/>
    </row>
    <row r="19429">
      <c r="A19429" s="101"/>
      <c r="B19429" s="90"/>
      <c r="C19429" s="90"/>
    </row>
    <row r="19430">
      <c r="A19430" s="101"/>
      <c r="B19430" s="90"/>
      <c r="C19430" s="90"/>
    </row>
    <row r="19431">
      <c r="A19431" s="101"/>
      <c r="B19431" s="90"/>
      <c r="C19431" s="90"/>
    </row>
    <row r="19432">
      <c r="A19432" s="101"/>
      <c r="B19432" s="90"/>
      <c r="C19432" s="90"/>
    </row>
    <row r="19433">
      <c r="A19433" s="101"/>
      <c r="B19433" s="90"/>
      <c r="C19433" s="90"/>
    </row>
    <row r="19434">
      <c r="A19434" s="101"/>
      <c r="B19434" s="90"/>
      <c r="C19434" s="90"/>
    </row>
    <row r="19435">
      <c r="A19435" s="101"/>
      <c r="B19435" s="90"/>
      <c r="C19435" s="90"/>
    </row>
    <row r="19436">
      <c r="A19436" s="101"/>
      <c r="B19436" s="90"/>
      <c r="C19436" s="90"/>
    </row>
    <row r="19437">
      <c r="A19437" s="101"/>
      <c r="B19437" s="90"/>
      <c r="C19437" s="90"/>
    </row>
    <row r="19438">
      <c r="A19438" s="101"/>
      <c r="B19438" s="90"/>
      <c r="C19438" s="90"/>
    </row>
    <row r="19439">
      <c r="A19439" s="101"/>
      <c r="B19439" s="90"/>
      <c r="C19439" s="90"/>
    </row>
    <row r="19440">
      <c r="A19440" s="101"/>
      <c r="B19440" s="90"/>
      <c r="C19440" s="90"/>
    </row>
    <row r="19441">
      <c r="A19441" s="101"/>
      <c r="B19441" s="90"/>
      <c r="C19441" s="90"/>
    </row>
    <row r="19442">
      <c r="A19442" s="101"/>
      <c r="B19442" s="90"/>
      <c r="C19442" s="90"/>
    </row>
    <row r="19443">
      <c r="A19443" s="101"/>
      <c r="B19443" s="90"/>
      <c r="C19443" s="90"/>
    </row>
    <row r="19444">
      <c r="A19444" s="101"/>
      <c r="B19444" s="90"/>
      <c r="C19444" s="90"/>
    </row>
    <row r="19445">
      <c r="A19445" s="101"/>
      <c r="B19445" s="90"/>
      <c r="C19445" s="90"/>
    </row>
    <row r="19446">
      <c r="A19446" s="101"/>
      <c r="B19446" s="90"/>
      <c r="C19446" s="90"/>
    </row>
    <row r="19447">
      <c r="A19447" s="101"/>
      <c r="B19447" s="90"/>
      <c r="C19447" s="90"/>
    </row>
    <row r="19448">
      <c r="A19448" s="101"/>
      <c r="B19448" s="90"/>
      <c r="C19448" s="90"/>
    </row>
    <row r="19449">
      <c r="A19449" s="101"/>
      <c r="B19449" s="90"/>
      <c r="C19449" s="90"/>
    </row>
    <row r="19450">
      <c r="A19450" s="101"/>
      <c r="B19450" s="90"/>
      <c r="C19450" s="90"/>
    </row>
    <row r="19451">
      <c r="A19451" s="101"/>
      <c r="B19451" s="90"/>
      <c r="C19451" s="90"/>
    </row>
    <row r="19452">
      <c r="A19452" s="101"/>
      <c r="B19452" s="90"/>
      <c r="C19452" s="90"/>
    </row>
    <row r="19453">
      <c r="A19453" s="101"/>
      <c r="B19453" s="90"/>
      <c r="C19453" s="90"/>
    </row>
    <row r="19454">
      <c r="A19454" s="101"/>
      <c r="B19454" s="90"/>
      <c r="C19454" s="90"/>
    </row>
    <row r="19455">
      <c r="A19455" s="101"/>
      <c r="B19455" s="90"/>
      <c r="C19455" s="90"/>
    </row>
    <row r="19456">
      <c r="A19456" s="101"/>
      <c r="B19456" s="90"/>
      <c r="C19456" s="90"/>
    </row>
    <row r="19457">
      <c r="A19457" s="101"/>
      <c r="B19457" s="90"/>
      <c r="C19457" s="90"/>
    </row>
    <row r="19458">
      <c r="A19458" s="101"/>
      <c r="B19458" s="90"/>
      <c r="C19458" s="90"/>
    </row>
    <row r="19459">
      <c r="A19459" s="101"/>
      <c r="B19459" s="90"/>
      <c r="C19459" s="90"/>
    </row>
    <row r="19460">
      <c r="A19460" s="101"/>
      <c r="B19460" s="90"/>
      <c r="C19460" s="90"/>
    </row>
    <row r="19461">
      <c r="A19461" s="101"/>
      <c r="B19461" s="90"/>
      <c r="C19461" s="90"/>
    </row>
    <row r="19462">
      <c r="A19462" s="101"/>
      <c r="B19462" s="90"/>
      <c r="C19462" s="90"/>
    </row>
    <row r="19463">
      <c r="A19463" s="101"/>
      <c r="B19463" s="90"/>
      <c r="C19463" s="90"/>
    </row>
    <row r="19464">
      <c r="A19464" s="101"/>
      <c r="B19464" s="90"/>
      <c r="C19464" s="90"/>
    </row>
    <row r="19465">
      <c r="A19465" s="101"/>
      <c r="B19465" s="90"/>
      <c r="C19465" s="90"/>
    </row>
    <row r="19466">
      <c r="A19466" s="101"/>
      <c r="B19466" s="90"/>
      <c r="C19466" s="90"/>
    </row>
    <row r="19467">
      <c r="A19467" s="101"/>
      <c r="B19467" s="90"/>
      <c r="C19467" s="90"/>
    </row>
    <row r="19468">
      <c r="A19468" s="101"/>
      <c r="B19468" s="90"/>
      <c r="C19468" s="90"/>
    </row>
    <row r="19469">
      <c r="A19469" s="101"/>
      <c r="B19469" s="90"/>
      <c r="C19469" s="90"/>
    </row>
    <row r="19470">
      <c r="A19470" s="101"/>
      <c r="B19470" s="90"/>
      <c r="C19470" s="90"/>
    </row>
    <row r="19471">
      <c r="A19471" s="101"/>
      <c r="B19471" s="90"/>
      <c r="C19471" s="90"/>
    </row>
    <row r="19472">
      <c r="A19472" s="101"/>
      <c r="B19472" s="90"/>
      <c r="C19472" s="90"/>
    </row>
    <row r="19473">
      <c r="A19473" s="101"/>
      <c r="B19473" s="90"/>
      <c r="C19473" s="90"/>
    </row>
    <row r="19474">
      <c r="A19474" s="101"/>
      <c r="B19474" s="90"/>
      <c r="C19474" s="90"/>
    </row>
    <row r="19475">
      <c r="A19475" s="101"/>
      <c r="B19475" s="90"/>
      <c r="C19475" s="90"/>
    </row>
    <row r="19476">
      <c r="A19476" s="101"/>
      <c r="B19476" s="90"/>
      <c r="C19476" s="90"/>
    </row>
    <row r="19477">
      <c r="A19477" s="101"/>
      <c r="B19477" s="90"/>
      <c r="C19477" s="90"/>
    </row>
    <row r="19478">
      <c r="A19478" s="101"/>
      <c r="B19478" s="90"/>
      <c r="C19478" s="90"/>
    </row>
    <row r="19479">
      <c r="A19479" s="101"/>
      <c r="B19479" s="90"/>
      <c r="C19479" s="90"/>
    </row>
    <row r="19480">
      <c r="A19480" s="101"/>
      <c r="B19480" s="90"/>
      <c r="C19480" s="90"/>
    </row>
    <row r="19481">
      <c r="A19481" s="101"/>
      <c r="B19481" s="90"/>
      <c r="C19481" s="90"/>
    </row>
    <row r="19482">
      <c r="A19482" s="101"/>
      <c r="B19482" s="90"/>
      <c r="C19482" s="90"/>
    </row>
    <row r="19483">
      <c r="A19483" s="101"/>
      <c r="B19483" s="90"/>
      <c r="C19483" s="90"/>
    </row>
    <row r="19484">
      <c r="A19484" s="101"/>
      <c r="B19484" s="90"/>
      <c r="C19484" s="90"/>
    </row>
    <row r="19485">
      <c r="A19485" s="101"/>
      <c r="B19485" s="90"/>
      <c r="C19485" s="90"/>
    </row>
    <row r="19486">
      <c r="A19486" s="101"/>
      <c r="B19486" s="90"/>
      <c r="C19486" s="90"/>
    </row>
    <row r="19487">
      <c r="A19487" s="101"/>
      <c r="B19487" s="90"/>
      <c r="C19487" s="90"/>
    </row>
    <row r="19488">
      <c r="A19488" s="101"/>
      <c r="B19488" s="90"/>
      <c r="C19488" s="90"/>
    </row>
    <row r="19489">
      <c r="A19489" s="101"/>
      <c r="B19489" s="90"/>
      <c r="C19489" s="90"/>
    </row>
    <row r="19490">
      <c r="A19490" s="101"/>
      <c r="B19490" s="90"/>
      <c r="C19490" s="90"/>
    </row>
    <row r="19491">
      <c r="A19491" s="101"/>
      <c r="B19491" s="90"/>
      <c r="C19491" s="90"/>
    </row>
    <row r="19492">
      <c r="A19492" s="101"/>
      <c r="B19492" s="90"/>
      <c r="C19492" s="90"/>
    </row>
    <row r="19493">
      <c r="A19493" s="101"/>
      <c r="B19493" s="90"/>
      <c r="C19493" s="90"/>
    </row>
    <row r="19494">
      <c r="A19494" s="101"/>
      <c r="B19494" s="90"/>
      <c r="C19494" s="90"/>
    </row>
    <row r="19495">
      <c r="A19495" s="101"/>
      <c r="B19495" s="90"/>
      <c r="C19495" s="90"/>
    </row>
    <row r="19496">
      <c r="A19496" s="101"/>
      <c r="B19496" s="90"/>
      <c r="C19496" s="90"/>
    </row>
    <row r="19497">
      <c r="A19497" s="101"/>
      <c r="B19497" s="90"/>
      <c r="C19497" s="90"/>
    </row>
    <row r="19498">
      <c r="A19498" s="101"/>
      <c r="B19498" s="90"/>
      <c r="C19498" s="90"/>
    </row>
    <row r="19499">
      <c r="A19499" s="101"/>
      <c r="B19499" s="90"/>
      <c r="C19499" s="90"/>
    </row>
    <row r="19500">
      <c r="A19500" s="101"/>
      <c r="B19500" s="90"/>
      <c r="C19500" s="90"/>
    </row>
    <row r="19501">
      <c r="A19501" s="101"/>
      <c r="B19501" s="90"/>
      <c r="C19501" s="90"/>
    </row>
    <row r="19502">
      <c r="A19502" s="101"/>
      <c r="B19502" s="90"/>
      <c r="C19502" s="90"/>
    </row>
    <row r="19503">
      <c r="A19503" s="101"/>
      <c r="B19503" s="90"/>
      <c r="C19503" s="90"/>
    </row>
    <row r="19504">
      <c r="A19504" s="101"/>
      <c r="B19504" s="90"/>
      <c r="C19504" s="90"/>
    </row>
    <row r="19505">
      <c r="A19505" s="101"/>
      <c r="B19505" s="90"/>
      <c r="C19505" s="90"/>
    </row>
    <row r="19506">
      <c r="A19506" s="101"/>
      <c r="B19506" s="90"/>
      <c r="C19506" s="90"/>
    </row>
    <row r="19507">
      <c r="A19507" s="101"/>
      <c r="B19507" s="90"/>
      <c r="C19507" s="90"/>
    </row>
    <row r="19508">
      <c r="A19508" s="101"/>
      <c r="B19508" s="90"/>
      <c r="C19508" s="90"/>
    </row>
    <row r="19509">
      <c r="A19509" s="101"/>
      <c r="B19509" s="90"/>
      <c r="C19509" s="90"/>
    </row>
    <row r="19510">
      <c r="A19510" s="101"/>
      <c r="B19510" s="90"/>
      <c r="C19510" s="90"/>
    </row>
    <row r="19511">
      <c r="A19511" s="101"/>
      <c r="B19511" s="90"/>
      <c r="C19511" s="90"/>
    </row>
    <row r="19512">
      <c r="A19512" s="101"/>
      <c r="B19512" s="90"/>
      <c r="C19512" s="90"/>
    </row>
    <row r="19513">
      <c r="A19513" s="101"/>
      <c r="B19513" s="90"/>
      <c r="C19513" s="90"/>
    </row>
    <row r="19514">
      <c r="A19514" s="101"/>
      <c r="B19514" s="90"/>
      <c r="C19514" s="90"/>
    </row>
    <row r="19515">
      <c r="A19515" s="101"/>
      <c r="B19515" s="90"/>
      <c r="C19515" s="90"/>
    </row>
    <row r="19516">
      <c r="A19516" s="101"/>
      <c r="B19516" s="90"/>
      <c r="C19516" s="90"/>
    </row>
    <row r="19517">
      <c r="A19517" s="101"/>
      <c r="B19517" s="90"/>
      <c r="C19517" s="90"/>
    </row>
    <row r="19518">
      <c r="A19518" s="101"/>
      <c r="B19518" s="90"/>
      <c r="C19518" s="90"/>
    </row>
    <row r="19519">
      <c r="A19519" s="101"/>
      <c r="B19519" s="90"/>
      <c r="C19519" s="90"/>
    </row>
    <row r="19520">
      <c r="A19520" s="101"/>
      <c r="B19520" s="90"/>
      <c r="C19520" s="90"/>
    </row>
    <row r="19521">
      <c r="A19521" s="101"/>
      <c r="B19521" s="90"/>
      <c r="C19521" s="90"/>
    </row>
    <row r="19522">
      <c r="A19522" s="101"/>
      <c r="B19522" s="90"/>
      <c r="C19522" s="90"/>
    </row>
    <row r="19523">
      <c r="A19523" s="101"/>
      <c r="B19523" s="90"/>
      <c r="C19523" s="90"/>
    </row>
    <row r="19524">
      <c r="A19524" s="101"/>
      <c r="B19524" s="90"/>
      <c r="C19524" s="90"/>
    </row>
    <row r="19525">
      <c r="A19525" s="101"/>
      <c r="B19525" s="90"/>
      <c r="C19525" s="90"/>
    </row>
    <row r="19526">
      <c r="A19526" s="101"/>
      <c r="B19526" s="90"/>
      <c r="C19526" s="90"/>
    </row>
    <row r="19527">
      <c r="A19527" s="101"/>
      <c r="B19527" s="90"/>
      <c r="C19527" s="90"/>
    </row>
    <row r="19528">
      <c r="A19528" s="101"/>
      <c r="B19528" s="90"/>
      <c r="C19528" s="90"/>
    </row>
    <row r="19529">
      <c r="A19529" s="101"/>
      <c r="B19529" s="90"/>
      <c r="C19529" s="90"/>
    </row>
    <row r="19530">
      <c r="A19530" s="101"/>
      <c r="B19530" s="90"/>
      <c r="C19530" s="90"/>
    </row>
    <row r="19531">
      <c r="A19531" s="101"/>
      <c r="B19531" s="90"/>
      <c r="C19531" s="90"/>
    </row>
    <row r="19532">
      <c r="A19532" s="101"/>
      <c r="B19532" s="90"/>
      <c r="C19532" s="90"/>
    </row>
    <row r="19533">
      <c r="A19533" s="101"/>
      <c r="B19533" s="90"/>
      <c r="C19533" s="90"/>
    </row>
    <row r="19534">
      <c r="A19534" s="101"/>
      <c r="B19534" s="90"/>
      <c r="C19534" s="90"/>
    </row>
    <row r="19535">
      <c r="A19535" s="101"/>
      <c r="B19535" s="90"/>
      <c r="C19535" s="90"/>
    </row>
    <row r="19536">
      <c r="A19536" s="101"/>
      <c r="B19536" s="90"/>
      <c r="C19536" s="90"/>
    </row>
    <row r="19537">
      <c r="A19537" s="101"/>
      <c r="B19537" s="90"/>
      <c r="C19537" s="90"/>
    </row>
    <row r="19538">
      <c r="A19538" s="101"/>
      <c r="B19538" s="90"/>
      <c r="C19538" s="90"/>
    </row>
    <row r="19539">
      <c r="A19539" s="101"/>
      <c r="B19539" s="90"/>
      <c r="C19539" s="90"/>
    </row>
    <row r="19540">
      <c r="A19540" s="101"/>
      <c r="B19540" s="90"/>
      <c r="C19540" s="90"/>
    </row>
    <row r="19541">
      <c r="A19541" s="101"/>
      <c r="B19541" s="90"/>
      <c r="C19541" s="90"/>
    </row>
    <row r="19542">
      <c r="A19542" s="101"/>
      <c r="B19542" s="90"/>
      <c r="C19542" s="90"/>
    </row>
    <row r="19543">
      <c r="A19543" s="101"/>
      <c r="B19543" s="90"/>
      <c r="C19543" s="90"/>
    </row>
    <row r="19544">
      <c r="A19544" s="101"/>
      <c r="B19544" s="90"/>
      <c r="C19544" s="90"/>
    </row>
    <row r="19545">
      <c r="A19545" s="101"/>
      <c r="B19545" s="90"/>
      <c r="C19545" s="90"/>
    </row>
    <row r="19546">
      <c r="A19546" s="101"/>
      <c r="B19546" s="90"/>
      <c r="C19546" s="90"/>
    </row>
    <row r="19547">
      <c r="A19547" s="101"/>
      <c r="B19547" s="90"/>
      <c r="C19547" s="90"/>
    </row>
    <row r="19548">
      <c r="A19548" s="101"/>
      <c r="B19548" s="90"/>
      <c r="C19548" s="90"/>
    </row>
    <row r="19549">
      <c r="A19549" s="101"/>
      <c r="B19549" s="90"/>
      <c r="C19549" s="90"/>
    </row>
    <row r="19550">
      <c r="A19550" s="101"/>
      <c r="B19550" s="90"/>
      <c r="C19550" s="90"/>
    </row>
    <row r="19551">
      <c r="A19551" s="101"/>
      <c r="B19551" s="90"/>
      <c r="C19551" s="90"/>
    </row>
    <row r="19552">
      <c r="A19552" s="101"/>
      <c r="B19552" s="90"/>
      <c r="C19552" s="90"/>
    </row>
    <row r="19553">
      <c r="A19553" s="101"/>
      <c r="B19553" s="90"/>
      <c r="C19553" s="90"/>
    </row>
    <row r="19554">
      <c r="A19554" s="101"/>
      <c r="B19554" s="90"/>
      <c r="C19554" s="90"/>
    </row>
    <row r="19555">
      <c r="A19555" s="101"/>
      <c r="B19555" s="90"/>
      <c r="C19555" s="90"/>
    </row>
    <row r="19556">
      <c r="A19556" s="101"/>
      <c r="B19556" s="90"/>
      <c r="C19556" s="90"/>
    </row>
    <row r="19557">
      <c r="A19557" s="101"/>
      <c r="B19557" s="90"/>
      <c r="C19557" s="90"/>
    </row>
    <row r="19558">
      <c r="A19558" s="101"/>
      <c r="B19558" s="90"/>
      <c r="C19558" s="90"/>
    </row>
    <row r="19559">
      <c r="A19559" s="101"/>
      <c r="B19559" s="90"/>
      <c r="C19559" s="90"/>
    </row>
    <row r="19560">
      <c r="A19560" s="101"/>
      <c r="B19560" s="90"/>
      <c r="C19560" s="90"/>
    </row>
    <row r="19561">
      <c r="A19561" s="101"/>
      <c r="B19561" s="90"/>
      <c r="C19561" s="90"/>
    </row>
    <row r="19562">
      <c r="A19562" s="101"/>
      <c r="B19562" s="90"/>
      <c r="C19562" s="90"/>
    </row>
    <row r="19563">
      <c r="A19563" s="101"/>
      <c r="B19563" s="90"/>
      <c r="C19563" s="90"/>
    </row>
    <row r="19564">
      <c r="A19564" s="101"/>
      <c r="B19564" s="90"/>
      <c r="C19564" s="90"/>
    </row>
    <row r="19565">
      <c r="A19565" s="101"/>
      <c r="B19565" s="90"/>
      <c r="C19565" s="90"/>
    </row>
    <row r="19566">
      <c r="A19566" s="101"/>
      <c r="B19566" s="90"/>
      <c r="C19566" s="90"/>
    </row>
    <row r="19567">
      <c r="A19567" s="101"/>
      <c r="B19567" s="90"/>
      <c r="C19567" s="90"/>
    </row>
    <row r="19568">
      <c r="A19568" s="101"/>
      <c r="B19568" s="90"/>
      <c r="C19568" s="90"/>
    </row>
    <row r="19569">
      <c r="A19569" s="101"/>
      <c r="B19569" s="90"/>
      <c r="C19569" s="90"/>
    </row>
    <row r="19570">
      <c r="A19570" s="101"/>
      <c r="B19570" s="90"/>
      <c r="C19570" s="90"/>
    </row>
    <row r="19571">
      <c r="A19571" s="101"/>
      <c r="B19571" s="90"/>
      <c r="C19571" s="90"/>
    </row>
    <row r="19572">
      <c r="A19572" s="101"/>
      <c r="B19572" s="90"/>
      <c r="C19572" s="90"/>
    </row>
    <row r="19573">
      <c r="A19573" s="101"/>
      <c r="B19573" s="90"/>
      <c r="C19573" s="90"/>
    </row>
    <row r="19574">
      <c r="A19574" s="101"/>
      <c r="B19574" s="90"/>
      <c r="C19574" s="90"/>
    </row>
    <row r="19575">
      <c r="A19575" s="101"/>
      <c r="B19575" s="90"/>
      <c r="C19575" s="90"/>
    </row>
    <row r="19576">
      <c r="A19576" s="101"/>
      <c r="B19576" s="90"/>
      <c r="C19576" s="90"/>
    </row>
    <row r="19577">
      <c r="A19577" s="101"/>
      <c r="B19577" s="90"/>
      <c r="C19577" s="90"/>
    </row>
    <row r="19578">
      <c r="A19578" s="101"/>
      <c r="B19578" s="90"/>
      <c r="C19578" s="90"/>
    </row>
    <row r="19579">
      <c r="A19579" s="101"/>
      <c r="B19579" s="90"/>
      <c r="C19579" s="90"/>
    </row>
    <row r="19580">
      <c r="A19580" s="101"/>
      <c r="B19580" s="90"/>
      <c r="C19580" s="90"/>
    </row>
    <row r="19581">
      <c r="A19581" s="101"/>
      <c r="B19581" s="90"/>
      <c r="C19581" s="90"/>
    </row>
    <row r="19582">
      <c r="A19582" s="101"/>
      <c r="B19582" s="90"/>
      <c r="C19582" s="90"/>
    </row>
    <row r="19583">
      <c r="A19583" s="101"/>
      <c r="B19583" s="90"/>
      <c r="C19583" s="90"/>
    </row>
    <row r="19584">
      <c r="A19584" s="101"/>
      <c r="B19584" s="90"/>
      <c r="C19584" s="90"/>
    </row>
    <row r="19585">
      <c r="A19585" s="101"/>
      <c r="B19585" s="90"/>
      <c r="C19585" s="90"/>
    </row>
    <row r="19586">
      <c r="A19586" s="101"/>
      <c r="B19586" s="90"/>
      <c r="C19586" s="90"/>
    </row>
    <row r="19587">
      <c r="A19587" s="101"/>
      <c r="B19587" s="90"/>
      <c r="C19587" s="90"/>
    </row>
    <row r="19588">
      <c r="A19588" s="101"/>
      <c r="B19588" s="90"/>
      <c r="C19588" s="90"/>
    </row>
    <row r="19589">
      <c r="A19589" s="101"/>
      <c r="B19589" s="90"/>
      <c r="C19589" s="90"/>
    </row>
    <row r="19590">
      <c r="A19590" s="101"/>
      <c r="B19590" s="90"/>
      <c r="C19590" s="90"/>
    </row>
    <row r="19591">
      <c r="A19591" s="101"/>
      <c r="B19591" s="90"/>
      <c r="C19591" s="90"/>
    </row>
    <row r="19592">
      <c r="A19592" s="101"/>
      <c r="B19592" s="90"/>
      <c r="C19592" s="90"/>
    </row>
    <row r="19593">
      <c r="A19593" s="101"/>
      <c r="B19593" s="90"/>
      <c r="C19593" s="90"/>
    </row>
    <row r="19594">
      <c r="A19594" s="101"/>
      <c r="B19594" s="90"/>
      <c r="C19594" s="90"/>
    </row>
    <row r="19595">
      <c r="A19595" s="101"/>
      <c r="B19595" s="90"/>
      <c r="C19595" s="90"/>
    </row>
    <row r="19596">
      <c r="A19596" s="101"/>
      <c r="B19596" s="90"/>
      <c r="C19596" s="90"/>
    </row>
    <row r="19597">
      <c r="A19597" s="101"/>
      <c r="B19597" s="90"/>
      <c r="C19597" s="90"/>
    </row>
    <row r="19598">
      <c r="A19598" s="101"/>
      <c r="B19598" s="90"/>
      <c r="C19598" s="90"/>
    </row>
    <row r="19599">
      <c r="A19599" s="101"/>
      <c r="B19599" s="90"/>
      <c r="C19599" s="90"/>
    </row>
    <row r="19600">
      <c r="A19600" s="101"/>
      <c r="B19600" s="90"/>
      <c r="C19600" s="90"/>
    </row>
    <row r="19601">
      <c r="A19601" s="101"/>
      <c r="B19601" s="90"/>
      <c r="C19601" s="90"/>
    </row>
    <row r="19602">
      <c r="A19602" s="101"/>
      <c r="B19602" s="90"/>
      <c r="C19602" s="90"/>
    </row>
    <row r="19603">
      <c r="A19603" s="101"/>
      <c r="B19603" s="90"/>
      <c r="C19603" s="90"/>
    </row>
    <row r="19604">
      <c r="A19604" s="101"/>
      <c r="B19604" s="90"/>
      <c r="C19604" s="90"/>
    </row>
    <row r="19605">
      <c r="A19605" s="101"/>
      <c r="B19605" s="90"/>
      <c r="C19605" s="90"/>
    </row>
    <row r="19606">
      <c r="A19606" s="101"/>
      <c r="B19606" s="90"/>
      <c r="C19606" s="90"/>
    </row>
    <row r="19607">
      <c r="A19607" s="101"/>
      <c r="B19607" s="90"/>
      <c r="C19607" s="90"/>
    </row>
    <row r="19608">
      <c r="A19608" s="101"/>
      <c r="B19608" s="90"/>
      <c r="C19608" s="90"/>
    </row>
    <row r="19609">
      <c r="A19609" s="101"/>
      <c r="B19609" s="90"/>
      <c r="C19609" s="90"/>
    </row>
    <row r="19610">
      <c r="A19610" s="101"/>
      <c r="B19610" s="90"/>
      <c r="C19610" s="90"/>
    </row>
    <row r="19611">
      <c r="A19611" s="101"/>
      <c r="B19611" s="90"/>
      <c r="C19611" s="90"/>
    </row>
    <row r="19612">
      <c r="A19612" s="101"/>
      <c r="B19612" s="90"/>
      <c r="C19612" s="90"/>
    </row>
    <row r="19613">
      <c r="A19613" s="101"/>
      <c r="B19613" s="90"/>
      <c r="C19613" s="90"/>
    </row>
    <row r="19614">
      <c r="A19614" s="101"/>
      <c r="B19614" s="90"/>
      <c r="C19614" s="90"/>
    </row>
    <row r="19615">
      <c r="A19615" s="101"/>
      <c r="B19615" s="90"/>
      <c r="C19615" s="90"/>
    </row>
    <row r="19616">
      <c r="A19616" s="101"/>
      <c r="B19616" s="90"/>
      <c r="C19616" s="90"/>
    </row>
    <row r="19617">
      <c r="A19617" s="101"/>
      <c r="B19617" s="90"/>
      <c r="C19617" s="90"/>
    </row>
    <row r="19618">
      <c r="A19618" s="101"/>
      <c r="B19618" s="90"/>
      <c r="C19618" s="90"/>
    </row>
    <row r="19619">
      <c r="A19619" s="101"/>
      <c r="B19619" s="90"/>
      <c r="C19619" s="90"/>
    </row>
    <row r="19620">
      <c r="A19620" s="101"/>
      <c r="B19620" s="90"/>
      <c r="C19620" s="90"/>
    </row>
    <row r="19621">
      <c r="A19621" s="101"/>
      <c r="B19621" s="90"/>
      <c r="C19621" s="90"/>
    </row>
    <row r="19622">
      <c r="A19622" s="101"/>
      <c r="B19622" s="90"/>
      <c r="C19622" s="90"/>
    </row>
    <row r="19623">
      <c r="A19623" s="101"/>
      <c r="B19623" s="90"/>
      <c r="C19623" s="90"/>
    </row>
    <row r="19624">
      <c r="A19624" s="101"/>
      <c r="B19624" s="90"/>
      <c r="C19624" s="90"/>
    </row>
    <row r="19625">
      <c r="A19625" s="101"/>
      <c r="B19625" s="90"/>
      <c r="C19625" s="90"/>
    </row>
    <row r="19626">
      <c r="A19626" s="101"/>
      <c r="B19626" s="90"/>
      <c r="C19626" s="90"/>
    </row>
    <row r="19627">
      <c r="A19627" s="101"/>
      <c r="B19627" s="90"/>
      <c r="C19627" s="90"/>
    </row>
    <row r="19628">
      <c r="A19628" s="101"/>
      <c r="B19628" s="90"/>
      <c r="C19628" s="90"/>
    </row>
    <row r="19629">
      <c r="A19629" s="101"/>
      <c r="B19629" s="90"/>
      <c r="C19629" s="90"/>
    </row>
    <row r="19630">
      <c r="A19630" s="101"/>
      <c r="B19630" s="90"/>
      <c r="C19630" s="90"/>
    </row>
    <row r="19631">
      <c r="A19631" s="101"/>
      <c r="B19631" s="90"/>
      <c r="C19631" s="90"/>
    </row>
    <row r="19632">
      <c r="A19632" s="101"/>
      <c r="B19632" s="90"/>
      <c r="C19632" s="90"/>
    </row>
    <row r="19633">
      <c r="A19633" s="101"/>
      <c r="B19633" s="90"/>
      <c r="C19633" s="90"/>
    </row>
    <row r="19634">
      <c r="A19634" s="101"/>
      <c r="B19634" s="90"/>
      <c r="C19634" s="90"/>
    </row>
    <row r="19635">
      <c r="A19635" s="101"/>
      <c r="B19635" s="90"/>
      <c r="C19635" s="90"/>
    </row>
    <row r="19636">
      <c r="A19636" s="101"/>
      <c r="B19636" s="90"/>
      <c r="C19636" s="90"/>
    </row>
    <row r="19637">
      <c r="A19637" s="101"/>
      <c r="B19637" s="90"/>
      <c r="C19637" s="90"/>
    </row>
    <row r="19638">
      <c r="A19638" s="101"/>
      <c r="B19638" s="90"/>
      <c r="C19638" s="90"/>
    </row>
    <row r="19639">
      <c r="A19639" s="101"/>
      <c r="B19639" s="90"/>
      <c r="C19639" s="90"/>
    </row>
    <row r="19640">
      <c r="A19640" s="101"/>
      <c r="B19640" s="90"/>
      <c r="C19640" s="90"/>
    </row>
    <row r="19641">
      <c r="A19641" s="101"/>
      <c r="B19641" s="90"/>
      <c r="C19641" s="90"/>
    </row>
    <row r="19642">
      <c r="A19642" s="101"/>
      <c r="B19642" s="90"/>
      <c r="C19642" s="90"/>
    </row>
    <row r="19643">
      <c r="A19643" s="101"/>
      <c r="B19643" s="90"/>
      <c r="C19643" s="90"/>
    </row>
    <row r="19644">
      <c r="A19644" s="101"/>
      <c r="B19644" s="90"/>
      <c r="C19644" s="90"/>
    </row>
    <row r="19645">
      <c r="A19645" s="101"/>
      <c r="B19645" s="90"/>
      <c r="C19645" s="90"/>
    </row>
    <row r="19646">
      <c r="A19646" s="101"/>
      <c r="B19646" s="90"/>
      <c r="C19646" s="90"/>
    </row>
    <row r="19647">
      <c r="A19647" s="101"/>
      <c r="B19647" s="90"/>
      <c r="C19647" s="90"/>
    </row>
    <row r="19648">
      <c r="A19648" s="101"/>
      <c r="B19648" s="90"/>
      <c r="C19648" s="90"/>
    </row>
    <row r="19649">
      <c r="A19649" s="101"/>
      <c r="B19649" s="90"/>
      <c r="C19649" s="90"/>
    </row>
    <row r="19650">
      <c r="A19650" s="101"/>
      <c r="B19650" s="90"/>
      <c r="C19650" s="90"/>
    </row>
    <row r="19651">
      <c r="A19651" s="101"/>
      <c r="B19651" s="90"/>
      <c r="C19651" s="90"/>
    </row>
    <row r="19652">
      <c r="A19652" s="101"/>
      <c r="B19652" s="90"/>
      <c r="C19652" s="90"/>
    </row>
    <row r="19653">
      <c r="A19653" s="101"/>
      <c r="B19653" s="90"/>
      <c r="C19653" s="90"/>
    </row>
    <row r="19654">
      <c r="A19654" s="101"/>
      <c r="B19654" s="90"/>
      <c r="C19654" s="90"/>
    </row>
    <row r="19655">
      <c r="A19655" s="101"/>
      <c r="B19655" s="90"/>
      <c r="C19655" s="90"/>
    </row>
    <row r="19656">
      <c r="A19656" s="101"/>
      <c r="B19656" s="90"/>
      <c r="C19656" s="90"/>
    </row>
    <row r="19657">
      <c r="A19657" s="101"/>
      <c r="B19657" s="90"/>
      <c r="C19657" s="90"/>
    </row>
    <row r="19658">
      <c r="A19658" s="101"/>
      <c r="B19658" s="90"/>
      <c r="C19658" s="90"/>
    </row>
    <row r="19659">
      <c r="A19659" s="101"/>
      <c r="B19659" s="90"/>
      <c r="C19659" s="90"/>
    </row>
    <row r="19660">
      <c r="A19660" s="101"/>
      <c r="B19660" s="90"/>
      <c r="C19660" s="90"/>
    </row>
    <row r="19661">
      <c r="A19661" s="101"/>
      <c r="B19661" s="90"/>
      <c r="C19661" s="90"/>
    </row>
    <row r="19662">
      <c r="A19662" s="101"/>
      <c r="B19662" s="90"/>
      <c r="C19662" s="90"/>
    </row>
    <row r="19663">
      <c r="A19663" s="101"/>
      <c r="B19663" s="90"/>
      <c r="C19663" s="90"/>
    </row>
    <row r="19664">
      <c r="A19664" s="101"/>
      <c r="B19664" s="90"/>
      <c r="C19664" s="90"/>
    </row>
    <row r="19665">
      <c r="A19665" s="101"/>
      <c r="B19665" s="90"/>
      <c r="C19665" s="90"/>
    </row>
    <row r="19666">
      <c r="A19666" s="101"/>
      <c r="B19666" s="90"/>
      <c r="C19666" s="90"/>
    </row>
    <row r="19667">
      <c r="A19667" s="101"/>
      <c r="B19667" s="90"/>
      <c r="C19667" s="90"/>
    </row>
    <row r="19668">
      <c r="A19668" s="101"/>
      <c r="B19668" s="90"/>
      <c r="C19668" s="90"/>
    </row>
    <row r="19669">
      <c r="A19669" s="101"/>
      <c r="B19669" s="90"/>
      <c r="C19669" s="90"/>
    </row>
    <row r="19670">
      <c r="A19670" s="101"/>
      <c r="B19670" s="90"/>
      <c r="C19670" s="90"/>
    </row>
    <row r="19671">
      <c r="A19671" s="101"/>
      <c r="B19671" s="90"/>
      <c r="C19671" s="90"/>
    </row>
    <row r="19672">
      <c r="A19672" s="101"/>
      <c r="B19672" s="90"/>
      <c r="C19672" s="90"/>
    </row>
    <row r="19673">
      <c r="A19673" s="101"/>
      <c r="B19673" s="90"/>
      <c r="C19673" s="90"/>
    </row>
    <row r="19674">
      <c r="A19674" s="101"/>
      <c r="B19674" s="90"/>
      <c r="C19674" s="90"/>
    </row>
    <row r="19675">
      <c r="A19675" s="101"/>
      <c r="B19675" s="90"/>
      <c r="C19675" s="90"/>
    </row>
    <row r="19676">
      <c r="A19676" s="101"/>
      <c r="B19676" s="90"/>
      <c r="C19676" s="90"/>
    </row>
    <row r="19677">
      <c r="A19677" s="101"/>
      <c r="B19677" s="90"/>
      <c r="C19677" s="90"/>
    </row>
    <row r="19678">
      <c r="A19678" s="101"/>
      <c r="B19678" s="90"/>
      <c r="C19678" s="90"/>
    </row>
    <row r="19679">
      <c r="A19679" s="101"/>
      <c r="B19679" s="90"/>
      <c r="C19679" s="90"/>
    </row>
    <row r="19680">
      <c r="A19680" s="101"/>
      <c r="B19680" s="90"/>
      <c r="C19680" s="90"/>
    </row>
    <row r="19681">
      <c r="A19681" s="101"/>
      <c r="B19681" s="90"/>
      <c r="C19681" s="90"/>
    </row>
    <row r="19682">
      <c r="A19682" s="101"/>
      <c r="B19682" s="90"/>
      <c r="C19682" s="90"/>
    </row>
    <row r="19683">
      <c r="A19683" s="101"/>
      <c r="B19683" s="90"/>
      <c r="C19683" s="90"/>
    </row>
    <row r="19684">
      <c r="A19684" s="101"/>
      <c r="B19684" s="90"/>
      <c r="C19684" s="90"/>
    </row>
    <row r="19685">
      <c r="A19685" s="101"/>
      <c r="B19685" s="90"/>
      <c r="C19685" s="90"/>
    </row>
    <row r="19686">
      <c r="A19686" s="101"/>
      <c r="B19686" s="90"/>
      <c r="C19686" s="90"/>
    </row>
    <row r="19687">
      <c r="A19687" s="101"/>
      <c r="B19687" s="90"/>
      <c r="C19687" s="90"/>
    </row>
    <row r="19688">
      <c r="A19688" s="101"/>
      <c r="B19688" s="90"/>
      <c r="C19688" s="90"/>
    </row>
    <row r="19689">
      <c r="A19689" s="101"/>
      <c r="B19689" s="90"/>
      <c r="C19689" s="90"/>
    </row>
    <row r="19690">
      <c r="A19690" s="101"/>
      <c r="B19690" s="90"/>
      <c r="C19690" s="90"/>
    </row>
    <row r="19691">
      <c r="A19691" s="101"/>
      <c r="B19691" s="90"/>
      <c r="C19691" s="90"/>
    </row>
    <row r="19692">
      <c r="A19692" s="101"/>
      <c r="B19692" s="90"/>
      <c r="C19692" s="90"/>
    </row>
    <row r="19693">
      <c r="A19693" s="101"/>
      <c r="B19693" s="90"/>
      <c r="C19693" s="90"/>
    </row>
    <row r="19694">
      <c r="A19694" s="101"/>
      <c r="B19694" s="90"/>
      <c r="C19694" s="90"/>
    </row>
    <row r="19695">
      <c r="A19695" s="101"/>
      <c r="B19695" s="90"/>
      <c r="C19695" s="90"/>
    </row>
    <row r="19696">
      <c r="A19696" s="101"/>
      <c r="B19696" s="90"/>
      <c r="C19696" s="90"/>
    </row>
    <row r="19697">
      <c r="A19697" s="101"/>
      <c r="B19697" s="90"/>
      <c r="C19697" s="90"/>
    </row>
    <row r="19698">
      <c r="A19698" s="101"/>
      <c r="B19698" s="90"/>
      <c r="C19698" s="90"/>
    </row>
    <row r="19699">
      <c r="A19699" s="101"/>
      <c r="B19699" s="90"/>
      <c r="C19699" s="90"/>
    </row>
    <row r="19700">
      <c r="A19700" s="101"/>
      <c r="B19700" s="90"/>
      <c r="C19700" s="90"/>
    </row>
    <row r="19701">
      <c r="A19701" s="101"/>
      <c r="B19701" s="90"/>
      <c r="C19701" s="90"/>
    </row>
    <row r="19702">
      <c r="A19702" s="101"/>
      <c r="B19702" s="90"/>
      <c r="C19702" s="90"/>
    </row>
    <row r="19703">
      <c r="A19703" s="101"/>
      <c r="B19703" s="90"/>
      <c r="C19703" s="90"/>
    </row>
    <row r="19704">
      <c r="A19704" s="101"/>
      <c r="B19704" s="90"/>
      <c r="C19704" s="90"/>
    </row>
    <row r="19705">
      <c r="A19705" s="101"/>
      <c r="B19705" s="90"/>
      <c r="C19705" s="90"/>
    </row>
    <row r="19706">
      <c r="A19706" s="101"/>
      <c r="B19706" s="90"/>
      <c r="C19706" s="90"/>
    </row>
    <row r="19707">
      <c r="A19707" s="101"/>
      <c r="B19707" s="90"/>
      <c r="C19707" s="90"/>
    </row>
    <row r="19708">
      <c r="A19708" s="101"/>
      <c r="B19708" s="90"/>
      <c r="C19708" s="90"/>
    </row>
    <row r="19709">
      <c r="A19709" s="101"/>
      <c r="B19709" s="90"/>
      <c r="C19709" s="90"/>
    </row>
    <row r="19710">
      <c r="A19710" s="101"/>
      <c r="B19710" s="90"/>
      <c r="C19710" s="90"/>
    </row>
    <row r="19711">
      <c r="A19711" s="101"/>
      <c r="B19711" s="90"/>
      <c r="C19711" s="90"/>
    </row>
    <row r="19712">
      <c r="A19712" s="101"/>
      <c r="B19712" s="90"/>
      <c r="C19712" s="90"/>
    </row>
    <row r="19713">
      <c r="A19713" s="101"/>
      <c r="B19713" s="90"/>
      <c r="C19713" s="90"/>
    </row>
    <row r="19714">
      <c r="A19714" s="101"/>
      <c r="B19714" s="90"/>
      <c r="C19714" s="90"/>
    </row>
    <row r="19715">
      <c r="A19715" s="101"/>
      <c r="B19715" s="90"/>
      <c r="C19715" s="90"/>
    </row>
    <row r="19716">
      <c r="A19716" s="101"/>
      <c r="B19716" s="90"/>
      <c r="C19716" s="90"/>
    </row>
    <row r="19717">
      <c r="A19717" s="101"/>
      <c r="B19717" s="90"/>
      <c r="C19717" s="90"/>
    </row>
    <row r="19718">
      <c r="A19718" s="101"/>
      <c r="B19718" s="90"/>
      <c r="C19718" s="90"/>
    </row>
    <row r="19719">
      <c r="A19719" s="101"/>
      <c r="B19719" s="90"/>
      <c r="C19719" s="90"/>
    </row>
    <row r="19720">
      <c r="A19720" s="101"/>
      <c r="B19720" s="90"/>
      <c r="C19720" s="90"/>
    </row>
    <row r="19721">
      <c r="A19721" s="101"/>
      <c r="B19721" s="90"/>
      <c r="C19721" s="90"/>
    </row>
    <row r="19722">
      <c r="A19722" s="101"/>
      <c r="B19722" s="90"/>
      <c r="C19722" s="90"/>
    </row>
    <row r="19723">
      <c r="A19723" s="101"/>
      <c r="B19723" s="90"/>
      <c r="C19723" s="90"/>
    </row>
    <row r="19724">
      <c r="A19724" s="101"/>
      <c r="B19724" s="90"/>
      <c r="C19724" s="90"/>
    </row>
    <row r="19725">
      <c r="A19725" s="101"/>
      <c r="B19725" s="90"/>
      <c r="C19725" s="90"/>
    </row>
    <row r="19726">
      <c r="A19726" s="101"/>
      <c r="B19726" s="90"/>
      <c r="C19726" s="90"/>
    </row>
    <row r="19727">
      <c r="A19727" s="101"/>
      <c r="B19727" s="90"/>
      <c r="C19727" s="90"/>
    </row>
    <row r="19728">
      <c r="A19728" s="101"/>
      <c r="B19728" s="90"/>
      <c r="C19728" s="90"/>
    </row>
    <row r="19729">
      <c r="A19729" s="101"/>
      <c r="B19729" s="90"/>
      <c r="C19729" s="90"/>
    </row>
    <row r="19730">
      <c r="A19730" s="101"/>
      <c r="B19730" s="90"/>
      <c r="C19730" s="90"/>
    </row>
    <row r="19731">
      <c r="A19731" s="101"/>
      <c r="B19731" s="90"/>
      <c r="C19731" s="90"/>
    </row>
    <row r="19732">
      <c r="A19732" s="101"/>
      <c r="B19732" s="90"/>
      <c r="C19732" s="90"/>
    </row>
    <row r="19733">
      <c r="A19733" s="101"/>
      <c r="B19733" s="90"/>
      <c r="C19733" s="90"/>
    </row>
    <row r="19734">
      <c r="A19734" s="101"/>
      <c r="B19734" s="90"/>
      <c r="C19734" s="90"/>
    </row>
    <row r="19735">
      <c r="A19735" s="101"/>
      <c r="B19735" s="90"/>
      <c r="C19735" s="90"/>
    </row>
    <row r="19736">
      <c r="A19736" s="101"/>
      <c r="B19736" s="90"/>
      <c r="C19736" s="90"/>
    </row>
    <row r="19737">
      <c r="A19737" s="101"/>
      <c r="B19737" s="90"/>
      <c r="C19737" s="90"/>
    </row>
    <row r="19738">
      <c r="A19738" s="101"/>
      <c r="B19738" s="90"/>
      <c r="C19738" s="90"/>
    </row>
    <row r="19739">
      <c r="A19739" s="101"/>
      <c r="B19739" s="90"/>
      <c r="C19739" s="90"/>
    </row>
    <row r="19740">
      <c r="A19740" s="101"/>
      <c r="B19740" s="90"/>
      <c r="C19740" s="90"/>
    </row>
    <row r="19741">
      <c r="A19741" s="101"/>
      <c r="B19741" s="90"/>
      <c r="C19741" s="90"/>
    </row>
    <row r="19742">
      <c r="A19742" s="101"/>
      <c r="B19742" s="90"/>
      <c r="C19742" s="90"/>
    </row>
    <row r="19743">
      <c r="A19743" s="101"/>
      <c r="B19743" s="90"/>
      <c r="C19743" s="90"/>
    </row>
    <row r="19744">
      <c r="A19744" s="101"/>
      <c r="B19744" s="90"/>
      <c r="C19744" s="90"/>
    </row>
    <row r="19745">
      <c r="A19745" s="101"/>
      <c r="B19745" s="90"/>
      <c r="C19745" s="90"/>
    </row>
    <row r="19746">
      <c r="A19746" s="101"/>
      <c r="B19746" s="90"/>
      <c r="C19746" s="90"/>
    </row>
    <row r="19747">
      <c r="A19747" s="101"/>
      <c r="B19747" s="90"/>
      <c r="C19747" s="90"/>
    </row>
    <row r="19748">
      <c r="A19748" s="101"/>
      <c r="B19748" s="90"/>
      <c r="C19748" s="90"/>
    </row>
    <row r="19749">
      <c r="A19749" s="101"/>
      <c r="B19749" s="90"/>
      <c r="C19749" s="90"/>
    </row>
    <row r="19750">
      <c r="A19750" s="101"/>
      <c r="B19750" s="90"/>
      <c r="C19750" s="90"/>
    </row>
    <row r="19751">
      <c r="A19751" s="101"/>
      <c r="B19751" s="90"/>
      <c r="C19751" s="90"/>
    </row>
    <row r="19752">
      <c r="A19752" s="101"/>
      <c r="B19752" s="90"/>
      <c r="C19752" s="90"/>
    </row>
    <row r="19753">
      <c r="A19753" s="101"/>
      <c r="B19753" s="90"/>
      <c r="C19753" s="90"/>
    </row>
    <row r="19754">
      <c r="A19754" s="101"/>
      <c r="B19754" s="90"/>
      <c r="C19754" s="90"/>
    </row>
    <row r="19755">
      <c r="A19755" s="101"/>
      <c r="B19755" s="90"/>
      <c r="C19755" s="90"/>
    </row>
    <row r="19756">
      <c r="A19756" s="101"/>
      <c r="B19756" s="90"/>
      <c r="C19756" s="90"/>
    </row>
    <row r="19757">
      <c r="A19757" s="101"/>
      <c r="B19757" s="90"/>
      <c r="C19757" s="90"/>
    </row>
    <row r="19758">
      <c r="A19758" s="101"/>
      <c r="B19758" s="90"/>
      <c r="C19758" s="90"/>
    </row>
    <row r="19759">
      <c r="A19759" s="101"/>
      <c r="B19759" s="90"/>
      <c r="C19759" s="90"/>
    </row>
    <row r="19760">
      <c r="A19760" s="101"/>
      <c r="B19760" s="90"/>
      <c r="C19760" s="90"/>
    </row>
    <row r="19761">
      <c r="A19761" s="101"/>
      <c r="B19761" s="90"/>
      <c r="C19761" s="90"/>
    </row>
    <row r="19762">
      <c r="A19762" s="101"/>
      <c r="B19762" s="90"/>
      <c r="C19762" s="90"/>
    </row>
    <row r="19763">
      <c r="A19763" s="101"/>
      <c r="B19763" s="90"/>
      <c r="C19763" s="90"/>
    </row>
    <row r="19764">
      <c r="A19764" s="101"/>
      <c r="B19764" s="90"/>
      <c r="C19764" s="90"/>
    </row>
    <row r="19765">
      <c r="A19765" s="101"/>
      <c r="B19765" s="90"/>
      <c r="C19765" s="90"/>
    </row>
    <row r="19766">
      <c r="A19766" s="101"/>
      <c r="B19766" s="90"/>
      <c r="C19766" s="90"/>
    </row>
    <row r="19767">
      <c r="A19767" s="101"/>
      <c r="B19767" s="90"/>
      <c r="C19767" s="90"/>
    </row>
    <row r="19768">
      <c r="A19768" s="101"/>
      <c r="B19768" s="90"/>
      <c r="C19768" s="90"/>
    </row>
    <row r="19769">
      <c r="A19769" s="101"/>
      <c r="B19769" s="90"/>
      <c r="C19769" s="90"/>
    </row>
    <row r="19770">
      <c r="A19770" s="101"/>
      <c r="B19770" s="90"/>
      <c r="C19770" s="90"/>
    </row>
    <row r="19771">
      <c r="A19771" s="101"/>
      <c r="B19771" s="90"/>
      <c r="C19771" s="90"/>
    </row>
    <row r="19772">
      <c r="A19772" s="101"/>
      <c r="B19772" s="90"/>
      <c r="C19772" s="90"/>
    </row>
    <row r="19773">
      <c r="A19773" s="101"/>
      <c r="B19773" s="90"/>
      <c r="C19773" s="90"/>
    </row>
    <row r="19774">
      <c r="A19774" s="101"/>
      <c r="B19774" s="90"/>
      <c r="C19774" s="90"/>
    </row>
    <row r="19775">
      <c r="A19775" s="101"/>
      <c r="B19775" s="90"/>
      <c r="C19775" s="90"/>
    </row>
    <row r="19776">
      <c r="A19776" s="101"/>
      <c r="B19776" s="90"/>
      <c r="C19776" s="90"/>
    </row>
    <row r="19777">
      <c r="A19777" s="101"/>
      <c r="B19777" s="90"/>
      <c r="C19777" s="90"/>
    </row>
    <row r="19778">
      <c r="A19778" s="101"/>
      <c r="B19778" s="90"/>
      <c r="C19778" s="90"/>
    </row>
    <row r="19779">
      <c r="A19779" s="101"/>
      <c r="B19779" s="90"/>
      <c r="C19779" s="90"/>
    </row>
    <row r="19780">
      <c r="A19780" s="101"/>
      <c r="B19780" s="90"/>
      <c r="C19780" s="90"/>
    </row>
    <row r="19781">
      <c r="A19781" s="101"/>
      <c r="B19781" s="90"/>
      <c r="C19781" s="90"/>
    </row>
    <row r="19782">
      <c r="A19782" s="101"/>
      <c r="B19782" s="90"/>
      <c r="C19782" s="90"/>
    </row>
    <row r="19783">
      <c r="A19783" s="101"/>
      <c r="B19783" s="90"/>
      <c r="C19783" s="90"/>
    </row>
    <row r="19784">
      <c r="A19784" s="101"/>
      <c r="B19784" s="90"/>
      <c r="C19784" s="90"/>
    </row>
    <row r="19785">
      <c r="A19785" s="101"/>
      <c r="B19785" s="90"/>
      <c r="C19785" s="90"/>
    </row>
    <row r="19786">
      <c r="A19786" s="101"/>
      <c r="B19786" s="90"/>
      <c r="C19786" s="90"/>
    </row>
    <row r="19787">
      <c r="A19787" s="101"/>
      <c r="B19787" s="90"/>
      <c r="C19787" s="90"/>
    </row>
    <row r="19788">
      <c r="A19788" s="101"/>
      <c r="B19788" s="90"/>
      <c r="C19788" s="90"/>
    </row>
    <row r="19789">
      <c r="A19789" s="101"/>
      <c r="B19789" s="90"/>
      <c r="C19789" s="90"/>
    </row>
    <row r="19790">
      <c r="A19790" s="101"/>
      <c r="B19790" s="90"/>
      <c r="C19790" s="90"/>
    </row>
    <row r="19791">
      <c r="A19791" s="101"/>
      <c r="B19791" s="90"/>
      <c r="C19791" s="90"/>
    </row>
    <row r="19792">
      <c r="A19792" s="101"/>
      <c r="B19792" s="90"/>
      <c r="C19792" s="90"/>
    </row>
    <row r="19793">
      <c r="A19793" s="101"/>
      <c r="B19793" s="90"/>
      <c r="C19793" s="90"/>
    </row>
    <row r="19794">
      <c r="A19794" s="101"/>
      <c r="B19794" s="90"/>
      <c r="C19794" s="90"/>
    </row>
    <row r="19795">
      <c r="A19795" s="101"/>
      <c r="B19795" s="90"/>
      <c r="C19795" s="90"/>
    </row>
    <row r="19796">
      <c r="A19796" s="101"/>
      <c r="B19796" s="90"/>
      <c r="C19796" s="90"/>
    </row>
    <row r="19797">
      <c r="A19797" s="101"/>
      <c r="B19797" s="90"/>
      <c r="C19797" s="90"/>
    </row>
    <row r="19798">
      <c r="A19798" s="101"/>
      <c r="B19798" s="90"/>
      <c r="C19798" s="90"/>
    </row>
    <row r="19799">
      <c r="A19799" s="101"/>
      <c r="B19799" s="90"/>
      <c r="C19799" s="90"/>
    </row>
    <row r="19800">
      <c r="A19800" s="101"/>
      <c r="B19800" s="90"/>
      <c r="C19800" s="90"/>
    </row>
    <row r="19801">
      <c r="A19801" s="101"/>
      <c r="B19801" s="90"/>
      <c r="C19801" s="90"/>
    </row>
    <row r="19802">
      <c r="A19802" s="101"/>
      <c r="B19802" s="90"/>
      <c r="C19802" s="90"/>
    </row>
    <row r="19803">
      <c r="A19803" s="101"/>
      <c r="B19803" s="90"/>
      <c r="C19803" s="90"/>
    </row>
    <row r="19804">
      <c r="A19804" s="101"/>
      <c r="B19804" s="90"/>
      <c r="C19804" s="90"/>
    </row>
    <row r="19805">
      <c r="A19805" s="101"/>
      <c r="B19805" s="90"/>
      <c r="C19805" s="90"/>
    </row>
    <row r="19806">
      <c r="A19806" s="101"/>
      <c r="B19806" s="90"/>
      <c r="C19806" s="90"/>
    </row>
    <row r="19807">
      <c r="A19807" s="101"/>
      <c r="B19807" s="90"/>
      <c r="C19807" s="90"/>
    </row>
    <row r="19808">
      <c r="A19808" s="101"/>
      <c r="B19808" s="90"/>
      <c r="C19808" s="90"/>
    </row>
    <row r="19809">
      <c r="A19809" s="101"/>
      <c r="B19809" s="90"/>
      <c r="C19809" s="90"/>
    </row>
    <row r="19810">
      <c r="A19810" s="101"/>
      <c r="B19810" s="90"/>
      <c r="C19810" s="90"/>
    </row>
    <row r="19811">
      <c r="A19811" s="101"/>
      <c r="B19811" s="90"/>
      <c r="C19811" s="90"/>
    </row>
    <row r="19812">
      <c r="A19812" s="101"/>
      <c r="B19812" s="90"/>
      <c r="C19812" s="90"/>
    </row>
    <row r="19813">
      <c r="A19813" s="101"/>
      <c r="B19813" s="90"/>
      <c r="C19813" s="90"/>
    </row>
    <row r="19814">
      <c r="A19814" s="101"/>
      <c r="B19814" s="90"/>
      <c r="C19814" s="90"/>
    </row>
    <row r="19815">
      <c r="A19815" s="101"/>
      <c r="B19815" s="90"/>
      <c r="C19815" s="90"/>
    </row>
    <row r="19816">
      <c r="A19816" s="101"/>
      <c r="B19816" s="90"/>
      <c r="C19816" s="90"/>
    </row>
    <row r="19817">
      <c r="A19817" s="101"/>
      <c r="B19817" s="90"/>
      <c r="C19817" s="90"/>
    </row>
    <row r="19818">
      <c r="A19818" s="101"/>
      <c r="B19818" s="90"/>
      <c r="C19818" s="90"/>
    </row>
    <row r="19819">
      <c r="A19819" s="101"/>
      <c r="B19819" s="90"/>
      <c r="C19819" s="90"/>
    </row>
    <row r="19820">
      <c r="A19820" s="101"/>
      <c r="B19820" s="90"/>
      <c r="C19820" s="90"/>
    </row>
    <row r="19821">
      <c r="A19821" s="101"/>
      <c r="B19821" s="90"/>
      <c r="C19821" s="90"/>
    </row>
    <row r="19822">
      <c r="A19822" s="101"/>
      <c r="B19822" s="90"/>
      <c r="C19822" s="90"/>
    </row>
    <row r="19823">
      <c r="A19823" s="101"/>
      <c r="B19823" s="90"/>
      <c r="C19823" s="90"/>
    </row>
    <row r="19824">
      <c r="A19824" s="101"/>
      <c r="B19824" s="90"/>
      <c r="C19824" s="90"/>
    </row>
    <row r="19825">
      <c r="A19825" s="101"/>
      <c r="B19825" s="90"/>
      <c r="C19825" s="90"/>
    </row>
    <row r="19826">
      <c r="A19826" s="101"/>
      <c r="B19826" s="90"/>
      <c r="C19826" s="90"/>
    </row>
    <row r="19827">
      <c r="A19827" s="101"/>
      <c r="B19827" s="90"/>
      <c r="C19827" s="90"/>
    </row>
    <row r="19828">
      <c r="A19828" s="101"/>
      <c r="B19828" s="90"/>
      <c r="C19828" s="90"/>
    </row>
    <row r="19829">
      <c r="A19829" s="101"/>
      <c r="B19829" s="90"/>
      <c r="C19829" s="90"/>
    </row>
    <row r="19830">
      <c r="A19830" s="101"/>
      <c r="B19830" s="90"/>
      <c r="C19830" s="90"/>
    </row>
    <row r="19831">
      <c r="A19831" s="101"/>
      <c r="B19831" s="90"/>
      <c r="C19831" s="90"/>
    </row>
    <row r="19832">
      <c r="A19832" s="101"/>
      <c r="B19832" s="90"/>
      <c r="C19832" s="90"/>
    </row>
    <row r="19833">
      <c r="A19833" s="101"/>
      <c r="B19833" s="90"/>
      <c r="C19833" s="90"/>
    </row>
    <row r="19834">
      <c r="A19834" s="101"/>
      <c r="B19834" s="90"/>
      <c r="C19834" s="90"/>
    </row>
    <row r="19835">
      <c r="A19835" s="101"/>
      <c r="B19835" s="90"/>
      <c r="C19835" s="90"/>
    </row>
    <row r="19836">
      <c r="A19836" s="101"/>
      <c r="B19836" s="90"/>
      <c r="C19836" s="90"/>
    </row>
    <row r="19837">
      <c r="A19837" s="101"/>
      <c r="B19837" s="90"/>
      <c r="C19837" s="90"/>
    </row>
    <row r="19838">
      <c r="A19838" s="101"/>
      <c r="B19838" s="90"/>
      <c r="C19838" s="90"/>
    </row>
    <row r="19839">
      <c r="A19839" s="101"/>
      <c r="B19839" s="90"/>
      <c r="C19839" s="90"/>
    </row>
    <row r="19840">
      <c r="A19840" s="101"/>
      <c r="B19840" s="90"/>
      <c r="C19840" s="90"/>
    </row>
    <row r="19841">
      <c r="A19841" s="101"/>
      <c r="B19841" s="90"/>
      <c r="C19841" s="90"/>
    </row>
    <row r="19842">
      <c r="A19842" s="101"/>
      <c r="B19842" s="90"/>
      <c r="C19842" s="90"/>
    </row>
    <row r="19843">
      <c r="A19843" s="101"/>
      <c r="B19843" s="90"/>
      <c r="C19843" s="90"/>
    </row>
    <row r="19844">
      <c r="A19844" s="101"/>
      <c r="B19844" s="90"/>
      <c r="C19844" s="90"/>
    </row>
    <row r="19845">
      <c r="A19845" s="101"/>
      <c r="B19845" s="90"/>
      <c r="C19845" s="90"/>
    </row>
    <row r="19846">
      <c r="A19846" s="101"/>
      <c r="B19846" s="90"/>
      <c r="C19846" s="90"/>
    </row>
    <row r="19847">
      <c r="A19847" s="101"/>
      <c r="B19847" s="90"/>
      <c r="C19847" s="90"/>
    </row>
    <row r="19848">
      <c r="A19848" s="101"/>
      <c r="B19848" s="90"/>
      <c r="C19848" s="90"/>
    </row>
    <row r="19849">
      <c r="A19849" s="101"/>
      <c r="B19849" s="90"/>
      <c r="C19849" s="90"/>
    </row>
    <row r="19850">
      <c r="A19850" s="101"/>
      <c r="B19850" s="90"/>
      <c r="C19850" s="90"/>
    </row>
    <row r="19851">
      <c r="A19851" s="101"/>
      <c r="B19851" s="90"/>
      <c r="C19851" s="90"/>
    </row>
    <row r="19852">
      <c r="A19852" s="101"/>
      <c r="B19852" s="90"/>
      <c r="C19852" s="90"/>
    </row>
    <row r="19853">
      <c r="A19853" s="101"/>
      <c r="B19853" s="90"/>
      <c r="C19853" s="90"/>
    </row>
    <row r="19854">
      <c r="A19854" s="101"/>
      <c r="B19854" s="90"/>
      <c r="C19854" s="90"/>
    </row>
    <row r="19855">
      <c r="A19855" s="101"/>
      <c r="B19855" s="90"/>
      <c r="C19855" s="90"/>
    </row>
    <row r="19856">
      <c r="A19856" s="101"/>
      <c r="B19856" s="90"/>
      <c r="C19856" s="90"/>
    </row>
    <row r="19857">
      <c r="A19857" s="101"/>
      <c r="B19857" s="90"/>
      <c r="C19857" s="90"/>
    </row>
    <row r="19858">
      <c r="A19858" s="101"/>
      <c r="B19858" s="90"/>
      <c r="C19858" s="90"/>
    </row>
    <row r="19859">
      <c r="A19859" s="101"/>
      <c r="B19859" s="90"/>
      <c r="C19859" s="90"/>
    </row>
    <row r="19860">
      <c r="A19860" s="101"/>
      <c r="B19860" s="90"/>
      <c r="C19860" s="90"/>
    </row>
    <row r="19861">
      <c r="A19861" s="101"/>
      <c r="B19861" s="90"/>
      <c r="C19861" s="90"/>
    </row>
    <row r="19862">
      <c r="A19862" s="101"/>
      <c r="B19862" s="90"/>
      <c r="C19862" s="90"/>
    </row>
    <row r="19863">
      <c r="A19863" s="101"/>
      <c r="B19863" s="90"/>
      <c r="C19863" s="90"/>
    </row>
    <row r="19864">
      <c r="A19864" s="101"/>
      <c r="B19864" s="90"/>
      <c r="C19864" s="90"/>
    </row>
    <row r="19865">
      <c r="A19865" s="101"/>
      <c r="B19865" s="90"/>
      <c r="C19865" s="90"/>
    </row>
    <row r="19866">
      <c r="A19866" s="101"/>
      <c r="B19866" s="90"/>
      <c r="C19866" s="90"/>
    </row>
    <row r="19867">
      <c r="A19867" s="101"/>
      <c r="B19867" s="90"/>
      <c r="C19867" s="90"/>
    </row>
    <row r="19868">
      <c r="A19868" s="101"/>
      <c r="B19868" s="90"/>
      <c r="C19868" s="90"/>
    </row>
    <row r="19869">
      <c r="A19869" s="101"/>
      <c r="B19869" s="90"/>
      <c r="C19869" s="90"/>
    </row>
    <row r="19870">
      <c r="A19870" s="101"/>
      <c r="B19870" s="90"/>
      <c r="C19870" s="90"/>
    </row>
    <row r="19871">
      <c r="A19871" s="101"/>
      <c r="B19871" s="90"/>
      <c r="C19871" s="90"/>
    </row>
    <row r="19872">
      <c r="A19872" s="101"/>
      <c r="B19872" s="90"/>
      <c r="C19872" s="90"/>
    </row>
    <row r="19873">
      <c r="A19873" s="101"/>
      <c r="B19873" s="90"/>
      <c r="C19873" s="90"/>
    </row>
    <row r="19874">
      <c r="A19874" s="101"/>
      <c r="B19874" s="90"/>
      <c r="C19874" s="90"/>
    </row>
    <row r="19875">
      <c r="A19875" s="101"/>
      <c r="B19875" s="90"/>
      <c r="C19875" s="90"/>
    </row>
    <row r="19876">
      <c r="A19876" s="101"/>
      <c r="B19876" s="90"/>
      <c r="C19876" s="90"/>
    </row>
    <row r="19877">
      <c r="A19877" s="101"/>
      <c r="B19877" s="90"/>
      <c r="C19877" s="90"/>
    </row>
    <row r="19878">
      <c r="A19878" s="101"/>
      <c r="B19878" s="90"/>
      <c r="C19878" s="90"/>
    </row>
    <row r="19879">
      <c r="A19879" s="101"/>
      <c r="B19879" s="90"/>
      <c r="C19879" s="90"/>
    </row>
    <row r="19880">
      <c r="A19880" s="101"/>
      <c r="B19880" s="90"/>
      <c r="C19880" s="90"/>
    </row>
    <row r="19881">
      <c r="A19881" s="101"/>
      <c r="B19881" s="90"/>
      <c r="C19881" s="90"/>
    </row>
    <row r="19882">
      <c r="A19882" s="101"/>
      <c r="B19882" s="90"/>
      <c r="C19882" s="90"/>
    </row>
    <row r="19883">
      <c r="A19883" s="101"/>
      <c r="B19883" s="90"/>
      <c r="C19883" s="90"/>
    </row>
    <row r="19884">
      <c r="A19884" s="101"/>
      <c r="B19884" s="90"/>
      <c r="C19884" s="90"/>
    </row>
    <row r="19885">
      <c r="A19885" s="101"/>
      <c r="B19885" s="90"/>
      <c r="C19885" s="90"/>
    </row>
    <row r="19886">
      <c r="A19886" s="101"/>
      <c r="B19886" s="90"/>
      <c r="C19886" s="90"/>
    </row>
    <row r="19887">
      <c r="A19887" s="101"/>
      <c r="B19887" s="90"/>
      <c r="C19887" s="90"/>
    </row>
    <row r="19888">
      <c r="A19888" s="101"/>
      <c r="B19888" s="90"/>
      <c r="C19888" s="90"/>
    </row>
    <row r="19889">
      <c r="A19889" s="101"/>
      <c r="B19889" s="90"/>
      <c r="C19889" s="90"/>
    </row>
    <row r="19890">
      <c r="A19890" s="101"/>
      <c r="B19890" s="90"/>
      <c r="C19890" s="90"/>
    </row>
    <row r="19891">
      <c r="A19891" s="101"/>
      <c r="B19891" s="90"/>
      <c r="C19891" s="90"/>
    </row>
    <row r="19892">
      <c r="A19892" s="101"/>
      <c r="B19892" s="90"/>
      <c r="C19892" s="90"/>
    </row>
    <row r="19893">
      <c r="A19893" s="101"/>
      <c r="B19893" s="90"/>
      <c r="C19893" s="90"/>
    </row>
    <row r="19894">
      <c r="A19894" s="101"/>
      <c r="B19894" s="90"/>
      <c r="C19894" s="90"/>
    </row>
    <row r="19895">
      <c r="A19895" s="101"/>
      <c r="B19895" s="90"/>
      <c r="C19895" s="90"/>
    </row>
    <row r="19896">
      <c r="A19896" s="101"/>
      <c r="B19896" s="90"/>
      <c r="C19896" s="90"/>
    </row>
    <row r="19897">
      <c r="A19897" s="101"/>
      <c r="B19897" s="90"/>
      <c r="C19897" s="90"/>
    </row>
    <row r="19898">
      <c r="A19898" s="101"/>
      <c r="B19898" s="90"/>
      <c r="C19898" s="90"/>
    </row>
    <row r="19899">
      <c r="A19899" s="101"/>
      <c r="B19899" s="90"/>
      <c r="C19899" s="90"/>
    </row>
    <row r="19900">
      <c r="A19900" s="101"/>
      <c r="B19900" s="90"/>
      <c r="C19900" s="90"/>
    </row>
    <row r="19901">
      <c r="A19901" s="101"/>
      <c r="B19901" s="90"/>
      <c r="C19901" s="90"/>
    </row>
    <row r="19902">
      <c r="A19902" s="101"/>
      <c r="B19902" s="90"/>
      <c r="C19902" s="90"/>
    </row>
    <row r="19903">
      <c r="A19903" s="101"/>
      <c r="B19903" s="90"/>
      <c r="C19903" s="90"/>
    </row>
    <row r="19904">
      <c r="A19904" s="101"/>
      <c r="B19904" s="90"/>
      <c r="C19904" s="90"/>
    </row>
    <row r="19905">
      <c r="A19905" s="101"/>
      <c r="B19905" s="90"/>
      <c r="C19905" s="90"/>
    </row>
    <row r="19906">
      <c r="A19906" s="101"/>
      <c r="B19906" s="90"/>
      <c r="C19906" s="90"/>
    </row>
    <row r="19907">
      <c r="A19907" s="101"/>
      <c r="B19907" s="90"/>
      <c r="C19907" s="90"/>
    </row>
    <row r="19908">
      <c r="A19908" s="101"/>
      <c r="B19908" s="90"/>
      <c r="C19908" s="90"/>
    </row>
    <row r="19909">
      <c r="A19909" s="101"/>
      <c r="B19909" s="90"/>
      <c r="C19909" s="90"/>
    </row>
    <row r="19910">
      <c r="A19910" s="101"/>
      <c r="B19910" s="90"/>
      <c r="C19910" s="90"/>
    </row>
    <row r="19911">
      <c r="A19911" s="101"/>
      <c r="B19911" s="90"/>
      <c r="C19911" s="90"/>
    </row>
    <row r="19912">
      <c r="A19912" s="101"/>
      <c r="B19912" s="90"/>
      <c r="C19912" s="90"/>
    </row>
    <row r="19913">
      <c r="A19913" s="101"/>
      <c r="B19913" s="90"/>
      <c r="C19913" s="90"/>
    </row>
    <row r="19914">
      <c r="A19914" s="101"/>
      <c r="B19914" s="90"/>
      <c r="C19914" s="90"/>
    </row>
    <row r="19915">
      <c r="A19915" s="101"/>
      <c r="B19915" s="90"/>
      <c r="C19915" s="90"/>
    </row>
    <row r="19916">
      <c r="A19916" s="101"/>
      <c r="B19916" s="90"/>
      <c r="C19916" s="90"/>
    </row>
    <row r="19917">
      <c r="A19917" s="101"/>
      <c r="B19917" s="90"/>
      <c r="C19917" s="90"/>
    </row>
    <row r="19918">
      <c r="A19918" s="101"/>
      <c r="B19918" s="90"/>
      <c r="C19918" s="90"/>
    </row>
    <row r="19919">
      <c r="A19919" s="101"/>
      <c r="B19919" s="90"/>
      <c r="C19919" s="90"/>
    </row>
    <row r="19920">
      <c r="A19920" s="101"/>
      <c r="B19920" s="90"/>
      <c r="C19920" s="90"/>
    </row>
    <row r="19921">
      <c r="A19921" s="101"/>
      <c r="B19921" s="90"/>
      <c r="C19921" s="90"/>
    </row>
    <row r="19922">
      <c r="A19922" s="101"/>
      <c r="B19922" s="90"/>
      <c r="C19922" s="90"/>
    </row>
    <row r="19923">
      <c r="A19923" s="101"/>
      <c r="B19923" s="90"/>
      <c r="C19923" s="90"/>
    </row>
    <row r="19924">
      <c r="A19924" s="101"/>
      <c r="B19924" s="90"/>
      <c r="C19924" s="90"/>
    </row>
    <row r="19925">
      <c r="A19925" s="101"/>
      <c r="B19925" s="90"/>
      <c r="C19925" s="90"/>
    </row>
    <row r="19926">
      <c r="A19926" s="101"/>
      <c r="B19926" s="90"/>
      <c r="C19926" s="90"/>
    </row>
    <row r="19927">
      <c r="A19927" s="101"/>
      <c r="B19927" s="90"/>
      <c r="C19927" s="90"/>
    </row>
    <row r="19928">
      <c r="A19928" s="101"/>
      <c r="B19928" s="90"/>
      <c r="C19928" s="90"/>
    </row>
    <row r="19929">
      <c r="A19929" s="101"/>
      <c r="B19929" s="90"/>
      <c r="C19929" s="90"/>
    </row>
    <row r="19930">
      <c r="A19930" s="101"/>
      <c r="B19930" s="90"/>
      <c r="C19930" s="90"/>
    </row>
    <row r="19931">
      <c r="A19931" s="101"/>
      <c r="B19931" s="90"/>
      <c r="C19931" s="90"/>
    </row>
    <row r="19932">
      <c r="A19932" s="101"/>
      <c r="B19932" s="90"/>
      <c r="C19932" s="90"/>
    </row>
    <row r="19933">
      <c r="A19933" s="101"/>
      <c r="B19933" s="90"/>
      <c r="C19933" s="90"/>
    </row>
    <row r="19934">
      <c r="A19934" s="101"/>
      <c r="B19934" s="90"/>
      <c r="C19934" s="90"/>
    </row>
    <row r="19935">
      <c r="A19935" s="101"/>
      <c r="B19935" s="90"/>
      <c r="C19935" s="90"/>
    </row>
    <row r="19936">
      <c r="A19936" s="101"/>
      <c r="B19936" s="90"/>
      <c r="C19936" s="90"/>
    </row>
    <row r="19937">
      <c r="A19937" s="101"/>
      <c r="B19937" s="90"/>
      <c r="C19937" s="90"/>
    </row>
    <row r="19938">
      <c r="A19938" s="101"/>
      <c r="B19938" s="90"/>
      <c r="C19938" s="90"/>
    </row>
    <row r="19939">
      <c r="A19939" s="101"/>
      <c r="B19939" s="90"/>
      <c r="C19939" s="90"/>
    </row>
    <row r="19940">
      <c r="A19940" s="101"/>
      <c r="B19940" s="90"/>
      <c r="C19940" s="90"/>
    </row>
    <row r="19941">
      <c r="A19941" s="101"/>
      <c r="B19941" s="90"/>
      <c r="C19941" s="90"/>
    </row>
    <row r="19942">
      <c r="A19942" s="101"/>
      <c r="B19942" s="90"/>
      <c r="C19942" s="90"/>
    </row>
    <row r="19943">
      <c r="A19943" s="101"/>
      <c r="B19943" s="90"/>
      <c r="C19943" s="90"/>
    </row>
    <row r="19944">
      <c r="A19944" s="101"/>
      <c r="B19944" s="90"/>
      <c r="C19944" s="90"/>
    </row>
    <row r="19945">
      <c r="A19945" s="101"/>
      <c r="B19945" s="90"/>
      <c r="C19945" s="90"/>
    </row>
    <row r="19946">
      <c r="A19946" s="101"/>
      <c r="B19946" s="90"/>
      <c r="C19946" s="90"/>
    </row>
    <row r="19947">
      <c r="A19947" s="101"/>
      <c r="B19947" s="90"/>
      <c r="C19947" s="90"/>
    </row>
    <row r="19948">
      <c r="A19948" s="101"/>
      <c r="B19948" s="90"/>
      <c r="C19948" s="90"/>
    </row>
    <row r="19949">
      <c r="A19949" s="101"/>
      <c r="B19949" s="90"/>
      <c r="C19949" s="90"/>
    </row>
    <row r="19950">
      <c r="A19950" s="101"/>
      <c r="B19950" s="90"/>
      <c r="C19950" s="90"/>
    </row>
    <row r="19951">
      <c r="A19951" s="101"/>
      <c r="B19951" s="90"/>
      <c r="C19951" s="90"/>
    </row>
    <row r="19952">
      <c r="A19952" s="101"/>
      <c r="B19952" s="90"/>
      <c r="C19952" s="90"/>
    </row>
    <row r="19953">
      <c r="A19953" s="101"/>
      <c r="B19953" s="90"/>
      <c r="C19953" s="90"/>
    </row>
    <row r="19954">
      <c r="A19954" s="101"/>
      <c r="B19954" s="90"/>
      <c r="C19954" s="90"/>
    </row>
    <row r="19955">
      <c r="A19955" s="101"/>
      <c r="B19955" s="90"/>
      <c r="C19955" s="90"/>
    </row>
    <row r="19956">
      <c r="A19956" s="101"/>
      <c r="B19956" s="90"/>
      <c r="C19956" s="90"/>
    </row>
    <row r="19957">
      <c r="A19957" s="101"/>
      <c r="B19957" s="90"/>
      <c r="C19957" s="90"/>
    </row>
    <row r="19958">
      <c r="A19958" s="101"/>
      <c r="B19958" s="90"/>
      <c r="C19958" s="90"/>
    </row>
    <row r="19959">
      <c r="A19959" s="101"/>
      <c r="B19959" s="90"/>
      <c r="C19959" s="90"/>
    </row>
    <row r="19960">
      <c r="A19960" s="101"/>
      <c r="B19960" s="90"/>
      <c r="C19960" s="90"/>
    </row>
    <row r="19961">
      <c r="A19961" s="101"/>
      <c r="B19961" s="90"/>
      <c r="C19961" s="90"/>
    </row>
    <row r="19962">
      <c r="A19962" s="101"/>
      <c r="B19962" s="90"/>
      <c r="C19962" s="90"/>
    </row>
    <row r="19963">
      <c r="A19963" s="101"/>
      <c r="B19963" s="90"/>
      <c r="C19963" s="90"/>
    </row>
    <row r="19964">
      <c r="A19964" s="101"/>
      <c r="B19964" s="90"/>
      <c r="C19964" s="90"/>
    </row>
    <row r="19965">
      <c r="A19965" s="101"/>
      <c r="B19965" s="90"/>
      <c r="C19965" s="90"/>
    </row>
    <row r="19966">
      <c r="A19966" s="101"/>
      <c r="B19966" s="90"/>
      <c r="C19966" s="90"/>
    </row>
    <row r="19967">
      <c r="A19967" s="101"/>
      <c r="B19967" s="90"/>
      <c r="C19967" s="90"/>
    </row>
    <row r="19968">
      <c r="A19968" s="101"/>
      <c r="B19968" s="90"/>
      <c r="C19968" s="90"/>
    </row>
    <row r="19969">
      <c r="A19969" s="101"/>
      <c r="B19969" s="90"/>
      <c r="C19969" s="90"/>
    </row>
    <row r="19970">
      <c r="A19970" s="101"/>
      <c r="B19970" s="90"/>
      <c r="C19970" s="90"/>
    </row>
    <row r="19971">
      <c r="A19971" s="101"/>
      <c r="B19971" s="90"/>
      <c r="C19971" s="90"/>
    </row>
    <row r="19972">
      <c r="A19972" s="101"/>
      <c r="B19972" s="90"/>
      <c r="C19972" s="90"/>
    </row>
    <row r="19973">
      <c r="A19973" s="101"/>
      <c r="B19973" s="90"/>
      <c r="C19973" s="90"/>
    </row>
    <row r="19974">
      <c r="A19974" s="101"/>
      <c r="B19974" s="90"/>
      <c r="C19974" s="90"/>
    </row>
    <row r="19975">
      <c r="A19975" s="101"/>
      <c r="B19975" s="90"/>
      <c r="C19975" s="90"/>
    </row>
    <row r="19976">
      <c r="A19976" s="101"/>
      <c r="B19976" s="90"/>
      <c r="C19976" s="90"/>
    </row>
    <row r="19977">
      <c r="A19977" s="101"/>
      <c r="B19977" s="90"/>
      <c r="C19977" s="90"/>
    </row>
    <row r="19978">
      <c r="A19978" s="101"/>
      <c r="B19978" s="90"/>
      <c r="C19978" s="90"/>
    </row>
    <row r="19979">
      <c r="A19979" s="101"/>
      <c r="B19979" s="90"/>
      <c r="C19979" s="90"/>
    </row>
    <row r="19980">
      <c r="A19980" s="101"/>
      <c r="B19980" s="90"/>
      <c r="C19980" s="90"/>
    </row>
    <row r="19981">
      <c r="A19981" s="101"/>
      <c r="B19981" s="90"/>
      <c r="C19981" s="90"/>
    </row>
    <row r="19982">
      <c r="A19982" s="101"/>
      <c r="B19982" s="90"/>
      <c r="C19982" s="90"/>
    </row>
    <row r="19983">
      <c r="A19983" s="101"/>
      <c r="B19983" s="90"/>
      <c r="C19983" s="90"/>
    </row>
    <row r="19984">
      <c r="A19984" s="101"/>
      <c r="B19984" s="90"/>
      <c r="C19984" s="90"/>
    </row>
    <row r="19985">
      <c r="A19985" s="101"/>
      <c r="B19985" s="90"/>
      <c r="C19985" s="90"/>
    </row>
    <row r="19986">
      <c r="A19986" s="101"/>
      <c r="B19986" s="90"/>
      <c r="C19986" s="90"/>
    </row>
    <row r="19987">
      <c r="A19987" s="101"/>
      <c r="B19987" s="90"/>
      <c r="C19987" s="90"/>
    </row>
    <row r="19988">
      <c r="A19988" s="101"/>
      <c r="B19988" s="90"/>
      <c r="C19988" s="90"/>
    </row>
    <row r="19989">
      <c r="A19989" s="101"/>
      <c r="B19989" s="90"/>
      <c r="C19989" s="90"/>
    </row>
    <row r="19990">
      <c r="A19990" s="101"/>
      <c r="B19990" s="90"/>
      <c r="C19990" s="90"/>
    </row>
    <row r="19991">
      <c r="A19991" s="101"/>
      <c r="B19991" s="90"/>
      <c r="C19991" s="90"/>
    </row>
    <row r="19992">
      <c r="A19992" s="101"/>
      <c r="B19992" s="90"/>
      <c r="C19992" s="90"/>
    </row>
    <row r="19993">
      <c r="A19993" s="101"/>
      <c r="B19993" s="90"/>
      <c r="C19993" s="90"/>
    </row>
    <row r="19994">
      <c r="A19994" s="101"/>
      <c r="B19994" s="90"/>
      <c r="C19994" s="90"/>
    </row>
    <row r="19995">
      <c r="A19995" s="101"/>
      <c r="B19995" s="90"/>
      <c r="C19995" s="90"/>
    </row>
    <row r="19996">
      <c r="A19996" s="101"/>
      <c r="B19996" s="90"/>
      <c r="C19996" s="90"/>
    </row>
    <row r="19997">
      <c r="A19997" s="101"/>
      <c r="B19997" s="90"/>
      <c r="C19997" s="90"/>
    </row>
    <row r="19998">
      <c r="A19998" s="101"/>
      <c r="B19998" s="90"/>
      <c r="C19998" s="90"/>
    </row>
    <row r="19999">
      <c r="A19999" s="101"/>
      <c r="B19999" s="90"/>
      <c r="C19999" s="90"/>
    </row>
    <row r="20000">
      <c r="A20000" s="101"/>
      <c r="B20000" s="90"/>
      <c r="C20000" s="90"/>
    </row>
    <row r="20001">
      <c r="A20001" s="101"/>
      <c r="B20001" s="90"/>
      <c r="C20001" s="90"/>
    </row>
    <row r="20002">
      <c r="A20002" s="101"/>
      <c r="B20002" s="90"/>
      <c r="C20002" s="90"/>
    </row>
    <row r="20003">
      <c r="A20003" s="101"/>
      <c r="B20003" s="90"/>
      <c r="C20003" s="90"/>
    </row>
    <row r="20004">
      <c r="A20004" s="101"/>
      <c r="B20004" s="90"/>
      <c r="C20004" s="90"/>
    </row>
    <row r="20005">
      <c r="A20005" s="101"/>
      <c r="B20005" s="90"/>
      <c r="C20005" s="90"/>
    </row>
    <row r="20006">
      <c r="A20006" s="101"/>
      <c r="B20006" s="90"/>
      <c r="C20006" s="90"/>
    </row>
    <row r="20007">
      <c r="A20007" s="101"/>
      <c r="B20007" s="90"/>
      <c r="C20007" s="90"/>
    </row>
    <row r="20008">
      <c r="A20008" s="101"/>
      <c r="B20008" s="90"/>
      <c r="C20008" s="90"/>
    </row>
    <row r="20009">
      <c r="A20009" s="101"/>
      <c r="B20009" s="90"/>
      <c r="C20009" s="90"/>
    </row>
    <row r="20010">
      <c r="A20010" s="101"/>
      <c r="B20010" s="90"/>
      <c r="C20010" s="90"/>
    </row>
    <row r="20011">
      <c r="A20011" s="101"/>
      <c r="B20011" s="90"/>
      <c r="C20011" s="90"/>
    </row>
    <row r="20012">
      <c r="A20012" s="101"/>
      <c r="B20012" s="90"/>
      <c r="C20012" s="90"/>
    </row>
    <row r="20013">
      <c r="A20013" s="101"/>
      <c r="B20013" s="90"/>
      <c r="C20013" s="90"/>
    </row>
    <row r="20014">
      <c r="A20014" s="101"/>
      <c r="B20014" s="90"/>
      <c r="C20014" s="90"/>
    </row>
    <row r="20015">
      <c r="A20015" s="101"/>
      <c r="B20015" s="90"/>
      <c r="C20015" s="90"/>
    </row>
    <row r="20016">
      <c r="A20016" s="101"/>
      <c r="B20016" s="90"/>
      <c r="C20016" s="90"/>
    </row>
    <row r="20017">
      <c r="A20017" s="101"/>
      <c r="B20017" s="90"/>
      <c r="C20017" s="90"/>
    </row>
    <row r="20018">
      <c r="A20018" s="101"/>
      <c r="B20018" s="90"/>
      <c r="C20018" s="90"/>
    </row>
    <row r="20019">
      <c r="A20019" s="101"/>
      <c r="B20019" s="90"/>
      <c r="C20019" s="90"/>
    </row>
    <row r="20020">
      <c r="A20020" s="101"/>
      <c r="B20020" s="90"/>
      <c r="C20020" s="90"/>
    </row>
    <row r="20021">
      <c r="A20021" s="101"/>
      <c r="B20021" s="90"/>
      <c r="C20021" s="90"/>
    </row>
    <row r="20022">
      <c r="A20022" s="101"/>
      <c r="B20022" s="90"/>
      <c r="C20022" s="90"/>
    </row>
    <row r="20023">
      <c r="A20023" s="101"/>
      <c r="B20023" s="90"/>
      <c r="C20023" s="90"/>
    </row>
    <row r="20024">
      <c r="A20024" s="101"/>
      <c r="B20024" s="90"/>
      <c r="C20024" s="90"/>
    </row>
    <row r="20025">
      <c r="A20025" s="101"/>
      <c r="B20025" s="90"/>
      <c r="C20025" s="90"/>
    </row>
    <row r="20026">
      <c r="A20026" s="101"/>
      <c r="B20026" s="90"/>
      <c r="C20026" s="90"/>
    </row>
    <row r="20027">
      <c r="A20027" s="101"/>
      <c r="B20027" s="90"/>
      <c r="C20027" s="90"/>
    </row>
    <row r="20028">
      <c r="A20028" s="101"/>
      <c r="B20028" s="90"/>
      <c r="C20028" s="90"/>
    </row>
    <row r="20029">
      <c r="A20029" s="101"/>
      <c r="B20029" s="90"/>
      <c r="C20029" s="90"/>
    </row>
    <row r="20030">
      <c r="A20030" s="101"/>
      <c r="B20030" s="90"/>
      <c r="C20030" s="90"/>
    </row>
    <row r="20031">
      <c r="A20031" s="101"/>
      <c r="B20031" s="90"/>
      <c r="C20031" s="90"/>
    </row>
    <row r="20032">
      <c r="A20032" s="101"/>
      <c r="B20032" s="90"/>
      <c r="C20032" s="90"/>
    </row>
    <row r="20033">
      <c r="A20033" s="101"/>
      <c r="B20033" s="90"/>
      <c r="C20033" s="90"/>
    </row>
    <row r="20034">
      <c r="A20034" s="101"/>
      <c r="B20034" s="90"/>
      <c r="C20034" s="90"/>
    </row>
    <row r="20035">
      <c r="A20035" s="101"/>
      <c r="B20035" s="90"/>
      <c r="C20035" s="90"/>
    </row>
    <row r="20036">
      <c r="A20036" s="101"/>
      <c r="B20036" s="90"/>
      <c r="C20036" s="90"/>
    </row>
    <row r="20037">
      <c r="A20037" s="101"/>
      <c r="B20037" s="90"/>
      <c r="C20037" s="90"/>
    </row>
    <row r="20038">
      <c r="A20038" s="101"/>
      <c r="B20038" s="90"/>
      <c r="C20038" s="90"/>
    </row>
    <row r="20039">
      <c r="A20039" s="101"/>
      <c r="B20039" s="90"/>
      <c r="C20039" s="90"/>
    </row>
    <row r="20040">
      <c r="A20040" s="101"/>
      <c r="B20040" s="90"/>
      <c r="C20040" s="90"/>
    </row>
    <row r="20041">
      <c r="A20041" s="101"/>
      <c r="B20041" s="90"/>
      <c r="C20041" s="90"/>
    </row>
    <row r="20042">
      <c r="A20042" s="101"/>
      <c r="B20042" s="90"/>
      <c r="C20042" s="90"/>
    </row>
    <row r="20043">
      <c r="A20043" s="101"/>
      <c r="B20043" s="90"/>
      <c r="C20043" s="90"/>
    </row>
    <row r="20044">
      <c r="A20044" s="101"/>
      <c r="B20044" s="90"/>
      <c r="C20044" s="90"/>
    </row>
    <row r="20045">
      <c r="A20045" s="101"/>
      <c r="B20045" s="90"/>
      <c r="C20045" s="90"/>
    </row>
    <row r="20046">
      <c r="A20046" s="101"/>
      <c r="B20046" s="90"/>
      <c r="C20046" s="90"/>
    </row>
    <row r="20047">
      <c r="A20047" s="101"/>
      <c r="B20047" s="90"/>
      <c r="C20047" s="90"/>
    </row>
    <row r="20048">
      <c r="A20048" s="101"/>
      <c r="B20048" s="90"/>
      <c r="C20048" s="90"/>
    </row>
    <row r="20049">
      <c r="A20049" s="101"/>
      <c r="B20049" s="90"/>
      <c r="C20049" s="90"/>
    </row>
    <row r="20050">
      <c r="A20050" s="101"/>
      <c r="B20050" s="90"/>
      <c r="C20050" s="90"/>
    </row>
    <row r="20051">
      <c r="A20051" s="101"/>
      <c r="B20051" s="90"/>
      <c r="C20051" s="90"/>
    </row>
    <row r="20052">
      <c r="A20052" s="101"/>
      <c r="B20052" s="90"/>
      <c r="C20052" s="90"/>
    </row>
    <row r="20053">
      <c r="A20053" s="101"/>
      <c r="B20053" s="90"/>
      <c r="C20053" s="90"/>
    </row>
    <row r="20054">
      <c r="A20054" s="101"/>
      <c r="B20054" s="90"/>
      <c r="C20054" s="90"/>
    </row>
    <row r="20055">
      <c r="A20055" s="101"/>
      <c r="B20055" s="90"/>
      <c r="C20055" s="90"/>
    </row>
    <row r="20056">
      <c r="A20056" s="101"/>
      <c r="B20056" s="90"/>
      <c r="C20056" s="90"/>
    </row>
    <row r="20057">
      <c r="A20057" s="101"/>
      <c r="B20057" s="90"/>
      <c r="C20057" s="90"/>
    </row>
    <row r="20058">
      <c r="A20058" s="101"/>
      <c r="B20058" s="90"/>
      <c r="C20058" s="90"/>
    </row>
    <row r="20059">
      <c r="A20059" s="101"/>
      <c r="B20059" s="90"/>
      <c r="C20059" s="90"/>
    </row>
    <row r="20060">
      <c r="A20060" s="101"/>
      <c r="B20060" s="90"/>
      <c r="C20060" s="90"/>
    </row>
    <row r="20061">
      <c r="A20061" s="101"/>
      <c r="B20061" s="90"/>
      <c r="C20061" s="90"/>
    </row>
    <row r="20062">
      <c r="A20062" s="101"/>
      <c r="B20062" s="90"/>
      <c r="C20062" s="90"/>
    </row>
    <row r="20063">
      <c r="A20063" s="101"/>
      <c r="B20063" s="90"/>
      <c r="C20063" s="90"/>
    </row>
    <row r="20064">
      <c r="A20064" s="101"/>
      <c r="B20064" s="90"/>
      <c r="C20064" s="90"/>
    </row>
    <row r="20065">
      <c r="A20065" s="101"/>
      <c r="B20065" s="90"/>
      <c r="C20065" s="90"/>
    </row>
    <row r="20066">
      <c r="A20066" s="101"/>
      <c r="B20066" s="90"/>
      <c r="C20066" s="90"/>
    </row>
    <row r="20067">
      <c r="A20067" s="101"/>
      <c r="B20067" s="90"/>
      <c r="C20067" s="90"/>
    </row>
    <row r="20068">
      <c r="A20068" s="101"/>
      <c r="B20068" s="90"/>
      <c r="C20068" s="90"/>
    </row>
    <row r="20069">
      <c r="A20069" s="101"/>
      <c r="B20069" s="90"/>
      <c r="C20069" s="90"/>
    </row>
    <row r="20070">
      <c r="A20070" s="101"/>
      <c r="B20070" s="90"/>
      <c r="C20070" s="90"/>
    </row>
    <row r="20071">
      <c r="A20071" s="101"/>
      <c r="B20071" s="90"/>
      <c r="C20071" s="90"/>
    </row>
    <row r="20072">
      <c r="A20072" s="101"/>
      <c r="B20072" s="90"/>
      <c r="C20072" s="90"/>
    </row>
    <row r="20073">
      <c r="A20073" s="101"/>
      <c r="B20073" s="90"/>
      <c r="C20073" s="90"/>
    </row>
    <row r="20074">
      <c r="A20074" s="101"/>
      <c r="B20074" s="90"/>
      <c r="C20074" s="90"/>
    </row>
    <row r="20075">
      <c r="A20075" s="101"/>
      <c r="B20075" s="90"/>
      <c r="C20075" s="90"/>
    </row>
    <row r="20076">
      <c r="A20076" s="101"/>
      <c r="B20076" s="90"/>
      <c r="C20076" s="90"/>
    </row>
    <row r="20077">
      <c r="A20077" s="101"/>
      <c r="B20077" s="90"/>
      <c r="C20077" s="90"/>
    </row>
    <row r="20078">
      <c r="A20078" s="101"/>
      <c r="B20078" s="90"/>
      <c r="C20078" s="90"/>
    </row>
    <row r="20079">
      <c r="A20079" s="101"/>
      <c r="B20079" s="90"/>
      <c r="C20079" s="90"/>
    </row>
    <row r="20080">
      <c r="A20080" s="101"/>
      <c r="B20080" s="90"/>
      <c r="C20080" s="90"/>
    </row>
    <row r="20081">
      <c r="A20081" s="101"/>
      <c r="B20081" s="90"/>
      <c r="C20081" s="90"/>
    </row>
    <row r="20082">
      <c r="A20082" s="101"/>
      <c r="B20082" s="90"/>
      <c r="C20082" s="90"/>
    </row>
    <row r="20083">
      <c r="A20083" s="101"/>
      <c r="B20083" s="90"/>
      <c r="C20083" s="90"/>
    </row>
    <row r="20084">
      <c r="A20084" s="101"/>
      <c r="B20084" s="90"/>
      <c r="C20084" s="90"/>
    </row>
    <row r="20085">
      <c r="A20085" s="101"/>
      <c r="B20085" s="90"/>
      <c r="C20085" s="90"/>
    </row>
    <row r="20086">
      <c r="A20086" s="101"/>
      <c r="B20086" s="90"/>
      <c r="C20086" s="90"/>
    </row>
    <row r="20087">
      <c r="A20087" s="101"/>
      <c r="B20087" s="90"/>
      <c r="C20087" s="90"/>
    </row>
    <row r="20088">
      <c r="A20088" s="101"/>
      <c r="B20088" s="90"/>
      <c r="C20088" s="90"/>
    </row>
    <row r="20089">
      <c r="A20089" s="101"/>
      <c r="B20089" s="90"/>
      <c r="C20089" s="90"/>
    </row>
    <row r="20090">
      <c r="A20090" s="101"/>
      <c r="B20090" s="90"/>
      <c r="C20090" s="90"/>
    </row>
    <row r="20091">
      <c r="A20091" s="101"/>
      <c r="B20091" s="90"/>
      <c r="C20091" s="90"/>
    </row>
    <row r="20092">
      <c r="A20092" s="101"/>
      <c r="B20092" s="90"/>
      <c r="C20092" s="90"/>
    </row>
    <row r="20093">
      <c r="A20093" s="101"/>
      <c r="B20093" s="90"/>
      <c r="C20093" s="90"/>
    </row>
    <row r="20094">
      <c r="A20094" s="101"/>
      <c r="B20094" s="90"/>
      <c r="C20094" s="90"/>
    </row>
    <row r="20095">
      <c r="A20095" s="101"/>
      <c r="B20095" s="90"/>
      <c r="C20095" s="90"/>
    </row>
    <row r="20096">
      <c r="A20096" s="101"/>
      <c r="B20096" s="90"/>
      <c r="C20096" s="90"/>
    </row>
    <row r="20097">
      <c r="A20097" s="101"/>
      <c r="B20097" s="90"/>
      <c r="C20097" s="90"/>
    </row>
    <row r="20098">
      <c r="A20098" s="101"/>
      <c r="B20098" s="90"/>
      <c r="C20098" s="90"/>
    </row>
    <row r="20099">
      <c r="A20099" s="101"/>
      <c r="B20099" s="90"/>
      <c r="C20099" s="90"/>
    </row>
    <row r="20100">
      <c r="A20100" s="101"/>
      <c r="B20100" s="90"/>
      <c r="C20100" s="90"/>
    </row>
    <row r="20101">
      <c r="A20101" s="101"/>
      <c r="B20101" s="90"/>
      <c r="C20101" s="90"/>
    </row>
    <row r="20102">
      <c r="A20102" s="101"/>
      <c r="B20102" s="90"/>
      <c r="C20102" s="90"/>
    </row>
    <row r="20103">
      <c r="A20103" s="101"/>
      <c r="B20103" s="90"/>
      <c r="C20103" s="90"/>
    </row>
    <row r="20104">
      <c r="A20104" s="101"/>
      <c r="B20104" s="90"/>
      <c r="C20104" s="90"/>
    </row>
    <row r="20105">
      <c r="A20105" s="101"/>
      <c r="B20105" s="90"/>
      <c r="C20105" s="90"/>
    </row>
    <row r="20106">
      <c r="A20106" s="101"/>
      <c r="B20106" s="90"/>
      <c r="C20106" s="90"/>
    </row>
    <row r="20107">
      <c r="A20107" s="101"/>
      <c r="B20107" s="90"/>
      <c r="C20107" s="90"/>
    </row>
    <row r="20108">
      <c r="A20108" s="101"/>
      <c r="B20108" s="90"/>
      <c r="C20108" s="90"/>
    </row>
    <row r="20109">
      <c r="A20109" s="101"/>
      <c r="B20109" s="90"/>
      <c r="C20109" s="90"/>
    </row>
    <row r="20110">
      <c r="A20110" s="101"/>
      <c r="B20110" s="90"/>
      <c r="C20110" s="90"/>
    </row>
    <row r="20111">
      <c r="A20111" s="101"/>
      <c r="B20111" s="90"/>
      <c r="C20111" s="90"/>
    </row>
    <row r="20112">
      <c r="A20112" s="101"/>
      <c r="B20112" s="90"/>
      <c r="C20112" s="90"/>
    </row>
    <row r="20113">
      <c r="A20113" s="101"/>
      <c r="B20113" s="90"/>
      <c r="C20113" s="90"/>
    </row>
    <row r="20114">
      <c r="A20114" s="101"/>
      <c r="B20114" s="90"/>
      <c r="C20114" s="90"/>
    </row>
    <row r="20115">
      <c r="A20115" s="101"/>
      <c r="B20115" s="90"/>
      <c r="C20115" s="90"/>
    </row>
    <row r="20116">
      <c r="A20116" s="101"/>
      <c r="B20116" s="90"/>
      <c r="C20116" s="90"/>
    </row>
    <row r="20117">
      <c r="A20117" s="101"/>
      <c r="B20117" s="90"/>
      <c r="C20117" s="90"/>
    </row>
    <row r="20118">
      <c r="A20118" s="101"/>
      <c r="B20118" s="90"/>
      <c r="C20118" s="90"/>
    </row>
    <row r="20119">
      <c r="A20119" s="101"/>
      <c r="B20119" s="90"/>
      <c r="C20119" s="90"/>
    </row>
    <row r="20120">
      <c r="A20120" s="101"/>
      <c r="B20120" s="90"/>
      <c r="C20120" s="90"/>
    </row>
    <row r="20121">
      <c r="A20121" s="101"/>
      <c r="B20121" s="90"/>
      <c r="C20121" s="90"/>
    </row>
    <row r="20122">
      <c r="A20122" s="101"/>
      <c r="B20122" s="90"/>
      <c r="C20122" s="90"/>
    </row>
    <row r="20123">
      <c r="A20123" s="101"/>
      <c r="B20123" s="90"/>
      <c r="C20123" s="90"/>
    </row>
    <row r="20124">
      <c r="A20124" s="101"/>
      <c r="B20124" s="90"/>
      <c r="C20124" s="90"/>
    </row>
    <row r="20125">
      <c r="A20125" s="101"/>
      <c r="B20125" s="90"/>
      <c r="C20125" s="90"/>
    </row>
    <row r="20126">
      <c r="A20126" s="101"/>
      <c r="B20126" s="90"/>
      <c r="C20126" s="90"/>
    </row>
    <row r="20127">
      <c r="A20127" s="101"/>
      <c r="B20127" s="90"/>
      <c r="C20127" s="90"/>
    </row>
    <row r="20128">
      <c r="A20128" s="101"/>
      <c r="B20128" s="90"/>
      <c r="C20128" s="90"/>
    </row>
    <row r="20129">
      <c r="A20129" s="101"/>
      <c r="B20129" s="90"/>
      <c r="C20129" s="90"/>
    </row>
    <row r="20130">
      <c r="A20130" s="101"/>
      <c r="B20130" s="90"/>
      <c r="C20130" s="90"/>
    </row>
    <row r="20131">
      <c r="A20131" s="101"/>
      <c r="B20131" s="90"/>
      <c r="C20131" s="90"/>
    </row>
    <row r="20132">
      <c r="A20132" s="101"/>
      <c r="B20132" s="90"/>
      <c r="C20132" s="90"/>
    </row>
    <row r="20133">
      <c r="A20133" s="101"/>
      <c r="B20133" s="90"/>
      <c r="C20133" s="90"/>
    </row>
    <row r="20134">
      <c r="A20134" s="101"/>
      <c r="B20134" s="90"/>
      <c r="C20134" s="90"/>
    </row>
    <row r="20135">
      <c r="A20135" s="101"/>
      <c r="B20135" s="90"/>
      <c r="C20135" s="90"/>
    </row>
    <row r="20136">
      <c r="A20136" s="101"/>
      <c r="B20136" s="90"/>
      <c r="C20136" s="90"/>
    </row>
    <row r="20137">
      <c r="A20137" s="101"/>
      <c r="B20137" s="90"/>
      <c r="C20137" s="90"/>
    </row>
    <row r="20138">
      <c r="A20138" s="101"/>
      <c r="B20138" s="90"/>
      <c r="C20138" s="90"/>
    </row>
    <row r="20139">
      <c r="A20139" s="101"/>
      <c r="B20139" s="90"/>
      <c r="C20139" s="90"/>
    </row>
    <row r="20140">
      <c r="A20140" s="101"/>
      <c r="B20140" s="90"/>
      <c r="C20140" s="90"/>
    </row>
    <row r="20141">
      <c r="A20141" s="101"/>
      <c r="B20141" s="90"/>
      <c r="C20141" s="90"/>
    </row>
    <row r="20142">
      <c r="A20142" s="101"/>
      <c r="B20142" s="90"/>
      <c r="C20142" s="90"/>
    </row>
    <row r="20143">
      <c r="A20143" s="101"/>
      <c r="B20143" s="90"/>
      <c r="C20143" s="90"/>
    </row>
    <row r="20144">
      <c r="A20144" s="101"/>
      <c r="B20144" s="90"/>
      <c r="C20144" s="90"/>
    </row>
    <row r="20145">
      <c r="A20145" s="101"/>
      <c r="B20145" s="90"/>
      <c r="C20145" s="90"/>
    </row>
    <row r="20146">
      <c r="A20146" s="101"/>
      <c r="B20146" s="90"/>
      <c r="C20146" s="90"/>
    </row>
    <row r="20147">
      <c r="A20147" s="101"/>
      <c r="B20147" s="90"/>
      <c r="C20147" s="90"/>
    </row>
    <row r="20148">
      <c r="A20148" s="101"/>
      <c r="B20148" s="90"/>
      <c r="C20148" s="90"/>
    </row>
    <row r="20149">
      <c r="A20149" s="101"/>
      <c r="B20149" s="90"/>
      <c r="C20149" s="90"/>
    </row>
    <row r="20150">
      <c r="A20150" s="101"/>
      <c r="B20150" s="90"/>
      <c r="C20150" s="90"/>
    </row>
    <row r="20151">
      <c r="A20151" s="101"/>
      <c r="B20151" s="90"/>
      <c r="C20151" s="90"/>
    </row>
    <row r="20152">
      <c r="A20152" s="101"/>
      <c r="B20152" s="90"/>
      <c r="C20152" s="90"/>
    </row>
    <row r="20153">
      <c r="A20153" s="101"/>
      <c r="B20153" s="90"/>
      <c r="C20153" s="90"/>
    </row>
    <row r="20154">
      <c r="A20154" s="101"/>
      <c r="B20154" s="90"/>
      <c r="C20154" s="90"/>
    </row>
    <row r="20155">
      <c r="A20155" s="101"/>
      <c r="B20155" s="90"/>
      <c r="C20155" s="90"/>
    </row>
    <row r="20156">
      <c r="A20156" s="101"/>
      <c r="B20156" s="90"/>
      <c r="C20156" s="90"/>
    </row>
    <row r="20157">
      <c r="A20157" s="101"/>
      <c r="B20157" s="90"/>
      <c r="C20157" s="90"/>
    </row>
    <row r="20158">
      <c r="A20158" s="101"/>
      <c r="B20158" s="90"/>
      <c r="C20158" s="90"/>
    </row>
    <row r="20159">
      <c r="A20159" s="101"/>
      <c r="B20159" s="90"/>
      <c r="C20159" s="90"/>
    </row>
    <row r="20160">
      <c r="A20160" s="101"/>
      <c r="B20160" s="90"/>
      <c r="C20160" s="90"/>
    </row>
    <row r="20161">
      <c r="A20161" s="101"/>
      <c r="B20161" s="90"/>
      <c r="C20161" s="90"/>
    </row>
    <row r="20162">
      <c r="A20162" s="101"/>
      <c r="B20162" s="90"/>
      <c r="C20162" s="90"/>
    </row>
    <row r="20163">
      <c r="A20163" s="101"/>
      <c r="B20163" s="90"/>
      <c r="C20163" s="90"/>
    </row>
    <row r="20164">
      <c r="A20164" s="101"/>
      <c r="B20164" s="90"/>
      <c r="C20164" s="90"/>
    </row>
    <row r="20165">
      <c r="A20165" s="101"/>
      <c r="B20165" s="90"/>
      <c r="C20165" s="90"/>
    </row>
    <row r="20166">
      <c r="A20166" s="101"/>
      <c r="B20166" s="90"/>
      <c r="C20166" s="90"/>
    </row>
    <row r="20167">
      <c r="A20167" s="101"/>
      <c r="B20167" s="90"/>
      <c r="C20167" s="90"/>
    </row>
    <row r="20168">
      <c r="A20168" s="101"/>
      <c r="B20168" s="90"/>
      <c r="C20168" s="90"/>
    </row>
    <row r="20169">
      <c r="A20169" s="101"/>
      <c r="B20169" s="90"/>
      <c r="C20169" s="90"/>
    </row>
    <row r="20170">
      <c r="A20170" s="101"/>
      <c r="B20170" s="90"/>
      <c r="C20170" s="90"/>
    </row>
    <row r="20171">
      <c r="A20171" s="101"/>
      <c r="B20171" s="90"/>
      <c r="C20171" s="90"/>
    </row>
    <row r="20172">
      <c r="A20172" s="101"/>
      <c r="B20172" s="90"/>
      <c r="C20172" s="90"/>
    </row>
    <row r="20173">
      <c r="A20173" s="101"/>
      <c r="B20173" s="90"/>
      <c r="C20173" s="90"/>
    </row>
    <row r="20174">
      <c r="A20174" s="101"/>
      <c r="B20174" s="90"/>
      <c r="C20174" s="90"/>
    </row>
    <row r="20175">
      <c r="A20175" s="101"/>
      <c r="B20175" s="90"/>
      <c r="C20175" s="90"/>
    </row>
    <row r="20176">
      <c r="A20176" s="101"/>
      <c r="B20176" s="90"/>
      <c r="C20176" s="90"/>
    </row>
    <row r="20177">
      <c r="A20177" s="101"/>
      <c r="B20177" s="90"/>
      <c r="C20177" s="90"/>
    </row>
    <row r="20178">
      <c r="A20178" s="101"/>
      <c r="B20178" s="90"/>
      <c r="C20178" s="90"/>
    </row>
    <row r="20179">
      <c r="A20179" s="101"/>
      <c r="B20179" s="90"/>
      <c r="C20179" s="90"/>
    </row>
    <row r="20180">
      <c r="A20180" s="101"/>
      <c r="B20180" s="90"/>
      <c r="C20180" s="90"/>
    </row>
    <row r="20181">
      <c r="A20181" s="101"/>
      <c r="B20181" s="90"/>
      <c r="C20181" s="90"/>
    </row>
    <row r="20182">
      <c r="A20182" s="101"/>
      <c r="B20182" s="90"/>
      <c r="C20182" s="90"/>
    </row>
    <row r="20183">
      <c r="A20183" s="101"/>
      <c r="B20183" s="90"/>
      <c r="C20183" s="90"/>
    </row>
    <row r="20184">
      <c r="A20184" s="101"/>
      <c r="B20184" s="90"/>
      <c r="C20184" s="90"/>
    </row>
    <row r="20185">
      <c r="A20185" s="101"/>
      <c r="B20185" s="90"/>
      <c r="C20185" s="90"/>
    </row>
    <row r="20186">
      <c r="A20186" s="101"/>
      <c r="B20186" s="90"/>
      <c r="C20186" s="90"/>
    </row>
    <row r="20187">
      <c r="A20187" s="101"/>
      <c r="B20187" s="90"/>
      <c r="C20187" s="90"/>
    </row>
    <row r="20188">
      <c r="A20188" s="101"/>
      <c r="B20188" s="90"/>
      <c r="C20188" s="90"/>
    </row>
    <row r="20189">
      <c r="A20189" s="101"/>
      <c r="B20189" s="90"/>
      <c r="C20189" s="90"/>
    </row>
    <row r="20190">
      <c r="A20190" s="101"/>
      <c r="B20190" s="90"/>
      <c r="C20190" s="90"/>
    </row>
    <row r="20191">
      <c r="A20191" s="101"/>
      <c r="B20191" s="90"/>
      <c r="C20191" s="90"/>
    </row>
    <row r="20192">
      <c r="A20192" s="101"/>
      <c r="B20192" s="90"/>
      <c r="C20192" s="90"/>
    </row>
    <row r="20193">
      <c r="A20193" s="101"/>
      <c r="B20193" s="90"/>
      <c r="C20193" s="90"/>
    </row>
    <row r="20194">
      <c r="A20194" s="101"/>
      <c r="B20194" s="90"/>
      <c r="C20194" s="90"/>
    </row>
    <row r="20195">
      <c r="A20195" s="101"/>
      <c r="B20195" s="90"/>
      <c r="C20195" s="90"/>
    </row>
    <row r="20196">
      <c r="A20196" s="101"/>
      <c r="B20196" s="90"/>
      <c r="C20196" s="90"/>
    </row>
    <row r="20197">
      <c r="A20197" s="101"/>
      <c r="B20197" s="90"/>
      <c r="C20197" s="90"/>
    </row>
    <row r="20198">
      <c r="A20198" s="101"/>
      <c r="B20198" s="90"/>
      <c r="C20198" s="90"/>
    </row>
    <row r="20199">
      <c r="A20199" s="101"/>
      <c r="B20199" s="90"/>
      <c r="C20199" s="90"/>
    </row>
    <row r="20200">
      <c r="A20200" s="101"/>
      <c r="B20200" s="90"/>
      <c r="C20200" s="90"/>
    </row>
    <row r="20201">
      <c r="A20201" s="101"/>
      <c r="B20201" s="90"/>
      <c r="C20201" s="90"/>
    </row>
    <row r="20202">
      <c r="A20202" s="101"/>
      <c r="B20202" s="90"/>
      <c r="C20202" s="90"/>
    </row>
    <row r="20203">
      <c r="A20203" s="101"/>
      <c r="B20203" s="90"/>
      <c r="C20203" s="90"/>
    </row>
    <row r="20204">
      <c r="A20204" s="101"/>
      <c r="B20204" s="90"/>
      <c r="C20204" s="90"/>
    </row>
    <row r="20205">
      <c r="A20205" s="101"/>
      <c r="B20205" s="90"/>
      <c r="C20205" s="90"/>
    </row>
    <row r="20206">
      <c r="A20206" s="101"/>
      <c r="B20206" s="90"/>
      <c r="C20206" s="90"/>
    </row>
    <row r="20207">
      <c r="A20207" s="101"/>
      <c r="B20207" s="90"/>
      <c r="C20207" s="90"/>
    </row>
    <row r="20208">
      <c r="A20208" s="101"/>
      <c r="B20208" s="90"/>
      <c r="C20208" s="90"/>
    </row>
    <row r="20209">
      <c r="A20209" s="101"/>
      <c r="B20209" s="90"/>
      <c r="C20209" s="90"/>
    </row>
    <row r="20210">
      <c r="A20210" s="101"/>
      <c r="B20210" s="90"/>
      <c r="C20210" s="90"/>
    </row>
    <row r="20211">
      <c r="A20211" s="101"/>
      <c r="B20211" s="90"/>
      <c r="C20211" s="90"/>
    </row>
    <row r="20212">
      <c r="A20212" s="101"/>
      <c r="B20212" s="90"/>
      <c r="C20212" s="90"/>
    </row>
    <row r="20213">
      <c r="A20213" s="101"/>
      <c r="B20213" s="90"/>
      <c r="C20213" s="90"/>
    </row>
    <row r="20214">
      <c r="A20214" s="101"/>
      <c r="B20214" s="90"/>
      <c r="C20214" s="90"/>
    </row>
    <row r="20215">
      <c r="A20215" s="101"/>
      <c r="B20215" s="90"/>
      <c r="C20215" s="90"/>
    </row>
    <row r="20216">
      <c r="A20216" s="101"/>
      <c r="B20216" s="90"/>
      <c r="C20216" s="90"/>
    </row>
    <row r="20217">
      <c r="A20217" s="101"/>
      <c r="B20217" s="90"/>
      <c r="C20217" s="90"/>
    </row>
    <row r="20218">
      <c r="A20218" s="101"/>
      <c r="B20218" s="90"/>
      <c r="C20218" s="90"/>
    </row>
    <row r="20219">
      <c r="A20219" s="101"/>
      <c r="B20219" s="90"/>
      <c r="C20219" s="90"/>
    </row>
    <row r="20220">
      <c r="A20220" s="101"/>
      <c r="B20220" s="90"/>
      <c r="C20220" s="90"/>
    </row>
    <row r="20221">
      <c r="A20221" s="101"/>
      <c r="B20221" s="90"/>
      <c r="C20221" s="90"/>
    </row>
    <row r="20222">
      <c r="A20222" s="101"/>
      <c r="B20222" s="90"/>
      <c r="C20222" s="90"/>
    </row>
    <row r="20223">
      <c r="A20223" s="101"/>
      <c r="B20223" s="90"/>
      <c r="C20223" s="90"/>
    </row>
    <row r="20224">
      <c r="A20224" s="101"/>
      <c r="B20224" s="90"/>
      <c r="C20224" s="90"/>
    </row>
    <row r="20225">
      <c r="A20225" s="101"/>
      <c r="B20225" s="90"/>
      <c r="C20225" s="90"/>
    </row>
    <row r="20226">
      <c r="A20226" s="101"/>
      <c r="B20226" s="90"/>
      <c r="C20226" s="90"/>
    </row>
    <row r="20227">
      <c r="A20227" s="101"/>
      <c r="B20227" s="90"/>
      <c r="C20227" s="90"/>
    </row>
    <row r="20228">
      <c r="A20228" s="101"/>
      <c r="B20228" s="90"/>
      <c r="C20228" s="90"/>
    </row>
    <row r="20229">
      <c r="A20229" s="101"/>
      <c r="B20229" s="90"/>
      <c r="C20229" s="90"/>
    </row>
    <row r="20230">
      <c r="A20230" s="101"/>
      <c r="B20230" s="90"/>
      <c r="C20230" s="90"/>
    </row>
    <row r="20231">
      <c r="A20231" s="101"/>
      <c r="B20231" s="90"/>
      <c r="C20231" s="90"/>
    </row>
    <row r="20232">
      <c r="A20232" s="101"/>
      <c r="B20232" s="90"/>
      <c r="C20232" s="90"/>
    </row>
    <row r="20233">
      <c r="A20233" s="101"/>
      <c r="B20233" s="90"/>
      <c r="C20233" s="90"/>
    </row>
    <row r="20234">
      <c r="A20234" s="101"/>
      <c r="B20234" s="90"/>
      <c r="C20234" s="90"/>
    </row>
    <row r="20235">
      <c r="A20235" s="101"/>
      <c r="B20235" s="90"/>
      <c r="C20235" s="90"/>
    </row>
    <row r="20236">
      <c r="A20236" s="101"/>
      <c r="B20236" s="90"/>
      <c r="C20236" s="90"/>
    </row>
    <row r="20237">
      <c r="A20237" s="101"/>
      <c r="B20237" s="90"/>
      <c r="C20237" s="90"/>
    </row>
    <row r="20238">
      <c r="A20238" s="101"/>
      <c r="B20238" s="90"/>
      <c r="C20238" s="90"/>
    </row>
    <row r="20239">
      <c r="A20239" s="101"/>
      <c r="B20239" s="90"/>
      <c r="C20239" s="90"/>
    </row>
    <row r="20240">
      <c r="A20240" s="101"/>
      <c r="B20240" s="90"/>
      <c r="C20240" s="90"/>
    </row>
    <row r="20241">
      <c r="A20241" s="101"/>
      <c r="B20241" s="90"/>
      <c r="C20241" s="90"/>
    </row>
    <row r="20242">
      <c r="A20242" s="101"/>
      <c r="B20242" s="90"/>
      <c r="C20242" s="90"/>
    </row>
    <row r="20243">
      <c r="A20243" s="101"/>
      <c r="B20243" s="90"/>
      <c r="C20243" s="90"/>
    </row>
    <row r="20244">
      <c r="A20244" s="101"/>
      <c r="B20244" s="90"/>
      <c r="C20244" s="90"/>
    </row>
    <row r="20245">
      <c r="A20245" s="101"/>
      <c r="B20245" s="90"/>
      <c r="C20245" s="90"/>
    </row>
    <row r="20246">
      <c r="A20246" s="101"/>
      <c r="B20246" s="90"/>
      <c r="C20246" s="90"/>
    </row>
    <row r="20247">
      <c r="A20247" s="101"/>
      <c r="B20247" s="90"/>
      <c r="C20247" s="90"/>
    </row>
    <row r="20248">
      <c r="A20248" s="101"/>
      <c r="B20248" s="90"/>
      <c r="C20248" s="90"/>
    </row>
    <row r="20249">
      <c r="A20249" s="101"/>
      <c r="B20249" s="90"/>
      <c r="C20249" s="90"/>
    </row>
    <row r="20250">
      <c r="A20250" s="101"/>
      <c r="B20250" s="90"/>
      <c r="C20250" s="90"/>
    </row>
    <row r="20251">
      <c r="A20251" s="101"/>
      <c r="B20251" s="90"/>
      <c r="C20251" s="90"/>
    </row>
    <row r="20252">
      <c r="A20252" s="101"/>
      <c r="B20252" s="90"/>
      <c r="C20252" s="90"/>
    </row>
    <row r="20253">
      <c r="A20253" s="101"/>
      <c r="B20253" s="90"/>
      <c r="C20253" s="90"/>
    </row>
    <row r="20254">
      <c r="A20254" s="101"/>
      <c r="B20254" s="90"/>
      <c r="C20254" s="90"/>
    </row>
    <row r="20255">
      <c r="A20255" s="101"/>
      <c r="B20255" s="90"/>
      <c r="C20255" s="90"/>
    </row>
    <row r="20256">
      <c r="A20256" s="101"/>
      <c r="B20256" s="90"/>
      <c r="C20256" s="90"/>
    </row>
    <row r="20257">
      <c r="A20257" s="101"/>
      <c r="B20257" s="90"/>
      <c r="C20257" s="90"/>
    </row>
    <row r="20258">
      <c r="A20258" s="101"/>
      <c r="B20258" s="90"/>
      <c r="C20258" s="90"/>
    </row>
    <row r="20259">
      <c r="A20259" s="101"/>
      <c r="B20259" s="90"/>
      <c r="C20259" s="90"/>
    </row>
    <row r="20260">
      <c r="A20260" s="101"/>
      <c r="B20260" s="90"/>
      <c r="C20260" s="90"/>
    </row>
    <row r="20261">
      <c r="A20261" s="101"/>
      <c r="B20261" s="90"/>
      <c r="C20261" s="90"/>
    </row>
    <row r="20262">
      <c r="A20262" s="101"/>
      <c r="B20262" s="90"/>
      <c r="C20262" s="90"/>
    </row>
    <row r="20263">
      <c r="A20263" s="101"/>
      <c r="B20263" s="90"/>
      <c r="C20263" s="90"/>
    </row>
    <row r="20264">
      <c r="A20264" s="101"/>
      <c r="B20264" s="90"/>
      <c r="C20264" s="90"/>
    </row>
    <row r="20265">
      <c r="A20265" s="101"/>
      <c r="B20265" s="90"/>
      <c r="C20265" s="90"/>
    </row>
    <row r="20266">
      <c r="A20266" s="101"/>
      <c r="B20266" s="90"/>
      <c r="C20266" s="90"/>
    </row>
    <row r="20267">
      <c r="A20267" s="101"/>
      <c r="B20267" s="90"/>
      <c r="C20267" s="90"/>
    </row>
    <row r="20268">
      <c r="A20268" s="101"/>
      <c r="B20268" s="90"/>
      <c r="C20268" s="90"/>
    </row>
    <row r="20269">
      <c r="A20269" s="101"/>
      <c r="B20269" s="90"/>
      <c r="C20269" s="90"/>
    </row>
    <row r="20270">
      <c r="A20270" s="101"/>
      <c r="B20270" s="90"/>
      <c r="C20270" s="90"/>
    </row>
    <row r="20271">
      <c r="A20271" s="101"/>
      <c r="B20271" s="90"/>
      <c r="C20271" s="90"/>
    </row>
    <row r="20272">
      <c r="A20272" s="101"/>
      <c r="B20272" s="90"/>
      <c r="C20272" s="90"/>
    </row>
    <row r="20273">
      <c r="A20273" s="101"/>
      <c r="B20273" s="90"/>
      <c r="C20273" s="90"/>
    </row>
    <row r="20274">
      <c r="A20274" s="101"/>
      <c r="B20274" s="90"/>
      <c r="C20274" s="90"/>
    </row>
    <row r="20275">
      <c r="A20275" s="101"/>
      <c r="B20275" s="90"/>
      <c r="C20275" s="90"/>
    </row>
    <row r="20276">
      <c r="A20276" s="101"/>
      <c r="B20276" s="90"/>
      <c r="C20276" s="90"/>
    </row>
    <row r="20277">
      <c r="A20277" s="101"/>
      <c r="B20277" s="90"/>
      <c r="C20277" s="90"/>
    </row>
    <row r="20278">
      <c r="A20278" s="101"/>
      <c r="B20278" s="90"/>
      <c r="C20278" s="90"/>
    </row>
    <row r="20279">
      <c r="A20279" s="101"/>
      <c r="B20279" s="90"/>
      <c r="C20279" s="90"/>
    </row>
    <row r="20280">
      <c r="A20280" s="101"/>
      <c r="B20280" s="90"/>
      <c r="C20280" s="90"/>
    </row>
    <row r="20281">
      <c r="A20281" s="101"/>
      <c r="B20281" s="90"/>
      <c r="C20281" s="90"/>
    </row>
    <row r="20282">
      <c r="A20282" s="101"/>
      <c r="B20282" s="90"/>
      <c r="C20282" s="90"/>
    </row>
    <row r="20283">
      <c r="A20283" s="101"/>
      <c r="B20283" s="90"/>
      <c r="C20283" s="90"/>
    </row>
    <row r="20284">
      <c r="A20284" s="101"/>
      <c r="B20284" s="90"/>
      <c r="C20284" s="90"/>
    </row>
    <row r="20285">
      <c r="A20285" s="101"/>
      <c r="B20285" s="90"/>
      <c r="C20285" s="90"/>
    </row>
    <row r="20286">
      <c r="A20286" s="101"/>
      <c r="B20286" s="90"/>
      <c r="C20286" s="90"/>
    </row>
    <row r="20287">
      <c r="A20287" s="101"/>
      <c r="B20287" s="90"/>
      <c r="C20287" s="90"/>
    </row>
    <row r="20288">
      <c r="A20288" s="101"/>
      <c r="B20288" s="90"/>
      <c r="C20288" s="90"/>
    </row>
    <row r="20289">
      <c r="A20289" s="101"/>
      <c r="B20289" s="90"/>
      <c r="C20289" s="90"/>
    </row>
    <row r="20290">
      <c r="A20290" s="101"/>
      <c r="B20290" s="90"/>
      <c r="C20290" s="90"/>
    </row>
    <row r="20291">
      <c r="A20291" s="101"/>
      <c r="B20291" s="90"/>
      <c r="C20291" s="90"/>
    </row>
    <row r="20292">
      <c r="A20292" s="101"/>
      <c r="B20292" s="90"/>
      <c r="C20292" s="90"/>
    </row>
    <row r="20293">
      <c r="A20293" s="101"/>
      <c r="B20293" s="90"/>
      <c r="C20293" s="90"/>
    </row>
    <row r="20294">
      <c r="A20294" s="101"/>
      <c r="B20294" s="90"/>
      <c r="C20294" s="90"/>
    </row>
    <row r="20295">
      <c r="A20295" s="101"/>
      <c r="B20295" s="90"/>
      <c r="C20295" s="90"/>
    </row>
    <row r="20296">
      <c r="A20296" s="101"/>
      <c r="B20296" s="90"/>
      <c r="C20296" s="90"/>
    </row>
    <row r="20297">
      <c r="A20297" s="101"/>
      <c r="B20297" s="90"/>
      <c r="C20297" s="90"/>
    </row>
    <row r="20298">
      <c r="A20298" s="101"/>
      <c r="B20298" s="90"/>
      <c r="C20298" s="90"/>
    </row>
    <row r="20299">
      <c r="A20299" s="101"/>
      <c r="B20299" s="90"/>
      <c r="C20299" s="90"/>
    </row>
    <row r="20300">
      <c r="A20300" s="101"/>
      <c r="B20300" s="90"/>
      <c r="C20300" s="90"/>
    </row>
    <row r="20301">
      <c r="A20301" s="101"/>
      <c r="B20301" s="90"/>
      <c r="C20301" s="90"/>
    </row>
    <row r="20302">
      <c r="A20302" s="101"/>
      <c r="B20302" s="90"/>
      <c r="C20302" s="90"/>
    </row>
    <row r="20303">
      <c r="A20303" s="101"/>
      <c r="B20303" s="90"/>
      <c r="C20303" s="90"/>
    </row>
    <row r="20304">
      <c r="A20304" s="101"/>
      <c r="B20304" s="90"/>
      <c r="C20304" s="90"/>
    </row>
    <row r="20305">
      <c r="A20305" s="101"/>
      <c r="B20305" s="90"/>
      <c r="C20305" s="90"/>
    </row>
    <row r="20306">
      <c r="A20306" s="101"/>
      <c r="B20306" s="90"/>
      <c r="C20306" s="90"/>
    </row>
    <row r="20307">
      <c r="A20307" s="101"/>
      <c r="B20307" s="90"/>
      <c r="C20307" s="90"/>
    </row>
    <row r="20308">
      <c r="A20308" s="101"/>
      <c r="B20308" s="90"/>
      <c r="C20308" s="90"/>
    </row>
    <row r="20309">
      <c r="A20309" s="101"/>
      <c r="B20309" s="90"/>
      <c r="C20309" s="90"/>
    </row>
    <row r="20310">
      <c r="A20310" s="101"/>
      <c r="B20310" s="90"/>
      <c r="C20310" s="90"/>
    </row>
    <row r="20311">
      <c r="A20311" s="101"/>
      <c r="B20311" s="90"/>
      <c r="C20311" s="90"/>
    </row>
    <row r="20312">
      <c r="A20312" s="101"/>
      <c r="B20312" s="90"/>
      <c r="C20312" s="90"/>
    </row>
    <row r="20313">
      <c r="A20313" s="101"/>
      <c r="B20313" s="90"/>
      <c r="C20313" s="90"/>
    </row>
    <row r="20314">
      <c r="A20314" s="101"/>
      <c r="B20314" s="90"/>
      <c r="C20314" s="90"/>
    </row>
    <row r="20315">
      <c r="A20315" s="101"/>
      <c r="B20315" s="90"/>
      <c r="C20315" s="90"/>
    </row>
    <row r="20316">
      <c r="A20316" s="101"/>
      <c r="B20316" s="90"/>
      <c r="C20316" s="90"/>
    </row>
    <row r="20317">
      <c r="A20317" s="101"/>
      <c r="B20317" s="90"/>
      <c r="C20317" s="90"/>
    </row>
    <row r="20318">
      <c r="A20318" s="101"/>
      <c r="B20318" s="90"/>
      <c r="C20318" s="90"/>
    </row>
    <row r="20319">
      <c r="A20319" s="101"/>
      <c r="B20319" s="90"/>
      <c r="C20319" s="90"/>
    </row>
    <row r="20320">
      <c r="A20320" s="101"/>
      <c r="B20320" s="90"/>
      <c r="C20320" s="90"/>
    </row>
    <row r="20321">
      <c r="A20321" s="101"/>
      <c r="B20321" s="90"/>
      <c r="C20321" s="90"/>
    </row>
    <row r="20322">
      <c r="A20322" s="101"/>
      <c r="B20322" s="90"/>
      <c r="C20322" s="90"/>
    </row>
    <row r="20323">
      <c r="A20323" s="101"/>
      <c r="B20323" s="90"/>
      <c r="C20323" s="90"/>
    </row>
    <row r="20324">
      <c r="A20324" s="101"/>
      <c r="B20324" s="90"/>
      <c r="C20324" s="90"/>
    </row>
    <row r="20325">
      <c r="A20325" s="101"/>
      <c r="B20325" s="90"/>
      <c r="C20325" s="90"/>
    </row>
    <row r="20326">
      <c r="A20326" s="101"/>
      <c r="B20326" s="90"/>
      <c r="C20326" s="90"/>
    </row>
    <row r="20327">
      <c r="A20327" s="101"/>
      <c r="B20327" s="90"/>
      <c r="C20327" s="90"/>
    </row>
    <row r="20328">
      <c r="A20328" s="101"/>
      <c r="B20328" s="90"/>
      <c r="C20328" s="90"/>
    </row>
    <row r="20329">
      <c r="A20329" s="101"/>
      <c r="B20329" s="90"/>
      <c r="C20329" s="90"/>
    </row>
    <row r="20330">
      <c r="A20330" s="101"/>
      <c r="B20330" s="90"/>
      <c r="C20330" s="90"/>
    </row>
    <row r="20331">
      <c r="A20331" s="101"/>
      <c r="B20331" s="90"/>
      <c r="C20331" s="90"/>
    </row>
    <row r="20332">
      <c r="A20332" s="101"/>
      <c r="B20332" s="90"/>
      <c r="C20332" s="90"/>
    </row>
    <row r="20333">
      <c r="A20333" s="101"/>
      <c r="B20333" s="90"/>
      <c r="C20333" s="90"/>
    </row>
    <row r="20334">
      <c r="A20334" s="101"/>
      <c r="B20334" s="90"/>
      <c r="C20334" s="90"/>
    </row>
    <row r="20335">
      <c r="A20335" s="101"/>
      <c r="B20335" s="90"/>
      <c r="C20335" s="90"/>
    </row>
    <row r="20336">
      <c r="A20336" s="101"/>
      <c r="B20336" s="90"/>
      <c r="C20336" s="90"/>
    </row>
    <row r="20337">
      <c r="A20337" s="101"/>
      <c r="B20337" s="90"/>
      <c r="C20337" s="90"/>
    </row>
    <row r="20338">
      <c r="A20338" s="101"/>
      <c r="B20338" s="90"/>
      <c r="C20338" s="90"/>
    </row>
    <row r="20339">
      <c r="A20339" s="101"/>
      <c r="B20339" s="90"/>
      <c r="C20339" s="90"/>
    </row>
    <row r="20340">
      <c r="A20340" s="101"/>
      <c r="B20340" s="90"/>
      <c r="C20340" s="90"/>
    </row>
    <row r="20341">
      <c r="A20341" s="101"/>
      <c r="B20341" s="90"/>
      <c r="C20341" s="90"/>
    </row>
    <row r="20342">
      <c r="A20342" s="101"/>
      <c r="B20342" s="90"/>
      <c r="C20342" s="90"/>
    </row>
    <row r="20343">
      <c r="A20343" s="101"/>
      <c r="B20343" s="90"/>
      <c r="C20343" s="90"/>
    </row>
    <row r="20344">
      <c r="A20344" s="101"/>
      <c r="B20344" s="90"/>
      <c r="C20344" s="90"/>
    </row>
    <row r="20345">
      <c r="A20345" s="101"/>
      <c r="B20345" s="90"/>
      <c r="C20345" s="90"/>
    </row>
    <row r="20346">
      <c r="A20346" s="101"/>
      <c r="B20346" s="90"/>
      <c r="C20346" s="90"/>
    </row>
    <row r="20347">
      <c r="A20347" s="101"/>
      <c r="B20347" s="90"/>
      <c r="C20347" s="90"/>
    </row>
    <row r="20348">
      <c r="A20348" s="101"/>
      <c r="B20348" s="90"/>
      <c r="C20348" s="90"/>
    </row>
    <row r="20349">
      <c r="A20349" s="101"/>
      <c r="B20349" s="90"/>
      <c r="C20349" s="90"/>
    </row>
    <row r="20350">
      <c r="A20350" s="101"/>
      <c r="B20350" s="90"/>
      <c r="C20350" s="90"/>
    </row>
    <row r="20351">
      <c r="A20351" s="101"/>
      <c r="B20351" s="90"/>
      <c r="C20351" s="90"/>
    </row>
    <row r="20352">
      <c r="A20352" s="101"/>
      <c r="B20352" s="90"/>
      <c r="C20352" s="90"/>
    </row>
    <row r="20353">
      <c r="A20353" s="101"/>
      <c r="B20353" s="90"/>
      <c r="C20353" s="90"/>
    </row>
    <row r="20354">
      <c r="A20354" s="101"/>
      <c r="B20354" s="90"/>
      <c r="C20354" s="90"/>
    </row>
    <row r="20355">
      <c r="A20355" s="101"/>
      <c r="B20355" s="90"/>
      <c r="C20355" s="90"/>
    </row>
    <row r="20356">
      <c r="A20356" s="101"/>
      <c r="B20356" s="90"/>
      <c r="C20356" s="90"/>
    </row>
    <row r="20357">
      <c r="A20357" s="101"/>
      <c r="B20357" s="90"/>
      <c r="C20357" s="90"/>
    </row>
    <row r="20358">
      <c r="A20358" s="101"/>
      <c r="B20358" s="90"/>
      <c r="C20358" s="90"/>
    </row>
    <row r="20359">
      <c r="A20359" s="101"/>
      <c r="B20359" s="90"/>
      <c r="C20359" s="90"/>
    </row>
    <row r="20360">
      <c r="A20360" s="101"/>
      <c r="B20360" s="90"/>
      <c r="C20360" s="90"/>
    </row>
    <row r="20361">
      <c r="A20361" s="101"/>
      <c r="B20361" s="90"/>
      <c r="C20361" s="90"/>
    </row>
    <row r="20362">
      <c r="A20362" s="101"/>
      <c r="B20362" s="90"/>
      <c r="C20362" s="90"/>
    </row>
    <row r="20363">
      <c r="A20363" s="101"/>
      <c r="B20363" s="90"/>
      <c r="C20363" s="90"/>
    </row>
    <row r="20364">
      <c r="A20364" s="101"/>
      <c r="B20364" s="90"/>
      <c r="C20364" s="90"/>
    </row>
    <row r="20365">
      <c r="A20365" s="101"/>
      <c r="B20365" s="90"/>
      <c r="C20365" s="90"/>
    </row>
    <row r="20366">
      <c r="A20366" s="101"/>
      <c r="B20366" s="90"/>
      <c r="C20366" s="90"/>
    </row>
    <row r="20367">
      <c r="A20367" s="101"/>
      <c r="B20367" s="90"/>
      <c r="C20367" s="90"/>
    </row>
    <row r="20368">
      <c r="A20368" s="101"/>
      <c r="B20368" s="90"/>
      <c r="C20368" s="90"/>
    </row>
    <row r="20369">
      <c r="A20369" s="101"/>
      <c r="B20369" s="90"/>
      <c r="C20369" s="90"/>
    </row>
    <row r="20370">
      <c r="A20370" s="101"/>
      <c r="B20370" s="90"/>
      <c r="C20370" s="90"/>
    </row>
    <row r="20371">
      <c r="A20371" s="101"/>
      <c r="B20371" s="90"/>
      <c r="C20371" s="90"/>
    </row>
    <row r="20372">
      <c r="A20372" s="101"/>
      <c r="B20372" s="90"/>
      <c r="C20372" s="90"/>
    </row>
    <row r="20373">
      <c r="A20373" s="101"/>
      <c r="B20373" s="90"/>
      <c r="C20373" s="90"/>
    </row>
    <row r="20374">
      <c r="A20374" s="101"/>
      <c r="B20374" s="90"/>
      <c r="C20374" s="90"/>
    </row>
    <row r="20375">
      <c r="A20375" s="101"/>
      <c r="B20375" s="90"/>
      <c r="C20375" s="90"/>
    </row>
    <row r="20376">
      <c r="A20376" s="101"/>
      <c r="B20376" s="90"/>
      <c r="C20376" s="90"/>
    </row>
    <row r="20377">
      <c r="A20377" s="101"/>
      <c r="B20377" s="90"/>
      <c r="C20377" s="90"/>
    </row>
    <row r="20378">
      <c r="A20378" s="101"/>
      <c r="B20378" s="90"/>
      <c r="C20378" s="90"/>
    </row>
    <row r="20379">
      <c r="A20379" s="101"/>
      <c r="B20379" s="90"/>
      <c r="C20379" s="90"/>
    </row>
    <row r="20380">
      <c r="A20380" s="101"/>
      <c r="B20380" s="90"/>
      <c r="C20380" s="90"/>
    </row>
    <row r="20381">
      <c r="A20381" s="101"/>
      <c r="B20381" s="90"/>
      <c r="C20381" s="90"/>
    </row>
    <row r="20382">
      <c r="A20382" s="101"/>
      <c r="B20382" s="90"/>
      <c r="C20382" s="90"/>
    </row>
    <row r="20383">
      <c r="A20383" s="101"/>
      <c r="B20383" s="90"/>
      <c r="C20383" s="90"/>
    </row>
    <row r="20384">
      <c r="A20384" s="101"/>
      <c r="B20384" s="90"/>
      <c r="C20384" s="90"/>
    </row>
    <row r="20385">
      <c r="A20385" s="101"/>
      <c r="B20385" s="90"/>
      <c r="C20385" s="90"/>
    </row>
    <row r="20386">
      <c r="A20386" s="101"/>
      <c r="B20386" s="90"/>
      <c r="C20386" s="90"/>
    </row>
    <row r="20387">
      <c r="A20387" s="101"/>
      <c r="B20387" s="90"/>
      <c r="C20387" s="90"/>
    </row>
    <row r="20388">
      <c r="A20388" s="101"/>
      <c r="B20388" s="90"/>
      <c r="C20388" s="90"/>
    </row>
    <row r="20389">
      <c r="A20389" s="101"/>
      <c r="B20389" s="90"/>
      <c r="C20389" s="90"/>
    </row>
    <row r="20390">
      <c r="A20390" s="101"/>
      <c r="B20390" s="90"/>
      <c r="C20390" s="90"/>
    </row>
    <row r="20391">
      <c r="A20391" s="101"/>
      <c r="B20391" s="90"/>
      <c r="C20391" s="90"/>
    </row>
    <row r="20392">
      <c r="A20392" s="101"/>
      <c r="B20392" s="90"/>
      <c r="C20392" s="90"/>
    </row>
    <row r="20393">
      <c r="A20393" s="101"/>
      <c r="B20393" s="90"/>
      <c r="C20393" s="90"/>
    </row>
    <row r="20394">
      <c r="A20394" s="101"/>
      <c r="B20394" s="90"/>
      <c r="C20394" s="90"/>
    </row>
    <row r="20395">
      <c r="A20395" s="101"/>
      <c r="B20395" s="90"/>
      <c r="C20395" s="90"/>
    </row>
    <row r="20396">
      <c r="A20396" s="101"/>
      <c r="B20396" s="90"/>
      <c r="C20396" s="90"/>
    </row>
    <row r="20397">
      <c r="A20397" s="101"/>
      <c r="B20397" s="90"/>
      <c r="C20397" s="90"/>
    </row>
    <row r="20398">
      <c r="A20398" s="101"/>
      <c r="B20398" s="90"/>
      <c r="C20398" s="90"/>
    </row>
    <row r="20399">
      <c r="A20399" s="101"/>
      <c r="B20399" s="90"/>
      <c r="C20399" s="90"/>
    </row>
    <row r="20400">
      <c r="A20400" s="101"/>
      <c r="B20400" s="90"/>
      <c r="C20400" s="90"/>
    </row>
    <row r="20401">
      <c r="A20401" s="101"/>
      <c r="B20401" s="90"/>
      <c r="C20401" s="90"/>
    </row>
    <row r="20402">
      <c r="A20402" s="101"/>
      <c r="B20402" s="90"/>
      <c r="C20402" s="90"/>
    </row>
    <row r="20403">
      <c r="A20403" s="101"/>
      <c r="B20403" s="90"/>
      <c r="C20403" s="90"/>
    </row>
    <row r="20404">
      <c r="A20404" s="101"/>
      <c r="B20404" s="90"/>
      <c r="C20404" s="90"/>
    </row>
    <row r="20405">
      <c r="A20405" s="101"/>
      <c r="B20405" s="90"/>
      <c r="C20405" s="90"/>
    </row>
    <row r="20406">
      <c r="A20406" s="101"/>
      <c r="B20406" s="90"/>
      <c r="C20406" s="90"/>
    </row>
    <row r="20407">
      <c r="A20407" s="101"/>
      <c r="B20407" s="90"/>
      <c r="C20407" s="90"/>
    </row>
    <row r="20408">
      <c r="A20408" s="101"/>
      <c r="B20408" s="90"/>
      <c r="C20408" s="90"/>
    </row>
    <row r="20409">
      <c r="A20409" s="101"/>
      <c r="B20409" s="90"/>
      <c r="C20409" s="90"/>
    </row>
    <row r="20410">
      <c r="A20410" s="101"/>
      <c r="B20410" s="90"/>
      <c r="C20410" s="90"/>
    </row>
    <row r="20411">
      <c r="A20411" s="101"/>
      <c r="B20411" s="90"/>
      <c r="C20411" s="90"/>
    </row>
    <row r="20412">
      <c r="A20412" s="101"/>
      <c r="B20412" s="90"/>
      <c r="C20412" s="90"/>
    </row>
    <row r="20413">
      <c r="A20413" s="101"/>
      <c r="B20413" s="90"/>
      <c r="C20413" s="90"/>
    </row>
    <row r="20414">
      <c r="A20414" s="101"/>
      <c r="B20414" s="90"/>
      <c r="C20414" s="90"/>
    </row>
    <row r="20415">
      <c r="A20415" s="101"/>
      <c r="B20415" s="90"/>
      <c r="C20415" s="90"/>
    </row>
    <row r="20416">
      <c r="A20416" s="101"/>
      <c r="B20416" s="90"/>
      <c r="C20416" s="90"/>
    </row>
    <row r="20417">
      <c r="A20417" s="101"/>
      <c r="B20417" s="90"/>
      <c r="C20417" s="90"/>
    </row>
    <row r="20418">
      <c r="A20418" s="101"/>
      <c r="B20418" s="90"/>
      <c r="C20418" s="90"/>
    </row>
    <row r="20419">
      <c r="A20419" s="101"/>
      <c r="B20419" s="90"/>
      <c r="C20419" s="90"/>
    </row>
    <row r="20420">
      <c r="A20420" s="101"/>
      <c r="B20420" s="90"/>
      <c r="C20420" s="90"/>
    </row>
    <row r="20421">
      <c r="A20421" s="101"/>
      <c r="B20421" s="90"/>
      <c r="C20421" s="90"/>
    </row>
    <row r="20422">
      <c r="A20422" s="101"/>
      <c r="B20422" s="90"/>
      <c r="C20422" s="90"/>
    </row>
    <row r="20423">
      <c r="A20423" s="101"/>
      <c r="B20423" s="90"/>
      <c r="C20423" s="90"/>
    </row>
    <row r="20424">
      <c r="A20424" s="101"/>
      <c r="B20424" s="90"/>
      <c r="C20424" s="90"/>
    </row>
    <row r="20425">
      <c r="A20425" s="101"/>
      <c r="B20425" s="90"/>
      <c r="C20425" s="90"/>
    </row>
    <row r="20426">
      <c r="A20426" s="101"/>
      <c r="B20426" s="90"/>
      <c r="C20426" s="90"/>
    </row>
    <row r="20427">
      <c r="A20427" s="101"/>
      <c r="B20427" s="90"/>
      <c r="C20427" s="90"/>
    </row>
    <row r="20428">
      <c r="A20428" s="101"/>
      <c r="B20428" s="90"/>
      <c r="C20428" s="90"/>
    </row>
    <row r="20429">
      <c r="A20429" s="101"/>
      <c r="B20429" s="90"/>
      <c r="C20429" s="90"/>
    </row>
    <row r="20430">
      <c r="A20430" s="101"/>
      <c r="B20430" s="90"/>
      <c r="C20430" s="90"/>
    </row>
    <row r="20431">
      <c r="A20431" s="101"/>
      <c r="B20431" s="90"/>
      <c r="C20431" s="90"/>
    </row>
    <row r="20432">
      <c r="A20432" s="101"/>
      <c r="B20432" s="90"/>
      <c r="C20432" s="90"/>
    </row>
    <row r="20433">
      <c r="A20433" s="101"/>
      <c r="B20433" s="90"/>
      <c r="C20433" s="90"/>
    </row>
    <row r="20434">
      <c r="A20434" s="101"/>
      <c r="B20434" s="90"/>
      <c r="C20434" s="90"/>
    </row>
    <row r="20435">
      <c r="A20435" s="101"/>
      <c r="B20435" s="90"/>
      <c r="C20435" s="90"/>
    </row>
    <row r="20436">
      <c r="A20436" s="101"/>
      <c r="B20436" s="90"/>
      <c r="C20436" s="90"/>
    </row>
    <row r="20437">
      <c r="A20437" s="101"/>
      <c r="B20437" s="90"/>
      <c r="C20437" s="90"/>
    </row>
    <row r="20438">
      <c r="A20438" s="101"/>
      <c r="B20438" s="90"/>
      <c r="C20438" s="90"/>
    </row>
    <row r="20439">
      <c r="A20439" s="101"/>
      <c r="B20439" s="90"/>
      <c r="C20439" s="90"/>
    </row>
    <row r="20440">
      <c r="A20440" s="101"/>
      <c r="B20440" s="90"/>
      <c r="C20440" s="90"/>
    </row>
    <row r="20441">
      <c r="A20441" s="101"/>
      <c r="B20441" s="90"/>
      <c r="C20441" s="90"/>
    </row>
    <row r="20442">
      <c r="A20442" s="101"/>
      <c r="B20442" s="90"/>
      <c r="C20442" s="90"/>
    </row>
    <row r="20443">
      <c r="A20443" s="101"/>
      <c r="B20443" s="90"/>
      <c r="C20443" s="90"/>
    </row>
    <row r="20444">
      <c r="A20444" s="101"/>
      <c r="B20444" s="90"/>
      <c r="C20444" s="90"/>
    </row>
    <row r="20445">
      <c r="A20445" s="101"/>
      <c r="B20445" s="90"/>
      <c r="C20445" s="90"/>
    </row>
    <row r="20446">
      <c r="A20446" s="101"/>
      <c r="B20446" s="90"/>
      <c r="C20446" s="90"/>
    </row>
    <row r="20447">
      <c r="A20447" s="101"/>
      <c r="B20447" s="90"/>
      <c r="C20447" s="90"/>
    </row>
    <row r="20448">
      <c r="A20448" s="101"/>
      <c r="B20448" s="90"/>
      <c r="C20448" s="90"/>
    </row>
    <row r="20449">
      <c r="A20449" s="101"/>
      <c r="B20449" s="90"/>
      <c r="C20449" s="90"/>
    </row>
    <row r="20450">
      <c r="A20450" s="101"/>
      <c r="B20450" s="90"/>
      <c r="C20450" s="90"/>
    </row>
    <row r="20451">
      <c r="A20451" s="101"/>
      <c r="B20451" s="90"/>
      <c r="C20451" s="90"/>
    </row>
    <row r="20452">
      <c r="A20452" s="101"/>
      <c r="B20452" s="90"/>
      <c r="C20452" s="90"/>
    </row>
    <row r="20453">
      <c r="A20453" s="101"/>
      <c r="B20453" s="90"/>
      <c r="C20453" s="90"/>
    </row>
    <row r="20454">
      <c r="A20454" s="101"/>
      <c r="B20454" s="90"/>
      <c r="C20454" s="90"/>
    </row>
    <row r="20455">
      <c r="A20455" s="101"/>
      <c r="B20455" s="90"/>
      <c r="C20455" s="90"/>
    </row>
    <row r="20456">
      <c r="A20456" s="101"/>
      <c r="B20456" s="90"/>
      <c r="C20456" s="90"/>
    </row>
    <row r="20457">
      <c r="A20457" s="101"/>
      <c r="B20457" s="90"/>
      <c r="C20457" s="90"/>
    </row>
    <row r="20458">
      <c r="A20458" s="101"/>
      <c r="B20458" s="90"/>
      <c r="C20458" s="90"/>
    </row>
    <row r="20459">
      <c r="A20459" s="101"/>
      <c r="B20459" s="90"/>
      <c r="C20459" s="90"/>
    </row>
    <row r="20460">
      <c r="A20460" s="101"/>
      <c r="B20460" s="90"/>
      <c r="C20460" s="90"/>
    </row>
    <row r="20461">
      <c r="A20461" s="101"/>
      <c r="B20461" s="90"/>
      <c r="C20461" s="90"/>
    </row>
    <row r="20462">
      <c r="A20462" s="101"/>
      <c r="B20462" s="90"/>
      <c r="C20462" s="90"/>
    </row>
    <row r="20463">
      <c r="A20463" s="101"/>
      <c r="B20463" s="90"/>
      <c r="C20463" s="90"/>
    </row>
    <row r="20464">
      <c r="A20464" s="101"/>
      <c r="B20464" s="90"/>
      <c r="C20464" s="90"/>
    </row>
    <row r="20465">
      <c r="A20465" s="101"/>
      <c r="B20465" s="90"/>
      <c r="C20465" s="90"/>
    </row>
    <row r="20466">
      <c r="A20466" s="101"/>
      <c r="B20466" s="90"/>
      <c r="C20466" s="90"/>
    </row>
    <row r="20467">
      <c r="A20467" s="101"/>
      <c r="B20467" s="90"/>
      <c r="C20467" s="90"/>
    </row>
    <row r="20468">
      <c r="A20468" s="101"/>
      <c r="B20468" s="90"/>
      <c r="C20468" s="90"/>
    </row>
    <row r="20469">
      <c r="A20469" s="101"/>
      <c r="B20469" s="90"/>
      <c r="C20469" s="90"/>
    </row>
    <row r="20470">
      <c r="A20470" s="101"/>
      <c r="B20470" s="90"/>
      <c r="C20470" s="90"/>
    </row>
    <row r="20471">
      <c r="A20471" s="101"/>
      <c r="B20471" s="90"/>
      <c r="C20471" s="90"/>
    </row>
    <row r="20472">
      <c r="A20472" s="101"/>
      <c r="B20472" s="90"/>
      <c r="C20472" s="90"/>
    </row>
    <row r="20473">
      <c r="A20473" s="101"/>
      <c r="B20473" s="90"/>
      <c r="C20473" s="90"/>
    </row>
    <row r="20474">
      <c r="A20474" s="101"/>
      <c r="B20474" s="90"/>
      <c r="C20474" s="90"/>
    </row>
    <row r="20475">
      <c r="A20475" s="101"/>
      <c r="B20475" s="90"/>
      <c r="C20475" s="90"/>
    </row>
    <row r="20476">
      <c r="A20476" s="101"/>
      <c r="B20476" s="90"/>
      <c r="C20476" s="90"/>
    </row>
    <row r="20477">
      <c r="A20477" s="101"/>
      <c r="B20477" s="90"/>
      <c r="C20477" s="90"/>
    </row>
    <row r="20478">
      <c r="A20478" s="101"/>
      <c r="B20478" s="90"/>
      <c r="C20478" s="90"/>
    </row>
    <row r="20479">
      <c r="A20479" s="101"/>
      <c r="B20479" s="90"/>
      <c r="C20479" s="90"/>
    </row>
    <row r="20480">
      <c r="A20480" s="101"/>
      <c r="B20480" s="90"/>
      <c r="C20480" s="90"/>
    </row>
    <row r="20481">
      <c r="A20481" s="101"/>
      <c r="B20481" s="90"/>
      <c r="C20481" s="90"/>
    </row>
    <row r="20482">
      <c r="A20482" s="101"/>
      <c r="B20482" s="90"/>
      <c r="C20482" s="90"/>
    </row>
    <row r="20483">
      <c r="A20483" s="101"/>
      <c r="B20483" s="90"/>
      <c r="C20483" s="90"/>
    </row>
    <row r="20484">
      <c r="A20484" s="101"/>
      <c r="B20484" s="90"/>
      <c r="C20484" s="90"/>
    </row>
    <row r="20485">
      <c r="A20485" s="101"/>
      <c r="B20485" s="90"/>
      <c r="C20485" s="90"/>
    </row>
    <row r="20486">
      <c r="A20486" s="101"/>
      <c r="B20486" s="90"/>
      <c r="C20486" s="90"/>
    </row>
    <row r="20487">
      <c r="A20487" s="101"/>
      <c r="B20487" s="90"/>
      <c r="C20487" s="90"/>
    </row>
    <row r="20488">
      <c r="A20488" s="101"/>
      <c r="B20488" s="90"/>
      <c r="C20488" s="90"/>
    </row>
    <row r="20489">
      <c r="A20489" s="101"/>
      <c r="B20489" s="90"/>
      <c r="C20489" s="90"/>
    </row>
    <row r="20490">
      <c r="A20490" s="101"/>
      <c r="B20490" s="90"/>
      <c r="C20490" s="90"/>
    </row>
    <row r="20491">
      <c r="A20491" s="101"/>
      <c r="B20491" s="90"/>
      <c r="C20491" s="90"/>
    </row>
    <row r="20492">
      <c r="A20492" s="101"/>
      <c r="B20492" s="90"/>
      <c r="C20492" s="90"/>
    </row>
    <row r="20493">
      <c r="A20493" s="101"/>
      <c r="B20493" s="90"/>
      <c r="C20493" s="90"/>
    </row>
    <row r="20494">
      <c r="A20494" s="101"/>
      <c r="B20494" s="90"/>
      <c r="C20494" s="90"/>
    </row>
    <row r="20495">
      <c r="A20495" s="101"/>
      <c r="B20495" s="90"/>
      <c r="C20495" s="90"/>
    </row>
    <row r="20496">
      <c r="A20496" s="101"/>
      <c r="B20496" s="90"/>
      <c r="C20496" s="90"/>
    </row>
    <row r="20497">
      <c r="A20497" s="101"/>
      <c r="B20497" s="90"/>
      <c r="C20497" s="90"/>
    </row>
    <row r="20498">
      <c r="A20498" s="101"/>
      <c r="B20498" s="90"/>
      <c r="C20498" s="90"/>
    </row>
    <row r="20499">
      <c r="A20499" s="101"/>
      <c r="B20499" s="90"/>
      <c r="C20499" s="90"/>
    </row>
    <row r="20500">
      <c r="A20500" s="101"/>
      <c r="B20500" s="90"/>
      <c r="C20500" s="90"/>
    </row>
    <row r="20501">
      <c r="A20501" s="101"/>
      <c r="B20501" s="90"/>
      <c r="C20501" s="90"/>
    </row>
    <row r="20502">
      <c r="A20502" s="101"/>
      <c r="B20502" s="90"/>
      <c r="C20502" s="90"/>
    </row>
    <row r="20503">
      <c r="A20503" s="101"/>
      <c r="B20503" s="90"/>
      <c r="C20503" s="90"/>
    </row>
    <row r="20504">
      <c r="A20504" s="101"/>
      <c r="B20504" s="90"/>
      <c r="C20504" s="90"/>
    </row>
    <row r="20505">
      <c r="A20505" s="101"/>
      <c r="B20505" s="90"/>
      <c r="C20505" s="90"/>
    </row>
    <row r="20506">
      <c r="A20506" s="101"/>
      <c r="B20506" s="90"/>
      <c r="C20506" s="90"/>
    </row>
    <row r="20507">
      <c r="A20507" s="101"/>
      <c r="B20507" s="90"/>
      <c r="C20507" s="90"/>
    </row>
    <row r="20508">
      <c r="A20508" s="101"/>
      <c r="B20508" s="90"/>
      <c r="C20508" s="90"/>
    </row>
    <row r="20509">
      <c r="A20509" s="101"/>
      <c r="B20509" s="90"/>
      <c r="C20509" s="90"/>
    </row>
    <row r="20510">
      <c r="A20510" s="101"/>
      <c r="B20510" s="90"/>
      <c r="C20510" s="90"/>
    </row>
    <row r="20511">
      <c r="A20511" s="101"/>
      <c r="B20511" s="90"/>
      <c r="C20511" s="90"/>
    </row>
    <row r="20512">
      <c r="A20512" s="101"/>
      <c r="B20512" s="90"/>
      <c r="C20512" s="90"/>
    </row>
    <row r="20513">
      <c r="A20513" s="101"/>
      <c r="B20513" s="90"/>
      <c r="C20513" s="90"/>
    </row>
    <row r="20514">
      <c r="A20514" s="101"/>
      <c r="B20514" s="90"/>
      <c r="C20514" s="90"/>
    </row>
    <row r="20515">
      <c r="A20515" s="101"/>
      <c r="B20515" s="90"/>
      <c r="C20515" s="90"/>
    </row>
    <row r="20516">
      <c r="A20516" s="101"/>
      <c r="B20516" s="90"/>
      <c r="C20516" s="90"/>
    </row>
    <row r="20517">
      <c r="A20517" s="101"/>
      <c r="B20517" s="90"/>
      <c r="C20517" s="90"/>
    </row>
    <row r="20518">
      <c r="A20518" s="101"/>
      <c r="B20518" s="90"/>
      <c r="C20518" s="90"/>
    </row>
    <row r="20519">
      <c r="A20519" s="101"/>
      <c r="B20519" s="90"/>
      <c r="C20519" s="90"/>
    </row>
    <row r="20520">
      <c r="A20520" s="101"/>
      <c r="B20520" s="90"/>
      <c r="C20520" s="90"/>
    </row>
    <row r="20521">
      <c r="A20521" s="101"/>
      <c r="B20521" s="90"/>
      <c r="C20521" s="90"/>
    </row>
    <row r="20522">
      <c r="A20522" s="101"/>
      <c r="B20522" s="90"/>
      <c r="C20522" s="90"/>
    </row>
    <row r="20523">
      <c r="A20523" s="101"/>
      <c r="B20523" s="90"/>
      <c r="C20523" s="90"/>
    </row>
    <row r="20524">
      <c r="A20524" s="101"/>
      <c r="B20524" s="90"/>
      <c r="C20524" s="90"/>
    </row>
    <row r="20525">
      <c r="A20525" s="101"/>
      <c r="B20525" s="90"/>
      <c r="C20525" s="90"/>
    </row>
    <row r="20526">
      <c r="A20526" s="101"/>
      <c r="B20526" s="90"/>
      <c r="C20526" s="90"/>
    </row>
    <row r="20527">
      <c r="A20527" s="101"/>
      <c r="B20527" s="90"/>
      <c r="C20527" s="90"/>
    </row>
    <row r="20528">
      <c r="A20528" s="101"/>
      <c r="B20528" s="90"/>
      <c r="C20528" s="90"/>
    </row>
    <row r="20529">
      <c r="A20529" s="101"/>
      <c r="B20529" s="90"/>
      <c r="C20529" s="90"/>
    </row>
    <row r="20530">
      <c r="A20530" s="101"/>
      <c r="B20530" s="90"/>
      <c r="C20530" s="90"/>
    </row>
    <row r="20531">
      <c r="A20531" s="101"/>
      <c r="B20531" s="90"/>
      <c r="C20531" s="90"/>
    </row>
    <row r="20532">
      <c r="A20532" s="101"/>
      <c r="B20532" s="90"/>
      <c r="C20532" s="90"/>
    </row>
    <row r="20533">
      <c r="A20533" s="101"/>
      <c r="B20533" s="90"/>
      <c r="C20533" s="90"/>
    </row>
    <row r="20534">
      <c r="A20534" s="101"/>
      <c r="B20534" s="90"/>
      <c r="C20534" s="90"/>
    </row>
    <row r="20535">
      <c r="A20535" s="101"/>
      <c r="B20535" s="90"/>
      <c r="C20535" s="90"/>
    </row>
    <row r="20536">
      <c r="A20536" s="101"/>
      <c r="B20536" s="90"/>
      <c r="C20536" s="90"/>
    </row>
    <row r="20537">
      <c r="A20537" s="101"/>
      <c r="B20537" s="90"/>
      <c r="C20537" s="90"/>
    </row>
    <row r="20538">
      <c r="A20538" s="101"/>
      <c r="B20538" s="90"/>
      <c r="C20538" s="90"/>
    </row>
    <row r="20539">
      <c r="A20539" s="101"/>
      <c r="B20539" s="90"/>
      <c r="C20539" s="90"/>
    </row>
    <row r="20540">
      <c r="A20540" s="101"/>
      <c r="B20540" s="90"/>
      <c r="C20540" s="90"/>
    </row>
    <row r="20541">
      <c r="A20541" s="101"/>
      <c r="B20541" s="90"/>
      <c r="C20541" s="90"/>
    </row>
    <row r="20542">
      <c r="A20542" s="101"/>
      <c r="B20542" s="90"/>
      <c r="C20542" s="90"/>
    </row>
    <row r="20543">
      <c r="A20543" s="101"/>
      <c r="B20543" s="90"/>
      <c r="C20543" s="90"/>
    </row>
    <row r="20544">
      <c r="A20544" s="101"/>
      <c r="B20544" s="90"/>
      <c r="C20544" s="90"/>
    </row>
    <row r="20545">
      <c r="A20545" s="101"/>
      <c r="B20545" s="90"/>
      <c r="C20545" s="90"/>
    </row>
    <row r="20546">
      <c r="A20546" s="101"/>
      <c r="B20546" s="90"/>
      <c r="C20546" s="90"/>
    </row>
    <row r="20547">
      <c r="A20547" s="101"/>
      <c r="B20547" s="90"/>
      <c r="C20547" s="90"/>
    </row>
    <row r="20548">
      <c r="A20548" s="101"/>
      <c r="B20548" s="90"/>
      <c r="C20548" s="90"/>
    </row>
    <row r="20549">
      <c r="A20549" s="101"/>
      <c r="B20549" s="90"/>
      <c r="C20549" s="90"/>
    </row>
    <row r="20550">
      <c r="A20550" s="101"/>
      <c r="B20550" s="90"/>
      <c r="C20550" s="90"/>
    </row>
    <row r="20551">
      <c r="A20551" s="101"/>
      <c r="B20551" s="90"/>
      <c r="C20551" s="90"/>
    </row>
    <row r="20552">
      <c r="A20552" s="101"/>
      <c r="B20552" s="90"/>
      <c r="C20552" s="90"/>
    </row>
    <row r="20553">
      <c r="A20553" s="101"/>
      <c r="B20553" s="90"/>
      <c r="C20553" s="90"/>
    </row>
    <row r="20554">
      <c r="A20554" s="101"/>
      <c r="B20554" s="90"/>
      <c r="C20554" s="90"/>
    </row>
    <row r="20555">
      <c r="A20555" s="101"/>
      <c r="B20555" s="90"/>
      <c r="C20555" s="90"/>
    </row>
    <row r="20556">
      <c r="A20556" s="101"/>
      <c r="B20556" s="90"/>
      <c r="C20556" s="90"/>
    </row>
    <row r="20557">
      <c r="A20557" s="101"/>
      <c r="B20557" s="90"/>
      <c r="C20557" s="90"/>
    </row>
    <row r="20558">
      <c r="A20558" s="101"/>
      <c r="B20558" s="90"/>
      <c r="C20558" s="90"/>
    </row>
    <row r="20559">
      <c r="A20559" s="101"/>
      <c r="B20559" s="90"/>
      <c r="C20559" s="90"/>
    </row>
    <row r="20560">
      <c r="A20560" s="101"/>
      <c r="B20560" s="90"/>
      <c r="C20560" s="90"/>
    </row>
    <row r="20561">
      <c r="A20561" s="101"/>
      <c r="B20561" s="90"/>
      <c r="C20561" s="90"/>
    </row>
    <row r="20562">
      <c r="A20562" s="101"/>
      <c r="B20562" s="90"/>
      <c r="C20562" s="90"/>
    </row>
    <row r="20563">
      <c r="A20563" s="101"/>
      <c r="B20563" s="90"/>
      <c r="C20563" s="90"/>
    </row>
    <row r="20564">
      <c r="A20564" s="101"/>
      <c r="B20564" s="90"/>
      <c r="C20564" s="90"/>
    </row>
    <row r="20565">
      <c r="A20565" s="101"/>
      <c r="B20565" s="90"/>
      <c r="C20565" s="90"/>
    </row>
    <row r="20566">
      <c r="A20566" s="101"/>
      <c r="B20566" s="90"/>
      <c r="C20566" s="90"/>
    </row>
    <row r="20567">
      <c r="A20567" s="101"/>
      <c r="B20567" s="90"/>
      <c r="C20567" s="90"/>
    </row>
    <row r="20568">
      <c r="A20568" s="101"/>
      <c r="B20568" s="90"/>
      <c r="C20568" s="90"/>
    </row>
    <row r="20569">
      <c r="A20569" s="101"/>
      <c r="B20569" s="90"/>
      <c r="C20569" s="90"/>
    </row>
    <row r="20570">
      <c r="A20570" s="101"/>
      <c r="B20570" s="90"/>
      <c r="C20570" s="90"/>
    </row>
    <row r="20571">
      <c r="A20571" s="101"/>
      <c r="B20571" s="90"/>
      <c r="C20571" s="90"/>
    </row>
    <row r="20572">
      <c r="A20572" s="101"/>
      <c r="B20572" s="90"/>
      <c r="C20572" s="90"/>
    </row>
    <row r="20573">
      <c r="A20573" s="101"/>
      <c r="B20573" s="90"/>
      <c r="C20573" s="90"/>
    </row>
    <row r="20574">
      <c r="A20574" s="101"/>
      <c r="B20574" s="90"/>
      <c r="C20574" s="90"/>
    </row>
    <row r="20575">
      <c r="A20575" s="101"/>
      <c r="B20575" s="90"/>
      <c r="C20575" s="90"/>
    </row>
    <row r="20576">
      <c r="A20576" s="101"/>
      <c r="B20576" s="90"/>
      <c r="C20576" s="90"/>
    </row>
    <row r="20577">
      <c r="A20577" s="101"/>
      <c r="B20577" s="90"/>
      <c r="C20577" s="90"/>
    </row>
    <row r="20578">
      <c r="A20578" s="101"/>
      <c r="B20578" s="90"/>
      <c r="C20578" s="90"/>
    </row>
    <row r="20579">
      <c r="A20579" s="101"/>
      <c r="B20579" s="90"/>
      <c r="C20579" s="90"/>
    </row>
    <row r="20580">
      <c r="A20580" s="101"/>
      <c r="B20580" s="90"/>
      <c r="C20580" s="90"/>
    </row>
    <row r="20581">
      <c r="A20581" s="101"/>
      <c r="B20581" s="90"/>
      <c r="C20581" s="90"/>
    </row>
    <row r="20582">
      <c r="A20582" s="101"/>
      <c r="B20582" s="90"/>
      <c r="C20582" s="90"/>
    </row>
    <row r="20583">
      <c r="A20583" s="101"/>
      <c r="B20583" s="90"/>
      <c r="C20583" s="90"/>
    </row>
    <row r="20584">
      <c r="A20584" s="101"/>
      <c r="B20584" s="90"/>
      <c r="C20584" s="90"/>
    </row>
    <row r="20585">
      <c r="A20585" s="101"/>
      <c r="B20585" s="90"/>
      <c r="C20585" s="90"/>
    </row>
    <row r="20586">
      <c r="A20586" s="101"/>
      <c r="B20586" s="90"/>
      <c r="C20586" s="90"/>
    </row>
    <row r="20587">
      <c r="A20587" s="101"/>
      <c r="B20587" s="90"/>
      <c r="C20587" s="90"/>
    </row>
    <row r="20588">
      <c r="A20588" s="101"/>
      <c r="B20588" s="90"/>
      <c r="C20588" s="90"/>
    </row>
    <row r="20589">
      <c r="A20589" s="101"/>
      <c r="B20589" s="90"/>
      <c r="C20589" s="90"/>
    </row>
    <row r="20590">
      <c r="A20590" s="101"/>
      <c r="B20590" s="90"/>
      <c r="C20590" s="90"/>
    </row>
    <row r="20591">
      <c r="A20591" s="101"/>
      <c r="B20591" s="90"/>
      <c r="C20591" s="90"/>
    </row>
    <row r="20592">
      <c r="A20592" s="101"/>
      <c r="B20592" s="90"/>
      <c r="C20592" s="90"/>
    </row>
    <row r="20593">
      <c r="A20593" s="101"/>
      <c r="B20593" s="90"/>
      <c r="C20593" s="90"/>
    </row>
    <row r="20594">
      <c r="A20594" s="101"/>
      <c r="B20594" s="90"/>
      <c r="C20594" s="90"/>
    </row>
    <row r="20595">
      <c r="A20595" s="101"/>
      <c r="B20595" s="90"/>
      <c r="C20595" s="90"/>
    </row>
    <row r="20596">
      <c r="A20596" s="101"/>
      <c r="B20596" s="90"/>
      <c r="C20596" s="90"/>
    </row>
    <row r="20597">
      <c r="A20597" s="101"/>
      <c r="B20597" s="90"/>
      <c r="C20597" s="90"/>
    </row>
    <row r="20598">
      <c r="A20598" s="101"/>
      <c r="B20598" s="90"/>
      <c r="C20598" s="90"/>
    </row>
    <row r="20599">
      <c r="A20599" s="101"/>
      <c r="B20599" s="90"/>
      <c r="C20599" s="90"/>
    </row>
    <row r="20600">
      <c r="A20600" s="101"/>
      <c r="B20600" s="90"/>
      <c r="C20600" s="90"/>
    </row>
    <row r="20601">
      <c r="A20601" s="101"/>
      <c r="B20601" s="90"/>
      <c r="C20601" s="90"/>
    </row>
    <row r="20602">
      <c r="A20602" s="101"/>
      <c r="B20602" s="90"/>
      <c r="C20602" s="90"/>
    </row>
    <row r="20603">
      <c r="A20603" s="101"/>
      <c r="B20603" s="90"/>
      <c r="C20603" s="90"/>
    </row>
    <row r="20604">
      <c r="A20604" s="101"/>
      <c r="B20604" s="90"/>
      <c r="C20604" s="90"/>
    </row>
    <row r="20605">
      <c r="A20605" s="101"/>
      <c r="B20605" s="90"/>
      <c r="C20605" s="90"/>
    </row>
    <row r="20606">
      <c r="A20606" s="101"/>
      <c r="B20606" s="90"/>
      <c r="C20606" s="90"/>
    </row>
    <row r="20607">
      <c r="A20607" s="101"/>
      <c r="B20607" s="90"/>
      <c r="C20607" s="90"/>
    </row>
    <row r="20608">
      <c r="A20608" s="101"/>
      <c r="B20608" s="90"/>
      <c r="C20608" s="90"/>
    </row>
    <row r="20609">
      <c r="A20609" s="101"/>
      <c r="B20609" s="90"/>
      <c r="C20609" s="90"/>
    </row>
    <row r="20610">
      <c r="A20610" s="101"/>
      <c r="B20610" s="90"/>
      <c r="C20610" s="90"/>
    </row>
    <row r="20611">
      <c r="A20611" s="101"/>
      <c r="B20611" s="90"/>
      <c r="C20611" s="90"/>
    </row>
    <row r="20612">
      <c r="A20612" s="101"/>
      <c r="B20612" s="90"/>
      <c r="C20612" s="90"/>
    </row>
    <row r="20613">
      <c r="A20613" s="101"/>
      <c r="B20613" s="90"/>
      <c r="C20613" s="90"/>
    </row>
    <row r="20614">
      <c r="A20614" s="101"/>
      <c r="B20614" s="90"/>
      <c r="C20614" s="90"/>
    </row>
    <row r="20615">
      <c r="A20615" s="101"/>
      <c r="B20615" s="90"/>
      <c r="C20615" s="90"/>
    </row>
    <row r="20616">
      <c r="A20616" s="101"/>
      <c r="B20616" s="90"/>
      <c r="C20616" s="90"/>
    </row>
    <row r="20617">
      <c r="A20617" s="101"/>
      <c r="B20617" s="90"/>
      <c r="C20617" s="90"/>
    </row>
    <row r="20618">
      <c r="A20618" s="101"/>
      <c r="B20618" s="90"/>
      <c r="C20618" s="90"/>
    </row>
    <row r="20619">
      <c r="A20619" s="101"/>
      <c r="B20619" s="90"/>
      <c r="C20619" s="90"/>
    </row>
    <row r="20620">
      <c r="A20620" s="101"/>
      <c r="B20620" s="90"/>
      <c r="C20620" s="90"/>
    </row>
    <row r="20621">
      <c r="A20621" s="101"/>
      <c r="B20621" s="90"/>
      <c r="C20621" s="90"/>
    </row>
    <row r="20622">
      <c r="A20622" s="101"/>
      <c r="B20622" s="90"/>
      <c r="C20622" s="90"/>
    </row>
    <row r="20623">
      <c r="A20623" s="101"/>
      <c r="B20623" s="90"/>
      <c r="C20623" s="90"/>
    </row>
    <row r="20624">
      <c r="A20624" s="101"/>
      <c r="B20624" s="90"/>
      <c r="C20624" s="90"/>
    </row>
    <row r="20625">
      <c r="A20625" s="101"/>
      <c r="B20625" s="90"/>
      <c r="C20625" s="90"/>
    </row>
    <row r="20626">
      <c r="A20626" s="101"/>
      <c r="B20626" s="90"/>
      <c r="C20626" s="90"/>
    </row>
    <row r="20627">
      <c r="A20627" s="101"/>
      <c r="B20627" s="90"/>
      <c r="C20627" s="90"/>
    </row>
    <row r="20628">
      <c r="A20628" s="101"/>
      <c r="B20628" s="90"/>
      <c r="C20628" s="90"/>
    </row>
    <row r="20629">
      <c r="A20629" s="101"/>
      <c r="B20629" s="90"/>
      <c r="C20629" s="90"/>
    </row>
    <row r="20630">
      <c r="A20630" s="101"/>
      <c r="B20630" s="90"/>
      <c r="C20630" s="90"/>
    </row>
    <row r="20631">
      <c r="A20631" s="101"/>
      <c r="B20631" s="90"/>
      <c r="C20631" s="90"/>
    </row>
    <row r="20632">
      <c r="A20632" s="101"/>
      <c r="B20632" s="90"/>
      <c r="C20632" s="90"/>
    </row>
    <row r="20633">
      <c r="A20633" s="101"/>
      <c r="B20633" s="90"/>
      <c r="C20633" s="90"/>
    </row>
    <row r="20634">
      <c r="A20634" s="101"/>
      <c r="B20634" s="90"/>
      <c r="C20634" s="90"/>
    </row>
    <row r="20635">
      <c r="A20635" s="101"/>
      <c r="B20635" s="90"/>
      <c r="C20635" s="90"/>
    </row>
    <row r="20636">
      <c r="A20636" s="101"/>
      <c r="B20636" s="90"/>
      <c r="C20636" s="90"/>
    </row>
    <row r="20637">
      <c r="A20637" s="101"/>
      <c r="B20637" s="90"/>
      <c r="C20637" s="90"/>
    </row>
    <row r="20638">
      <c r="A20638" s="101"/>
      <c r="B20638" s="90"/>
      <c r="C20638" s="90"/>
    </row>
    <row r="20639">
      <c r="A20639" s="101"/>
      <c r="B20639" s="90"/>
      <c r="C20639" s="90"/>
    </row>
    <row r="20640">
      <c r="A20640" s="101"/>
      <c r="B20640" s="90"/>
      <c r="C20640" s="90"/>
    </row>
    <row r="20641">
      <c r="A20641" s="101"/>
      <c r="B20641" s="90"/>
      <c r="C20641" s="90"/>
    </row>
    <row r="20642">
      <c r="A20642" s="101"/>
      <c r="B20642" s="90"/>
      <c r="C20642" s="90"/>
    </row>
    <row r="20643">
      <c r="A20643" s="101"/>
      <c r="B20643" s="90"/>
      <c r="C20643" s="90"/>
    </row>
    <row r="20644">
      <c r="A20644" s="101"/>
      <c r="B20644" s="90"/>
      <c r="C20644" s="90"/>
    </row>
    <row r="20645">
      <c r="A20645" s="101"/>
      <c r="B20645" s="90"/>
      <c r="C20645" s="90"/>
    </row>
    <row r="20646">
      <c r="A20646" s="101"/>
      <c r="B20646" s="90"/>
      <c r="C20646" s="90"/>
    </row>
    <row r="20647">
      <c r="A20647" s="101"/>
      <c r="B20647" s="90"/>
      <c r="C20647" s="90"/>
    </row>
    <row r="20648">
      <c r="A20648" s="101"/>
      <c r="B20648" s="90"/>
      <c r="C20648" s="90"/>
    </row>
    <row r="20649">
      <c r="A20649" s="101"/>
      <c r="B20649" s="90"/>
      <c r="C20649" s="90"/>
    </row>
    <row r="20650">
      <c r="A20650" s="101"/>
      <c r="B20650" s="90"/>
      <c r="C20650" s="90"/>
    </row>
    <row r="20651">
      <c r="A20651" s="101"/>
      <c r="B20651" s="90"/>
      <c r="C20651" s="90"/>
    </row>
    <row r="20652">
      <c r="A20652" s="101"/>
      <c r="B20652" s="90"/>
      <c r="C20652" s="90"/>
    </row>
    <row r="20653">
      <c r="A20653" s="101"/>
      <c r="B20653" s="90"/>
      <c r="C20653" s="90"/>
    </row>
    <row r="20654">
      <c r="A20654" s="101"/>
      <c r="B20654" s="90"/>
      <c r="C20654" s="90"/>
    </row>
    <row r="20655">
      <c r="A20655" s="101"/>
      <c r="B20655" s="90"/>
      <c r="C20655" s="90"/>
    </row>
    <row r="20656">
      <c r="A20656" s="101"/>
      <c r="B20656" s="90"/>
      <c r="C20656" s="90"/>
    </row>
    <row r="20657">
      <c r="A20657" s="101"/>
      <c r="B20657" s="90"/>
      <c r="C20657" s="90"/>
    </row>
    <row r="20658">
      <c r="A20658" s="101"/>
      <c r="B20658" s="90"/>
      <c r="C20658" s="90"/>
    </row>
    <row r="20659">
      <c r="A20659" s="101"/>
      <c r="B20659" s="90"/>
      <c r="C20659" s="90"/>
    </row>
    <row r="20660">
      <c r="A20660" s="101"/>
      <c r="B20660" s="90"/>
      <c r="C20660" s="90"/>
    </row>
    <row r="20661">
      <c r="A20661" s="101"/>
      <c r="B20661" s="90"/>
      <c r="C20661" s="90"/>
    </row>
    <row r="20662">
      <c r="A20662" s="101"/>
      <c r="B20662" s="90"/>
      <c r="C20662" s="90"/>
    </row>
    <row r="20663">
      <c r="A20663" s="101"/>
      <c r="B20663" s="90"/>
      <c r="C20663" s="90"/>
    </row>
    <row r="20664">
      <c r="A20664" s="101"/>
      <c r="B20664" s="90"/>
      <c r="C20664" s="90"/>
    </row>
    <row r="20665">
      <c r="A20665" s="101"/>
      <c r="B20665" s="90"/>
      <c r="C20665" s="90"/>
    </row>
    <row r="20666">
      <c r="A20666" s="101"/>
      <c r="B20666" s="90"/>
      <c r="C20666" s="90"/>
    </row>
    <row r="20667">
      <c r="A20667" s="101"/>
      <c r="B20667" s="90"/>
      <c r="C20667" s="90"/>
    </row>
    <row r="20668">
      <c r="A20668" s="101"/>
      <c r="B20668" s="90"/>
      <c r="C20668" s="90"/>
    </row>
    <row r="20669">
      <c r="A20669" s="101"/>
      <c r="B20669" s="90"/>
      <c r="C20669" s="90"/>
    </row>
    <row r="20670">
      <c r="A20670" s="101"/>
      <c r="B20670" s="90"/>
      <c r="C20670" s="90"/>
    </row>
    <row r="20671">
      <c r="A20671" s="101"/>
      <c r="B20671" s="90"/>
      <c r="C20671" s="90"/>
    </row>
    <row r="20672">
      <c r="A20672" s="101"/>
      <c r="B20672" s="90"/>
      <c r="C20672" s="90"/>
    </row>
    <row r="20673">
      <c r="A20673" s="101"/>
      <c r="B20673" s="90"/>
      <c r="C20673" s="90"/>
    </row>
    <row r="20674">
      <c r="A20674" s="101"/>
      <c r="B20674" s="90"/>
      <c r="C20674" s="90"/>
    </row>
    <row r="20675">
      <c r="A20675" s="101"/>
      <c r="B20675" s="90"/>
      <c r="C20675" s="90"/>
    </row>
    <row r="20676">
      <c r="A20676" s="101"/>
      <c r="B20676" s="90"/>
      <c r="C20676" s="90"/>
    </row>
    <row r="20677">
      <c r="A20677" s="101"/>
      <c r="B20677" s="90"/>
      <c r="C20677" s="90"/>
    </row>
    <row r="20678">
      <c r="A20678" s="101"/>
      <c r="B20678" s="90"/>
      <c r="C20678" s="90"/>
    </row>
    <row r="20679">
      <c r="A20679" s="101"/>
      <c r="B20679" s="90"/>
      <c r="C20679" s="90"/>
    </row>
    <row r="20680">
      <c r="A20680" s="101"/>
      <c r="B20680" s="90"/>
      <c r="C20680" s="90"/>
    </row>
    <row r="20681">
      <c r="A20681" s="101"/>
      <c r="B20681" s="90"/>
      <c r="C20681" s="90"/>
    </row>
    <row r="20682">
      <c r="A20682" s="101"/>
      <c r="B20682" s="90"/>
      <c r="C20682" s="90"/>
    </row>
    <row r="20683">
      <c r="A20683" s="101"/>
      <c r="B20683" s="90"/>
      <c r="C20683" s="90"/>
    </row>
    <row r="20684">
      <c r="A20684" s="101"/>
      <c r="B20684" s="90"/>
      <c r="C20684" s="90"/>
    </row>
    <row r="20685">
      <c r="A20685" s="101"/>
      <c r="B20685" s="90"/>
      <c r="C20685" s="90"/>
    </row>
    <row r="20686">
      <c r="A20686" s="101"/>
      <c r="B20686" s="90"/>
      <c r="C20686" s="90"/>
    </row>
    <row r="20687">
      <c r="A20687" s="101"/>
      <c r="B20687" s="90"/>
      <c r="C20687" s="90"/>
    </row>
    <row r="20688">
      <c r="A20688" s="101"/>
      <c r="B20688" s="90"/>
      <c r="C20688" s="90"/>
    </row>
    <row r="20689">
      <c r="A20689" s="101"/>
      <c r="B20689" s="90"/>
      <c r="C20689" s="90"/>
    </row>
    <row r="20690">
      <c r="A20690" s="101"/>
      <c r="B20690" s="90"/>
      <c r="C20690" s="90"/>
    </row>
    <row r="20691">
      <c r="A20691" s="101"/>
      <c r="B20691" s="90"/>
      <c r="C20691" s="90"/>
    </row>
    <row r="20692">
      <c r="A20692" s="101"/>
      <c r="B20692" s="90"/>
      <c r="C20692" s="90"/>
    </row>
    <row r="20693">
      <c r="A20693" s="101"/>
      <c r="B20693" s="90"/>
      <c r="C20693" s="90"/>
    </row>
    <row r="20694">
      <c r="A20694" s="101"/>
      <c r="B20694" s="90"/>
      <c r="C20694" s="90"/>
    </row>
    <row r="20695">
      <c r="A20695" s="101"/>
      <c r="B20695" s="90"/>
      <c r="C20695" s="90"/>
    </row>
    <row r="20696">
      <c r="A20696" s="101"/>
      <c r="B20696" s="90"/>
      <c r="C20696" s="90"/>
    </row>
    <row r="20697">
      <c r="A20697" s="101"/>
      <c r="B20697" s="90"/>
      <c r="C20697" s="90"/>
    </row>
    <row r="20698">
      <c r="A20698" s="101"/>
      <c r="B20698" s="90"/>
      <c r="C20698" s="90"/>
    </row>
    <row r="20699">
      <c r="A20699" s="101"/>
      <c r="B20699" s="90"/>
      <c r="C20699" s="90"/>
    </row>
    <row r="20700">
      <c r="A20700" s="101"/>
      <c r="B20700" s="90"/>
      <c r="C20700" s="90"/>
    </row>
    <row r="20701">
      <c r="A20701" s="101"/>
      <c r="B20701" s="90"/>
      <c r="C20701" s="90"/>
    </row>
    <row r="20702">
      <c r="A20702" s="101"/>
      <c r="B20702" s="90"/>
      <c r="C20702" s="90"/>
    </row>
    <row r="20703">
      <c r="A20703" s="101"/>
      <c r="B20703" s="90"/>
      <c r="C20703" s="90"/>
    </row>
    <row r="20704">
      <c r="A20704" s="101"/>
      <c r="B20704" s="90"/>
      <c r="C20704" s="90"/>
    </row>
    <row r="20705">
      <c r="A20705" s="101"/>
      <c r="B20705" s="90"/>
      <c r="C20705" s="90"/>
    </row>
    <row r="20706">
      <c r="A20706" s="101"/>
      <c r="B20706" s="90"/>
      <c r="C20706" s="90"/>
    </row>
    <row r="20707">
      <c r="A20707" s="101"/>
      <c r="B20707" s="90"/>
      <c r="C20707" s="90"/>
    </row>
    <row r="20708">
      <c r="A20708" s="101"/>
      <c r="B20708" s="90"/>
      <c r="C20708" s="90"/>
    </row>
    <row r="20709">
      <c r="A20709" s="101"/>
      <c r="B20709" s="90"/>
      <c r="C20709" s="90"/>
    </row>
    <row r="20710">
      <c r="A20710" s="101"/>
      <c r="B20710" s="90"/>
      <c r="C20710" s="90"/>
    </row>
    <row r="20711">
      <c r="A20711" s="101"/>
      <c r="B20711" s="90"/>
      <c r="C20711" s="90"/>
    </row>
    <row r="20712">
      <c r="A20712" s="101"/>
      <c r="B20712" s="90"/>
      <c r="C20712" s="90"/>
    </row>
    <row r="20713">
      <c r="A20713" s="101"/>
      <c r="B20713" s="90"/>
      <c r="C20713" s="90"/>
    </row>
    <row r="20714">
      <c r="A20714" s="101"/>
      <c r="B20714" s="90"/>
      <c r="C20714" s="90"/>
    </row>
    <row r="20715">
      <c r="A20715" s="101"/>
      <c r="B20715" s="90"/>
      <c r="C20715" s="90"/>
    </row>
    <row r="20716">
      <c r="A20716" s="101"/>
      <c r="B20716" s="90"/>
      <c r="C20716" s="90"/>
    </row>
    <row r="20717">
      <c r="A20717" s="101"/>
      <c r="B20717" s="90"/>
      <c r="C20717" s="90"/>
    </row>
    <row r="20718">
      <c r="A20718" s="101"/>
      <c r="B20718" s="90"/>
      <c r="C20718" s="90"/>
    </row>
    <row r="20719">
      <c r="A20719" s="101"/>
      <c r="B20719" s="90"/>
      <c r="C20719" s="90"/>
    </row>
    <row r="20720">
      <c r="A20720" s="101"/>
      <c r="B20720" s="90"/>
      <c r="C20720" s="90"/>
    </row>
    <row r="20721">
      <c r="A20721" s="101"/>
      <c r="B20721" s="90"/>
      <c r="C20721" s="90"/>
    </row>
    <row r="20722">
      <c r="A20722" s="101"/>
      <c r="B20722" s="90"/>
      <c r="C20722" s="90"/>
    </row>
    <row r="20723">
      <c r="A20723" s="101"/>
      <c r="B20723" s="90"/>
      <c r="C20723" s="90"/>
    </row>
    <row r="20724">
      <c r="A20724" s="101"/>
      <c r="B20724" s="90"/>
      <c r="C20724" s="90"/>
    </row>
    <row r="20725">
      <c r="A20725" s="101"/>
      <c r="B20725" s="90"/>
      <c r="C20725" s="90"/>
    </row>
    <row r="20726">
      <c r="A20726" s="101"/>
      <c r="B20726" s="90"/>
      <c r="C20726" s="90"/>
    </row>
    <row r="20727">
      <c r="A20727" s="101"/>
      <c r="B20727" s="90"/>
      <c r="C20727" s="90"/>
    </row>
    <row r="20728">
      <c r="A20728" s="101"/>
      <c r="B20728" s="90"/>
      <c r="C20728" s="90"/>
    </row>
    <row r="20729">
      <c r="A20729" s="101"/>
      <c r="B20729" s="90"/>
      <c r="C20729" s="90"/>
    </row>
    <row r="20730">
      <c r="A20730" s="101"/>
      <c r="B20730" s="90"/>
      <c r="C20730" s="90"/>
    </row>
    <row r="20731">
      <c r="A20731" s="101"/>
      <c r="B20731" s="90"/>
      <c r="C20731" s="90"/>
    </row>
    <row r="20732">
      <c r="A20732" s="101"/>
      <c r="B20732" s="90"/>
      <c r="C20732" s="90"/>
    </row>
    <row r="20733">
      <c r="A20733" s="101"/>
      <c r="B20733" s="90"/>
      <c r="C20733" s="90"/>
    </row>
    <row r="20734">
      <c r="A20734" s="101"/>
      <c r="B20734" s="90"/>
      <c r="C20734" s="90"/>
    </row>
    <row r="20735">
      <c r="A20735" s="101"/>
      <c r="B20735" s="90"/>
      <c r="C20735" s="90"/>
    </row>
    <row r="20736">
      <c r="A20736" s="101"/>
      <c r="B20736" s="90"/>
      <c r="C20736" s="90"/>
    </row>
    <row r="20737">
      <c r="A20737" s="101"/>
      <c r="B20737" s="90"/>
      <c r="C20737" s="90"/>
    </row>
    <row r="20738">
      <c r="A20738" s="101"/>
      <c r="B20738" s="90"/>
      <c r="C20738" s="90"/>
    </row>
    <row r="20739">
      <c r="A20739" s="101"/>
      <c r="B20739" s="90"/>
      <c r="C20739" s="90"/>
    </row>
    <row r="20740">
      <c r="A20740" s="101"/>
      <c r="B20740" s="90"/>
      <c r="C20740" s="90"/>
    </row>
    <row r="20741">
      <c r="A20741" s="101"/>
      <c r="B20741" s="90"/>
      <c r="C20741" s="90"/>
    </row>
    <row r="20742">
      <c r="A20742" s="101"/>
      <c r="B20742" s="90"/>
      <c r="C20742" s="90"/>
    </row>
    <row r="20743">
      <c r="A20743" s="101"/>
      <c r="B20743" s="90"/>
      <c r="C20743" s="90"/>
    </row>
    <row r="20744">
      <c r="A20744" s="101"/>
      <c r="B20744" s="90"/>
      <c r="C20744" s="90"/>
    </row>
    <row r="20745">
      <c r="A20745" s="101"/>
      <c r="B20745" s="90"/>
      <c r="C20745" s="90"/>
    </row>
    <row r="20746">
      <c r="A20746" s="101"/>
      <c r="B20746" s="90"/>
      <c r="C20746" s="90"/>
    </row>
    <row r="20747">
      <c r="A20747" s="101"/>
      <c r="B20747" s="90"/>
      <c r="C20747" s="90"/>
    </row>
    <row r="20748">
      <c r="A20748" s="101"/>
      <c r="B20748" s="90"/>
      <c r="C20748" s="90"/>
    </row>
    <row r="20749">
      <c r="A20749" s="101"/>
      <c r="B20749" s="90"/>
      <c r="C20749" s="90"/>
    </row>
    <row r="20750">
      <c r="A20750" s="101"/>
      <c r="B20750" s="90"/>
      <c r="C20750" s="90"/>
    </row>
    <row r="20751">
      <c r="A20751" s="101"/>
      <c r="B20751" s="90"/>
      <c r="C20751" s="90"/>
    </row>
    <row r="20752">
      <c r="A20752" s="101"/>
      <c r="B20752" s="90"/>
      <c r="C20752" s="90"/>
    </row>
    <row r="20753">
      <c r="A20753" s="101"/>
      <c r="B20753" s="90"/>
      <c r="C20753" s="90"/>
    </row>
    <row r="20754">
      <c r="A20754" s="101"/>
      <c r="B20754" s="90"/>
      <c r="C20754" s="90"/>
    </row>
    <row r="20755">
      <c r="A20755" s="101"/>
      <c r="B20755" s="90"/>
      <c r="C20755" s="90"/>
    </row>
    <row r="20756">
      <c r="A20756" s="101"/>
      <c r="B20756" s="90"/>
      <c r="C20756" s="90"/>
    </row>
    <row r="20757">
      <c r="A20757" s="101"/>
      <c r="B20757" s="90"/>
      <c r="C20757" s="90"/>
    </row>
    <row r="20758">
      <c r="A20758" s="101"/>
      <c r="B20758" s="90"/>
      <c r="C20758" s="90"/>
    </row>
    <row r="20759">
      <c r="A20759" s="101"/>
      <c r="B20759" s="90"/>
      <c r="C20759" s="90"/>
    </row>
    <row r="20760">
      <c r="A20760" s="101"/>
      <c r="B20760" s="90"/>
      <c r="C20760" s="90"/>
    </row>
    <row r="20761">
      <c r="A20761" s="101"/>
      <c r="B20761" s="90"/>
      <c r="C20761" s="90"/>
    </row>
    <row r="20762">
      <c r="A20762" s="101"/>
      <c r="B20762" s="90"/>
      <c r="C20762" s="90"/>
    </row>
    <row r="20763">
      <c r="A20763" s="101"/>
      <c r="B20763" s="90"/>
      <c r="C20763" s="90"/>
    </row>
    <row r="20764">
      <c r="A20764" s="101"/>
      <c r="B20764" s="90"/>
      <c r="C20764" s="90"/>
    </row>
    <row r="20765">
      <c r="A20765" s="101"/>
      <c r="B20765" s="90"/>
      <c r="C20765" s="90"/>
    </row>
    <row r="20766">
      <c r="A20766" s="101"/>
      <c r="B20766" s="90"/>
      <c r="C20766" s="90"/>
    </row>
    <row r="20767">
      <c r="A20767" s="101"/>
      <c r="B20767" s="90"/>
      <c r="C20767" s="90"/>
    </row>
    <row r="20768">
      <c r="A20768" s="101"/>
      <c r="B20768" s="90"/>
      <c r="C20768" s="90"/>
    </row>
    <row r="20769">
      <c r="A20769" s="101"/>
      <c r="B20769" s="90"/>
      <c r="C20769" s="90"/>
    </row>
    <row r="20770">
      <c r="A20770" s="101"/>
      <c r="B20770" s="90"/>
      <c r="C20770" s="90"/>
    </row>
    <row r="20771">
      <c r="A20771" s="101"/>
      <c r="B20771" s="90"/>
      <c r="C20771" s="90"/>
    </row>
    <row r="20772">
      <c r="A20772" s="101"/>
      <c r="B20772" s="90"/>
      <c r="C20772" s="90"/>
    </row>
    <row r="20773">
      <c r="A20773" s="101"/>
      <c r="B20773" s="90"/>
      <c r="C20773" s="90"/>
    </row>
    <row r="20774">
      <c r="A20774" s="101"/>
      <c r="B20774" s="90"/>
      <c r="C20774" s="90"/>
    </row>
    <row r="20775">
      <c r="A20775" s="101"/>
      <c r="B20775" s="90"/>
      <c r="C20775" s="90"/>
    </row>
    <row r="20776">
      <c r="A20776" s="101"/>
      <c r="B20776" s="90"/>
      <c r="C20776" s="90"/>
    </row>
    <row r="20777">
      <c r="A20777" s="101"/>
      <c r="B20777" s="90"/>
      <c r="C20777" s="90"/>
    </row>
    <row r="20778">
      <c r="A20778" s="101"/>
      <c r="B20778" s="90"/>
      <c r="C20778" s="90"/>
    </row>
    <row r="20779">
      <c r="A20779" s="101"/>
      <c r="B20779" s="90"/>
      <c r="C20779" s="90"/>
    </row>
    <row r="20780">
      <c r="A20780" s="101"/>
      <c r="B20780" s="90"/>
      <c r="C20780" s="90"/>
    </row>
    <row r="20781">
      <c r="A20781" s="101"/>
      <c r="B20781" s="90"/>
      <c r="C20781" s="90"/>
    </row>
    <row r="20782">
      <c r="A20782" s="101"/>
      <c r="B20782" s="90"/>
      <c r="C20782" s="90"/>
    </row>
    <row r="20783">
      <c r="A20783" s="101"/>
      <c r="B20783" s="90"/>
      <c r="C20783" s="90"/>
    </row>
    <row r="20784">
      <c r="A20784" s="101"/>
      <c r="B20784" s="90"/>
      <c r="C20784" s="90"/>
    </row>
    <row r="20785">
      <c r="A20785" s="101"/>
      <c r="B20785" s="90"/>
      <c r="C20785" s="90"/>
    </row>
    <row r="20786">
      <c r="A20786" s="101"/>
      <c r="B20786" s="90"/>
      <c r="C20786" s="90"/>
    </row>
    <row r="20787">
      <c r="A20787" s="101"/>
      <c r="B20787" s="90"/>
      <c r="C20787" s="90"/>
    </row>
    <row r="20788">
      <c r="A20788" s="101"/>
      <c r="B20788" s="90"/>
      <c r="C20788" s="90"/>
    </row>
    <row r="20789">
      <c r="A20789" s="101"/>
      <c r="B20789" s="90"/>
      <c r="C20789" s="90"/>
    </row>
    <row r="20790">
      <c r="A20790" s="101"/>
      <c r="B20790" s="90"/>
      <c r="C20790" s="90"/>
    </row>
    <row r="20791">
      <c r="A20791" s="101"/>
      <c r="B20791" s="90"/>
      <c r="C20791" s="90"/>
    </row>
    <row r="20792">
      <c r="A20792" s="101"/>
      <c r="B20792" s="90"/>
      <c r="C20792" s="90"/>
    </row>
    <row r="20793">
      <c r="A20793" s="101"/>
      <c r="B20793" s="90"/>
      <c r="C20793" s="90"/>
    </row>
    <row r="20794">
      <c r="A20794" s="101"/>
      <c r="B20794" s="90"/>
      <c r="C20794" s="90"/>
    </row>
    <row r="20795">
      <c r="A20795" s="101"/>
      <c r="B20795" s="90"/>
      <c r="C20795" s="90"/>
    </row>
    <row r="20796">
      <c r="A20796" s="101"/>
      <c r="B20796" s="90"/>
      <c r="C20796" s="90"/>
    </row>
    <row r="20797">
      <c r="A20797" s="101"/>
      <c r="B20797" s="90"/>
      <c r="C20797" s="90"/>
    </row>
    <row r="20798">
      <c r="A20798" s="101"/>
      <c r="B20798" s="90"/>
      <c r="C20798" s="90"/>
    </row>
    <row r="20799">
      <c r="A20799" s="101"/>
      <c r="B20799" s="90"/>
      <c r="C20799" s="90"/>
    </row>
    <row r="20800">
      <c r="A20800" s="101"/>
      <c r="B20800" s="90"/>
      <c r="C20800" s="90"/>
    </row>
    <row r="20801">
      <c r="A20801" s="101"/>
      <c r="B20801" s="90"/>
      <c r="C20801" s="90"/>
    </row>
    <row r="20802">
      <c r="A20802" s="101"/>
      <c r="B20802" s="90"/>
      <c r="C20802" s="90"/>
    </row>
    <row r="20803">
      <c r="A20803" s="101"/>
      <c r="B20803" s="90"/>
      <c r="C20803" s="90"/>
    </row>
    <row r="20804">
      <c r="A20804" s="101"/>
      <c r="B20804" s="90"/>
      <c r="C20804" s="90"/>
    </row>
    <row r="20805">
      <c r="A20805" s="101"/>
      <c r="B20805" s="90"/>
      <c r="C20805" s="90"/>
    </row>
    <row r="20806">
      <c r="A20806" s="101"/>
      <c r="B20806" s="90"/>
      <c r="C20806" s="90"/>
    </row>
    <row r="20807">
      <c r="A20807" s="101"/>
      <c r="B20807" s="90"/>
      <c r="C20807" s="90"/>
    </row>
    <row r="20808">
      <c r="A20808" s="101"/>
      <c r="B20808" s="90"/>
      <c r="C20808" s="90"/>
    </row>
    <row r="20809">
      <c r="A20809" s="101"/>
      <c r="B20809" s="90"/>
      <c r="C20809" s="90"/>
    </row>
    <row r="20810">
      <c r="A20810" s="101"/>
      <c r="B20810" s="90"/>
      <c r="C20810" s="90"/>
    </row>
    <row r="20811">
      <c r="A20811" s="101"/>
      <c r="B20811" s="90"/>
      <c r="C20811" s="90"/>
    </row>
    <row r="20812">
      <c r="A20812" s="101"/>
      <c r="B20812" s="90"/>
      <c r="C20812" s="90"/>
    </row>
    <row r="20813">
      <c r="A20813" s="101"/>
      <c r="B20813" s="90"/>
      <c r="C20813" s="90"/>
    </row>
    <row r="20814">
      <c r="A20814" s="101"/>
      <c r="B20814" s="90"/>
      <c r="C20814" s="90"/>
    </row>
    <row r="20815">
      <c r="A20815" s="101"/>
      <c r="B20815" s="90"/>
      <c r="C20815" s="90"/>
    </row>
    <row r="20816">
      <c r="A20816" s="101"/>
      <c r="B20816" s="90"/>
      <c r="C20816" s="90"/>
    </row>
    <row r="20817">
      <c r="A20817" s="101"/>
      <c r="B20817" s="90"/>
      <c r="C20817" s="90"/>
    </row>
    <row r="20818">
      <c r="A20818" s="101"/>
      <c r="B20818" s="90"/>
      <c r="C20818" s="90"/>
    </row>
    <row r="20819">
      <c r="A20819" s="101"/>
      <c r="B20819" s="90"/>
      <c r="C20819" s="90"/>
    </row>
    <row r="20820">
      <c r="A20820" s="101"/>
      <c r="B20820" s="90"/>
      <c r="C20820" s="90"/>
    </row>
    <row r="20821">
      <c r="A20821" s="101"/>
      <c r="B20821" s="90"/>
      <c r="C20821" s="90"/>
    </row>
    <row r="20822">
      <c r="A20822" s="101"/>
      <c r="B20822" s="90"/>
      <c r="C20822" s="90"/>
    </row>
    <row r="20823">
      <c r="A20823" s="101"/>
      <c r="B20823" s="90"/>
      <c r="C20823" s="90"/>
    </row>
    <row r="20824">
      <c r="A20824" s="101"/>
      <c r="B20824" s="90"/>
      <c r="C20824" s="90"/>
    </row>
    <row r="20825">
      <c r="A20825" s="101"/>
      <c r="B20825" s="90"/>
      <c r="C20825" s="90"/>
    </row>
    <row r="20826">
      <c r="A20826" s="101"/>
      <c r="B20826" s="90"/>
      <c r="C20826" s="90"/>
    </row>
    <row r="20827">
      <c r="A20827" s="101"/>
      <c r="B20827" s="90"/>
      <c r="C20827" s="90"/>
    </row>
    <row r="20828">
      <c r="A20828" s="101"/>
      <c r="B20828" s="90"/>
      <c r="C20828" s="90"/>
    </row>
    <row r="20829">
      <c r="A20829" s="101"/>
      <c r="B20829" s="90"/>
      <c r="C20829" s="90"/>
    </row>
    <row r="20830">
      <c r="A20830" s="101"/>
      <c r="B20830" s="90"/>
      <c r="C20830" s="90"/>
    </row>
    <row r="20831">
      <c r="A20831" s="101"/>
      <c r="B20831" s="90"/>
      <c r="C20831" s="90"/>
    </row>
    <row r="20832">
      <c r="A20832" s="101"/>
      <c r="B20832" s="90"/>
      <c r="C20832" s="90"/>
    </row>
    <row r="20833">
      <c r="A20833" s="101"/>
      <c r="B20833" s="90"/>
      <c r="C20833" s="90"/>
    </row>
    <row r="20834">
      <c r="A20834" s="101"/>
      <c r="B20834" s="90"/>
      <c r="C20834" s="90"/>
    </row>
    <row r="20835">
      <c r="A20835" s="101"/>
      <c r="B20835" s="90"/>
      <c r="C20835" s="90"/>
    </row>
    <row r="20836">
      <c r="A20836" s="101"/>
      <c r="B20836" s="90"/>
      <c r="C20836" s="90"/>
    </row>
    <row r="20837">
      <c r="A20837" s="101"/>
      <c r="B20837" s="90"/>
      <c r="C20837" s="90"/>
    </row>
    <row r="20838">
      <c r="A20838" s="101"/>
      <c r="B20838" s="90"/>
      <c r="C20838" s="90"/>
    </row>
    <row r="20839">
      <c r="A20839" s="101"/>
      <c r="B20839" s="90"/>
      <c r="C20839" s="90"/>
    </row>
    <row r="20840">
      <c r="A20840" s="101"/>
      <c r="B20840" s="90"/>
      <c r="C20840" s="90"/>
    </row>
    <row r="20841">
      <c r="A20841" s="101"/>
      <c r="B20841" s="90"/>
      <c r="C20841" s="90"/>
    </row>
    <row r="20842">
      <c r="A20842" s="101"/>
      <c r="B20842" s="90"/>
      <c r="C20842" s="90"/>
    </row>
    <row r="20843">
      <c r="A20843" s="101"/>
      <c r="B20843" s="90"/>
      <c r="C20843" s="90"/>
    </row>
    <row r="20844">
      <c r="A20844" s="101"/>
      <c r="B20844" s="90"/>
      <c r="C20844" s="90"/>
    </row>
    <row r="20845">
      <c r="A20845" s="101"/>
      <c r="B20845" s="90"/>
      <c r="C20845" s="90"/>
    </row>
    <row r="20846">
      <c r="A20846" s="101"/>
      <c r="B20846" s="90"/>
      <c r="C20846" s="90"/>
    </row>
    <row r="20847">
      <c r="A20847" s="101"/>
      <c r="B20847" s="90"/>
      <c r="C20847" s="90"/>
    </row>
    <row r="20848">
      <c r="A20848" s="101"/>
      <c r="B20848" s="90"/>
      <c r="C20848" s="90"/>
    </row>
    <row r="20849">
      <c r="A20849" s="101"/>
      <c r="B20849" s="90"/>
      <c r="C20849" s="90"/>
    </row>
    <row r="20850">
      <c r="A20850" s="101"/>
      <c r="B20850" s="90"/>
      <c r="C20850" s="90"/>
    </row>
    <row r="20851">
      <c r="A20851" s="101"/>
      <c r="B20851" s="90"/>
      <c r="C20851" s="90"/>
    </row>
    <row r="20852">
      <c r="A20852" s="101"/>
      <c r="B20852" s="90"/>
      <c r="C20852" s="90"/>
    </row>
    <row r="20853">
      <c r="A20853" s="101"/>
      <c r="B20853" s="90"/>
      <c r="C20853" s="90"/>
    </row>
    <row r="20854">
      <c r="A20854" s="101"/>
      <c r="B20854" s="90"/>
      <c r="C20854" s="90"/>
    </row>
    <row r="20855">
      <c r="A20855" s="101"/>
      <c r="B20855" s="90"/>
      <c r="C20855" s="90"/>
    </row>
    <row r="20856">
      <c r="A20856" s="101"/>
      <c r="B20856" s="90"/>
      <c r="C20856" s="90"/>
    </row>
    <row r="20857">
      <c r="A20857" s="101"/>
      <c r="B20857" s="90"/>
      <c r="C20857" s="90"/>
    </row>
    <row r="20858">
      <c r="A20858" s="101"/>
      <c r="B20858" s="90"/>
      <c r="C20858" s="90"/>
    </row>
    <row r="20859">
      <c r="A20859" s="101"/>
      <c r="B20859" s="90"/>
      <c r="C20859" s="90"/>
    </row>
    <row r="20860">
      <c r="A20860" s="101"/>
      <c r="B20860" s="90"/>
      <c r="C20860" s="90"/>
    </row>
    <row r="20861">
      <c r="A20861" s="101"/>
      <c r="B20861" s="90"/>
      <c r="C20861" s="90"/>
    </row>
    <row r="20862">
      <c r="A20862" s="101"/>
      <c r="B20862" s="90"/>
      <c r="C20862" s="90"/>
    </row>
    <row r="20863">
      <c r="A20863" s="101"/>
      <c r="B20863" s="90"/>
      <c r="C20863" s="90"/>
    </row>
    <row r="20864">
      <c r="A20864" s="101"/>
      <c r="B20864" s="90"/>
      <c r="C20864" s="90"/>
    </row>
    <row r="20865">
      <c r="A20865" s="101"/>
      <c r="B20865" s="90"/>
      <c r="C20865" s="90"/>
    </row>
    <row r="20866">
      <c r="A20866" s="101"/>
      <c r="B20866" s="90"/>
      <c r="C20866" s="90"/>
    </row>
    <row r="20867">
      <c r="A20867" s="101"/>
      <c r="B20867" s="90"/>
      <c r="C20867" s="90"/>
    </row>
    <row r="20868">
      <c r="A20868" s="101"/>
      <c r="B20868" s="90"/>
      <c r="C20868" s="90"/>
    </row>
    <row r="20869">
      <c r="A20869" s="101"/>
      <c r="B20869" s="90"/>
      <c r="C20869" s="90"/>
    </row>
    <row r="20870">
      <c r="A20870" s="101"/>
      <c r="B20870" s="90"/>
      <c r="C20870" s="90"/>
    </row>
    <row r="20871">
      <c r="A20871" s="101"/>
      <c r="B20871" s="90"/>
      <c r="C20871" s="90"/>
    </row>
    <row r="20872">
      <c r="A20872" s="101"/>
      <c r="B20872" s="90"/>
      <c r="C20872" s="90"/>
    </row>
    <row r="20873">
      <c r="A20873" s="101"/>
      <c r="B20873" s="90"/>
      <c r="C20873" s="90"/>
    </row>
    <row r="20874">
      <c r="A20874" s="101"/>
      <c r="B20874" s="90"/>
      <c r="C20874" s="90"/>
    </row>
    <row r="20875">
      <c r="A20875" s="101"/>
      <c r="B20875" s="90"/>
      <c r="C20875" s="90"/>
    </row>
    <row r="20876">
      <c r="A20876" s="101"/>
      <c r="B20876" s="90"/>
      <c r="C20876" s="90"/>
    </row>
    <row r="20877">
      <c r="A20877" s="101"/>
      <c r="B20877" s="90"/>
      <c r="C20877" s="90"/>
    </row>
    <row r="20878">
      <c r="A20878" s="101"/>
      <c r="B20878" s="90"/>
      <c r="C20878" s="90"/>
    </row>
    <row r="20879">
      <c r="A20879" s="101"/>
      <c r="B20879" s="90"/>
      <c r="C20879" s="90"/>
    </row>
    <row r="20880">
      <c r="A20880" s="101"/>
      <c r="B20880" s="90"/>
      <c r="C20880" s="90"/>
    </row>
    <row r="20881">
      <c r="A20881" s="101"/>
      <c r="B20881" s="90"/>
      <c r="C20881" s="90"/>
    </row>
    <row r="20882">
      <c r="A20882" s="101"/>
      <c r="B20882" s="90"/>
      <c r="C20882" s="90"/>
    </row>
    <row r="20883">
      <c r="A20883" s="101"/>
      <c r="B20883" s="90"/>
      <c r="C20883" s="90"/>
    </row>
    <row r="20884">
      <c r="A20884" s="101"/>
      <c r="B20884" s="90"/>
      <c r="C20884" s="90"/>
    </row>
    <row r="20885">
      <c r="A20885" s="101"/>
      <c r="B20885" s="90"/>
      <c r="C20885" s="90"/>
    </row>
    <row r="20886">
      <c r="A20886" s="101"/>
      <c r="B20886" s="90"/>
      <c r="C20886" s="90"/>
    </row>
    <row r="20887">
      <c r="A20887" s="101"/>
      <c r="B20887" s="90"/>
      <c r="C20887" s="90"/>
    </row>
    <row r="20888">
      <c r="A20888" s="101"/>
      <c r="B20888" s="90"/>
      <c r="C20888" s="90"/>
    </row>
    <row r="20889">
      <c r="A20889" s="101"/>
      <c r="B20889" s="90"/>
      <c r="C20889" s="90"/>
    </row>
    <row r="20890">
      <c r="A20890" s="101"/>
      <c r="B20890" s="90"/>
      <c r="C20890" s="90"/>
    </row>
    <row r="20891">
      <c r="A20891" s="101"/>
      <c r="B20891" s="90"/>
      <c r="C20891" s="90"/>
    </row>
    <row r="20892">
      <c r="A20892" s="101"/>
      <c r="B20892" s="90"/>
      <c r="C20892" s="90"/>
    </row>
    <row r="20893">
      <c r="A20893" s="101"/>
      <c r="B20893" s="90"/>
      <c r="C20893" s="90"/>
    </row>
    <row r="20894">
      <c r="A20894" s="101"/>
      <c r="B20894" s="90"/>
      <c r="C20894" s="90"/>
    </row>
    <row r="20895">
      <c r="A20895" s="101"/>
      <c r="B20895" s="90"/>
      <c r="C20895" s="90"/>
    </row>
    <row r="20896">
      <c r="A20896" s="101"/>
      <c r="B20896" s="90"/>
      <c r="C20896" s="90"/>
    </row>
    <row r="20897">
      <c r="A20897" s="101"/>
      <c r="B20897" s="90"/>
      <c r="C20897" s="90"/>
    </row>
    <row r="20898">
      <c r="A20898" s="101"/>
      <c r="B20898" s="90"/>
      <c r="C20898" s="90"/>
    </row>
    <row r="20899">
      <c r="A20899" s="101"/>
      <c r="B20899" s="90"/>
      <c r="C20899" s="90"/>
    </row>
    <row r="20900">
      <c r="A20900" s="101"/>
      <c r="B20900" s="90"/>
      <c r="C20900" s="90"/>
    </row>
    <row r="20901">
      <c r="A20901" s="101"/>
      <c r="B20901" s="90"/>
      <c r="C20901" s="90"/>
    </row>
    <row r="20902">
      <c r="A20902" s="101"/>
      <c r="B20902" s="90"/>
      <c r="C20902" s="90"/>
    </row>
    <row r="20903">
      <c r="A20903" s="101"/>
      <c r="B20903" s="90"/>
      <c r="C20903" s="90"/>
    </row>
    <row r="20904">
      <c r="A20904" s="101"/>
      <c r="B20904" s="90"/>
      <c r="C20904" s="90"/>
    </row>
    <row r="20905">
      <c r="A20905" s="101"/>
      <c r="B20905" s="90"/>
      <c r="C20905" s="90"/>
    </row>
    <row r="20906">
      <c r="A20906" s="101"/>
      <c r="B20906" s="90"/>
      <c r="C20906" s="90"/>
    </row>
    <row r="20907">
      <c r="A20907" s="101"/>
      <c r="B20907" s="90"/>
      <c r="C20907" s="90"/>
    </row>
    <row r="20908">
      <c r="A20908" s="101"/>
      <c r="B20908" s="90"/>
      <c r="C20908" s="90"/>
    </row>
    <row r="20909">
      <c r="A20909" s="101"/>
      <c r="B20909" s="90"/>
      <c r="C20909" s="90"/>
    </row>
    <row r="20910">
      <c r="A20910" s="101"/>
      <c r="B20910" s="90"/>
      <c r="C20910" s="90"/>
    </row>
    <row r="20911">
      <c r="A20911" s="101"/>
      <c r="B20911" s="90"/>
      <c r="C20911" s="90"/>
    </row>
    <row r="20912">
      <c r="A20912" s="101"/>
      <c r="B20912" s="90"/>
      <c r="C20912" s="90"/>
    </row>
    <row r="20913">
      <c r="A20913" s="101"/>
      <c r="B20913" s="90"/>
      <c r="C20913" s="90"/>
    </row>
    <row r="20914">
      <c r="A20914" s="101"/>
      <c r="B20914" s="90"/>
      <c r="C20914" s="90"/>
    </row>
    <row r="20915">
      <c r="A20915" s="101"/>
      <c r="B20915" s="90"/>
      <c r="C20915" s="90"/>
    </row>
    <row r="20916">
      <c r="A20916" s="101"/>
      <c r="B20916" s="90"/>
      <c r="C20916" s="90"/>
    </row>
    <row r="20917">
      <c r="A20917" s="101"/>
      <c r="B20917" s="90"/>
      <c r="C20917" s="90"/>
    </row>
    <row r="20918">
      <c r="A20918" s="101"/>
      <c r="B20918" s="90"/>
      <c r="C20918" s="90"/>
    </row>
    <row r="20919">
      <c r="A20919" s="101"/>
      <c r="B20919" s="90"/>
      <c r="C20919" s="90"/>
    </row>
    <row r="20920">
      <c r="A20920" s="101"/>
      <c r="B20920" s="90"/>
      <c r="C20920" s="90"/>
    </row>
    <row r="20921">
      <c r="A20921" s="101"/>
      <c r="B20921" s="90"/>
      <c r="C20921" s="90"/>
    </row>
    <row r="20922">
      <c r="A20922" s="101"/>
      <c r="B20922" s="90"/>
      <c r="C20922" s="90"/>
    </row>
    <row r="20923">
      <c r="A20923" s="101"/>
      <c r="B20923" s="90"/>
      <c r="C20923" s="90"/>
    </row>
    <row r="20924">
      <c r="A20924" s="101"/>
      <c r="B20924" s="90"/>
      <c r="C20924" s="90"/>
    </row>
    <row r="20925">
      <c r="A20925" s="101"/>
      <c r="B20925" s="90"/>
      <c r="C20925" s="90"/>
    </row>
    <row r="20926">
      <c r="A20926" s="101"/>
      <c r="B20926" s="90"/>
      <c r="C20926" s="90"/>
    </row>
    <row r="20927">
      <c r="A20927" s="101"/>
      <c r="B20927" s="90"/>
      <c r="C20927" s="90"/>
    </row>
    <row r="20928">
      <c r="A20928" s="101"/>
      <c r="B20928" s="90"/>
      <c r="C20928" s="90"/>
    </row>
    <row r="20929">
      <c r="A20929" s="101"/>
      <c r="B20929" s="90"/>
      <c r="C20929" s="90"/>
    </row>
    <row r="20930">
      <c r="A20930" s="101"/>
      <c r="B20930" s="90"/>
      <c r="C20930" s="90"/>
    </row>
    <row r="20931">
      <c r="A20931" s="101"/>
      <c r="B20931" s="90"/>
      <c r="C20931" s="90"/>
    </row>
    <row r="20932">
      <c r="A20932" s="101"/>
      <c r="B20932" s="90"/>
      <c r="C20932" s="90"/>
    </row>
    <row r="20933">
      <c r="A20933" s="101"/>
      <c r="B20933" s="90"/>
      <c r="C20933" s="90"/>
    </row>
    <row r="20934">
      <c r="A20934" s="101"/>
      <c r="B20934" s="90"/>
      <c r="C20934" s="90"/>
    </row>
    <row r="20935">
      <c r="A20935" s="101"/>
      <c r="B20935" s="90"/>
      <c r="C20935" s="90"/>
    </row>
    <row r="20936">
      <c r="A20936" s="101"/>
      <c r="B20936" s="90"/>
      <c r="C20936" s="90"/>
    </row>
    <row r="20937">
      <c r="A20937" s="101"/>
      <c r="B20937" s="90"/>
      <c r="C20937" s="90"/>
    </row>
    <row r="20938">
      <c r="A20938" s="101"/>
      <c r="B20938" s="90"/>
      <c r="C20938" s="90"/>
    </row>
    <row r="20939">
      <c r="A20939" s="101"/>
      <c r="B20939" s="90"/>
      <c r="C20939" s="90"/>
    </row>
    <row r="20940">
      <c r="A20940" s="101"/>
      <c r="B20940" s="90"/>
      <c r="C20940" s="90"/>
    </row>
    <row r="20941">
      <c r="A20941" s="101"/>
      <c r="B20941" s="90"/>
      <c r="C20941" s="90"/>
    </row>
    <row r="20942">
      <c r="A20942" s="101"/>
      <c r="B20942" s="90"/>
      <c r="C20942" s="90"/>
    </row>
    <row r="20943">
      <c r="A20943" s="101"/>
      <c r="B20943" s="90"/>
      <c r="C20943" s="90"/>
    </row>
    <row r="20944">
      <c r="A20944" s="101"/>
      <c r="B20944" s="90"/>
      <c r="C20944" s="90"/>
    </row>
    <row r="20945">
      <c r="A20945" s="101"/>
      <c r="B20945" s="90"/>
      <c r="C20945" s="90"/>
    </row>
    <row r="20946">
      <c r="A20946" s="101"/>
      <c r="B20946" s="90"/>
      <c r="C20946" s="90"/>
    </row>
    <row r="20947">
      <c r="A20947" s="101"/>
      <c r="B20947" s="90"/>
      <c r="C20947" s="90"/>
    </row>
    <row r="20948">
      <c r="A20948" s="101"/>
      <c r="B20948" s="90"/>
      <c r="C20948" s="90"/>
    </row>
    <row r="20949">
      <c r="A20949" s="101"/>
      <c r="B20949" s="90"/>
      <c r="C20949" s="90"/>
    </row>
    <row r="20950">
      <c r="A20950" s="101"/>
      <c r="B20950" s="90"/>
      <c r="C20950" s="90"/>
    </row>
    <row r="20951">
      <c r="A20951" s="101"/>
      <c r="B20951" s="90"/>
      <c r="C20951" s="90"/>
    </row>
    <row r="20952">
      <c r="A20952" s="101"/>
      <c r="B20952" s="90"/>
      <c r="C20952" s="90"/>
    </row>
    <row r="20953">
      <c r="A20953" s="101"/>
      <c r="B20953" s="90"/>
      <c r="C20953" s="90"/>
    </row>
    <row r="20954">
      <c r="A20954" s="101"/>
      <c r="B20954" s="90"/>
      <c r="C20954" s="90"/>
    </row>
    <row r="20955">
      <c r="A20955" s="101"/>
      <c r="B20955" s="90"/>
      <c r="C20955" s="90"/>
    </row>
    <row r="20956">
      <c r="A20956" s="101"/>
      <c r="B20956" s="90"/>
      <c r="C20956" s="90"/>
    </row>
    <row r="20957">
      <c r="A20957" s="101"/>
      <c r="B20957" s="90"/>
      <c r="C20957" s="90"/>
    </row>
    <row r="20958">
      <c r="A20958" s="101"/>
      <c r="B20958" s="90"/>
      <c r="C20958" s="90"/>
    </row>
    <row r="20959">
      <c r="A20959" s="101"/>
      <c r="B20959" s="90"/>
      <c r="C20959" s="90"/>
    </row>
    <row r="20960">
      <c r="A20960" s="101"/>
      <c r="B20960" s="90"/>
      <c r="C20960" s="90"/>
    </row>
    <row r="20961">
      <c r="A20961" s="101"/>
      <c r="B20961" s="90"/>
      <c r="C20961" s="90"/>
    </row>
    <row r="20962">
      <c r="A20962" s="101"/>
      <c r="B20962" s="90"/>
      <c r="C20962" s="90"/>
    </row>
    <row r="20963">
      <c r="A20963" s="101"/>
      <c r="B20963" s="90"/>
      <c r="C20963" s="90"/>
    </row>
    <row r="20964">
      <c r="A20964" s="101"/>
      <c r="B20964" s="90"/>
      <c r="C20964" s="90"/>
    </row>
    <row r="20965">
      <c r="A20965" s="101"/>
      <c r="B20965" s="90"/>
      <c r="C20965" s="90"/>
    </row>
    <row r="20966">
      <c r="A20966" s="101"/>
      <c r="B20966" s="90"/>
      <c r="C20966" s="90"/>
    </row>
    <row r="20967">
      <c r="A20967" s="101"/>
      <c r="B20967" s="90"/>
      <c r="C20967" s="90"/>
    </row>
    <row r="20968">
      <c r="A20968" s="101"/>
      <c r="B20968" s="90"/>
      <c r="C20968" s="90"/>
    </row>
    <row r="20969">
      <c r="A20969" s="101"/>
      <c r="B20969" s="90"/>
      <c r="C20969" s="90"/>
    </row>
    <row r="20970">
      <c r="A20970" s="101"/>
      <c r="B20970" s="90"/>
      <c r="C20970" s="90"/>
    </row>
    <row r="20971">
      <c r="A20971" s="101"/>
      <c r="B20971" s="90"/>
      <c r="C20971" s="90"/>
    </row>
    <row r="20972">
      <c r="A20972" s="101"/>
      <c r="B20972" s="90"/>
      <c r="C20972" s="90"/>
    </row>
    <row r="20973">
      <c r="A20973" s="101"/>
      <c r="B20973" s="90"/>
      <c r="C20973" s="90"/>
    </row>
    <row r="20974">
      <c r="A20974" s="101"/>
      <c r="B20974" s="90"/>
      <c r="C20974" s="90"/>
    </row>
    <row r="20975">
      <c r="A20975" s="101"/>
      <c r="B20975" s="90"/>
      <c r="C20975" s="90"/>
    </row>
    <row r="20976">
      <c r="A20976" s="101"/>
      <c r="B20976" s="90"/>
      <c r="C20976" s="90"/>
    </row>
    <row r="20977">
      <c r="A20977" s="101"/>
      <c r="B20977" s="90"/>
      <c r="C20977" s="90"/>
    </row>
    <row r="20978">
      <c r="A20978" s="101"/>
      <c r="B20978" s="90"/>
      <c r="C20978" s="90"/>
    </row>
    <row r="20979">
      <c r="A20979" s="101"/>
      <c r="B20979" s="90"/>
      <c r="C20979" s="90"/>
    </row>
    <row r="20980">
      <c r="A20980" s="101"/>
      <c r="B20980" s="90"/>
      <c r="C20980" s="90"/>
    </row>
    <row r="20981">
      <c r="A20981" s="101"/>
      <c r="B20981" s="90"/>
      <c r="C20981" s="90"/>
    </row>
    <row r="20982">
      <c r="A20982" s="101"/>
      <c r="B20982" s="90"/>
      <c r="C20982" s="90"/>
    </row>
    <row r="20983">
      <c r="A20983" s="101"/>
      <c r="B20983" s="90"/>
      <c r="C20983" s="90"/>
    </row>
    <row r="20984">
      <c r="A20984" s="101"/>
      <c r="B20984" s="90"/>
      <c r="C20984" s="90"/>
    </row>
    <row r="20985">
      <c r="A20985" s="101"/>
      <c r="B20985" s="90"/>
      <c r="C20985" s="90"/>
    </row>
    <row r="20986">
      <c r="A20986" s="101"/>
      <c r="B20986" s="90"/>
      <c r="C20986" s="90"/>
    </row>
    <row r="20987">
      <c r="A20987" s="101"/>
      <c r="B20987" s="90"/>
      <c r="C20987" s="90"/>
    </row>
    <row r="20988">
      <c r="A20988" s="101"/>
      <c r="B20988" s="90"/>
      <c r="C20988" s="90"/>
    </row>
    <row r="20989">
      <c r="A20989" s="101"/>
      <c r="B20989" s="90"/>
      <c r="C20989" s="90"/>
    </row>
    <row r="20990">
      <c r="A20990" s="101"/>
      <c r="B20990" s="90"/>
      <c r="C20990" s="90"/>
    </row>
    <row r="20991">
      <c r="A20991" s="101"/>
      <c r="B20991" s="90"/>
      <c r="C20991" s="90"/>
    </row>
    <row r="20992">
      <c r="A20992" s="101"/>
      <c r="B20992" s="90"/>
      <c r="C20992" s="90"/>
    </row>
    <row r="20993">
      <c r="A20993" s="101"/>
      <c r="B20993" s="90"/>
      <c r="C20993" s="90"/>
    </row>
    <row r="20994">
      <c r="A20994" s="101"/>
      <c r="B20994" s="90"/>
      <c r="C20994" s="90"/>
    </row>
    <row r="20995">
      <c r="A20995" s="101"/>
      <c r="B20995" s="90"/>
      <c r="C20995" s="90"/>
    </row>
    <row r="20996">
      <c r="A20996" s="101"/>
      <c r="B20996" s="90"/>
      <c r="C20996" s="90"/>
    </row>
    <row r="20997">
      <c r="A20997" s="101"/>
      <c r="B20997" s="90"/>
      <c r="C20997" s="90"/>
    </row>
    <row r="20998">
      <c r="A20998" s="101"/>
      <c r="B20998" s="90"/>
      <c r="C20998" s="90"/>
    </row>
    <row r="20999">
      <c r="A20999" s="101"/>
      <c r="B20999" s="90"/>
      <c r="C20999" s="90"/>
    </row>
    <row r="21000">
      <c r="A21000" s="101"/>
      <c r="B21000" s="90"/>
      <c r="C21000" s="90"/>
    </row>
    <row r="21001">
      <c r="A21001" s="101"/>
      <c r="B21001" s="90"/>
      <c r="C21001" s="90"/>
    </row>
    <row r="21002">
      <c r="A21002" s="101"/>
      <c r="B21002" s="90"/>
      <c r="C21002" s="90"/>
    </row>
    <row r="21003">
      <c r="A21003" s="101"/>
      <c r="B21003" s="90"/>
      <c r="C21003" s="90"/>
    </row>
    <row r="21004">
      <c r="A21004" s="101"/>
      <c r="B21004" s="90"/>
      <c r="C21004" s="90"/>
    </row>
    <row r="21005">
      <c r="A21005" s="101"/>
      <c r="B21005" s="90"/>
      <c r="C21005" s="90"/>
    </row>
    <row r="21006">
      <c r="A21006" s="101"/>
      <c r="B21006" s="90"/>
      <c r="C21006" s="90"/>
    </row>
    <row r="21007">
      <c r="A21007" s="101"/>
      <c r="B21007" s="90"/>
      <c r="C21007" s="90"/>
    </row>
    <row r="21008">
      <c r="A21008" s="101"/>
      <c r="B21008" s="90"/>
      <c r="C21008" s="90"/>
    </row>
    <row r="21009">
      <c r="A21009" s="101"/>
      <c r="B21009" s="90"/>
      <c r="C21009" s="90"/>
    </row>
    <row r="21010">
      <c r="A21010" s="101"/>
      <c r="B21010" s="90"/>
      <c r="C21010" s="90"/>
    </row>
    <row r="21011">
      <c r="A21011" s="101"/>
      <c r="B21011" s="90"/>
      <c r="C21011" s="90"/>
    </row>
    <row r="21012">
      <c r="A21012" s="101"/>
      <c r="B21012" s="90"/>
      <c r="C21012" s="90"/>
    </row>
    <row r="21013">
      <c r="A21013" s="101"/>
      <c r="B21013" s="90"/>
      <c r="C21013" s="90"/>
    </row>
    <row r="21014">
      <c r="A21014" s="101"/>
      <c r="B21014" s="90"/>
      <c r="C21014" s="90"/>
    </row>
    <row r="21015">
      <c r="A21015" s="101"/>
      <c r="B21015" s="90"/>
      <c r="C21015" s="90"/>
    </row>
    <row r="21016">
      <c r="A21016" s="101"/>
      <c r="B21016" s="90"/>
      <c r="C21016" s="90"/>
    </row>
    <row r="21017">
      <c r="A21017" s="101"/>
      <c r="B21017" s="90"/>
      <c r="C21017" s="90"/>
    </row>
    <row r="21018">
      <c r="A21018" s="101"/>
      <c r="B21018" s="90"/>
      <c r="C21018" s="90"/>
    </row>
    <row r="21019">
      <c r="A21019" s="101"/>
      <c r="B21019" s="90"/>
      <c r="C21019" s="90"/>
    </row>
    <row r="21020">
      <c r="A21020" s="101"/>
      <c r="B21020" s="90"/>
      <c r="C21020" s="90"/>
    </row>
    <row r="21021">
      <c r="A21021" s="101"/>
      <c r="B21021" s="90"/>
      <c r="C21021" s="90"/>
    </row>
    <row r="21022">
      <c r="A21022" s="101"/>
      <c r="B21022" s="90"/>
      <c r="C21022" s="90"/>
    </row>
    <row r="21023">
      <c r="A21023" s="101"/>
      <c r="B21023" s="90"/>
      <c r="C21023" s="90"/>
    </row>
    <row r="21024">
      <c r="A21024" s="101"/>
      <c r="B21024" s="90"/>
      <c r="C21024" s="90"/>
    </row>
    <row r="21025">
      <c r="A21025" s="101"/>
      <c r="B21025" s="90"/>
      <c r="C21025" s="90"/>
    </row>
    <row r="21026">
      <c r="A21026" s="101"/>
      <c r="B21026" s="90"/>
      <c r="C21026" s="90"/>
    </row>
    <row r="21027">
      <c r="A21027" s="101"/>
      <c r="B21027" s="90"/>
      <c r="C21027" s="90"/>
    </row>
    <row r="21028">
      <c r="A21028" s="101"/>
      <c r="B21028" s="90"/>
      <c r="C21028" s="90"/>
    </row>
    <row r="21029">
      <c r="A21029" s="101"/>
      <c r="B21029" s="90"/>
      <c r="C21029" s="90"/>
    </row>
    <row r="21030">
      <c r="A21030" s="101"/>
      <c r="B21030" s="90"/>
      <c r="C21030" s="90"/>
    </row>
    <row r="21031">
      <c r="A21031" s="101"/>
      <c r="B21031" s="90"/>
      <c r="C21031" s="90"/>
    </row>
    <row r="21032">
      <c r="A21032" s="101"/>
      <c r="B21032" s="90"/>
      <c r="C21032" s="90"/>
    </row>
    <row r="21033">
      <c r="A21033" s="101"/>
      <c r="B21033" s="90"/>
      <c r="C21033" s="90"/>
    </row>
    <row r="21034">
      <c r="A21034" s="101"/>
      <c r="B21034" s="90"/>
      <c r="C21034" s="90"/>
    </row>
    <row r="21035">
      <c r="A21035" s="101"/>
      <c r="B21035" s="90"/>
      <c r="C21035" s="90"/>
    </row>
    <row r="21036">
      <c r="A21036" s="101"/>
      <c r="B21036" s="90"/>
      <c r="C21036" s="90"/>
    </row>
    <row r="21037">
      <c r="A21037" s="101"/>
      <c r="B21037" s="90"/>
      <c r="C21037" s="90"/>
    </row>
    <row r="21038">
      <c r="A21038" s="101"/>
      <c r="B21038" s="90"/>
      <c r="C21038" s="90"/>
    </row>
    <row r="21039">
      <c r="A21039" s="101"/>
      <c r="B21039" s="90"/>
      <c r="C21039" s="90"/>
    </row>
    <row r="21040">
      <c r="A21040" s="101"/>
      <c r="B21040" s="90"/>
      <c r="C21040" s="90"/>
    </row>
    <row r="21041">
      <c r="A21041" s="101"/>
      <c r="B21041" s="90"/>
      <c r="C21041" s="90"/>
    </row>
    <row r="21042">
      <c r="A21042" s="101"/>
      <c r="B21042" s="90"/>
      <c r="C21042" s="90"/>
    </row>
    <row r="21043">
      <c r="A21043" s="101"/>
      <c r="B21043" s="90"/>
      <c r="C21043" s="90"/>
    </row>
    <row r="21044">
      <c r="A21044" s="101"/>
      <c r="B21044" s="90"/>
      <c r="C21044" s="90"/>
    </row>
    <row r="21045">
      <c r="A21045" s="101"/>
      <c r="B21045" s="90"/>
      <c r="C21045" s="90"/>
    </row>
    <row r="21046">
      <c r="A21046" s="101"/>
      <c r="B21046" s="90"/>
      <c r="C21046" s="90"/>
    </row>
    <row r="21047">
      <c r="A21047" s="101"/>
      <c r="B21047" s="90"/>
      <c r="C21047" s="90"/>
    </row>
    <row r="21048">
      <c r="A21048" s="101"/>
      <c r="B21048" s="90"/>
      <c r="C21048" s="90"/>
    </row>
    <row r="21049">
      <c r="A21049" s="101"/>
      <c r="B21049" s="90"/>
      <c r="C21049" s="90"/>
    </row>
    <row r="21050">
      <c r="A21050" s="101"/>
      <c r="B21050" s="90"/>
      <c r="C21050" s="90"/>
    </row>
    <row r="21051">
      <c r="A21051" s="101"/>
      <c r="B21051" s="90"/>
      <c r="C21051" s="90"/>
    </row>
    <row r="21052">
      <c r="A21052" s="101"/>
      <c r="B21052" s="90"/>
      <c r="C21052" s="90"/>
    </row>
    <row r="21053">
      <c r="A21053" s="101"/>
      <c r="B21053" s="90"/>
      <c r="C21053" s="90"/>
    </row>
    <row r="21054">
      <c r="A21054" s="101"/>
      <c r="B21054" s="90"/>
      <c r="C21054" s="90"/>
    </row>
    <row r="21055">
      <c r="A21055" s="101"/>
      <c r="B21055" s="90"/>
      <c r="C21055" s="90"/>
    </row>
    <row r="21056">
      <c r="A21056" s="101"/>
      <c r="B21056" s="90"/>
      <c r="C21056" s="90"/>
    </row>
    <row r="21057">
      <c r="A21057" s="101"/>
      <c r="B21057" s="90"/>
      <c r="C21057" s="90"/>
    </row>
    <row r="21058">
      <c r="A21058" s="101"/>
      <c r="B21058" s="90"/>
      <c r="C21058" s="90"/>
    </row>
    <row r="21059">
      <c r="A21059" s="101"/>
      <c r="B21059" s="90"/>
      <c r="C21059" s="90"/>
    </row>
    <row r="21060">
      <c r="A21060" s="101"/>
      <c r="B21060" s="90"/>
      <c r="C21060" s="90"/>
    </row>
    <row r="21061">
      <c r="A21061" s="101"/>
      <c r="B21061" s="90"/>
      <c r="C21061" s="90"/>
    </row>
    <row r="21062">
      <c r="A21062" s="101"/>
      <c r="B21062" s="90"/>
      <c r="C21062" s="90"/>
    </row>
    <row r="21063">
      <c r="A21063" s="101"/>
      <c r="B21063" s="90"/>
      <c r="C21063" s="90"/>
    </row>
    <row r="21064">
      <c r="A21064" s="101"/>
      <c r="B21064" s="90"/>
      <c r="C21064" s="90"/>
    </row>
    <row r="21065">
      <c r="A21065" s="101"/>
      <c r="B21065" s="90"/>
      <c r="C21065" s="90"/>
    </row>
    <row r="21066">
      <c r="A21066" s="101"/>
      <c r="B21066" s="90"/>
      <c r="C21066" s="90"/>
    </row>
    <row r="21067">
      <c r="A21067" s="101"/>
      <c r="B21067" s="90"/>
      <c r="C21067" s="90"/>
    </row>
    <row r="21068">
      <c r="A21068" s="101"/>
      <c r="B21068" s="90"/>
      <c r="C21068" s="90"/>
    </row>
    <row r="21069">
      <c r="A21069" s="101"/>
      <c r="B21069" s="90"/>
      <c r="C21069" s="90"/>
    </row>
    <row r="21070">
      <c r="A21070" s="101"/>
      <c r="B21070" s="90"/>
      <c r="C21070" s="90"/>
    </row>
    <row r="21071">
      <c r="A21071" s="101"/>
      <c r="B21071" s="90"/>
      <c r="C21071" s="90"/>
    </row>
    <row r="21072">
      <c r="A21072" s="101"/>
      <c r="B21072" s="90"/>
      <c r="C21072" s="90"/>
    </row>
    <row r="21073">
      <c r="A21073" s="101"/>
      <c r="B21073" s="90"/>
      <c r="C21073" s="90"/>
    </row>
    <row r="21074">
      <c r="A21074" s="101"/>
      <c r="B21074" s="90"/>
      <c r="C21074" s="90"/>
    </row>
    <row r="21075">
      <c r="A21075" s="101"/>
      <c r="B21075" s="90"/>
      <c r="C21075" s="90"/>
    </row>
    <row r="21076">
      <c r="A21076" s="101"/>
      <c r="B21076" s="90"/>
      <c r="C21076" s="90"/>
    </row>
    <row r="21077">
      <c r="A21077" s="101"/>
      <c r="B21077" s="90"/>
      <c r="C21077" s="90"/>
    </row>
    <row r="21078">
      <c r="A21078" s="101"/>
      <c r="B21078" s="90"/>
      <c r="C21078" s="90"/>
    </row>
    <row r="21079">
      <c r="A21079" s="101"/>
      <c r="B21079" s="90"/>
      <c r="C21079" s="90"/>
    </row>
    <row r="21080">
      <c r="A21080" s="101"/>
      <c r="B21080" s="90"/>
      <c r="C21080" s="90"/>
    </row>
    <row r="21081">
      <c r="A21081" s="101"/>
      <c r="B21081" s="90"/>
      <c r="C21081" s="90"/>
    </row>
    <row r="21082">
      <c r="A21082" s="101"/>
      <c r="B21082" s="90"/>
      <c r="C21082" s="90"/>
    </row>
    <row r="21083">
      <c r="A21083" s="101"/>
      <c r="B21083" s="90"/>
      <c r="C21083" s="90"/>
    </row>
    <row r="21084">
      <c r="A21084" s="101"/>
      <c r="B21084" s="90"/>
      <c r="C21084" s="90"/>
    </row>
    <row r="21085">
      <c r="A21085" s="101"/>
      <c r="B21085" s="90"/>
      <c r="C21085" s="90"/>
    </row>
    <row r="21086">
      <c r="A21086" s="101"/>
      <c r="B21086" s="90"/>
      <c r="C21086" s="90"/>
    </row>
    <row r="21087">
      <c r="A21087" s="101"/>
      <c r="B21087" s="90"/>
      <c r="C21087" s="90"/>
    </row>
    <row r="21088">
      <c r="A21088" s="101"/>
      <c r="B21088" s="90"/>
      <c r="C21088" s="90"/>
    </row>
    <row r="21089">
      <c r="A21089" s="101"/>
      <c r="B21089" s="90"/>
      <c r="C21089" s="90"/>
    </row>
    <row r="21090">
      <c r="A21090" s="101"/>
      <c r="B21090" s="90"/>
      <c r="C21090" s="90"/>
    </row>
    <row r="21091">
      <c r="A21091" s="101"/>
      <c r="B21091" s="90"/>
      <c r="C21091" s="90"/>
    </row>
    <row r="21092">
      <c r="A21092" s="101"/>
      <c r="B21092" s="90"/>
      <c r="C21092" s="90"/>
    </row>
    <row r="21093">
      <c r="A21093" s="101"/>
      <c r="B21093" s="90"/>
      <c r="C21093" s="90"/>
    </row>
    <row r="21094">
      <c r="A21094" s="101"/>
      <c r="B21094" s="90"/>
      <c r="C21094" s="90"/>
    </row>
    <row r="21095">
      <c r="A21095" s="101"/>
      <c r="B21095" s="90"/>
      <c r="C21095" s="90"/>
    </row>
    <row r="21096">
      <c r="A21096" s="101"/>
      <c r="B21096" s="90"/>
      <c r="C21096" s="90"/>
    </row>
    <row r="21097">
      <c r="A21097" s="101"/>
      <c r="B21097" s="90"/>
      <c r="C21097" s="90"/>
    </row>
    <row r="21098">
      <c r="A21098" s="101"/>
      <c r="B21098" s="90"/>
      <c r="C21098" s="90"/>
    </row>
    <row r="21099">
      <c r="A21099" s="101"/>
      <c r="B21099" s="90"/>
      <c r="C21099" s="90"/>
    </row>
    <row r="21100">
      <c r="A21100" s="101"/>
      <c r="B21100" s="90"/>
      <c r="C21100" s="90"/>
    </row>
    <row r="21101">
      <c r="A21101" s="101"/>
      <c r="B21101" s="90"/>
      <c r="C21101" s="90"/>
    </row>
    <row r="21102">
      <c r="A21102" s="101"/>
      <c r="B21102" s="90"/>
      <c r="C21102" s="90"/>
    </row>
    <row r="21103">
      <c r="A21103" s="101"/>
      <c r="B21103" s="90"/>
      <c r="C21103" s="90"/>
    </row>
    <row r="21104">
      <c r="A21104" s="101"/>
      <c r="B21104" s="90"/>
      <c r="C21104" s="90"/>
    </row>
    <row r="21105">
      <c r="A21105" s="101"/>
      <c r="B21105" s="90"/>
      <c r="C21105" s="90"/>
    </row>
    <row r="21106">
      <c r="A21106" s="101"/>
      <c r="B21106" s="90"/>
      <c r="C21106" s="90"/>
    </row>
    <row r="21107">
      <c r="A21107" s="101"/>
      <c r="B21107" s="90"/>
      <c r="C21107" s="90"/>
    </row>
    <row r="21108">
      <c r="A21108" s="101"/>
      <c r="B21108" s="90"/>
      <c r="C21108" s="90"/>
    </row>
    <row r="21109">
      <c r="A21109" s="101"/>
      <c r="B21109" s="90"/>
      <c r="C21109" s="90"/>
    </row>
    <row r="21110">
      <c r="A21110" s="101"/>
      <c r="B21110" s="90"/>
      <c r="C21110" s="90"/>
    </row>
    <row r="21111">
      <c r="A21111" s="101"/>
      <c r="B21111" s="90"/>
      <c r="C21111" s="90"/>
    </row>
    <row r="21112">
      <c r="A21112" s="101"/>
      <c r="B21112" s="90"/>
      <c r="C21112" s="90"/>
    </row>
    <row r="21113">
      <c r="A21113" s="101"/>
      <c r="B21113" s="90"/>
      <c r="C21113" s="90"/>
    </row>
    <row r="21114">
      <c r="A21114" s="101"/>
      <c r="B21114" s="90"/>
      <c r="C21114" s="90"/>
    </row>
    <row r="21115">
      <c r="A21115" s="101"/>
      <c r="B21115" s="90"/>
      <c r="C21115" s="90"/>
    </row>
    <row r="21116">
      <c r="A21116" s="101"/>
      <c r="B21116" s="90"/>
      <c r="C21116" s="90"/>
    </row>
    <row r="21117">
      <c r="A21117" s="101"/>
      <c r="B21117" s="90"/>
      <c r="C21117" s="90"/>
    </row>
    <row r="21118">
      <c r="A21118" s="101"/>
      <c r="B21118" s="90"/>
      <c r="C21118" s="90"/>
    </row>
    <row r="21119">
      <c r="A21119" s="101"/>
      <c r="B21119" s="90"/>
      <c r="C21119" s="90"/>
    </row>
    <row r="21120">
      <c r="A21120" s="101"/>
      <c r="B21120" s="90"/>
      <c r="C21120" s="90"/>
    </row>
    <row r="21121">
      <c r="A21121" s="101"/>
      <c r="B21121" s="90"/>
      <c r="C21121" s="90"/>
    </row>
    <row r="21122">
      <c r="A21122" s="101"/>
      <c r="B21122" s="90"/>
      <c r="C21122" s="90"/>
    </row>
    <row r="21123">
      <c r="A21123" s="101"/>
      <c r="B21123" s="90"/>
      <c r="C21123" s="90"/>
    </row>
    <row r="21124">
      <c r="A21124" s="101"/>
      <c r="B21124" s="90"/>
      <c r="C21124" s="90"/>
    </row>
    <row r="21125">
      <c r="A21125" s="101"/>
      <c r="B21125" s="90"/>
      <c r="C21125" s="90"/>
    </row>
    <row r="21126">
      <c r="A21126" s="101"/>
      <c r="B21126" s="90"/>
      <c r="C21126" s="90"/>
    </row>
    <row r="21127">
      <c r="A21127" s="101"/>
      <c r="B21127" s="90"/>
      <c r="C21127" s="90"/>
    </row>
    <row r="21128">
      <c r="A21128" s="101"/>
      <c r="B21128" s="90"/>
      <c r="C21128" s="90"/>
    </row>
    <row r="21129">
      <c r="A21129" s="101"/>
      <c r="B21129" s="90"/>
      <c r="C21129" s="90"/>
    </row>
    <row r="21130">
      <c r="A21130" s="101"/>
      <c r="B21130" s="90"/>
      <c r="C21130" s="90"/>
    </row>
    <row r="21131">
      <c r="A21131" s="101"/>
      <c r="B21131" s="90"/>
      <c r="C21131" s="90"/>
    </row>
    <row r="21132">
      <c r="A21132" s="101"/>
      <c r="B21132" s="90"/>
      <c r="C21132" s="90"/>
    </row>
    <row r="21133">
      <c r="A21133" s="101"/>
      <c r="B21133" s="90"/>
      <c r="C21133" s="90"/>
    </row>
    <row r="21134">
      <c r="A21134" s="101"/>
      <c r="B21134" s="90"/>
      <c r="C21134" s="90"/>
    </row>
    <row r="21135">
      <c r="A21135" s="101"/>
      <c r="B21135" s="90"/>
      <c r="C21135" s="90"/>
    </row>
    <row r="21136">
      <c r="A21136" s="101"/>
      <c r="B21136" s="90"/>
      <c r="C21136" s="90"/>
    </row>
    <row r="21137">
      <c r="A21137" s="101"/>
      <c r="B21137" s="90"/>
      <c r="C21137" s="90"/>
    </row>
    <row r="21138">
      <c r="A21138" s="101"/>
      <c r="B21138" s="90"/>
      <c r="C21138" s="90"/>
    </row>
    <row r="21139">
      <c r="A21139" s="101"/>
      <c r="B21139" s="90"/>
      <c r="C21139" s="90"/>
    </row>
    <row r="21140">
      <c r="A21140" s="101"/>
      <c r="B21140" s="90"/>
      <c r="C21140" s="90"/>
    </row>
    <row r="21141">
      <c r="A21141" s="101"/>
      <c r="B21141" s="90"/>
      <c r="C21141" s="90"/>
    </row>
    <row r="21142">
      <c r="A21142" s="101"/>
      <c r="B21142" s="90"/>
      <c r="C21142" s="90"/>
    </row>
    <row r="21143">
      <c r="A21143" s="101"/>
      <c r="B21143" s="90"/>
      <c r="C21143" s="90"/>
    </row>
    <row r="21144">
      <c r="A21144" s="101"/>
      <c r="B21144" s="90"/>
      <c r="C21144" s="90"/>
    </row>
    <row r="21145">
      <c r="A21145" s="101"/>
      <c r="B21145" s="90"/>
      <c r="C21145" s="90"/>
    </row>
    <row r="21146">
      <c r="A21146" s="101"/>
      <c r="B21146" s="90"/>
      <c r="C21146" s="90"/>
    </row>
    <row r="21147">
      <c r="A21147" s="101"/>
      <c r="B21147" s="90"/>
      <c r="C21147" s="90"/>
    </row>
    <row r="21148">
      <c r="A21148" s="101"/>
      <c r="B21148" s="90"/>
      <c r="C21148" s="90"/>
    </row>
    <row r="21149">
      <c r="A21149" s="101"/>
      <c r="B21149" s="90"/>
      <c r="C21149" s="90"/>
    </row>
    <row r="21150">
      <c r="A21150" s="101"/>
      <c r="B21150" s="90"/>
      <c r="C21150" s="90"/>
    </row>
    <row r="21151">
      <c r="A21151" s="101"/>
      <c r="B21151" s="90"/>
      <c r="C21151" s="90"/>
    </row>
    <row r="21152">
      <c r="A21152" s="101"/>
      <c r="B21152" s="90"/>
      <c r="C21152" s="90"/>
    </row>
    <row r="21153">
      <c r="A21153" s="101"/>
      <c r="B21153" s="90"/>
      <c r="C21153" s="90"/>
    </row>
    <row r="21154">
      <c r="A21154" s="101"/>
      <c r="B21154" s="90"/>
      <c r="C21154" s="90"/>
    </row>
    <row r="21155">
      <c r="A21155" s="101"/>
      <c r="B21155" s="90"/>
      <c r="C21155" s="90"/>
    </row>
    <row r="21156">
      <c r="A21156" s="101"/>
      <c r="B21156" s="90"/>
      <c r="C21156" s="90"/>
    </row>
    <row r="21157">
      <c r="A21157" s="101"/>
      <c r="B21157" s="90"/>
      <c r="C21157" s="90"/>
    </row>
    <row r="21158">
      <c r="A21158" s="101"/>
      <c r="B21158" s="90"/>
      <c r="C21158" s="90"/>
    </row>
    <row r="21159">
      <c r="A21159" s="101"/>
      <c r="B21159" s="90"/>
      <c r="C21159" s="90"/>
    </row>
    <row r="21160">
      <c r="A21160" s="101"/>
      <c r="B21160" s="90"/>
      <c r="C21160" s="90"/>
    </row>
    <row r="21161">
      <c r="A21161" s="101"/>
      <c r="B21161" s="90"/>
      <c r="C21161" s="90"/>
    </row>
    <row r="21162">
      <c r="A21162" s="101"/>
      <c r="B21162" s="90"/>
      <c r="C21162" s="90"/>
    </row>
    <row r="21163">
      <c r="A21163" s="101"/>
      <c r="B21163" s="90"/>
      <c r="C21163" s="90"/>
    </row>
    <row r="21164">
      <c r="A21164" s="101"/>
      <c r="B21164" s="90"/>
      <c r="C21164" s="90"/>
    </row>
    <row r="21165">
      <c r="A21165" s="101"/>
      <c r="B21165" s="90"/>
      <c r="C21165" s="90"/>
    </row>
    <row r="21166">
      <c r="A21166" s="101"/>
      <c r="B21166" s="90"/>
      <c r="C21166" s="90"/>
    </row>
    <row r="21167">
      <c r="A21167" s="101"/>
      <c r="B21167" s="90"/>
      <c r="C21167" s="90"/>
    </row>
    <row r="21168">
      <c r="A21168" s="101"/>
      <c r="B21168" s="90"/>
      <c r="C21168" s="90"/>
    </row>
    <row r="21169">
      <c r="A21169" s="101"/>
      <c r="B21169" s="90"/>
      <c r="C21169" s="90"/>
    </row>
    <row r="21170">
      <c r="A21170" s="101"/>
      <c r="B21170" s="90"/>
      <c r="C21170" s="90"/>
    </row>
    <row r="21171">
      <c r="A21171" s="101"/>
      <c r="B21171" s="90"/>
      <c r="C21171" s="90"/>
    </row>
    <row r="21172">
      <c r="A21172" s="101"/>
      <c r="B21172" s="90"/>
      <c r="C21172" s="90"/>
    </row>
    <row r="21173">
      <c r="A21173" s="101"/>
      <c r="B21173" s="90"/>
      <c r="C21173" s="90"/>
    </row>
    <row r="21174">
      <c r="A21174" s="101"/>
      <c r="B21174" s="90"/>
      <c r="C21174" s="90"/>
    </row>
    <row r="21175">
      <c r="A21175" s="101"/>
      <c r="B21175" s="90"/>
      <c r="C21175" s="90"/>
    </row>
    <row r="21176">
      <c r="A21176" s="101"/>
      <c r="B21176" s="90"/>
      <c r="C21176" s="90"/>
    </row>
    <row r="21177">
      <c r="A21177" s="101"/>
      <c r="B21177" s="90"/>
      <c r="C21177" s="90"/>
    </row>
    <row r="21178">
      <c r="A21178" s="101"/>
      <c r="B21178" s="90"/>
      <c r="C21178" s="90"/>
    </row>
    <row r="21179">
      <c r="A21179" s="101"/>
      <c r="B21179" s="90"/>
      <c r="C21179" s="90"/>
    </row>
    <row r="21180">
      <c r="A21180" s="101"/>
      <c r="B21180" s="90"/>
      <c r="C21180" s="90"/>
    </row>
    <row r="21181">
      <c r="A21181" s="101"/>
      <c r="B21181" s="90"/>
      <c r="C21181" s="90"/>
    </row>
    <row r="21182">
      <c r="A21182" s="101"/>
      <c r="B21182" s="90"/>
      <c r="C21182" s="90"/>
    </row>
    <row r="21183">
      <c r="A21183" s="101"/>
      <c r="B21183" s="90"/>
      <c r="C21183" s="90"/>
    </row>
    <row r="21184">
      <c r="A21184" s="101"/>
      <c r="B21184" s="90"/>
      <c r="C21184" s="90"/>
    </row>
    <row r="21185">
      <c r="A21185" s="101"/>
      <c r="B21185" s="90"/>
      <c r="C21185" s="90"/>
    </row>
    <row r="21186">
      <c r="A21186" s="101"/>
      <c r="B21186" s="90"/>
      <c r="C21186" s="90"/>
    </row>
    <row r="21187">
      <c r="A21187" s="101"/>
      <c r="B21187" s="90"/>
      <c r="C21187" s="90"/>
    </row>
    <row r="21188">
      <c r="A21188" s="101"/>
      <c r="B21188" s="90"/>
      <c r="C21188" s="90"/>
    </row>
    <row r="21189">
      <c r="A21189" s="101"/>
      <c r="B21189" s="90"/>
      <c r="C21189" s="90"/>
    </row>
    <row r="21190">
      <c r="A21190" s="101"/>
      <c r="B21190" s="90"/>
      <c r="C21190" s="90"/>
    </row>
    <row r="21191">
      <c r="A21191" s="101"/>
      <c r="B21191" s="90"/>
      <c r="C21191" s="90"/>
    </row>
    <row r="21192">
      <c r="A21192" s="101"/>
      <c r="B21192" s="90"/>
      <c r="C21192" s="90"/>
    </row>
    <row r="21193">
      <c r="A21193" s="101"/>
      <c r="B21193" s="90"/>
      <c r="C21193" s="90"/>
    </row>
    <row r="21194">
      <c r="A21194" s="101"/>
      <c r="B21194" s="90"/>
      <c r="C21194" s="90"/>
    </row>
    <row r="21195">
      <c r="A21195" s="101"/>
      <c r="B21195" s="90"/>
      <c r="C21195" s="90"/>
    </row>
    <row r="21196">
      <c r="A21196" s="101"/>
      <c r="B21196" s="90"/>
      <c r="C21196" s="90"/>
    </row>
    <row r="21197">
      <c r="A21197" s="101"/>
      <c r="B21197" s="90"/>
      <c r="C21197" s="90"/>
    </row>
    <row r="21198">
      <c r="A21198" s="101"/>
      <c r="B21198" s="90"/>
      <c r="C21198" s="90"/>
    </row>
    <row r="21199">
      <c r="A21199" s="101"/>
      <c r="B21199" s="90"/>
      <c r="C21199" s="90"/>
    </row>
    <row r="21200">
      <c r="A21200" s="101"/>
      <c r="B21200" s="90"/>
      <c r="C21200" s="90"/>
    </row>
    <row r="21201">
      <c r="A21201" s="101"/>
      <c r="B21201" s="90"/>
      <c r="C21201" s="90"/>
    </row>
    <row r="21202">
      <c r="A21202" s="101"/>
      <c r="B21202" s="90"/>
      <c r="C21202" s="90"/>
    </row>
    <row r="21203">
      <c r="A21203" s="101"/>
      <c r="B21203" s="90"/>
      <c r="C21203" s="90"/>
    </row>
    <row r="21204">
      <c r="A21204" s="101"/>
      <c r="B21204" s="90"/>
      <c r="C21204" s="90"/>
    </row>
    <row r="21205">
      <c r="A21205" s="101"/>
      <c r="B21205" s="90"/>
      <c r="C21205" s="90"/>
    </row>
    <row r="21206">
      <c r="A21206" s="101"/>
      <c r="B21206" s="90"/>
      <c r="C21206" s="90"/>
    </row>
    <row r="21207">
      <c r="A21207" s="101"/>
      <c r="B21207" s="90"/>
      <c r="C21207" s="90"/>
    </row>
    <row r="21208">
      <c r="A21208" s="101"/>
      <c r="B21208" s="90"/>
      <c r="C21208" s="90"/>
    </row>
    <row r="21209">
      <c r="A21209" s="101"/>
      <c r="B21209" s="90"/>
      <c r="C21209" s="90"/>
    </row>
    <row r="21210">
      <c r="A21210" s="101"/>
      <c r="B21210" s="90"/>
      <c r="C21210" s="90"/>
    </row>
    <row r="21211">
      <c r="A21211" s="101"/>
      <c r="B21211" s="90"/>
      <c r="C21211" s="90"/>
    </row>
    <row r="21212">
      <c r="A21212" s="101"/>
      <c r="B21212" s="90"/>
      <c r="C21212" s="90"/>
    </row>
    <row r="21213">
      <c r="A21213" s="101"/>
      <c r="B21213" s="90"/>
      <c r="C21213" s="90"/>
    </row>
    <row r="21214">
      <c r="A21214" s="101"/>
      <c r="B21214" s="90"/>
      <c r="C21214" s="90"/>
    </row>
    <row r="21215">
      <c r="A21215" s="101"/>
      <c r="B21215" s="90"/>
      <c r="C21215" s="90"/>
    </row>
    <row r="21216">
      <c r="A21216" s="101"/>
      <c r="B21216" s="90"/>
      <c r="C21216" s="90"/>
    </row>
    <row r="21217">
      <c r="A21217" s="101"/>
      <c r="B21217" s="90"/>
      <c r="C21217" s="90"/>
    </row>
    <row r="21218">
      <c r="A21218" s="101"/>
      <c r="B21218" s="90"/>
      <c r="C21218" s="90"/>
    </row>
    <row r="21219">
      <c r="A21219" s="101"/>
      <c r="B21219" s="90"/>
      <c r="C21219" s="90"/>
    </row>
    <row r="21220">
      <c r="A21220" s="101"/>
      <c r="B21220" s="90"/>
      <c r="C21220" s="90"/>
    </row>
    <row r="21221">
      <c r="A21221" s="101"/>
      <c r="B21221" s="90"/>
      <c r="C21221" s="90"/>
    </row>
    <row r="21222">
      <c r="A21222" s="101"/>
      <c r="B21222" s="90"/>
      <c r="C21222" s="90"/>
    </row>
    <row r="21223">
      <c r="A21223" s="101"/>
      <c r="B21223" s="90"/>
      <c r="C21223" s="90"/>
    </row>
    <row r="21224">
      <c r="A21224" s="101"/>
      <c r="B21224" s="90"/>
      <c r="C21224" s="90"/>
    </row>
    <row r="21225">
      <c r="A21225" s="101"/>
      <c r="B21225" s="90"/>
      <c r="C21225" s="90"/>
    </row>
    <row r="21226">
      <c r="A21226" s="101"/>
      <c r="B21226" s="90"/>
      <c r="C21226" s="90"/>
    </row>
    <row r="21227">
      <c r="A21227" s="101"/>
      <c r="B21227" s="90"/>
      <c r="C21227" s="90"/>
    </row>
    <row r="21228">
      <c r="A21228" s="101"/>
      <c r="B21228" s="90"/>
      <c r="C21228" s="90"/>
    </row>
    <row r="21229">
      <c r="A21229" s="101"/>
      <c r="B21229" s="90"/>
      <c r="C21229" s="90"/>
    </row>
    <row r="21230">
      <c r="A21230" s="101"/>
      <c r="B21230" s="90"/>
      <c r="C21230" s="90"/>
    </row>
    <row r="21231">
      <c r="A21231" s="101"/>
      <c r="B21231" s="90"/>
      <c r="C21231" s="90"/>
    </row>
    <row r="21232">
      <c r="A21232" s="101"/>
      <c r="B21232" s="90"/>
      <c r="C21232" s="90"/>
    </row>
    <row r="21233">
      <c r="A21233" s="101"/>
      <c r="B21233" s="90"/>
      <c r="C21233" s="90"/>
    </row>
    <row r="21234">
      <c r="A21234" s="101"/>
      <c r="B21234" s="90"/>
      <c r="C21234" s="90"/>
    </row>
    <row r="21235">
      <c r="A21235" s="101"/>
      <c r="B21235" s="90"/>
      <c r="C21235" s="90"/>
    </row>
    <row r="21236">
      <c r="A21236" s="101"/>
      <c r="B21236" s="90"/>
      <c r="C21236" s="90"/>
    </row>
    <row r="21237">
      <c r="A21237" s="101"/>
      <c r="B21237" s="90"/>
      <c r="C21237" s="90"/>
    </row>
    <row r="21238">
      <c r="A21238" s="101"/>
      <c r="B21238" s="90"/>
      <c r="C21238" s="90"/>
    </row>
    <row r="21239">
      <c r="A21239" s="101"/>
      <c r="B21239" s="90"/>
      <c r="C21239" s="90"/>
    </row>
    <row r="21240">
      <c r="A21240" s="101"/>
      <c r="B21240" s="90"/>
      <c r="C21240" s="90"/>
    </row>
    <row r="21241">
      <c r="A21241" s="101"/>
      <c r="B21241" s="90"/>
      <c r="C21241" s="90"/>
    </row>
    <row r="21242">
      <c r="A21242" s="101"/>
      <c r="B21242" s="90"/>
      <c r="C21242" s="90"/>
    </row>
    <row r="21243">
      <c r="A21243" s="101"/>
      <c r="B21243" s="90"/>
      <c r="C21243" s="90"/>
    </row>
    <row r="21244">
      <c r="A21244" s="101"/>
      <c r="B21244" s="90"/>
      <c r="C21244" s="90"/>
    </row>
    <row r="21245">
      <c r="A21245" s="101"/>
      <c r="B21245" s="90"/>
      <c r="C21245" s="90"/>
    </row>
    <row r="21246">
      <c r="A21246" s="101"/>
      <c r="B21246" s="90"/>
      <c r="C21246" s="90"/>
    </row>
    <row r="21247">
      <c r="A21247" s="101"/>
      <c r="B21247" s="90"/>
      <c r="C21247" s="90"/>
    </row>
    <row r="21248">
      <c r="A21248" s="101"/>
      <c r="B21248" s="90"/>
      <c r="C21248" s="90"/>
    </row>
    <row r="21249">
      <c r="A21249" s="101"/>
      <c r="B21249" s="90"/>
      <c r="C21249" s="90"/>
    </row>
    <row r="21250">
      <c r="A21250" s="101"/>
      <c r="B21250" s="90"/>
      <c r="C21250" s="90"/>
    </row>
    <row r="21251">
      <c r="A21251" s="101"/>
      <c r="B21251" s="90"/>
      <c r="C21251" s="90"/>
    </row>
    <row r="21252">
      <c r="A21252" s="101"/>
      <c r="B21252" s="90"/>
      <c r="C21252" s="90"/>
    </row>
    <row r="21253">
      <c r="A21253" s="101"/>
      <c r="B21253" s="90"/>
      <c r="C21253" s="90"/>
    </row>
    <row r="21254">
      <c r="A21254" s="101"/>
      <c r="B21254" s="90"/>
      <c r="C21254" s="90"/>
    </row>
    <row r="21255">
      <c r="A21255" s="101"/>
      <c r="B21255" s="90"/>
      <c r="C21255" s="90"/>
    </row>
    <row r="21256">
      <c r="A21256" s="101"/>
      <c r="B21256" s="90"/>
      <c r="C21256" s="90"/>
    </row>
    <row r="21257">
      <c r="A21257" s="101"/>
      <c r="B21257" s="90"/>
      <c r="C21257" s="90"/>
    </row>
    <row r="21258">
      <c r="A21258" s="101"/>
      <c r="B21258" s="90"/>
      <c r="C21258" s="90"/>
    </row>
    <row r="21259">
      <c r="A21259" s="101"/>
      <c r="B21259" s="90"/>
      <c r="C21259" s="90"/>
    </row>
    <row r="21260">
      <c r="A21260" s="101"/>
      <c r="B21260" s="90"/>
      <c r="C21260" s="90"/>
    </row>
    <row r="21261">
      <c r="A21261" s="101"/>
      <c r="B21261" s="90"/>
      <c r="C21261" s="90"/>
    </row>
    <row r="21262">
      <c r="A21262" s="101"/>
      <c r="B21262" s="90"/>
      <c r="C21262" s="90"/>
    </row>
    <row r="21263">
      <c r="A21263" s="101"/>
      <c r="B21263" s="90"/>
      <c r="C21263" s="90"/>
    </row>
    <row r="21264">
      <c r="A21264" s="101"/>
      <c r="B21264" s="90"/>
      <c r="C21264" s="90"/>
    </row>
    <row r="21265">
      <c r="A21265" s="101"/>
      <c r="B21265" s="90"/>
      <c r="C21265" s="90"/>
    </row>
    <row r="21266">
      <c r="A21266" s="101"/>
      <c r="B21266" s="90"/>
      <c r="C21266" s="90"/>
    </row>
    <row r="21267">
      <c r="A21267" s="101"/>
      <c r="B21267" s="90"/>
      <c r="C21267" s="90"/>
    </row>
    <row r="21268">
      <c r="A21268" s="101"/>
      <c r="B21268" s="90"/>
      <c r="C21268" s="90"/>
    </row>
    <row r="21269">
      <c r="A21269" s="101"/>
      <c r="B21269" s="90"/>
      <c r="C21269" s="90"/>
    </row>
    <row r="21270">
      <c r="A21270" s="101"/>
      <c r="B21270" s="90"/>
      <c r="C21270" s="90"/>
    </row>
    <row r="21271">
      <c r="A21271" s="101"/>
      <c r="B21271" s="90"/>
      <c r="C21271" s="90"/>
    </row>
    <row r="21272">
      <c r="A21272" s="101"/>
      <c r="B21272" s="90"/>
      <c r="C21272" s="90"/>
    </row>
    <row r="21273">
      <c r="A21273" s="101"/>
      <c r="B21273" s="90"/>
      <c r="C21273" s="90"/>
    </row>
    <row r="21274">
      <c r="A21274" s="101"/>
      <c r="B21274" s="90"/>
      <c r="C21274" s="90"/>
    </row>
    <row r="21275">
      <c r="A21275" s="101"/>
      <c r="B21275" s="90"/>
      <c r="C21275" s="90"/>
    </row>
    <row r="21276">
      <c r="A21276" s="101"/>
      <c r="B21276" s="90"/>
      <c r="C21276" s="90"/>
    </row>
    <row r="21277">
      <c r="A21277" s="101"/>
      <c r="B21277" s="90"/>
      <c r="C21277" s="90"/>
    </row>
    <row r="21278">
      <c r="A21278" s="101"/>
      <c r="B21278" s="90"/>
      <c r="C21278" s="90"/>
    </row>
    <row r="21279">
      <c r="A21279" s="101"/>
      <c r="B21279" s="90"/>
      <c r="C21279" s="90"/>
    </row>
    <row r="21280">
      <c r="A21280" s="101"/>
      <c r="B21280" s="90"/>
      <c r="C21280" s="90"/>
    </row>
    <row r="21281">
      <c r="A21281" s="101"/>
      <c r="B21281" s="90"/>
      <c r="C21281" s="90"/>
    </row>
    <row r="21282">
      <c r="A21282" s="101"/>
      <c r="B21282" s="90"/>
      <c r="C21282" s="90"/>
    </row>
    <row r="21283">
      <c r="A21283" s="101"/>
      <c r="B21283" s="90"/>
      <c r="C21283" s="90"/>
    </row>
    <row r="21284">
      <c r="A21284" s="101"/>
      <c r="B21284" s="90"/>
      <c r="C21284" s="90"/>
    </row>
    <row r="21285">
      <c r="A21285" s="101"/>
      <c r="B21285" s="90"/>
      <c r="C21285" s="90"/>
    </row>
    <row r="21286">
      <c r="A21286" s="101"/>
      <c r="B21286" s="90"/>
      <c r="C21286" s="90"/>
    </row>
    <row r="21287">
      <c r="A21287" s="101"/>
      <c r="B21287" s="90"/>
      <c r="C21287" s="90"/>
    </row>
    <row r="21288">
      <c r="A21288" s="101"/>
      <c r="B21288" s="90"/>
      <c r="C21288" s="90"/>
    </row>
    <row r="21289">
      <c r="A21289" s="101"/>
      <c r="B21289" s="90"/>
      <c r="C21289" s="90"/>
    </row>
    <row r="21290">
      <c r="A21290" s="101"/>
      <c r="B21290" s="90"/>
      <c r="C21290" s="90"/>
    </row>
    <row r="21291">
      <c r="A21291" s="101"/>
      <c r="B21291" s="90"/>
      <c r="C21291" s="90"/>
    </row>
    <row r="21292">
      <c r="A21292" s="101"/>
      <c r="B21292" s="90"/>
      <c r="C21292" s="90"/>
    </row>
    <row r="21293">
      <c r="A21293" s="101"/>
      <c r="B21293" s="90"/>
      <c r="C21293" s="90"/>
    </row>
    <row r="21294">
      <c r="A21294" s="101"/>
      <c r="B21294" s="90"/>
      <c r="C21294" s="90"/>
    </row>
    <row r="21295">
      <c r="A21295" s="101"/>
      <c r="B21295" s="90"/>
      <c r="C21295" s="90"/>
    </row>
    <row r="21296">
      <c r="A21296" s="101"/>
      <c r="B21296" s="90"/>
      <c r="C21296" s="90"/>
    </row>
    <row r="21297">
      <c r="A21297" s="101"/>
      <c r="B21297" s="90"/>
      <c r="C21297" s="90"/>
    </row>
    <row r="21298">
      <c r="A21298" s="101"/>
      <c r="B21298" s="90"/>
      <c r="C21298" s="90"/>
    </row>
    <row r="21299">
      <c r="A21299" s="101"/>
      <c r="B21299" s="90"/>
      <c r="C21299" s="90"/>
    </row>
    <row r="21300">
      <c r="A21300" s="101"/>
      <c r="B21300" s="90"/>
      <c r="C21300" s="90"/>
    </row>
    <row r="21301">
      <c r="A21301" s="101"/>
      <c r="B21301" s="90"/>
      <c r="C21301" s="90"/>
    </row>
    <row r="21302">
      <c r="A21302" s="101"/>
      <c r="B21302" s="90"/>
      <c r="C21302" s="90"/>
    </row>
    <row r="21303">
      <c r="A21303" s="101"/>
      <c r="B21303" s="90"/>
      <c r="C21303" s="90"/>
    </row>
    <row r="21304">
      <c r="A21304" s="101"/>
      <c r="B21304" s="90"/>
      <c r="C21304" s="90"/>
    </row>
    <row r="21305">
      <c r="A21305" s="101"/>
      <c r="B21305" s="90"/>
      <c r="C21305" s="90"/>
    </row>
    <row r="21306">
      <c r="A21306" s="101"/>
      <c r="B21306" s="90"/>
      <c r="C21306" s="90"/>
    </row>
    <row r="21307">
      <c r="A21307" s="101"/>
      <c r="B21307" s="90"/>
      <c r="C21307" s="90"/>
    </row>
    <row r="21308">
      <c r="A21308" s="101"/>
      <c r="B21308" s="90"/>
      <c r="C21308" s="90"/>
    </row>
    <row r="21309">
      <c r="A21309" s="101"/>
      <c r="B21309" s="90"/>
      <c r="C21309" s="90"/>
    </row>
    <row r="21310">
      <c r="A21310" s="101"/>
      <c r="B21310" s="90"/>
      <c r="C21310" s="90"/>
    </row>
    <row r="21311">
      <c r="A21311" s="101"/>
      <c r="B21311" s="90"/>
      <c r="C21311" s="90"/>
    </row>
    <row r="21312">
      <c r="A21312" s="101"/>
      <c r="B21312" s="90"/>
      <c r="C21312" s="90"/>
    </row>
    <row r="21313">
      <c r="A21313" s="101"/>
      <c r="B21313" s="90"/>
      <c r="C21313" s="90"/>
    </row>
    <row r="21314">
      <c r="A21314" s="101"/>
      <c r="B21314" s="90"/>
      <c r="C21314" s="90"/>
    </row>
    <row r="21315">
      <c r="A21315" s="101"/>
      <c r="B21315" s="90"/>
      <c r="C21315" s="90"/>
    </row>
    <row r="21316">
      <c r="A21316" s="101"/>
      <c r="B21316" s="90"/>
      <c r="C21316" s="90"/>
    </row>
    <row r="21317">
      <c r="A21317" s="101"/>
      <c r="B21317" s="90"/>
      <c r="C21317" s="90"/>
    </row>
    <row r="21318">
      <c r="A21318" s="101"/>
      <c r="B21318" s="90"/>
      <c r="C21318" s="90"/>
    </row>
    <row r="21319">
      <c r="A21319" s="101"/>
      <c r="B21319" s="90"/>
      <c r="C21319" s="90"/>
    </row>
    <row r="21320">
      <c r="A21320" s="101"/>
      <c r="B21320" s="90"/>
      <c r="C21320" s="90"/>
    </row>
    <row r="21321">
      <c r="A21321" s="101"/>
      <c r="B21321" s="90"/>
      <c r="C21321" s="90"/>
    </row>
    <row r="21322">
      <c r="A21322" s="101"/>
      <c r="B21322" s="90"/>
      <c r="C21322" s="90"/>
    </row>
    <row r="21323">
      <c r="A21323" s="101"/>
      <c r="B21323" s="90"/>
      <c r="C21323" s="90"/>
    </row>
    <row r="21324">
      <c r="A21324" s="101"/>
      <c r="B21324" s="90"/>
      <c r="C21324" s="90"/>
    </row>
    <row r="21325">
      <c r="A21325" s="101"/>
      <c r="B21325" s="90"/>
      <c r="C21325" s="90"/>
    </row>
    <row r="21326">
      <c r="A21326" s="101"/>
      <c r="B21326" s="90"/>
      <c r="C21326" s="90"/>
    </row>
    <row r="21327">
      <c r="A21327" s="101"/>
      <c r="B21327" s="90"/>
      <c r="C21327" s="90"/>
    </row>
    <row r="21328">
      <c r="A21328" s="101"/>
      <c r="B21328" s="90"/>
      <c r="C21328" s="90"/>
    </row>
    <row r="21329">
      <c r="A21329" s="101"/>
      <c r="B21329" s="90"/>
      <c r="C21329" s="90"/>
    </row>
    <row r="21330">
      <c r="A21330" s="101"/>
      <c r="B21330" s="90"/>
      <c r="C21330" s="90"/>
    </row>
    <row r="21331">
      <c r="A21331" s="101"/>
      <c r="B21331" s="90"/>
      <c r="C21331" s="90"/>
    </row>
    <row r="21332">
      <c r="A21332" s="101"/>
      <c r="B21332" s="90"/>
      <c r="C21332" s="90"/>
    </row>
    <row r="21333">
      <c r="A21333" s="101"/>
      <c r="B21333" s="90"/>
      <c r="C21333" s="90"/>
    </row>
    <row r="21334">
      <c r="A21334" s="101"/>
      <c r="B21334" s="90"/>
      <c r="C21334" s="90"/>
    </row>
    <row r="21335">
      <c r="A21335" s="101"/>
      <c r="B21335" s="90"/>
      <c r="C21335" s="90"/>
    </row>
    <row r="21336">
      <c r="A21336" s="101"/>
      <c r="B21336" s="90"/>
      <c r="C21336" s="90"/>
    </row>
    <row r="21337">
      <c r="A21337" s="101"/>
      <c r="B21337" s="90"/>
      <c r="C21337" s="90"/>
    </row>
    <row r="21338">
      <c r="A21338" s="101"/>
      <c r="B21338" s="90"/>
      <c r="C21338" s="90"/>
    </row>
    <row r="21339">
      <c r="A21339" s="101"/>
      <c r="B21339" s="90"/>
      <c r="C21339" s="90"/>
    </row>
    <row r="21340">
      <c r="A21340" s="101"/>
      <c r="B21340" s="90"/>
      <c r="C21340" s="90"/>
    </row>
    <row r="21341">
      <c r="A21341" s="101"/>
      <c r="B21341" s="90"/>
      <c r="C21341" s="90"/>
    </row>
    <row r="21342">
      <c r="A21342" s="101"/>
      <c r="B21342" s="90"/>
      <c r="C21342" s="90"/>
    </row>
    <row r="21343">
      <c r="A21343" s="101"/>
      <c r="B21343" s="90"/>
      <c r="C21343" s="90"/>
    </row>
    <row r="21344">
      <c r="A21344" s="101"/>
      <c r="B21344" s="90"/>
      <c r="C21344" s="90"/>
    </row>
    <row r="21345">
      <c r="A21345" s="101"/>
      <c r="B21345" s="90"/>
      <c r="C21345" s="90"/>
    </row>
    <row r="21346">
      <c r="A21346" s="101"/>
      <c r="B21346" s="90"/>
      <c r="C21346" s="90"/>
    </row>
    <row r="21347">
      <c r="A21347" s="101"/>
      <c r="B21347" s="90"/>
      <c r="C21347" s="90"/>
    </row>
    <row r="21348">
      <c r="A21348" s="101"/>
      <c r="B21348" s="90"/>
      <c r="C21348" s="90"/>
    </row>
    <row r="21349">
      <c r="A21349" s="101"/>
      <c r="B21349" s="90"/>
      <c r="C21349" s="90"/>
    </row>
    <row r="21350">
      <c r="A21350" s="101"/>
      <c r="B21350" s="90"/>
      <c r="C21350" s="90"/>
    </row>
    <row r="21351">
      <c r="A21351" s="101"/>
      <c r="B21351" s="90"/>
      <c r="C21351" s="90"/>
    </row>
    <row r="21352">
      <c r="A21352" s="101"/>
      <c r="B21352" s="90"/>
      <c r="C21352" s="90"/>
    </row>
    <row r="21353">
      <c r="A21353" s="101"/>
      <c r="B21353" s="90"/>
      <c r="C21353" s="90"/>
    </row>
    <row r="21354">
      <c r="A21354" s="101"/>
      <c r="B21354" s="90"/>
      <c r="C21354" s="90"/>
    </row>
    <row r="21355">
      <c r="A21355" s="101"/>
      <c r="B21355" s="90"/>
      <c r="C21355" s="90"/>
    </row>
    <row r="21356">
      <c r="A21356" s="101"/>
      <c r="B21356" s="90"/>
      <c r="C21356" s="90"/>
    </row>
    <row r="21357">
      <c r="A21357" s="101"/>
      <c r="B21357" s="90"/>
      <c r="C21357" s="90"/>
    </row>
    <row r="21358">
      <c r="A21358" s="101"/>
      <c r="B21358" s="90"/>
      <c r="C21358" s="90"/>
    </row>
    <row r="21359">
      <c r="A21359" s="101"/>
      <c r="B21359" s="90"/>
      <c r="C21359" s="90"/>
    </row>
    <row r="21360">
      <c r="A21360" s="101"/>
      <c r="B21360" s="90"/>
      <c r="C21360" s="90"/>
    </row>
    <row r="21361">
      <c r="A21361" s="101"/>
      <c r="B21361" s="90"/>
      <c r="C21361" s="90"/>
    </row>
    <row r="21362">
      <c r="A21362" s="101"/>
      <c r="B21362" s="90"/>
      <c r="C21362" s="90"/>
    </row>
    <row r="21363">
      <c r="A21363" s="101"/>
      <c r="B21363" s="90"/>
      <c r="C21363" s="90"/>
    </row>
    <row r="21364">
      <c r="A21364" s="101"/>
      <c r="B21364" s="90"/>
      <c r="C21364" s="90"/>
    </row>
    <row r="21365">
      <c r="A21365" s="101"/>
      <c r="B21365" s="90"/>
      <c r="C21365" s="90"/>
    </row>
    <row r="21366">
      <c r="A21366" s="101"/>
      <c r="B21366" s="90"/>
      <c r="C21366" s="90"/>
    </row>
    <row r="21367">
      <c r="A21367" s="101"/>
      <c r="B21367" s="90"/>
      <c r="C21367" s="90"/>
    </row>
    <row r="21368">
      <c r="A21368" s="101"/>
      <c r="B21368" s="90"/>
      <c r="C21368" s="90"/>
    </row>
    <row r="21369">
      <c r="A21369" s="101"/>
      <c r="B21369" s="90"/>
      <c r="C21369" s="90"/>
    </row>
    <row r="21370">
      <c r="A21370" s="101"/>
      <c r="B21370" s="90"/>
      <c r="C21370" s="90"/>
    </row>
    <row r="21371">
      <c r="A21371" s="101"/>
      <c r="B21371" s="90"/>
      <c r="C21371" s="90"/>
    </row>
    <row r="21372">
      <c r="A21372" s="101"/>
      <c r="B21372" s="90"/>
      <c r="C21372" s="90"/>
    </row>
    <row r="21373">
      <c r="A21373" s="101"/>
      <c r="B21373" s="90"/>
      <c r="C21373" s="90"/>
    </row>
    <row r="21374">
      <c r="A21374" s="101"/>
      <c r="B21374" s="90"/>
      <c r="C21374" s="90"/>
    </row>
    <row r="21375">
      <c r="A21375" s="101"/>
      <c r="B21375" s="90"/>
      <c r="C21375" s="90"/>
    </row>
    <row r="21376">
      <c r="A21376" s="101"/>
      <c r="B21376" s="90"/>
      <c r="C21376" s="90"/>
    </row>
    <row r="21377">
      <c r="A21377" s="101"/>
      <c r="B21377" s="90"/>
      <c r="C21377" s="90"/>
    </row>
    <row r="21378">
      <c r="A21378" s="101"/>
      <c r="B21378" s="90"/>
      <c r="C21378" s="90"/>
    </row>
    <row r="21379">
      <c r="A21379" s="101"/>
      <c r="B21379" s="90"/>
      <c r="C21379" s="90"/>
    </row>
    <row r="21380">
      <c r="A21380" s="101"/>
      <c r="B21380" s="90"/>
      <c r="C21380" s="90"/>
    </row>
    <row r="21381">
      <c r="A21381" s="101"/>
      <c r="B21381" s="90"/>
      <c r="C21381" s="90"/>
    </row>
    <row r="21382">
      <c r="A21382" s="101"/>
      <c r="B21382" s="90"/>
      <c r="C21382" s="90"/>
    </row>
    <row r="21383">
      <c r="A21383" s="101"/>
      <c r="B21383" s="90"/>
      <c r="C21383" s="90"/>
    </row>
    <row r="21384">
      <c r="A21384" s="101"/>
      <c r="B21384" s="90"/>
      <c r="C21384" s="90"/>
    </row>
    <row r="21385">
      <c r="A21385" s="101"/>
      <c r="B21385" s="90"/>
      <c r="C21385" s="90"/>
    </row>
    <row r="21386">
      <c r="A21386" s="101"/>
      <c r="B21386" s="90"/>
      <c r="C21386" s="90"/>
    </row>
    <row r="21387">
      <c r="A21387" s="101"/>
      <c r="B21387" s="90"/>
      <c r="C21387" s="90"/>
    </row>
    <row r="21388">
      <c r="A21388" s="101"/>
      <c r="B21388" s="90"/>
      <c r="C21388" s="90"/>
    </row>
    <row r="21389">
      <c r="A21389" s="101"/>
      <c r="B21389" s="90"/>
      <c r="C21389" s="90"/>
    </row>
    <row r="21390">
      <c r="A21390" s="101"/>
      <c r="B21390" s="90"/>
      <c r="C21390" s="90"/>
    </row>
    <row r="21391">
      <c r="A21391" s="101"/>
      <c r="B21391" s="90"/>
      <c r="C21391" s="90"/>
    </row>
    <row r="21392">
      <c r="A21392" s="101"/>
      <c r="B21392" s="90"/>
      <c r="C21392" s="90"/>
    </row>
    <row r="21393">
      <c r="A21393" s="101"/>
      <c r="B21393" s="90"/>
      <c r="C21393" s="90"/>
    </row>
    <row r="21394">
      <c r="A21394" s="101"/>
      <c r="B21394" s="90"/>
      <c r="C21394" s="90"/>
    </row>
    <row r="21395">
      <c r="A21395" s="101"/>
      <c r="B21395" s="90"/>
      <c r="C21395" s="90"/>
    </row>
    <row r="21396">
      <c r="A21396" s="101"/>
      <c r="B21396" s="90"/>
      <c r="C21396" s="90"/>
    </row>
    <row r="21397">
      <c r="A21397" s="101"/>
      <c r="B21397" s="90"/>
      <c r="C21397" s="90"/>
    </row>
    <row r="21398">
      <c r="A21398" s="101"/>
      <c r="B21398" s="90"/>
      <c r="C21398" s="90"/>
    </row>
    <row r="21399">
      <c r="A21399" s="101"/>
      <c r="B21399" s="90"/>
      <c r="C21399" s="90"/>
    </row>
    <row r="21400">
      <c r="A21400" s="101"/>
      <c r="B21400" s="90"/>
      <c r="C21400" s="90"/>
    </row>
    <row r="21401">
      <c r="A21401" s="101"/>
      <c r="B21401" s="90"/>
      <c r="C21401" s="90"/>
    </row>
    <row r="21402">
      <c r="A21402" s="101"/>
      <c r="B21402" s="90"/>
      <c r="C21402" s="90"/>
    </row>
    <row r="21403">
      <c r="A21403" s="101"/>
      <c r="B21403" s="90"/>
      <c r="C21403" s="90"/>
    </row>
    <row r="21404">
      <c r="A21404" s="101"/>
      <c r="B21404" s="90"/>
      <c r="C21404" s="90"/>
    </row>
    <row r="21405">
      <c r="A21405" s="101"/>
      <c r="B21405" s="90"/>
      <c r="C21405" s="90"/>
    </row>
    <row r="21406">
      <c r="A21406" s="101"/>
      <c r="B21406" s="90"/>
      <c r="C21406" s="90"/>
    </row>
    <row r="21407">
      <c r="A21407" s="101"/>
      <c r="B21407" s="90"/>
      <c r="C21407" s="90"/>
    </row>
    <row r="21408">
      <c r="A21408" s="101"/>
      <c r="B21408" s="90"/>
      <c r="C21408" s="90"/>
    </row>
    <row r="21409">
      <c r="A21409" s="101"/>
      <c r="B21409" s="90"/>
      <c r="C21409" s="90"/>
    </row>
    <row r="21410">
      <c r="A21410" s="101"/>
      <c r="B21410" s="90"/>
      <c r="C21410" s="90"/>
    </row>
    <row r="21411">
      <c r="A21411" s="101"/>
      <c r="B21411" s="90"/>
      <c r="C21411" s="90"/>
    </row>
    <row r="21412">
      <c r="A21412" s="101"/>
      <c r="B21412" s="90"/>
      <c r="C21412" s="90"/>
    </row>
    <row r="21413">
      <c r="A21413" s="101"/>
      <c r="B21413" s="90"/>
      <c r="C21413" s="90"/>
    </row>
    <row r="21414">
      <c r="A21414" s="101"/>
      <c r="B21414" s="90"/>
      <c r="C21414" s="90"/>
    </row>
    <row r="21415">
      <c r="A21415" s="101"/>
      <c r="B21415" s="90"/>
      <c r="C21415" s="90"/>
    </row>
    <row r="21416">
      <c r="A21416" s="101"/>
      <c r="B21416" s="90"/>
      <c r="C21416" s="90"/>
    </row>
    <row r="21417">
      <c r="A21417" s="101"/>
      <c r="B21417" s="90"/>
      <c r="C21417" s="90"/>
    </row>
    <row r="21418">
      <c r="A21418" s="101"/>
      <c r="B21418" s="90"/>
      <c r="C21418" s="90"/>
    </row>
    <row r="21419">
      <c r="A21419" s="101"/>
      <c r="B21419" s="90"/>
      <c r="C21419" s="90"/>
    </row>
    <row r="21420">
      <c r="A21420" s="101"/>
      <c r="B21420" s="90"/>
      <c r="C21420" s="90"/>
    </row>
    <row r="21421">
      <c r="A21421" s="101"/>
      <c r="B21421" s="90"/>
      <c r="C21421" s="90"/>
    </row>
    <row r="21422">
      <c r="A21422" s="101"/>
      <c r="B21422" s="90"/>
      <c r="C21422" s="90"/>
    </row>
    <row r="21423">
      <c r="A21423" s="101"/>
      <c r="B21423" s="90"/>
      <c r="C21423" s="90"/>
    </row>
    <row r="21424">
      <c r="A21424" s="101"/>
      <c r="B21424" s="90"/>
      <c r="C21424" s="90"/>
    </row>
    <row r="21425">
      <c r="A21425" s="101"/>
      <c r="B21425" s="90"/>
      <c r="C21425" s="90"/>
    </row>
    <row r="21426">
      <c r="A21426" s="101"/>
      <c r="B21426" s="90"/>
      <c r="C21426" s="90"/>
    </row>
    <row r="21427">
      <c r="A21427" s="101"/>
      <c r="B21427" s="90"/>
      <c r="C21427" s="90"/>
    </row>
    <row r="21428">
      <c r="A21428" s="101"/>
      <c r="B21428" s="90"/>
      <c r="C21428" s="90"/>
    </row>
    <row r="21429">
      <c r="A21429" s="101"/>
      <c r="B21429" s="90"/>
      <c r="C21429" s="90"/>
    </row>
    <row r="21430">
      <c r="A21430" s="101"/>
      <c r="B21430" s="90"/>
      <c r="C21430" s="90"/>
    </row>
    <row r="21431">
      <c r="A21431" s="101"/>
      <c r="B21431" s="90"/>
      <c r="C21431" s="90"/>
    </row>
    <row r="21432">
      <c r="A21432" s="101"/>
      <c r="B21432" s="90"/>
      <c r="C21432" s="90"/>
    </row>
    <row r="21433">
      <c r="A21433" s="101"/>
      <c r="B21433" s="90"/>
      <c r="C21433" s="90"/>
    </row>
    <row r="21434">
      <c r="A21434" s="101"/>
      <c r="B21434" s="90"/>
      <c r="C21434" s="90"/>
    </row>
    <row r="21435">
      <c r="A21435" s="101"/>
      <c r="B21435" s="90"/>
      <c r="C21435" s="90"/>
    </row>
    <row r="21436">
      <c r="A21436" s="101"/>
      <c r="B21436" s="90"/>
      <c r="C21436" s="90"/>
    </row>
    <row r="21437">
      <c r="A21437" s="101"/>
      <c r="B21437" s="90"/>
      <c r="C21437" s="90"/>
    </row>
    <row r="21438">
      <c r="A21438" s="101"/>
      <c r="B21438" s="90"/>
      <c r="C21438" s="90"/>
    </row>
    <row r="21439">
      <c r="A21439" s="101"/>
      <c r="B21439" s="90"/>
      <c r="C21439" s="90"/>
    </row>
    <row r="21440">
      <c r="A21440" s="101"/>
      <c r="B21440" s="90"/>
      <c r="C21440" s="90"/>
    </row>
    <row r="21441">
      <c r="A21441" s="101"/>
      <c r="B21441" s="90"/>
      <c r="C21441" s="90"/>
    </row>
    <row r="21442">
      <c r="A21442" s="101"/>
      <c r="B21442" s="90"/>
      <c r="C21442" s="90"/>
    </row>
    <row r="21443">
      <c r="A21443" s="101"/>
      <c r="B21443" s="90"/>
      <c r="C21443" s="90"/>
    </row>
    <row r="21444">
      <c r="A21444" s="101"/>
      <c r="B21444" s="90"/>
      <c r="C21444" s="90"/>
    </row>
    <row r="21445">
      <c r="A21445" s="101"/>
      <c r="B21445" s="90"/>
      <c r="C21445" s="90"/>
    </row>
    <row r="21446">
      <c r="A21446" s="101"/>
      <c r="B21446" s="90"/>
      <c r="C21446" s="90"/>
    </row>
    <row r="21447">
      <c r="A21447" s="101"/>
      <c r="B21447" s="90"/>
      <c r="C21447" s="90"/>
    </row>
    <row r="21448">
      <c r="A21448" s="101"/>
      <c r="B21448" s="90"/>
      <c r="C21448" s="90"/>
    </row>
    <row r="21449">
      <c r="A21449" s="101"/>
      <c r="B21449" s="90"/>
      <c r="C21449" s="90"/>
    </row>
    <row r="21450">
      <c r="A21450" s="101"/>
      <c r="B21450" s="90"/>
      <c r="C21450" s="90"/>
    </row>
    <row r="21451">
      <c r="A21451" s="101"/>
      <c r="B21451" s="90"/>
      <c r="C21451" s="90"/>
    </row>
    <row r="21452">
      <c r="A21452" s="101"/>
      <c r="B21452" s="90"/>
      <c r="C21452" s="90"/>
    </row>
    <row r="21453">
      <c r="A21453" s="101"/>
      <c r="B21453" s="90"/>
      <c r="C21453" s="90"/>
    </row>
    <row r="21454">
      <c r="A21454" s="101"/>
      <c r="B21454" s="90"/>
      <c r="C21454" s="90"/>
    </row>
    <row r="21455">
      <c r="A21455" s="101"/>
      <c r="B21455" s="90"/>
      <c r="C21455" s="90"/>
    </row>
    <row r="21456">
      <c r="A21456" s="101"/>
      <c r="B21456" s="90"/>
      <c r="C21456" s="90"/>
    </row>
    <row r="21457">
      <c r="A21457" s="101"/>
      <c r="B21457" s="90"/>
      <c r="C21457" s="90"/>
    </row>
    <row r="21458">
      <c r="A21458" s="101"/>
      <c r="B21458" s="90"/>
      <c r="C21458" s="90"/>
    </row>
    <row r="21459">
      <c r="A21459" s="101"/>
      <c r="B21459" s="90"/>
      <c r="C21459" s="90"/>
    </row>
    <row r="21460">
      <c r="A21460" s="101"/>
      <c r="B21460" s="90"/>
      <c r="C21460" s="90"/>
    </row>
    <row r="21461">
      <c r="A21461" s="101"/>
      <c r="B21461" s="90"/>
      <c r="C21461" s="90"/>
    </row>
    <row r="21462">
      <c r="A21462" s="101"/>
      <c r="B21462" s="90"/>
      <c r="C21462" s="90"/>
    </row>
    <row r="21463">
      <c r="A21463" s="101"/>
      <c r="B21463" s="90"/>
      <c r="C21463" s="90"/>
    </row>
    <row r="21464">
      <c r="A21464" s="101"/>
      <c r="B21464" s="90"/>
      <c r="C21464" s="90"/>
    </row>
    <row r="21465">
      <c r="A21465" s="101"/>
      <c r="B21465" s="90"/>
      <c r="C21465" s="90"/>
    </row>
    <row r="21466">
      <c r="A21466" s="101"/>
      <c r="B21466" s="90"/>
      <c r="C21466" s="90"/>
    </row>
    <row r="21467">
      <c r="A21467" s="101"/>
      <c r="B21467" s="90"/>
      <c r="C21467" s="90"/>
    </row>
    <row r="21468">
      <c r="A21468" s="101"/>
      <c r="B21468" s="90"/>
      <c r="C21468" s="90"/>
    </row>
    <row r="21469">
      <c r="A21469" s="101"/>
      <c r="B21469" s="90"/>
      <c r="C21469" s="90"/>
    </row>
    <row r="21470">
      <c r="A21470" s="101"/>
      <c r="B21470" s="90"/>
      <c r="C21470" s="90"/>
    </row>
    <row r="21471">
      <c r="A21471" s="101"/>
      <c r="B21471" s="90"/>
      <c r="C21471" s="90"/>
    </row>
    <row r="21472">
      <c r="A21472" s="101"/>
      <c r="B21472" s="90"/>
      <c r="C21472" s="90"/>
    </row>
    <row r="21473">
      <c r="A21473" s="101"/>
      <c r="B21473" s="90"/>
      <c r="C21473" s="90"/>
    </row>
    <row r="21474">
      <c r="A21474" s="101"/>
      <c r="B21474" s="90"/>
      <c r="C21474" s="90"/>
    </row>
    <row r="21475">
      <c r="A21475" s="101"/>
      <c r="B21475" s="90"/>
      <c r="C21475" s="90"/>
    </row>
    <row r="21476">
      <c r="A21476" s="101"/>
      <c r="B21476" s="90"/>
      <c r="C21476" s="90"/>
    </row>
    <row r="21477">
      <c r="A21477" s="101"/>
      <c r="B21477" s="90"/>
      <c r="C21477" s="90"/>
    </row>
    <row r="21478">
      <c r="A21478" s="101"/>
      <c r="B21478" s="90"/>
      <c r="C21478" s="90"/>
    </row>
    <row r="21479">
      <c r="A21479" s="101"/>
      <c r="B21479" s="90"/>
      <c r="C21479" s="90"/>
    </row>
    <row r="21480">
      <c r="A21480" s="101"/>
      <c r="B21480" s="90"/>
      <c r="C21480" s="90"/>
    </row>
    <row r="21481">
      <c r="A21481" s="101"/>
      <c r="B21481" s="90"/>
      <c r="C21481" s="90"/>
    </row>
    <row r="21482">
      <c r="A21482" s="101"/>
      <c r="B21482" s="90"/>
      <c r="C21482" s="90"/>
    </row>
    <row r="21483">
      <c r="A21483" s="101"/>
      <c r="B21483" s="90"/>
      <c r="C21483" s="90"/>
    </row>
    <row r="21484">
      <c r="A21484" s="101"/>
      <c r="B21484" s="90"/>
      <c r="C21484" s="90"/>
    </row>
    <row r="21485">
      <c r="A21485" s="101"/>
      <c r="B21485" s="90"/>
      <c r="C21485" s="90"/>
    </row>
    <row r="21486">
      <c r="A21486" s="101"/>
      <c r="B21486" s="90"/>
      <c r="C21486" s="90"/>
    </row>
    <row r="21487">
      <c r="A21487" s="101"/>
      <c r="B21487" s="90"/>
      <c r="C21487" s="90"/>
    </row>
    <row r="21488">
      <c r="A21488" s="101"/>
      <c r="B21488" s="90"/>
      <c r="C21488" s="90"/>
    </row>
    <row r="21489">
      <c r="A21489" s="101"/>
      <c r="B21489" s="90"/>
      <c r="C21489" s="90"/>
    </row>
    <row r="21490">
      <c r="A21490" s="101"/>
      <c r="B21490" s="90"/>
      <c r="C21490" s="90"/>
    </row>
    <row r="21491">
      <c r="A21491" s="101"/>
      <c r="B21491" s="90"/>
      <c r="C21491" s="90"/>
    </row>
    <row r="21492">
      <c r="A21492" s="101"/>
      <c r="B21492" s="90"/>
      <c r="C21492" s="90"/>
    </row>
    <row r="21493">
      <c r="A21493" s="101"/>
      <c r="B21493" s="90"/>
      <c r="C21493" s="90"/>
    </row>
    <row r="21494">
      <c r="A21494" s="101"/>
      <c r="B21494" s="90"/>
      <c r="C21494" s="90"/>
    </row>
    <row r="21495">
      <c r="A21495" s="101"/>
      <c r="B21495" s="90"/>
      <c r="C21495" s="90"/>
    </row>
    <row r="21496">
      <c r="A21496" s="101"/>
      <c r="B21496" s="90"/>
      <c r="C21496" s="90"/>
    </row>
    <row r="21497">
      <c r="A21497" s="101"/>
      <c r="B21497" s="90"/>
      <c r="C21497" s="90"/>
    </row>
    <row r="21498">
      <c r="A21498" s="101"/>
      <c r="B21498" s="90"/>
      <c r="C21498" s="90"/>
    </row>
    <row r="21499">
      <c r="A21499" s="101"/>
      <c r="B21499" s="90"/>
      <c r="C21499" s="90"/>
    </row>
    <row r="21500">
      <c r="A21500" s="101"/>
      <c r="B21500" s="90"/>
      <c r="C21500" s="90"/>
    </row>
    <row r="21501">
      <c r="A21501" s="101"/>
      <c r="B21501" s="90"/>
      <c r="C21501" s="90"/>
    </row>
    <row r="21502">
      <c r="A21502" s="101"/>
      <c r="B21502" s="90"/>
      <c r="C21502" s="90"/>
    </row>
    <row r="21503">
      <c r="A21503" s="101"/>
      <c r="B21503" s="90"/>
      <c r="C21503" s="90"/>
    </row>
    <row r="21504">
      <c r="A21504" s="101"/>
      <c r="B21504" s="90"/>
      <c r="C21504" s="90"/>
    </row>
    <row r="21505">
      <c r="A21505" s="101"/>
      <c r="B21505" s="90"/>
      <c r="C21505" s="90"/>
    </row>
    <row r="21506">
      <c r="A21506" s="101"/>
      <c r="B21506" s="90"/>
      <c r="C21506" s="90"/>
    </row>
    <row r="21507">
      <c r="A21507" s="101"/>
      <c r="B21507" s="90"/>
      <c r="C21507" s="90"/>
    </row>
    <row r="21508">
      <c r="A21508" s="101"/>
      <c r="B21508" s="90"/>
      <c r="C21508" s="90"/>
    </row>
    <row r="21509">
      <c r="A21509" s="101"/>
      <c r="B21509" s="90"/>
      <c r="C21509" s="90"/>
    </row>
    <row r="21510">
      <c r="A21510" s="101"/>
      <c r="B21510" s="90"/>
      <c r="C21510" s="90"/>
    </row>
    <row r="21511">
      <c r="A21511" s="101"/>
      <c r="B21511" s="90"/>
      <c r="C21511" s="90"/>
    </row>
    <row r="21512">
      <c r="A21512" s="101"/>
      <c r="B21512" s="90"/>
      <c r="C21512" s="90"/>
    </row>
    <row r="21513">
      <c r="A21513" s="101"/>
      <c r="B21513" s="90"/>
      <c r="C21513" s="90"/>
    </row>
    <row r="21514">
      <c r="A21514" s="101"/>
      <c r="B21514" s="90"/>
      <c r="C21514" s="90"/>
    </row>
    <row r="21515">
      <c r="A21515" s="101"/>
      <c r="B21515" s="90"/>
      <c r="C21515" s="90"/>
    </row>
    <row r="21516">
      <c r="A21516" s="101"/>
      <c r="B21516" s="90"/>
      <c r="C21516" s="90"/>
    </row>
    <row r="21517">
      <c r="A21517" s="101"/>
      <c r="B21517" s="90"/>
      <c r="C21517" s="90"/>
    </row>
    <row r="21518">
      <c r="A21518" s="101"/>
      <c r="B21518" s="90"/>
      <c r="C21518" s="90"/>
    </row>
    <row r="21519">
      <c r="A21519" s="101"/>
      <c r="B21519" s="90"/>
      <c r="C21519" s="90"/>
    </row>
    <row r="21520">
      <c r="A21520" s="101"/>
      <c r="B21520" s="90"/>
      <c r="C21520" s="90"/>
    </row>
    <row r="21521">
      <c r="A21521" s="101"/>
      <c r="B21521" s="90"/>
      <c r="C21521" s="90"/>
    </row>
    <row r="21522">
      <c r="A21522" s="101"/>
      <c r="B21522" s="90"/>
      <c r="C21522" s="90"/>
    </row>
    <row r="21523">
      <c r="A21523" s="101"/>
      <c r="B21523" s="90"/>
      <c r="C21523" s="90"/>
    </row>
    <row r="21524">
      <c r="A21524" s="101"/>
      <c r="B21524" s="90"/>
      <c r="C21524" s="90"/>
    </row>
    <row r="21525">
      <c r="A21525" s="101"/>
      <c r="B21525" s="90"/>
      <c r="C21525" s="90"/>
    </row>
    <row r="21526">
      <c r="A21526" s="101"/>
      <c r="B21526" s="90"/>
      <c r="C21526" s="90"/>
    </row>
    <row r="21527">
      <c r="A21527" s="101"/>
      <c r="B21527" s="90"/>
      <c r="C21527" s="90"/>
    </row>
    <row r="21528">
      <c r="A21528" s="101"/>
      <c r="B21528" s="90"/>
      <c r="C21528" s="90"/>
    </row>
    <row r="21529">
      <c r="A21529" s="101"/>
      <c r="B21529" s="90"/>
      <c r="C21529" s="90"/>
    </row>
    <row r="21530">
      <c r="A21530" s="101"/>
      <c r="B21530" s="90"/>
      <c r="C21530" s="90"/>
    </row>
    <row r="21531">
      <c r="A21531" s="101"/>
      <c r="B21531" s="90"/>
      <c r="C21531" s="90"/>
    </row>
    <row r="21532">
      <c r="A21532" s="101"/>
      <c r="B21532" s="90"/>
      <c r="C21532" s="90"/>
    </row>
    <row r="21533">
      <c r="A21533" s="101"/>
      <c r="B21533" s="90"/>
      <c r="C21533" s="90"/>
    </row>
    <row r="21534">
      <c r="A21534" s="101"/>
      <c r="B21534" s="90"/>
      <c r="C21534" s="90"/>
    </row>
    <row r="21535">
      <c r="A21535" s="101"/>
      <c r="B21535" s="90"/>
      <c r="C21535" s="90"/>
    </row>
    <row r="21536">
      <c r="A21536" s="101"/>
      <c r="B21536" s="90"/>
      <c r="C21536" s="90"/>
    </row>
    <row r="21537">
      <c r="A21537" s="101"/>
      <c r="B21537" s="90"/>
      <c r="C21537" s="90"/>
    </row>
    <row r="21538">
      <c r="A21538" s="101"/>
      <c r="B21538" s="90"/>
      <c r="C21538" s="90"/>
    </row>
    <row r="21539">
      <c r="A21539" s="101"/>
      <c r="B21539" s="90"/>
      <c r="C21539" s="90"/>
    </row>
    <row r="21540">
      <c r="A21540" s="101"/>
      <c r="B21540" s="90"/>
      <c r="C21540" s="90"/>
    </row>
    <row r="21541">
      <c r="A21541" s="101"/>
      <c r="B21541" s="90"/>
      <c r="C21541" s="90"/>
    </row>
    <row r="21542">
      <c r="A21542" s="101"/>
      <c r="B21542" s="90"/>
      <c r="C21542" s="90"/>
    </row>
    <row r="21543">
      <c r="A21543" s="101"/>
      <c r="B21543" s="90"/>
      <c r="C21543" s="90"/>
    </row>
    <row r="21544">
      <c r="A21544" s="101"/>
      <c r="B21544" s="90"/>
      <c r="C21544" s="90"/>
    </row>
    <row r="21545">
      <c r="A21545" s="101"/>
      <c r="B21545" s="90"/>
      <c r="C21545" s="90"/>
    </row>
    <row r="21546">
      <c r="A21546" s="101"/>
      <c r="B21546" s="90"/>
      <c r="C21546" s="90"/>
    </row>
    <row r="21547">
      <c r="A21547" s="101"/>
      <c r="B21547" s="90"/>
      <c r="C21547" s="90"/>
    </row>
    <row r="21548">
      <c r="A21548" s="101"/>
      <c r="B21548" s="90"/>
      <c r="C21548" s="90"/>
    </row>
    <row r="21549">
      <c r="A21549" s="101"/>
      <c r="B21549" s="90"/>
      <c r="C21549" s="90"/>
    </row>
    <row r="21550">
      <c r="A21550" s="101"/>
      <c r="B21550" s="90"/>
      <c r="C21550" s="90"/>
    </row>
    <row r="21551">
      <c r="A21551" s="101"/>
      <c r="B21551" s="90"/>
      <c r="C21551" s="90"/>
    </row>
    <row r="21552">
      <c r="A21552" s="101"/>
      <c r="B21552" s="90"/>
      <c r="C21552" s="90"/>
    </row>
    <row r="21553">
      <c r="A21553" s="101"/>
      <c r="B21553" s="90"/>
      <c r="C21553" s="90"/>
    </row>
    <row r="21554">
      <c r="A21554" s="101"/>
      <c r="B21554" s="90"/>
      <c r="C21554" s="90"/>
    </row>
    <row r="21555">
      <c r="A21555" s="101"/>
      <c r="B21555" s="90"/>
      <c r="C21555" s="90"/>
    </row>
    <row r="21556">
      <c r="A21556" s="101"/>
      <c r="B21556" s="90"/>
      <c r="C21556" s="90"/>
    </row>
    <row r="21557">
      <c r="A21557" s="101"/>
      <c r="B21557" s="90"/>
      <c r="C21557" s="90"/>
    </row>
    <row r="21558">
      <c r="A21558" s="101"/>
      <c r="B21558" s="90"/>
      <c r="C21558" s="90"/>
    </row>
    <row r="21559">
      <c r="A21559" s="101"/>
      <c r="B21559" s="90"/>
      <c r="C21559" s="90"/>
    </row>
    <row r="21560">
      <c r="A21560" s="101"/>
      <c r="B21560" s="90"/>
      <c r="C21560" s="90"/>
    </row>
    <row r="21561">
      <c r="A21561" s="101"/>
      <c r="B21561" s="90"/>
      <c r="C21561" s="90"/>
    </row>
    <row r="21562">
      <c r="A21562" s="101"/>
      <c r="B21562" s="90"/>
      <c r="C21562" s="90"/>
    </row>
    <row r="21563">
      <c r="A21563" s="101"/>
      <c r="B21563" s="90"/>
      <c r="C21563" s="90"/>
    </row>
    <row r="21564">
      <c r="A21564" s="101"/>
      <c r="B21564" s="90"/>
      <c r="C21564" s="90"/>
    </row>
    <row r="21565">
      <c r="A21565" s="101"/>
      <c r="B21565" s="90"/>
      <c r="C21565" s="90"/>
    </row>
    <row r="21566">
      <c r="A21566" s="101"/>
      <c r="B21566" s="90"/>
      <c r="C21566" s="90"/>
    </row>
    <row r="21567">
      <c r="A21567" s="101"/>
      <c r="B21567" s="90"/>
      <c r="C21567" s="90"/>
    </row>
    <row r="21568">
      <c r="A21568" s="101"/>
      <c r="B21568" s="90"/>
      <c r="C21568" s="90"/>
    </row>
    <row r="21569">
      <c r="A21569" s="101"/>
      <c r="B21569" s="90"/>
      <c r="C21569" s="90"/>
    </row>
    <row r="21570">
      <c r="A21570" s="101"/>
      <c r="B21570" s="90"/>
      <c r="C21570" s="90"/>
    </row>
    <row r="21571">
      <c r="A21571" s="101"/>
      <c r="B21571" s="90"/>
      <c r="C21571" s="90"/>
    </row>
    <row r="21572">
      <c r="A21572" s="101"/>
      <c r="B21572" s="90"/>
      <c r="C21572" s="90"/>
    </row>
    <row r="21573">
      <c r="A21573" s="101"/>
      <c r="B21573" s="90"/>
      <c r="C21573" s="90"/>
    </row>
    <row r="21574">
      <c r="A21574" s="101"/>
      <c r="B21574" s="90"/>
      <c r="C21574" s="90"/>
    </row>
    <row r="21575">
      <c r="A21575" s="101"/>
      <c r="B21575" s="90"/>
      <c r="C21575" s="90"/>
    </row>
    <row r="21576">
      <c r="A21576" s="101"/>
      <c r="B21576" s="90"/>
      <c r="C21576" s="90"/>
    </row>
    <row r="21577">
      <c r="A21577" s="101"/>
      <c r="B21577" s="90"/>
      <c r="C21577" s="90"/>
    </row>
    <row r="21578">
      <c r="A21578" s="101"/>
      <c r="B21578" s="90"/>
      <c r="C21578" s="90"/>
    </row>
    <row r="21579">
      <c r="A21579" s="101"/>
      <c r="B21579" s="90"/>
      <c r="C21579" s="90"/>
    </row>
    <row r="21580">
      <c r="A21580" s="101"/>
      <c r="B21580" s="90"/>
      <c r="C21580" s="90"/>
    </row>
    <row r="21581">
      <c r="A21581" s="101"/>
      <c r="B21581" s="90"/>
      <c r="C21581" s="90"/>
    </row>
    <row r="21582">
      <c r="A21582" s="101"/>
      <c r="B21582" s="90"/>
      <c r="C21582" s="90"/>
    </row>
    <row r="21583">
      <c r="A21583" s="101"/>
      <c r="B21583" s="90"/>
      <c r="C21583" s="90"/>
    </row>
    <row r="21584">
      <c r="A21584" s="101"/>
      <c r="B21584" s="90"/>
      <c r="C21584" s="90"/>
    </row>
    <row r="21585">
      <c r="A21585" s="101"/>
      <c r="B21585" s="90"/>
      <c r="C21585" s="90"/>
    </row>
    <row r="21586">
      <c r="A21586" s="101"/>
      <c r="B21586" s="90"/>
      <c r="C21586" s="90"/>
    </row>
    <row r="21587">
      <c r="A21587" s="101"/>
      <c r="B21587" s="90"/>
      <c r="C21587" s="90"/>
    </row>
    <row r="21588">
      <c r="A21588" s="101"/>
      <c r="B21588" s="90"/>
      <c r="C21588" s="90"/>
    </row>
    <row r="21589">
      <c r="A21589" s="101"/>
      <c r="B21589" s="90"/>
      <c r="C21589" s="90"/>
    </row>
    <row r="21590">
      <c r="A21590" s="101"/>
      <c r="B21590" s="90"/>
      <c r="C21590" s="90"/>
    </row>
    <row r="21591">
      <c r="A21591" s="101"/>
      <c r="B21591" s="90"/>
      <c r="C21591" s="90"/>
    </row>
    <row r="21592">
      <c r="A21592" s="101"/>
      <c r="B21592" s="90"/>
      <c r="C21592" s="90"/>
    </row>
    <row r="21593">
      <c r="A21593" s="101"/>
      <c r="B21593" s="90"/>
      <c r="C21593" s="90"/>
    </row>
    <row r="21594">
      <c r="A21594" s="101"/>
      <c r="B21594" s="90"/>
      <c r="C21594" s="90"/>
    </row>
    <row r="21595">
      <c r="A21595" s="101"/>
      <c r="B21595" s="90"/>
      <c r="C21595" s="90"/>
    </row>
    <row r="21596">
      <c r="A21596" s="101"/>
      <c r="B21596" s="90"/>
      <c r="C21596" s="90"/>
    </row>
    <row r="21597">
      <c r="A21597" s="101"/>
      <c r="B21597" s="90"/>
      <c r="C21597" s="90"/>
    </row>
    <row r="21598">
      <c r="A21598" s="101"/>
      <c r="B21598" s="90"/>
      <c r="C21598" s="90"/>
    </row>
    <row r="21599">
      <c r="A21599" s="101"/>
      <c r="B21599" s="90"/>
      <c r="C21599" s="90"/>
    </row>
    <row r="21600">
      <c r="A21600" s="101"/>
      <c r="B21600" s="90"/>
      <c r="C21600" s="90"/>
    </row>
    <row r="21601">
      <c r="A21601" s="101"/>
      <c r="B21601" s="90"/>
      <c r="C21601" s="90"/>
    </row>
    <row r="21602">
      <c r="A21602" s="101"/>
      <c r="B21602" s="90"/>
      <c r="C21602" s="90"/>
    </row>
    <row r="21603">
      <c r="A21603" s="101"/>
      <c r="B21603" s="90"/>
      <c r="C21603" s="90"/>
    </row>
    <row r="21604">
      <c r="A21604" s="101"/>
      <c r="B21604" s="90"/>
      <c r="C21604" s="90"/>
    </row>
    <row r="21605">
      <c r="A21605" s="101"/>
      <c r="B21605" s="90"/>
      <c r="C21605" s="90"/>
    </row>
    <row r="21606">
      <c r="A21606" s="101"/>
      <c r="B21606" s="90"/>
      <c r="C21606" s="90"/>
    </row>
    <row r="21607">
      <c r="A21607" s="101"/>
      <c r="B21607" s="90"/>
      <c r="C21607" s="90"/>
    </row>
    <row r="21608">
      <c r="A21608" s="101"/>
      <c r="B21608" s="90"/>
      <c r="C21608" s="90"/>
    </row>
    <row r="21609">
      <c r="A21609" s="101"/>
      <c r="B21609" s="90"/>
      <c r="C21609" s="90"/>
    </row>
    <row r="21610">
      <c r="A21610" s="101"/>
      <c r="B21610" s="90"/>
      <c r="C21610" s="90"/>
    </row>
    <row r="21611">
      <c r="A21611" s="101"/>
      <c r="B21611" s="90"/>
      <c r="C21611" s="90"/>
    </row>
    <row r="21612">
      <c r="A21612" s="101"/>
      <c r="B21612" s="90"/>
      <c r="C21612" s="90"/>
    </row>
    <row r="21613">
      <c r="A21613" s="101"/>
      <c r="B21613" s="90"/>
      <c r="C21613" s="90"/>
    </row>
    <row r="21614">
      <c r="A21614" s="101"/>
      <c r="B21614" s="90"/>
      <c r="C21614" s="90"/>
    </row>
    <row r="21615">
      <c r="A21615" s="101"/>
      <c r="B21615" s="90"/>
      <c r="C21615" s="90"/>
    </row>
    <row r="21616">
      <c r="A21616" s="101"/>
      <c r="B21616" s="90"/>
      <c r="C21616" s="90"/>
    </row>
    <row r="21617">
      <c r="A21617" s="101"/>
      <c r="B21617" s="90"/>
      <c r="C21617" s="90"/>
    </row>
    <row r="21618">
      <c r="A21618" s="101"/>
      <c r="B21618" s="90"/>
      <c r="C21618" s="90"/>
    </row>
    <row r="21619">
      <c r="A21619" s="101"/>
      <c r="B21619" s="90"/>
      <c r="C21619" s="90"/>
    </row>
    <row r="21620">
      <c r="A21620" s="101"/>
      <c r="B21620" s="90"/>
      <c r="C21620" s="90"/>
    </row>
    <row r="21621">
      <c r="A21621" s="101"/>
      <c r="B21621" s="90"/>
      <c r="C21621" s="90"/>
    </row>
    <row r="21622">
      <c r="A21622" s="101"/>
      <c r="B21622" s="90"/>
      <c r="C21622" s="90"/>
    </row>
    <row r="21623">
      <c r="A21623" s="101"/>
      <c r="B21623" s="90"/>
      <c r="C21623" s="90"/>
    </row>
    <row r="21624">
      <c r="A21624" s="101"/>
      <c r="B21624" s="90"/>
      <c r="C21624" s="90"/>
    </row>
    <row r="21625">
      <c r="A21625" s="101"/>
      <c r="B21625" s="90"/>
      <c r="C21625" s="90"/>
    </row>
    <row r="21626">
      <c r="A21626" s="101"/>
      <c r="B21626" s="90"/>
      <c r="C21626" s="90"/>
    </row>
    <row r="21627">
      <c r="A21627" s="101"/>
      <c r="B21627" s="90"/>
      <c r="C21627" s="90"/>
    </row>
    <row r="21628">
      <c r="A21628" s="101"/>
      <c r="B21628" s="90"/>
      <c r="C21628" s="90"/>
    </row>
    <row r="21629">
      <c r="A21629" s="101"/>
      <c r="B21629" s="90"/>
      <c r="C21629" s="90"/>
    </row>
    <row r="21630">
      <c r="A21630" s="101"/>
      <c r="B21630" s="90"/>
      <c r="C21630" s="90"/>
    </row>
    <row r="21631">
      <c r="A21631" s="101"/>
      <c r="B21631" s="90"/>
      <c r="C21631" s="90"/>
    </row>
    <row r="21632">
      <c r="A21632" s="101"/>
      <c r="B21632" s="90"/>
      <c r="C21632" s="90"/>
    </row>
    <row r="21633">
      <c r="A21633" s="101"/>
      <c r="B21633" s="90"/>
      <c r="C21633" s="90"/>
    </row>
    <row r="21634">
      <c r="A21634" s="101"/>
      <c r="B21634" s="90"/>
      <c r="C21634" s="90"/>
    </row>
    <row r="21635">
      <c r="A21635" s="101"/>
      <c r="B21635" s="90"/>
      <c r="C21635" s="90"/>
    </row>
    <row r="21636">
      <c r="A21636" s="101"/>
      <c r="B21636" s="90"/>
      <c r="C21636" s="90"/>
    </row>
    <row r="21637">
      <c r="A21637" s="101"/>
      <c r="B21637" s="90"/>
      <c r="C21637" s="90"/>
    </row>
    <row r="21638">
      <c r="A21638" s="101"/>
      <c r="B21638" s="90"/>
      <c r="C21638" s="90"/>
    </row>
    <row r="21639">
      <c r="A21639" s="101"/>
      <c r="B21639" s="90"/>
      <c r="C21639" s="90"/>
    </row>
    <row r="21640">
      <c r="A21640" s="101"/>
      <c r="B21640" s="90"/>
      <c r="C21640" s="90"/>
    </row>
    <row r="21641">
      <c r="A21641" s="101"/>
      <c r="B21641" s="90"/>
      <c r="C21641" s="90"/>
    </row>
    <row r="21642">
      <c r="A21642" s="101"/>
      <c r="B21642" s="90"/>
      <c r="C21642" s="90"/>
    </row>
    <row r="21643">
      <c r="A21643" s="101"/>
      <c r="B21643" s="90"/>
      <c r="C21643" s="90"/>
    </row>
    <row r="21644">
      <c r="A21644" s="101"/>
      <c r="B21644" s="90"/>
      <c r="C21644" s="90"/>
    </row>
    <row r="21645">
      <c r="A21645" s="101"/>
      <c r="B21645" s="90"/>
      <c r="C21645" s="90"/>
    </row>
    <row r="21646">
      <c r="A21646" s="101"/>
      <c r="B21646" s="90"/>
      <c r="C21646" s="90"/>
    </row>
    <row r="21647">
      <c r="A21647" s="101"/>
      <c r="B21647" s="90"/>
      <c r="C21647" s="90"/>
    </row>
    <row r="21648">
      <c r="A21648" s="101"/>
      <c r="B21648" s="90"/>
      <c r="C21648" s="90"/>
    </row>
    <row r="21649">
      <c r="A21649" s="101"/>
      <c r="B21649" s="90"/>
      <c r="C21649" s="90"/>
    </row>
    <row r="21650">
      <c r="A21650" s="101"/>
      <c r="B21650" s="90"/>
      <c r="C21650" s="90"/>
    </row>
    <row r="21651">
      <c r="A21651" s="101"/>
      <c r="B21651" s="90"/>
      <c r="C21651" s="90"/>
    </row>
    <row r="21652">
      <c r="A21652" s="101"/>
      <c r="B21652" s="90"/>
      <c r="C21652" s="90"/>
    </row>
    <row r="21653">
      <c r="A21653" s="101"/>
      <c r="B21653" s="90"/>
      <c r="C21653" s="90"/>
    </row>
    <row r="21654">
      <c r="A21654" s="101"/>
      <c r="B21654" s="90"/>
      <c r="C21654" s="90"/>
    </row>
    <row r="21655">
      <c r="A21655" s="101"/>
      <c r="B21655" s="90"/>
      <c r="C21655" s="90"/>
    </row>
    <row r="21656">
      <c r="A21656" s="101"/>
      <c r="B21656" s="90"/>
      <c r="C21656" s="90"/>
    </row>
    <row r="21657">
      <c r="A21657" s="101"/>
      <c r="B21657" s="90"/>
      <c r="C21657" s="90"/>
    </row>
    <row r="21658">
      <c r="A21658" s="101"/>
      <c r="B21658" s="90"/>
      <c r="C21658" s="90"/>
    </row>
    <row r="21659">
      <c r="A21659" s="101"/>
      <c r="B21659" s="90"/>
      <c r="C21659" s="90"/>
    </row>
    <row r="21660">
      <c r="A21660" s="101"/>
      <c r="B21660" s="90"/>
      <c r="C21660" s="90"/>
    </row>
    <row r="21661">
      <c r="A21661" s="101"/>
      <c r="B21661" s="90"/>
      <c r="C21661" s="90"/>
    </row>
    <row r="21662">
      <c r="A21662" s="101"/>
      <c r="B21662" s="90"/>
      <c r="C21662" s="90"/>
    </row>
    <row r="21663">
      <c r="A21663" s="101"/>
      <c r="B21663" s="90"/>
      <c r="C21663" s="90"/>
    </row>
    <row r="21664">
      <c r="A21664" s="101"/>
      <c r="B21664" s="90"/>
      <c r="C21664" s="90"/>
    </row>
    <row r="21665">
      <c r="A21665" s="101"/>
      <c r="B21665" s="90"/>
      <c r="C21665" s="90"/>
    </row>
    <row r="21666">
      <c r="A21666" s="101"/>
      <c r="B21666" s="90"/>
      <c r="C21666" s="90"/>
    </row>
    <row r="21667">
      <c r="A21667" s="101"/>
      <c r="B21667" s="90"/>
      <c r="C21667" s="90"/>
    </row>
    <row r="21668">
      <c r="A21668" s="101"/>
      <c r="B21668" s="90"/>
      <c r="C21668" s="90"/>
    </row>
    <row r="21669">
      <c r="A21669" s="101"/>
      <c r="B21669" s="90"/>
      <c r="C21669" s="90"/>
    </row>
    <row r="21670">
      <c r="A21670" s="101"/>
      <c r="B21670" s="90"/>
      <c r="C21670" s="90"/>
    </row>
    <row r="21671">
      <c r="A21671" s="101"/>
      <c r="B21671" s="90"/>
      <c r="C21671" s="90"/>
    </row>
    <row r="21672">
      <c r="A21672" s="101"/>
      <c r="B21672" s="90"/>
      <c r="C21672" s="90"/>
    </row>
    <row r="21673">
      <c r="A21673" s="101"/>
      <c r="B21673" s="90"/>
      <c r="C21673" s="90"/>
    </row>
    <row r="21674">
      <c r="A21674" s="101"/>
      <c r="B21674" s="90"/>
      <c r="C21674" s="90"/>
    </row>
    <row r="21675">
      <c r="A21675" s="101"/>
      <c r="B21675" s="90"/>
      <c r="C21675" s="90"/>
    </row>
    <row r="21676">
      <c r="A21676" s="101"/>
      <c r="B21676" s="90"/>
      <c r="C21676" s="90"/>
    </row>
    <row r="21677">
      <c r="A21677" s="101"/>
      <c r="B21677" s="90"/>
      <c r="C21677" s="90"/>
    </row>
    <row r="21678">
      <c r="A21678" s="101"/>
      <c r="B21678" s="90"/>
      <c r="C21678" s="90"/>
    </row>
    <row r="21679">
      <c r="A21679" s="101"/>
      <c r="B21679" s="90"/>
      <c r="C21679" s="90"/>
    </row>
    <row r="21680">
      <c r="A21680" s="101"/>
      <c r="B21680" s="90"/>
      <c r="C21680" s="90"/>
    </row>
    <row r="21681">
      <c r="A21681" s="101"/>
      <c r="B21681" s="90"/>
      <c r="C21681" s="90"/>
    </row>
    <row r="21682">
      <c r="A21682" s="101"/>
      <c r="B21682" s="90"/>
      <c r="C21682" s="90"/>
    </row>
    <row r="21683">
      <c r="A21683" s="101"/>
      <c r="B21683" s="90"/>
      <c r="C21683" s="90"/>
    </row>
    <row r="21684">
      <c r="A21684" s="101"/>
      <c r="B21684" s="90"/>
      <c r="C21684" s="90"/>
    </row>
    <row r="21685">
      <c r="A21685" s="101"/>
      <c r="B21685" s="90"/>
      <c r="C21685" s="90"/>
    </row>
    <row r="21686">
      <c r="A21686" s="101"/>
      <c r="B21686" s="90"/>
      <c r="C21686" s="90"/>
    </row>
    <row r="21687">
      <c r="A21687" s="101"/>
      <c r="B21687" s="90"/>
      <c r="C21687" s="90"/>
    </row>
    <row r="21688">
      <c r="A21688" s="101"/>
      <c r="B21688" s="90"/>
      <c r="C21688" s="90"/>
    </row>
    <row r="21689">
      <c r="A21689" s="101"/>
      <c r="B21689" s="90"/>
      <c r="C21689" s="90"/>
    </row>
    <row r="21690">
      <c r="A21690" s="101"/>
      <c r="B21690" s="90"/>
      <c r="C21690" s="90"/>
    </row>
    <row r="21691">
      <c r="A21691" s="101"/>
      <c r="B21691" s="90"/>
      <c r="C21691" s="90"/>
    </row>
    <row r="21692">
      <c r="A21692" s="101"/>
      <c r="B21692" s="90"/>
      <c r="C21692" s="90"/>
    </row>
    <row r="21693">
      <c r="A21693" s="101"/>
      <c r="B21693" s="90"/>
      <c r="C21693" s="90"/>
    </row>
    <row r="21694">
      <c r="A21694" s="101"/>
      <c r="B21694" s="90"/>
      <c r="C21694" s="90"/>
    </row>
    <row r="21695">
      <c r="A21695" s="101"/>
      <c r="B21695" s="90"/>
      <c r="C21695" s="90"/>
    </row>
    <row r="21696">
      <c r="A21696" s="101"/>
      <c r="B21696" s="90"/>
      <c r="C21696" s="90"/>
    </row>
    <row r="21697">
      <c r="A21697" s="101"/>
      <c r="B21697" s="90"/>
      <c r="C21697" s="90"/>
    </row>
    <row r="21698">
      <c r="A21698" s="101"/>
      <c r="B21698" s="90"/>
      <c r="C21698" s="90"/>
    </row>
    <row r="21699">
      <c r="A21699" s="101"/>
      <c r="B21699" s="90"/>
      <c r="C21699" s="90"/>
    </row>
    <row r="21700">
      <c r="A21700" s="101"/>
      <c r="B21700" s="90"/>
      <c r="C21700" s="90"/>
    </row>
    <row r="21701">
      <c r="A21701" s="101"/>
      <c r="B21701" s="90"/>
      <c r="C21701" s="90"/>
    </row>
    <row r="21702">
      <c r="A21702" s="101"/>
      <c r="B21702" s="90"/>
      <c r="C21702" s="90"/>
    </row>
    <row r="21703">
      <c r="A21703" s="101"/>
      <c r="B21703" s="90"/>
      <c r="C21703" s="90"/>
    </row>
    <row r="21704">
      <c r="A21704" s="101"/>
      <c r="B21704" s="90"/>
      <c r="C21704" s="90"/>
    </row>
    <row r="21705">
      <c r="A21705" s="101"/>
      <c r="B21705" s="90"/>
      <c r="C21705" s="90"/>
    </row>
    <row r="21706">
      <c r="A21706" s="101"/>
      <c r="B21706" s="90"/>
      <c r="C21706" s="90"/>
    </row>
    <row r="21707">
      <c r="A21707" s="101"/>
      <c r="B21707" s="90"/>
      <c r="C21707" s="90"/>
    </row>
    <row r="21708">
      <c r="A21708" s="101"/>
      <c r="B21708" s="90"/>
      <c r="C21708" s="90"/>
    </row>
    <row r="21709">
      <c r="A21709" s="101"/>
      <c r="B21709" s="90"/>
      <c r="C21709" s="90"/>
    </row>
    <row r="21710">
      <c r="A21710" s="101"/>
      <c r="B21710" s="90"/>
      <c r="C21710" s="90"/>
    </row>
    <row r="21711">
      <c r="A21711" s="101"/>
      <c r="B21711" s="90"/>
      <c r="C21711" s="90"/>
    </row>
    <row r="21712">
      <c r="A21712" s="101"/>
      <c r="B21712" s="90"/>
      <c r="C21712" s="90"/>
    </row>
    <row r="21713">
      <c r="A21713" s="101"/>
      <c r="B21713" s="90"/>
      <c r="C21713" s="90"/>
    </row>
    <row r="21714">
      <c r="A21714" s="101"/>
      <c r="B21714" s="90"/>
      <c r="C21714" s="90"/>
    </row>
    <row r="21715">
      <c r="A21715" s="101"/>
      <c r="B21715" s="90"/>
      <c r="C21715" s="90"/>
    </row>
    <row r="21716">
      <c r="A21716" s="101"/>
      <c r="B21716" s="90"/>
      <c r="C21716" s="90"/>
    </row>
    <row r="21717">
      <c r="A21717" s="101"/>
      <c r="B21717" s="90"/>
      <c r="C21717" s="90"/>
    </row>
    <row r="21718">
      <c r="A21718" s="101"/>
      <c r="B21718" s="90"/>
      <c r="C21718" s="90"/>
    </row>
    <row r="21719">
      <c r="A21719" s="101"/>
      <c r="B21719" s="90"/>
      <c r="C21719" s="90"/>
    </row>
    <row r="21720">
      <c r="A21720" s="101"/>
      <c r="B21720" s="90"/>
      <c r="C21720" s="90"/>
    </row>
    <row r="21721">
      <c r="A21721" s="101"/>
      <c r="B21721" s="90"/>
      <c r="C21721" s="90"/>
    </row>
    <row r="21722">
      <c r="A21722" s="101"/>
      <c r="B21722" s="90"/>
      <c r="C21722" s="90"/>
    </row>
    <row r="21723">
      <c r="A21723" s="101"/>
      <c r="B21723" s="90"/>
      <c r="C21723" s="90"/>
    </row>
    <row r="21724">
      <c r="A21724" s="101"/>
      <c r="B21724" s="90"/>
      <c r="C21724" s="90"/>
    </row>
    <row r="21725">
      <c r="A21725" s="101"/>
      <c r="B21725" s="90"/>
      <c r="C21725" s="90"/>
    </row>
    <row r="21726">
      <c r="A21726" s="101"/>
      <c r="B21726" s="90"/>
      <c r="C21726" s="90"/>
    </row>
    <row r="21727">
      <c r="A21727" s="101"/>
      <c r="B21727" s="90"/>
      <c r="C21727" s="90"/>
    </row>
    <row r="21728">
      <c r="A21728" s="101"/>
      <c r="B21728" s="90"/>
      <c r="C21728" s="90"/>
    </row>
    <row r="21729">
      <c r="A21729" s="101"/>
      <c r="B21729" s="90"/>
      <c r="C21729" s="90"/>
    </row>
    <row r="21730">
      <c r="A21730" s="101"/>
      <c r="B21730" s="90"/>
      <c r="C21730" s="90"/>
    </row>
    <row r="21731">
      <c r="A21731" s="101"/>
      <c r="B21731" s="90"/>
      <c r="C21731" s="90"/>
    </row>
    <row r="21732">
      <c r="A21732" s="101"/>
      <c r="B21732" s="90"/>
      <c r="C21732" s="90"/>
    </row>
    <row r="21733">
      <c r="A21733" s="101"/>
      <c r="B21733" s="90"/>
      <c r="C21733" s="90"/>
    </row>
    <row r="21734">
      <c r="A21734" s="101"/>
      <c r="B21734" s="90"/>
      <c r="C21734" s="90"/>
    </row>
    <row r="21735">
      <c r="A21735" s="101"/>
      <c r="B21735" s="90"/>
      <c r="C21735" s="90"/>
    </row>
    <row r="21736">
      <c r="A21736" s="101"/>
      <c r="B21736" s="90"/>
      <c r="C21736" s="90"/>
    </row>
    <row r="21737">
      <c r="A21737" s="101"/>
      <c r="B21737" s="90"/>
      <c r="C21737" s="90"/>
    </row>
    <row r="21738">
      <c r="A21738" s="101"/>
      <c r="B21738" s="90"/>
      <c r="C21738" s="90"/>
    </row>
    <row r="21739">
      <c r="A21739" s="101"/>
      <c r="B21739" s="90"/>
      <c r="C21739" s="90"/>
    </row>
    <row r="21740">
      <c r="A21740" s="101"/>
      <c r="B21740" s="90"/>
      <c r="C21740" s="90"/>
    </row>
    <row r="21741">
      <c r="A21741" s="101"/>
      <c r="B21741" s="90"/>
      <c r="C21741" s="90"/>
    </row>
    <row r="21742">
      <c r="A21742" s="101"/>
      <c r="B21742" s="90"/>
      <c r="C21742" s="90"/>
    </row>
    <row r="21743">
      <c r="A21743" s="101"/>
      <c r="B21743" s="90"/>
      <c r="C21743" s="90"/>
    </row>
    <row r="21744">
      <c r="A21744" s="101"/>
      <c r="B21744" s="90"/>
      <c r="C21744" s="90"/>
    </row>
    <row r="21745">
      <c r="A21745" s="101"/>
      <c r="B21745" s="90"/>
      <c r="C21745" s="90"/>
    </row>
    <row r="21746">
      <c r="A21746" s="101"/>
      <c r="B21746" s="90"/>
      <c r="C21746" s="90"/>
    </row>
    <row r="21747">
      <c r="A21747" s="101"/>
      <c r="B21747" s="90"/>
      <c r="C21747" s="90"/>
    </row>
    <row r="21748">
      <c r="A21748" s="101"/>
      <c r="B21748" s="90"/>
      <c r="C21748" s="90"/>
    </row>
    <row r="21749">
      <c r="A21749" s="101"/>
      <c r="B21749" s="90"/>
      <c r="C21749" s="90"/>
    </row>
    <row r="21750">
      <c r="A21750" s="101"/>
      <c r="B21750" s="90"/>
      <c r="C21750" s="90"/>
    </row>
    <row r="21751">
      <c r="A21751" s="101"/>
      <c r="B21751" s="90"/>
      <c r="C21751" s="90"/>
    </row>
    <row r="21752">
      <c r="A21752" s="101"/>
      <c r="B21752" s="90"/>
      <c r="C21752" s="90"/>
    </row>
    <row r="21753">
      <c r="A21753" s="101"/>
      <c r="B21753" s="90"/>
      <c r="C21753" s="90"/>
    </row>
    <row r="21754">
      <c r="A21754" s="101"/>
      <c r="B21754" s="90"/>
      <c r="C21754" s="90"/>
    </row>
    <row r="21755">
      <c r="A21755" s="101"/>
      <c r="B21755" s="90"/>
      <c r="C21755" s="90"/>
    </row>
    <row r="21756">
      <c r="A21756" s="101"/>
      <c r="B21756" s="90"/>
      <c r="C21756" s="90"/>
    </row>
    <row r="21757">
      <c r="A21757" s="101"/>
      <c r="B21757" s="90"/>
      <c r="C21757" s="90"/>
    </row>
    <row r="21758">
      <c r="A21758" s="101"/>
      <c r="B21758" s="90"/>
      <c r="C21758" s="90"/>
    </row>
    <row r="21759">
      <c r="A21759" s="101"/>
      <c r="B21759" s="90"/>
      <c r="C21759" s="90"/>
    </row>
    <row r="21760">
      <c r="A21760" s="101"/>
      <c r="B21760" s="90"/>
      <c r="C21760" s="90"/>
    </row>
    <row r="21761">
      <c r="A21761" s="101"/>
      <c r="B21761" s="90"/>
      <c r="C21761" s="90"/>
    </row>
    <row r="21762">
      <c r="A21762" s="101"/>
      <c r="B21762" s="90"/>
      <c r="C21762" s="90"/>
    </row>
    <row r="21763">
      <c r="A21763" s="101"/>
      <c r="B21763" s="90"/>
      <c r="C21763" s="90"/>
    </row>
    <row r="21764">
      <c r="A21764" s="101"/>
      <c r="B21764" s="90"/>
      <c r="C21764" s="90"/>
    </row>
    <row r="21765">
      <c r="A21765" s="101"/>
      <c r="B21765" s="90"/>
      <c r="C21765" s="90"/>
    </row>
    <row r="21766">
      <c r="A21766" s="101"/>
      <c r="B21766" s="90"/>
      <c r="C21766" s="90"/>
    </row>
    <row r="21767">
      <c r="A21767" s="101"/>
      <c r="B21767" s="90"/>
      <c r="C21767" s="90"/>
    </row>
    <row r="21768">
      <c r="A21768" s="101"/>
      <c r="B21768" s="90"/>
      <c r="C21768" s="90"/>
    </row>
    <row r="21769">
      <c r="A21769" s="101"/>
      <c r="B21769" s="90"/>
      <c r="C21769" s="90"/>
    </row>
    <row r="21770">
      <c r="A21770" s="101"/>
      <c r="B21770" s="90"/>
      <c r="C21770" s="90"/>
    </row>
    <row r="21771">
      <c r="A21771" s="101"/>
      <c r="B21771" s="90"/>
      <c r="C21771" s="90"/>
    </row>
    <row r="21772">
      <c r="A21772" s="101"/>
      <c r="B21772" s="90"/>
      <c r="C21772" s="90"/>
    </row>
    <row r="21773">
      <c r="A21773" s="101"/>
      <c r="B21773" s="90"/>
      <c r="C21773" s="90"/>
    </row>
    <row r="21774">
      <c r="A21774" s="101"/>
      <c r="B21774" s="90"/>
      <c r="C21774" s="90"/>
    </row>
    <row r="21775">
      <c r="A21775" s="101"/>
      <c r="B21775" s="90"/>
      <c r="C21775" s="90"/>
    </row>
    <row r="21776">
      <c r="A21776" s="101"/>
      <c r="B21776" s="90"/>
      <c r="C21776" s="90"/>
    </row>
    <row r="21777">
      <c r="A21777" s="101"/>
      <c r="B21777" s="90"/>
      <c r="C21777" s="90"/>
    </row>
    <row r="21778">
      <c r="A21778" s="101"/>
      <c r="B21778" s="90"/>
      <c r="C21778" s="90"/>
    </row>
    <row r="21779">
      <c r="A21779" s="101"/>
      <c r="B21779" s="90"/>
      <c r="C21779" s="90"/>
    </row>
    <row r="21780">
      <c r="A21780" s="101"/>
      <c r="B21780" s="90"/>
      <c r="C21780" s="90"/>
    </row>
    <row r="21781">
      <c r="A21781" s="101"/>
      <c r="B21781" s="90"/>
      <c r="C21781" s="90"/>
    </row>
    <row r="21782">
      <c r="A21782" s="101"/>
      <c r="B21782" s="90"/>
      <c r="C21782" s="90"/>
    </row>
    <row r="21783">
      <c r="A21783" s="101"/>
      <c r="B21783" s="90"/>
      <c r="C21783" s="90"/>
    </row>
    <row r="21784">
      <c r="A21784" s="101"/>
      <c r="B21784" s="90"/>
      <c r="C21784" s="90"/>
    </row>
    <row r="21785">
      <c r="A21785" s="101"/>
      <c r="B21785" s="90"/>
      <c r="C21785" s="90"/>
    </row>
    <row r="21786">
      <c r="A21786" s="101"/>
      <c r="B21786" s="90"/>
      <c r="C21786" s="90"/>
    </row>
    <row r="21787">
      <c r="A21787" s="101"/>
      <c r="B21787" s="90"/>
      <c r="C21787" s="90"/>
    </row>
    <row r="21788">
      <c r="A21788" s="101"/>
      <c r="B21788" s="90"/>
      <c r="C21788" s="90"/>
    </row>
    <row r="21789">
      <c r="A21789" s="101"/>
      <c r="B21789" s="90"/>
      <c r="C21789" s="90"/>
    </row>
    <row r="21790">
      <c r="A21790" s="101"/>
      <c r="B21790" s="90"/>
      <c r="C21790" s="90"/>
    </row>
    <row r="21791">
      <c r="A21791" s="101"/>
      <c r="B21791" s="90"/>
      <c r="C21791" s="90"/>
    </row>
    <row r="21792">
      <c r="A21792" s="101"/>
      <c r="B21792" s="90"/>
      <c r="C21792" s="90"/>
    </row>
    <row r="21793">
      <c r="A21793" s="101"/>
      <c r="B21793" s="90"/>
      <c r="C21793" s="90"/>
    </row>
    <row r="21794">
      <c r="A21794" s="101"/>
      <c r="B21794" s="90"/>
      <c r="C21794" s="90"/>
    </row>
    <row r="21795">
      <c r="A21795" s="101"/>
      <c r="B21795" s="90"/>
      <c r="C21795" s="90"/>
    </row>
    <row r="21796">
      <c r="A21796" s="101"/>
      <c r="B21796" s="90"/>
      <c r="C21796" s="90"/>
    </row>
    <row r="21797">
      <c r="A21797" s="101"/>
      <c r="B21797" s="90"/>
      <c r="C21797" s="90"/>
    </row>
    <row r="21798">
      <c r="A21798" s="101"/>
      <c r="B21798" s="90"/>
      <c r="C21798" s="90"/>
    </row>
    <row r="21799">
      <c r="A21799" s="101"/>
      <c r="B21799" s="90"/>
      <c r="C21799" s="90"/>
    </row>
    <row r="21800">
      <c r="A21800" s="101"/>
      <c r="B21800" s="90"/>
      <c r="C21800" s="90"/>
    </row>
    <row r="21801">
      <c r="A21801" s="101"/>
      <c r="B21801" s="90"/>
      <c r="C21801" s="90"/>
    </row>
    <row r="21802">
      <c r="A21802" s="101"/>
      <c r="B21802" s="90"/>
      <c r="C21802" s="90"/>
    </row>
    <row r="21803">
      <c r="A21803" s="101"/>
      <c r="B21803" s="90"/>
      <c r="C21803" s="90"/>
    </row>
    <row r="21804">
      <c r="A21804" s="101"/>
      <c r="B21804" s="90"/>
      <c r="C21804" s="90"/>
    </row>
    <row r="21805">
      <c r="A21805" s="101"/>
      <c r="B21805" s="90"/>
      <c r="C21805" s="90"/>
    </row>
    <row r="21806">
      <c r="A21806" s="101"/>
      <c r="B21806" s="90"/>
      <c r="C21806" s="90"/>
    </row>
    <row r="21807">
      <c r="A21807" s="101"/>
      <c r="B21807" s="90"/>
      <c r="C21807" s="90"/>
    </row>
    <row r="21808">
      <c r="A21808" s="101"/>
      <c r="B21808" s="90"/>
      <c r="C21808" s="90"/>
    </row>
    <row r="21809">
      <c r="A21809" s="101"/>
      <c r="B21809" s="90"/>
      <c r="C21809" s="90"/>
    </row>
    <row r="21810">
      <c r="A21810" s="101"/>
      <c r="B21810" s="90"/>
      <c r="C21810" s="90"/>
    </row>
    <row r="21811">
      <c r="A21811" s="101"/>
      <c r="B21811" s="90"/>
      <c r="C21811" s="90"/>
    </row>
    <row r="21812">
      <c r="A21812" s="101"/>
      <c r="B21812" s="90"/>
      <c r="C21812" s="90"/>
    </row>
    <row r="21813">
      <c r="A21813" s="101"/>
      <c r="B21813" s="90"/>
      <c r="C21813" s="90"/>
    </row>
    <row r="21814">
      <c r="A21814" s="101"/>
      <c r="B21814" s="90"/>
      <c r="C21814" s="90"/>
    </row>
    <row r="21815">
      <c r="A21815" s="101"/>
      <c r="B21815" s="90"/>
      <c r="C21815" s="90"/>
    </row>
    <row r="21816">
      <c r="A21816" s="101"/>
      <c r="B21816" s="90"/>
      <c r="C21816" s="90"/>
    </row>
    <row r="21817">
      <c r="A21817" s="101"/>
      <c r="B21817" s="90"/>
      <c r="C21817" s="90"/>
    </row>
    <row r="21818">
      <c r="A21818" s="101"/>
      <c r="B21818" s="90"/>
      <c r="C21818" s="90"/>
    </row>
    <row r="21819">
      <c r="A21819" s="101"/>
      <c r="B21819" s="90"/>
      <c r="C21819" s="90"/>
    </row>
    <row r="21820">
      <c r="A21820" s="101"/>
      <c r="B21820" s="90"/>
      <c r="C21820" s="90"/>
    </row>
    <row r="21821">
      <c r="A21821" s="101"/>
      <c r="B21821" s="90"/>
      <c r="C21821" s="90"/>
    </row>
    <row r="21822">
      <c r="A21822" s="101"/>
      <c r="B21822" s="90"/>
      <c r="C21822" s="90"/>
    </row>
    <row r="21823">
      <c r="A21823" s="101"/>
      <c r="B21823" s="90"/>
      <c r="C21823" s="90"/>
    </row>
    <row r="21824">
      <c r="A21824" s="101"/>
      <c r="B21824" s="90"/>
      <c r="C21824" s="90"/>
    </row>
    <row r="21825">
      <c r="A21825" s="101"/>
      <c r="B21825" s="90"/>
      <c r="C21825" s="90"/>
    </row>
    <row r="21826">
      <c r="A21826" s="101"/>
      <c r="B21826" s="90"/>
      <c r="C21826" s="90"/>
    </row>
    <row r="21827">
      <c r="A21827" s="101"/>
      <c r="B21827" s="90"/>
      <c r="C21827" s="90"/>
    </row>
    <row r="21828">
      <c r="A21828" s="101"/>
      <c r="B21828" s="90"/>
      <c r="C21828" s="90"/>
    </row>
    <row r="21829">
      <c r="A21829" s="101"/>
      <c r="B21829" s="90"/>
      <c r="C21829" s="90"/>
    </row>
    <row r="21830">
      <c r="A21830" s="101"/>
      <c r="B21830" s="90"/>
      <c r="C21830" s="90"/>
    </row>
    <row r="21831">
      <c r="A21831" s="101"/>
      <c r="B21831" s="90"/>
      <c r="C21831" s="90"/>
    </row>
    <row r="21832">
      <c r="A21832" s="101"/>
      <c r="B21832" s="90"/>
      <c r="C21832" s="90"/>
    </row>
    <row r="21833">
      <c r="A21833" s="101"/>
      <c r="B21833" s="90"/>
      <c r="C21833" s="90"/>
    </row>
    <row r="21834">
      <c r="A21834" s="101"/>
      <c r="B21834" s="90"/>
      <c r="C21834" s="90"/>
    </row>
    <row r="21835">
      <c r="A21835" s="101"/>
      <c r="B21835" s="90"/>
      <c r="C21835" s="90"/>
    </row>
    <row r="21836">
      <c r="A21836" s="101"/>
      <c r="B21836" s="90"/>
      <c r="C21836" s="90"/>
    </row>
    <row r="21837">
      <c r="A21837" s="101"/>
      <c r="B21837" s="90"/>
      <c r="C21837" s="90"/>
    </row>
    <row r="21838">
      <c r="A21838" s="101"/>
      <c r="B21838" s="90"/>
      <c r="C21838" s="90"/>
    </row>
    <row r="21839">
      <c r="A21839" s="101"/>
      <c r="B21839" s="90"/>
      <c r="C21839" s="90"/>
    </row>
    <row r="21840">
      <c r="A21840" s="101"/>
      <c r="B21840" s="90"/>
      <c r="C21840" s="90"/>
    </row>
    <row r="21841">
      <c r="A21841" s="101"/>
      <c r="B21841" s="90"/>
      <c r="C21841" s="90"/>
    </row>
    <row r="21842">
      <c r="A21842" s="101"/>
      <c r="B21842" s="90"/>
      <c r="C21842" s="90"/>
    </row>
    <row r="21843">
      <c r="A21843" s="101"/>
      <c r="B21843" s="90"/>
      <c r="C21843" s="90"/>
    </row>
    <row r="21844">
      <c r="A21844" s="101"/>
      <c r="B21844" s="90"/>
      <c r="C21844" s="90"/>
    </row>
    <row r="21845">
      <c r="A21845" s="101"/>
      <c r="B21845" s="90"/>
      <c r="C21845" s="90"/>
    </row>
    <row r="21846">
      <c r="A21846" s="101"/>
      <c r="B21846" s="90"/>
      <c r="C21846" s="90"/>
    </row>
    <row r="21847">
      <c r="A21847" s="101"/>
      <c r="B21847" s="90"/>
      <c r="C21847" s="90"/>
    </row>
    <row r="21848">
      <c r="A21848" s="101"/>
      <c r="B21848" s="90"/>
      <c r="C21848" s="90"/>
    </row>
    <row r="21849">
      <c r="A21849" s="101"/>
      <c r="B21849" s="90"/>
      <c r="C21849" s="90"/>
    </row>
    <row r="21850">
      <c r="A21850" s="101"/>
      <c r="B21850" s="90"/>
      <c r="C21850" s="90"/>
    </row>
    <row r="21851">
      <c r="A21851" s="101"/>
      <c r="B21851" s="90"/>
      <c r="C21851" s="90"/>
    </row>
    <row r="21852">
      <c r="A21852" s="101"/>
      <c r="B21852" s="90"/>
      <c r="C21852" s="90"/>
    </row>
    <row r="21853">
      <c r="A21853" s="101"/>
      <c r="B21853" s="90"/>
      <c r="C21853" s="90"/>
    </row>
    <row r="21854">
      <c r="A21854" s="101"/>
      <c r="B21854" s="90"/>
      <c r="C21854" s="90"/>
    </row>
    <row r="21855">
      <c r="A21855" s="101"/>
      <c r="B21855" s="90"/>
      <c r="C21855" s="90"/>
    </row>
    <row r="21856">
      <c r="A21856" s="101"/>
      <c r="B21856" s="90"/>
      <c r="C21856" s="90"/>
    </row>
    <row r="21857">
      <c r="A21857" s="101"/>
      <c r="B21857" s="90"/>
      <c r="C21857" s="90"/>
    </row>
    <row r="21858">
      <c r="A21858" s="101"/>
      <c r="B21858" s="90"/>
      <c r="C21858" s="90"/>
    </row>
    <row r="21859">
      <c r="A21859" s="101"/>
      <c r="B21859" s="90"/>
      <c r="C21859" s="90"/>
    </row>
    <row r="21860">
      <c r="A21860" s="101"/>
      <c r="B21860" s="90"/>
      <c r="C21860" s="90"/>
    </row>
    <row r="21861">
      <c r="A21861" s="101"/>
      <c r="B21861" s="90"/>
      <c r="C21861" s="90"/>
    </row>
    <row r="21862">
      <c r="A21862" s="101"/>
      <c r="B21862" s="90"/>
      <c r="C21862" s="90"/>
    </row>
    <row r="21863">
      <c r="A21863" s="101"/>
      <c r="B21863" s="90"/>
      <c r="C21863" s="90"/>
    </row>
    <row r="21864">
      <c r="A21864" s="101"/>
      <c r="B21864" s="90"/>
      <c r="C21864" s="90"/>
    </row>
    <row r="21865">
      <c r="A21865" s="101"/>
      <c r="B21865" s="90"/>
      <c r="C21865" s="90"/>
    </row>
    <row r="21866">
      <c r="A21866" s="101"/>
      <c r="B21866" s="90"/>
      <c r="C21866" s="90"/>
    </row>
    <row r="21867">
      <c r="A21867" s="101"/>
      <c r="B21867" s="90"/>
      <c r="C21867" s="90"/>
    </row>
    <row r="21868">
      <c r="A21868" s="101"/>
      <c r="B21868" s="90"/>
      <c r="C21868" s="90"/>
    </row>
    <row r="21869">
      <c r="A21869" s="101"/>
      <c r="B21869" s="90"/>
      <c r="C21869" s="90"/>
    </row>
    <row r="21870">
      <c r="A21870" s="101"/>
      <c r="B21870" s="90"/>
      <c r="C21870" s="90"/>
    </row>
    <row r="21871">
      <c r="A21871" s="101"/>
      <c r="B21871" s="90"/>
      <c r="C21871" s="90"/>
    </row>
    <row r="21872">
      <c r="A21872" s="101"/>
      <c r="B21872" s="90"/>
      <c r="C21872" s="90"/>
    </row>
    <row r="21873">
      <c r="A21873" s="101"/>
      <c r="B21873" s="90"/>
      <c r="C21873" s="90"/>
    </row>
    <row r="21874">
      <c r="A21874" s="101"/>
      <c r="B21874" s="90"/>
      <c r="C21874" s="90"/>
    </row>
    <row r="21875">
      <c r="A21875" s="101"/>
      <c r="B21875" s="90"/>
      <c r="C21875" s="90"/>
    </row>
    <row r="21876">
      <c r="A21876" s="101"/>
      <c r="B21876" s="90"/>
      <c r="C21876" s="90"/>
    </row>
    <row r="21877">
      <c r="A21877" s="101"/>
      <c r="B21877" s="90"/>
      <c r="C21877" s="90"/>
    </row>
    <row r="21878">
      <c r="A21878" s="101"/>
      <c r="B21878" s="90"/>
      <c r="C21878" s="90"/>
    </row>
    <row r="21879">
      <c r="A21879" s="101"/>
      <c r="B21879" s="90"/>
      <c r="C21879" s="90"/>
    </row>
    <row r="21880">
      <c r="A21880" s="101"/>
      <c r="B21880" s="90"/>
      <c r="C21880" s="90"/>
    </row>
    <row r="21881">
      <c r="A21881" s="101"/>
      <c r="B21881" s="90"/>
      <c r="C21881" s="90"/>
    </row>
    <row r="21882">
      <c r="A21882" s="101"/>
      <c r="B21882" s="90"/>
      <c r="C21882" s="90"/>
    </row>
    <row r="21883">
      <c r="A21883" s="101"/>
      <c r="B21883" s="90"/>
      <c r="C21883" s="90"/>
    </row>
    <row r="21884">
      <c r="A21884" s="101"/>
      <c r="B21884" s="90"/>
      <c r="C21884" s="90"/>
    </row>
    <row r="21885">
      <c r="A21885" s="101"/>
      <c r="B21885" s="90"/>
      <c r="C21885" s="90"/>
    </row>
    <row r="21886">
      <c r="A21886" s="101"/>
      <c r="B21886" s="90"/>
      <c r="C21886" s="90"/>
    </row>
    <row r="21887">
      <c r="A21887" s="101"/>
      <c r="B21887" s="90"/>
      <c r="C21887" s="90"/>
    </row>
    <row r="21888">
      <c r="A21888" s="101"/>
      <c r="B21888" s="90"/>
      <c r="C21888" s="90"/>
    </row>
    <row r="21889">
      <c r="A21889" s="101"/>
      <c r="B21889" s="90"/>
      <c r="C21889" s="90"/>
    </row>
    <row r="21890">
      <c r="A21890" s="101"/>
      <c r="B21890" s="90"/>
      <c r="C21890" s="90"/>
    </row>
    <row r="21891">
      <c r="A21891" s="101"/>
      <c r="B21891" s="90"/>
      <c r="C21891" s="90"/>
    </row>
    <row r="21892">
      <c r="A21892" s="101"/>
      <c r="B21892" s="90"/>
      <c r="C21892" s="90"/>
    </row>
    <row r="21893">
      <c r="A21893" s="101"/>
      <c r="B21893" s="90"/>
      <c r="C21893" s="90"/>
    </row>
    <row r="21894">
      <c r="A21894" s="101"/>
      <c r="B21894" s="90"/>
      <c r="C21894" s="90"/>
    </row>
    <row r="21895">
      <c r="A21895" s="101"/>
      <c r="B21895" s="90"/>
      <c r="C21895" s="90"/>
    </row>
    <row r="21896">
      <c r="A21896" s="101"/>
      <c r="B21896" s="90"/>
      <c r="C21896" s="90"/>
    </row>
    <row r="21897">
      <c r="A21897" s="101"/>
      <c r="B21897" s="90"/>
      <c r="C21897" s="90"/>
    </row>
    <row r="21898">
      <c r="A21898" s="101"/>
      <c r="B21898" s="90"/>
      <c r="C21898" s="90"/>
    </row>
    <row r="21899">
      <c r="A21899" s="101"/>
      <c r="B21899" s="90"/>
      <c r="C21899" s="90"/>
    </row>
    <row r="21900">
      <c r="A21900" s="101"/>
      <c r="B21900" s="90"/>
      <c r="C21900" s="90"/>
    </row>
    <row r="21901">
      <c r="A21901" s="101"/>
      <c r="B21901" s="90"/>
      <c r="C21901" s="90"/>
    </row>
    <row r="21902">
      <c r="A21902" s="101"/>
      <c r="B21902" s="90"/>
      <c r="C21902" s="90"/>
    </row>
    <row r="21903">
      <c r="A21903" s="101"/>
      <c r="B21903" s="90"/>
      <c r="C21903" s="90"/>
    </row>
    <row r="21904">
      <c r="A21904" s="101"/>
      <c r="B21904" s="90"/>
      <c r="C21904" s="90"/>
    </row>
    <row r="21905">
      <c r="A21905" s="101"/>
      <c r="B21905" s="90"/>
      <c r="C21905" s="90"/>
    </row>
    <row r="21906">
      <c r="A21906" s="101"/>
      <c r="B21906" s="90"/>
      <c r="C21906" s="90"/>
    </row>
    <row r="21907">
      <c r="A21907" s="101"/>
      <c r="B21907" s="90"/>
      <c r="C21907" s="90"/>
    </row>
    <row r="21908">
      <c r="A21908" s="101"/>
      <c r="B21908" s="90"/>
      <c r="C21908" s="90"/>
    </row>
    <row r="21909">
      <c r="A21909" s="101"/>
      <c r="B21909" s="90"/>
      <c r="C21909" s="90"/>
    </row>
    <row r="21910">
      <c r="A21910" s="101"/>
      <c r="B21910" s="90"/>
      <c r="C21910" s="90"/>
    </row>
    <row r="21911">
      <c r="A21911" s="101"/>
      <c r="B21911" s="90"/>
      <c r="C21911" s="90"/>
    </row>
    <row r="21912">
      <c r="A21912" s="101"/>
      <c r="B21912" s="90"/>
      <c r="C21912" s="90"/>
    </row>
    <row r="21913">
      <c r="A21913" s="101"/>
      <c r="B21913" s="90"/>
      <c r="C21913" s="90"/>
    </row>
    <row r="21914">
      <c r="A21914" s="101"/>
      <c r="B21914" s="90"/>
      <c r="C21914" s="90"/>
    </row>
    <row r="21915">
      <c r="A21915" s="101"/>
      <c r="B21915" s="90"/>
      <c r="C21915" s="90"/>
    </row>
    <row r="21916">
      <c r="A21916" s="101"/>
      <c r="B21916" s="90"/>
      <c r="C21916" s="90"/>
    </row>
    <row r="21917">
      <c r="A21917" s="101"/>
      <c r="B21917" s="90"/>
      <c r="C21917" s="90"/>
    </row>
    <row r="21918">
      <c r="A21918" s="101"/>
      <c r="B21918" s="90"/>
      <c r="C21918" s="90"/>
    </row>
    <row r="21919">
      <c r="A21919" s="101"/>
      <c r="B21919" s="90"/>
      <c r="C21919" s="90"/>
    </row>
    <row r="21920">
      <c r="A21920" s="101"/>
      <c r="B21920" s="90"/>
      <c r="C21920" s="90"/>
    </row>
    <row r="21921">
      <c r="A21921" s="101"/>
      <c r="B21921" s="90"/>
      <c r="C21921" s="90"/>
    </row>
    <row r="21922">
      <c r="A21922" s="101"/>
      <c r="B21922" s="90"/>
      <c r="C21922" s="90"/>
    </row>
    <row r="21923">
      <c r="A21923" s="101"/>
      <c r="B21923" s="90"/>
      <c r="C21923" s="90"/>
    </row>
    <row r="21924">
      <c r="A21924" s="101"/>
      <c r="B21924" s="90"/>
      <c r="C21924" s="90"/>
    </row>
    <row r="21925">
      <c r="A21925" s="101"/>
      <c r="B21925" s="90"/>
      <c r="C21925" s="90"/>
    </row>
    <row r="21926">
      <c r="A21926" s="101"/>
      <c r="B21926" s="90"/>
      <c r="C21926" s="90"/>
    </row>
    <row r="21927">
      <c r="A21927" s="101"/>
      <c r="B21927" s="90"/>
      <c r="C21927" s="90"/>
    </row>
    <row r="21928">
      <c r="A21928" s="101"/>
      <c r="B21928" s="90"/>
      <c r="C21928" s="90"/>
    </row>
    <row r="21929">
      <c r="A21929" s="101"/>
      <c r="B21929" s="90"/>
      <c r="C21929" s="90"/>
    </row>
    <row r="21930">
      <c r="A21930" s="101"/>
      <c r="B21930" s="90"/>
      <c r="C21930" s="90"/>
    </row>
    <row r="21931">
      <c r="A21931" s="101"/>
      <c r="B21931" s="90"/>
      <c r="C21931" s="90"/>
    </row>
    <row r="21932">
      <c r="A21932" s="101"/>
      <c r="B21932" s="90"/>
      <c r="C21932" s="90"/>
    </row>
    <row r="21933">
      <c r="A21933" s="101"/>
      <c r="B21933" s="90"/>
      <c r="C21933" s="90"/>
    </row>
    <row r="21934">
      <c r="A21934" s="101"/>
      <c r="B21934" s="90"/>
      <c r="C21934" s="90"/>
    </row>
    <row r="21935">
      <c r="A21935" s="101"/>
      <c r="B21935" s="90"/>
      <c r="C21935" s="90"/>
    </row>
    <row r="21936">
      <c r="A21936" s="101"/>
      <c r="B21936" s="90"/>
      <c r="C21936" s="90"/>
    </row>
    <row r="21937">
      <c r="A21937" s="101"/>
      <c r="B21937" s="90"/>
      <c r="C21937" s="90"/>
    </row>
    <row r="21938">
      <c r="A21938" s="101"/>
      <c r="B21938" s="90"/>
      <c r="C21938" s="90"/>
    </row>
    <row r="21939">
      <c r="A21939" s="101"/>
      <c r="B21939" s="90"/>
      <c r="C21939" s="90"/>
    </row>
    <row r="21940">
      <c r="A21940" s="101"/>
      <c r="B21940" s="90"/>
      <c r="C21940" s="90"/>
    </row>
    <row r="21941">
      <c r="A21941" s="101"/>
      <c r="B21941" s="90"/>
      <c r="C21941" s="90"/>
    </row>
    <row r="21942">
      <c r="A21942" s="101"/>
      <c r="B21942" s="90"/>
      <c r="C21942" s="90"/>
    </row>
    <row r="21943">
      <c r="A21943" s="101"/>
      <c r="B21943" s="90"/>
      <c r="C21943" s="90"/>
    </row>
    <row r="21944">
      <c r="A21944" s="101"/>
      <c r="B21944" s="90"/>
      <c r="C21944" s="90"/>
    </row>
    <row r="21945">
      <c r="A21945" s="101"/>
      <c r="B21945" s="90"/>
      <c r="C21945" s="90"/>
    </row>
    <row r="21946">
      <c r="A21946" s="101"/>
      <c r="B21946" s="90"/>
      <c r="C21946" s="90"/>
    </row>
    <row r="21947">
      <c r="A21947" s="101"/>
      <c r="B21947" s="90"/>
      <c r="C21947" s="90"/>
    </row>
    <row r="21948">
      <c r="A21948" s="101"/>
      <c r="B21948" s="90"/>
      <c r="C21948" s="90"/>
    </row>
    <row r="21949">
      <c r="A21949" s="101"/>
      <c r="B21949" s="90"/>
      <c r="C21949" s="90"/>
    </row>
    <row r="21950">
      <c r="A21950" s="101"/>
      <c r="B21950" s="90"/>
      <c r="C21950" s="90"/>
    </row>
    <row r="21951">
      <c r="A21951" s="101"/>
      <c r="B21951" s="90"/>
      <c r="C21951" s="90"/>
    </row>
    <row r="21952">
      <c r="A21952" s="101"/>
      <c r="B21952" s="90"/>
      <c r="C21952" s="90"/>
    </row>
    <row r="21953">
      <c r="A21953" s="101"/>
      <c r="B21953" s="90"/>
      <c r="C21953" s="90"/>
    </row>
    <row r="21954">
      <c r="A21954" s="101"/>
      <c r="B21954" s="90"/>
      <c r="C21954" s="90"/>
    </row>
    <row r="21955">
      <c r="A21955" s="101"/>
      <c r="B21955" s="90"/>
      <c r="C21955" s="90"/>
    </row>
    <row r="21956">
      <c r="A21956" s="101"/>
      <c r="B21956" s="90"/>
      <c r="C21956" s="90"/>
    </row>
    <row r="21957">
      <c r="A21957" s="101"/>
      <c r="B21957" s="90"/>
      <c r="C21957" s="90"/>
    </row>
    <row r="21958">
      <c r="A21958" s="101"/>
      <c r="B21958" s="90"/>
      <c r="C21958" s="90"/>
    </row>
    <row r="21959">
      <c r="A21959" s="101"/>
      <c r="B21959" s="90"/>
      <c r="C21959" s="90"/>
    </row>
    <row r="21960">
      <c r="A21960" s="101"/>
      <c r="B21960" s="90"/>
      <c r="C21960" s="90"/>
    </row>
    <row r="21961">
      <c r="A21961" s="101"/>
      <c r="B21961" s="90"/>
      <c r="C21961" s="90"/>
    </row>
    <row r="21962">
      <c r="A21962" s="101"/>
      <c r="B21962" s="90"/>
      <c r="C21962" s="90"/>
    </row>
    <row r="21963">
      <c r="A21963" s="101"/>
      <c r="B21963" s="90"/>
      <c r="C21963" s="90"/>
    </row>
    <row r="21964">
      <c r="A21964" s="101"/>
      <c r="B21964" s="90"/>
      <c r="C21964" s="90"/>
    </row>
    <row r="21965">
      <c r="A21965" s="101"/>
      <c r="B21965" s="90"/>
      <c r="C21965" s="90"/>
    </row>
    <row r="21966">
      <c r="A21966" s="101"/>
      <c r="B21966" s="90"/>
      <c r="C21966" s="90"/>
    </row>
    <row r="21967">
      <c r="A21967" s="101"/>
      <c r="B21967" s="90"/>
      <c r="C21967" s="90"/>
    </row>
    <row r="21968">
      <c r="A21968" s="101"/>
      <c r="B21968" s="90"/>
      <c r="C21968" s="90"/>
    </row>
    <row r="21969">
      <c r="A21969" s="101"/>
      <c r="B21969" s="90"/>
      <c r="C21969" s="90"/>
    </row>
    <row r="21970">
      <c r="A21970" s="101"/>
      <c r="B21970" s="90"/>
      <c r="C21970" s="90"/>
    </row>
    <row r="21971">
      <c r="A21971" s="101"/>
      <c r="B21971" s="90"/>
      <c r="C21971" s="90"/>
    </row>
    <row r="21972">
      <c r="A21972" s="101"/>
      <c r="B21972" s="90"/>
      <c r="C21972" s="90"/>
    </row>
    <row r="21973">
      <c r="A21973" s="101"/>
      <c r="B21973" s="90"/>
      <c r="C21973" s="90"/>
    </row>
    <row r="21974">
      <c r="A21974" s="101"/>
      <c r="B21974" s="90"/>
      <c r="C21974" s="90"/>
    </row>
    <row r="21975">
      <c r="A21975" s="101"/>
      <c r="B21975" s="90"/>
      <c r="C21975" s="90"/>
    </row>
    <row r="21976">
      <c r="A21976" s="101"/>
      <c r="B21976" s="90"/>
      <c r="C21976" s="90"/>
    </row>
    <row r="21977">
      <c r="A21977" s="101"/>
      <c r="B21977" s="90"/>
      <c r="C21977" s="90"/>
    </row>
    <row r="21978">
      <c r="A21978" s="101"/>
      <c r="B21978" s="90"/>
      <c r="C21978" s="90"/>
    </row>
    <row r="21979">
      <c r="A21979" s="101"/>
      <c r="B21979" s="90"/>
      <c r="C21979" s="90"/>
    </row>
    <row r="21980">
      <c r="A21980" s="101"/>
      <c r="B21980" s="90"/>
      <c r="C21980" s="90"/>
    </row>
    <row r="21981">
      <c r="A21981" s="101"/>
      <c r="B21981" s="90"/>
      <c r="C21981" s="90"/>
    </row>
    <row r="21982">
      <c r="A21982" s="101"/>
      <c r="B21982" s="90"/>
      <c r="C21982" s="90"/>
    </row>
    <row r="21983">
      <c r="A21983" s="101"/>
      <c r="B21983" s="90"/>
      <c r="C21983" s="90"/>
    </row>
    <row r="21984">
      <c r="A21984" s="101"/>
      <c r="B21984" s="90"/>
      <c r="C21984" s="90"/>
    </row>
    <row r="21985">
      <c r="A21985" s="101"/>
      <c r="B21985" s="90"/>
      <c r="C21985" s="90"/>
    </row>
    <row r="21986">
      <c r="A21986" s="101"/>
      <c r="B21986" s="90"/>
      <c r="C21986" s="90"/>
    </row>
    <row r="21987">
      <c r="A21987" s="101"/>
      <c r="B21987" s="90"/>
      <c r="C21987" s="90"/>
    </row>
    <row r="21988">
      <c r="A21988" s="101"/>
      <c r="B21988" s="90"/>
      <c r="C21988" s="90"/>
    </row>
    <row r="21989">
      <c r="A21989" s="101"/>
      <c r="B21989" s="90"/>
      <c r="C21989" s="90"/>
    </row>
    <row r="21990">
      <c r="A21990" s="101"/>
      <c r="B21990" s="90"/>
      <c r="C21990" s="90"/>
    </row>
    <row r="21991">
      <c r="A21991" s="101"/>
      <c r="B21991" s="90"/>
      <c r="C21991" s="90"/>
    </row>
    <row r="21992">
      <c r="A21992" s="101"/>
      <c r="B21992" s="90"/>
      <c r="C21992" s="90"/>
    </row>
    <row r="21993">
      <c r="A21993" s="101"/>
      <c r="B21993" s="90"/>
      <c r="C21993" s="90"/>
    </row>
    <row r="21994">
      <c r="A21994" s="101"/>
      <c r="B21994" s="90"/>
      <c r="C21994" s="90"/>
    </row>
    <row r="21995">
      <c r="A21995" s="101"/>
      <c r="B21995" s="90"/>
      <c r="C21995" s="90"/>
    </row>
    <row r="21996">
      <c r="A21996" s="101"/>
      <c r="B21996" s="90"/>
      <c r="C21996" s="90"/>
    </row>
    <row r="21997">
      <c r="A21997" s="101"/>
      <c r="B21997" s="90"/>
      <c r="C21997" s="90"/>
    </row>
    <row r="21998">
      <c r="A21998" s="101"/>
      <c r="B21998" s="90"/>
      <c r="C21998" s="90"/>
    </row>
    <row r="21999">
      <c r="A21999" s="101"/>
      <c r="B21999" s="90"/>
      <c r="C21999" s="90"/>
    </row>
    <row r="22000">
      <c r="A22000" s="101"/>
      <c r="B22000" s="90"/>
      <c r="C22000" s="90"/>
    </row>
    <row r="22001">
      <c r="A22001" s="101"/>
      <c r="B22001" s="90"/>
      <c r="C22001" s="90"/>
    </row>
    <row r="22002">
      <c r="A22002" s="101"/>
      <c r="B22002" s="90"/>
      <c r="C22002" s="90"/>
    </row>
    <row r="22003">
      <c r="A22003" s="101"/>
      <c r="B22003" s="90"/>
      <c r="C22003" s="90"/>
    </row>
    <row r="22004">
      <c r="A22004" s="101"/>
      <c r="B22004" s="90"/>
      <c r="C22004" s="90"/>
    </row>
    <row r="22005">
      <c r="A22005" s="101"/>
      <c r="B22005" s="90"/>
      <c r="C22005" s="90"/>
    </row>
    <row r="22006">
      <c r="A22006" s="101"/>
      <c r="B22006" s="90"/>
      <c r="C22006" s="90"/>
    </row>
    <row r="22007">
      <c r="A22007" s="101"/>
      <c r="B22007" s="90"/>
      <c r="C22007" s="90"/>
    </row>
    <row r="22008">
      <c r="A22008" s="101"/>
      <c r="B22008" s="90"/>
      <c r="C22008" s="90"/>
    </row>
    <row r="22009">
      <c r="A22009" s="101"/>
      <c r="B22009" s="90"/>
      <c r="C22009" s="90"/>
    </row>
    <row r="22010">
      <c r="A22010" s="101"/>
      <c r="B22010" s="90"/>
      <c r="C22010" s="90"/>
    </row>
    <row r="22011">
      <c r="A22011" s="101"/>
      <c r="B22011" s="90"/>
      <c r="C22011" s="90"/>
    </row>
    <row r="22012">
      <c r="A22012" s="101"/>
      <c r="B22012" s="90"/>
      <c r="C22012" s="90"/>
    </row>
    <row r="22013">
      <c r="A22013" s="101"/>
      <c r="B22013" s="90"/>
      <c r="C22013" s="90"/>
    </row>
    <row r="22014">
      <c r="A22014" s="101"/>
      <c r="B22014" s="90"/>
      <c r="C22014" s="90"/>
    </row>
    <row r="22015">
      <c r="A22015" s="101"/>
      <c r="B22015" s="90"/>
      <c r="C22015" s="90"/>
    </row>
    <row r="22016">
      <c r="A22016" s="101"/>
      <c r="B22016" s="90"/>
      <c r="C22016" s="90"/>
    </row>
    <row r="22017">
      <c r="A22017" s="101"/>
      <c r="B22017" s="90"/>
      <c r="C22017" s="90"/>
    </row>
    <row r="22018">
      <c r="A22018" s="101"/>
      <c r="B22018" s="90"/>
      <c r="C22018" s="90"/>
    </row>
    <row r="22019">
      <c r="A22019" s="101"/>
      <c r="B22019" s="90"/>
      <c r="C22019" s="90"/>
    </row>
    <row r="22020">
      <c r="A22020" s="101"/>
      <c r="B22020" s="90"/>
      <c r="C22020" s="90"/>
    </row>
    <row r="22021">
      <c r="A22021" s="101"/>
      <c r="B22021" s="90"/>
      <c r="C22021" s="90"/>
    </row>
    <row r="22022">
      <c r="A22022" s="101"/>
      <c r="B22022" s="90"/>
      <c r="C22022" s="90"/>
    </row>
    <row r="22023">
      <c r="A22023" s="101"/>
      <c r="B22023" s="90"/>
      <c r="C22023" s="90"/>
    </row>
    <row r="22024">
      <c r="A22024" s="101"/>
      <c r="B22024" s="90"/>
      <c r="C22024" s="90"/>
    </row>
    <row r="22025">
      <c r="A22025" s="101"/>
      <c r="B22025" s="90"/>
      <c r="C22025" s="90"/>
    </row>
    <row r="22026">
      <c r="A22026" s="101"/>
      <c r="B22026" s="90"/>
      <c r="C22026" s="90"/>
    </row>
    <row r="22027">
      <c r="A22027" s="101"/>
      <c r="B22027" s="90"/>
      <c r="C22027" s="90"/>
    </row>
    <row r="22028">
      <c r="A22028" s="101"/>
      <c r="B22028" s="90"/>
      <c r="C22028" s="90"/>
    </row>
    <row r="22029">
      <c r="A22029" s="101"/>
      <c r="B22029" s="90"/>
      <c r="C22029" s="90"/>
    </row>
    <row r="22030">
      <c r="A22030" s="101"/>
      <c r="B22030" s="90"/>
      <c r="C22030" s="90"/>
    </row>
    <row r="22031">
      <c r="A22031" s="101"/>
      <c r="B22031" s="90"/>
      <c r="C22031" s="90"/>
    </row>
    <row r="22032">
      <c r="A22032" s="101"/>
      <c r="B22032" s="90"/>
      <c r="C22032" s="90"/>
    </row>
    <row r="22033">
      <c r="A22033" s="101"/>
      <c r="B22033" s="90"/>
      <c r="C22033" s="90"/>
    </row>
    <row r="22034">
      <c r="A22034" s="101"/>
      <c r="B22034" s="90"/>
      <c r="C22034" s="90"/>
    </row>
    <row r="22035">
      <c r="A22035" s="101"/>
      <c r="B22035" s="90"/>
      <c r="C22035" s="90"/>
    </row>
    <row r="22036">
      <c r="A22036" s="101"/>
      <c r="B22036" s="90"/>
      <c r="C22036" s="90"/>
    </row>
    <row r="22037">
      <c r="A22037" s="101"/>
      <c r="B22037" s="90"/>
      <c r="C22037" s="90"/>
    </row>
    <row r="22038">
      <c r="A22038" s="101"/>
      <c r="B22038" s="90"/>
      <c r="C22038" s="90"/>
    </row>
    <row r="22039">
      <c r="A22039" s="101"/>
      <c r="B22039" s="90"/>
      <c r="C22039" s="90"/>
    </row>
    <row r="22040">
      <c r="A22040" s="101"/>
      <c r="B22040" s="90"/>
      <c r="C22040" s="90"/>
    </row>
    <row r="22041">
      <c r="A22041" s="101"/>
      <c r="B22041" s="90"/>
      <c r="C22041" s="90"/>
    </row>
    <row r="22042">
      <c r="A22042" s="101"/>
      <c r="B22042" s="90"/>
      <c r="C22042" s="90"/>
    </row>
    <row r="22043">
      <c r="A22043" s="101"/>
      <c r="B22043" s="90"/>
      <c r="C22043" s="90"/>
    </row>
    <row r="22044">
      <c r="A22044" s="101"/>
      <c r="B22044" s="90"/>
      <c r="C22044" s="90"/>
    </row>
    <row r="22045">
      <c r="A22045" s="101"/>
      <c r="B22045" s="90"/>
      <c r="C22045" s="90"/>
    </row>
    <row r="22046">
      <c r="A22046" s="101"/>
      <c r="B22046" s="90"/>
      <c r="C22046" s="90"/>
    </row>
    <row r="22047">
      <c r="A22047" s="101"/>
      <c r="B22047" s="90"/>
      <c r="C22047" s="90"/>
    </row>
    <row r="22048">
      <c r="A22048" s="101"/>
      <c r="B22048" s="90"/>
      <c r="C22048" s="90"/>
    </row>
    <row r="22049">
      <c r="A22049" s="101"/>
      <c r="B22049" s="90"/>
      <c r="C22049" s="90"/>
    </row>
    <row r="22050">
      <c r="A22050" s="101"/>
      <c r="B22050" s="90"/>
      <c r="C22050" s="90"/>
    </row>
    <row r="22051">
      <c r="A22051" s="101"/>
      <c r="B22051" s="90"/>
      <c r="C22051" s="90"/>
    </row>
    <row r="22052">
      <c r="A22052" s="101"/>
      <c r="B22052" s="90"/>
      <c r="C22052" s="90"/>
    </row>
    <row r="22053">
      <c r="A22053" s="101"/>
      <c r="B22053" s="90"/>
      <c r="C22053" s="90"/>
    </row>
    <row r="22054">
      <c r="A22054" s="101"/>
      <c r="B22054" s="90"/>
      <c r="C22054" s="90"/>
    </row>
    <row r="22055">
      <c r="A22055" s="101"/>
      <c r="B22055" s="90"/>
      <c r="C22055" s="90"/>
    </row>
    <row r="22056">
      <c r="A22056" s="101"/>
      <c r="B22056" s="90"/>
      <c r="C22056" s="90"/>
    </row>
    <row r="22057">
      <c r="A22057" s="101"/>
      <c r="B22057" s="90"/>
      <c r="C22057" s="90"/>
    </row>
    <row r="22058">
      <c r="A22058" s="101"/>
      <c r="B22058" s="90"/>
      <c r="C22058" s="90"/>
    </row>
    <row r="22059">
      <c r="A22059" s="101"/>
      <c r="B22059" s="90"/>
      <c r="C22059" s="90"/>
    </row>
    <row r="22060">
      <c r="A22060" s="101"/>
      <c r="B22060" s="90"/>
      <c r="C22060" s="90"/>
    </row>
    <row r="22061">
      <c r="A22061" s="101"/>
      <c r="B22061" s="90"/>
      <c r="C22061" s="90"/>
    </row>
    <row r="22062">
      <c r="A22062" s="101"/>
      <c r="B22062" s="90"/>
      <c r="C22062" s="90"/>
    </row>
    <row r="22063">
      <c r="A22063" s="101"/>
      <c r="B22063" s="90"/>
      <c r="C22063" s="90"/>
    </row>
    <row r="22064">
      <c r="A22064" s="101"/>
      <c r="B22064" s="90"/>
      <c r="C22064" s="90"/>
    </row>
    <row r="22065">
      <c r="A22065" s="101"/>
      <c r="B22065" s="90"/>
      <c r="C22065" s="90"/>
    </row>
    <row r="22066">
      <c r="A22066" s="101"/>
      <c r="B22066" s="90"/>
      <c r="C22066" s="90"/>
    </row>
    <row r="22067">
      <c r="A22067" s="101"/>
      <c r="B22067" s="90"/>
      <c r="C22067" s="90"/>
    </row>
    <row r="22068">
      <c r="A22068" s="101"/>
      <c r="B22068" s="90"/>
      <c r="C22068" s="90"/>
    </row>
    <row r="22069">
      <c r="A22069" s="101"/>
      <c r="B22069" s="90"/>
      <c r="C22069" s="90"/>
    </row>
    <row r="22070">
      <c r="A22070" s="101"/>
      <c r="B22070" s="90"/>
      <c r="C22070" s="90"/>
    </row>
    <row r="22071">
      <c r="A22071" s="101"/>
      <c r="B22071" s="90"/>
      <c r="C22071" s="90"/>
    </row>
    <row r="22072">
      <c r="A22072" s="101"/>
      <c r="B22072" s="90"/>
      <c r="C22072" s="90"/>
    </row>
    <row r="22073">
      <c r="A22073" s="101"/>
      <c r="B22073" s="90"/>
      <c r="C22073" s="90"/>
    </row>
    <row r="22074">
      <c r="A22074" s="101"/>
      <c r="B22074" s="90"/>
      <c r="C22074" s="90"/>
    </row>
    <row r="22075">
      <c r="A22075" s="101"/>
      <c r="B22075" s="90"/>
      <c r="C22075" s="90"/>
    </row>
    <row r="22076">
      <c r="A22076" s="101"/>
      <c r="B22076" s="90"/>
      <c r="C22076" s="90"/>
    </row>
    <row r="22077">
      <c r="A22077" s="101"/>
      <c r="B22077" s="90"/>
      <c r="C22077" s="90"/>
    </row>
    <row r="22078">
      <c r="A22078" s="101"/>
      <c r="B22078" s="90"/>
      <c r="C22078" s="90"/>
    </row>
    <row r="22079">
      <c r="A22079" s="101"/>
      <c r="B22079" s="90"/>
      <c r="C22079" s="90"/>
    </row>
    <row r="22080">
      <c r="A22080" s="101"/>
      <c r="B22080" s="90"/>
      <c r="C22080" s="90"/>
    </row>
    <row r="22081">
      <c r="A22081" s="101"/>
      <c r="B22081" s="90"/>
      <c r="C22081" s="90"/>
    </row>
    <row r="22082">
      <c r="A22082" s="101"/>
      <c r="B22082" s="90"/>
      <c r="C22082" s="90"/>
    </row>
    <row r="22083">
      <c r="A22083" s="101"/>
      <c r="B22083" s="90"/>
      <c r="C22083" s="90"/>
    </row>
    <row r="22084">
      <c r="A22084" s="101"/>
      <c r="B22084" s="90"/>
      <c r="C22084" s="90"/>
    </row>
    <row r="22085">
      <c r="A22085" s="101"/>
      <c r="B22085" s="90"/>
      <c r="C22085" s="90"/>
    </row>
    <row r="22086">
      <c r="A22086" s="101"/>
      <c r="B22086" s="90"/>
      <c r="C22086" s="90"/>
    </row>
    <row r="22087">
      <c r="A22087" s="101"/>
      <c r="B22087" s="90"/>
      <c r="C22087" s="90"/>
    </row>
    <row r="22088">
      <c r="A22088" s="101"/>
      <c r="B22088" s="90"/>
      <c r="C22088" s="90"/>
    </row>
    <row r="22089">
      <c r="A22089" s="101"/>
      <c r="B22089" s="90"/>
      <c r="C22089" s="90"/>
    </row>
    <row r="22090">
      <c r="A22090" s="101"/>
      <c r="B22090" s="90"/>
      <c r="C22090" s="90"/>
    </row>
    <row r="22091">
      <c r="A22091" s="101"/>
      <c r="B22091" s="90"/>
      <c r="C22091" s="90"/>
    </row>
    <row r="22092">
      <c r="A22092" s="101"/>
      <c r="B22092" s="90"/>
      <c r="C22092" s="90"/>
    </row>
    <row r="22093">
      <c r="A22093" s="101"/>
      <c r="B22093" s="90"/>
      <c r="C22093" s="90"/>
    </row>
    <row r="22094">
      <c r="A22094" s="101"/>
      <c r="B22094" s="90"/>
      <c r="C22094" s="90"/>
    </row>
    <row r="22095">
      <c r="A22095" s="101"/>
      <c r="B22095" s="90"/>
      <c r="C22095" s="90"/>
    </row>
    <row r="22096">
      <c r="A22096" s="101"/>
      <c r="B22096" s="90"/>
      <c r="C22096" s="90"/>
    </row>
    <row r="22097">
      <c r="A22097" s="101"/>
      <c r="B22097" s="90"/>
      <c r="C22097" s="90"/>
    </row>
    <row r="22098">
      <c r="A22098" s="101"/>
      <c r="B22098" s="90"/>
      <c r="C22098" s="90"/>
    </row>
    <row r="22099">
      <c r="A22099" s="101"/>
      <c r="B22099" s="90"/>
      <c r="C22099" s="90"/>
    </row>
    <row r="22100">
      <c r="A22100" s="101"/>
      <c r="B22100" s="90"/>
      <c r="C22100" s="90"/>
    </row>
    <row r="22101">
      <c r="A22101" s="101"/>
      <c r="B22101" s="90"/>
      <c r="C22101" s="90"/>
    </row>
    <row r="22102">
      <c r="A22102" s="101"/>
      <c r="B22102" s="90"/>
      <c r="C22102" s="90"/>
    </row>
    <row r="22103">
      <c r="A22103" s="101"/>
      <c r="B22103" s="90"/>
      <c r="C22103" s="90"/>
    </row>
    <row r="22104">
      <c r="A22104" s="101"/>
      <c r="B22104" s="90"/>
      <c r="C22104" s="90"/>
    </row>
    <row r="22105">
      <c r="A22105" s="101"/>
      <c r="B22105" s="90"/>
      <c r="C22105" s="90"/>
    </row>
    <row r="22106">
      <c r="A22106" s="101"/>
      <c r="B22106" s="90"/>
      <c r="C22106" s="90"/>
    </row>
    <row r="22107">
      <c r="A22107" s="101"/>
      <c r="B22107" s="90"/>
      <c r="C22107" s="90"/>
    </row>
    <row r="22108">
      <c r="A22108" s="101"/>
      <c r="B22108" s="90"/>
      <c r="C22108" s="90"/>
    </row>
    <row r="22109">
      <c r="A22109" s="101"/>
      <c r="B22109" s="90"/>
      <c r="C22109" s="90"/>
    </row>
    <row r="22110">
      <c r="A22110" s="101"/>
      <c r="B22110" s="90"/>
      <c r="C22110" s="90"/>
    </row>
    <row r="22111">
      <c r="A22111" s="101"/>
      <c r="B22111" s="90"/>
      <c r="C22111" s="90"/>
    </row>
    <row r="22112">
      <c r="A22112" s="101"/>
      <c r="B22112" s="90"/>
      <c r="C22112" s="90"/>
    </row>
    <row r="22113">
      <c r="A22113" s="101"/>
      <c r="B22113" s="90"/>
      <c r="C22113" s="90"/>
    </row>
    <row r="22114">
      <c r="A22114" s="101"/>
      <c r="B22114" s="90"/>
      <c r="C22114" s="90"/>
    </row>
    <row r="22115">
      <c r="A22115" s="101"/>
      <c r="B22115" s="90"/>
      <c r="C22115" s="90"/>
    </row>
    <row r="22116">
      <c r="A22116" s="101"/>
      <c r="B22116" s="90"/>
      <c r="C22116" s="90"/>
    </row>
    <row r="22117">
      <c r="A22117" s="101"/>
      <c r="B22117" s="90"/>
      <c r="C22117" s="90"/>
    </row>
    <row r="22118">
      <c r="A22118" s="101"/>
      <c r="B22118" s="90"/>
      <c r="C22118" s="90"/>
    </row>
    <row r="22119">
      <c r="A22119" s="101"/>
      <c r="B22119" s="90"/>
      <c r="C22119" s="90"/>
    </row>
    <row r="22120">
      <c r="A22120" s="101"/>
      <c r="B22120" s="90"/>
      <c r="C22120" s="90"/>
    </row>
    <row r="22121">
      <c r="A22121" s="101"/>
      <c r="B22121" s="90"/>
      <c r="C22121" s="90"/>
    </row>
    <row r="22122">
      <c r="A22122" s="101"/>
      <c r="B22122" s="90"/>
      <c r="C22122" s="90"/>
    </row>
    <row r="22123">
      <c r="A22123" s="101"/>
      <c r="B22123" s="90"/>
      <c r="C22123" s="90"/>
    </row>
    <row r="22124">
      <c r="A22124" s="101"/>
      <c r="B22124" s="90"/>
      <c r="C22124" s="90"/>
    </row>
    <row r="22125">
      <c r="A22125" s="101"/>
      <c r="B22125" s="90"/>
      <c r="C22125" s="90"/>
    </row>
    <row r="22126">
      <c r="A22126" s="101"/>
      <c r="B22126" s="90"/>
      <c r="C22126" s="90"/>
    </row>
    <row r="22127">
      <c r="A22127" s="101"/>
      <c r="B22127" s="90"/>
      <c r="C22127" s="90"/>
    </row>
    <row r="22128">
      <c r="A22128" s="101"/>
      <c r="B22128" s="90"/>
      <c r="C22128" s="90"/>
    </row>
    <row r="22129">
      <c r="A22129" s="101"/>
      <c r="B22129" s="90"/>
      <c r="C22129" s="90"/>
    </row>
    <row r="22130">
      <c r="A22130" s="101"/>
      <c r="B22130" s="90"/>
      <c r="C22130" s="90"/>
    </row>
    <row r="22131">
      <c r="A22131" s="101"/>
      <c r="B22131" s="90"/>
      <c r="C22131" s="90"/>
    </row>
    <row r="22132">
      <c r="A22132" s="101"/>
      <c r="B22132" s="90"/>
      <c r="C22132" s="90"/>
    </row>
    <row r="22133">
      <c r="A22133" s="101"/>
      <c r="B22133" s="90"/>
      <c r="C22133" s="90"/>
    </row>
    <row r="22134">
      <c r="A22134" s="101"/>
      <c r="B22134" s="90"/>
      <c r="C22134" s="90"/>
    </row>
    <row r="22135">
      <c r="A22135" s="101"/>
      <c r="B22135" s="90"/>
      <c r="C22135" s="90"/>
    </row>
    <row r="22136">
      <c r="A22136" s="101"/>
      <c r="B22136" s="90"/>
      <c r="C22136" s="90"/>
    </row>
    <row r="22137">
      <c r="A22137" s="101"/>
      <c r="B22137" s="90"/>
      <c r="C22137" s="90"/>
    </row>
    <row r="22138">
      <c r="A22138" s="101"/>
      <c r="B22138" s="90"/>
      <c r="C22138" s="90"/>
    </row>
    <row r="22139">
      <c r="A22139" s="101"/>
      <c r="B22139" s="90"/>
      <c r="C22139" s="90"/>
    </row>
    <row r="22140">
      <c r="A22140" s="101"/>
      <c r="B22140" s="90"/>
      <c r="C22140" s="90"/>
    </row>
    <row r="22141">
      <c r="A22141" s="101"/>
      <c r="B22141" s="90"/>
      <c r="C22141" s="90"/>
    </row>
    <row r="22142">
      <c r="A22142" s="101"/>
      <c r="B22142" s="90"/>
      <c r="C22142" s="90"/>
    </row>
    <row r="22143">
      <c r="A22143" s="101"/>
      <c r="B22143" s="90"/>
      <c r="C22143" s="90"/>
    </row>
    <row r="22144">
      <c r="A22144" s="101"/>
      <c r="B22144" s="90"/>
      <c r="C22144" s="90"/>
    </row>
    <row r="22145">
      <c r="A22145" s="101"/>
      <c r="B22145" s="90"/>
      <c r="C22145" s="90"/>
    </row>
    <row r="22146">
      <c r="A22146" s="101"/>
      <c r="B22146" s="90"/>
      <c r="C22146" s="90"/>
    </row>
    <row r="22147">
      <c r="A22147" s="101"/>
      <c r="B22147" s="90"/>
      <c r="C22147" s="90"/>
    </row>
    <row r="22148">
      <c r="A22148" s="101"/>
      <c r="B22148" s="90"/>
      <c r="C22148" s="90"/>
    </row>
    <row r="22149">
      <c r="A22149" s="101"/>
      <c r="B22149" s="90"/>
      <c r="C22149" s="90"/>
    </row>
    <row r="22150">
      <c r="A22150" s="101"/>
      <c r="B22150" s="90"/>
      <c r="C22150" s="90"/>
    </row>
    <row r="22151">
      <c r="A22151" s="101"/>
      <c r="B22151" s="90"/>
      <c r="C22151" s="90"/>
    </row>
    <row r="22152">
      <c r="A22152" s="101"/>
      <c r="B22152" s="90"/>
      <c r="C22152" s="90"/>
    </row>
    <row r="22153">
      <c r="A22153" s="101"/>
      <c r="B22153" s="90"/>
      <c r="C22153" s="90"/>
    </row>
    <row r="22154">
      <c r="A22154" s="101"/>
      <c r="B22154" s="90"/>
      <c r="C22154" s="90"/>
    </row>
    <row r="22155">
      <c r="A22155" s="101"/>
      <c r="B22155" s="90"/>
      <c r="C22155" s="90"/>
    </row>
    <row r="22156">
      <c r="A22156" s="101"/>
      <c r="B22156" s="90"/>
      <c r="C22156" s="90"/>
    </row>
    <row r="22157">
      <c r="A22157" s="101"/>
      <c r="B22157" s="90"/>
      <c r="C22157" s="90"/>
    </row>
    <row r="22158">
      <c r="A22158" s="101"/>
      <c r="B22158" s="90"/>
      <c r="C22158" s="90"/>
    </row>
    <row r="22159">
      <c r="A22159" s="101"/>
      <c r="B22159" s="90"/>
      <c r="C22159" s="90"/>
    </row>
    <row r="22160">
      <c r="A22160" s="101"/>
      <c r="B22160" s="90"/>
      <c r="C22160" s="90"/>
    </row>
    <row r="22161">
      <c r="A22161" s="101"/>
      <c r="B22161" s="90"/>
      <c r="C22161" s="90"/>
    </row>
    <row r="22162">
      <c r="A22162" s="101"/>
      <c r="B22162" s="90"/>
      <c r="C22162" s="90"/>
    </row>
    <row r="22163">
      <c r="A22163" s="101"/>
      <c r="B22163" s="90"/>
      <c r="C22163" s="90"/>
    </row>
    <row r="22164">
      <c r="A22164" s="101"/>
      <c r="B22164" s="90"/>
      <c r="C22164" s="90"/>
    </row>
    <row r="22165">
      <c r="A22165" s="101"/>
      <c r="B22165" s="90"/>
      <c r="C22165" s="90"/>
    </row>
    <row r="22166">
      <c r="A22166" s="101"/>
      <c r="B22166" s="90"/>
      <c r="C22166" s="90"/>
    </row>
    <row r="22167">
      <c r="A22167" s="101"/>
      <c r="B22167" s="90"/>
      <c r="C22167" s="90"/>
    </row>
    <row r="22168">
      <c r="A22168" s="101"/>
      <c r="B22168" s="90"/>
      <c r="C22168" s="90"/>
    </row>
    <row r="22169">
      <c r="A22169" s="101"/>
      <c r="B22169" s="90"/>
      <c r="C22169" s="90"/>
    </row>
    <row r="22170">
      <c r="A22170" s="101"/>
      <c r="B22170" s="90"/>
      <c r="C22170" s="90"/>
    </row>
    <row r="22171">
      <c r="A22171" s="101"/>
      <c r="B22171" s="90"/>
      <c r="C22171" s="90"/>
    </row>
    <row r="22172">
      <c r="A22172" s="101"/>
      <c r="B22172" s="90"/>
      <c r="C22172" s="90"/>
    </row>
    <row r="22173">
      <c r="A22173" s="101"/>
      <c r="B22173" s="90"/>
      <c r="C22173" s="90"/>
    </row>
    <row r="22174">
      <c r="A22174" s="101"/>
      <c r="B22174" s="90"/>
      <c r="C22174" s="90"/>
    </row>
    <row r="22175">
      <c r="A22175" s="101"/>
      <c r="B22175" s="90"/>
      <c r="C22175" s="90"/>
    </row>
    <row r="22176">
      <c r="A22176" s="101"/>
      <c r="B22176" s="90"/>
      <c r="C22176" s="90"/>
    </row>
    <row r="22177">
      <c r="A22177" s="101"/>
      <c r="B22177" s="90"/>
      <c r="C22177" s="90"/>
    </row>
    <row r="22178">
      <c r="A22178" s="101"/>
      <c r="B22178" s="90"/>
      <c r="C22178" s="90"/>
    </row>
    <row r="22179">
      <c r="A22179" s="101"/>
      <c r="B22179" s="90"/>
      <c r="C22179" s="90"/>
    </row>
    <row r="22180">
      <c r="A22180" s="101"/>
      <c r="B22180" s="90"/>
      <c r="C22180" s="90"/>
    </row>
    <row r="22181">
      <c r="A22181" s="101"/>
      <c r="B22181" s="90"/>
      <c r="C22181" s="90"/>
    </row>
    <row r="22182">
      <c r="A22182" s="101"/>
      <c r="B22182" s="90"/>
      <c r="C22182" s="90"/>
    </row>
    <row r="22183">
      <c r="A22183" s="101"/>
      <c r="B22183" s="90"/>
      <c r="C22183" s="90"/>
    </row>
    <row r="22184">
      <c r="A22184" s="101"/>
      <c r="B22184" s="90"/>
      <c r="C22184" s="90"/>
    </row>
    <row r="22185">
      <c r="A22185" s="101"/>
      <c r="B22185" s="90"/>
      <c r="C22185" s="90"/>
    </row>
    <row r="22186">
      <c r="A22186" s="101"/>
      <c r="B22186" s="90"/>
      <c r="C22186" s="90"/>
    </row>
    <row r="22187">
      <c r="A22187" s="101"/>
      <c r="B22187" s="90"/>
      <c r="C22187" s="90"/>
    </row>
    <row r="22188">
      <c r="A22188" s="101"/>
      <c r="B22188" s="90"/>
      <c r="C22188" s="90"/>
    </row>
    <row r="22189">
      <c r="A22189" s="101"/>
      <c r="B22189" s="90"/>
      <c r="C22189" s="90"/>
    </row>
    <row r="22190">
      <c r="A22190" s="101"/>
      <c r="B22190" s="90"/>
      <c r="C22190" s="90"/>
    </row>
    <row r="22191">
      <c r="A22191" s="101"/>
      <c r="B22191" s="90"/>
      <c r="C22191" s="90"/>
    </row>
    <row r="22192">
      <c r="A22192" s="101"/>
      <c r="B22192" s="90"/>
      <c r="C22192" s="90"/>
    </row>
    <row r="22193">
      <c r="A22193" s="101"/>
      <c r="B22193" s="90"/>
      <c r="C22193" s="90"/>
    </row>
    <row r="22194">
      <c r="A22194" s="101"/>
      <c r="B22194" s="90"/>
      <c r="C22194" s="90"/>
    </row>
    <row r="22195">
      <c r="A22195" s="101"/>
      <c r="B22195" s="90"/>
      <c r="C22195" s="90"/>
    </row>
    <row r="22196">
      <c r="A22196" s="101"/>
      <c r="B22196" s="90"/>
      <c r="C22196" s="90"/>
    </row>
    <row r="22197">
      <c r="A22197" s="101"/>
      <c r="B22197" s="90"/>
      <c r="C22197" s="90"/>
    </row>
    <row r="22198">
      <c r="A22198" s="101"/>
      <c r="B22198" s="90"/>
      <c r="C22198" s="90"/>
    </row>
    <row r="22199">
      <c r="A22199" s="101"/>
      <c r="B22199" s="90"/>
      <c r="C22199" s="90"/>
    </row>
    <row r="22200">
      <c r="A22200" s="101"/>
      <c r="B22200" s="90"/>
      <c r="C22200" s="90"/>
    </row>
    <row r="22201">
      <c r="A22201" s="101"/>
      <c r="B22201" s="90"/>
      <c r="C22201" s="90"/>
    </row>
    <row r="22202">
      <c r="A22202" s="101"/>
      <c r="B22202" s="90"/>
      <c r="C22202" s="90"/>
    </row>
    <row r="22203">
      <c r="A22203" s="101"/>
      <c r="B22203" s="90"/>
      <c r="C22203" s="90"/>
    </row>
    <row r="22204">
      <c r="A22204" s="101"/>
      <c r="B22204" s="90"/>
      <c r="C22204" s="90"/>
    </row>
    <row r="22205">
      <c r="A22205" s="101"/>
      <c r="B22205" s="90"/>
      <c r="C22205" s="90"/>
    </row>
    <row r="22206">
      <c r="A22206" s="101"/>
      <c r="B22206" s="90"/>
      <c r="C22206" s="90"/>
    </row>
    <row r="22207">
      <c r="A22207" s="101"/>
      <c r="B22207" s="90"/>
      <c r="C22207" s="90"/>
    </row>
    <row r="22208">
      <c r="A22208" s="101"/>
      <c r="B22208" s="90"/>
      <c r="C22208" s="90"/>
    </row>
    <row r="22209">
      <c r="A22209" s="101"/>
      <c r="B22209" s="90"/>
      <c r="C22209" s="90"/>
    </row>
    <row r="22210">
      <c r="A22210" s="101"/>
      <c r="B22210" s="90"/>
      <c r="C22210" s="90"/>
    </row>
    <row r="22211">
      <c r="A22211" s="101"/>
      <c r="B22211" s="90"/>
      <c r="C22211" s="90"/>
    </row>
    <row r="22212">
      <c r="A22212" s="101"/>
      <c r="B22212" s="90"/>
      <c r="C22212" s="90"/>
    </row>
    <row r="22213">
      <c r="A22213" s="101"/>
      <c r="B22213" s="90"/>
      <c r="C22213" s="90"/>
    </row>
    <row r="22214">
      <c r="A22214" s="101"/>
      <c r="B22214" s="90"/>
      <c r="C22214" s="90"/>
    </row>
    <row r="22215">
      <c r="A22215" s="101"/>
      <c r="B22215" s="90"/>
      <c r="C22215" s="90"/>
    </row>
    <row r="22216">
      <c r="A22216" s="101"/>
      <c r="B22216" s="90"/>
      <c r="C22216" s="90"/>
    </row>
    <row r="22217">
      <c r="A22217" s="101"/>
      <c r="B22217" s="90"/>
      <c r="C22217" s="90"/>
    </row>
    <row r="22218">
      <c r="A22218" s="101"/>
      <c r="B22218" s="90"/>
      <c r="C22218" s="90"/>
    </row>
    <row r="22219">
      <c r="A22219" s="101"/>
      <c r="B22219" s="90"/>
      <c r="C22219" s="90"/>
    </row>
    <row r="22220">
      <c r="A22220" s="101"/>
      <c r="B22220" s="90"/>
      <c r="C22220" s="90"/>
    </row>
    <row r="22221">
      <c r="A22221" s="101"/>
      <c r="B22221" s="90"/>
      <c r="C22221" s="90"/>
    </row>
    <row r="22222">
      <c r="A22222" s="101"/>
      <c r="B22222" s="90"/>
      <c r="C22222" s="90"/>
    </row>
    <row r="22223">
      <c r="A22223" s="101"/>
      <c r="B22223" s="90"/>
      <c r="C22223" s="90"/>
    </row>
    <row r="22224">
      <c r="A22224" s="101"/>
      <c r="B22224" s="90"/>
      <c r="C22224" s="90"/>
    </row>
    <row r="22225">
      <c r="A22225" s="101"/>
      <c r="B22225" s="90"/>
      <c r="C22225" s="90"/>
    </row>
    <row r="22226">
      <c r="A22226" s="101"/>
      <c r="B22226" s="90"/>
      <c r="C22226" s="90"/>
    </row>
    <row r="22227">
      <c r="A22227" s="101"/>
      <c r="B22227" s="90"/>
      <c r="C22227" s="90"/>
    </row>
    <row r="22228">
      <c r="A22228" s="101"/>
      <c r="B22228" s="90"/>
      <c r="C22228" s="90"/>
    </row>
    <row r="22229">
      <c r="A22229" s="101"/>
      <c r="B22229" s="90"/>
      <c r="C22229" s="90"/>
    </row>
    <row r="22230">
      <c r="A22230" s="101"/>
      <c r="B22230" s="90"/>
      <c r="C22230" s="90"/>
    </row>
    <row r="22231">
      <c r="A22231" s="101"/>
      <c r="B22231" s="90"/>
      <c r="C22231" s="90"/>
    </row>
    <row r="22232">
      <c r="A22232" s="101"/>
      <c r="B22232" s="90"/>
      <c r="C22232" s="90"/>
    </row>
    <row r="22233">
      <c r="A22233" s="101"/>
      <c r="B22233" s="90"/>
      <c r="C22233" s="90"/>
    </row>
    <row r="22234">
      <c r="A22234" s="101"/>
      <c r="B22234" s="90"/>
      <c r="C22234" s="90"/>
    </row>
    <row r="22235">
      <c r="A22235" s="101"/>
      <c r="B22235" s="90"/>
      <c r="C22235" s="90"/>
    </row>
    <row r="22236">
      <c r="A22236" s="101"/>
      <c r="B22236" s="90"/>
      <c r="C22236" s="90"/>
    </row>
    <row r="22237">
      <c r="A22237" s="101"/>
      <c r="B22237" s="90"/>
      <c r="C22237" s="90"/>
    </row>
    <row r="22238">
      <c r="A22238" s="101"/>
      <c r="B22238" s="90"/>
      <c r="C22238" s="90"/>
    </row>
    <row r="22239">
      <c r="A22239" s="101"/>
      <c r="B22239" s="90"/>
      <c r="C22239" s="90"/>
    </row>
    <row r="22240">
      <c r="A22240" s="101"/>
      <c r="B22240" s="90"/>
      <c r="C22240" s="90"/>
    </row>
    <row r="22241">
      <c r="A22241" s="101"/>
      <c r="B22241" s="90"/>
      <c r="C22241" s="90"/>
    </row>
    <row r="22242">
      <c r="A22242" s="101"/>
      <c r="B22242" s="90"/>
      <c r="C22242" s="90"/>
    </row>
    <row r="22243">
      <c r="A22243" s="101"/>
      <c r="B22243" s="90"/>
      <c r="C22243" s="90"/>
    </row>
    <row r="22244">
      <c r="A22244" s="101"/>
      <c r="B22244" s="90"/>
      <c r="C22244" s="90"/>
    </row>
    <row r="22245">
      <c r="A22245" s="101"/>
      <c r="B22245" s="90"/>
      <c r="C22245" s="90"/>
    </row>
    <row r="22246">
      <c r="A22246" s="101"/>
      <c r="B22246" s="90"/>
      <c r="C22246" s="90"/>
    </row>
    <row r="22247">
      <c r="A22247" s="101"/>
      <c r="B22247" s="90"/>
      <c r="C22247" s="90"/>
    </row>
    <row r="22248">
      <c r="A22248" s="101"/>
      <c r="B22248" s="90"/>
      <c r="C22248" s="90"/>
    </row>
    <row r="22249">
      <c r="A22249" s="101"/>
      <c r="B22249" s="90"/>
      <c r="C22249" s="90"/>
    </row>
    <row r="22250">
      <c r="A22250" s="101"/>
      <c r="B22250" s="90"/>
      <c r="C22250" s="90"/>
    </row>
    <row r="22251">
      <c r="A22251" s="101"/>
      <c r="B22251" s="90"/>
      <c r="C22251" s="90"/>
    </row>
    <row r="22252">
      <c r="A22252" s="101"/>
      <c r="B22252" s="90"/>
      <c r="C22252" s="90"/>
    </row>
    <row r="22253">
      <c r="A22253" s="101"/>
      <c r="B22253" s="90"/>
      <c r="C22253" s="90"/>
    </row>
    <row r="22254">
      <c r="A22254" s="101"/>
      <c r="B22254" s="90"/>
      <c r="C22254" s="90"/>
    </row>
    <row r="22255">
      <c r="A22255" s="101"/>
      <c r="B22255" s="90"/>
      <c r="C22255" s="90"/>
    </row>
    <row r="22256">
      <c r="A22256" s="101"/>
      <c r="B22256" s="90"/>
      <c r="C22256" s="90"/>
    </row>
    <row r="22257">
      <c r="A22257" s="101"/>
      <c r="B22257" s="90"/>
      <c r="C22257" s="90"/>
    </row>
    <row r="22258">
      <c r="A22258" s="101"/>
      <c r="B22258" s="90"/>
      <c r="C22258" s="90"/>
    </row>
    <row r="22259">
      <c r="A22259" s="101"/>
      <c r="B22259" s="90"/>
      <c r="C22259" s="90"/>
    </row>
    <row r="22260">
      <c r="A22260" s="101"/>
      <c r="B22260" s="90"/>
      <c r="C22260" s="90"/>
    </row>
    <row r="22261">
      <c r="A22261" s="101"/>
      <c r="B22261" s="90"/>
      <c r="C22261" s="90"/>
    </row>
    <row r="22262">
      <c r="A22262" s="101"/>
      <c r="B22262" s="90"/>
      <c r="C22262" s="90"/>
    </row>
    <row r="22263">
      <c r="A22263" s="101"/>
      <c r="B22263" s="90"/>
      <c r="C22263" s="90"/>
    </row>
    <row r="22264">
      <c r="A22264" s="101"/>
      <c r="B22264" s="90"/>
      <c r="C22264" s="90"/>
    </row>
    <row r="22265">
      <c r="A22265" s="101"/>
      <c r="B22265" s="90"/>
      <c r="C22265" s="90"/>
    </row>
    <row r="22266">
      <c r="A22266" s="101"/>
      <c r="B22266" s="90"/>
      <c r="C22266" s="90"/>
    </row>
    <row r="22267">
      <c r="A22267" s="101"/>
      <c r="B22267" s="90"/>
      <c r="C22267" s="90"/>
    </row>
    <row r="22268">
      <c r="A22268" s="101"/>
      <c r="B22268" s="90"/>
      <c r="C22268" s="90"/>
    </row>
    <row r="22269">
      <c r="A22269" s="101"/>
      <c r="B22269" s="90"/>
      <c r="C22269" s="90"/>
    </row>
    <row r="22270">
      <c r="A22270" s="101"/>
      <c r="B22270" s="90"/>
      <c r="C22270" s="90"/>
    </row>
    <row r="22271">
      <c r="A22271" s="101"/>
      <c r="B22271" s="90"/>
      <c r="C22271" s="90"/>
    </row>
    <row r="22272">
      <c r="A22272" s="101"/>
      <c r="B22272" s="90"/>
      <c r="C22272" s="90"/>
    </row>
    <row r="22273">
      <c r="A22273" s="101"/>
      <c r="B22273" s="90"/>
      <c r="C22273" s="90"/>
    </row>
    <row r="22274">
      <c r="A22274" s="101"/>
      <c r="B22274" s="90"/>
      <c r="C22274" s="90"/>
    </row>
    <row r="22275">
      <c r="A22275" s="101"/>
      <c r="B22275" s="90"/>
      <c r="C22275" s="90"/>
    </row>
    <row r="22276">
      <c r="A22276" s="101"/>
      <c r="B22276" s="90"/>
      <c r="C22276" s="90"/>
    </row>
    <row r="22277">
      <c r="A22277" s="101"/>
      <c r="B22277" s="90"/>
      <c r="C22277" s="90"/>
    </row>
    <row r="22278">
      <c r="A22278" s="101"/>
      <c r="B22278" s="90"/>
      <c r="C22278" s="90"/>
    </row>
    <row r="22279">
      <c r="A22279" s="101"/>
      <c r="B22279" s="90"/>
      <c r="C22279" s="90"/>
    </row>
    <row r="22280">
      <c r="A22280" s="101"/>
      <c r="B22280" s="90"/>
      <c r="C22280" s="90"/>
    </row>
    <row r="22281">
      <c r="A22281" s="101"/>
      <c r="B22281" s="90"/>
      <c r="C22281" s="90"/>
    </row>
    <row r="22282">
      <c r="A22282" s="101"/>
      <c r="B22282" s="90"/>
      <c r="C22282" s="90"/>
    </row>
    <row r="22283">
      <c r="A22283" s="101"/>
      <c r="B22283" s="90"/>
      <c r="C22283" s="90"/>
    </row>
    <row r="22284">
      <c r="A22284" s="101"/>
      <c r="B22284" s="90"/>
      <c r="C22284" s="90"/>
    </row>
    <row r="22285">
      <c r="A22285" s="101"/>
      <c r="B22285" s="90"/>
      <c r="C22285" s="90"/>
    </row>
    <row r="22286">
      <c r="A22286" s="101"/>
      <c r="B22286" s="90"/>
      <c r="C22286" s="90"/>
    </row>
    <row r="22287">
      <c r="A22287" s="101"/>
      <c r="B22287" s="90"/>
      <c r="C22287" s="90"/>
    </row>
    <row r="22288">
      <c r="A22288" s="101"/>
      <c r="B22288" s="90"/>
      <c r="C22288" s="90"/>
    </row>
    <row r="22289">
      <c r="A22289" s="101"/>
      <c r="B22289" s="90"/>
      <c r="C22289" s="90"/>
    </row>
    <row r="22290">
      <c r="A22290" s="101"/>
      <c r="B22290" s="90"/>
      <c r="C22290" s="90"/>
    </row>
    <row r="22291">
      <c r="A22291" s="101"/>
      <c r="B22291" s="90"/>
      <c r="C22291" s="90"/>
    </row>
    <row r="22292">
      <c r="A22292" s="101"/>
      <c r="B22292" s="90"/>
      <c r="C22292" s="90"/>
    </row>
    <row r="22293">
      <c r="A22293" s="101"/>
      <c r="B22293" s="90"/>
      <c r="C22293" s="90"/>
    </row>
    <row r="22294">
      <c r="A22294" s="101"/>
      <c r="B22294" s="90"/>
      <c r="C22294" s="90"/>
    </row>
    <row r="22295">
      <c r="A22295" s="101"/>
      <c r="B22295" s="90"/>
      <c r="C22295" s="90"/>
    </row>
    <row r="22296">
      <c r="A22296" s="101"/>
      <c r="B22296" s="90"/>
      <c r="C22296" s="90"/>
    </row>
    <row r="22297">
      <c r="A22297" s="101"/>
      <c r="B22297" s="90"/>
      <c r="C22297" s="90"/>
    </row>
    <row r="22298">
      <c r="A22298" s="101"/>
      <c r="B22298" s="90"/>
      <c r="C22298" s="90"/>
    </row>
    <row r="22299">
      <c r="A22299" s="101"/>
      <c r="B22299" s="90"/>
      <c r="C22299" s="90"/>
    </row>
    <row r="22300">
      <c r="A22300" s="101"/>
      <c r="B22300" s="90"/>
      <c r="C22300" s="90"/>
    </row>
    <row r="22301">
      <c r="A22301" s="101"/>
      <c r="B22301" s="90"/>
      <c r="C22301" s="90"/>
    </row>
    <row r="22302">
      <c r="A22302" s="101"/>
      <c r="B22302" s="90"/>
      <c r="C22302" s="90"/>
    </row>
    <row r="22303">
      <c r="A22303" s="101"/>
      <c r="B22303" s="90"/>
      <c r="C22303" s="90"/>
    </row>
    <row r="22304">
      <c r="A22304" s="101"/>
      <c r="B22304" s="90"/>
      <c r="C22304" s="90"/>
    </row>
    <row r="22305">
      <c r="A22305" s="101"/>
      <c r="B22305" s="90"/>
      <c r="C22305" s="90"/>
    </row>
    <row r="22306">
      <c r="A22306" s="101"/>
      <c r="B22306" s="90"/>
      <c r="C22306" s="90"/>
    </row>
    <row r="22307">
      <c r="A22307" s="101"/>
      <c r="B22307" s="90"/>
      <c r="C22307" s="90"/>
    </row>
    <row r="22308">
      <c r="A22308" s="101"/>
      <c r="B22308" s="90"/>
      <c r="C22308" s="90"/>
    </row>
    <row r="22309">
      <c r="A22309" s="101"/>
      <c r="B22309" s="90"/>
      <c r="C22309" s="90"/>
    </row>
    <row r="22310">
      <c r="A22310" s="101"/>
      <c r="B22310" s="90"/>
      <c r="C22310" s="90"/>
    </row>
    <row r="22311">
      <c r="A22311" s="101"/>
      <c r="B22311" s="90"/>
      <c r="C22311" s="90"/>
    </row>
    <row r="22312">
      <c r="A22312" s="101"/>
      <c r="B22312" s="90"/>
      <c r="C22312" s="90"/>
    </row>
    <row r="22313">
      <c r="A22313" s="101"/>
      <c r="B22313" s="90"/>
      <c r="C22313" s="90"/>
    </row>
    <row r="22314">
      <c r="A22314" s="101"/>
      <c r="B22314" s="90"/>
      <c r="C22314" s="90"/>
    </row>
    <row r="22315">
      <c r="A22315" s="101"/>
      <c r="B22315" s="90"/>
      <c r="C22315" s="90"/>
    </row>
    <row r="22316">
      <c r="A22316" s="101"/>
      <c r="B22316" s="90"/>
      <c r="C22316" s="90"/>
    </row>
    <row r="22317">
      <c r="A22317" s="101"/>
      <c r="B22317" s="90"/>
      <c r="C22317" s="90"/>
    </row>
    <row r="22318">
      <c r="A22318" s="101"/>
      <c r="B22318" s="90"/>
      <c r="C22318" s="90"/>
    </row>
    <row r="22319">
      <c r="A22319" s="101"/>
      <c r="B22319" s="90"/>
      <c r="C22319" s="90"/>
    </row>
    <row r="22320">
      <c r="A22320" s="101"/>
      <c r="B22320" s="90"/>
      <c r="C22320" s="90"/>
    </row>
    <row r="22321">
      <c r="A22321" s="101"/>
      <c r="B22321" s="90"/>
      <c r="C22321" s="90"/>
    </row>
    <row r="22322">
      <c r="A22322" s="101"/>
      <c r="B22322" s="90"/>
      <c r="C22322" s="90"/>
    </row>
    <row r="22323">
      <c r="A22323" s="101"/>
      <c r="B22323" s="90"/>
      <c r="C22323" s="90"/>
    </row>
    <row r="22324">
      <c r="A22324" s="101"/>
      <c r="B22324" s="90"/>
      <c r="C22324" s="90"/>
    </row>
    <row r="22325">
      <c r="A22325" s="101"/>
      <c r="B22325" s="90"/>
      <c r="C22325" s="90"/>
    </row>
    <row r="22326">
      <c r="A22326" s="101"/>
      <c r="B22326" s="90"/>
      <c r="C22326" s="90"/>
    </row>
    <row r="22327">
      <c r="A22327" s="101"/>
      <c r="B22327" s="90"/>
      <c r="C22327" s="90"/>
    </row>
    <row r="22328">
      <c r="A22328" s="101"/>
      <c r="B22328" s="90"/>
      <c r="C22328" s="90"/>
    </row>
    <row r="22329">
      <c r="A22329" s="101"/>
      <c r="B22329" s="90"/>
      <c r="C22329" s="90"/>
    </row>
    <row r="22330">
      <c r="A22330" s="101"/>
      <c r="B22330" s="90"/>
      <c r="C22330" s="90"/>
    </row>
    <row r="22331">
      <c r="A22331" s="101"/>
      <c r="B22331" s="90"/>
      <c r="C22331" s="90"/>
    </row>
    <row r="22332">
      <c r="A22332" s="101"/>
      <c r="B22332" s="90"/>
      <c r="C22332" s="90"/>
    </row>
    <row r="22333">
      <c r="A22333" s="101"/>
      <c r="B22333" s="90"/>
      <c r="C22333" s="90"/>
    </row>
    <row r="22334">
      <c r="A22334" s="101"/>
      <c r="B22334" s="90"/>
      <c r="C22334" s="90"/>
    </row>
    <row r="22335">
      <c r="A22335" s="101"/>
      <c r="B22335" s="90"/>
      <c r="C22335" s="90"/>
    </row>
    <row r="22336">
      <c r="A22336" s="101"/>
      <c r="B22336" s="90"/>
      <c r="C22336" s="90"/>
    </row>
    <row r="22337">
      <c r="A22337" s="101"/>
      <c r="B22337" s="90"/>
      <c r="C22337" s="90"/>
    </row>
    <row r="22338">
      <c r="A22338" s="101"/>
      <c r="B22338" s="90"/>
      <c r="C22338" s="90"/>
    </row>
    <row r="22339">
      <c r="A22339" s="101"/>
      <c r="B22339" s="90"/>
      <c r="C22339" s="90"/>
    </row>
    <row r="22340">
      <c r="A22340" s="101"/>
      <c r="B22340" s="90"/>
      <c r="C22340" s="90"/>
    </row>
    <row r="22341">
      <c r="A22341" s="101"/>
      <c r="B22341" s="90"/>
      <c r="C22341" s="90"/>
    </row>
    <row r="22342">
      <c r="A22342" s="101"/>
      <c r="B22342" s="90"/>
      <c r="C22342" s="90"/>
    </row>
    <row r="22343">
      <c r="A22343" s="101"/>
      <c r="B22343" s="90"/>
      <c r="C22343" s="90"/>
    </row>
    <row r="22344">
      <c r="A22344" s="101"/>
      <c r="B22344" s="90"/>
      <c r="C22344" s="90"/>
    </row>
    <row r="22345">
      <c r="A22345" s="101"/>
      <c r="B22345" s="90"/>
      <c r="C22345" s="90"/>
    </row>
    <row r="22346">
      <c r="A22346" s="101"/>
      <c r="B22346" s="90"/>
      <c r="C22346" s="90"/>
    </row>
    <row r="22347">
      <c r="A22347" s="101"/>
      <c r="B22347" s="90"/>
      <c r="C22347" s="90"/>
    </row>
    <row r="22348">
      <c r="A22348" s="101"/>
      <c r="B22348" s="90"/>
      <c r="C22348" s="90"/>
    </row>
    <row r="22349">
      <c r="A22349" s="101"/>
      <c r="B22349" s="90"/>
      <c r="C22349" s="90"/>
    </row>
    <row r="22350">
      <c r="A22350" s="101"/>
      <c r="B22350" s="90"/>
      <c r="C22350" s="90"/>
    </row>
    <row r="22351">
      <c r="A22351" s="101"/>
      <c r="B22351" s="90"/>
      <c r="C22351" s="90"/>
    </row>
    <row r="22352">
      <c r="A22352" s="101"/>
      <c r="B22352" s="90"/>
      <c r="C22352" s="90"/>
    </row>
    <row r="22353">
      <c r="A22353" s="101"/>
      <c r="B22353" s="90"/>
      <c r="C22353" s="90"/>
    </row>
    <row r="22354">
      <c r="A22354" s="101"/>
      <c r="B22354" s="90"/>
      <c r="C22354" s="90"/>
    </row>
    <row r="22355">
      <c r="A22355" s="101"/>
      <c r="B22355" s="90"/>
      <c r="C22355" s="90"/>
    </row>
    <row r="22356">
      <c r="A22356" s="101"/>
      <c r="B22356" s="90"/>
      <c r="C22356" s="90"/>
    </row>
    <row r="22357">
      <c r="A22357" s="101"/>
      <c r="B22357" s="90"/>
      <c r="C22357" s="90"/>
    </row>
    <row r="22358">
      <c r="A22358" s="101"/>
      <c r="B22358" s="90"/>
      <c r="C22358" s="90"/>
    </row>
    <row r="22359">
      <c r="A22359" s="101"/>
      <c r="B22359" s="90"/>
      <c r="C22359" s="90"/>
    </row>
    <row r="22360">
      <c r="A22360" s="101"/>
      <c r="B22360" s="90"/>
      <c r="C22360" s="90"/>
    </row>
    <row r="22361">
      <c r="A22361" s="101"/>
      <c r="B22361" s="90"/>
      <c r="C22361" s="90"/>
    </row>
    <row r="22362">
      <c r="A22362" s="101"/>
      <c r="B22362" s="90"/>
      <c r="C22362" s="90"/>
    </row>
    <row r="22363">
      <c r="A22363" s="101"/>
      <c r="B22363" s="90"/>
      <c r="C22363" s="90"/>
    </row>
    <row r="22364">
      <c r="A22364" s="101"/>
      <c r="B22364" s="90"/>
      <c r="C22364" s="90"/>
    </row>
    <row r="22365">
      <c r="A22365" s="101"/>
      <c r="B22365" s="90"/>
      <c r="C22365" s="90"/>
    </row>
    <row r="22366">
      <c r="A22366" s="101"/>
      <c r="B22366" s="90"/>
      <c r="C22366" s="90"/>
    </row>
    <row r="22367">
      <c r="A22367" s="101"/>
      <c r="B22367" s="90"/>
      <c r="C22367" s="90"/>
    </row>
    <row r="22368">
      <c r="A22368" s="101"/>
      <c r="B22368" s="90"/>
      <c r="C22368" s="90"/>
    </row>
    <row r="22369">
      <c r="A22369" s="101"/>
      <c r="B22369" s="90"/>
      <c r="C22369" s="90"/>
    </row>
    <row r="22370">
      <c r="A22370" s="101"/>
      <c r="B22370" s="90"/>
      <c r="C22370" s="90"/>
    </row>
    <row r="22371">
      <c r="A22371" s="101"/>
      <c r="B22371" s="90"/>
      <c r="C22371" s="90"/>
    </row>
    <row r="22372">
      <c r="A22372" s="101"/>
      <c r="B22372" s="90"/>
      <c r="C22372" s="90"/>
    </row>
    <row r="22373">
      <c r="A22373" s="101"/>
      <c r="B22373" s="90"/>
      <c r="C22373" s="90"/>
    </row>
    <row r="22374">
      <c r="A22374" s="101"/>
      <c r="B22374" s="90"/>
      <c r="C22374" s="90"/>
    </row>
    <row r="22375">
      <c r="A22375" s="101"/>
      <c r="B22375" s="90"/>
      <c r="C22375" s="90"/>
    </row>
    <row r="22376">
      <c r="A22376" s="101"/>
      <c r="B22376" s="90"/>
      <c r="C22376" s="90"/>
    </row>
    <row r="22377">
      <c r="A22377" s="101"/>
      <c r="B22377" s="90"/>
      <c r="C22377" s="90"/>
    </row>
    <row r="22378">
      <c r="A22378" s="101"/>
      <c r="B22378" s="90"/>
      <c r="C22378" s="90"/>
    </row>
    <row r="22379">
      <c r="A22379" s="101"/>
      <c r="B22379" s="90"/>
      <c r="C22379" s="90"/>
    </row>
    <row r="22380">
      <c r="A22380" s="101"/>
      <c r="B22380" s="90"/>
      <c r="C22380" s="90"/>
    </row>
    <row r="22381">
      <c r="A22381" s="101"/>
      <c r="B22381" s="90"/>
      <c r="C22381" s="90"/>
    </row>
    <row r="22382">
      <c r="A22382" s="101"/>
      <c r="B22382" s="90"/>
      <c r="C22382" s="90"/>
    </row>
    <row r="22383">
      <c r="A22383" s="101"/>
      <c r="B22383" s="90"/>
      <c r="C22383" s="90"/>
    </row>
    <row r="22384">
      <c r="A22384" s="101"/>
      <c r="B22384" s="90"/>
      <c r="C22384" s="90"/>
    </row>
    <row r="22385">
      <c r="A22385" s="101"/>
      <c r="B22385" s="90"/>
      <c r="C22385" s="90"/>
    </row>
    <row r="22386">
      <c r="A22386" s="101"/>
      <c r="B22386" s="90"/>
      <c r="C22386" s="90"/>
    </row>
    <row r="22387">
      <c r="A22387" s="101"/>
      <c r="B22387" s="90"/>
      <c r="C22387" s="90"/>
    </row>
    <row r="22388">
      <c r="A22388" s="101"/>
      <c r="B22388" s="90"/>
      <c r="C22388" s="90"/>
    </row>
    <row r="22389">
      <c r="A22389" s="101"/>
      <c r="B22389" s="90"/>
      <c r="C22389" s="90"/>
    </row>
    <row r="22390">
      <c r="A22390" s="101"/>
      <c r="B22390" s="90"/>
      <c r="C22390" s="90"/>
    </row>
    <row r="22391">
      <c r="A22391" s="101"/>
      <c r="B22391" s="90"/>
      <c r="C22391" s="90"/>
    </row>
    <row r="22392">
      <c r="A22392" s="101"/>
      <c r="B22392" s="90"/>
      <c r="C22392" s="90"/>
    </row>
    <row r="22393">
      <c r="A22393" s="101"/>
      <c r="B22393" s="90"/>
      <c r="C22393" s="90"/>
    </row>
    <row r="22394">
      <c r="A22394" s="101"/>
      <c r="B22394" s="90"/>
      <c r="C22394" s="90"/>
    </row>
    <row r="22395">
      <c r="A22395" s="101"/>
      <c r="B22395" s="90"/>
      <c r="C22395" s="90"/>
    </row>
    <row r="22396">
      <c r="A22396" s="101"/>
      <c r="B22396" s="90"/>
      <c r="C22396" s="90"/>
    </row>
    <row r="22397">
      <c r="A22397" s="101"/>
      <c r="B22397" s="90"/>
      <c r="C22397" s="90"/>
    </row>
    <row r="22398">
      <c r="A22398" s="101"/>
      <c r="B22398" s="90"/>
      <c r="C22398" s="90"/>
    </row>
    <row r="22399">
      <c r="A22399" s="101"/>
      <c r="B22399" s="90"/>
      <c r="C22399" s="90"/>
    </row>
    <row r="22400">
      <c r="A22400" s="101"/>
      <c r="B22400" s="90"/>
      <c r="C22400" s="90"/>
    </row>
    <row r="22401">
      <c r="A22401" s="101"/>
      <c r="B22401" s="90"/>
      <c r="C22401" s="90"/>
    </row>
    <row r="22402">
      <c r="A22402" s="101"/>
      <c r="B22402" s="90"/>
      <c r="C22402" s="90"/>
    </row>
    <row r="22403">
      <c r="A22403" s="101"/>
      <c r="B22403" s="90"/>
      <c r="C22403" s="90"/>
    </row>
    <row r="22404">
      <c r="A22404" s="101"/>
      <c r="B22404" s="90"/>
      <c r="C22404" s="90"/>
    </row>
    <row r="22405">
      <c r="A22405" s="101"/>
      <c r="B22405" s="90"/>
      <c r="C22405" s="90"/>
    </row>
    <row r="22406">
      <c r="A22406" s="101"/>
      <c r="B22406" s="90"/>
      <c r="C22406" s="90"/>
    </row>
    <row r="22407">
      <c r="A22407" s="101"/>
      <c r="B22407" s="90"/>
      <c r="C22407" s="90"/>
    </row>
    <row r="22408">
      <c r="A22408" s="101"/>
      <c r="B22408" s="90"/>
      <c r="C22408" s="90"/>
    </row>
    <row r="22409">
      <c r="A22409" s="101"/>
      <c r="B22409" s="90"/>
      <c r="C22409" s="90"/>
    </row>
    <row r="22410">
      <c r="A22410" s="101"/>
      <c r="B22410" s="90"/>
      <c r="C22410" s="90"/>
    </row>
    <row r="22411">
      <c r="A22411" s="101"/>
      <c r="B22411" s="90"/>
      <c r="C22411" s="90"/>
    </row>
    <row r="22412">
      <c r="A22412" s="101"/>
      <c r="B22412" s="90"/>
      <c r="C22412" s="90"/>
    </row>
    <row r="22413">
      <c r="A22413" s="101"/>
      <c r="B22413" s="90"/>
      <c r="C22413" s="90"/>
    </row>
    <row r="22414">
      <c r="A22414" s="101"/>
      <c r="B22414" s="90"/>
      <c r="C22414" s="90"/>
    </row>
    <row r="22415">
      <c r="A22415" s="101"/>
      <c r="B22415" s="90"/>
      <c r="C22415" s="90"/>
    </row>
    <row r="22416">
      <c r="A22416" s="101"/>
      <c r="B22416" s="90"/>
      <c r="C22416" s="90"/>
    </row>
    <row r="22417">
      <c r="A22417" s="101"/>
      <c r="B22417" s="90"/>
      <c r="C22417" s="90"/>
    </row>
    <row r="22418">
      <c r="A22418" s="101"/>
      <c r="B22418" s="90"/>
      <c r="C22418" s="90"/>
    </row>
    <row r="22419">
      <c r="A22419" s="101"/>
      <c r="B22419" s="90"/>
      <c r="C22419" s="90"/>
    </row>
    <row r="22420">
      <c r="A22420" s="101"/>
      <c r="B22420" s="90"/>
      <c r="C22420" s="90"/>
    </row>
    <row r="22421">
      <c r="A22421" s="101"/>
      <c r="B22421" s="90"/>
      <c r="C22421" s="90"/>
    </row>
    <row r="22422">
      <c r="A22422" s="101"/>
      <c r="B22422" s="90"/>
      <c r="C22422" s="90"/>
    </row>
    <row r="22423">
      <c r="A22423" s="101"/>
      <c r="B22423" s="90"/>
      <c r="C22423" s="90"/>
    </row>
    <row r="22424">
      <c r="A22424" s="101"/>
      <c r="B22424" s="90"/>
      <c r="C22424" s="90"/>
    </row>
    <row r="22425">
      <c r="A22425" s="101"/>
      <c r="B22425" s="90"/>
      <c r="C22425" s="90"/>
    </row>
    <row r="22426">
      <c r="A22426" s="101"/>
      <c r="B22426" s="90"/>
      <c r="C22426" s="90"/>
    </row>
    <row r="22427">
      <c r="A22427" s="101"/>
      <c r="B22427" s="90"/>
      <c r="C22427" s="90"/>
    </row>
    <row r="22428">
      <c r="A22428" s="101"/>
      <c r="B22428" s="90"/>
      <c r="C22428" s="90"/>
    </row>
    <row r="22429">
      <c r="A22429" s="101"/>
      <c r="B22429" s="90"/>
      <c r="C22429" s="90"/>
    </row>
    <row r="22430">
      <c r="A22430" s="101"/>
      <c r="B22430" s="90"/>
      <c r="C22430" s="90"/>
    </row>
    <row r="22431">
      <c r="A22431" s="101"/>
      <c r="B22431" s="90"/>
      <c r="C22431" s="90"/>
    </row>
    <row r="22432">
      <c r="A22432" s="101"/>
      <c r="B22432" s="90"/>
      <c r="C22432" s="90"/>
    </row>
    <row r="22433">
      <c r="A22433" s="101"/>
      <c r="B22433" s="90"/>
      <c r="C22433" s="90"/>
    </row>
    <row r="22434">
      <c r="A22434" s="101"/>
      <c r="B22434" s="90"/>
      <c r="C22434" s="90"/>
    </row>
    <row r="22435">
      <c r="A22435" s="101"/>
      <c r="B22435" s="90"/>
      <c r="C22435" s="90"/>
    </row>
    <row r="22436">
      <c r="A22436" s="101"/>
      <c r="B22436" s="90"/>
      <c r="C22436" s="90"/>
    </row>
    <row r="22437">
      <c r="A22437" s="101"/>
      <c r="B22437" s="90"/>
      <c r="C22437" s="90"/>
    </row>
    <row r="22438">
      <c r="A22438" s="101"/>
      <c r="B22438" s="90"/>
      <c r="C22438" s="90"/>
    </row>
    <row r="22439">
      <c r="A22439" s="101"/>
      <c r="B22439" s="90"/>
      <c r="C22439" s="90"/>
    </row>
    <row r="22440">
      <c r="A22440" s="101"/>
      <c r="B22440" s="90"/>
      <c r="C22440" s="90"/>
    </row>
    <row r="22441">
      <c r="A22441" s="101"/>
      <c r="B22441" s="90"/>
      <c r="C22441" s="90"/>
    </row>
    <row r="22442">
      <c r="A22442" s="101"/>
      <c r="B22442" s="90"/>
      <c r="C22442" s="90"/>
    </row>
    <row r="22443">
      <c r="A22443" s="101"/>
      <c r="B22443" s="90"/>
      <c r="C22443" s="90"/>
    </row>
    <row r="22444">
      <c r="A22444" s="101"/>
      <c r="B22444" s="90"/>
      <c r="C22444" s="90"/>
    </row>
    <row r="22445">
      <c r="A22445" s="101"/>
      <c r="B22445" s="90"/>
      <c r="C22445" s="90"/>
    </row>
    <row r="22446">
      <c r="A22446" s="101"/>
      <c r="B22446" s="90"/>
      <c r="C22446" s="90"/>
    </row>
    <row r="22447">
      <c r="A22447" s="101"/>
      <c r="B22447" s="90"/>
      <c r="C22447" s="90"/>
    </row>
    <row r="22448">
      <c r="A22448" s="101"/>
      <c r="B22448" s="90"/>
      <c r="C22448" s="90"/>
    </row>
    <row r="22449">
      <c r="A22449" s="101"/>
      <c r="B22449" s="90"/>
      <c r="C22449" s="90"/>
    </row>
    <row r="22450">
      <c r="A22450" s="101"/>
      <c r="B22450" s="90"/>
      <c r="C22450" s="90"/>
    </row>
    <row r="22451">
      <c r="A22451" s="101"/>
      <c r="B22451" s="90"/>
      <c r="C22451" s="90"/>
    </row>
    <row r="22452">
      <c r="A22452" s="101"/>
      <c r="B22452" s="90"/>
      <c r="C22452" s="90"/>
    </row>
    <row r="22453">
      <c r="A22453" s="101"/>
      <c r="B22453" s="90"/>
      <c r="C22453" s="90"/>
    </row>
    <row r="22454">
      <c r="A22454" s="101"/>
      <c r="B22454" s="90"/>
      <c r="C22454" s="90"/>
    </row>
    <row r="22455">
      <c r="A22455" s="101"/>
      <c r="B22455" s="90"/>
      <c r="C22455" s="90"/>
    </row>
    <row r="22456">
      <c r="A22456" s="101"/>
      <c r="B22456" s="90"/>
      <c r="C22456" s="90"/>
    </row>
    <row r="22457">
      <c r="A22457" s="101"/>
      <c r="B22457" s="90"/>
      <c r="C22457" s="90"/>
    </row>
    <row r="22458">
      <c r="A22458" s="101"/>
      <c r="B22458" s="90"/>
      <c r="C22458" s="90"/>
    </row>
    <row r="22459">
      <c r="A22459" s="101"/>
      <c r="B22459" s="90"/>
      <c r="C22459" s="90"/>
    </row>
    <row r="22460">
      <c r="A22460" s="101"/>
      <c r="B22460" s="90"/>
      <c r="C22460" s="90"/>
    </row>
    <row r="22461">
      <c r="A22461" s="101"/>
      <c r="B22461" s="90"/>
      <c r="C22461" s="90"/>
    </row>
    <row r="22462">
      <c r="A22462" s="101"/>
      <c r="B22462" s="90"/>
      <c r="C22462" s="90"/>
    </row>
    <row r="22463">
      <c r="A22463" s="101"/>
      <c r="B22463" s="90"/>
      <c r="C22463" s="90"/>
    </row>
    <row r="22464">
      <c r="A22464" s="101"/>
      <c r="B22464" s="90"/>
      <c r="C22464" s="90"/>
    </row>
    <row r="22465">
      <c r="A22465" s="101"/>
      <c r="B22465" s="90"/>
      <c r="C22465" s="90"/>
    </row>
    <row r="22466">
      <c r="A22466" s="101"/>
      <c r="B22466" s="90"/>
      <c r="C22466" s="90"/>
    </row>
    <row r="22467">
      <c r="A22467" s="101"/>
      <c r="B22467" s="90"/>
      <c r="C22467" s="90"/>
    </row>
    <row r="22468">
      <c r="A22468" s="101"/>
      <c r="B22468" s="90"/>
      <c r="C22468" s="90"/>
    </row>
    <row r="22469">
      <c r="A22469" s="101"/>
      <c r="B22469" s="90"/>
      <c r="C22469" s="90"/>
    </row>
    <row r="22470">
      <c r="A22470" s="101"/>
      <c r="B22470" s="90"/>
      <c r="C22470" s="90"/>
    </row>
    <row r="22471">
      <c r="A22471" s="101"/>
      <c r="B22471" s="90"/>
      <c r="C22471" s="90"/>
    </row>
    <row r="22472">
      <c r="A22472" s="101"/>
      <c r="B22472" s="90"/>
      <c r="C22472" s="90"/>
    </row>
    <row r="22473">
      <c r="A22473" s="101"/>
      <c r="B22473" s="90"/>
      <c r="C22473" s="90"/>
    </row>
    <row r="22474">
      <c r="A22474" s="101"/>
      <c r="B22474" s="90"/>
      <c r="C22474" s="90"/>
    </row>
    <row r="22475">
      <c r="A22475" s="101"/>
      <c r="B22475" s="90"/>
      <c r="C22475" s="90"/>
    </row>
    <row r="22476">
      <c r="A22476" s="101"/>
      <c r="B22476" s="90"/>
      <c r="C22476" s="90"/>
    </row>
    <row r="22477">
      <c r="A22477" s="101"/>
      <c r="B22477" s="90"/>
      <c r="C22477" s="90"/>
    </row>
    <row r="22478">
      <c r="A22478" s="101"/>
      <c r="B22478" s="90"/>
      <c r="C22478" s="90"/>
    </row>
    <row r="22479">
      <c r="A22479" s="101"/>
      <c r="B22479" s="90"/>
      <c r="C22479" s="90"/>
    </row>
    <row r="22480">
      <c r="A22480" s="101"/>
      <c r="B22480" s="90"/>
      <c r="C22480" s="90"/>
    </row>
    <row r="22481">
      <c r="A22481" s="101"/>
      <c r="B22481" s="90"/>
      <c r="C22481" s="90"/>
    </row>
    <row r="22482">
      <c r="A22482" s="101"/>
      <c r="B22482" s="90"/>
      <c r="C22482" s="90"/>
    </row>
    <row r="22483">
      <c r="A22483" s="101"/>
      <c r="B22483" s="90"/>
      <c r="C22483" s="90"/>
    </row>
    <row r="22484">
      <c r="A22484" s="101"/>
      <c r="B22484" s="90"/>
      <c r="C22484" s="90"/>
    </row>
    <row r="22485">
      <c r="A22485" s="101"/>
      <c r="B22485" s="90"/>
      <c r="C22485" s="90"/>
    </row>
    <row r="22486">
      <c r="A22486" s="101"/>
      <c r="B22486" s="90"/>
      <c r="C22486" s="90"/>
    </row>
    <row r="22487">
      <c r="A22487" s="101"/>
      <c r="B22487" s="90"/>
      <c r="C22487" s="90"/>
    </row>
    <row r="22488">
      <c r="A22488" s="101"/>
      <c r="B22488" s="90"/>
      <c r="C22488" s="90"/>
    </row>
    <row r="22489">
      <c r="A22489" s="101"/>
      <c r="B22489" s="90"/>
      <c r="C22489" s="90"/>
    </row>
    <row r="22490">
      <c r="A22490" s="101"/>
      <c r="B22490" s="90"/>
      <c r="C22490" s="90"/>
    </row>
    <row r="22491">
      <c r="A22491" s="101"/>
      <c r="B22491" s="90"/>
      <c r="C22491" s="90"/>
    </row>
    <row r="22492">
      <c r="A22492" s="101"/>
      <c r="B22492" s="90"/>
      <c r="C22492" s="90"/>
    </row>
    <row r="22493">
      <c r="A22493" s="101"/>
      <c r="B22493" s="90"/>
      <c r="C22493" s="90"/>
    </row>
    <row r="22494">
      <c r="A22494" s="101"/>
      <c r="B22494" s="90"/>
      <c r="C22494" s="90"/>
    </row>
    <row r="22495">
      <c r="A22495" s="101"/>
      <c r="B22495" s="90"/>
      <c r="C22495" s="90"/>
    </row>
    <row r="22496">
      <c r="A22496" s="101"/>
      <c r="B22496" s="90"/>
      <c r="C22496" s="90"/>
    </row>
    <row r="22497">
      <c r="A22497" s="101"/>
      <c r="B22497" s="90"/>
      <c r="C22497" s="90"/>
    </row>
    <row r="22498">
      <c r="A22498" s="101"/>
      <c r="B22498" s="90"/>
      <c r="C22498" s="90"/>
    </row>
    <row r="22499">
      <c r="A22499" s="101"/>
      <c r="B22499" s="90"/>
      <c r="C22499" s="90"/>
    </row>
    <row r="22500">
      <c r="A22500" s="101"/>
      <c r="B22500" s="90"/>
      <c r="C22500" s="90"/>
    </row>
    <row r="22501">
      <c r="A22501" s="101"/>
      <c r="B22501" s="90"/>
      <c r="C22501" s="90"/>
    </row>
    <row r="22502">
      <c r="A22502" s="101"/>
      <c r="B22502" s="90"/>
      <c r="C22502" s="90"/>
    </row>
    <row r="22503">
      <c r="A22503" s="101"/>
      <c r="B22503" s="90"/>
      <c r="C22503" s="90"/>
    </row>
    <row r="22504">
      <c r="A22504" s="101"/>
      <c r="B22504" s="90"/>
      <c r="C22504" s="90"/>
    </row>
    <row r="22505">
      <c r="A22505" s="101"/>
      <c r="B22505" s="90"/>
      <c r="C22505" s="90"/>
    </row>
    <row r="22506">
      <c r="A22506" s="101"/>
      <c r="B22506" s="90"/>
      <c r="C22506" s="90"/>
    </row>
    <row r="22507">
      <c r="A22507" s="101"/>
      <c r="B22507" s="90"/>
      <c r="C22507" s="90"/>
    </row>
    <row r="22508">
      <c r="A22508" s="101"/>
      <c r="B22508" s="90"/>
      <c r="C22508" s="90"/>
    </row>
    <row r="22509">
      <c r="A22509" s="101"/>
      <c r="B22509" s="90"/>
      <c r="C22509" s="90"/>
    </row>
    <row r="22510">
      <c r="A22510" s="101"/>
      <c r="B22510" s="90"/>
      <c r="C22510" s="90"/>
    </row>
    <row r="22511">
      <c r="A22511" s="101"/>
      <c r="B22511" s="90"/>
      <c r="C22511" s="90"/>
    </row>
    <row r="22512">
      <c r="A22512" s="101"/>
      <c r="B22512" s="90"/>
      <c r="C22512" s="90"/>
    </row>
    <row r="22513">
      <c r="A22513" s="101"/>
      <c r="B22513" s="90"/>
      <c r="C22513" s="90"/>
    </row>
    <row r="22514">
      <c r="A22514" s="101"/>
      <c r="B22514" s="90"/>
      <c r="C22514" s="90"/>
    </row>
    <row r="22515">
      <c r="A22515" s="101"/>
      <c r="B22515" s="90"/>
      <c r="C22515" s="90"/>
    </row>
    <row r="22516">
      <c r="A22516" s="101"/>
      <c r="B22516" s="90"/>
      <c r="C22516" s="90"/>
    </row>
    <row r="22517">
      <c r="A22517" s="101"/>
      <c r="B22517" s="90"/>
      <c r="C22517" s="90"/>
    </row>
    <row r="22518">
      <c r="A22518" s="101"/>
      <c r="B22518" s="90"/>
      <c r="C22518" s="90"/>
    </row>
    <row r="22519">
      <c r="A22519" s="101"/>
      <c r="B22519" s="90"/>
      <c r="C22519" s="90"/>
    </row>
    <row r="22520">
      <c r="A22520" s="101"/>
      <c r="B22520" s="90"/>
      <c r="C22520" s="90"/>
    </row>
    <row r="22521">
      <c r="A22521" s="101"/>
      <c r="B22521" s="90"/>
      <c r="C22521" s="90"/>
    </row>
    <row r="22522">
      <c r="A22522" s="101"/>
      <c r="B22522" s="90"/>
      <c r="C22522" s="90"/>
    </row>
    <row r="22523">
      <c r="A22523" s="101"/>
      <c r="B22523" s="90"/>
      <c r="C22523" s="90"/>
    </row>
    <row r="22524">
      <c r="A22524" s="101"/>
      <c r="B22524" s="90"/>
      <c r="C22524" s="90"/>
    </row>
    <row r="22525">
      <c r="A22525" s="101"/>
      <c r="B22525" s="90"/>
      <c r="C22525" s="90"/>
    </row>
    <row r="22526">
      <c r="A22526" s="101"/>
      <c r="B22526" s="90"/>
      <c r="C22526" s="90"/>
    </row>
    <row r="22527">
      <c r="A22527" s="101"/>
      <c r="B22527" s="90"/>
      <c r="C22527" s="90"/>
    </row>
    <row r="22528">
      <c r="A22528" s="101"/>
      <c r="B22528" s="90"/>
      <c r="C22528" s="90"/>
    </row>
    <row r="22529">
      <c r="A22529" s="101"/>
      <c r="B22529" s="90"/>
      <c r="C22529" s="90"/>
    </row>
    <row r="22530">
      <c r="A22530" s="101"/>
      <c r="B22530" s="90"/>
      <c r="C22530" s="90"/>
    </row>
    <row r="22531">
      <c r="A22531" s="101"/>
      <c r="B22531" s="90"/>
      <c r="C22531" s="90"/>
    </row>
    <row r="22532">
      <c r="A22532" s="101"/>
      <c r="B22532" s="90"/>
      <c r="C22532" s="90"/>
    </row>
    <row r="22533">
      <c r="A22533" s="101"/>
      <c r="B22533" s="90"/>
      <c r="C22533" s="90"/>
    </row>
    <row r="22534">
      <c r="A22534" s="101"/>
      <c r="B22534" s="90"/>
      <c r="C22534" s="90"/>
    </row>
    <row r="22535">
      <c r="A22535" s="101"/>
      <c r="B22535" s="90"/>
      <c r="C22535" s="90"/>
    </row>
    <row r="22536">
      <c r="A22536" s="101"/>
      <c r="B22536" s="90"/>
      <c r="C22536" s="90"/>
    </row>
    <row r="22537">
      <c r="A22537" s="101"/>
      <c r="B22537" s="90"/>
      <c r="C22537" s="90"/>
    </row>
    <row r="22538">
      <c r="A22538" s="101"/>
      <c r="B22538" s="90"/>
      <c r="C22538" s="90"/>
    </row>
    <row r="22539">
      <c r="A22539" s="101"/>
      <c r="B22539" s="90"/>
      <c r="C22539" s="90"/>
    </row>
    <row r="22540">
      <c r="A22540" s="101"/>
      <c r="B22540" s="90"/>
      <c r="C22540" s="90"/>
    </row>
    <row r="22541">
      <c r="A22541" s="101"/>
      <c r="B22541" s="90"/>
      <c r="C22541" s="90"/>
    </row>
    <row r="22542">
      <c r="A22542" s="101"/>
      <c r="B22542" s="90"/>
      <c r="C22542" s="90"/>
    </row>
    <row r="22543">
      <c r="A22543" s="101"/>
      <c r="B22543" s="90"/>
      <c r="C22543" s="90"/>
    </row>
    <row r="22544">
      <c r="A22544" s="101"/>
      <c r="B22544" s="90"/>
      <c r="C22544" s="90"/>
    </row>
    <row r="22545">
      <c r="A22545" s="101"/>
      <c r="B22545" s="90"/>
      <c r="C22545" s="90"/>
    </row>
    <row r="22546">
      <c r="A22546" s="101"/>
      <c r="B22546" s="90"/>
      <c r="C22546" s="90"/>
    </row>
    <row r="22547">
      <c r="A22547" s="101"/>
      <c r="B22547" s="90"/>
      <c r="C22547" s="90"/>
    </row>
    <row r="22548">
      <c r="A22548" s="101"/>
      <c r="B22548" s="90"/>
      <c r="C22548" s="90"/>
    </row>
    <row r="22549">
      <c r="A22549" s="101"/>
      <c r="B22549" s="90"/>
      <c r="C22549" s="90"/>
    </row>
    <row r="22550">
      <c r="A22550" s="101"/>
      <c r="B22550" s="90"/>
      <c r="C22550" s="90"/>
    </row>
    <row r="22551">
      <c r="A22551" s="101"/>
      <c r="B22551" s="90"/>
      <c r="C22551" s="90"/>
    </row>
    <row r="22552">
      <c r="A22552" s="101"/>
      <c r="B22552" s="90"/>
      <c r="C22552" s="90"/>
    </row>
    <row r="22553">
      <c r="A22553" s="101"/>
      <c r="B22553" s="90"/>
      <c r="C22553" s="90"/>
    </row>
    <row r="22554">
      <c r="A22554" s="101"/>
      <c r="B22554" s="90"/>
      <c r="C22554" s="90"/>
    </row>
    <row r="22555">
      <c r="A22555" s="101"/>
      <c r="B22555" s="90"/>
      <c r="C22555" s="90"/>
    </row>
    <row r="22556">
      <c r="A22556" s="101"/>
      <c r="B22556" s="90"/>
      <c r="C22556" s="90"/>
    </row>
    <row r="22557">
      <c r="A22557" s="101"/>
      <c r="B22557" s="90"/>
      <c r="C22557" s="90"/>
    </row>
    <row r="22558">
      <c r="A22558" s="101"/>
      <c r="B22558" s="90"/>
      <c r="C22558" s="90"/>
    </row>
    <row r="22559">
      <c r="A22559" s="101"/>
      <c r="B22559" s="90"/>
      <c r="C22559" s="90"/>
    </row>
    <row r="22560">
      <c r="A22560" s="101"/>
      <c r="B22560" s="90"/>
      <c r="C22560" s="90"/>
    </row>
    <row r="22561">
      <c r="A22561" s="101"/>
      <c r="B22561" s="90"/>
      <c r="C22561" s="90"/>
    </row>
    <row r="22562">
      <c r="A22562" s="101"/>
      <c r="B22562" s="90"/>
      <c r="C22562" s="90"/>
    </row>
    <row r="22563">
      <c r="A22563" s="101"/>
      <c r="B22563" s="90"/>
      <c r="C22563" s="90"/>
    </row>
    <row r="22564">
      <c r="A22564" s="101"/>
      <c r="B22564" s="90"/>
      <c r="C22564" s="90"/>
    </row>
    <row r="22565">
      <c r="A22565" s="101"/>
      <c r="B22565" s="90"/>
      <c r="C22565" s="90"/>
    </row>
    <row r="22566">
      <c r="A22566" s="101"/>
      <c r="B22566" s="90"/>
      <c r="C22566" s="90"/>
    </row>
    <row r="22567">
      <c r="A22567" s="101"/>
      <c r="B22567" s="90"/>
      <c r="C22567" s="90"/>
    </row>
    <row r="22568">
      <c r="A22568" s="101"/>
      <c r="B22568" s="90"/>
      <c r="C22568" s="90"/>
    </row>
    <row r="22569">
      <c r="A22569" s="101"/>
      <c r="B22569" s="90"/>
      <c r="C22569" s="90"/>
    </row>
    <row r="22570">
      <c r="A22570" s="101"/>
      <c r="B22570" s="90"/>
      <c r="C22570" s="90"/>
    </row>
    <row r="22571">
      <c r="A22571" s="101"/>
      <c r="B22571" s="90"/>
      <c r="C22571" s="90"/>
    </row>
    <row r="22572">
      <c r="A22572" s="101"/>
      <c r="B22572" s="90"/>
      <c r="C22572" s="90"/>
    </row>
    <row r="22573">
      <c r="A22573" s="101"/>
      <c r="B22573" s="90"/>
      <c r="C22573" s="90"/>
    </row>
    <row r="22574">
      <c r="A22574" s="101"/>
      <c r="B22574" s="90"/>
      <c r="C22574" s="90"/>
    </row>
    <row r="22575">
      <c r="A22575" s="101"/>
      <c r="B22575" s="90"/>
      <c r="C22575" s="90"/>
    </row>
    <row r="22576">
      <c r="A22576" s="101"/>
      <c r="B22576" s="90"/>
      <c r="C22576" s="90"/>
    </row>
    <row r="22577">
      <c r="A22577" s="101"/>
      <c r="B22577" s="90"/>
      <c r="C22577" s="90"/>
    </row>
    <row r="22578">
      <c r="A22578" s="101"/>
      <c r="B22578" s="90"/>
      <c r="C22578" s="90"/>
    </row>
    <row r="22579">
      <c r="A22579" s="101"/>
      <c r="B22579" s="90"/>
      <c r="C22579" s="90"/>
    </row>
    <row r="22580">
      <c r="A22580" s="101"/>
      <c r="B22580" s="90"/>
      <c r="C22580" s="90"/>
    </row>
    <row r="22581">
      <c r="A22581" s="101"/>
      <c r="B22581" s="90"/>
      <c r="C22581" s="90"/>
    </row>
    <row r="22582">
      <c r="A22582" s="101"/>
      <c r="B22582" s="90"/>
      <c r="C22582" s="90"/>
    </row>
    <row r="22583">
      <c r="A22583" s="101"/>
      <c r="B22583" s="90"/>
      <c r="C22583" s="90"/>
    </row>
    <row r="22584">
      <c r="A22584" s="101"/>
      <c r="B22584" s="90"/>
      <c r="C22584" s="90"/>
    </row>
    <row r="22585">
      <c r="A22585" s="101"/>
      <c r="B22585" s="90"/>
      <c r="C22585" s="90"/>
    </row>
    <row r="22586">
      <c r="A22586" s="101"/>
      <c r="B22586" s="90"/>
      <c r="C22586" s="90"/>
    </row>
    <row r="22587">
      <c r="A22587" s="101"/>
      <c r="B22587" s="90"/>
      <c r="C22587" s="90"/>
    </row>
    <row r="22588">
      <c r="A22588" s="101"/>
      <c r="B22588" s="90"/>
      <c r="C22588" s="90"/>
    </row>
    <row r="22589">
      <c r="A22589" s="101"/>
      <c r="B22589" s="90"/>
      <c r="C22589" s="90"/>
    </row>
    <row r="22590">
      <c r="A22590" s="101"/>
      <c r="B22590" s="90"/>
      <c r="C22590" s="90"/>
    </row>
    <row r="22591">
      <c r="A22591" s="101"/>
      <c r="B22591" s="90"/>
      <c r="C22591" s="90"/>
    </row>
    <row r="22592">
      <c r="A22592" s="101"/>
      <c r="B22592" s="90"/>
      <c r="C22592" s="90"/>
    </row>
    <row r="22593">
      <c r="A22593" s="101"/>
      <c r="B22593" s="90"/>
      <c r="C22593" s="90"/>
    </row>
    <row r="22594">
      <c r="A22594" s="101"/>
      <c r="B22594" s="90"/>
      <c r="C22594" s="90"/>
    </row>
    <row r="22595">
      <c r="A22595" s="101"/>
      <c r="B22595" s="90"/>
      <c r="C22595" s="90"/>
    </row>
    <row r="22596">
      <c r="A22596" s="101"/>
      <c r="B22596" s="90"/>
      <c r="C22596" s="90"/>
    </row>
    <row r="22597">
      <c r="A22597" s="101"/>
      <c r="B22597" s="90"/>
      <c r="C22597" s="90"/>
    </row>
    <row r="22598">
      <c r="A22598" s="101"/>
      <c r="B22598" s="90"/>
      <c r="C22598" s="90"/>
    </row>
    <row r="22599">
      <c r="A22599" s="101"/>
      <c r="B22599" s="90"/>
      <c r="C22599" s="90"/>
    </row>
    <row r="22600">
      <c r="A22600" s="101"/>
      <c r="B22600" s="90"/>
      <c r="C22600" s="90"/>
    </row>
    <row r="22601">
      <c r="A22601" s="101"/>
      <c r="B22601" s="90"/>
      <c r="C22601" s="90"/>
    </row>
    <row r="22602">
      <c r="A22602" s="101"/>
      <c r="B22602" s="90"/>
      <c r="C22602" s="90"/>
    </row>
    <row r="22603">
      <c r="A22603" s="101"/>
      <c r="B22603" s="90"/>
      <c r="C22603" s="90"/>
    </row>
    <row r="22604">
      <c r="A22604" s="101"/>
      <c r="B22604" s="90"/>
      <c r="C22604" s="90"/>
    </row>
    <row r="22605">
      <c r="A22605" s="101"/>
      <c r="B22605" s="90"/>
      <c r="C22605" s="90"/>
    </row>
    <row r="22606">
      <c r="A22606" s="101"/>
      <c r="B22606" s="90"/>
      <c r="C22606" s="90"/>
    </row>
    <row r="22607">
      <c r="A22607" s="101"/>
      <c r="B22607" s="90"/>
      <c r="C22607" s="90"/>
    </row>
    <row r="22608">
      <c r="A22608" s="101"/>
      <c r="B22608" s="90"/>
      <c r="C22608" s="90"/>
    </row>
    <row r="22609">
      <c r="A22609" s="101"/>
      <c r="B22609" s="90"/>
      <c r="C22609" s="90"/>
    </row>
    <row r="22610">
      <c r="A22610" s="101"/>
      <c r="B22610" s="90"/>
      <c r="C22610" s="90"/>
    </row>
    <row r="22611">
      <c r="A22611" s="101"/>
      <c r="B22611" s="90"/>
      <c r="C22611" s="90"/>
    </row>
    <row r="22612">
      <c r="A22612" s="101"/>
      <c r="B22612" s="90"/>
      <c r="C22612" s="90"/>
    </row>
    <row r="22613">
      <c r="A22613" s="101"/>
      <c r="B22613" s="90"/>
      <c r="C22613" s="90"/>
    </row>
    <row r="22614">
      <c r="A22614" s="101"/>
      <c r="B22614" s="90"/>
      <c r="C22614" s="90"/>
    </row>
    <row r="22615">
      <c r="A22615" s="101"/>
      <c r="B22615" s="90"/>
      <c r="C22615" s="90"/>
    </row>
    <row r="22616">
      <c r="A22616" s="101"/>
      <c r="B22616" s="90"/>
      <c r="C22616" s="90"/>
    </row>
    <row r="22617">
      <c r="A22617" s="101"/>
      <c r="B22617" s="90"/>
      <c r="C22617" s="90"/>
    </row>
    <row r="22618">
      <c r="A22618" s="101"/>
      <c r="B22618" s="90"/>
      <c r="C22618" s="90"/>
    </row>
    <row r="22619">
      <c r="A22619" s="101"/>
      <c r="B22619" s="90"/>
      <c r="C22619" s="90"/>
    </row>
    <row r="22620">
      <c r="A22620" s="101"/>
      <c r="B22620" s="90"/>
      <c r="C22620" s="90"/>
    </row>
    <row r="22621">
      <c r="A22621" s="101"/>
      <c r="B22621" s="90"/>
      <c r="C22621" s="90"/>
    </row>
    <row r="22622">
      <c r="A22622" s="101"/>
      <c r="B22622" s="90"/>
      <c r="C22622" s="90"/>
    </row>
    <row r="22623">
      <c r="A22623" s="101"/>
      <c r="B22623" s="90"/>
      <c r="C22623" s="90"/>
    </row>
    <row r="22624">
      <c r="A22624" s="101"/>
      <c r="B22624" s="90"/>
      <c r="C22624" s="90"/>
    </row>
    <row r="22625">
      <c r="A22625" s="101"/>
      <c r="B22625" s="90"/>
      <c r="C22625" s="90"/>
    </row>
    <row r="22626">
      <c r="A22626" s="101"/>
      <c r="B22626" s="90"/>
      <c r="C22626" s="90"/>
    </row>
    <row r="22627">
      <c r="A22627" s="101"/>
      <c r="B22627" s="90"/>
      <c r="C22627" s="90"/>
    </row>
    <row r="22628">
      <c r="A22628" s="101"/>
      <c r="B22628" s="90"/>
      <c r="C22628" s="90"/>
    </row>
    <row r="22629">
      <c r="A22629" s="101"/>
      <c r="B22629" s="90"/>
      <c r="C22629" s="90"/>
    </row>
    <row r="22630">
      <c r="A22630" s="101"/>
      <c r="B22630" s="90"/>
      <c r="C22630" s="90"/>
    </row>
    <row r="22631">
      <c r="A22631" s="101"/>
      <c r="B22631" s="90"/>
      <c r="C22631" s="90"/>
    </row>
    <row r="22632">
      <c r="A22632" s="101"/>
      <c r="B22632" s="90"/>
      <c r="C22632" s="90"/>
    </row>
    <row r="22633">
      <c r="A22633" s="101"/>
      <c r="B22633" s="90"/>
      <c r="C22633" s="90"/>
    </row>
    <row r="22634">
      <c r="A22634" s="101"/>
      <c r="B22634" s="90"/>
      <c r="C22634" s="90"/>
    </row>
    <row r="22635">
      <c r="A22635" s="101"/>
      <c r="B22635" s="90"/>
      <c r="C22635" s="90"/>
    </row>
    <row r="22636">
      <c r="A22636" s="101"/>
      <c r="B22636" s="90"/>
      <c r="C22636" s="90"/>
    </row>
    <row r="22637">
      <c r="A22637" s="101"/>
      <c r="B22637" s="90"/>
      <c r="C22637" s="90"/>
    </row>
    <row r="22638">
      <c r="A22638" s="101"/>
      <c r="B22638" s="90"/>
      <c r="C22638" s="90"/>
    </row>
    <row r="22639">
      <c r="A22639" s="101"/>
      <c r="B22639" s="90"/>
      <c r="C22639" s="90"/>
    </row>
    <row r="22640">
      <c r="A22640" s="101"/>
      <c r="B22640" s="90"/>
      <c r="C22640" s="90"/>
    </row>
    <row r="22641">
      <c r="A22641" s="101"/>
      <c r="B22641" s="90"/>
      <c r="C22641" s="90"/>
    </row>
    <row r="22642">
      <c r="A22642" s="101"/>
      <c r="B22642" s="90"/>
      <c r="C22642" s="90"/>
    </row>
    <row r="22643">
      <c r="A22643" s="101"/>
      <c r="B22643" s="90"/>
      <c r="C22643" s="90"/>
    </row>
    <row r="22644">
      <c r="A22644" s="101"/>
      <c r="B22644" s="90"/>
      <c r="C22644" s="90"/>
    </row>
    <row r="22645">
      <c r="A22645" s="101"/>
      <c r="B22645" s="90"/>
      <c r="C22645" s="90"/>
    </row>
    <row r="22646">
      <c r="A22646" s="101"/>
      <c r="B22646" s="90"/>
      <c r="C22646" s="90"/>
    </row>
    <row r="22647">
      <c r="A22647" s="101"/>
      <c r="B22647" s="90"/>
      <c r="C22647" s="90"/>
    </row>
    <row r="22648">
      <c r="A22648" s="101"/>
      <c r="B22648" s="90"/>
      <c r="C22648" s="90"/>
    </row>
    <row r="22649">
      <c r="A22649" s="101"/>
      <c r="B22649" s="90"/>
      <c r="C22649" s="90"/>
    </row>
    <row r="22650">
      <c r="A22650" s="101"/>
      <c r="B22650" s="90"/>
      <c r="C22650" s="90"/>
    </row>
    <row r="22651">
      <c r="A22651" s="101"/>
      <c r="B22651" s="90"/>
      <c r="C22651" s="90"/>
    </row>
    <row r="22652">
      <c r="A22652" s="101"/>
      <c r="B22652" s="90"/>
      <c r="C22652" s="90"/>
    </row>
    <row r="22653">
      <c r="A22653" s="101"/>
      <c r="B22653" s="90"/>
      <c r="C22653" s="90"/>
    </row>
    <row r="22654">
      <c r="A22654" s="101"/>
      <c r="B22654" s="90"/>
      <c r="C22654" s="90"/>
    </row>
    <row r="22655">
      <c r="A22655" s="101"/>
      <c r="B22655" s="90"/>
      <c r="C22655" s="90"/>
    </row>
    <row r="22656">
      <c r="A22656" s="101"/>
      <c r="B22656" s="90"/>
      <c r="C22656" s="90"/>
    </row>
    <row r="22657">
      <c r="A22657" s="101"/>
      <c r="B22657" s="90"/>
      <c r="C22657" s="90"/>
    </row>
    <row r="22658">
      <c r="A22658" s="101"/>
      <c r="B22658" s="90"/>
      <c r="C22658" s="90"/>
    </row>
    <row r="22659">
      <c r="A22659" s="101"/>
      <c r="B22659" s="90"/>
      <c r="C22659" s="90"/>
    </row>
    <row r="22660">
      <c r="A22660" s="101"/>
      <c r="B22660" s="90"/>
      <c r="C22660" s="90"/>
    </row>
    <row r="22661">
      <c r="A22661" s="101"/>
      <c r="B22661" s="90"/>
      <c r="C22661" s="90"/>
    </row>
    <row r="22662">
      <c r="A22662" s="101"/>
      <c r="B22662" s="90"/>
      <c r="C22662" s="90"/>
    </row>
    <row r="22663">
      <c r="A22663" s="101"/>
      <c r="B22663" s="90"/>
      <c r="C22663" s="90"/>
    </row>
    <row r="22664">
      <c r="A22664" s="101"/>
      <c r="B22664" s="90"/>
      <c r="C22664" s="90"/>
    </row>
    <row r="22665">
      <c r="A22665" s="101"/>
      <c r="B22665" s="90"/>
      <c r="C22665" s="90"/>
    </row>
    <row r="22666">
      <c r="A22666" s="101"/>
      <c r="B22666" s="90"/>
      <c r="C22666" s="90"/>
    </row>
    <row r="22667">
      <c r="A22667" s="101"/>
      <c r="B22667" s="90"/>
      <c r="C22667" s="90"/>
    </row>
    <row r="22668">
      <c r="A22668" s="101"/>
      <c r="B22668" s="90"/>
      <c r="C22668" s="90"/>
    </row>
    <row r="22669">
      <c r="A22669" s="101"/>
      <c r="B22669" s="90"/>
      <c r="C22669" s="90"/>
    </row>
    <row r="22670">
      <c r="A22670" s="101"/>
      <c r="B22670" s="90"/>
      <c r="C22670" s="90"/>
    </row>
    <row r="22671">
      <c r="A22671" s="101"/>
      <c r="B22671" s="90"/>
      <c r="C22671" s="90"/>
    </row>
    <row r="22672">
      <c r="A22672" s="101"/>
      <c r="B22672" s="90"/>
      <c r="C22672" s="90"/>
    </row>
    <row r="22673">
      <c r="A22673" s="101"/>
      <c r="B22673" s="90"/>
      <c r="C22673" s="90"/>
    </row>
    <row r="22674">
      <c r="A22674" s="101"/>
      <c r="B22674" s="90"/>
      <c r="C22674" s="90"/>
    </row>
    <row r="22675">
      <c r="A22675" s="101"/>
      <c r="B22675" s="90"/>
      <c r="C22675" s="90"/>
    </row>
    <row r="22676">
      <c r="A22676" s="101"/>
      <c r="B22676" s="90"/>
      <c r="C22676" s="90"/>
    </row>
    <row r="22677">
      <c r="A22677" s="101"/>
      <c r="B22677" s="90"/>
      <c r="C22677" s="90"/>
    </row>
    <row r="22678">
      <c r="A22678" s="101"/>
      <c r="B22678" s="90"/>
      <c r="C22678" s="90"/>
    </row>
    <row r="22679">
      <c r="A22679" s="101"/>
      <c r="B22679" s="90"/>
      <c r="C22679" s="90"/>
    </row>
    <row r="22680">
      <c r="A22680" s="101"/>
      <c r="B22680" s="90"/>
      <c r="C22680" s="90"/>
    </row>
    <row r="22681">
      <c r="A22681" s="101"/>
      <c r="B22681" s="90"/>
      <c r="C22681" s="90"/>
    </row>
    <row r="22682">
      <c r="A22682" s="101"/>
      <c r="B22682" s="90"/>
      <c r="C22682" s="90"/>
    </row>
    <row r="22683">
      <c r="A22683" s="101"/>
      <c r="B22683" s="90"/>
      <c r="C22683" s="90"/>
    </row>
    <row r="22684">
      <c r="A22684" s="101"/>
      <c r="B22684" s="90"/>
      <c r="C22684" s="90"/>
    </row>
    <row r="22685">
      <c r="A22685" s="101"/>
      <c r="B22685" s="90"/>
      <c r="C22685" s="90"/>
    </row>
    <row r="22686">
      <c r="A22686" s="101"/>
      <c r="B22686" s="90"/>
      <c r="C22686" s="90"/>
    </row>
    <row r="22687">
      <c r="A22687" s="101"/>
      <c r="B22687" s="90"/>
      <c r="C22687" s="90"/>
    </row>
    <row r="22688">
      <c r="A22688" s="101"/>
      <c r="B22688" s="90"/>
      <c r="C22688" s="90"/>
    </row>
    <row r="22689">
      <c r="A22689" s="101"/>
      <c r="B22689" s="90"/>
      <c r="C22689" s="90"/>
    </row>
    <row r="22690">
      <c r="A22690" s="101"/>
      <c r="B22690" s="90"/>
      <c r="C22690" s="90"/>
    </row>
    <row r="22691">
      <c r="A22691" s="101"/>
      <c r="B22691" s="90"/>
      <c r="C22691" s="90"/>
    </row>
    <row r="22692">
      <c r="A22692" s="101"/>
      <c r="B22692" s="90"/>
      <c r="C22692" s="90"/>
    </row>
    <row r="22693">
      <c r="A22693" s="101"/>
      <c r="B22693" s="90"/>
      <c r="C22693" s="90"/>
    </row>
    <row r="22694">
      <c r="A22694" s="101"/>
      <c r="B22694" s="90"/>
      <c r="C22694" s="90"/>
    </row>
    <row r="22695">
      <c r="A22695" s="101"/>
      <c r="B22695" s="90"/>
      <c r="C22695" s="90"/>
    </row>
    <row r="22696">
      <c r="A22696" s="101"/>
      <c r="B22696" s="90"/>
      <c r="C22696" s="90"/>
    </row>
    <row r="22697">
      <c r="A22697" s="101"/>
      <c r="B22697" s="90"/>
      <c r="C22697" s="90"/>
    </row>
    <row r="22698">
      <c r="A22698" s="101"/>
      <c r="B22698" s="90"/>
      <c r="C22698" s="90"/>
    </row>
    <row r="22699">
      <c r="A22699" s="101"/>
      <c r="B22699" s="90"/>
      <c r="C22699" s="90"/>
    </row>
    <row r="22700">
      <c r="A22700" s="101"/>
      <c r="B22700" s="90"/>
      <c r="C22700" s="90"/>
    </row>
    <row r="22701">
      <c r="A22701" s="101"/>
      <c r="B22701" s="90"/>
      <c r="C22701" s="90"/>
    </row>
    <row r="22702">
      <c r="A22702" s="101"/>
      <c r="B22702" s="90"/>
      <c r="C22702" s="90"/>
    </row>
    <row r="22703">
      <c r="A22703" s="101"/>
      <c r="B22703" s="90"/>
      <c r="C22703" s="90"/>
    </row>
    <row r="22704">
      <c r="A22704" s="101"/>
      <c r="B22704" s="90"/>
      <c r="C22704" s="90"/>
    </row>
    <row r="22705">
      <c r="A22705" s="101"/>
      <c r="B22705" s="90"/>
      <c r="C22705" s="90"/>
    </row>
    <row r="22706">
      <c r="A22706" s="101"/>
      <c r="B22706" s="90"/>
      <c r="C22706" s="90"/>
    </row>
    <row r="22707">
      <c r="A22707" s="101"/>
      <c r="B22707" s="90"/>
      <c r="C22707" s="90"/>
    </row>
    <row r="22708">
      <c r="A22708" s="101"/>
      <c r="B22708" s="90"/>
      <c r="C22708" s="90"/>
    </row>
    <row r="22709">
      <c r="A22709" s="101"/>
      <c r="B22709" s="90"/>
      <c r="C22709" s="90"/>
    </row>
    <row r="22710">
      <c r="A22710" s="101"/>
      <c r="B22710" s="90"/>
      <c r="C22710" s="90"/>
    </row>
    <row r="22711">
      <c r="A22711" s="101"/>
      <c r="B22711" s="90"/>
      <c r="C22711" s="90"/>
    </row>
    <row r="22712">
      <c r="A22712" s="101"/>
      <c r="B22712" s="90"/>
      <c r="C22712" s="90"/>
    </row>
    <row r="22713">
      <c r="A22713" s="101"/>
      <c r="B22713" s="90"/>
      <c r="C22713" s="90"/>
    </row>
    <row r="22714">
      <c r="A22714" s="101"/>
      <c r="B22714" s="90"/>
      <c r="C22714" s="90"/>
    </row>
    <row r="22715">
      <c r="A22715" s="101"/>
      <c r="B22715" s="90"/>
      <c r="C22715" s="90"/>
    </row>
    <row r="22716">
      <c r="A22716" s="101"/>
      <c r="B22716" s="90"/>
      <c r="C22716" s="90"/>
    </row>
    <row r="22717">
      <c r="A22717" s="101"/>
      <c r="B22717" s="90"/>
      <c r="C22717" s="90"/>
    </row>
    <row r="22718">
      <c r="A22718" s="101"/>
      <c r="B22718" s="90"/>
      <c r="C22718" s="90"/>
    </row>
    <row r="22719">
      <c r="A22719" s="101"/>
      <c r="B22719" s="90"/>
      <c r="C22719" s="90"/>
    </row>
    <row r="22720">
      <c r="A22720" s="101"/>
      <c r="B22720" s="90"/>
      <c r="C22720" s="90"/>
    </row>
    <row r="22721">
      <c r="A22721" s="101"/>
      <c r="B22721" s="90"/>
      <c r="C22721" s="90"/>
    </row>
    <row r="22722">
      <c r="A22722" s="101"/>
      <c r="B22722" s="90"/>
      <c r="C22722" s="90"/>
    </row>
    <row r="22723">
      <c r="A22723" s="101"/>
      <c r="B22723" s="90"/>
      <c r="C22723" s="90"/>
    </row>
    <row r="22724">
      <c r="A22724" s="101"/>
      <c r="B22724" s="90"/>
      <c r="C22724" s="90"/>
    </row>
    <row r="22725">
      <c r="A22725" s="101"/>
      <c r="B22725" s="90"/>
      <c r="C22725" s="90"/>
    </row>
    <row r="22726">
      <c r="A22726" s="101"/>
      <c r="B22726" s="90"/>
      <c r="C22726" s="90"/>
    </row>
    <row r="22727">
      <c r="A22727" s="101"/>
      <c r="B22727" s="90"/>
      <c r="C22727" s="90"/>
    </row>
    <row r="22728">
      <c r="A22728" s="101"/>
      <c r="B22728" s="90"/>
      <c r="C22728" s="90"/>
    </row>
    <row r="22729">
      <c r="A22729" s="101"/>
      <c r="B22729" s="90"/>
      <c r="C22729" s="90"/>
    </row>
    <row r="22730">
      <c r="A22730" s="101"/>
      <c r="B22730" s="90"/>
      <c r="C22730" s="90"/>
    </row>
    <row r="22731">
      <c r="A22731" s="101"/>
      <c r="B22731" s="90"/>
      <c r="C22731" s="90"/>
    </row>
    <row r="22732">
      <c r="A22732" s="101"/>
      <c r="B22732" s="90"/>
      <c r="C22732" s="90"/>
    </row>
    <row r="22733">
      <c r="A22733" s="101"/>
      <c r="B22733" s="90"/>
      <c r="C22733" s="90"/>
    </row>
    <row r="22734">
      <c r="A22734" s="101"/>
      <c r="B22734" s="90"/>
      <c r="C22734" s="90"/>
    </row>
    <row r="22735">
      <c r="A22735" s="101"/>
      <c r="B22735" s="90"/>
      <c r="C22735" s="90"/>
    </row>
    <row r="22736">
      <c r="A22736" s="101"/>
      <c r="B22736" s="90"/>
      <c r="C22736" s="90"/>
    </row>
    <row r="22737">
      <c r="A22737" s="101"/>
      <c r="B22737" s="90"/>
      <c r="C22737" s="90"/>
    </row>
    <row r="22738">
      <c r="A22738" s="101"/>
      <c r="B22738" s="90"/>
      <c r="C22738" s="90"/>
    </row>
    <row r="22739">
      <c r="A22739" s="101"/>
      <c r="B22739" s="90"/>
      <c r="C22739" s="90"/>
    </row>
    <row r="22740">
      <c r="A22740" s="101"/>
      <c r="B22740" s="90"/>
      <c r="C22740" s="90"/>
    </row>
    <row r="22741">
      <c r="A22741" s="101"/>
      <c r="B22741" s="90"/>
      <c r="C22741" s="90"/>
    </row>
    <row r="22742">
      <c r="A22742" s="101"/>
      <c r="B22742" s="90"/>
      <c r="C22742" s="90"/>
    </row>
    <row r="22743">
      <c r="A22743" s="101"/>
      <c r="B22743" s="90"/>
      <c r="C22743" s="90"/>
    </row>
    <row r="22744">
      <c r="A22744" s="101"/>
      <c r="B22744" s="90"/>
      <c r="C22744" s="90"/>
    </row>
    <row r="22745">
      <c r="A22745" s="101"/>
      <c r="B22745" s="90"/>
      <c r="C22745" s="90"/>
    </row>
    <row r="22746">
      <c r="A22746" s="101"/>
      <c r="B22746" s="90"/>
      <c r="C22746" s="90"/>
    </row>
    <row r="22747">
      <c r="A22747" s="101"/>
      <c r="B22747" s="90"/>
      <c r="C22747" s="90"/>
    </row>
    <row r="22748">
      <c r="A22748" s="101"/>
      <c r="B22748" s="90"/>
      <c r="C22748" s="90"/>
    </row>
    <row r="22749">
      <c r="A22749" s="101"/>
      <c r="B22749" s="90"/>
      <c r="C22749" s="90"/>
    </row>
    <row r="22750">
      <c r="A22750" s="101"/>
      <c r="B22750" s="90"/>
      <c r="C22750" s="90"/>
    </row>
    <row r="22751">
      <c r="A22751" s="101"/>
      <c r="B22751" s="90"/>
      <c r="C22751" s="90"/>
    </row>
    <row r="22752">
      <c r="A22752" s="101"/>
      <c r="B22752" s="90"/>
      <c r="C22752" s="90"/>
    </row>
    <row r="22753">
      <c r="A22753" s="101"/>
      <c r="B22753" s="90"/>
      <c r="C22753" s="90"/>
    </row>
    <row r="22754">
      <c r="A22754" s="101"/>
      <c r="B22754" s="90"/>
      <c r="C22754" s="90"/>
    </row>
    <row r="22755">
      <c r="A22755" s="101"/>
      <c r="B22755" s="90"/>
      <c r="C22755" s="90"/>
    </row>
    <row r="22756">
      <c r="A22756" s="101"/>
      <c r="B22756" s="90"/>
      <c r="C22756" s="90"/>
    </row>
    <row r="22757">
      <c r="A22757" s="101"/>
      <c r="B22757" s="90"/>
      <c r="C22757" s="90"/>
    </row>
    <row r="22758">
      <c r="A22758" s="101"/>
      <c r="B22758" s="90"/>
      <c r="C22758" s="90"/>
    </row>
    <row r="22759">
      <c r="A22759" s="101"/>
      <c r="B22759" s="90"/>
      <c r="C22759" s="90"/>
    </row>
    <row r="22760">
      <c r="A22760" s="101"/>
      <c r="B22760" s="90"/>
      <c r="C22760" s="90"/>
    </row>
    <row r="22761">
      <c r="A22761" s="101"/>
      <c r="B22761" s="90"/>
      <c r="C22761" s="90"/>
    </row>
    <row r="22762">
      <c r="A22762" s="101"/>
      <c r="B22762" s="90"/>
      <c r="C22762" s="90"/>
    </row>
    <row r="22763">
      <c r="A22763" s="101"/>
      <c r="B22763" s="90"/>
      <c r="C22763" s="90"/>
    </row>
    <row r="22764">
      <c r="A22764" s="101"/>
      <c r="B22764" s="90"/>
      <c r="C22764" s="90"/>
    </row>
    <row r="22765">
      <c r="A22765" s="101"/>
      <c r="B22765" s="90"/>
      <c r="C22765" s="90"/>
    </row>
    <row r="22766">
      <c r="A22766" s="101"/>
      <c r="B22766" s="90"/>
      <c r="C22766" s="90"/>
    </row>
    <row r="22767">
      <c r="A22767" s="101"/>
      <c r="B22767" s="90"/>
      <c r="C22767" s="90"/>
    </row>
    <row r="22768">
      <c r="A22768" s="101"/>
      <c r="B22768" s="90"/>
      <c r="C22768" s="90"/>
    </row>
    <row r="22769">
      <c r="A22769" s="101"/>
      <c r="B22769" s="90"/>
      <c r="C22769" s="90"/>
    </row>
    <row r="22770">
      <c r="A22770" s="101"/>
      <c r="B22770" s="90"/>
      <c r="C22770" s="90"/>
    </row>
    <row r="22771">
      <c r="A22771" s="101"/>
      <c r="B22771" s="90"/>
      <c r="C22771" s="90"/>
    </row>
    <row r="22772">
      <c r="A22772" s="101"/>
      <c r="B22772" s="90"/>
      <c r="C22772" s="90"/>
    </row>
    <row r="22773">
      <c r="A22773" s="101"/>
      <c r="B22773" s="90"/>
      <c r="C22773" s="90"/>
    </row>
    <row r="22774">
      <c r="A22774" s="101"/>
      <c r="B22774" s="90"/>
      <c r="C22774" s="90"/>
    </row>
    <row r="22775">
      <c r="A22775" s="101"/>
      <c r="B22775" s="90"/>
      <c r="C22775" s="90"/>
    </row>
    <row r="22776">
      <c r="A22776" s="101"/>
      <c r="B22776" s="90"/>
      <c r="C22776" s="90"/>
    </row>
    <row r="22777">
      <c r="A22777" s="101"/>
      <c r="B22777" s="90"/>
      <c r="C22777" s="90"/>
    </row>
    <row r="22778">
      <c r="A22778" s="101"/>
      <c r="B22778" s="90"/>
      <c r="C22778" s="90"/>
    </row>
    <row r="22779">
      <c r="A22779" s="101"/>
      <c r="B22779" s="90"/>
      <c r="C22779" s="90"/>
    </row>
    <row r="22780">
      <c r="A22780" s="101"/>
      <c r="B22780" s="90"/>
      <c r="C22780" s="90"/>
    </row>
    <row r="22781">
      <c r="A22781" s="101"/>
      <c r="B22781" s="90"/>
      <c r="C22781" s="90"/>
    </row>
    <row r="22782">
      <c r="A22782" s="101"/>
      <c r="B22782" s="90"/>
      <c r="C22782" s="90"/>
    </row>
    <row r="22783">
      <c r="A22783" s="101"/>
      <c r="B22783" s="90"/>
      <c r="C22783" s="90"/>
    </row>
    <row r="22784">
      <c r="A22784" s="101"/>
      <c r="B22784" s="90"/>
      <c r="C22784" s="90"/>
    </row>
    <row r="22785">
      <c r="A22785" s="101"/>
      <c r="B22785" s="90"/>
      <c r="C22785" s="90"/>
    </row>
    <row r="22786">
      <c r="A22786" s="101"/>
      <c r="B22786" s="90"/>
      <c r="C22786" s="90"/>
    </row>
    <row r="22787">
      <c r="A22787" s="101"/>
      <c r="B22787" s="90"/>
      <c r="C22787" s="90"/>
    </row>
    <row r="22788">
      <c r="A22788" s="101"/>
      <c r="B22788" s="90"/>
      <c r="C22788" s="90"/>
    </row>
    <row r="22789">
      <c r="A22789" s="101"/>
      <c r="B22789" s="90"/>
      <c r="C22789" s="90"/>
    </row>
    <row r="22790">
      <c r="A22790" s="101"/>
      <c r="B22790" s="90"/>
      <c r="C22790" s="90"/>
    </row>
    <row r="22791">
      <c r="A22791" s="101"/>
      <c r="B22791" s="90"/>
      <c r="C22791" s="90"/>
    </row>
    <row r="22792">
      <c r="A22792" s="101"/>
      <c r="B22792" s="90"/>
      <c r="C22792" s="90"/>
    </row>
    <row r="22793">
      <c r="A22793" s="101"/>
      <c r="B22793" s="90"/>
      <c r="C22793" s="90"/>
    </row>
    <row r="22794">
      <c r="A22794" s="101"/>
      <c r="B22794" s="90"/>
      <c r="C22794" s="90"/>
    </row>
    <row r="22795">
      <c r="A22795" s="101"/>
      <c r="B22795" s="90"/>
      <c r="C22795" s="90"/>
    </row>
    <row r="22796">
      <c r="A22796" s="101"/>
      <c r="B22796" s="90"/>
      <c r="C22796" s="90"/>
    </row>
    <row r="22797">
      <c r="A22797" s="101"/>
      <c r="B22797" s="90"/>
      <c r="C22797" s="90"/>
    </row>
    <row r="22798">
      <c r="A22798" s="101"/>
      <c r="B22798" s="90"/>
      <c r="C22798" s="90"/>
    </row>
    <row r="22799">
      <c r="A22799" s="101"/>
      <c r="B22799" s="90"/>
      <c r="C22799" s="90"/>
    </row>
    <row r="22800">
      <c r="A22800" s="101"/>
      <c r="B22800" s="90"/>
      <c r="C22800" s="90"/>
    </row>
    <row r="22801">
      <c r="A22801" s="101"/>
      <c r="B22801" s="90"/>
      <c r="C22801" s="90"/>
    </row>
    <row r="22802">
      <c r="A22802" s="101"/>
      <c r="B22802" s="90"/>
      <c r="C22802" s="90"/>
    </row>
    <row r="22803">
      <c r="A22803" s="101"/>
      <c r="B22803" s="90"/>
      <c r="C22803" s="90"/>
    </row>
    <row r="22804">
      <c r="A22804" s="101"/>
      <c r="B22804" s="90"/>
      <c r="C22804" s="90"/>
    </row>
    <row r="22805">
      <c r="A22805" s="101"/>
      <c r="B22805" s="90"/>
      <c r="C22805" s="90"/>
    </row>
    <row r="22806">
      <c r="A22806" s="101"/>
      <c r="B22806" s="90"/>
      <c r="C22806" s="90"/>
    </row>
    <row r="22807">
      <c r="A22807" s="101"/>
      <c r="B22807" s="90"/>
      <c r="C22807" s="90"/>
    </row>
    <row r="22808">
      <c r="A22808" s="101"/>
      <c r="B22808" s="90"/>
      <c r="C22808" s="90"/>
    </row>
    <row r="22809">
      <c r="A22809" s="101"/>
      <c r="B22809" s="90"/>
      <c r="C22809" s="90"/>
    </row>
    <row r="22810">
      <c r="A22810" s="101"/>
      <c r="B22810" s="90"/>
      <c r="C22810" s="90"/>
    </row>
    <row r="22811">
      <c r="A22811" s="101"/>
      <c r="B22811" s="90"/>
      <c r="C22811" s="90"/>
    </row>
    <row r="22812">
      <c r="A22812" s="101"/>
      <c r="B22812" s="90"/>
      <c r="C22812" s="90"/>
    </row>
    <row r="22813">
      <c r="A22813" s="101"/>
      <c r="B22813" s="90"/>
      <c r="C22813" s="90"/>
    </row>
    <row r="22814">
      <c r="A22814" s="101"/>
      <c r="B22814" s="90"/>
      <c r="C22814" s="90"/>
    </row>
    <row r="22815">
      <c r="A22815" s="101"/>
      <c r="B22815" s="90"/>
      <c r="C22815" s="90"/>
    </row>
    <row r="22816">
      <c r="A22816" s="101"/>
      <c r="B22816" s="90"/>
      <c r="C22816" s="90"/>
    </row>
    <row r="22817">
      <c r="A22817" s="101"/>
      <c r="B22817" s="90"/>
      <c r="C22817" s="90"/>
    </row>
    <row r="22818">
      <c r="A22818" s="101"/>
      <c r="B22818" s="90"/>
      <c r="C22818" s="90"/>
    </row>
    <row r="22819">
      <c r="A22819" s="101"/>
      <c r="B22819" s="90"/>
      <c r="C22819" s="90"/>
    </row>
    <row r="22820">
      <c r="A22820" s="101"/>
      <c r="B22820" s="90"/>
      <c r="C22820" s="90"/>
    </row>
    <row r="22821">
      <c r="A22821" s="101"/>
      <c r="B22821" s="90"/>
      <c r="C22821" s="90"/>
    </row>
    <row r="22822">
      <c r="A22822" s="101"/>
      <c r="B22822" s="90"/>
      <c r="C22822" s="90"/>
    </row>
    <row r="22823">
      <c r="A22823" s="101"/>
      <c r="B22823" s="90"/>
      <c r="C22823" s="90"/>
    </row>
    <row r="22824">
      <c r="A22824" s="101"/>
      <c r="B22824" s="90"/>
      <c r="C22824" s="90"/>
    </row>
    <row r="22825">
      <c r="A22825" s="101"/>
      <c r="B22825" s="90"/>
      <c r="C22825" s="90"/>
    </row>
    <row r="22826">
      <c r="A22826" s="101"/>
      <c r="B22826" s="90"/>
      <c r="C22826" s="90"/>
    </row>
    <row r="22827">
      <c r="A22827" s="101"/>
      <c r="B22827" s="90"/>
      <c r="C22827" s="90"/>
    </row>
    <row r="22828">
      <c r="A22828" s="101"/>
      <c r="B22828" s="90"/>
      <c r="C22828" s="90"/>
    </row>
    <row r="22829">
      <c r="A22829" s="101"/>
      <c r="B22829" s="90"/>
      <c r="C22829" s="90"/>
    </row>
    <row r="22830">
      <c r="A22830" s="101"/>
      <c r="B22830" s="90"/>
      <c r="C22830" s="90"/>
    </row>
    <row r="22831">
      <c r="A22831" s="101"/>
      <c r="B22831" s="90"/>
      <c r="C22831" s="90"/>
    </row>
    <row r="22832">
      <c r="A22832" s="101"/>
      <c r="B22832" s="90"/>
      <c r="C22832" s="90"/>
    </row>
    <row r="22833">
      <c r="A22833" s="101"/>
      <c r="B22833" s="90"/>
      <c r="C22833" s="90"/>
    </row>
    <row r="22834">
      <c r="A22834" s="101"/>
      <c r="B22834" s="90"/>
      <c r="C22834" s="90"/>
    </row>
    <row r="22835">
      <c r="A22835" s="101"/>
      <c r="B22835" s="90"/>
      <c r="C22835" s="90"/>
    </row>
    <row r="22836">
      <c r="A22836" s="101"/>
      <c r="B22836" s="90"/>
      <c r="C22836" s="90"/>
    </row>
    <row r="22837">
      <c r="A22837" s="101"/>
      <c r="B22837" s="90"/>
      <c r="C22837" s="90"/>
    </row>
    <row r="22838">
      <c r="A22838" s="101"/>
      <c r="B22838" s="90"/>
      <c r="C22838" s="90"/>
    </row>
    <row r="22839">
      <c r="A22839" s="101"/>
      <c r="B22839" s="90"/>
      <c r="C22839" s="90"/>
    </row>
    <row r="22840">
      <c r="A22840" s="101"/>
      <c r="B22840" s="90"/>
      <c r="C22840" s="90"/>
    </row>
    <row r="22841">
      <c r="A22841" s="101"/>
      <c r="B22841" s="90"/>
      <c r="C22841" s="90"/>
    </row>
    <row r="22842">
      <c r="A22842" s="101"/>
      <c r="B22842" s="90"/>
      <c r="C22842" s="90"/>
    </row>
    <row r="22843">
      <c r="A22843" s="101"/>
      <c r="B22843" s="90"/>
      <c r="C22843" s="90"/>
    </row>
    <row r="22844">
      <c r="A22844" s="101"/>
      <c r="B22844" s="90"/>
      <c r="C22844" s="90"/>
    </row>
    <row r="22845">
      <c r="A22845" s="101"/>
      <c r="B22845" s="90"/>
      <c r="C22845" s="90"/>
    </row>
    <row r="22846">
      <c r="A22846" s="101"/>
      <c r="B22846" s="90"/>
      <c r="C22846" s="90"/>
    </row>
    <row r="22847">
      <c r="A22847" s="101"/>
      <c r="B22847" s="90"/>
      <c r="C22847" s="90"/>
    </row>
    <row r="22848">
      <c r="A22848" s="101"/>
      <c r="B22848" s="90"/>
      <c r="C22848" s="90"/>
    </row>
    <row r="22849">
      <c r="A22849" s="101"/>
      <c r="B22849" s="90"/>
      <c r="C22849" s="90"/>
    </row>
    <row r="22850">
      <c r="A22850" s="101"/>
      <c r="B22850" s="90"/>
      <c r="C22850" s="90"/>
    </row>
    <row r="22851">
      <c r="A22851" s="101"/>
      <c r="B22851" s="90"/>
      <c r="C22851" s="90"/>
    </row>
    <row r="22852">
      <c r="A22852" s="101"/>
      <c r="B22852" s="90"/>
      <c r="C22852" s="90"/>
    </row>
    <row r="22853">
      <c r="A22853" s="101"/>
      <c r="B22853" s="90"/>
      <c r="C22853" s="90"/>
    </row>
    <row r="22854">
      <c r="A22854" s="101"/>
      <c r="B22854" s="90"/>
      <c r="C22854" s="90"/>
    </row>
    <row r="22855">
      <c r="A22855" s="101"/>
      <c r="B22855" s="90"/>
      <c r="C22855" s="90"/>
    </row>
    <row r="22856">
      <c r="A22856" s="101"/>
      <c r="B22856" s="90"/>
      <c r="C22856" s="90"/>
    </row>
    <row r="22857">
      <c r="A22857" s="101"/>
      <c r="B22857" s="90"/>
      <c r="C22857" s="90"/>
    </row>
    <row r="22858">
      <c r="A22858" s="101"/>
      <c r="B22858" s="90"/>
      <c r="C22858" s="90"/>
    </row>
    <row r="22859">
      <c r="A22859" s="101"/>
      <c r="B22859" s="90"/>
      <c r="C22859" s="90"/>
    </row>
    <row r="22860">
      <c r="A22860" s="101"/>
      <c r="B22860" s="90"/>
      <c r="C22860" s="90"/>
    </row>
    <row r="22861">
      <c r="A22861" s="101"/>
      <c r="B22861" s="90"/>
      <c r="C22861" s="90"/>
    </row>
    <row r="22862">
      <c r="A22862" s="101"/>
      <c r="B22862" s="90"/>
      <c r="C22862" s="90"/>
    </row>
    <row r="22863">
      <c r="A22863" s="101"/>
      <c r="B22863" s="90"/>
      <c r="C22863" s="90"/>
    </row>
    <row r="22864">
      <c r="A22864" s="101"/>
      <c r="B22864" s="90"/>
      <c r="C22864" s="90"/>
    </row>
    <row r="22865">
      <c r="A22865" s="101"/>
      <c r="B22865" s="90"/>
      <c r="C22865" s="90"/>
    </row>
    <row r="22866">
      <c r="A22866" s="101"/>
      <c r="B22866" s="90"/>
      <c r="C22866" s="90"/>
    </row>
    <row r="22867">
      <c r="A22867" s="101"/>
      <c r="B22867" s="90"/>
      <c r="C22867" s="90"/>
    </row>
    <row r="22868">
      <c r="A22868" s="101"/>
      <c r="B22868" s="90"/>
      <c r="C22868" s="90"/>
    </row>
    <row r="22869">
      <c r="A22869" s="101"/>
      <c r="B22869" s="90"/>
      <c r="C22869" s="90"/>
    </row>
    <row r="22870">
      <c r="A22870" s="101"/>
      <c r="B22870" s="90"/>
      <c r="C22870" s="90"/>
    </row>
    <row r="22871">
      <c r="A22871" s="101"/>
      <c r="B22871" s="90"/>
      <c r="C22871" s="90"/>
    </row>
    <row r="22872">
      <c r="A22872" s="101"/>
      <c r="B22872" s="90"/>
      <c r="C22872" s="90"/>
    </row>
    <row r="22873">
      <c r="A22873" s="101"/>
      <c r="B22873" s="90"/>
      <c r="C22873" s="90"/>
    </row>
    <row r="22874">
      <c r="A22874" s="101"/>
      <c r="B22874" s="90"/>
      <c r="C22874" s="90"/>
    </row>
    <row r="22875">
      <c r="A22875" s="101"/>
      <c r="B22875" s="90"/>
      <c r="C22875" s="90"/>
    </row>
    <row r="22876">
      <c r="A22876" s="101"/>
      <c r="B22876" s="90"/>
      <c r="C22876" s="90"/>
    </row>
    <row r="22877">
      <c r="A22877" s="101"/>
      <c r="B22877" s="90"/>
      <c r="C22877" s="90"/>
    </row>
    <row r="22878">
      <c r="A22878" s="101"/>
      <c r="B22878" s="90"/>
      <c r="C22878" s="90"/>
    </row>
    <row r="22879">
      <c r="A22879" s="101"/>
      <c r="B22879" s="90"/>
      <c r="C22879" s="90"/>
    </row>
    <row r="22880">
      <c r="A22880" s="101"/>
      <c r="B22880" s="90"/>
      <c r="C22880" s="90"/>
    </row>
    <row r="22881">
      <c r="A22881" s="101"/>
      <c r="B22881" s="90"/>
      <c r="C22881" s="90"/>
    </row>
    <row r="22882">
      <c r="A22882" s="101"/>
      <c r="B22882" s="90"/>
      <c r="C22882" s="90"/>
    </row>
    <row r="22883">
      <c r="A22883" s="101"/>
      <c r="B22883" s="90"/>
      <c r="C22883" s="90"/>
    </row>
    <row r="22884">
      <c r="A22884" s="101"/>
      <c r="B22884" s="90"/>
      <c r="C22884" s="90"/>
    </row>
    <row r="22885">
      <c r="A22885" s="101"/>
      <c r="B22885" s="90"/>
      <c r="C22885" s="90"/>
    </row>
    <row r="22886">
      <c r="A22886" s="101"/>
      <c r="B22886" s="90"/>
      <c r="C22886" s="90"/>
    </row>
    <row r="22887">
      <c r="A22887" s="101"/>
      <c r="B22887" s="90"/>
      <c r="C22887" s="90"/>
    </row>
    <row r="22888">
      <c r="A22888" s="101"/>
      <c r="B22888" s="90"/>
      <c r="C22888" s="90"/>
    </row>
    <row r="22889">
      <c r="A22889" s="101"/>
      <c r="B22889" s="90"/>
      <c r="C22889" s="90"/>
    </row>
    <row r="22890">
      <c r="A22890" s="101"/>
      <c r="B22890" s="90"/>
      <c r="C22890" s="90"/>
    </row>
    <row r="22891">
      <c r="A22891" s="101"/>
      <c r="B22891" s="90"/>
      <c r="C22891" s="90"/>
    </row>
    <row r="22892">
      <c r="A22892" s="101"/>
      <c r="B22892" s="90"/>
      <c r="C22892" s="90"/>
    </row>
    <row r="22893">
      <c r="A22893" s="101"/>
      <c r="B22893" s="90"/>
      <c r="C22893" s="90"/>
    </row>
    <row r="22894">
      <c r="A22894" s="101"/>
      <c r="B22894" s="90"/>
      <c r="C22894" s="90"/>
    </row>
    <row r="22895">
      <c r="A22895" s="101"/>
      <c r="B22895" s="90"/>
      <c r="C22895" s="90"/>
    </row>
    <row r="22896">
      <c r="A22896" s="101"/>
      <c r="B22896" s="90"/>
      <c r="C22896" s="90"/>
    </row>
    <row r="22897">
      <c r="A22897" s="101"/>
      <c r="B22897" s="90"/>
      <c r="C22897" s="90"/>
    </row>
    <row r="22898">
      <c r="A22898" s="101"/>
      <c r="B22898" s="90"/>
      <c r="C22898" s="90"/>
    </row>
    <row r="22899">
      <c r="A22899" s="101"/>
      <c r="B22899" s="90"/>
      <c r="C22899" s="90"/>
    </row>
    <row r="22900">
      <c r="A22900" s="101"/>
      <c r="B22900" s="90"/>
      <c r="C22900" s="90"/>
    </row>
    <row r="22901">
      <c r="A22901" s="101"/>
      <c r="B22901" s="90"/>
      <c r="C22901" s="90"/>
    </row>
    <row r="22902">
      <c r="A22902" s="101"/>
      <c r="B22902" s="90"/>
      <c r="C22902" s="90"/>
    </row>
    <row r="22903">
      <c r="A22903" s="101"/>
      <c r="B22903" s="90"/>
      <c r="C22903" s="90"/>
    </row>
    <row r="22904">
      <c r="A22904" s="101"/>
      <c r="B22904" s="90"/>
      <c r="C22904" s="90"/>
    </row>
    <row r="22905">
      <c r="A22905" s="101"/>
      <c r="B22905" s="90"/>
      <c r="C22905" s="90"/>
    </row>
    <row r="22906">
      <c r="A22906" s="101"/>
      <c r="B22906" s="90"/>
      <c r="C22906" s="90"/>
    </row>
    <row r="22907">
      <c r="A22907" s="101"/>
      <c r="B22907" s="90"/>
      <c r="C22907" s="90"/>
    </row>
    <row r="22908">
      <c r="A22908" s="101"/>
      <c r="B22908" s="90"/>
      <c r="C22908" s="90"/>
    </row>
    <row r="22909">
      <c r="A22909" s="101"/>
      <c r="B22909" s="90"/>
      <c r="C22909" s="90"/>
    </row>
    <row r="22910">
      <c r="A22910" s="101"/>
      <c r="B22910" s="90"/>
      <c r="C22910" s="90"/>
    </row>
    <row r="22911">
      <c r="A22911" s="101"/>
      <c r="B22911" s="90"/>
      <c r="C22911" s="90"/>
    </row>
    <row r="22912">
      <c r="A22912" s="101"/>
      <c r="B22912" s="90"/>
      <c r="C22912" s="90"/>
    </row>
    <row r="22913">
      <c r="A22913" s="101"/>
      <c r="B22913" s="90"/>
      <c r="C22913" s="90"/>
    </row>
    <row r="22914">
      <c r="A22914" s="101"/>
      <c r="B22914" s="90"/>
      <c r="C22914" s="90"/>
    </row>
    <row r="22915">
      <c r="A22915" s="101"/>
      <c r="B22915" s="90"/>
      <c r="C22915" s="90"/>
    </row>
    <row r="22916">
      <c r="A22916" s="101"/>
      <c r="B22916" s="90"/>
      <c r="C22916" s="90"/>
    </row>
    <row r="22917">
      <c r="A22917" s="101"/>
      <c r="B22917" s="90"/>
      <c r="C22917" s="90"/>
    </row>
    <row r="22918">
      <c r="A22918" s="101"/>
      <c r="B22918" s="90"/>
      <c r="C22918" s="90"/>
    </row>
    <row r="22919">
      <c r="A22919" s="101"/>
      <c r="B22919" s="90"/>
      <c r="C22919" s="90"/>
    </row>
    <row r="22920">
      <c r="A22920" s="101"/>
      <c r="B22920" s="90"/>
      <c r="C22920" s="90"/>
    </row>
    <row r="22921">
      <c r="A22921" s="101"/>
      <c r="B22921" s="90"/>
      <c r="C22921" s="90"/>
    </row>
    <row r="22922">
      <c r="A22922" s="101"/>
      <c r="B22922" s="90"/>
      <c r="C22922" s="90"/>
    </row>
    <row r="22923">
      <c r="A22923" s="101"/>
      <c r="B22923" s="90"/>
      <c r="C22923" s="90"/>
    </row>
    <row r="22924">
      <c r="A22924" s="101"/>
      <c r="B22924" s="90"/>
      <c r="C22924" s="90"/>
    </row>
    <row r="22925">
      <c r="A22925" s="101"/>
      <c r="B22925" s="90"/>
      <c r="C22925" s="90"/>
    </row>
    <row r="22926">
      <c r="A22926" s="101"/>
      <c r="B22926" s="90"/>
      <c r="C22926" s="90"/>
    </row>
    <row r="22927">
      <c r="A22927" s="101"/>
      <c r="B22927" s="90"/>
      <c r="C22927" s="90"/>
    </row>
    <row r="22928">
      <c r="A22928" s="101"/>
      <c r="B22928" s="90"/>
      <c r="C22928" s="90"/>
    </row>
    <row r="22929">
      <c r="A22929" s="101"/>
      <c r="B22929" s="90"/>
      <c r="C22929" s="90"/>
    </row>
    <row r="22930">
      <c r="A22930" s="101"/>
      <c r="B22930" s="90"/>
      <c r="C22930" s="90"/>
    </row>
    <row r="22931">
      <c r="A22931" s="101"/>
      <c r="B22931" s="90"/>
      <c r="C22931" s="90"/>
    </row>
    <row r="22932">
      <c r="A22932" s="101"/>
      <c r="B22932" s="90"/>
      <c r="C22932" s="90"/>
    </row>
    <row r="22933">
      <c r="A22933" s="101"/>
      <c r="B22933" s="90"/>
      <c r="C22933" s="90"/>
    </row>
    <row r="22934">
      <c r="A22934" s="101"/>
      <c r="B22934" s="90"/>
      <c r="C22934" s="90"/>
    </row>
    <row r="22935">
      <c r="A22935" s="101"/>
      <c r="B22935" s="90"/>
      <c r="C22935" s="90"/>
    </row>
    <row r="22936">
      <c r="A22936" s="101"/>
      <c r="B22936" s="90"/>
      <c r="C22936" s="90"/>
    </row>
    <row r="22937">
      <c r="A22937" s="101"/>
      <c r="B22937" s="90"/>
      <c r="C22937" s="90"/>
    </row>
    <row r="22938">
      <c r="A22938" s="101"/>
      <c r="B22938" s="90"/>
      <c r="C22938" s="90"/>
    </row>
    <row r="22939">
      <c r="A22939" s="101"/>
      <c r="B22939" s="90"/>
      <c r="C22939" s="90"/>
    </row>
    <row r="22940">
      <c r="A22940" s="101"/>
      <c r="B22940" s="90"/>
      <c r="C22940" s="90"/>
    </row>
    <row r="22941">
      <c r="A22941" s="101"/>
      <c r="B22941" s="90"/>
      <c r="C22941" s="90"/>
    </row>
    <row r="22942">
      <c r="A22942" s="101"/>
      <c r="B22942" s="90"/>
      <c r="C22942" s="90"/>
    </row>
    <row r="22943">
      <c r="A22943" s="101"/>
      <c r="B22943" s="90"/>
      <c r="C22943" s="90"/>
    </row>
    <row r="22944">
      <c r="A22944" s="101"/>
      <c r="B22944" s="90"/>
      <c r="C22944" s="90"/>
    </row>
    <row r="22945">
      <c r="A22945" s="101"/>
      <c r="B22945" s="90"/>
      <c r="C22945" s="90"/>
    </row>
    <row r="22946">
      <c r="A22946" s="101"/>
      <c r="B22946" s="90"/>
      <c r="C22946" s="90"/>
    </row>
    <row r="22947">
      <c r="A22947" s="101"/>
      <c r="B22947" s="90"/>
      <c r="C22947" s="90"/>
    </row>
    <row r="22948">
      <c r="A22948" s="101"/>
      <c r="B22948" s="90"/>
      <c r="C22948" s="90"/>
    </row>
    <row r="22949">
      <c r="A22949" s="101"/>
      <c r="B22949" s="90"/>
      <c r="C22949" s="90"/>
    </row>
    <row r="22950">
      <c r="A22950" s="101"/>
      <c r="B22950" s="90"/>
      <c r="C22950" s="90"/>
    </row>
    <row r="22951">
      <c r="A22951" s="101"/>
      <c r="B22951" s="90"/>
      <c r="C22951" s="90"/>
    </row>
    <row r="22952">
      <c r="A22952" s="101"/>
      <c r="B22952" s="90"/>
      <c r="C22952" s="90"/>
    </row>
    <row r="22953">
      <c r="A22953" s="101"/>
      <c r="B22953" s="90"/>
      <c r="C22953" s="90"/>
    </row>
    <row r="22954">
      <c r="A22954" s="101"/>
      <c r="B22954" s="90"/>
      <c r="C22954" s="90"/>
    </row>
    <row r="22955">
      <c r="A22955" s="101"/>
      <c r="B22955" s="90"/>
      <c r="C22955" s="90"/>
    </row>
    <row r="22956">
      <c r="A22956" s="101"/>
      <c r="B22956" s="90"/>
      <c r="C22956" s="90"/>
    </row>
    <row r="22957">
      <c r="A22957" s="101"/>
      <c r="B22957" s="90"/>
      <c r="C22957" s="90"/>
    </row>
    <row r="22958">
      <c r="A22958" s="101"/>
      <c r="B22958" s="90"/>
      <c r="C22958" s="90"/>
    </row>
    <row r="22959">
      <c r="A22959" s="101"/>
      <c r="B22959" s="90"/>
      <c r="C22959" s="90"/>
    </row>
    <row r="22960">
      <c r="A22960" s="101"/>
      <c r="B22960" s="90"/>
      <c r="C22960" s="90"/>
    </row>
    <row r="22961">
      <c r="A22961" s="101"/>
      <c r="B22961" s="90"/>
      <c r="C22961" s="90"/>
    </row>
    <row r="22962">
      <c r="A22962" s="101"/>
      <c r="B22962" s="90"/>
      <c r="C22962" s="90"/>
    </row>
    <row r="22963">
      <c r="A22963" s="101"/>
      <c r="B22963" s="90"/>
      <c r="C22963" s="90"/>
    </row>
    <row r="22964">
      <c r="A22964" s="101"/>
      <c r="B22964" s="90"/>
      <c r="C22964" s="90"/>
    </row>
    <row r="22965">
      <c r="A22965" s="101"/>
      <c r="B22965" s="90"/>
      <c r="C22965" s="90"/>
    </row>
    <row r="22966">
      <c r="A22966" s="101"/>
      <c r="B22966" s="90"/>
      <c r="C22966" s="90"/>
    </row>
    <row r="22967">
      <c r="A22967" s="101"/>
      <c r="B22967" s="90"/>
      <c r="C22967" s="90"/>
    </row>
    <row r="22968">
      <c r="A22968" s="101"/>
      <c r="B22968" s="90"/>
      <c r="C22968" s="90"/>
    </row>
    <row r="22969">
      <c r="A22969" s="101"/>
      <c r="B22969" s="90"/>
      <c r="C22969" s="90"/>
    </row>
    <row r="22970">
      <c r="A22970" s="101"/>
      <c r="B22970" s="90"/>
      <c r="C22970" s="90"/>
    </row>
    <row r="22971">
      <c r="A22971" s="101"/>
      <c r="B22971" s="90"/>
      <c r="C22971" s="90"/>
    </row>
    <row r="22972">
      <c r="A22972" s="101"/>
      <c r="B22972" s="90"/>
      <c r="C22972" s="90"/>
    </row>
    <row r="22973">
      <c r="A22973" s="101"/>
      <c r="B22973" s="90"/>
      <c r="C22973" s="90"/>
    </row>
    <row r="22974">
      <c r="A22974" s="101"/>
      <c r="B22974" s="90"/>
      <c r="C22974" s="90"/>
    </row>
    <row r="22975">
      <c r="A22975" s="101"/>
      <c r="B22975" s="90"/>
      <c r="C22975" s="90"/>
    </row>
    <row r="22976">
      <c r="A22976" s="101"/>
      <c r="B22976" s="90"/>
      <c r="C22976" s="90"/>
    </row>
    <row r="22977">
      <c r="A22977" s="101"/>
      <c r="B22977" s="90"/>
      <c r="C22977" s="90"/>
    </row>
    <row r="22978">
      <c r="A22978" s="101"/>
      <c r="B22978" s="90"/>
      <c r="C22978" s="90"/>
    </row>
    <row r="22979">
      <c r="A22979" s="101"/>
      <c r="B22979" s="90"/>
      <c r="C22979" s="90"/>
    </row>
    <row r="22980">
      <c r="A22980" s="101"/>
      <c r="B22980" s="90"/>
      <c r="C22980" s="90"/>
    </row>
    <row r="22981">
      <c r="A22981" s="101"/>
      <c r="B22981" s="90"/>
      <c r="C22981" s="90"/>
    </row>
    <row r="22982">
      <c r="A22982" s="101"/>
      <c r="B22982" s="90"/>
      <c r="C22982" s="90"/>
    </row>
    <row r="22983">
      <c r="A22983" s="101"/>
      <c r="B22983" s="90"/>
      <c r="C22983" s="90"/>
    </row>
    <row r="22984">
      <c r="A22984" s="101"/>
      <c r="B22984" s="90"/>
      <c r="C22984" s="90"/>
    </row>
    <row r="22985">
      <c r="A22985" s="101"/>
      <c r="B22985" s="90"/>
      <c r="C22985" s="90"/>
    </row>
    <row r="22986">
      <c r="A22986" s="101"/>
      <c r="B22986" s="90"/>
      <c r="C22986" s="90"/>
    </row>
    <row r="22987">
      <c r="A22987" s="101"/>
      <c r="B22987" s="90"/>
      <c r="C22987" s="90"/>
    </row>
    <row r="22988">
      <c r="A22988" s="101"/>
      <c r="B22988" s="90"/>
      <c r="C22988" s="90"/>
    </row>
    <row r="22989">
      <c r="A22989" s="101"/>
      <c r="B22989" s="90"/>
      <c r="C22989" s="90"/>
    </row>
    <row r="22990">
      <c r="A22990" s="101"/>
      <c r="B22990" s="90"/>
      <c r="C22990" s="90"/>
    </row>
    <row r="22991">
      <c r="A22991" s="101"/>
      <c r="B22991" s="90"/>
      <c r="C22991" s="90"/>
    </row>
    <row r="22992">
      <c r="A22992" s="101"/>
      <c r="B22992" s="90"/>
      <c r="C22992" s="90"/>
    </row>
    <row r="22993">
      <c r="A22993" s="101"/>
      <c r="B22993" s="90"/>
      <c r="C22993" s="90"/>
    </row>
    <row r="22994">
      <c r="A22994" s="101"/>
      <c r="B22994" s="90"/>
      <c r="C22994" s="90"/>
    </row>
    <row r="22995">
      <c r="A22995" s="101"/>
      <c r="B22995" s="90"/>
      <c r="C22995" s="90"/>
    </row>
    <row r="22996">
      <c r="A22996" s="101"/>
      <c r="B22996" s="90"/>
      <c r="C22996" s="90"/>
    </row>
    <row r="22997">
      <c r="A22997" s="101"/>
      <c r="B22997" s="90"/>
      <c r="C22997" s="90"/>
    </row>
    <row r="22998">
      <c r="A22998" s="101"/>
      <c r="B22998" s="90"/>
      <c r="C22998" s="90"/>
    </row>
    <row r="22999">
      <c r="A22999" s="101"/>
      <c r="B22999" s="90"/>
      <c r="C22999" s="90"/>
    </row>
    <row r="23000">
      <c r="A23000" s="101"/>
      <c r="B23000" s="90"/>
      <c r="C23000" s="90"/>
    </row>
    <row r="23001">
      <c r="A23001" s="101"/>
      <c r="B23001" s="90"/>
      <c r="C23001" s="90"/>
    </row>
    <row r="23002">
      <c r="A23002" s="101"/>
      <c r="B23002" s="90"/>
      <c r="C23002" s="90"/>
    </row>
    <row r="23003">
      <c r="A23003" s="101"/>
      <c r="B23003" s="90"/>
      <c r="C23003" s="90"/>
    </row>
    <row r="23004">
      <c r="A23004" s="101"/>
      <c r="B23004" s="90"/>
      <c r="C23004" s="90"/>
    </row>
    <row r="23005">
      <c r="A23005" s="101"/>
      <c r="B23005" s="90"/>
      <c r="C23005" s="90"/>
    </row>
    <row r="23006">
      <c r="A23006" s="101"/>
      <c r="B23006" s="90"/>
      <c r="C23006" s="90"/>
    </row>
    <row r="23007">
      <c r="A23007" s="101"/>
      <c r="B23007" s="90"/>
      <c r="C23007" s="90"/>
    </row>
    <row r="23008">
      <c r="A23008" s="101"/>
      <c r="B23008" s="90"/>
      <c r="C23008" s="90"/>
    </row>
    <row r="23009">
      <c r="A23009" s="101"/>
      <c r="B23009" s="90"/>
      <c r="C23009" s="90"/>
    </row>
    <row r="23010">
      <c r="A23010" s="101"/>
      <c r="B23010" s="90"/>
      <c r="C23010" s="90"/>
    </row>
    <row r="23011">
      <c r="A23011" s="101"/>
      <c r="B23011" s="90"/>
      <c r="C23011" s="90"/>
    </row>
    <row r="23012">
      <c r="A23012" s="101"/>
      <c r="B23012" s="90"/>
      <c r="C23012" s="90"/>
    </row>
    <row r="23013">
      <c r="A23013" s="101"/>
      <c r="B23013" s="90"/>
      <c r="C23013" s="90"/>
    </row>
    <row r="23014">
      <c r="A23014" s="101"/>
      <c r="B23014" s="90"/>
      <c r="C23014" s="90"/>
    </row>
    <row r="23015">
      <c r="A23015" s="101"/>
      <c r="B23015" s="90"/>
      <c r="C23015" s="90"/>
    </row>
    <row r="23016">
      <c r="A23016" s="101"/>
      <c r="B23016" s="90"/>
      <c r="C23016" s="90"/>
    </row>
    <row r="23017">
      <c r="A23017" s="101"/>
      <c r="B23017" s="90"/>
      <c r="C23017" s="90"/>
    </row>
    <row r="23018">
      <c r="A23018" s="101"/>
      <c r="B23018" s="90"/>
      <c r="C23018" s="90"/>
    </row>
    <row r="23019">
      <c r="A23019" s="101"/>
      <c r="B23019" s="90"/>
      <c r="C23019" s="90"/>
    </row>
    <row r="23020">
      <c r="A23020" s="101"/>
      <c r="B23020" s="90"/>
      <c r="C23020" s="90"/>
    </row>
    <row r="23021">
      <c r="A23021" s="101"/>
      <c r="B23021" s="90"/>
      <c r="C23021" s="90"/>
    </row>
    <row r="23022">
      <c r="A23022" s="101"/>
      <c r="B23022" s="90"/>
      <c r="C23022" s="90"/>
    </row>
    <row r="23023">
      <c r="A23023" s="101"/>
      <c r="B23023" s="90"/>
      <c r="C23023" s="90"/>
    </row>
    <row r="23024">
      <c r="A23024" s="101"/>
      <c r="B23024" s="90"/>
      <c r="C23024" s="90"/>
    </row>
    <row r="23025">
      <c r="A23025" s="101"/>
      <c r="B23025" s="90"/>
      <c r="C23025" s="90"/>
    </row>
    <row r="23026">
      <c r="A23026" s="101"/>
      <c r="B23026" s="90"/>
      <c r="C23026" s="90"/>
    </row>
    <row r="23027">
      <c r="A23027" s="101"/>
      <c r="B23027" s="90"/>
      <c r="C23027" s="90"/>
    </row>
    <row r="23028">
      <c r="A23028" s="101"/>
      <c r="B23028" s="90"/>
      <c r="C23028" s="90"/>
    </row>
    <row r="23029">
      <c r="A23029" s="101"/>
      <c r="B23029" s="90"/>
      <c r="C23029" s="90"/>
    </row>
    <row r="23030">
      <c r="A23030" s="101"/>
      <c r="B23030" s="90"/>
      <c r="C23030" s="90"/>
    </row>
    <row r="23031">
      <c r="A23031" s="101"/>
      <c r="B23031" s="90"/>
      <c r="C23031" s="90"/>
    </row>
    <row r="23032">
      <c r="A23032" s="101"/>
      <c r="B23032" s="90"/>
      <c r="C23032" s="90"/>
    </row>
    <row r="23033">
      <c r="A23033" s="101"/>
      <c r="B23033" s="90"/>
      <c r="C23033" s="90"/>
    </row>
    <row r="23034">
      <c r="A23034" s="101"/>
      <c r="B23034" s="90"/>
      <c r="C23034" s="90"/>
    </row>
    <row r="23035">
      <c r="A23035" s="101"/>
      <c r="B23035" s="90"/>
      <c r="C23035" s="90"/>
    </row>
    <row r="23036">
      <c r="A23036" s="101"/>
      <c r="B23036" s="90"/>
      <c r="C23036" s="90"/>
    </row>
    <row r="23037">
      <c r="A23037" s="101"/>
      <c r="B23037" s="90"/>
      <c r="C23037" s="90"/>
    </row>
    <row r="23038">
      <c r="A23038" s="101"/>
      <c r="B23038" s="90"/>
      <c r="C23038" s="90"/>
    </row>
    <row r="23039">
      <c r="A23039" s="101"/>
      <c r="B23039" s="90"/>
      <c r="C23039" s="90"/>
    </row>
    <row r="23040">
      <c r="A23040" s="101"/>
      <c r="B23040" s="90"/>
      <c r="C23040" s="90"/>
    </row>
    <row r="23041">
      <c r="A23041" s="101"/>
      <c r="B23041" s="90"/>
      <c r="C23041" s="90"/>
    </row>
    <row r="23042">
      <c r="A23042" s="101"/>
      <c r="B23042" s="90"/>
      <c r="C23042" s="90"/>
    </row>
    <row r="23043">
      <c r="A23043" s="101"/>
      <c r="B23043" s="90"/>
      <c r="C23043" s="90"/>
    </row>
    <row r="23044">
      <c r="A23044" s="101"/>
      <c r="B23044" s="90"/>
      <c r="C23044" s="90"/>
    </row>
    <row r="23045">
      <c r="A23045" s="101"/>
      <c r="B23045" s="90"/>
      <c r="C23045" s="90"/>
    </row>
    <row r="23046">
      <c r="A23046" s="101"/>
      <c r="B23046" s="90"/>
      <c r="C23046" s="90"/>
    </row>
    <row r="23047">
      <c r="A23047" s="101"/>
      <c r="B23047" s="90"/>
      <c r="C23047" s="90"/>
    </row>
    <row r="23048">
      <c r="A23048" s="101"/>
      <c r="B23048" s="90"/>
      <c r="C23048" s="90"/>
    </row>
    <row r="23049">
      <c r="A23049" s="101"/>
      <c r="B23049" s="90"/>
      <c r="C23049" s="90"/>
    </row>
    <row r="23050">
      <c r="A23050" s="101"/>
      <c r="B23050" s="90"/>
      <c r="C23050" s="90"/>
    </row>
    <row r="23051">
      <c r="A23051" s="101"/>
      <c r="B23051" s="90"/>
      <c r="C23051" s="90"/>
    </row>
    <row r="23052">
      <c r="A23052" s="101"/>
      <c r="B23052" s="90"/>
      <c r="C23052" s="90"/>
    </row>
    <row r="23053">
      <c r="A23053" s="101"/>
      <c r="B23053" s="90"/>
      <c r="C23053" s="90"/>
    </row>
    <row r="23054">
      <c r="A23054" s="101"/>
      <c r="B23054" s="90"/>
      <c r="C23054" s="90"/>
    </row>
    <row r="23055">
      <c r="A23055" s="101"/>
      <c r="B23055" s="90"/>
      <c r="C23055" s="90"/>
    </row>
    <row r="23056">
      <c r="A23056" s="101"/>
      <c r="B23056" s="90"/>
      <c r="C23056" s="90"/>
    </row>
    <row r="23057">
      <c r="A23057" s="101"/>
      <c r="B23057" s="90"/>
      <c r="C23057" s="90"/>
    </row>
    <row r="23058">
      <c r="A23058" s="101"/>
      <c r="B23058" s="90"/>
      <c r="C23058" s="90"/>
    </row>
    <row r="23059">
      <c r="A23059" s="101"/>
      <c r="B23059" s="90"/>
      <c r="C23059" s="90"/>
    </row>
    <row r="23060">
      <c r="A23060" s="101"/>
      <c r="B23060" s="90"/>
      <c r="C23060" s="90"/>
    </row>
    <row r="23061">
      <c r="A23061" s="101"/>
      <c r="B23061" s="90"/>
      <c r="C23061" s="90"/>
    </row>
    <row r="23062">
      <c r="A23062" s="101"/>
      <c r="B23062" s="90"/>
      <c r="C23062" s="90"/>
    </row>
    <row r="23063">
      <c r="A23063" s="101"/>
      <c r="B23063" s="90"/>
      <c r="C23063" s="90"/>
    </row>
    <row r="23064">
      <c r="A23064" s="101"/>
      <c r="B23064" s="90"/>
      <c r="C23064" s="90"/>
    </row>
    <row r="23065">
      <c r="A23065" s="101"/>
      <c r="B23065" s="90"/>
      <c r="C23065" s="90"/>
    </row>
    <row r="23066">
      <c r="A23066" s="101"/>
      <c r="B23066" s="90"/>
      <c r="C23066" s="90"/>
    </row>
    <row r="23067">
      <c r="A23067" s="101"/>
      <c r="B23067" s="90"/>
      <c r="C23067" s="90"/>
    </row>
    <row r="23068">
      <c r="A23068" s="101"/>
      <c r="B23068" s="90"/>
      <c r="C23068" s="90"/>
    </row>
    <row r="23069">
      <c r="A23069" s="101"/>
      <c r="B23069" s="90"/>
      <c r="C23069" s="90"/>
    </row>
    <row r="23070">
      <c r="A23070" s="101"/>
      <c r="B23070" s="90"/>
      <c r="C23070" s="90"/>
    </row>
    <row r="23071">
      <c r="A23071" s="101"/>
      <c r="B23071" s="90"/>
      <c r="C23071" s="90"/>
    </row>
    <row r="23072">
      <c r="A23072" s="101"/>
      <c r="B23072" s="90"/>
      <c r="C23072" s="90"/>
    </row>
    <row r="23073">
      <c r="A23073" s="101"/>
      <c r="B23073" s="90"/>
      <c r="C23073" s="90"/>
    </row>
    <row r="23074">
      <c r="A23074" s="101"/>
      <c r="B23074" s="90"/>
      <c r="C23074" s="90"/>
    </row>
    <row r="23075">
      <c r="A23075" s="101"/>
      <c r="B23075" s="90"/>
      <c r="C23075" s="90"/>
    </row>
    <row r="23076">
      <c r="A23076" s="101"/>
      <c r="B23076" s="90"/>
      <c r="C23076" s="90"/>
    </row>
    <row r="23077">
      <c r="A23077" s="101"/>
      <c r="B23077" s="90"/>
      <c r="C23077" s="90"/>
    </row>
    <row r="23078">
      <c r="A23078" s="101"/>
      <c r="B23078" s="90"/>
      <c r="C23078" s="90"/>
    </row>
    <row r="23079">
      <c r="A23079" s="101"/>
      <c r="B23079" s="90"/>
      <c r="C23079" s="90"/>
    </row>
    <row r="23080">
      <c r="A23080" s="101"/>
      <c r="B23080" s="90"/>
      <c r="C23080" s="90"/>
    </row>
    <row r="23081">
      <c r="A23081" s="101"/>
      <c r="B23081" s="90"/>
      <c r="C23081" s="90"/>
    </row>
    <row r="23082">
      <c r="A23082" s="101"/>
      <c r="B23082" s="90"/>
      <c r="C23082" s="90"/>
    </row>
    <row r="23083">
      <c r="A23083" s="101"/>
      <c r="B23083" s="90"/>
      <c r="C23083" s="90"/>
    </row>
    <row r="23084">
      <c r="A23084" s="101"/>
      <c r="B23084" s="90"/>
      <c r="C23084" s="90"/>
    </row>
    <row r="23085">
      <c r="A23085" s="101"/>
      <c r="B23085" s="90"/>
      <c r="C23085" s="90"/>
    </row>
    <row r="23086">
      <c r="A23086" s="101"/>
      <c r="B23086" s="90"/>
      <c r="C23086" s="90"/>
    </row>
    <row r="23087">
      <c r="A23087" s="101"/>
      <c r="B23087" s="90"/>
      <c r="C23087" s="90"/>
    </row>
    <row r="23088">
      <c r="A23088" s="101"/>
      <c r="B23088" s="90"/>
      <c r="C23088" s="90"/>
    </row>
    <row r="23089">
      <c r="A23089" s="101"/>
      <c r="B23089" s="90"/>
      <c r="C23089" s="90"/>
    </row>
    <row r="23090">
      <c r="A23090" s="101"/>
      <c r="B23090" s="90"/>
      <c r="C23090" s="90"/>
    </row>
    <row r="23091">
      <c r="A23091" s="101"/>
      <c r="B23091" s="90"/>
      <c r="C23091" s="90"/>
    </row>
    <row r="23092">
      <c r="A23092" s="101"/>
      <c r="B23092" s="90"/>
      <c r="C23092" s="90"/>
    </row>
    <row r="23093">
      <c r="A23093" s="101"/>
      <c r="B23093" s="90"/>
      <c r="C23093" s="90"/>
    </row>
    <row r="23094">
      <c r="A23094" s="101"/>
      <c r="B23094" s="90"/>
      <c r="C23094" s="90"/>
    </row>
    <row r="23095">
      <c r="A23095" s="101"/>
      <c r="B23095" s="90"/>
      <c r="C23095" s="90"/>
    </row>
    <row r="23096">
      <c r="A23096" s="101"/>
      <c r="B23096" s="90"/>
      <c r="C23096" s="90"/>
    </row>
    <row r="23097">
      <c r="A23097" s="101"/>
      <c r="B23097" s="90"/>
      <c r="C23097" s="90"/>
    </row>
    <row r="23098">
      <c r="A23098" s="101"/>
      <c r="B23098" s="90"/>
      <c r="C23098" s="90"/>
    </row>
    <row r="23099">
      <c r="A23099" s="101"/>
      <c r="B23099" s="90"/>
      <c r="C23099" s="90"/>
    </row>
    <row r="23100">
      <c r="A23100" s="101"/>
      <c r="B23100" s="90"/>
      <c r="C23100" s="90"/>
    </row>
    <row r="23101">
      <c r="A23101" s="101"/>
      <c r="B23101" s="90"/>
      <c r="C23101" s="90"/>
    </row>
    <row r="23102">
      <c r="A23102" s="101"/>
      <c r="B23102" s="90"/>
      <c r="C23102" s="90"/>
    </row>
    <row r="23103">
      <c r="A23103" s="101"/>
      <c r="B23103" s="90"/>
      <c r="C23103" s="90"/>
    </row>
    <row r="23104">
      <c r="A23104" s="101"/>
      <c r="B23104" s="90"/>
      <c r="C23104" s="90"/>
    </row>
    <row r="23105">
      <c r="A23105" s="101"/>
      <c r="B23105" s="90"/>
      <c r="C23105" s="90"/>
    </row>
    <row r="23106">
      <c r="A23106" s="101"/>
      <c r="B23106" s="90"/>
      <c r="C23106" s="90"/>
    </row>
    <row r="23107">
      <c r="A23107" s="101"/>
      <c r="B23107" s="90"/>
      <c r="C23107" s="90"/>
    </row>
    <row r="23108">
      <c r="A23108" s="101"/>
      <c r="B23108" s="90"/>
      <c r="C23108" s="90"/>
    </row>
    <row r="23109">
      <c r="A23109" s="101"/>
      <c r="B23109" s="90"/>
      <c r="C23109" s="90"/>
    </row>
    <row r="23110">
      <c r="A23110" s="101"/>
      <c r="B23110" s="90"/>
      <c r="C23110" s="90"/>
    </row>
    <row r="23111">
      <c r="A23111" s="101"/>
      <c r="B23111" s="90"/>
      <c r="C23111" s="90"/>
    </row>
    <row r="23112">
      <c r="A23112" s="101"/>
      <c r="B23112" s="90"/>
      <c r="C23112" s="90"/>
    </row>
    <row r="23113">
      <c r="A23113" s="101"/>
      <c r="B23113" s="90"/>
      <c r="C23113" s="90"/>
    </row>
    <row r="23114">
      <c r="A23114" s="101"/>
      <c r="B23114" s="90"/>
      <c r="C23114" s="90"/>
    </row>
    <row r="23115">
      <c r="A23115" s="101"/>
      <c r="B23115" s="90"/>
      <c r="C23115" s="90"/>
    </row>
    <row r="23116">
      <c r="A23116" s="101"/>
      <c r="B23116" s="90"/>
      <c r="C23116" s="90"/>
    </row>
    <row r="23117">
      <c r="A23117" s="101"/>
      <c r="B23117" s="90"/>
      <c r="C23117" s="90"/>
    </row>
    <row r="23118">
      <c r="A23118" s="101"/>
      <c r="B23118" s="90"/>
      <c r="C23118" s="90"/>
    </row>
    <row r="23119">
      <c r="A23119" s="101"/>
      <c r="B23119" s="90"/>
      <c r="C23119" s="90"/>
    </row>
    <row r="23120">
      <c r="A23120" s="101"/>
      <c r="B23120" s="90"/>
      <c r="C23120" s="90"/>
    </row>
    <row r="23121">
      <c r="A23121" s="101"/>
      <c r="B23121" s="90"/>
      <c r="C23121" s="90"/>
    </row>
    <row r="23122">
      <c r="A23122" s="101"/>
      <c r="B23122" s="90"/>
      <c r="C23122" s="90"/>
    </row>
    <row r="23123">
      <c r="A23123" s="101"/>
      <c r="B23123" s="90"/>
      <c r="C23123" s="90"/>
    </row>
    <row r="23124">
      <c r="A23124" s="101"/>
      <c r="B23124" s="90"/>
      <c r="C23124" s="90"/>
    </row>
    <row r="23125">
      <c r="A23125" s="101"/>
      <c r="B23125" s="90"/>
      <c r="C23125" s="90"/>
    </row>
    <row r="23126">
      <c r="A23126" s="101"/>
      <c r="B23126" s="90"/>
      <c r="C23126" s="90"/>
    </row>
    <row r="23127">
      <c r="A23127" s="101"/>
      <c r="B23127" s="90"/>
      <c r="C23127" s="90"/>
    </row>
    <row r="23128">
      <c r="A23128" s="101"/>
      <c r="B23128" s="90"/>
      <c r="C23128" s="90"/>
    </row>
    <row r="23129">
      <c r="A23129" s="101"/>
      <c r="B23129" s="90"/>
      <c r="C23129" s="90"/>
    </row>
    <row r="23130">
      <c r="A23130" s="101"/>
      <c r="B23130" s="90"/>
      <c r="C23130" s="90"/>
    </row>
    <row r="23131">
      <c r="A23131" s="101"/>
      <c r="B23131" s="90"/>
      <c r="C23131" s="90"/>
    </row>
    <row r="23132">
      <c r="A23132" s="101"/>
      <c r="B23132" s="90"/>
      <c r="C23132" s="90"/>
    </row>
    <row r="23133">
      <c r="A23133" s="101"/>
      <c r="B23133" s="90"/>
      <c r="C23133" s="90"/>
    </row>
    <row r="23134">
      <c r="A23134" s="101"/>
      <c r="B23134" s="90"/>
      <c r="C23134" s="90"/>
    </row>
    <row r="23135">
      <c r="A23135" s="101"/>
      <c r="B23135" s="90"/>
      <c r="C23135" s="90"/>
    </row>
    <row r="23136">
      <c r="A23136" s="101"/>
      <c r="B23136" s="90"/>
      <c r="C23136" s="90"/>
    </row>
    <row r="23137">
      <c r="A23137" s="101"/>
      <c r="B23137" s="90"/>
      <c r="C23137" s="90"/>
    </row>
    <row r="23138">
      <c r="A23138" s="101"/>
      <c r="B23138" s="90"/>
      <c r="C23138" s="90"/>
    </row>
    <row r="23139">
      <c r="A23139" s="101"/>
      <c r="B23139" s="90"/>
      <c r="C23139" s="90"/>
    </row>
    <row r="23140">
      <c r="A23140" s="101"/>
      <c r="B23140" s="90"/>
      <c r="C23140" s="90"/>
    </row>
    <row r="23141">
      <c r="A23141" s="101"/>
      <c r="B23141" s="90"/>
      <c r="C23141" s="90"/>
    </row>
    <row r="23142">
      <c r="A23142" s="101"/>
      <c r="B23142" s="90"/>
      <c r="C23142" s="90"/>
    </row>
    <row r="23143">
      <c r="A23143" s="101"/>
      <c r="B23143" s="90"/>
      <c r="C23143" s="90"/>
    </row>
    <row r="23144">
      <c r="A23144" s="101"/>
      <c r="B23144" s="90"/>
      <c r="C23144" s="90"/>
    </row>
    <row r="23145">
      <c r="A23145" s="101"/>
      <c r="B23145" s="90"/>
      <c r="C23145" s="90"/>
    </row>
    <row r="23146">
      <c r="A23146" s="101"/>
      <c r="B23146" s="90"/>
      <c r="C23146" s="90"/>
    </row>
    <row r="23147">
      <c r="A23147" s="101"/>
      <c r="B23147" s="90"/>
      <c r="C23147" s="90"/>
    </row>
    <row r="23148">
      <c r="A23148" s="101"/>
      <c r="B23148" s="90"/>
      <c r="C23148" s="90"/>
    </row>
    <row r="23149">
      <c r="A23149" s="101"/>
      <c r="B23149" s="90"/>
      <c r="C23149" s="90"/>
    </row>
    <row r="23150">
      <c r="A23150" s="101"/>
      <c r="B23150" s="90"/>
      <c r="C23150" s="90"/>
    </row>
    <row r="23151">
      <c r="A23151" s="101"/>
      <c r="B23151" s="90"/>
      <c r="C23151" s="90"/>
    </row>
    <row r="23152">
      <c r="A23152" s="101"/>
      <c r="B23152" s="90"/>
      <c r="C23152" s="90"/>
    </row>
    <row r="23153">
      <c r="A23153" s="101"/>
      <c r="B23153" s="90"/>
      <c r="C23153" s="90"/>
    </row>
    <row r="23154">
      <c r="A23154" s="101"/>
      <c r="B23154" s="90"/>
      <c r="C23154" s="90"/>
    </row>
    <row r="23155">
      <c r="A23155" s="101"/>
      <c r="B23155" s="90"/>
      <c r="C23155" s="90"/>
    </row>
    <row r="23156">
      <c r="A23156" s="101"/>
      <c r="B23156" s="90"/>
      <c r="C23156" s="90"/>
    </row>
    <row r="23157">
      <c r="A23157" s="101"/>
      <c r="B23157" s="90"/>
      <c r="C23157" s="90"/>
    </row>
    <row r="23158">
      <c r="A23158" s="101"/>
      <c r="B23158" s="90"/>
      <c r="C23158" s="90"/>
    </row>
    <row r="23159">
      <c r="A23159" s="101"/>
      <c r="B23159" s="90"/>
      <c r="C23159" s="90"/>
    </row>
    <row r="23160">
      <c r="A23160" s="101"/>
      <c r="B23160" s="90"/>
      <c r="C23160" s="90"/>
    </row>
    <row r="23161">
      <c r="A23161" s="101"/>
      <c r="B23161" s="90"/>
      <c r="C23161" s="90"/>
    </row>
    <row r="23162">
      <c r="A23162" s="101"/>
      <c r="B23162" s="90"/>
      <c r="C23162" s="90"/>
    </row>
    <row r="23163">
      <c r="A23163" s="101"/>
      <c r="B23163" s="90"/>
      <c r="C23163" s="90"/>
    </row>
    <row r="23164">
      <c r="A23164" s="101"/>
      <c r="B23164" s="90"/>
      <c r="C23164" s="90"/>
    </row>
    <row r="23165">
      <c r="A23165" s="101"/>
      <c r="B23165" s="90"/>
      <c r="C23165" s="90"/>
    </row>
    <row r="23166">
      <c r="A23166" s="101"/>
      <c r="B23166" s="90"/>
      <c r="C23166" s="90"/>
    </row>
    <row r="23167">
      <c r="A23167" s="101"/>
      <c r="B23167" s="90"/>
      <c r="C23167" s="90"/>
    </row>
    <row r="23168">
      <c r="A23168" s="101"/>
      <c r="B23168" s="90"/>
      <c r="C23168" s="90"/>
    </row>
    <row r="23169">
      <c r="A23169" s="101"/>
      <c r="B23169" s="90"/>
      <c r="C23169" s="90"/>
    </row>
    <row r="23170">
      <c r="A23170" s="101"/>
      <c r="B23170" s="90"/>
      <c r="C23170" s="90"/>
    </row>
    <row r="23171">
      <c r="A23171" s="101"/>
      <c r="B23171" s="90"/>
      <c r="C23171" s="90"/>
    </row>
    <row r="23172">
      <c r="A23172" s="101"/>
      <c r="B23172" s="90"/>
      <c r="C23172" s="90"/>
    </row>
    <row r="23173">
      <c r="A23173" s="101"/>
      <c r="B23173" s="90"/>
      <c r="C23173" s="90"/>
    </row>
    <row r="23174">
      <c r="A23174" s="101"/>
      <c r="B23174" s="90"/>
      <c r="C23174" s="90"/>
    </row>
    <row r="23175">
      <c r="A23175" s="101"/>
      <c r="B23175" s="90"/>
      <c r="C23175" s="90"/>
    </row>
    <row r="23176">
      <c r="A23176" s="101"/>
      <c r="B23176" s="90"/>
      <c r="C23176" s="90"/>
    </row>
    <row r="23177">
      <c r="A23177" s="101"/>
      <c r="B23177" s="90"/>
      <c r="C23177" s="90"/>
    </row>
    <row r="23178">
      <c r="A23178" s="101"/>
      <c r="B23178" s="90"/>
      <c r="C23178" s="90"/>
    </row>
    <row r="23179">
      <c r="A23179" s="101"/>
      <c r="B23179" s="90"/>
      <c r="C23179" s="90"/>
    </row>
    <row r="23180">
      <c r="A23180" s="101"/>
      <c r="B23180" s="90"/>
      <c r="C23180" s="90"/>
    </row>
    <row r="23181">
      <c r="A23181" s="101"/>
      <c r="B23181" s="90"/>
      <c r="C23181" s="90"/>
    </row>
    <row r="23182">
      <c r="A23182" s="101"/>
      <c r="B23182" s="90"/>
      <c r="C23182" s="90"/>
    </row>
    <row r="23183">
      <c r="A23183" s="101"/>
      <c r="B23183" s="90"/>
      <c r="C23183" s="90"/>
    </row>
    <row r="23184">
      <c r="A23184" s="101"/>
      <c r="B23184" s="90"/>
      <c r="C23184" s="90"/>
    </row>
    <row r="23185">
      <c r="A23185" s="101"/>
      <c r="B23185" s="90"/>
      <c r="C23185" s="90"/>
    </row>
    <row r="23186">
      <c r="A23186" s="101"/>
      <c r="B23186" s="90"/>
      <c r="C23186" s="90"/>
    </row>
    <row r="23187">
      <c r="A23187" s="101"/>
      <c r="B23187" s="90"/>
      <c r="C23187" s="90"/>
    </row>
    <row r="23188">
      <c r="A23188" s="101"/>
      <c r="B23188" s="90"/>
      <c r="C23188" s="90"/>
    </row>
    <row r="23189">
      <c r="A23189" s="101"/>
      <c r="B23189" s="90"/>
      <c r="C23189" s="90"/>
    </row>
    <row r="23190">
      <c r="A23190" s="101"/>
      <c r="B23190" s="90"/>
      <c r="C23190" s="90"/>
    </row>
    <row r="23191">
      <c r="A23191" s="101"/>
      <c r="B23191" s="90"/>
      <c r="C23191" s="90"/>
    </row>
    <row r="23192">
      <c r="A23192" s="101"/>
      <c r="B23192" s="90"/>
      <c r="C23192" s="90"/>
    </row>
    <row r="23193">
      <c r="A23193" s="101"/>
      <c r="B23193" s="90"/>
      <c r="C23193" s="90"/>
    </row>
    <row r="23194">
      <c r="A23194" s="101"/>
      <c r="B23194" s="90"/>
      <c r="C23194" s="90"/>
    </row>
    <row r="23195">
      <c r="A23195" s="101"/>
      <c r="B23195" s="90"/>
      <c r="C23195" s="90"/>
    </row>
    <row r="23196">
      <c r="A23196" s="101"/>
      <c r="B23196" s="90"/>
      <c r="C23196" s="90"/>
    </row>
    <row r="23197">
      <c r="A23197" s="101"/>
      <c r="B23197" s="90"/>
      <c r="C23197" s="90"/>
    </row>
    <row r="23198">
      <c r="A23198" s="101"/>
      <c r="B23198" s="90"/>
      <c r="C23198" s="90"/>
    </row>
    <row r="23199">
      <c r="A23199" s="101"/>
      <c r="B23199" s="90"/>
      <c r="C23199" s="90"/>
    </row>
    <row r="23200">
      <c r="A23200" s="101"/>
      <c r="B23200" s="90"/>
      <c r="C23200" s="90"/>
    </row>
    <row r="23201">
      <c r="A23201" s="101"/>
      <c r="B23201" s="90"/>
      <c r="C23201" s="90"/>
    </row>
    <row r="23202">
      <c r="A23202" s="101"/>
      <c r="B23202" s="90"/>
      <c r="C23202" s="90"/>
    </row>
    <row r="23203">
      <c r="A23203" s="101"/>
      <c r="B23203" s="90"/>
      <c r="C23203" s="90"/>
    </row>
    <row r="23204">
      <c r="A23204" s="101"/>
      <c r="B23204" s="90"/>
      <c r="C23204" s="90"/>
    </row>
    <row r="23205">
      <c r="A23205" s="101"/>
      <c r="B23205" s="90"/>
      <c r="C23205" s="90"/>
    </row>
    <row r="23206">
      <c r="A23206" s="101"/>
      <c r="B23206" s="90"/>
      <c r="C23206" s="90"/>
    </row>
    <row r="23207">
      <c r="A23207" s="101"/>
      <c r="B23207" s="90"/>
      <c r="C23207" s="90"/>
    </row>
    <row r="23208">
      <c r="A23208" s="101"/>
      <c r="B23208" s="90"/>
      <c r="C23208" s="90"/>
    </row>
    <row r="23209">
      <c r="A23209" s="101"/>
      <c r="B23209" s="90"/>
      <c r="C23209" s="90"/>
    </row>
    <row r="23210">
      <c r="A23210" s="101"/>
      <c r="B23210" s="90"/>
      <c r="C23210" s="90"/>
    </row>
    <row r="23211">
      <c r="A23211" s="101"/>
      <c r="B23211" s="90"/>
      <c r="C23211" s="90"/>
    </row>
    <row r="23212">
      <c r="A23212" s="101"/>
      <c r="B23212" s="90"/>
      <c r="C23212" s="90"/>
    </row>
    <row r="23213">
      <c r="A23213" s="101"/>
      <c r="B23213" s="90"/>
      <c r="C23213" s="90"/>
    </row>
    <row r="23214">
      <c r="A23214" s="101"/>
      <c r="B23214" s="90"/>
      <c r="C23214" s="90"/>
    </row>
    <row r="23215">
      <c r="A23215" s="101"/>
      <c r="B23215" s="90"/>
      <c r="C23215" s="90"/>
    </row>
    <row r="23216">
      <c r="A23216" s="101"/>
      <c r="B23216" s="90"/>
      <c r="C23216" s="90"/>
    </row>
    <row r="23217">
      <c r="A23217" s="101"/>
      <c r="B23217" s="90"/>
      <c r="C23217" s="90"/>
    </row>
    <row r="23218">
      <c r="A23218" s="101"/>
      <c r="B23218" s="90"/>
      <c r="C23218" s="90"/>
    </row>
    <row r="23219">
      <c r="A23219" s="101"/>
      <c r="B23219" s="90"/>
      <c r="C23219" s="90"/>
    </row>
    <row r="23220">
      <c r="A23220" s="101"/>
      <c r="B23220" s="90"/>
      <c r="C23220" s="90"/>
    </row>
    <row r="23221">
      <c r="A23221" s="101"/>
      <c r="B23221" s="90"/>
      <c r="C23221" s="90"/>
    </row>
    <row r="23222">
      <c r="A23222" s="101"/>
      <c r="B23222" s="90"/>
      <c r="C23222" s="90"/>
    </row>
    <row r="23223">
      <c r="A23223" s="101"/>
      <c r="B23223" s="90"/>
      <c r="C23223" s="90"/>
    </row>
    <row r="23224">
      <c r="A23224" s="101"/>
      <c r="B23224" s="90"/>
      <c r="C23224" s="90"/>
    </row>
    <row r="23225">
      <c r="A23225" s="101"/>
      <c r="B23225" s="90"/>
      <c r="C23225" s="90"/>
    </row>
    <row r="23226">
      <c r="A23226" s="101"/>
      <c r="B23226" s="90"/>
      <c r="C23226" s="90"/>
    </row>
    <row r="23227">
      <c r="A23227" s="101"/>
      <c r="B23227" s="90"/>
      <c r="C23227" s="90"/>
    </row>
    <row r="23228">
      <c r="A23228" s="101"/>
      <c r="B23228" s="90"/>
      <c r="C23228" s="90"/>
    </row>
    <row r="23229">
      <c r="A23229" s="101"/>
      <c r="B23229" s="90"/>
      <c r="C23229" s="90"/>
    </row>
    <row r="23230">
      <c r="A23230" s="101"/>
      <c r="B23230" s="90"/>
      <c r="C23230" s="90"/>
    </row>
    <row r="23231">
      <c r="A23231" s="101"/>
      <c r="B23231" s="90"/>
      <c r="C23231" s="90"/>
    </row>
    <row r="23232">
      <c r="A23232" s="101"/>
      <c r="B23232" s="90"/>
      <c r="C23232" s="90"/>
    </row>
    <row r="23233">
      <c r="A23233" s="101"/>
      <c r="B23233" s="90"/>
      <c r="C23233" s="90"/>
    </row>
    <row r="23234">
      <c r="A23234" s="101"/>
      <c r="B23234" s="90"/>
      <c r="C23234" s="90"/>
    </row>
    <row r="23235">
      <c r="A23235" s="101"/>
      <c r="B23235" s="90"/>
      <c r="C23235" s="90"/>
    </row>
    <row r="23236">
      <c r="A23236" s="101"/>
      <c r="B23236" s="90"/>
      <c r="C23236" s="90"/>
    </row>
    <row r="23237">
      <c r="A23237" s="101"/>
      <c r="B23237" s="90"/>
      <c r="C23237" s="90"/>
    </row>
    <row r="23238">
      <c r="A23238" s="101"/>
      <c r="B23238" s="90"/>
      <c r="C23238" s="90"/>
    </row>
    <row r="23239">
      <c r="A23239" s="101"/>
      <c r="B23239" s="90"/>
      <c r="C23239" s="90"/>
    </row>
    <row r="23240">
      <c r="A23240" s="101"/>
      <c r="B23240" s="90"/>
      <c r="C23240" s="90"/>
    </row>
    <row r="23241">
      <c r="A23241" s="101"/>
      <c r="B23241" s="90"/>
      <c r="C23241" s="90"/>
    </row>
    <row r="23242">
      <c r="A23242" s="101"/>
      <c r="B23242" s="90"/>
      <c r="C23242" s="90"/>
    </row>
    <row r="23243">
      <c r="A23243" s="101"/>
      <c r="B23243" s="90"/>
      <c r="C23243" s="90"/>
    </row>
    <row r="23244">
      <c r="A23244" s="101"/>
      <c r="B23244" s="90"/>
      <c r="C23244" s="90"/>
    </row>
    <row r="23245">
      <c r="A23245" s="101"/>
      <c r="B23245" s="90"/>
      <c r="C23245" s="90"/>
    </row>
    <row r="23246">
      <c r="A23246" s="101"/>
      <c r="B23246" s="90"/>
      <c r="C23246" s="90"/>
    </row>
    <row r="23247">
      <c r="A23247" s="101"/>
      <c r="B23247" s="90"/>
      <c r="C23247" s="90"/>
    </row>
    <row r="23248">
      <c r="A23248" s="101"/>
      <c r="B23248" s="90"/>
      <c r="C23248" s="90"/>
    </row>
    <row r="23249">
      <c r="A23249" s="101"/>
      <c r="B23249" s="90"/>
      <c r="C23249" s="90"/>
    </row>
    <row r="23250">
      <c r="A23250" s="101"/>
      <c r="B23250" s="90"/>
      <c r="C23250" s="90"/>
    </row>
    <row r="23251">
      <c r="A23251" s="101"/>
      <c r="B23251" s="90"/>
      <c r="C23251" s="90"/>
    </row>
    <row r="23252">
      <c r="A23252" s="101"/>
      <c r="B23252" s="90"/>
      <c r="C23252" s="90"/>
    </row>
    <row r="23253">
      <c r="A23253" s="101"/>
      <c r="B23253" s="90"/>
      <c r="C23253" s="90"/>
    </row>
    <row r="23254">
      <c r="A23254" s="101"/>
      <c r="B23254" s="90"/>
      <c r="C23254" s="90"/>
    </row>
    <row r="23255">
      <c r="A23255" s="101"/>
      <c r="B23255" s="90"/>
      <c r="C23255" s="90"/>
    </row>
    <row r="23256">
      <c r="A23256" s="101"/>
      <c r="B23256" s="90"/>
      <c r="C23256" s="90"/>
    </row>
    <row r="23257">
      <c r="A23257" s="101"/>
      <c r="B23257" s="90"/>
      <c r="C23257" s="90"/>
    </row>
    <row r="23258">
      <c r="A23258" s="101"/>
      <c r="B23258" s="90"/>
      <c r="C23258" s="90"/>
    </row>
    <row r="23259">
      <c r="A23259" s="101"/>
      <c r="B23259" s="90"/>
      <c r="C23259" s="90"/>
    </row>
    <row r="23260">
      <c r="A23260" s="101"/>
      <c r="B23260" s="90"/>
      <c r="C23260" s="90"/>
    </row>
    <row r="23261">
      <c r="A23261" s="101"/>
      <c r="B23261" s="90"/>
      <c r="C23261" s="90"/>
    </row>
    <row r="23262">
      <c r="A23262" s="101"/>
      <c r="B23262" s="90"/>
      <c r="C23262" s="90"/>
    </row>
    <row r="23263">
      <c r="A23263" s="101"/>
      <c r="B23263" s="90"/>
      <c r="C23263" s="90"/>
    </row>
    <row r="23264">
      <c r="A23264" s="101"/>
      <c r="B23264" s="90"/>
      <c r="C23264" s="90"/>
    </row>
    <row r="23265">
      <c r="A23265" s="101"/>
      <c r="B23265" s="90"/>
      <c r="C23265" s="90"/>
    </row>
    <row r="23266">
      <c r="A23266" s="101"/>
      <c r="B23266" s="90"/>
      <c r="C23266" s="90"/>
    </row>
    <row r="23267">
      <c r="A23267" s="101"/>
      <c r="B23267" s="90"/>
      <c r="C23267" s="90"/>
    </row>
    <row r="23268">
      <c r="A23268" s="101"/>
      <c r="B23268" s="90"/>
      <c r="C23268" s="90"/>
    </row>
    <row r="23269">
      <c r="A23269" s="101"/>
      <c r="B23269" s="90"/>
      <c r="C23269" s="90"/>
    </row>
    <row r="23270">
      <c r="A23270" s="101"/>
      <c r="B23270" s="90"/>
      <c r="C23270" s="90"/>
    </row>
    <row r="23271">
      <c r="A23271" s="101"/>
      <c r="B23271" s="90"/>
      <c r="C23271" s="90"/>
    </row>
    <row r="23272">
      <c r="A23272" s="101"/>
      <c r="B23272" s="90"/>
      <c r="C23272" s="90"/>
    </row>
    <row r="23273">
      <c r="A23273" s="101"/>
      <c r="B23273" s="90"/>
      <c r="C23273" s="90"/>
    </row>
    <row r="23274">
      <c r="A23274" s="101"/>
      <c r="B23274" s="90"/>
      <c r="C23274" s="90"/>
    </row>
    <row r="23275">
      <c r="A23275" s="101"/>
      <c r="B23275" s="90"/>
      <c r="C23275" s="90"/>
    </row>
    <row r="23276">
      <c r="A23276" s="101"/>
      <c r="B23276" s="90"/>
      <c r="C23276" s="90"/>
    </row>
    <row r="23277">
      <c r="A23277" s="101"/>
      <c r="B23277" s="90"/>
      <c r="C23277" s="90"/>
    </row>
    <row r="23278">
      <c r="A23278" s="101"/>
      <c r="B23278" s="90"/>
      <c r="C23278" s="90"/>
    </row>
    <row r="23279">
      <c r="A23279" s="101"/>
      <c r="B23279" s="90"/>
      <c r="C23279" s="90"/>
    </row>
    <row r="23280">
      <c r="A23280" s="101"/>
      <c r="B23280" s="90"/>
      <c r="C23280" s="90"/>
    </row>
    <row r="23281">
      <c r="A23281" s="101"/>
      <c r="B23281" s="90"/>
      <c r="C23281" s="90"/>
    </row>
    <row r="23282">
      <c r="A23282" s="101"/>
      <c r="B23282" s="90"/>
      <c r="C23282" s="90"/>
    </row>
    <row r="23283">
      <c r="A23283" s="101"/>
      <c r="B23283" s="90"/>
      <c r="C23283" s="90"/>
    </row>
    <row r="23284">
      <c r="A23284" s="101"/>
      <c r="B23284" s="90"/>
      <c r="C23284" s="90"/>
    </row>
    <row r="23285">
      <c r="A23285" s="101"/>
      <c r="B23285" s="90"/>
      <c r="C23285" s="90"/>
    </row>
    <row r="23286">
      <c r="A23286" s="101"/>
      <c r="B23286" s="90"/>
      <c r="C23286" s="90"/>
    </row>
    <row r="23287">
      <c r="A23287" s="101"/>
      <c r="B23287" s="90"/>
      <c r="C23287" s="90"/>
    </row>
    <row r="23288">
      <c r="A23288" s="101"/>
      <c r="B23288" s="90"/>
      <c r="C23288" s="90"/>
    </row>
    <row r="23289">
      <c r="A23289" s="101"/>
      <c r="B23289" s="90"/>
      <c r="C23289" s="90"/>
    </row>
    <row r="23290">
      <c r="A23290" s="101"/>
      <c r="B23290" s="90"/>
      <c r="C23290" s="90"/>
    </row>
    <row r="23291">
      <c r="A23291" s="101"/>
      <c r="B23291" s="90"/>
      <c r="C23291" s="90"/>
    </row>
    <row r="23292">
      <c r="A23292" s="101"/>
      <c r="B23292" s="90"/>
      <c r="C23292" s="90"/>
    </row>
    <row r="23293">
      <c r="A23293" s="101"/>
      <c r="B23293" s="90"/>
      <c r="C23293" s="90"/>
    </row>
    <row r="23294">
      <c r="A23294" s="101"/>
      <c r="B23294" s="90"/>
      <c r="C23294" s="90"/>
    </row>
    <row r="23295">
      <c r="A23295" s="101"/>
      <c r="B23295" s="90"/>
      <c r="C23295" s="90"/>
    </row>
    <row r="23296">
      <c r="A23296" s="101"/>
      <c r="B23296" s="90"/>
      <c r="C23296" s="90"/>
    </row>
    <row r="23297">
      <c r="A23297" s="101"/>
      <c r="B23297" s="90"/>
      <c r="C23297" s="90"/>
    </row>
    <row r="23298">
      <c r="A23298" s="101"/>
      <c r="B23298" s="90"/>
      <c r="C23298" s="90"/>
    </row>
    <row r="23299">
      <c r="A23299" s="101"/>
      <c r="B23299" s="90"/>
      <c r="C23299" s="90"/>
    </row>
    <row r="23300">
      <c r="A23300" s="101"/>
      <c r="B23300" s="90"/>
      <c r="C23300" s="90"/>
    </row>
    <row r="23301">
      <c r="A23301" s="101"/>
      <c r="B23301" s="90"/>
      <c r="C23301" s="90"/>
    </row>
    <row r="23302">
      <c r="A23302" s="101"/>
      <c r="B23302" s="90"/>
      <c r="C23302" s="90"/>
    </row>
    <row r="23303">
      <c r="A23303" s="101"/>
      <c r="B23303" s="90"/>
      <c r="C23303" s="90"/>
    </row>
    <row r="23304">
      <c r="A23304" s="101"/>
      <c r="B23304" s="90"/>
      <c r="C23304" s="90"/>
    </row>
    <row r="23305">
      <c r="A23305" s="101"/>
      <c r="B23305" s="90"/>
      <c r="C23305" s="90"/>
    </row>
    <row r="23306">
      <c r="A23306" s="101"/>
      <c r="B23306" s="90"/>
      <c r="C23306" s="90"/>
    </row>
    <row r="23307">
      <c r="A23307" s="101"/>
      <c r="B23307" s="90"/>
      <c r="C23307" s="90"/>
    </row>
    <row r="23308">
      <c r="A23308" s="101"/>
      <c r="B23308" s="90"/>
      <c r="C23308" s="90"/>
    </row>
    <row r="23309">
      <c r="A23309" s="101"/>
      <c r="B23309" s="90"/>
      <c r="C23309" s="90"/>
    </row>
    <row r="23310">
      <c r="A23310" s="101"/>
      <c r="B23310" s="90"/>
      <c r="C23310" s="90"/>
    </row>
    <row r="23311">
      <c r="A23311" s="101"/>
      <c r="B23311" s="90"/>
      <c r="C23311" s="90"/>
    </row>
    <row r="23312">
      <c r="A23312" s="101"/>
      <c r="B23312" s="90"/>
      <c r="C23312" s="90"/>
    </row>
    <row r="23313">
      <c r="A23313" s="101"/>
      <c r="B23313" s="90"/>
      <c r="C23313" s="90"/>
    </row>
    <row r="23314">
      <c r="A23314" s="101"/>
      <c r="B23314" s="90"/>
      <c r="C23314" s="90"/>
    </row>
    <row r="23315">
      <c r="A23315" s="101"/>
      <c r="B23315" s="90"/>
      <c r="C23315" s="90"/>
    </row>
    <row r="23316">
      <c r="A23316" s="101"/>
      <c r="B23316" s="90"/>
      <c r="C23316" s="90"/>
    </row>
    <row r="23317">
      <c r="A23317" s="101"/>
      <c r="B23317" s="90"/>
      <c r="C23317" s="90"/>
    </row>
    <row r="23318">
      <c r="A23318" s="101"/>
      <c r="B23318" s="90"/>
      <c r="C23318" s="90"/>
    </row>
    <row r="23319">
      <c r="A23319" s="101"/>
      <c r="B23319" s="90"/>
      <c r="C23319" s="90"/>
    </row>
    <row r="23320">
      <c r="A23320" s="101"/>
      <c r="B23320" s="90"/>
      <c r="C23320" s="90"/>
    </row>
    <row r="23321">
      <c r="A23321" s="101"/>
      <c r="B23321" s="90"/>
      <c r="C23321" s="90"/>
    </row>
    <row r="23322">
      <c r="A23322" s="101"/>
      <c r="B23322" s="90"/>
      <c r="C23322" s="90"/>
    </row>
    <row r="23323">
      <c r="A23323" s="101"/>
      <c r="B23323" s="90"/>
      <c r="C23323" s="90"/>
    </row>
    <row r="23324">
      <c r="A23324" s="101"/>
      <c r="B23324" s="90"/>
      <c r="C23324" s="90"/>
    </row>
    <row r="23325">
      <c r="A23325" s="101"/>
      <c r="B23325" s="90"/>
      <c r="C23325" s="90"/>
    </row>
    <row r="23326">
      <c r="A23326" s="101"/>
      <c r="B23326" s="90"/>
      <c r="C23326" s="90"/>
    </row>
    <row r="23327">
      <c r="A23327" s="101"/>
      <c r="B23327" s="90"/>
      <c r="C23327" s="90"/>
    </row>
    <row r="23328">
      <c r="A23328" s="101"/>
      <c r="B23328" s="90"/>
      <c r="C23328" s="90"/>
    </row>
    <row r="23329">
      <c r="A23329" s="101"/>
      <c r="B23329" s="90"/>
      <c r="C23329" s="90"/>
    </row>
    <row r="23330">
      <c r="A23330" s="101"/>
      <c r="B23330" s="90"/>
      <c r="C23330" s="90"/>
    </row>
    <row r="23331">
      <c r="A23331" s="101"/>
      <c r="B23331" s="90"/>
      <c r="C23331" s="90"/>
    </row>
    <row r="23332">
      <c r="A23332" s="101"/>
      <c r="B23332" s="90"/>
      <c r="C23332" s="90"/>
    </row>
    <row r="23333">
      <c r="A23333" s="101"/>
      <c r="B23333" s="90"/>
      <c r="C23333" s="90"/>
    </row>
    <row r="23334">
      <c r="A23334" s="101"/>
      <c r="B23334" s="90"/>
      <c r="C23334" s="90"/>
    </row>
    <row r="23335">
      <c r="A23335" s="101"/>
      <c r="B23335" s="90"/>
      <c r="C23335" s="90"/>
    </row>
    <row r="23336">
      <c r="A23336" s="101"/>
      <c r="B23336" s="90"/>
      <c r="C23336" s="90"/>
    </row>
    <row r="23337">
      <c r="A23337" s="101"/>
      <c r="B23337" s="90"/>
      <c r="C23337" s="90"/>
    </row>
    <row r="23338">
      <c r="A23338" s="101"/>
      <c r="B23338" s="90"/>
      <c r="C23338" s="90"/>
    </row>
    <row r="23339">
      <c r="A23339" s="101"/>
      <c r="B23339" s="90"/>
      <c r="C23339" s="90"/>
    </row>
    <row r="23340">
      <c r="A23340" s="101"/>
      <c r="B23340" s="90"/>
      <c r="C23340" s="90"/>
    </row>
    <row r="23341">
      <c r="A23341" s="101"/>
      <c r="B23341" s="90"/>
      <c r="C23341" s="90"/>
    </row>
    <row r="23342">
      <c r="A23342" s="101"/>
      <c r="B23342" s="90"/>
      <c r="C23342" s="90"/>
    </row>
    <row r="23343">
      <c r="A23343" s="101"/>
      <c r="B23343" s="90"/>
      <c r="C23343" s="90"/>
    </row>
    <row r="23344">
      <c r="A23344" s="101"/>
      <c r="B23344" s="90"/>
      <c r="C23344" s="90"/>
    </row>
    <row r="23345">
      <c r="A23345" s="101"/>
      <c r="B23345" s="90"/>
      <c r="C23345" s="90"/>
    </row>
    <row r="23346">
      <c r="A23346" s="101"/>
      <c r="B23346" s="90"/>
      <c r="C23346" s="90"/>
    </row>
    <row r="23347">
      <c r="A23347" s="101"/>
      <c r="B23347" s="90"/>
      <c r="C23347" s="90"/>
    </row>
    <row r="23348">
      <c r="A23348" s="101"/>
      <c r="B23348" s="90"/>
      <c r="C23348" s="90"/>
    </row>
    <row r="23349">
      <c r="A23349" s="101"/>
      <c r="B23349" s="90"/>
      <c r="C23349" s="90"/>
    </row>
    <row r="23350">
      <c r="A23350" s="101"/>
      <c r="B23350" s="90"/>
      <c r="C23350" s="90"/>
    </row>
    <row r="23351">
      <c r="A23351" s="101"/>
      <c r="B23351" s="90"/>
      <c r="C23351" s="90"/>
    </row>
    <row r="23352">
      <c r="A23352" s="101"/>
      <c r="B23352" s="90"/>
      <c r="C23352" s="90"/>
    </row>
    <row r="23353">
      <c r="A23353" s="101"/>
      <c r="B23353" s="90"/>
      <c r="C23353" s="90"/>
    </row>
    <row r="23354">
      <c r="A23354" s="101"/>
      <c r="B23354" s="90"/>
      <c r="C23354" s="90"/>
    </row>
    <row r="23355">
      <c r="A23355" s="101"/>
      <c r="B23355" s="90"/>
      <c r="C23355" s="90"/>
    </row>
    <row r="23356">
      <c r="A23356" s="101"/>
      <c r="B23356" s="90"/>
      <c r="C23356" s="90"/>
    </row>
    <row r="23357">
      <c r="A23357" s="101"/>
      <c r="B23357" s="90"/>
      <c r="C23357" s="90"/>
    </row>
    <row r="23358">
      <c r="A23358" s="101"/>
      <c r="B23358" s="90"/>
      <c r="C23358" s="90"/>
    </row>
    <row r="23359">
      <c r="A23359" s="101"/>
      <c r="B23359" s="90"/>
      <c r="C23359" s="90"/>
    </row>
    <row r="23360">
      <c r="A23360" s="101"/>
      <c r="B23360" s="90"/>
      <c r="C23360" s="90"/>
    </row>
    <row r="23361">
      <c r="A23361" s="101"/>
      <c r="B23361" s="90"/>
      <c r="C23361" s="90"/>
    </row>
    <row r="23362">
      <c r="A23362" s="101"/>
      <c r="B23362" s="90"/>
      <c r="C23362" s="90"/>
    </row>
    <row r="23363">
      <c r="A23363" s="101"/>
      <c r="B23363" s="90"/>
      <c r="C23363" s="90"/>
    </row>
    <row r="23364">
      <c r="A23364" s="101"/>
      <c r="B23364" s="90"/>
      <c r="C23364" s="90"/>
    </row>
    <row r="23365">
      <c r="A23365" s="101"/>
      <c r="B23365" s="90"/>
      <c r="C23365" s="90"/>
    </row>
    <row r="23366">
      <c r="A23366" s="101"/>
      <c r="B23366" s="90"/>
      <c r="C23366" s="90"/>
    </row>
    <row r="23367">
      <c r="A23367" s="101"/>
      <c r="B23367" s="90"/>
      <c r="C23367" s="90"/>
    </row>
    <row r="23368">
      <c r="A23368" s="101"/>
      <c r="B23368" s="90"/>
      <c r="C23368" s="90"/>
    </row>
    <row r="23369">
      <c r="A23369" s="101"/>
      <c r="B23369" s="90"/>
      <c r="C23369" s="90"/>
    </row>
    <row r="23370">
      <c r="A23370" s="101"/>
      <c r="B23370" s="90"/>
      <c r="C23370" s="90"/>
    </row>
    <row r="23371">
      <c r="A23371" s="101"/>
      <c r="B23371" s="90"/>
      <c r="C23371" s="90"/>
    </row>
    <row r="23372">
      <c r="A23372" s="101"/>
      <c r="B23372" s="90"/>
      <c r="C23372" s="90"/>
    </row>
    <row r="23373">
      <c r="A23373" s="101"/>
      <c r="B23373" s="90"/>
      <c r="C23373" s="90"/>
    </row>
    <row r="23374">
      <c r="A23374" s="101"/>
      <c r="B23374" s="90"/>
      <c r="C23374" s="90"/>
    </row>
    <row r="23375">
      <c r="A23375" s="101"/>
      <c r="B23375" s="90"/>
      <c r="C23375" s="90"/>
    </row>
    <row r="23376">
      <c r="A23376" s="101"/>
      <c r="B23376" s="90"/>
      <c r="C23376" s="90"/>
    </row>
    <row r="23377">
      <c r="A23377" s="101"/>
      <c r="B23377" s="90"/>
      <c r="C23377" s="90"/>
    </row>
    <row r="23378">
      <c r="A23378" s="101"/>
      <c r="B23378" s="90"/>
      <c r="C23378" s="90"/>
    </row>
    <row r="23379">
      <c r="A23379" s="101"/>
      <c r="B23379" s="90"/>
      <c r="C23379" s="90"/>
    </row>
    <row r="23380">
      <c r="A23380" s="101"/>
      <c r="B23380" s="90"/>
      <c r="C23380" s="90"/>
    </row>
    <row r="23381">
      <c r="A23381" s="101"/>
      <c r="B23381" s="90"/>
      <c r="C23381" s="90"/>
    </row>
    <row r="23382">
      <c r="A23382" s="101"/>
      <c r="B23382" s="90"/>
      <c r="C23382" s="90"/>
    </row>
    <row r="23383">
      <c r="A23383" s="101"/>
      <c r="B23383" s="90"/>
      <c r="C23383" s="90"/>
    </row>
    <row r="23384">
      <c r="A23384" s="101"/>
      <c r="B23384" s="90"/>
      <c r="C23384" s="90"/>
    </row>
    <row r="23385">
      <c r="A23385" s="101"/>
      <c r="B23385" s="90"/>
      <c r="C23385" s="90"/>
    </row>
    <row r="23386">
      <c r="A23386" s="101"/>
      <c r="B23386" s="90"/>
      <c r="C23386" s="90"/>
    </row>
    <row r="23387">
      <c r="A23387" s="101"/>
      <c r="B23387" s="90"/>
      <c r="C23387" s="90"/>
    </row>
    <row r="23388">
      <c r="A23388" s="101"/>
      <c r="B23388" s="90"/>
      <c r="C23388" s="90"/>
    </row>
    <row r="23389">
      <c r="A23389" s="101"/>
      <c r="B23389" s="90"/>
      <c r="C23389" s="90"/>
    </row>
    <row r="23390">
      <c r="A23390" s="101"/>
      <c r="B23390" s="90"/>
      <c r="C23390" s="90"/>
    </row>
    <row r="23391">
      <c r="A23391" s="101"/>
      <c r="B23391" s="90"/>
      <c r="C23391" s="90"/>
    </row>
    <row r="23392">
      <c r="A23392" s="101"/>
      <c r="B23392" s="90"/>
      <c r="C23392" s="90"/>
    </row>
    <row r="23393">
      <c r="A23393" s="101"/>
      <c r="B23393" s="90"/>
      <c r="C23393" s="90"/>
    </row>
    <row r="23394">
      <c r="A23394" s="101"/>
      <c r="B23394" s="90"/>
      <c r="C23394" s="90"/>
    </row>
    <row r="23395">
      <c r="A23395" s="101"/>
      <c r="B23395" s="90"/>
      <c r="C23395" s="90"/>
    </row>
    <row r="23396">
      <c r="A23396" s="101"/>
      <c r="B23396" s="90"/>
      <c r="C23396" s="90"/>
    </row>
    <row r="23397">
      <c r="A23397" s="101"/>
      <c r="B23397" s="90"/>
      <c r="C23397" s="90"/>
    </row>
    <row r="23398">
      <c r="A23398" s="101"/>
      <c r="B23398" s="90"/>
      <c r="C23398" s="90"/>
    </row>
    <row r="23399">
      <c r="A23399" s="101"/>
      <c r="B23399" s="90"/>
      <c r="C23399" s="90"/>
    </row>
    <row r="23400">
      <c r="A23400" s="101"/>
      <c r="B23400" s="90"/>
      <c r="C23400" s="90"/>
    </row>
    <row r="23401">
      <c r="A23401" s="101"/>
      <c r="B23401" s="90"/>
      <c r="C23401" s="90"/>
    </row>
    <row r="23402">
      <c r="A23402" s="101"/>
      <c r="B23402" s="90"/>
      <c r="C23402" s="90"/>
    </row>
    <row r="23403">
      <c r="A23403" s="101"/>
      <c r="B23403" s="90"/>
      <c r="C23403" s="90"/>
    </row>
    <row r="23404">
      <c r="A23404" s="101"/>
      <c r="B23404" s="90"/>
      <c r="C23404" s="90"/>
    </row>
    <row r="23405">
      <c r="A23405" s="101"/>
      <c r="B23405" s="90"/>
      <c r="C23405" s="90"/>
    </row>
    <row r="23406">
      <c r="A23406" s="101"/>
      <c r="B23406" s="90"/>
      <c r="C23406" s="90"/>
    </row>
    <row r="23407">
      <c r="A23407" s="101"/>
      <c r="B23407" s="90"/>
      <c r="C23407" s="90"/>
    </row>
    <row r="23408">
      <c r="A23408" s="101"/>
      <c r="B23408" s="90"/>
      <c r="C23408" s="90"/>
    </row>
    <row r="23409">
      <c r="A23409" s="101"/>
      <c r="B23409" s="90"/>
      <c r="C23409" s="90"/>
    </row>
    <row r="23410">
      <c r="A23410" s="101"/>
      <c r="B23410" s="90"/>
      <c r="C23410" s="90"/>
    </row>
    <row r="23411">
      <c r="A23411" s="101"/>
      <c r="B23411" s="90"/>
      <c r="C23411" s="90"/>
    </row>
    <row r="23412">
      <c r="A23412" s="101"/>
      <c r="B23412" s="90"/>
      <c r="C23412" s="90"/>
    </row>
    <row r="23413">
      <c r="A23413" s="101"/>
      <c r="B23413" s="90"/>
      <c r="C23413" s="90"/>
    </row>
    <row r="23414">
      <c r="A23414" s="101"/>
      <c r="B23414" s="90"/>
      <c r="C23414" s="90"/>
    </row>
    <row r="23415">
      <c r="A23415" s="101"/>
      <c r="B23415" s="90"/>
      <c r="C23415" s="90"/>
    </row>
    <row r="23416">
      <c r="A23416" s="101"/>
      <c r="B23416" s="90"/>
      <c r="C23416" s="90"/>
    </row>
    <row r="23417">
      <c r="A23417" s="101"/>
      <c r="B23417" s="90"/>
      <c r="C23417" s="90"/>
    </row>
    <row r="23418">
      <c r="A23418" s="101"/>
      <c r="B23418" s="90"/>
      <c r="C23418" s="90"/>
    </row>
    <row r="23419">
      <c r="A23419" s="101"/>
      <c r="B23419" s="90"/>
      <c r="C23419" s="90"/>
    </row>
    <row r="23420">
      <c r="A23420" s="101"/>
      <c r="B23420" s="90"/>
      <c r="C23420" s="90"/>
    </row>
    <row r="23421">
      <c r="A23421" s="101"/>
      <c r="B23421" s="90"/>
      <c r="C23421" s="90"/>
    </row>
    <row r="23422">
      <c r="A23422" s="101"/>
      <c r="B23422" s="90"/>
      <c r="C23422" s="90"/>
    </row>
    <row r="23423">
      <c r="A23423" s="101"/>
      <c r="B23423" s="90"/>
      <c r="C23423" s="90"/>
    </row>
    <row r="23424">
      <c r="A23424" s="101"/>
      <c r="B23424" s="90"/>
      <c r="C23424" s="90"/>
    </row>
    <row r="23425">
      <c r="A23425" s="101"/>
      <c r="B23425" s="90"/>
      <c r="C23425" s="90"/>
    </row>
    <row r="23426">
      <c r="A23426" s="101"/>
      <c r="B23426" s="90"/>
      <c r="C23426" s="90"/>
    </row>
    <row r="23427">
      <c r="A23427" s="101"/>
      <c r="B23427" s="90"/>
      <c r="C23427" s="90"/>
    </row>
    <row r="23428">
      <c r="A23428" s="101"/>
      <c r="B23428" s="90"/>
      <c r="C23428" s="90"/>
    </row>
    <row r="23429">
      <c r="A23429" s="101"/>
      <c r="B23429" s="90"/>
      <c r="C23429" s="90"/>
    </row>
    <row r="23430">
      <c r="A23430" s="101"/>
      <c r="B23430" s="90"/>
      <c r="C23430" s="90"/>
    </row>
    <row r="23431">
      <c r="A23431" s="101"/>
      <c r="B23431" s="90"/>
      <c r="C23431" s="90"/>
    </row>
    <row r="23432">
      <c r="A23432" s="101"/>
      <c r="B23432" s="90"/>
      <c r="C23432" s="90"/>
    </row>
    <row r="23433">
      <c r="A23433" s="101"/>
      <c r="B23433" s="90"/>
      <c r="C23433" s="90"/>
    </row>
    <row r="23434">
      <c r="A23434" s="101"/>
      <c r="B23434" s="90"/>
      <c r="C23434" s="90"/>
    </row>
    <row r="23435">
      <c r="A23435" s="101"/>
      <c r="B23435" s="90"/>
      <c r="C23435" s="90"/>
    </row>
    <row r="23436">
      <c r="A23436" s="101"/>
      <c r="B23436" s="90"/>
      <c r="C23436" s="90"/>
    </row>
    <row r="23437">
      <c r="A23437" s="101"/>
      <c r="B23437" s="90"/>
      <c r="C23437" s="90"/>
    </row>
    <row r="23438">
      <c r="A23438" s="101"/>
      <c r="B23438" s="90"/>
      <c r="C23438" s="90"/>
    </row>
    <row r="23439">
      <c r="A23439" s="101"/>
      <c r="B23439" s="90"/>
      <c r="C23439" s="90"/>
    </row>
    <row r="23440">
      <c r="A23440" s="101"/>
      <c r="B23440" s="90"/>
      <c r="C23440" s="90"/>
    </row>
    <row r="23441">
      <c r="A23441" s="101"/>
      <c r="B23441" s="90"/>
      <c r="C23441" s="90"/>
    </row>
    <row r="23442">
      <c r="A23442" s="101"/>
      <c r="B23442" s="90"/>
      <c r="C23442" s="90"/>
    </row>
    <row r="23443">
      <c r="A23443" s="101"/>
      <c r="B23443" s="90"/>
      <c r="C23443" s="90"/>
    </row>
    <row r="23444">
      <c r="A23444" s="101"/>
      <c r="B23444" s="90"/>
      <c r="C23444" s="90"/>
    </row>
    <row r="23445">
      <c r="A23445" s="101"/>
      <c r="B23445" s="90"/>
      <c r="C23445" s="90"/>
    </row>
    <row r="23446">
      <c r="A23446" s="101"/>
      <c r="B23446" s="90"/>
      <c r="C23446" s="90"/>
    </row>
    <row r="23447">
      <c r="A23447" s="101"/>
      <c r="B23447" s="90"/>
      <c r="C23447" s="90"/>
    </row>
    <row r="23448">
      <c r="A23448" s="101"/>
      <c r="B23448" s="90"/>
      <c r="C23448" s="90"/>
    </row>
    <row r="23449">
      <c r="A23449" s="101"/>
      <c r="B23449" s="90"/>
      <c r="C23449" s="90"/>
    </row>
    <row r="23450">
      <c r="A23450" s="101"/>
      <c r="B23450" s="90"/>
      <c r="C23450" s="90"/>
    </row>
    <row r="23451">
      <c r="A23451" s="101"/>
      <c r="B23451" s="90"/>
      <c r="C23451" s="90"/>
    </row>
    <row r="23452">
      <c r="A23452" s="101"/>
      <c r="B23452" s="90"/>
      <c r="C23452" s="90"/>
    </row>
    <row r="23453">
      <c r="A23453" s="101"/>
      <c r="B23453" s="90"/>
      <c r="C23453" s="90"/>
    </row>
    <row r="23454">
      <c r="A23454" s="101"/>
      <c r="B23454" s="90"/>
      <c r="C23454" s="90"/>
    </row>
    <row r="23455">
      <c r="A23455" s="101"/>
      <c r="B23455" s="90"/>
      <c r="C23455" s="90"/>
    </row>
    <row r="23456">
      <c r="A23456" s="101"/>
      <c r="B23456" s="90"/>
      <c r="C23456" s="90"/>
    </row>
    <row r="23457">
      <c r="A23457" s="101"/>
      <c r="B23457" s="90"/>
      <c r="C23457" s="90"/>
    </row>
    <row r="23458">
      <c r="A23458" s="101"/>
      <c r="B23458" s="90"/>
      <c r="C23458" s="90"/>
    </row>
    <row r="23459">
      <c r="A23459" s="101"/>
      <c r="B23459" s="90"/>
      <c r="C23459" s="90"/>
    </row>
    <row r="23460">
      <c r="A23460" s="101"/>
      <c r="B23460" s="90"/>
      <c r="C23460" s="90"/>
    </row>
    <row r="23461">
      <c r="A23461" s="101"/>
      <c r="B23461" s="90"/>
      <c r="C23461" s="90"/>
    </row>
    <row r="23462">
      <c r="A23462" s="101"/>
      <c r="B23462" s="90"/>
      <c r="C23462" s="90"/>
    </row>
    <row r="23463">
      <c r="A23463" s="101"/>
      <c r="B23463" s="90"/>
      <c r="C23463" s="90"/>
    </row>
    <row r="23464">
      <c r="A23464" s="101"/>
      <c r="B23464" s="90"/>
      <c r="C23464" s="90"/>
    </row>
    <row r="23465">
      <c r="A23465" s="101"/>
      <c r="B23465" s="90"/>
      <c r="C23465" s="90"/>
    </row>
    <row r="23466">
      <c r="A23466" s="101"/>
      <c r="B23466" s="90"/>
      <c r="C23466" s="90"/>
    </row>
    <row r="23467">
      <c r="A23467" s="101"/>
      <c r="B23467" s="90"/>
      <c r="C23467" s="90"/>
    </row>
    <row r="23468">
      <c r="A23468" s="101"/>
      <c r="B23468" s="90"/>
      <c r="C23468" s="90"/>
    </row>
    <row r="23469">
      <c r="A23469" s="101"/>
      <c r="B23469" s="90"/>
      <c r="C23469" s="90"/>
    </row>
    <row r="23470">
      <c r="A23470" s="101"/>
      <c r="B23470" s="90"/>
      <c r="C23470" s="90"/>
    </row>
    <row r="23471">
      <c r="A23471" s="101"/>
      <c r="B23471" s="90"/>
      <c r="C23471" s="90"/>
    </row>
    <row r="23472">
      <c r="A23472" s="101"/>
      <c r="B23472" s="90"/>
      <c r="C23472" s="90"/>
    </row>
    <row r="23473">
      <c r="A23473" s="101"/>
      <c r="B23473" s="90"/>
      <c r="C23473" s="90"/>
    </row>
    <row r="23474">
      <c r="A23474" s="101"/>
      <c r="B23474" s="90"/>
      <c r="C23474" s="90"/>
    </row>
    <row r="23475">
      <c r="A23475" s="101"/>
      <c r="B23475" s="90"/>
      <c r="C23475" s="90"/>
    </row>
    <row r="23476">
      <c r="A23476" s="101"/>
      <c r="B23476" s="90"/>
      <c r="C23476" s="90"/>
    </row>
    <row r="23477">
      <c r="A23477" s="101"/>
      <c r="B23477" s="90"/>
      <c r="C23477" s="90"/>
    </row>
    <row r="23478">
      <c r="A23478" s="101"/>
      <c r="B23478" s="90"/>
      <c r="C23478" s="90"/>
    </row>
    <row r="23479">
      <c r="A23479" s="101"/>
      <c r="B23479" s="90"/>
      <c r="C23479" s="90"/>
    </row>
    <row r="23480">
      <c r="A23480" s="101"/>
      <c r="B23480" s="90"/>
      <c r="C23480" s="90"/>
    </row>
    <row r="23481">
      <c r="A23481" s="101"/>
      <c r="B23481" s="90"/>
      <c r="C23481" s="90"/>
    </row>
    <row r="23482">
      <c r="A23482" s="101"/>
      <c r="B23482" s="90"/>
      <c r="C23482" s="90"/>
    </row>
    <row r="23483">
      <c r="A23483" s="101"/>
      <c r="B23483" s="90"/>
      <c r="C23483" s="90"/>
    </row>
    <row r="23484">
      <c r="A23484" s="101"/>
      <c r="B23484" s="90"/>
      <c r="C23484" s="90"/>
    </row>
    <row r="23485">
      <c r="A23485" s="101"/>
      <c r="B23485" s="90"/>
      <c r="C23485" s="90"/>
    </row>
    <row r="23486">
      <c r="A23486" s="101"/>
      <c r="B23486" s="90"/>
      <c r="C23486" s="90"/>
    </row>
    <row r="23487">
      <c r="A23487" s="101"/>
      <c r="B23487" s="90"/>
      <c r="C23487" s="90"/>
    </row>
    <row r="23488">
      <c r="A23488" s="101"/>
      <c r="B23488" s="90"/>
      <c r="C23488" s="90"/>
    </row>
    <row r="23489">
      <c r="A23489" s="101"/>
      <c r="B23489" s="90"/>
      <c r="C23489" s="90"/>
    </row>
    <row r="23490">
      <c r="A23490" s="101"/>
      <c r="B23490" s="90"/>
      <c r="C23490" s="90"/>
    </row>
    <row r="23491">
      <c r="A23491" s="101"/>
      <c r="B23491" s="90"/>
      <c r="C23491" s="90"/>
    </row>
    <row r="23492">
      <c r="A23492" s="101"/>
      <c r="B23492" s="90"/>
      <c r="C23492" s="90"/>
    </row>
    <row r="23493">
      <c r="A23493" s="101"/>
      <c r="B23493" s="90"/>
      <c r="C23493" s="90"/>
    </row>
    <row r="23494">
      <c r="A23494" s="101"/>
      <c r="B23494" s="90"/>
      <c r="C23494" s="90"/>
    </row>
    <row r="23495">
      <c r="A23495" s="101"/>
      <c r="B23495" s="90"/>
      <c r="C23495" s="90"/>
    </row>
    <row r="23496">
      <c r="A23496" s="101"/>
      <c r="B23496" s="90"/>
      <c r="C23496" s="90"/>
    </row>
    <row r="23497">
      <c r="A23497" s="101"/>
      <c r="B23497" s="90"/>
      <c r="C23497" s="90"/>
    </row>
    <row r="23498">
      <c r="A23498" s="101"/>
      <c r="B23498" s="90"/>
      <c r="C23498" s="90"/>
    </row>
    <row r="23499">
      <c r="A23499" s="101"/>
      <c r="B23499" s="90"/>
      <c r="C23499" s="90"/>
    </row>
    <row r="23500">
      <c r="A23500" s="101"/>
      <c r="B23500" s="90"/>
      <c r="C23500" s="90"/>
    </row>
    <row r="23501">
      <c r="A23501" s="101"/>
      <c r="B23501" s="90"/>
      <c r="C23501" s="90"/>
    </row>
    <row r="23502">
      <c r="A23502" s="101"/>
      <c r="B23502" s="90"/>
      <c r="C23502" s="90"/>
    </row>
    <row r="23503">
      <c r="A23503" s="101"/>
      <c r="B23503" s="90"/>
      <c r="C23503" s="90"/>
    </row>
    <row r="23504">
      <c r="A23504" s="101"/>
      <c r="B23504" s="90"/>
      <c r="C23504" s="90"/>
    </row>
    <row r="23505">
      <c r="A23505" s="101"/>
      <c r="B23505" s="90"/>
      <c r="C23505" s="90"/>
    </row>
    <row r="23506">
      <c r="A23506" s="101"/>
      <c r="B23506" s="90"/>
      <c r="C23506" s="90"/>
    </row>
    <row r="23507">
      <c r="A23507" s="101"/>
      <c r="B23507" s="90"/>
      <c r="C23507" s="90"/>
    </row>
    <row r="23508">
      <c r="A23508" s="101"/>
      <c r="B23508" s="90"/>
      <c r="C23508" s="90"/>
    </row>
    <row r="23509">
      <c r="A23509" s="101"/>
      <c r="B23509" s="90"/>
      <c r="C23509" s="90"/>
    </row>
    <row r="23510">
      <c r="A23510" s="101"/>
      <c r="B23510" s="90"/>
      <c r="C23510" s="90"/>
    </row>
    <row r="23511">
      <c r="A23511" s="101"/>
      <c r="B23511" s="90"/>
      <c r="C23511" s="90"/>
    </row>
    <row r="23512">
      <c r="A23512" s="101"/>
      <c r="B23512" s="90"/>
      <c r="C23512" s="90"/>
    </row>
    <row r="23513">
      <c r="A23513" s="101"/>
      <c r="B23513" s="90"/>
      <c r="C23513" s="90"/>
    </row>
    <row r="23514">
      <c r="A23514" s="101"/>
      <c r="B23514" s="90"/>
      <c r="C23514" s="90"/>
    </row>
    <row r="23515">
      <c r="A23515" s="101"/>
      <c r="B23515" s="90"/>
      <c r="C23515" s="90"/>
    </row>
    <row r="23516">
      <c r="A23516" s="101"/>
      <c r="B23516" s="90"/>
      <c r="C23516" s="90"/>
    </row>
    <row r="23517">
      <c r="A23517" s="101"/>
      <c r="B23517" s="90"/>
      <c r="C23517" s="90"/>
    </row>
    <row r="23518">
      <c r="A23518" s="101"/>
      <c r="B23518" s="90"/>
      <c r="C23518" s="90"/>
    </row>
    <row r="23519">
      <c r="A23519" s="101"/>
      <c r="B23519" s="90"/>
      <c r="C23519" s="90"/>
    </row>
    <row r="23520">
      <c r="A23520" s="101"/>
      <c r="B23520" s="90"/>
      <c r="C23520" s="90"/>
    </row>
    <row r="23521">
      <c r="A23521" s="101"/>
      <c r="B23521" s="90"/>
      <c r="C23521" s="90"/>
    </row>
    <row r="23522">
      <c r="A23522" s="101"/>
      <c r="B23522" s="90"/>
      <c r="C23522" s="90"/>
    </row>
    <row r="23523">
      <c r="A23523" s="101"/>
      <c r="B23523" s="90"/>
      <c r="C23523" s="90"/>
    </row>
    <row r="23524">
      <c r="A23524" s="101"/>
      <c r="B23524" s="90"/>
      <c r="C23524" s="90"/>
    </row>
    <row r="23525">
      <c r="A23525" s="101"/>
      <c r="B23525" s="90"/>
      <c r="C23525" s="90"/>
    </row>
    <row r="23526">
      <c r="A23526" s="101"/>
      <c r="B23526" s="90"/>
      <c r="C23526" s="90"/>
    </row>
    <row r="23527">
      <c r="A23527" s="101"/>
      <c r="B23527" s="90"/>
      <c r="C23527" s="90"/>
    </row>
    <row r="23528">
      <c r="A23528" s="101"/>
      <c r="B23528" s="90"/>
      <c r="C23528" s="90"/>
    </row>
    <row r="23529">
      <c r="A23529" s="101"/>
      <c r="B23529" s="90"/>
      <c r="C23529" s="90"/>
    </row>
    <row r="23530">
      <c r="A23530" s="101"/>
      <c r="B23530" s="90"/>
      <c r="C23530" s="90"/>
    </row>
    <row r="23531">
      <c r="A23531" s="101"/>
      <c r="B23531" s="90"/>
      <c r="C23531" s="90"/>
    </row>
    <row r="23532">
      <c r="A23532" s="101"/>
      <c r="B23532" s="90"/>
      <c r="C23532" s="90"/>
    </row>
    <row r="23533">
      <c r="A23533" s="101"/>
      <c r="B23533" s="90"/>
      <c r="C23533" s="90"/>
    </row>
    <row r="23534">
      <c r="A23534" s="101"/>
      <c r="B23534" s="90"/>
      <c r="C23534" s="90"/>
    </row>
    <row r="23535">
      <c r="A23535" s="101"/>
      <c r="B23535" s="90"/>
      <c r="C23535" s="90"/>
    </row>
    <row r="23536">
      <c r="A23536" s="101"/>
      <c r="B23536" s="90"/>
      <c r="C23536" s="90"/>
    </row>
    <row r="23537">
      <c r="A23537" s="101"/>
      <c r="B23537" s="90"/>
      <c r="C23537" s="90"/>
    </row>
    <row r="23538">
      <c r="A23538" s="101"/>
      <c r="B23538" s="90"/>
      <c r="C23538" s="90"/>
    </row>
    <row r="23539">
      <c r="A23539" s="101"/>
      <c r="B23539" s="90"/>
      <c r="C23539" s="90"/>
    </row>
    <row r="23540">
      <c r="A23540" s="101"/>
      <c r="B23540" s="90"/>
      <c r="C23540" s="90"/>
    </row>
    <row r="23541">
      <c r="A23541" s="101"/>
      <c r="B23541" s="90"/>
      <c r="C23541" s="90"/>
    </row>
    <row r="23542">
      <c r="A23542" s="101"/>
      <c r="B23542" s="90"/>
      <c r="C23542" s="90"/>
    </row>
    <row r="23543">
      <c r="A23543" s="101"/>
      <c r="B23543" s="90"/>
      <c r="C23543" s="90"/>
    </row>
    <row r="23544">
      <c r="A23544" s="101"/>
      <c r="B23544" s="90"/>
      <c r="C23544" s="90"/>
    </row>
    <row r="23545">
      <c r="A23545" s="101"/>
      <c r="B23545" s="90"/>
      <c r="C23545" s="90"/>
    </row>
    <row r="23546">
      <c r="A23546" s="101"/>
      <c r="B23546" s="90"/>
      <c r="C23546" s="90"/>
    </row>
    <row r="23547">
      <c r="A23547" s="101"/>
      <c r="B23547" s="90"/>
      <c r="C23547" s="90"/>
    </row>
    <row r="23548">
      <c r="A23548" s="101"/>
      <c r="B23548" s="90"/>
      <c r="C23548" s="90"/>
    </row>
    <row r="23549">
      <c r="A23549" s="101"/>
      <c r="B23549" s="90"/>
      <c r="C23549" s="90"/>
    </row>
    <row r="23550">
      <c r="A23550" s="101"/>
      <c r="B23550" s="90"/>
      <c r="C23550" s="90"/>
    </row>
    <row r="23551">
      <c r="A23551" s="101"/>
      <c r="B23551" s="90"/>
      <c r="C23551" s="90"/>
    </row>
    <row r="23552">
      <c r="A23552" s="101"/>
      <c r="B23552" s="90"/>
      <c r="C23552" s="90"/>
    </row>
    <row r="23553">
      <c r="A23553" s="101"/>
      <c r="B23553" s="90"/>
      <c r="C23553" s="90"/>
    </row>
    <row r="23554">
      <c r="A23554" s="101"/>
      <c r="B23554" s="90"/>
      <c r="C23554" s="90"/>
    </row>
    <row r="23555">
      <c r="A23555" s="101"/>
      <c r="B23555" s="90"/>
      <c r="C23555" s="90"/>
    </row>
    <row r="23556">
      <c r="A23556" s="101"/>
      <c r="B23556" s="90"/>
      <c r="C23556" s="90"/>
    </row>
    <row r="23557">
      <c r="A23557" s="101"/>
      <c r="B23557" s="90"/>
      <c r="C23557" s="90"/>
    </row>
    <row r="23558">
      <c r="A23558" s="101"/>
      <c r="B23558" s="90"/>
      <c r="C23558" s="90"/>
    </row>
    <row r="23559">
      <c r="A23559" s="101"/>
      <c r="B23559" s="90"/>
      <c r="C23559" s="90"/>
    </row>
    <row r="23560">
      <c r="A23560" s="101"/>
      <c r="B23560" s="90"/>
      <c r="C23560" s="90"/>
    </row>
    <row r="23561">
      <c r="A23561" s="101"/>
      <c r="B23561" s="90"/>
      <c r="C23561" s="90"/>
    </row>
    <row r="23562">
      <c r="A23562" s="101"/>
      <c r="B23562" s="90"/>
      <c r="C23562" s="90"/>
    </row>
    <row r="23563">
      <c r="A23563" s="101"/>
      <c r="B23563" s="90"/>
      <c r="C23563" s="90"/>
    </row>
    <row r="23564">
      <c r="A23564" s="101"/>
      <c r="B23564" s="90"/>
      <c r="C23564" s="90"/>
    </row>
    <row r="23565">
      <c r="A23565" s="101"/>
      <c r="B23565" s="90"/>
      <c r="C23565" s="90"/>
    </row>
    <row r="23566">
      <c r="A23566" s="101"/>
      <c r="B23566" s="90"/>
      <c r="C23566" s="90"/>
    </row>
    <row r="23567">
      <c r="A23567" s="101"/>
      <c r="B23567" s="90"/>
      <c r="C23567" s="90"/>
    </row>
    <row r="23568">
      <c r="A23568" s="101"/>
      <c r="B23568" s="90"/>
      <c r="C23568" s="90"/>
    </row>
    <row r="23569">
      <c r="A23569" s="101"/>
      <c r="B23569" s="90"/>
      <c r="C23569" s="90"/>
    </row>
    <row r="23570">
      <c r="A23570" s="101"/>
      <c r="B23570" s="90"/>
      <c r="C23570" s="90"/>
    </row>
    <row r="23571">
      <c r="A23571" s="101"/>
      <c r="B23571" s="90"/>
      <c r="C23571" s="90"/>
    </row>
    <row r="23572">
      <c r="A23572" s="101"/>
      <c r="B23572" s="90"/>
      <c r="C23572" s="90"/>
    </row>
    <row r="23573">
      <c r="A23573" s="101"/>
      <c r="B23573" s="90"/>
      <c r="C23573" s="90"/>
    </row>
    <row r="23574">
      <c r="A23574" s="101"/>
      <c r="B23574" s="90"/>
      <c r="C23574" s="90"/>
    </row>
    <row r="23575">
      <c r="A23575" s="101"/>
      <c r="B23575" s="90"/>
      <c r="C23575" s="90"/>
    </row>
    <row r="23576">
      <c r="A23576" s="101"/>
      <c r="B23576" s="90"/>
      <c r="C23576" s="90"/>
    </row>
    <row r="23577">
      <c r="A23577" s="101"/>
      <c r="B23577" s="90"/>
      <c r="C23577" s="90"/>
    </row>
    <row r="23578">
      <c r="A23578" s="101"/>
      <c r="B23578" s="90"/>
      <c r="C23578" s="90"/>
    </row>
    <row r="23579">
      <c r="A23579" s="101"/>
      <c r="B23579" s="90"/>
      <c r="C23579" s="90"/>
    </row>
    <row r="23580">
      <c r="A23580" s="101"/>
      <c r="B23580" s="90"/>
      <c r="C23580" s="90"/>
    </row>
    <row r="23581">
      <c r="A23581" s="101"/>
      <c r="B23581" s="90"/>
      <c r="C23581" s="90"/>
    </row>
    <row r="23582">
      <c r="A23582" s="101"/>
      <c r="B23582" s="90"/>
      <c r="C23582" s="90"/>
    </row>
    <row r="23583">
      <c r="A23583" s="101"/>
      <c r="B23583" s="90"/>
      <c r="C23583" s="90"/>
    </row>
    <row r="23584">
      <c r="A23584" s="101"/>
      <c r="B23584" s="90"/>
      <c r="C23584" s="90"/>
    </row>
    <row r="23585">
      <c r="A23585" s="101"/>
      <c r="B23585" s="90"/>
      <c r="C23585" s="90"/>
    </row>
    <row r="23586">
      <c r="A23586" s="101"/>
      <c r="B23586" s="90"/>
      <c r="C23586" s="90"/>
    </row>
    <row r="23587">
      <c r="A23587" s="101"/>
      <c r="B23587" s="90"/>
      <c r="C23587" s="90"/>
    </row>
    <row r="23588">
      <c r="A23588" s="101"/>
      <c r="B23588" s="90"/>
      <c r="C23588" s="90"/>
    </row>
    <row r="23589">
      <c r="A23589" s="101"/>
      <c r="B23589" s="90"/>
      <c r="C23589" s="90"/>
    </row>
    <row r="23590">
      <c r="A23590" s="101"/>
      <c r="B23590" s="90"/>
      <c r="C23590" s="90"/>
    </row>
    <row r="23591">
      <c r="A23591" s="101"/>
      <c r="B23591" s="90"/>
      <c r="C23591" s="90"/>
    </row>
    <row r="23592">
      <c r="A23592" s="101"/>
      <c r="B23592" s="90"/>
      <c r="C23592" s="90"/>
    </row>
    <row r="23593">
      <c r="A23593" s="101"/>
      <c r="B23593" s="90"/>
      <c r="C23593" s="90"/>
    </row>
    <row r="23594">
      <c r="A23594" s="101"/>
      <c r="B23594" s="90"/>
      <c r="C23594" s="90"/>
    </row>
    <row r="23595">
      <c r="A23595" s="101"/>
      <c r="B23595" s="90"/>
      <c r="C23595" s="90"/>
    </row>
    <row r="23596">
      <c r="A23596" s="101"/>
      <c r="B23596" s="90"/>
      <c r="C23596" s="90"/>
    </row>
    <row r="23597">
      <c r="A23597" s="101"/>
      <c r="B23597" s="90"/>
      <c r="C23597" s="90"/>
    </row>
    <row r="23598">
      <c r="A23598" s="101"/>
      <c r="B23598" s="90"/>
      <c r="C23598" s="90"/>
    </row>
    <row r="23599">
      <c r="A23599" s="101"/>
      <c r="B23599" s="90"/>
      <c r="C23599" s="90"/>
    </row>
    <row r="23600">
      <c r="A23600" s="101"/>
      <c r="B23600" s="90"/>
      <c r="C23600" s="90"/>
    </row>
    <row r="23601">
      <c r="A23601" s="101"/>
      <c r="B23601" s="90"/>
      <c r="C23601" s="90"/>
    </row>
    <row r="23602">
      <c r="A23602" s="101"/>
      <c r="B23602" s="90"/>
      <c r="C23602" s="90"/>
    </row>
    <row r="23603">
      <c r="A23603" s="101"/>
      <c r="B23603" s="90"/>
      <c r="C23603" s="90"/>
    </row>
    <row r="23604">
      <c r="A23604" s="101"/>
      <c r="B23604" s="90"/>
      <c r="C23604" s="90"/>
    </row>
    <row r="23605">
      <c r="A23605" s="101"/>
      <c r="B23605" s="90"/>
      <c r="C23605" s="90"/>
    </row>
    <row r="23606">
      <c r="A23606" s="101"/>
      <c r="B23606" s="90"/>
      <c r="C23606" s="90"/>
    </row>
    <row r="23607">
      <c r="A23607" s="101"/>
      <c r="B23607" s="90"/>
      <c r="C23607" s="90"/>
    </row>
    <row r="23608">
      <c r="A23608" s="101"/>
      <c r="B23608" s="90"/>
      <c r="C23608" s="90"/>
    </row>
    <row r="23609">
      <c r="A23609" s="101"/>
      <c r="B23609" s="90"/>
      <c r="C23609" s="90"/>
    </row>
    <row r="23610">
      <c r="A23610" s="101"/>
      <c r="B23610" s="90"/>
      <c r="C23610" s="90"/>
    </row>
    <row r="23611">
      <c r="A23611" s="101"/>
      <c r="B23611" s="90"/>
      <c r="C23611" s="90"/>
    </row>
    <row r="23612">
      <c r="A23612" s="101"/>
      <c r="B23612" s="90"/>
      <c r="C23612" s="90"/>
    </row>
    <row r="23613">
      <c r="A23613" s="101"/>
      <c r="B23613" s="90"/>
      <c r="C23613" s="90"/>
    </row>
    <row r="23614">
      <c r="A23614" s="101"/>
      <c r="B23614" s="90"/>
      <c r="C23614" s="90"/>
    </row>
    <row r="23615">
      <c r="A23615" s="101"/>
      <c r="B23615" s="90"/>
      <c r="C23615" s="90"/>
    </row>
    <row r="23616">
      <c r="A23616" s="101"/>
      <c r="B23616" s="90"/>
      <c r="C23616" s="90"/>
    </row>
    <row r="23617">
      <c r="A23617" s="101"/>
      <c r="B23617" s="90"/>
      <c r="C23617" s="90"/>
    </row>
    <row r="23618">
      <c r="A23618" s="101"/>
      <c r="B23618" s="90"/>
      <c r="C23618" s="90"/>
    </row>
    <row r="23619">
      <c r="A23619" s="101"/>
      <c r="B23619" s="90"/>
      <c r="C23619" s="90"/>
    </row>
    <row r="23620">
      <c r="A23620" s="101"/>
      <c r="B23620" s="90"/>
      <c r="C23620" s="90"/>
    </row>
    <row r="23621">
      <c r="A23621" s="101"/>
      <c r="B23621" s="90"/>
      <c r="C23621" s="90"/>
    </row>
    <row r="23622">
      <c r="A23622" s="101"/>
      <c r="B23622" s="90"/>
      <c r="C23622" s="90"/>
    </row>
    <row r="23623">
      <c r="A23623" s="101"/>
      <c r="B23623" s="90"/>
      <c r="C23623" s="90"/>
    </row>
    <row r="23624">
      <c r="A23624" s="101"/>
      <c r="B23624" s="90"/>
      <c r="C23624" s="90"/>
    </row>
    <row r="23625">
      <c r="A23625" s="101"/>
      <c r="B23625" s="90"/>
      <c r="C23625" s="90"/>
    </row>
    <row r="23626">
      <c r="A23626" s="101"/>
      <c r="B23626" s="90"/>
      <c r="C23626" s="90"/>
    </row>
    <row r="23627">
      <c r="A23627" s="101"/>
      <c r="B23627" s="90"/>
      <c r="C23627" s="90"/>
    </row>
    <row r="23628">
      <c r="A23628" s="101"/>
      <c r="B23628" s="90"/>
      <c r="C23628" s="90"/>
    </row>
    <row r="23629">
      <c r="A23629" s="101"/>
      <c r="B23629" s="90"/>
      <c r="C23629" s="90"/>
    </row>
    <row r="23630">
      <c r="A23630" s="101"/>
      <c r="B23630" s="90"/>
      <c r="C23630" s="90"/>
    </row>
    <row r="23631">
      <c r="A23631" s="101"/>
      <c r="B23631" s="90"/>
      <c r="C23631" s="90"/>
    </row>
    <row r="23632">
      <c r="A23632" s="101"/>
      <c r="B23632" s="90"/>
      <c r="C23632" s="90"/>
    </row>
    <row r="23633">
      <c r="A23633" s="101"/>
      <c r="B23633" s="90"/>
      <c r="C23633" s="90"/>
    </row>
    <row r="23634">
      <c r="A23634" s="101"/>
      <c r="B23634" s="90"/>
      <c r="C23634" s="90"/>
    </row>
    <row r="23635">
      <c r="A23635" s="101"/>
      <c r="B23635" s="90"/>
      <c r="C23635" s="90"/>
    </row>
    <row r="23636">
      <c r="A23636" s="101"/>
      <c r="B23636" s="90"/>
      <c r="C23636" s="90"/>
    </row>
    <row r="23637">
      <c r="A23637" s="101"/>
      <c r="B23637" s="90"/>
      <c r="C23637" s="90"/>
    </row>
    <row r="23638">
      <c r="A23638" s="101"/>
      <c r="B23638" s="90"/>
      <c r="C23638" s="90"/>
    </row>
    <row r="23639">
      <c r="A23639" s="101"/>
      <c r="B23639" s="90"/>
      <c r="C23639" s="90"/>
    </row>
    <row r="23640">
      <c r="A23640" s="101"/>
      <c r="B23640" s="90"/>
      <c r="C23640" s="90"/>
    </row>
    <row r="23641">
      <c r="A23641" s="101"/>
      <c r="B23641" s="90"/>
      <c r="C23641" s="90"/>
    </row>
    <row r="23642">
      <c r="A23642" s="101"/>
      <c r="B23642" s="90"/>
      <c r="C23642" s="90"/>
    </row>
    <row r="23643">
      <c r="A23643" s="101"/>
      <c r="B23643" s="90"/>
      <c r="C23643" s="90"/>
    </row>
    <row r="23644">
      <c r="A23644" s="101"/>
      <c r="B23644" s="90"/>
      <c r="C23644" s="90"/>
    </row>
    <row r="23645">
      <c r="A23645" s="101"/>
      <c r="B23645" s="90"/>
      <c r="C23645" s="90"/>
    </row>
    <row r="23646">
      <c r="A23646" s="101"/>
      <c r="B23646" s="90"/>
      <c r="C23646" s="90"/>
    </row>
    <row r="23647">
      <c r="A23647" s="101"/>
      <c r="B23647" s="90"/>
      <c r="C23647" s="90"/>
    </row>
    <row r="23648">
      <c r="A23648" s="101"/>
      <c r="B23648" s="90"/>
      <c r="C23648" s="90"/>
    </row>
    <row r="23649">
      <c r="A23649" s="101"/>
      <c r="B23649" s="90"/>
      <c r="C23649" s="90"/>
    </row>
    <row r="23650">
      <c r="A23650" s="101"/>
      <c r="B23650" s="90"/>
      <c r="C23650" s="90"/>
    </row>
    <row r="23651">
      <c r="A23651" s="101"/>
      <c r="B23651" s="90"/>
      <c r="C23651" s="90"/>
    </row>
    <row r="23652">
      <c r="A23652" s="101"/>
      <c r="B23652" s="90"/>
      <c r="C23652" s="90"/>
    </row>
    <row r="23653">
      <c r="A23653" s="101"/>
      <c r="B23653" s="90"/>
      <c r="C23653" s="90"/>
    </row>
    <row r="23654">
      <c r="A23654" s="101"/>
      <c r="B23654" s="90"/>
      <c r="C23654" s="90"/>
    </row>
    <row r="23655">
      <c r="A23655" s="101"/>
      <c r="B23655" s="90"/>
      <c r="C23655" s="90"/>
    </row>
    <row r="23656">
      <c r="A23656" s="101"/>
      <c r="B23656" s="90"/>
      <c r="C23656" s="90"/>
    </row>
    <row r="23657">
      <c r="A23657" s="101"/>
      <c r="B23657" s="90"/>
      <c r="C23657" s="90"/>
    </row>
    <row r="23658">
      <c r="A23658" s="101"/>
      <c r="B23658" s="90"/>
      <c r="C23658" s="90"/>
    </row>
    <row r="23659">
      <c r="A23659" s="101"/>
      <c r="B23659" s="90"/>
      <c r="C23659" s="90"/>
    </row>
    <row r="23660">
      <c r="A23660" s="101"/>
      <c r="B23660" s="90"/>
      <c r="C23660" s="90"/>
    </row>
    <row r="23661">
      <c r="A23661" s="101"/>
      <c r="B23661" s="90"/>
      <c r="C23661" s="90"/>
    </row>
    <row r="23662">
      <c r="A23662" s="101"/>
      <c r="B23662" s="90"/>
      <c r="C23662" s="90"/>
    </row>
    <row r="23663">
      <c r="A23663" s="101"/>
      <c r="B23663" s="90"/>
      <c r="C23663" s="90"/>
    </row>
    <row r="23664">
      <c r="A23664" s="101"/>
      <c r="B23664" s="90"/>
      <c r="C23664" s="90"/>
    </row>
    <row r="23665">
      <c r="A23665" s="101"/>
      <c r="B23665" s="90"/>
      <c r="C23665" s="90"/>
    </row>
    <row r="23666">
      <c r="A23666" s="101"/>
      <c r="B23666" s="90"/>
      <c r="C23666" s="90"/>
    </row>
    <row r="23667">
      <c r="A23667" s="101"/>
      <c r="B23667" s="90"/>
      <c r="C23667" s="90"/>
    </row>
    <row r="23668">
      <c r="A23668" s="101"/>
      <c r="B23668" s="90"/>
      <c r="C23668" s="90"/>
    </row>
    <row r="23669">
      <c r="A23669" s="101"/>
      <c r="B23669" s="90"/>
      <c r="C23669" s="90"/>
    </row>
    <row r="23670">
      <c r="A23670" s="101"/>
      <c r="B23670" s="90"/>
      <c r="C23670" s="90"/>
    </row>
    <row r="23671">
      <c r="A23671" s="101"/>
      <c r="B23671" s="90"/>
      <c r="C23671" s="90"/>
    </row>
    <row r="23672">
      <c r="A23672" s="101"/>
      <c r="B23672" s="90"/>
      <c r="C23672" s="90"/>
    </row>
    <row r="23673">
      <c r="A23673" s="101"/>
      <c r="B23673" s="90"/>
      <c r="C23673" s="90"/>
    </row>
    <row r="23674">
      <c r="A23674" s="101"/>
      <c r="B23674" s="90"/>
      <c r="C23674" s="90"/>
    </row>
    <row r="23675">
      <c r="A23675" s="101"/>
      <c r="B23675" s="90"/>
      <c r="C23675" s="90"/>
    </row>
    <row r="23676">
      <c r="A23676" s="101"/>
      <c r="B23676" s="90"/>
      <c r="C23676" s="90"/>
    </row>
    <row r="23677">
      <c r="A23677" s="101"/>
      <c r="B23677" s="90"/>
      <c r="C23677" s="90"/>
    </row>
    <row r="23678">
      <c r="A23678" s="101"/>
      <c r="B23678" s="90"/>
      <c r="C23678" s="90"/>
    </row>
    <row r="23679">
      <c r="A23679" s="101"/>
      <c r="B23679" s="90"/>
      <c r="C23679" s="90"/>
    </row>
    <row r="23680">
      <c r="A23680" s="101"/>
      <c r="B23680" s="90"/>
      <c r="C23680" s="90"/>
    </row>
    <row r="23681">
      <c r="A23681" s="101"/>
      <c r="B23681" s="90"/>
      <c r="C23681" s="90"/>
    </row>
    <row r="23682">
      <c r="A23682" s="101"/>
      <c r="B23682" s="90"/>
      <c r="C23682" s="90"/>
    </row>
    <row r="23683">
      <c r="A23683" s="101"/>
      <c r="B23683" s="90"/>
      <c r="C23683" s="90"/>
    </row>
    <row r="23684">
      <c r="A23684" s="101"/>
      <c r="B23684" s="90"/>
      <c r="C23684" s="90"/>
    </row>
    <row r="23685">
      <c r="A23685" s="101"/>
      <c r="B23685" s="90"/>
      <c r="C23685" s="90"/>
    </row>
    <row r="23686">
      <c r="A23686" s="101"/>
      <c r="B23686" s="90"/>
      <c r="C23686" s="90"/>
    </row>
    <row r="23687">
      <c r="A23687" s="101"/>
      <c r="B23687" s="90"/>
      <c r="C23687" s="90"/>
    </row>
    <row r="23688">
      <c r="A23688" s="101"/>
      <c r="B23688" s="90"/>
      <c r="C23688" s="90"/>
    </row>
    <row r="23689">
      <c r="A23689" s="101"/>
      <c r="B23689" s="90"/>
      <c r="C23689" s="90"/>
    </row>
    <row r="23690">
      <c r="A23690" s="101"/>
      <c r="B23690" s="90"/>
      <c r="C23690" s="90"/>
    </row>
    <row r="23691">
      <c r="A23691" s="101"/>
      <c r="B23691" s="90"/>
      <c r="C23691" s="90"/>
    </row>
    <row r="23692">
      <c r="A23692" s="101"/>
      <c r="B23692" s="90"/>
      <c r="C23692" s="90"/>
    </row>
    <row r="23693">
      <c r="A23693" s="101"/>
      <c r="B23693" s="90"/>
      <c r="C23693" s="90"/>
    </row>
    <row r="23694">
      <c r="A23694" s="101"/>
      <c r="B23694" s="90"/>
      <c r="C23694" s="90"/>
    </row>
    <row r="23695">
      <c r="A23695" s="101"/>
      <c r="B23695" s="90"/>
      <c r="C23695" s="90"/>
    </row>
    <row r="23696">
      <c r="A23696" s="101"/>
      <c r="B23696" s="90"/>
      <c r="C23696" s="90"/>
    </row>
    <row r="23697">
      <c r="A23697" s="101"/>
      <c r="B23697" s="90"/>
      <c r="C23697" s="90"/>
    </row>
    <row r="23698">
      <c r="A23698" s="101"/>
      <c r="B23698" s="90"/>
      <c r="C23698" s="90"/>
    </row>
    <row r="23699">
      <c r="A23699" s="101"/>
      <c r="B23699" s="90"/>
      <c r="C23699" s="90"/>
    </row>
    <row r="23700">
      <c r="A23700" s="101"/>
      <c r="B23700" s="90"/>
      <c r="C23700" s="90"/>
    </row>
    <row r="23701">
      <c r="A23701" s="101"/>
      <c r="B23701" s="90"/>
      <c r="C23701" s="90"/>
    </row>
    <row r="23702">
      <c r="A23702" s="101"/>
      <c r="B23702" s="90"/>
      <c r="C23702" s="90"/>
    </row>
    <row r="23703">
      <c r="A23703" s="101"/>
      <c r="B23703" s="90"/>
      <c r="C23703" s="90"/>
    </row>
    <row r="23704">
      <c r="A23704" s="101"/>
      <c r="B23704" s="90"/>
      <c r="C23704" s="90"/>
    </row>
    <row r="23705">
      <c r="A23705" s="101"/>
      <c r="B23705" s="90"/>
      <c r="C23705" s="90"/>
    </row>
    <row r="23706">
      <c r="A23706" s="101"/>
      <c r="B23706" s="90"/>
      <c r="C23706" s="90"/>
    </row>
    <row r="23707">
      <c r="A23707" s="101"/>
      <c r="B23707" s="90"/>
      <c r="C23707" s="90"/>
    </row>
    <row r="23708">
      <c r="A23708" s="101"/>
      <c r="B23708" s="90"/>
      <c r="C23708" s="90"/>
    </row>
    <row r="23709">
      <c r="A23709" s="101"/>
      <c r="B23709" s="90"/>
      <c r="C23709" s="90"/>
    </row>
    <row r="23710">
      <c r="A23710" s="101"/>
      <c r="B23710" s="90"/>
      <c r="C23710" s="90"/>
    </row>
    <row r="23711">
      <c r="A23711" s="101"/>
      <c r="B23711" s="90"/>
      <c r="C23711" s="90"/>
    </row>
    <row r="23712">
      <c r="A23712" s="101"/>
      <c r="B23712" s="90"/>
      <c r="C23712" s="90"/>
    </row>
    <row r="23713">
      <c r="A23713" s="101"/>
      <c r="B23713" s="90"/>
      <c r="C23713" s="90"/>
    </row>
    <row r="23714">
      <c r="A23714" s="101"/>
      <c r="B23714" s="90"/>
      <c r="C23714" s="90"/>
    </row>
    <row r="23715">
      <c r="A23715" s="101"/>
      <c r="B23715" s="90"/>
      <c r="C23715" s="90"/>
    </row>
    <row r="23716">
      <c r="A23716" s="101"/>
      <c r="B23716" s="90"/>
      <c r="C23716" s="90"/>
    </row>
    <row r="23717">
      <c r="A23717" s="101"/>
      <c r="B23717" s="90"/>
      <c r="C23717" s="90"/>
    </row>
    <row r="23718">
      <c r="A23718" s="101"/>
      <c r="B23718" s="90"/>
      <c r="C23718" s="90"/>
    </row>
    <row r="23719">
      <c r="A23719" s="101"/>
      <c r="B23719" s="90"/>
      <c r="C23719" s="90"/>
    </row>
    <row r="23720">
      <c r="A23720" s="101"/>
      <c r="B23720" s="90"/>
      <c r="C23720" s="90"/>
    </row>
    <row r="23721">
      <c r="A23721" s="101"/>
      <c r="B23721" s="90"/>
      <c r="C23721" s="90"/>
    </row>
    <row r="23722">
      <c r="A23722" s="101"/>
      <c r="B23722" s="90"/>
      <c r="C23722" s="90"/>
    </row>
    <row r="23723">
      <c r="A23723" s="101"/>
      <c r="B23723" s="90"/>
      <c r="C23723" s="90"/>
    </row>
    <row r="23724">
      <c r="A23724" s="101"/>
      <c r="B23724" s="90"/>
      <c r="C23724" s="90"/>
    </row>
    <row r="23725">
      <c r="A23725" s="101"/>
      <c r="B23725" s="90"/>
      <c r="C23725" s="90"/>
    </row>
    <row r="23726">
      <c r="A23726" s="101"/>
      <c r="B23726" s="90"/>
      <c r="C23726" s="90"/>
    </row>
    <row r="23727">
      <c r="A23727" s="101"/>
      <c r="B23727" s="90"/>
      <c r="C23727" s="90"/>
    </row>
    <row r="23728">
      <c r="A23728" s="101"/>
      <c r="B23728" s="90"/>
      <c r="C23728" s="90"/>
    </row>
    <row r="23729">
      <c r="A23729" s="101"/>
      <c r="B23729" s="90"/>
      <c r="C23729" s="90"/>
    </row>
    <row r="23730">
      <c r="A23730" s="101"/>
      <c r="B23730" s="90"/>
      <c r="C23730" s="90"/>
    </row>
    <row r="23731">
      <c r="A23731" s="101"/>
      <c r="B23731" s="90"/>
      <c r="C23731" s="90"/>
    </row>
    <row r="23732">
      <c r="A23732" s="101"/>
      <c r="B23732" s="90"/>
      <c r="C23732" s="90"/>
    </row>
    <row r="23733">
      <c r="A23733" s="101"/>
      <c r="B23733" s="90"/>
      <c r="C23733" s="90"/>
    </row>
    <row r="23734">
      <c r="A23734" s="101"/>
      <c r="B23734" s="90"/>
      <c r="C23734" s="90"/>
    </row>
    <row r="23735">
      <c r="A23735" s="101"/>
      <c r="B23735" s="90"/>
      <c r="C23735" s="90"/>
    </row>
    <row r="23736">
      <c r="A23736" s="101"/>
      <c r="B23736" s="90"/>
      <c r="C23736" s="90"/>
    </row>
    <row r="23737">
      <c r="A23737" s="101"/>
      <c r="B23737" s="90"/>
      <c r="C23737" s="90"/>
    </row>
    <row r="23738">
      <c r="A23738" s="101"/>
      <c r="B23738" s="90"/>
      <c r="C23738" s="90"/>
    </row>
    <row r="23739">
      <c r="A23739" s="101"/>
      <c r="B23739" s="90"/>
      <c r="C23739" s="90"/>
    </row>
    <row r="23740">
      <c r="A23740" s="101"/>
      <c r="B23740" s="90"/>
      <c r="C23740" s="90"/>
    </row>
    <row r="23741">
      <c r="A23741" s="101"/>
      <c r="B23741" s="90"/>
      <c r="C23741" s="90"/>
    </row>
    <row r="23742">
      <c r="A23742" s="101"/>
      <c r="B23742" s="90"/>
      <c r="C23742" s="90"/>
    </row>
    <row r="23743">
      <c r="A23743" s="101"/>
      <c r="B23743" s="90"/>
      <c r="C23743" s="90"/>
    </row>
    <row r="23744">
      <c r="A23744" s="101"/>
      <c r="B23744" s="90"/>
      <c r="C23744" s="90"/>
    </row>
    <row r="23745">
      <c r="A23745" s="101"/>
      <c r="B23745" s="90"/>
      <c r="C23745" s="90"/>
    </row>
    <row r="23746">
      <c r="A23746" s="101"/>
      <c r="B23746" s="90"/>
      <c r="C23746" s="90"/>
    </row>
    <row r="23747">
      <c r="A23747" s="101"/>
      <c r="B23747" s="90"/>
      <c r="C23747" s="90"/>
    </row>
    <row r="23748">
      <c r="A23748" s="101"/>
      <c r="B23748" s="90"/>
      <c r="C23748" s="90"/>
    </row>
    <row r="23749">
      <c r="A23749" s="101"/>
      <c r="B23749" s="90"/>
      <c r="C23749" s="90"/>
    </row>
    <row r="23750">
      <c r="A23750" s="101"/>
      <c r="B23750" s="90"/>
      <c r="C23750" s="90"/>
    </row>
    <row r="23751">
      <c r="A23751" s="101"/>
      <c r="B23751" s="90"/>
      <c r="C23751" s="90"/>
    </row>
    <row r="23752">
      <c r="A23752" s="101"/>
      <c r="B23752" s="90"/>
      <c r="C23752" s="90"/>
    </row>
    <row r="23753">
      <c r="A23753" s="101"/>
      <c r="B23753" s="90"/>
      <c r="C23753" s="90"/>
    </row>
    <row r="23754">
      <c r="A23754" s="101"/>
      <c r="B23754" s="90"/>
      <c r="C23754" s="90"/>
    </row>
    <row r="23755">
      <c r="A23755" s="101"/>
      <c r="B23755" s="90"/>
      <c r="C23755" s="90"/>
    </row>
    <row r="23756">
      <c r="A23756" s="101"/>
      <c r="B23756" s="90"/>
      <c r="C23756" s="90"/>
    </row>
    <row r="23757">
      <c r="A23757" s="101"/>
      <c r="B23757" s="90"/>
      <c r="C23757" s="90"/>
    </row>
    <row r="23758">
      <c r="A23758" s="101"/>
      <c r="B23758" s="90"/>
      <c r="C23758" s="90"/>
    </row>
    <row r="23759">
      <c r="A23759" s="101"/>
      <c r="B23759" s="90"/>
      <c r="C23759" s="90"/>
    </row>
    <row r="23760">
      <c r="A23760" s="101"/>
      <c r="B23760" s="90"/>
      <c r="C23760" s="90"/>
    </row>
    <row r="23761">
      <c r="A23761" s="101"/>
      <c r="B23761" s="90"/>
      <c r="C23761" s="90"/>
    </row>
    <row r="23762">
      <c r="A23762" s="101"/>
      <c r="B23762" s="90"/>
      <c r="C23762" s="90"/>
    </row>
    <row r="23763">
      <c r="A23763" s="101"/>
      <c r="B23763" s="90"/>
      <c r="C23763" s="90"/>
    </row>
    <row r="23764">
      <c r="A23764" s="101"/>
      <c r="B23764" s="90"/>
      <c r="C23764" s="90"/>
    </row>
    <row r="23765">
      <c r="A23765" s="101"/>
      <c r="B23765" s="90"/>
      <c r="C23765" s="90"/>
    </row>
    <row r="23766">
      <c r="A23766" s="101"/>
      <c r="B23766" s="90"/>
      <c r="C23766" s="90"/>
    </row>
    <row r="23767">
      <c r="A23767" s="101"/>
      <c r="B23767" s="90"/>
      <c r="C23767" s="90"/>
    </row>
    <row r="23768">
      <c r="A23768" s="101"/>
      <c r="B23768" s="90"/>
      <c r="C23768" s="90"/>
    </row>
    <row r="23769">
      <c r="A23769" s="101"/>
      <c r="B23769" s="90"/>
      <c r="C23769" s="90"/>
    </row>
    <row r="23770">
      <c r="A23770" s="101"/>
      <c r="B23770" s="90"/>
      <c r="C23770" s="90"/>
    </row>
    <row r="23771">
      <c r="A23771" s="101"/>
      <c r="B23771" s="90"/>
      <c r="C23771" s="90"/>
    </row>
    <row r="23772">
      <c r="A23772" s="101"/>
      <c r="B23772" s="90"/>
      <c r="C23772" s="90"/>
    </row>
    <row r="23773">
      <c r="A23773" s="101"/>
      <c r="B23773" s="90"/>
      <c r="C23773" s="90"/>
    </row>
    <row r="23774">
      <c r="A23774" s="101"/>
      <c r="B23774" s="90"/>
      <c r="C23774" s="90"/>
    </row>
    <row r="23775">
      <c r="A23775" s="101"/>
      <c r="B23775" s="90"/>
      <c r="C23775" s="90"/>
    </row>
    <row r="23776">
      <c r="A23776" s="101"/>
      <c r="B23776" s="90"/>
      <c r="C23776" s="90"/>
    </row>
    <row r="23777">
      <c r="A23777" s="101"/>
      <c r="B23777" s="90"/>
      <c r="C23777" s="90"/>
    </row>
    <row r="23778">
      <c r="A23778" s="101"/>
      <c r="B23778" s="90"/>
      <c r="C23778" s="90"/>
    </row>
    <row r="23779">
      <c r="A23779" s="101"/>
      <c r="B23779" s="90"/>
      <c r="C23779" s="90"/>
    </row>
    <row r="23780">
      <c r="A23780" s="101"/>
      <c r="B23780" s="90"/>
      <c r="C23780" s="90"/>
    </row>
    <row r="23781">
      <c r="A23781" s="101"/>
      <c r="B23781" s="90"/>
      <c r="C23781" s="90"/>
    </row>
    <row r="23782">
      <c r="A23782" s="101"/>
      <c r="B23782" s="90"/>
      <c r="C23782" s="90"/>
    </row>
    <row r="23783">
      <c r="A23783" s="101"/>
      <c r="B23783" s="90"/>
      <c r="C23783" s="90"/>
    </row>
    <row r="23784">
      <c r="A23784" s="101"/>
      <c r="B23784" s="90"/>
      <c r="C23784" s="90"/>
    </row>
    <row r="23785">
      <c r="A23785" s="101"/>
      <c r="B23785" s="90"/>
      <c r="C23785" s="90"/>
    </row>
    <row r="23786">
      <c r="A23786" s="101"/>
      <c r="B23786" s="90"/>
      <c r="C23786" s="90"/>
    </row>
    <row r="23787">
      <c r="A23787" s="101"/>
      <c r="B23787" s="90"/>
      <c r="C23787" s="90"/>
    </row>
    <row r="23788">
      <c r="A23788" s="101"/>
      <c r="B23788" s="90"/>
      <c r="C23788" s="90"/>
    </row>
    <row r="23789">
      <c r="A23789" s="101"/>
      <c r="B23789" s="90"/>
      <c r="C23789" s="90"/>
    </row>
    <row r="23790">
      <c r="A23790" s="101"/>
      <c r="B23790" s="90"/>
      <c r="C23790" s="90"/>
    </row>
    <row r="23791">
      <c r="A23791" s="101"/>
      <c r="B23791" s="90"/>
      <c r="C23791" s="90"/>
    </row>
    <row r="23792">
      <c r="A23792" s="101"/>
      <c r="B23792" s="90"/>
      <c r="C23792" s="90"/>
    </row>
    <row r="23793">
      <c r="A23793" s="101"/>
      <c r="B23793" s="90"/>
      <c r="C23793" s="90"/>
    </row>
    <row r="23794">
      <c r="A23794" s="101"/>
      <c r="B23794" s="90"/>
      <c r="C23794" s="90"/>
    </row>
    <row r="23795">
      <c r="A23795" s="101"/>
      <c r="B23795" s="90"/>
      <c r="C23795" s="90"/>
    </row>
    <row r="23796">
      <c r="A23796" s="101"/>
      <c r="B23796" s="90"/>
      <c r="C23796" s="90"/>
    </row>
    <row r="23797">
      <c r="A23797" s="101"/>
      <c r="B23797" s="90"/>
      <c r="C23797" s="90"/>
    </row>
    <row r="23798">
      <c r="A23798" s="101"/>
      <c r="B23798" s="90"/>
      <c r="C23798" s="90"/>
    </row>
    <row r="23799">
      <c r="A23799" s="101"/>
      <c r="B23799" s="90"/>
      <c r="C23799" s="90"/>
    </row>
    <row r="23800">
      <c r="A23800" s="101"/>
      <c r="B23800" s="90"/>
      <c r="C23800" s="90"/>
    </row>
    <row r="23801">
      <c r="A23801" s="101"/>
      <c r="B23801" s="90"/>
      <c r="C23801" s="90"/>
    </row>
    <row r="23802">
      <c r="A23802" s="101"/>
      <c r="B23802" s="90"/>
      <c r="C23802" s="90"/>
    </row>
    <row r="23803">
      <c r="A23803" s="101"/>
      <c r="B23803" s="90"/>
      <c r="C23803" s="90"/>
    </row>
    <row r="23804">
      <c r="A23804" s="101"/>
      <c r="B23804" s="90"/>
      <c r="C23804" s="90"/>
    </row>
    <row r="23805">
      <c r="A23805" s="101"/>
      <c r="B23805" s="90"/>
      <c r="C23805" s="90"/>
    </row>
    <row r="23806">
      <c r="A23806" s="101"/>
      <c r="B23806" s="90"/>
      <c r="C23806" s="90"/>
    </row>
    <row r="23807">
      <c r="A23807" s="101"/>
      <c r="B23807" s="90"/>
      <c r="C23807" s="90"/>
    </row>
    <row r="23808">
      <c r="A23808" s="101"/>
      <c r="B23808" s="90"/>
      <c r="C23808" s="90"/>
    </row>
    <row r="23809">
      <c r="A23809" s="101"/>
      <c r="B23809" s="90"/>
      <c r="C23809" s="90"/>
    </row>
    <row r="23810">
      <c r="A23810" s="101"/>
      <c r="B23810" s="90"/>
      <c r="C23810" s="90"/>
    </row>
    <row r="23811">
      <c r="A23811" s="101"/>
      <c r="B23811" s="90"/>
      <c r="C23811" s="90"/>
    </row>
    <row r="23812">
      <c r="A23812" s="101"/>
      <c r="B23812" s="90"/>
      <c r="C23812" s="90"/>
    </row>
    <row r="23813">
      <c r="A23813" s="101"/>
      <c r="B23813" s="90"/>
      <c r="C23813" s="90"/>
    </row>
    <row r="23814">
      <c r="A23814" s="101"/>
      <c r="B23814" s="90"/>
      <c r="C23814" s="90"/>
    </row>
    <row r="23815">
      <c r="A23815" s="101"/>
      <c r="B23815" s="90"/>
      <c r="C23815" s="90"/>
    </row>
    <row r="23816">
      <c r="A23816" s="101"/>
      <c r="B23816" s="90"/>
      <c r="C23816" s="90"/>
    </row>
    <row r="23817">
      <c r="A23817" s="101"/>
      <c r="B23817" s="90"/>
      <c r="C23817" s="90"/>
    </row>
    <row r="23818">
      <c r="A23818" s="101"/>
      <c r="B23818" s="90"/>
      <c r="C23818" s="90"/>
    </row>
    <row r="23819">
      <c r="A23819" s="101"/>
      <c r="B23819" s="90"/>
      <c r="C23819" s="90"/>
    </row>
    <row r="23820">
      <c r="A23820" s="101"/>
      <c r="B23820" s="90"/>
      <c r="C23820" s="90"/>
    </row>
    <row r="23821">
      <c r="A23821" s="101"/>
      <c r="B23821" s="90"/>
      <c r="C23821" s="90"/>
    </row>
    <row r="23822">
      <c r="A23822" s="101"/>
      <c r="B23822" s="90"/>
      <c r="C23822" s="90"/>
    </row>
    <row r="23823">
      <c r="A23823" s="101"/>
      <c r="B23823" s="90"/>
      <c r="C23823" s="90"/>
    </row>
    <row r="23824">
      <c r="A23824" s="101"/>
      <c r="B23824" s="90"/>
      <c r="C23824" s="90"/>
    </row>
    <row r="23825">
      <c r="A23825" s="101"/>
      <c r="B23825" s="90"/>
      <c r="C23825" s="90"/>
    </row>
    <row r="23826">
      <c r="A23826" s="101"/>
      <c r="B23826" s="90"/>
      <c r="C23826" s="90"/>
    </row>
    <row r="23827">
      <c r="A23827" s="101"/>
      <c r="B23827" s="90"/>
      <c r="C23827" s="90"/>
    </row>
    <row r="23828">
      <c r="A23828" s="101"/>
      <c r="B23828" s="90"/>
      <c r="C23828" s="90"/>
    </row>
    <row r="23829">
      <c r="A23829" s="101"/>
      <c r="B23829" s="90"/>
      <c r="C23829" s="90"/>
    </row>
    <row r="23830">
      <c r="A23830" s="101"/>
      <c r="B23830" s="90"/>
      <c r="C23830" s="90"/>
    </row>
    <row r="23831">
      <c r="A23831" s="101"/>
      <c r="B23831" s="90"/>
      <c r="C23831" s="90"/>
    </row>
    <row r="23832">
      <c r="A23832" s="101"/>
      <c r="B23832" s="90"/>
      <c r="C23832" s="90"/>
    </row>
    <row r="23833">
      <c r="A23833" s="101"/>
      <c r="B23833" s="90"/>
      <c r="C23833" s="90"/>
    </row>
    <row r="23834">
      <c r="A23834" s="101"/>
      <c r="B23834" s="90"/>
      <c r="C23834" s="90"/>
    </row>
    <row r="23835">
      <c r="A23835" s="101"/>
      <c r="B23835" s="90"/>
      <c r="C23835" s="90"/>
    </row>
    <row r="23836">
      <c r="A23836" s="101"/>
      <c r="B23836" s="90"/>
      <c r="C23836" s="90"/>
    </row>
    <row r="23837">
      <c r="A23837" s="101"/>
      <c r="B23837" s="90"/>
      <c r="C23837" s="90"/>
    </row>
    <row r="23838">
      <c r="A23838" s="101"/>
      <c r="B23838" s="90"/>
      <c r="C23838" s="90"/>
    </row>
    <row r="23839">
      <c r="A23839" s="101"/>
      <c r="B23839" s="90"/>
      <c r="C23839" s="90"/>
    </row>
    <row r="23840">
      <c r="A23840" s="101"/>
      <c r="B23840" s="90"/>
      <c r="C23840" s="90"/>
    </row>
    <row r="23841">
      <c r="A23841" s="101"/>
      <c r="B23841" s="90"/>
      <c r="C23841" s="90"/>
    </row>
    <row r="23842">
      <c r="A23842" s="101"/>
      <c r="B23842" s="90"/>
      <c r="C23842" s="90"/>
    </row>
    <row r="23843">
      <c r="A23843" s="101"/>
      <c r="B23843" s="90"/>
      <c r="C23843" s="90"/>
    </row>
    <row r="23844">
      <c r="A23844" s="101"/>
      <c r="B23844" s="90"/>
      <c r="C23844" s="90"/>
    </row>
    <row r="23845">
      <c r="A23845" s="101"/>
      <c r="B23845" s="90"/>
      <c r="C23845" s="90"/>
    </row>
    <row r="23846">
      <c r="A23846" s="101"/>
      <c r="B23846" s="90"/>
      <c r="C23846" s="90"/>
    </row>
    <row r="23847">
      <c r="A23847" s="101"/>
      <c r="B23847" s="90"/>
      <c r="C23847" s="90"/>
    </row>
    <row r="23848">
      <c r="A23848" s="101"/>
      <c r="B23848" s="90"/>
      <c r="C23848" s="90"/>
    </row>
    <row r="23849">
      <c r="A23849" s="101"/>
      <c r="B23849" s="90"/>
      <c r="C23849" s="90"/>
    </row>
    <row r="23850">
      <c r="A23850" s="101"/>
      <c r="B23850" s="90"/>
      <c r="C23850" s="90"/>
    </row>
    <row r="23851">
      <c r="A23851" s="101"/>
      <c r="B23851" s="90"/>
      <c r="C23851" s="90"/>
    </row>
    <row r="23852">
      <c r="A23852" s="101"/>
      <c r="B23852" s="90"/>
      <c r="C23852" s="90"/>
    </row>
    <row r="23853">
      <c r="A23853" s="101"/>
      <c r="B23853" s="90"/>
      <c r="C23853" s="90"/>
    </row>
    <row r="23854">
      <c r="A23854" s="101"/>
      <c r="B23854" s="90"/>
      <c r="C23854" s="90"/>
    </row>
    <row r="23855">
      <c r="A23855" s="101"/>
      <c r="B23855" s="90"/>
      <c r="C23855" s="90"/>
    </row>
    <row r="23856">
      <c r="A23856" s="101"/>
      <c r="B23856" s="90"/>
      <c r="C23856" s="90"/>
    </row>
    <row r="23857">
      <c r="A23857" s="101"/>
      <c r="B23857" s="90"/>
      <c r="C23857" s="90"/>
    </row>
    <row r="23858">
      <c r="A23858" s="101"/>
      <c r="B23858" s="90"/>
      <c r="C23858" s="90"/>
    </row>
    <row r="23859">
      <c r="A23859" s="101"/>
      <c r="B23859" s="90"/>
      <c r="C23859" s="90"/>
    </row>
    <row r="23860">
      <c r="A23860" s="101"/>
      <c r="B23860" s="90"/>
      <c r="C23860" s="90"/>
    </row>
    <row r="23861">
      <c r="A23861" s="101"/>
      <c r="B23861" s="90"/>
      <c r="C23861" s="90"/>
    </row>
    <row r="23862">
      <c r="A23862" s="101"/>
      <c r="B23862" s="90"/>
      <c r="C23862" s="90"/>
    </row>
    <row r="23863">
      <c r="A23863" s="101"/>
      <c r="B23863" s="90"/>
      <c r="C23863" s="90"/>
    </row>
    <row r="23864">
      <c r="A23864" s="101"/>
      <c r="B23864" s="90"/>
      <c r="C23864" s="90"/>
    </row>
    <row r="23865">
      <c r="A23865" s="101"/>
      <c r="B23865" s="90"/>
      <c r="C23865" s="90"/>
    </row>
    <row r="23866">
      <c r="A23866" s="101"/>
      <c r="B23866" s="90"/>
      <c r="C23866" s="90"/>
    </row>
    <row r="23867">
      <c r="A23867" s="101"/>
      <c r="B23867" s="90"/>
      <c r="C23867" s="90"/>
    </row>
    <row r="23868">
      <c r="A23868" s="101"/>
      <c r="B23868" s="90"/>
      <c r="C23868" s="90"/>
    </row>
    <row r="23869">
      <c r="A23869" s="101"/>
      <c r="B23869" s="90"/>
      <c r="C23869" s="90"/>
    </row>
    <row r="23870">
      <c r="A23870" s="101"/>
      <c r="B23870" s="90"/>
      <c r="C23870" s="90"/>
    </row>
    <row r="23871">
      <c r="A23871" s="101"/>
      <c r="B23871" s="90"/>
      <c r="C23871" s="90"/>
    </row>
    <row r="23872">
      <c r="A23872" s="101"/>
      <c r="B23872" s="90"/>
      <c r="C23872" s="90"/>
    </row>
    <row r="23873">
      <c r="A23873" s="101"/>
      <c r="B23873" s="90"/>
      <c r="C23873" s="90"/>
    </row>
    <row r="23874">
      <c r="A23874" s="101"/>
      <c r="B23874" s="90"/>
      <c r="C23874" s="90"/>
    </row>
    <row r="23875">
      <c r="A23875" s="101"/>
      <c r="B23875" s="90"/>
      <c r="C23875" s="90"/>
    </row>
    <row r="23876">
      <c r="A23876" s="101"/>
      <c r="B23876" s="90"/>
      <c r="C23876" s="90"/>
    </row>
    <row r="23877">
      <c r="A23877" s="101"/>
      <c r="B23877" s="90"/>
      <c r="C23877" s="90"/>
    </row>
    <row r="23878">
      <c r="A23878" s="101"/>
      <c r="B23878" s="90"/>
      <c r="C23878" s="90"/>
    </row>
    <row r="23879">
      <c r="A23879" s="101"/>
      <c r="B23879" s="90"/>
      <c r="C23879" s="90"/>
    </row>
    <row r="23880">
      <c r="A23880" s="101"/>
      <c r="B23880" s="90"/>
      <c r="C23880" s="90"/>
    </row>
    <row r="23881">
      <c r="A23881" s="101"/>
      <c r="B23881" s="90"/>
      <c r="C23881" s="90"/>
    </row>
    <row r="23882">
      <c r="A23882" s="101"/>
      <c r="B23882" s="90"/>
      <c r="C23882" s="90"/>
    </row>
    <row r="23883">
      <c r="A23883" s="101"/>
      <c r="B23883" s="90"/>
      <c r="C23883" s="90"/>
    </row>
    <row r="23884">
      <c r="A23884" s="101"/>
      <c r="B23884" s="90"/>
      <c r="C23884" s="90"/>
    </row>
    <row r="23885">
      <c r="A23885" s="101"/>
      <c r="B23885" s="90"/>
      <c r="C23885" s="90"/>
    </row>
    <row r="23886">
      <c r="A23886" s="101"/>
      <c r="B23886" s="90"/>
      <c r="C23886" s="90"/>
    </row>
    <row r="23887">
      <c r="A23887" s="101"/>
      <c r="B23887" s="90"/>
      <c r="C23887" s="90"/>
    </row>
    <row r="23888">
      <c r="A23888" s="101"/>
      <c r="B23888" s="90"/>
      <c r="C23888" s="90"/>
    </row>
    <row r="23889">
      <c r="A23889" s="101"/>
      <c r="B23889" s="90"/>
      <c r="C23889" s="90"/>
    </row>
    <row r="23890">
      <c r="A23890" s="101"/>
      <c r="B23890" s="90"/>
      <c r="C23890" s="90"/>
    </row>
    <row r="23891">
      <c r="A23891" s="101"/>
      <c r="B23891" s="90"/>
      <c r="C23891" s="90"/>
    </row>
    <row r="23892">
      <c r="A23892" s="101"/>
      <c r="B23892" s="90"/>
      <c r="C23892" s="90"/>
    </row>
    <row r="23893">
      <c r="A23893" s="101"/>
      <c r="B23893" s="90"/>
      <c r="C23893" s="90"/>
    </row>
    <row r="23894">
      <c r="A23894" s="101"/>
      <c r="B23894" s="90"/>
      <c r="C23894" s="90"/>
    </row>
    <row r="23895">
      <c r="A23895" s="101"/>
      <c r="B23895" s="90"/>
      <c r="C23895" s="90"/>
    </row>
    <row r="23896">
      <c r="A23896" s="101"/>
      <c r="B23896" s="90"/>
      <c r="C23896" s="90"/>
    </row>
    <row r="23897">
      <c r="A23897" s="101"/>
      <c r="B23897" s="90"/>
      <c r="C23897" s="90"/>
    </row>
    <row r="23898">
      <c r="A23898" s="101"/>
      <c r="B23898" s="90"/>
      <c r="C23898" s="90"/>
    </row>
    <row r="23899">
      <c r="A23899" s="101"/>
      <c r="B23899" s="90"/>
      <c r="C23899" s="90"/>
    </row>
    <row r="23900">
      <c r="A23900" s="101"/>
      <c r="B23900" s="90"/>
      <c r="C23900" s="90"/>
    </row>
    <row r="23901">
      <c r="A23901" s="101"/>
      <c r="B23901" s="90"/>
      <c r="C23901" s="90"/>
    </row>
    <row r="23902">
      <c r="A23902" s="101"/>
      <c r="B23902" s="90"/>
      <c r="C23902" s="90"/>
    </row>
    <row r="23903">
      <c r="A23903" s="101"/>
      <c r="B23903" s="90"/>
      <c r="C23903" s="90"/>
    </row>
    <row r="23904">
      <c r="A23904" s="101"/>
      <c r="B23904" s="90"/>
      <c r="C23904" s="90"/>
    </row>
    <row r="23905">
      <c r="A23905" s="101"/>
      <c r="B23905" s="90"/>
      <c r="C23905" s="90"/>
    </row>
    <row r="23906">
      <c r="A23906" s="101"/>
      <c r="B23906" s="90"/>
      <c r="C23906" s="90"/>
    </row>
    <row r="23907">
      <c r="A23907" s="101"/>
      <c r="B23907" s="90"/>
      <c r="C23907" s="90"/>
    </row>
    <row r="23908">
      <c r="A23908" s="101"/>
      <c r="B23908" s="90"/>
      <c r="C23908" s="90"/>
    </row>
    <row r="23909">
      <c r="A23909" s="101"/>
      <c r="B23909" s="90"/>
      <c r="C23909" s="90"/>
    </row>
    <row r="23910">
      <c r="A23910" s="101"/>
      <c r="B23910" s="90"/>
      <c r="C23910" s="90"/>
    </row>
    <row r="23911">
      <c r="A23911" s="101"/>
      <c r="B23911" s="90"/>
      <c r="C23911" s="90"/>
    </row>
    <row r="23912">
      <c r="A23912" s="101"/>
      <c r="B23912" s="90"/>
      <c r="C23912" s="90"/>
    </row>
    <row r="23913">
      <c r="A23913" s="101"/>
      <c r="B23913" s="90"/>
      <c r="C23913" s="90"/>
    </row>
    <row r="23914">
      <c r="A23914" s="101"/>
      <c r="B23914" s="90"/>
      <c r="C23914" s="90"/>
    </row>
    <row r="23915">
      <c r="A23915" s="101"/>
      <c r="B23915" s="90"/>
      <c r="C23915" s="90"/>
    </row>
    <row r="23916">
      <c r="A23916" s="101"/>
      <c r="B23916" s="90"/>
      <c r="C23916" s="90"/>
    </row>
    <row r="23917">
      <c r="A23917" s="101"/>
      <c r="B23917" s="90"/>
      <c r="C23917" s="90"/>
    </row>
    <row r="23918">
      <c r="A23918" s="101"/>
      <c r="B23918" s="90"/>
      <c r="C23918" s="90"/>
    </row>
    <row r="23919">
      <c r="A23919" s="101"/>
      <c r="B23919" s="90"/>
      <c r="C23919" s="90"/>
    </row>
    <row r="23920">
      <c r="A23920" s="101"/>
      <c r="B23920" s="90"/>
      <c r="C23920" s="90"/>
    </row>
    <row r="23921">
      <c r="A23921" s="101"/>
      <c r="B23921" s="90"/>
      <c r="C23921" s="90"/>
    </row>
    <row r="23922">
      <c r="A23922" s="101"/>
      <c r="B23922" s="90"/>
      <c r="C23922" s="90"/>
    </row>
    <row r="23923">
      <c r="A23923" s="101"/>
      <c r="B23923" s="90"/>
      <c r="C23923" s="90"/>
    </row>
    <row r="23924">
      <c r="A23924" s="101"/>
      <c r="B23924" s="90"/>
      <c r="C23924" s="90"/>
    </row>
    <row r="23925">
      <c r="A23925" s="101"/>
      <c r="B23925" s="90"/>
      <c r="C23925" s="90"/>
    </row>
    <row r="23926">
      <c r="A23926" s="101"/>
      <c r="B23926" s="90"/>
      <c r="C23926" s="90"/>
    </row>
    <row r="23927">
      <c r="A23927" s="101"/>
      <c r="B23927" s="90"/>
      <c r="C23927" s="90"/>
    </row>
    <row r="23928">
      <c r="A23928" s="101"/>
      <c r="B23928" s="90"/>
      <c r="C23928" s="90"/>
    </row>
    <row r="23929">
      <c r="A23929" s="101"/>
      <c r="B23929" s="90"/>
      <c r="C23929" s="90"/>
    </row>
    <row r="23930">
      <c r="A23930" s="101"/>
      <c r="B23930" s="90"/>
      <c r="C23930" s="90"/>
    </row>
    <row r="23931">
      <c r="A23931" s="101"/>
      <c r="B23931" s="90"/>
      <c r="C23931" s="90"/>
    </row>
    <row r="23932">
      <c r="A23932" s="101"/>
      <c r="B23932" s="90"/>
      <c r="C23932" s="90"/>
    </row>
    <row r="23933">
      <c r="A23933" s="101"/>
      <c r="B23933" s="90"/>
      <c r="C23933" s="90"/>
    </row>
    <row r="23934">
      <c r="A23934" s="101"/>
      <c r="B23934" s="90"/>
      <c r="C23934" s="90"/>
    </row>
    <row r="23935">
      <c r="A23935" s="101"/>
      <c r="B23935" s="90"/>
      <c r="C23935" s="90"/>
    </row>
    <row r="23936">
      <c r="A23936" s="101"/>
      <c r="B23936" s="90"/>
      <c r="C23936" s="90"/>
    </row>
    <row r="23937">
      <c r="A23937" s="101"/>
      <c r="B23937" s="90"/>
      <c r="C23937" s="90"/>
    </row>
    <row r="23938">
      <c r="A23938" s="101"/>
      <c r="B23938" s="90"/>
      <c r="C23938" s="90"/>
    </row>
    <row r="23939">
      <c r="A23939" s="101"/>
      <c r="B23939" s="90"/>
      <c r="C23939" s="90"/>
    </row>
    <row r="23940">
      <c r="A23940" s="101"/>
      <c r="B23940" s="90"/>
      <c r="C23940" s="90"/>
    </row>
    <row r="23941">
      <c r="A23941" s="101"/>
      <c r="B23941" s="90"/>
      <c r="C23941" s="90"/>
    </row>
    <row r="23942">
      <c r="A23942" s="101"/>
      <c r="B23942" s="90"/>
      <c r="C23942" s="90"/>
    </row>
    <row r="23943">
      <c r="A23943" s="101"/>
      <c r="B23943" s="90"/>
      <c r="C23943" s="90"/>
    </row>
    <row r="23944">
      <c r="A23944" s="101"/>
      <c r="B23944" s="90"/>
      <c r="C23944" s="90"/>
    </row>
    <row r="23945">
      <c r="A23945" s="101"/>
      <c r="B23945" s="90"/>
      <c r="C23945" s="90"/>
    </row>
    <row r="23946">
      <c r="A23946" s="101"/>
      <c r="B23946" s="90"/>
      <c r="C23946" s="90"/>
    </row>
    <row r="23947">
      <c r="A23947" s="101"/>
      <c r="B23947" s="90"/>
      <c r="C23947" s="90"/>
    </row>
    <row r="23948">
      <c r="A23948" s="101"/>
      <c r="B23948" s="90"/>
      <c r="C23948" s="90"/>
    </row>
    <row r="23949">
      <c r="A23949" s="101"/>
      <c r="B23949" s="90"/>
      <c r="C23949" s="90"/>
    </row>
    <row r="23950">
      <c r="A23950" s="101"/>
      <c r="B23950" s="90"/>
      <c r="C23950" s="90"/>
    </row>
    <row r="23951">
      <c r="A23951" s="101"/>
      <c r="B23951" s="90"/>
      <c r="C23951" s="90"/>
    </row>
    <row r="23952">
      <c r="A23952" s="101"/>
      <c r="B23952" s="90"/>
      <c r="C23952" s="90"/>
    </row>
    <row r="23953">
      <c r="A23953" s="101"/>
      <c r="B23953" s="90"/>
      <c r="C23953" s="90"/>
    </row>
    <row r="23954">
      <c r="A23954" s="101"/>
      <c r="B23954" s="90"/>
      <c r="C23954" s="90"/>
    </row>
    <row r="23955">
      <c r="A23955" s="101"/>
      <c r="B23955" s="90"/>
      <c r="C23955" s="90"/>
    </row>
    <row r="23956">
      <c r="A23956" s="101"/>
      <c r="B23956" s="90"/>
      <c r="C23956" s="90"/>
    </row>
    <row r="23957">
      <c r="A23957" s="101"/>
      <c r="B23957" s="90"/>
      <c r="C23957" s="90"/>
    </row>
    <row r="23958">
      <c r="A23958" s="101"/>
      <c r="B23958" s="90"/>
      <c r="C23958" s="90"/>
    </row>
    <row r="23959">
      <c r="A23959" s="101"/>
      <c r="B23959" s="90"/>
      <c r="C23959" s="90"/>
    </row>
    <row r="23960">
      <c r="A23960" s="101"/>
      <c r="B23960" s="90"/>
      <c r="C23960" s="90"/>
    </row>
    <row r="23961">
      <c r="A23961" s="101"/>
      <c r="B23961" s="90"/>
      <c r="C23961" s="90"/>
    </row>
    <row r="23962">
      <c r="A23962" s="101"/>
      <c r="B23962" s="90"/>
      <c r="C23962" s="90"/>
    </row>
    <row r="23963">
      <c r="A23963" s="101"/>
      <c r="B23963" s="90"/>
      <c r="C23963" s="90"/>
    </row>
    <row r="23964">
      <c r="A23964" s="101"/>
      <c r="B23964" s="90"/>
      <c r="C23964" s="90"/>
    </row>
    <row r="23965">
      <c r="A23965" s="101"/>
      <c r="B23965" s="90"/>
      <c r="C23965" s="90"/>
    </row>
    <row r="23966">
      <c r="A23966" s="101"/>
      <c r="B23966" s="90"/>
      <c r="C23966" s="90"/>
    </row>
    <row r="23967">
      <c r="A23967" s="101"/>
      <c r="B23967" s="90"/>
      <c r="C23967" s="90"/>
    </row>
    <row r="23968">
      <c r="A23968" s="101"/>
      <c r="B23968" s="90"/>
      <c r="C23968" s="90"/>
    </row>
    <row r="23969">
      <c r="A23969" s="101"/>
      <c r="B23969" s="90"/>
      <c r="C23969" s="90"/>
    </row>
    <row r="23970">
      <c r="A23970" s="101"/>
      <c r="B23970" s="90"/>
      <c r="C23970" s="90"/>
    </row>
    <row r="23971">
      <c r="A23971" s="101"/>
      <c r="B23971" s="90"/>
      <c r="C23971" s="90"/>
    </row>
    <row r="23972">
      <c r="A23972" s="101"/>
      <c r="B23972" s="90"/>
      <c r="C23972" s="90"/>
    </row>
    <row r="23973">
      <c r="A23973" s="101"/>
      <c r="B23973" s="90"/>
      <c r="C23973" s="90"/>
    </row>
    <row r="23974">
      <c r="A23974" s="101"/>
      <c r="B23974" s="90"/>
      <c r="C23974" s="90"/>
    </row>
    <row r="23975">
      <c r="A23975" s="101"/>
      <c r="B23975" s="90"/>
      <c r="C23975" s="90"/>
    </row>
    <row r="23976">
      <c r="A23976" s="101"/>
      <c r="B23976" s="90"/>
      <c r="C23976" s="90"/>
    </row>
    <row r="23977">
      <c r="A23977" s="101"/>
      <c r="B23977" s="90"/>
      <c r="C23977" s="90"/>
    </row>
    <row r="23978">
      <c r="A23978" s="101"/>
      <c r="B23978" s="90"/>
      <c r="C23978" s="90"/>
    </row>
    <row r="23979">
      <c r="A23979" s="101"/>
      <c r="B23979" s="90"/>
      <c r="C23979" s="90"/>
    </row>
    <row r="23980">
      <c r="A23980" s="101"/>
      <c r="B23980" s="90"/>
      <c r="C23980" s="90"/>
    </row>
    <row r="23981">
      <c r="A23981" s="101"/>
      <c r="B23981" s="90"/>
      <c r="C23981" s="90"/>
    </row>
    <row r="23982">
      <c r="A23982" s="101"/>
      <c r="B23982" s="90"/>
      <c r="C23982" s="90"/>
    </row>
    <row r="23983">
      <c r="A23983" s="101"/>
      <c r="B23983" s="90"/>
      <c r="C23983" s="90"/>
    </row>
    <row r="23984">
      <c r="A23984" s="101"/>
      <c r="B23984" s="90"/>
      <c r="C23984" s="90"/>
    </row>
    <row r="23985">
      <c r="A23985" s="101"/>
      <c r="B23985" s="90"/>
      <c r="C23985" s="90"/>
    </row>
    <row r="23986">
      <c r="A23986" s="101"/>
      <c r="B23986" s="90"/>
      <c r="C23986" s="90"/>
    </row>
    <row r="23987">
      <c r="A23987" s="101"/>
      <c r="B23987" s="90"/>
      <c r="C23987" s="90"/>
    </row>
    <row r="23988">
      <c r="A23988" s="101"/>
      <c r="B23988" s="90"/>
      <c r="C23988" s="90"/>
    </row>
    <row r="23989">
      <c r="A23989" s="101"/>
      <c r="B23989" s="90"/>
      <c r="C23989" s="90"/>
    </row>
    <row r="23990">
      <c r="A23990" s="101"/>
      <c r="B23990" s="90"/>
      <c r="C23990" s="90"/>
    </row>
    <row r="23991">
      <c r="A23991" s="101"/>
      <c r="B23991" s="90"/>
      <c r="C23991" s="90"/>
    </row>
    <row r="23992">
      <c r="A23992" s="101"/>
      <c r="B23992" s="90"/>
      <c r="C23992" s="90"/>
    </row>
    <row r="23993">
      <c r="A23993" s="101"/>
      <c r="B23993" s="90"/>
      <c r="C23993" s="90"/>
    </row>
    <row r="23994">
      <c r="A23994" s="101"/>
      <c r="B23994" s="90"/>
      <c r="C23994" s="90"/>
    </row>
    <row r="23995">
      <c r="A23995" s="101"/>
      <c r="B23995" s="90"/>
      <c r="C23995" s="90"/>
    </row>
    <row r="23996">
      <c r="A23996" s="101"/>
      <c r="B23996" s="90"/>
      <c r="C23996" s="90"/>
    </row>
    <row r="23997">
      <c r="A23997" s="101"/>
      <c r="B23997" s="90"/>
      <c r="C23997" s="90"/>
    </row>
    <row r="23998">
      <c r="A23998" s="101"/>
      <c r="B23998" s="90"/>
      <c r="C23998" s="90"/>
    </row>
    <row r="23999">
      <c r="A23999" s="101"/>
      <c r="B23999" s="90"/>
      <c r="C23999" s="90"/>
    </row>
    <row r="24000">
      <c r="A24000" s="101"/>
      <c r="B24000" s="90"/>
      <c r="C24000" s="90"/>
    </row>
    <row r="24001">
      <c r="A24001" s="101"/>
      <c r="B24001" s="90"/>
      <c r="C24001" s="90"/>
    </row>
    <row r="24002">
      <c r="A24002" s="101"/>
      <c r="B24002" s="90"/>
      <c r="C24002" s="90"/>
    </row>
    <row r="24003">
      <c r="A24003" s="101"/>
      <c r="B24003" s="90"/>
      <c r="C24003" s="90"/>
    </row>
    <row r="24004">
      <c r="A24004" s="101"/>
      <c r="B24004" s="90"/>
      <c r="C24004" s="90"/>
    </row>
    <row r="24005">
      <c r="A24005" s="101"/>
      <c r="B24005" s="90"/>
      <c r="C24005" s="90"/>
    </row>
    <row r="24006">
      <c r="A24006" s="101"/>
      <c r="B24006" s="90"/>
      <c r="C24006" s="90"/>
    </row>
    <row r="24007">
      <c r="A24007" s="101"/>
      <c r="B24007" s="90"/>
      <c r="C24007" s="90"/>
    </row>
    <row r="24008">
      <c r="A24008" s="101"/>
      <c r="B24008" s="90"/>
      <c r="C24008" s="90"/>
    </row>
    <row r="24009">
      <c r="A24009" s="101"/>
      <c r="B24009" s="90"/>
      <c r="C24009" s="90"/>
    </row>
    <row r="24010">
      <c r="A24010" s="101"/>
      <c r="B24010" s="90"/>
      <c r="C24010" s="90"/>
    </row>
    <row r="24011">
      <c r="A24011" s="101"/>
      <c r="B24011" s="90"/>
      <c r="C24011" s="90"/>
    </row>
    <row r="24012">
      <c r="A24012" s="101"/>
      <c r="B24012" s="90"/>
      <c r="C24012" s="90"/>
    </row>
    <row r="24013">
      <c r="A24013" s="101"/>
      <c r="B24013" s="90"/>
      <c r="C24013" s="90"/>
    </row>
    <row r="24014">
      <c r="A24014" s="101"/>
      <c r="B24014" s="90"/>
      <c r="C24014" s="90"/>
    </row>
    <row r="24015">
      <c r="A24015" s="101"/>
      <c r="B24015" s="90"/>
      <c r="C24015" s="90"/>
    </row>
    <row r="24016">
      <c r="A24016" s="101"/>
      <c r="B24016" s="90"/>
      <c r="C24016" s="90"/>
    </row>
    <row r="24017">
      <c r="A24017" s="101"/>
      <c r="B24017" s="90"/>
      <c r="C24017" s="90"/>
    </row>
    <row r="24018">
      <c r="A24018" s="101"/>
      <c r="B24018" s="90"/>
      <c r="C24018" s="90"/>
    </row>
    <row r="24019">
      <c r="A24019" s="101"/>
      <c r="B24019" s="90"/>
      <c r="C24019" s="90"/>
    </row>
    <row r="24020">
      <c r="A24020" s="101"/>
      <c r="B24020" s="90"/>
      <c r="C24020" s="90"/>
    </row>
    <row r="24021">
      <c r="A24021" s="101"/>
      <c r="B24021" s="90"/>
      <c r="C24021" s="90"/>
    </row>
    <row r="24022">
      <c r="A24022" s="101"/>
      <c r="B24022" s="90"/>
      <c r="C24022" s="90"/>
    </row>
    <row r="24023">
      <c r="A24023" s="101"/>
      <c r="B24023" s="90"/>
      <c r="C24023" s="90"/>
    </row>
    <row r="24024">
      <c r="A24024" s="101"/>
      <c r="B24024" s="90"/>
      <c r="C24024" s="90"/>
    </row>
    <row r="24025">
      <c r="A24025" s="101"/>
      <c r="B24025" s="90"/>
      <c r="C24025" s="90"/>
    </row>
    <row r="24026">
      <c r="A24026" s="101"/>
      <c r="B24026" s="90"/>
      <c r="C24026" s="90"/>
    </row>
    <row r="24027">
      <c r="A24027" s="101"/>
      <c r="B24027" s="90"/>
      <c r="C24027" s="90"/>
    </row>
    <row r="24028">
      <c r="A24028" s="101"/>
      <c r="B24028" s="90"/>
      <c r="C24028" s="90"/>
    </row>
    <row r="24029">
      <c r="A24029" s="101"/>
      <c r="B24029" s="90"/>
      <c r="C24029" s="90"/>
    </row>
    <row r="24030">
      <c r="A24030" s="101"/>
      <c r="B24030" s="90"/>
      <c r="C24030" s="90"/>
    </row>
    <row r="24031">
      <c r="A24031" s="101"/>
      <c r="B24031" s="90"/>
      <c r="C24031" s="90"/>
    </row>
    <row r="24032">
      <c r="A24032" s="101"/>
      <c r="B24032" s="90"/>
      <c r="C24032" s="90"/>
    </row>
    <row r="24033">
      <c r="A24033" s="101"/>
      <c r="B24033" s="90"/>
      <c r="C24033" s="90"/>
    </row>
    <row r="24034">
      <c r="A24034" s="101"/>
      <c r="B24034" s="90"/>
      <c r="C24034" s="90"/>
    </row>
    <row r="24035">
      <c r="A24035" s="101"/>
      <c r="B24035" s="90"/>
      <c r="C24035" s="90"/>
    </row>
    <row r="24036">
      <c r="A24036" s="101"/>
      <c r="B24036" s="90"/>
      <c r="C24036" s="90"/>
    </row>
    <row r="24037">
      <c r="A24037" s="101"/>
      <c r="B24037" s="90"/>
      <c r="C24037" s="90"/>
    </row>
    <row r="24038">
      <c r="A24038" s="101"/>
      <c r="B24038" s="90"/>
      <c r="C24038" s="90"/>
    </row>
    <row r="24039">
      <c r="A24039" s="101"/>
      <c r="B24039" s="90"/>
      <c r="C24039" s="90"/>
    </row>
    <row r="24040">
      <c r="A24040" s="101"/>
      <c r="B24040" s="90"/>
      <c r="C24040" s="90"/>
    </row>
    <row r="24041">
      <c r="A24041" s="101"/>
      <c r="B24041" s="90"/>
      <c r="C24041" s="90"/>
    </row>
    <row r="24042">
      <c r="A24042" s="101"/>
      <c r="B24042" s="90"/>
      <c r="C24042" s="90"/>
    </row>
    <row r="24043">
      <c r="A24043" s="101"/>
      <c r="B24043" s="90"/>
      <c r="C24043" s="90"/>
    </row>
    <row r="24044">
      <c r="A24044" s="101"/>
      <c r="B24044" s="90"/>
      <c r="C24044" s="90"/>
    </row>
    <row r="24045">
      <c r="A24045" s="101"/>
      <c r="B24045" s="90"/>
      <c r="C24045" s="90"/>
    </row>
    <row r="24046">
      <c r="A24046" s="101"/>
      <c r="B24046" s="90"/>
      <c r="C24046" s="90"/>
    </row>
    <row r="24047">
      <c r="A24047" s="101"/>
      <c r="B24047" s="90"/>
      <c r="C24047" s="90"/>
    </row>
    <row r="24048">
      <c r="A24048" s="101"/>
      <c r="B24048" s="90"/>
      <c r="C24048" s="90"/>
    </row>
    <row r="24049">
      <c r="A24049" s="101"/>
      <c r="B24049" s="90"/>
      <c r="C24049" s="90"/>
    </row>
    <row r="24050">
      <c r="A24050" s="101"/>
      <c r="B24050" s="90"/>
      <c r="C24050" s="90"/>
    </row>
    <row r="24051">
      <c r="A24051" s="101"/>
      <c r="B24051" s="90"/>
      <c r="C24051" s="90"/>
    </row>
    <row r="24052">
      <c r="A24052" s="101"/>
      <c r="B24052" s="90"/>
      <c r="C24052" s="90"/>
    </row>
    <row r="24053">
      <c r="A24053" s="101"/>
      <c r="B24053" s="90"/>
      <c r="C24053" s="90"/>
    </row>
    <row r="24054">
      <c r="A24054" s="101"/>
      <c r="B24054" s="90"/>
      <c r="C24054" s="90"/>
    </row>
    <row r="24055">
      <c r="A24055" s="101"/>
      <c r="B24055" s="90"/>
      <c r="C24055" s="90"/>
    </row>
    <row r="24056">
      <c r="A24056" s="101"/>
      <c r="B24056" s="90"/>
      <c r="C24056" s="90"/>
    </row>
    <row r="24057">
      <c r="A24057" s="101"/>
      <c r="B24057" s="90"/>
      <c r="C24057" s="90"/>
    </row>
    <row r="24058">
      <c r="A24058" s="101"/>
      <c r="B24058" s="90"/>
      <c r="C24058" s="90"/>
    </row>
    <row r="24059">
      <c r="A24059" s="101"/>
      <c r="B24059" s="90"/>
      <c r="C24059" s="90"/>
    </row>
    <row r="24060">
      <c r="A24060" s="101"/>
      <c r="B24060" s="90"/>
      <c r="C24060" s="90"/>
    </row>
    <row r="24061">
      <c r="A24061" s="101"/>
      <c r="B24061" s="90"/>
      <c r="C24061" s="90"/>
    </row>
    <row r="24062">
      <c r="A24062" s="101"/>
      <c r="B24062" s="90"/>
      <c r="C24062" s="90"/>
    </row>
    <row r="24063">
      <c r="A24063" s="101"/>
      <c r="B24063" s="90"/>
      <c r="C24063" s="90"/>
    </row>
    <row r="24064">
      <c r="A24064" s="101"/>
      <c r="B24064" s="90"/>
      <c r="C24064" s="90"/>
    </row>
    <row r="24065">
      <c r="A24065" s="101"/>
      <c r="B24065" s="90"/>
      <c r="C24065" s="90"/>
    </row>
    <row r="24066">
      <c r="A24066" s="101"/>
      <c r="B24066" s="90"/>
      <c r="C24066" s="90"/>
    </row>
    <row r="24067">
      <c r="A24067" s="101"/>
      <c r="B24067" s="90"/>
      <c r="C24067" s="90"/>
    </row>
    <row r="24068">
      <c r="A24068" s="101"/>
      <c r="B24068" s="90"/>
      <c r="C24068" s="90"/>
    </row>
    <row r="24069">
      <c r="A24069" s="101"/>
      <c r="B24069" s="90"/>
      <c r="C24069" s="90"/>
    </row>
    <row r="24070">
      <c r="A24070" s="101"/>
      <c r="B24070" s="90"/>
      <c r="C24070" s="90"/>
    </row>
    <row r="24071">
      <c r="A24071" s="101"/>
      <c r="B24071" s="90"/>
      <c r="C24071" s="90"/>
    </row>
    <row r="24072">
      <c r="A24072" s="101"/>
      <c r="B24072" s="90"/>
      <c r="C24072" s="90"/>
    </row>
    <row r="24073">
      <c r="A24073" s="101"/>
      <c r="B24073" s="90"/>
      <c r="C24073" s="90"/>
    </row>
    <row r="24074">
      <c r="A24074" s="101"/>
      <c r="B24074" s="90"/>
      <c r="C24074" s="90"/>
    </row>
    <row r="24075">
      <c r="A24075" s="101"/>
      <c r="B24075" s="90"/>
      <c r="C24075" s="90"/>
    </row>
    <row r="24076">
      <c r="A24076" s="101"/>
      <c r="B24076" s="90"/>
      <c r="C24076" s="90"/>
    </row>
    <row r="24077">
      <c r="A24077" s="101"/>
      <c r="B24077" s="90"/>
      <c r="C24077" s="90"/>
    </row>
    <row r="24078">
      <c r="A24078" s="101"/>
      <c r="B24078" s="90"/>
      <c r="C24078" s="90"/>
    </row>
    <row r="24079">
      <c r="A24079" s="101"/>
      <c r="B24079" s="90"/>
      <c r="C24079" s="90"/>
    </row>
    <row r="24080">
      <c r="A24080" s="101"/>
      <c r="B24080" s="90"/>
      <c r="C24080" s="90"/>
    </row>
    <row r="24081">
      <c r="A24081" s="101"/>
      <c r="B24081" s="90"/>
      <c r="C24081" s="90"/>
    </row>
    <row r="24082">
      <c r="A24082" s="101"/>
      <c r="B24082" s="90"/>
      <c r="C24082" s="90"/>
    </row>
    <row r="24083">
      <c r="A24083" s="101"/>
      <c r="B24083" s="90"/>
      <c r="C24083" s="90"/>
    </row>
    <row r="24084">
      <c r="A24084" s="101"/>
      <c r="B24084" s="90"/>
      <c r="C24084" s="90"/>
    </row>
    <row r="24085">
      <c r="A24085" s="101"/>
      <c r="B24085" s="90"/>
      <c r="C24085" s="90"/>
    </row>
    <row r="24086">
      <c r="A24086" s="101"/>
      <c r="B24086" s="90"/>
      <c r="C24086" s="90"/>
    </row>
    <row r="24087">
      <c r="A24087" s="101"/>
      <c r="B24087" s="90"/>
      <c r="C24087" s="90"/>
    </row>
    <row r="24088">
      <c r="A24088" s="101"/>
      <c r="B24088" s="90"/>
      <c r="C24088" s="90"/>
    </row>
    <row r="24089">
      <c r="A24089" s="101"/>
      <c r="B24089" s="90"/>
      <c r="C24089" s="90"/>
    </row>
    <row r="24090">
      <c r="A24090" s="101"/>
      <c r="B24090" s="90"/>
      <c r="C24090" s="90"/>
    </row>
    <row r="24091">
      <c r="A24091" s="101"/>
      <c r="B24091" s="90"/>
      <c r="C24091" s="90"/>
    </row>
    <row r="24092">
      <c r="A24092" s="101"/>
      <c r="B24092" s="90"/>
      <c r="C24092" s="90"/>
    </row>
    <row r="24093">
      <c r="A24093" s="101"/>
      <c r="B24093" s="90"/>
      <c r="C24093" s="90"/>
    </row>
    <row r="24094">
      <c r="A24094" s="101"/>
      <c r="B24094" s="90"/>
      <c r="C24094" s="90"/>
    </row>
    <row r="24095">
      <c r="A24095" s="101"/>
      <c r="B24095" s="90"/>
      <c r="C24095" s="90"/>
    </row>
    <row r="24096">
      <c r="A24096" s="101"/>
      <c r="B24096" s="90"/>
      <c r="C24096" s="90"/>
    </row>
    <row r="24097">
      <c r="A24097" s="101"/>
      <c r="B24097" s="90"/>
      <c r="C24097" s="90"/>
    </row>
    <row r="24098">
      <c r="A24098" s="101"/>
      <c r="B24098" s="90"/>
      <c r="C24098" s="90"/>
    </row>
    <row r="24099">
      <c r="A24099" s="101"/>
      <c r="B24099" s="90"/>
      <c r="C24099" s="90"/>
    </row>
    <row r="24100">
      <c r="A24100" s="101"/>
      <c r="B24100" s="90"/>
      <c r="C24100" s="90"/>
    </row>
    <row r="24101">
      <c r="A24101" s="101"/>
      <c r="B24101" s="90"/>
      <c r="C24101" s="90"/>
    </row>
    <row r="24102">
      <c r="A24102" s="101"/>
      <c r="B24102" s="90"/>
      <c r="C24102" s="90"/>
    </row>
    <row r="24103">
      <c r="A24103" s="101"/>
      <c r="B24103" s="90"/>
      <c r="C24103" s="90"/>
    </row>
    <row r="24104">
      <c r="A24104" s="101"/>
      <c r="B24104" s="90"/>
      <c r="C24104" s="90"/>
    </row>
    <row r="24105">
      <c r="A24105" s="101"/>
      <c r="B24105" s="90"/>
      <c r="C24105" s="90"/>
    </row>
    <row r="24106">
      <c r="A24106" s="101"/>
      <c r="B24106" s="90"/>
      <c r="C24106" s="90"/>
    </row>
    <row r="24107">
      <c r="A24107" s="101"/>
      <c r="B24107" s="90"/>
      <c r="C24107" s="90"/>
    </row>
    <row r="24108">
      <c r="A24108" s="101"/>
      <c r="B24108" s="90"/>
      <c r="C24108" s="90"/>
    </row>
    <row r="24109">
      <c r="A24109" s="101"/>
      <c r="B24109" s="90"/>
      <c r="C24109" s="90"/>
    </row>
    <row r="24110">
      <c r="A24110" s="101"/>
      <c r="B24110" s="90"/>
      <c r="C24110" s="90"/>
    </row>
    <row r="24111">
      <c r="A24111" s="101"/>
      <c r="B24111" s="90"/>
      <c r="C24111" s="90"/>
    </row>
    <row r="24112">
      <c r="A24112" s="101"/>
      <c r="B24112" s="90"/>
      <c r="C24112" s="90"/>
    </row>
    <row r="24113">
      <c r="A24113" s="101"/>
      <c r="B24113" s="90"/>
      <c r="C24113" s="90"/>
    </row>
    <row r="24114">
      <c r="A24114" s="101"/>
      <c r="B24114" s="90"/>
      <c r="C24114" s="90"/>
    </row>
    <row r="24115">
      <c r="A24115" s="101"/>
      <c r="B24115" s="90"/>
      <c r="C24115" s="90"/>
    </row>
    <row r="24116">
      <c r="A24116" s="101"/>
      <c r="B24116" s="90"/>
      <c r="C24116" s="90"/>
    </row>
    <row r="24117">
      <c r="A24117" s="101"/>
      <c r="B24117" s="90"/>
      <c r="C24117" s="90"/>
    </row>
    <row r="24118">
      <c r="A24118" s="101"/>
      <c r="B24118" s="90"/>
      <c r="C24118" s="90"/>
    </row>
    <row r="24119">
      <c r="A24119" s="101"/>
      <c r="B24119" s="90"/>
      <c r="C24119" s="90"/>
    </row>
    <row r="24120">
      <c r="A24120" s="101"/>
      <c r="B24120" s="90"/>
      <c r="C24120" s="90"/>
    </row>
    <row r="24121">
      <c r="A24121" s="101"/>
      <c r="B24121" s="90"/>
      <c r="C24121" s="90"/>
    </row>
    <row r="24122">
      <c r="A24122" s="101"/>
      <c r="B24122" s="90"/>
      <c r="C24122" s="90"/>
    </row>
    <row r="24123">
      <c r="A24123" s="101"/>
      <c r="B24123" s="90"/>
      <c r="C24123" s="90"/>
    </row>
    <row r="24124">
      <c r="A24124" s="101"/>
      <c r="B24124" s="90"/>
      <c r="C24124" s="90"/>
    </row>
    <row r="24125">
      <c r="A24125" s="101"/>
      <c r="B24125" s="90"/>
      <c r="C24125" s="90"/>
    </row>
    <row r="24126">
      <c r="A24126" s="101"/>
      <c r="B24126" s="90"/>
      <c r="C24126" s="90"/>
    </row>
    <row r="24127">
      <c r="A24127" s="101"/>
      <c r="B24127" s="90"/>
      <c r="C24127" s="90"/>
    </row>
    <row r="24128">
      <c r="A24128" s="101"/>
      <c r="B24128" s="90"/>
      <c r="C24128" s="90"/>
    </row>
    <row r="24129">
      <c r="A24129" s="101"/>
      <c r="B24129" s="90"/>
      <c r="C24129" s="90"/>
    </row>
    <row r="24130">
      <c r="A24130" s="101"/>
      <c r="B24130" s="90"/>
      <c r="C24130" s="90"/>
    </row>
    <row r="24131">
      <c r="A24131" s="101"/>
      <c r="B24131" s="90"/>
      <c r="C24131" s="90"/>
    </row>
    <row r="24132">
      <c r="A24132" s="101"/>
      <c r="B24132" s="90"/>
      <c r="C24132" s="90"/>
    </row>
    <row r="24133">
      <c r="A24133" s="101"/>
      <c r="B24133" s="90"/>
      <c r="C24133" s="90"/>
    </row>
    <row r="24134">
      <c r="A24134" s="101"/>
      <c r="B24134" s="90"/>
      <c r="C24134" s="90"/>
    </row>
    <row r="24135">
      <c r="A24135" s="101"/>
      <c r="B24135" s="90"/>
      <c r="C24135" s="90"/>
    </row>
    <row r="24136">
      <c r="A24136" s="101"/>
      <c r="B24136" s="90"/>
      <c r="C24136" s="90"/>
    </row>
    <row r="24137">
      <c r="A24137" s="101"/>
      <c r="B24137" s="90"/>
      <c r="C24137" s="90"/>
    </row>
    <row r="24138">
      <c r="A24138" s="101"/>
      <c r="B24138" s="90"/>
      <c r="C24138" s="90"/>
    </row>
    <row r="24139">
      <c r="A24139" s="101"/>
      <c r="B24139" s="90"/>
      <c r="C24139" s="90"/>
    </row>
    <row r="24140">
      <c r="A24140" s="101"/>
      <c r="B24140" s="90"/>
      <c r="C24140" s="90"/>
    </row>
    <row r="24141">
      <c r="A24141" s="101"/>
      <c r="B24141" s="90"/>
      <c r="C24141" s="90"/>
    </row>
    <row r="24142">
      <c r="A24142" s="101"/>
      <c r="B24142" s="90"/>
      <c r="C24142" s="90"/>
    </row>
    <row r="24143">
      <c r="A24143" s="101"/>
      <c r="B24143" s="90"/>
      <c r="C24143" s="90"/>
    </row>
    <row r="24144">
      <c r="A24144" s="101"/>
      <c r="B24144" s="90"/>
      <c r="C24144" s="90"/>
    </row>
    <row r="24145">
      <c r="A24145" s="101"/>
      <c r="B24145" s="90"/>
      <c r="C24145" s="90"/>
    </row>
    <row r="24146">
      <c r="A24146" s="101"/>
      <c r="B24146" s="90"/>
      <c r="C24146" s="90"/>
    </row>
    <row r="24147">
      <c r="A24147" s="101"/>
      <c r="B24147" s="90"/>
      <c r="C24147" s="90"/>
    </row>
    <row r="24148">
      <c r="A24148" s="101"/>
      <c r="B24148" s="90"/>
      <c r="C24148" s="90"/>
    </row>
    <row r="24149">
      <c r="A24149" s="101"/>
      <c r="B24149" s="90"/>
      <c r="C24149" s="90"/>
    </row>
    <row r="24150">
      <c r="A24150" s="101"/>
      <c r="B24150" s="90"/>
      <c r="C24150" s="90"/>
    </row>
    <row r="24151">
      <c r="A24151" s="101"/>
      <c r="B24151" s="90"/>
      <c r="C24151" s="90"/>
    </row>
    <row r="24152">
      <c r="A24152" s="101"/>
      <c r="B24152" s="90"/>
      <c r="C24152" s="90"/>
    </row>
    <row r="24153">
      <c r="A24153" s="101"/>
      <c r="B24153" s="90"/>
      <c r="C24153" s="90"/>
    </row>
    <row r="24154">
      <c r="A24154" s="101"/>
      <c r="B24154" s="90"/>
      <c r="C24154" s="90"/>
    </row>
    <row r="24155">
      <c r="A24155" s="101"/>
      <c r="B24155" s="90"/>
      <c r="C24155" s="90"/>
    </row>
    <row r="24156">
      <c r="A24156" s="101"/>
      <c r="B24156" s="90"/>
      <c r="C24156" s="90"/>
    </row>
    <row r="24157">
      <c r="A24157" s="101"/>
      <c r="B24157" s="90"/>
      <c r="C24157" s="90"/>
    </row>
    <row r="24158">
      <c r="A24158" s="101"/>
      <c r="B24158" s="90"/>
      <c r="C24158" s="90"/>
    </row>
    <row r="24159">
      <c r="A24159" s="101"/>
      <c r="B24159" s="90"/>
      <c r="C24159" s="90"/>
    </row>
    <row r="24160">
      <c r="A24160" s="101"/>
      <c r="B24160" s="90"/>
      <c r="C24160" s="90"/>
    </row>
    <row r="24161">
      <c r="A24161" s="101"/>
      <c r="B24161" s="90"/>
      <c r="C24161" s="90"/>
    </row>
    <row r="24162">
      <c r="A24162" s="101"/>
      <c r="B24162" s="90"/>
      <c r="C24162" s="90"/>
    </row>
    <row r="24163">
      <c r="A24163" s="101"/>
      <c r="B24163" s="90"/>
      <c r="C24163" s="90"/>
    </row>
    <row r="24164">
      <c r="A24164" s="101"/>
      <c r="B24164" s="90"/>
      <c r="C24164" s="90"/>
    </row>
    <row r="24165">
      <c r="A24165" s="101"/>
      <c r="B24165" s="90"/>
      <c r="C24165" s="90"/>
    </row>
    <row r="24166">
      <c r="A24166" s="101"/>
      <c r="B24166" s="90"/>
      <c r="C24166" s="90"/>
    </row>
    <row r="24167">
      <c r="A24167" s="101"/>
      <c r="B24167" s="90"/>
      <c r="C24167" s="90"/>
    </row>
    <row r="24168">
      <c r="A24168" s="101"/>
      <c r="B24168" s="90"/>
      <c r="C24168" s="90"/>
    </row>
    <row r="24169">
      <c r="A24169" s="101"/>
      <c r="B24169" s="90"/>
      <c r="C24169" s="90"/>
    </row>
    <row r="24170">
      <c r="A24170" s="101"/>
      <c r="B24170" s="90"/>
      <c r="C24170" s="90"/>
    </row>
    <row r="24171">
      <c r="A24171" s="101"/>
      <c r="B24171" s="90"/>
      <c r="C24171" s="90"/>
    </row>
    <row r="24172">
      <c r="A24172" s="101"/>
      <c r="B24172" s="90"/>
      <c r="C24172" s="90"/>
    </row>
    <row r="24173">
      <c r="A24173" s="101"/>
      <c r="B24173" s="90"/>
      <c r="C24173" s="90"/>
    </row>
    <row r="24174">
      <c r="A24174" s="101"/>
      <c r="B24174" s="90"/>
      <c r="C24174" s="90"/>
    </row>
    <row r="24175">
      <c r="A24175" s="101"/>
      <c r="B24175" s="90"/>
      <c r="C24175" s="90"/>
    </row>
    <row r="24176">
      <c r="A24176" s="101"/>
      <c r="B24176" s="90"/>
      <c r="C24176" s="90"/>
    </row>
    <row r="24177">
      <c r="A24177" s="101"/>
      <c r="B24177" s="90"/>
      <c r="C24177" s="90"/>
    </row>
    <row r="24178">
      <c r="A24178" s="101"/>
      <c r="B24178" s="90"/>
      <c r="C24178" s="90"/>
    </row>
    <row r="24179">
      <c r="A24179" s="101"/>
      <c r="B24179" s="90"/>
      <c r="C24179" s="90"/>
    </row>
    <row r="24180">
      <c r="A24180" s="101"/>
      <c r="B24180" s="90"/>
      <c r="C24180" s="90"/>
    </row>
    <row r="24181">
      <c r="A24181" s="101"/>
      <c r="B24181" s="90"/>
      <c r="C24181" s="90"/>
    </row>
    <row r="24182">
      <c r="A24182" s="101"/>
      <c r="B24182" s="90"/>
      <c r="C24182" s="90"/>
    </row>
    <row r="24183">
      <c r="A24183" s="101"/>
      <c r="B24183" s="90"/>
      <c r="C24183" s="90"/>
    </row>
    <row r="24184">
      <c r="A24184" s="101"/>
      <c r="B24184" s="90"/>
      <c r="C24184" s="90"/>
    </row>
    <row r="24185">
      <c r="A24185" s="101"/>
      <c r="B24185" s="90"/>
      <c r="C24185" s="90"/>
    </row>
    <row r="24186">
      <c r="A24186" s="101"/>
      <c r="B24186" s="90"/>
      <c r="C24186" s="90"/>
    </row>
    <row r="24187">
      <c r="A24187" s="101"/>
      <c r="B24187" s="90"/>
      <c r="C24187" s="90"/>
    </row>
    <row r="24188">
      <c r="A24188" s="101"/>
      <c r="B24188" s="90"/>
      <c r="C24188" s="90"/>
    </row>
    <row r="24189">
      <c r="A24189" s="101"/>
      <c r="B24189" s="90"/>
      <c r="C24189" s="90"/>
    </row>
    <row r="24190">
      <c r="A24190" s="101"/>
      <c r="B24190" s="90"/>
      <c r="C24190" s="90"/>
    </row>
    <row r="24191">
      <c r="A24191" s="101"/>
      <c r="B24191" s="90"/>
      <c r="C24191" s="90"/>
    </row>
    <row r="24192">
      <c r="A24192" s="101"/>
      <c r="B24192" s="90"/>
      <c r="C24192" s="90"/>
    </row>
    <row r="24193">
      <c r="A24193" s="101"/>
      <c r="B24193" s="90"/>
      <c r="C24193" s="90"/>
    </row>
    <row r="24194">
      <c r="A24194" s="101"/>
      <c r="B24194" s="90"/>
      <c r="C24194" s="90"/>
    </row>
    <row r="24195">
      <c r="A24195" s="101"/>
      <c r="B24195" s="90"/>
      <c r="C24195" s="90"/>
    </row>
    <row r="24196">
      <c r="A24196" s="101"/>
      <c r="B24196" s="90"/>
      <c r="C24196" s="90"/>
    </row>
    <row r="24197">
      <c r="A24197" s="101"/>
      <c r="B24197" s="90"/>
      <c r="C24197" s="90"/>
    </row>
    <row r="24198">
      <c r="A24198" s="101"/>
      <c r="B24198" s="90"/>
      <c r="C24198" s="90"/>
    </row>
    <row r="24199">
      <c r="A24199" s="101"/>
      <c r="B24199" s="90"/>
      <c r="C24199" s="90"/>
    </row>
    <row r="24200">
      <c r="A24200" s="101"/>
      <c r="B24200" s="90"/>
      <c r="C24200" s="90"/>
    </row>
    <row r="24201">
      <c r="A24201" s="101"/>
      <c r="B24201" s="90"/>
      <c r="C24201" s="90"/>
    </row>
    <row r="24202">
      <c r="A24202" s="101"/>
      <c r="B24202" s="90"/>
      <c r="C24202" s="90"/>
    </row>
    <row r="24203">
      <c r="A24203" s="101"/>
      <c r="B24203" s="90"/>
      <c r="C24203" s="90"/>
    </row>
    <row r="24204">
      <c r="A24204" s="101"/>
      <c r="B24204" s="90"/>
      <c r="C24204" s="90"/>
    </row>
    <row r="24205">
      <c r="A24205" s="101"/>
      <c r="B24205" s="90"/>
      <c r="C24205" s="90"/>
    </row>
    <row r="24206">
      <c r="A24206" s="101"/>
      <c r="B24206" s="90"/>
      <c r="C24206" s="90"/>
    </row>
    <row r="24207">
      <c r="A24207" s="101"/>
      <c r="B24207" s="90"/>
      <c r="C24207" s="90"/>
    </row>
    <row r="24208">
      <c r="A24208" s="101"/>
      <c r="B24208" s="90"/>
      <c r="C24208" s="90"/>
    </row>
    <row r="24209">
      <c r="A24209" s="101"/>
      <c r="B24209" s="90"/>
      <c r="C24209" s="90"/>
    </row>
    <row r="24210">
      <c r="A24210" s="101"/>
      <c r="B24210" s="90"/>
      <c r="C24210" s="90"/>
    </row>
    <row r="24211">
      <c r="A24211" s="101"/>
      <c r="B24211" s="90"/>
      <c r="C24211" s="90"/>
    </row>
    <row r="24212">
      <c r="A24212" s="101"/>
      <c r="B24212" s="90"/>
      <c r="C24212" s="90"/>
    </row>
    <row r="24213">
      <c r="A24213" s="101"/>
      <c r="B24213" s="90"/>
      <c r="C24213" s="90"/>
    </row>
    <row r="24214">
      <c r="A24214" s="101"/>
      <c r="B24214" s="90"/>
      <c r="C24214" s="90"/>
    </row>
    <row r="24215">
      <c r="A24215" s="101"/>
      <c r="B24215" s="90"/>
      <c r="C24215" s="90"/>
    </row>
    <row r="24216">
      <c r="A24216" s="101"/>
      <c r="B24216" s="90"/>
      <c r="C24216" s="90"/>
    </row>
    <row r="24217">
      <c r="A24217" s="101"/>
      <c r="B24217" s="90"/>
      <c r="C24217" s="90"/>
    </row>
    <row r="24218">
      <c r="A24218" s="101"/>
      <c r="B24218" s="90"/>
      <c r="C24218" s="90"/>
    </row>
    <row r="24219">
      <c r="A24219" s="101"/>
      <c r="B24219" s="90"/>
      <c r="C24219" s="90"/>
    </row>
    <row r="24220">
      <c r="A24220" s="101"/>
      <c r="B24220" s="90"/>
      <c r="C24220" s="90"/>
    </row>
    <row r="24221">
      <c r="A24221" s="101"/>
      <c r="B24221" s="90"/>
      <c r="C24221" s="90"/>
    </row>
    <row r="24222">
      <c r="A24222" s="101"/>
      <c r="B24222" s="90"/>
      <c r="C24222" s="90"/>
    </row>
    <row r="24223">
      <c r="A24223" s="101"/>
      <c r="B24223" s="90"/>
      <c r="C24223" s="90"/>
    </row>
    <row r="24224">
      <c r="A24224" s="101"/>
      <c r="B24224" s="90"/>
      <c r="C24224" s="90"/>
    </row>
    <row r="24225">
      <c r="A24225" s="101"/>
      <c r="B24225" s="90"/>
      <c r="C24225" s="90"/>
    </row>
    <row r="24226">
      <c r="A24226" s="101"/>
      <c r="B24226" s="90"/>
      <c r="C24226" s="90"/>
    </row>
    <row r="24227">
      <c r="A24227" s="101"/>
      <c r="B24227" s="90"/>
      <c r="C24227" s="90"/>
    </row>
    <row r="24228">
      <c r="A24228" s="101"/>
      <c r="B24228" s="90"/>
      <c r="C24228" s="90"/>
    </row>
    <row r="24229">
      <c r="A24229" s="101"/>
      <c r="B24229" s="90"/>
      <c r="C24229" s="90"/>
    </row>
    <row r="24230">
      <c r="A24230" s="101"/>
      <c r="B24230" s="90"/>
      <c r="C24230" s="90"/>
    </row>
    <row r="24231">
      <c r="A24231" s="101"/>
      <c r="B24231" s="90"/>
      <c r="C24231" s="90"/>
    </row>
    <row r="24232">
      <c r="A24232" s="101"/>
      <c r="B24232" s="90"/>
      <c r="C24232" s="90"/>
    </row>
    <row r="24233">
      <c r="A24233" s="101"/>
      <c r="B24233" s="90"/>
      <c r="C24233" s="90"/>
    </row>
    <row r="24234">
      <c r="A24234" s="101"/>
      <c r="B24234" s="90"/>
      <c r="C24234" s="90"/>
    </row>
    <row r="24235">
      <c r="A24235" s="101"/>
      <c r="B24235" s="90"/>
      <c r="C24235" s="90"/>
    </row>
    <row r="24236">
      <c r="A24236" s="101"/>
      <c r="B24236" s="90"/>
      <c r="C24236" s="90"/>
    </row>
    <row r="24237">
      <c r="A24237" s="101"/>
      <c r="B24237" s="90"/>
      <c r="C24237" s="90"/>
    </row>
    <row r="24238">
      <c r="A24238" s="101"/>
      <c r="B24238" s="90"/>
      <c r="C24238" s="90"/>
    </row>
    <row r="24239">
      <c r="A24239" s="101"/>
      <c r="B24239" s="90"/>
      <c r="C24239" s="90"/>
    </row>
    <row r="24240">
      <c r="A24240" s="101"/>
      <c r="B24240" s="90"/>
      <c r="C24240" s="90"/>
    </row>
    <row r="24241">
      <c r="A24241" s="101"/>
      <c r="B24241" s="90"/>
      <c r="C24241" s="90"/>
    </row>
    <row r="24242">
      <c r="A24242" s="101"/>
      <c r="B24242" s="90"/>
      <c r="C24242" s="90"/>
    </row>
    <row r="24243">
      <c r="A24243" s="101"/>
      <c r="B24243" s="90"/>
      <c r="C24243" s="90"/>
    </row>
    <row r="24244">
      <c r="A24244" s="101"/>
      <c r="B24244" s="90"/>
      <c r="C24244" s="90"/>
    </row>
    <row r="24245">
      <c r="A24245" s="101"/>
      <c r="B24245" s="90"/>
      <c r="C24245" s="90"/>
    </row>
    <row r="24246">
      <c r="A24246" s="101"/>
      <c r="B24246" s="90"/>
      <c r="C24246" s="90"/>
    </row>
    <row r="24247">
      <c r="A24247" s="101"/>
      <c r="B24247" s="90"/>
      <c r="C24247" s="90"/>
    </row>
    <row r="24248">
      <c r="A24248" s="101"/>
      <c r="B24248" s="90"/>
      <c r="C24248" s="90"/>
    </row>
    <row r="24249">
      <c r="A24249" s="101"/>
      <c r="B24249" s="90"/>
      <c r="C24249" s="90"/>
    </row>
    <row r="24250">
      <c r="A24250" s="101"/>
      <c r="B24250" s="90"/>
      <c r="C24250" s="90"/>
    </row>
    <row r="24251">
      <c r="A24251" s="101"/>
      <c r="B24251" s="90"/>
      <c r="C24251" s="90"/>
    </row>
    <row r="24252">
      <c r="A24252" s="101"/>
      <c r="B24252" s="90"/>
      <c r="C24252" s="90"/>
    </row>
    <row r="24253">
      <c r="A24253" s="101"/>
      <c r="B24253" s="90"/>
      <c r="C24253" s="90"/>
    </row>
    <row r="24254">
      <c r="A24254" s="101"/>
      <c r="B24254" s="90"/>
      <c r="C24254" s="90"/>
    </row>
    <row r="24255">
      <c r="A24255" s="101"/>
      <c r="B24255" s="90"/>
      <c r="C24255" s="90"/>
    </row>
    <row r="24256">
      <c r="A24256" s="101"/>
      <c r="B24256" s="90"/>
      <c r="C24256" s="90"/>
    </row>
    <row r="24257">
      <c r="A24257" s="101"/>
      <c r="B24257" s="90"/>
      <c r="C24257" s="90"/>
    </row>
    <row r="24258">
      <c r="A24258" s="101"/>
      <c r="B24258" s="90"/>
      <c r="C24258" s="90"/>
    </row>
    <row r="24259">
      <c r="A24259" s="101"/>
      <c r="B24259" s="90"/>
      <c r="C24259" s="90"/>
    </row>
    <row r="24260">
      <c r="A24260" s="101"/>
      <c r="B24260" s="90"/>
      <c r="C24260" s="90"/>
    </row>
    <row r="24261">
      <c r="A24261" s="101"/>
      <c r="B24261" s="90"/>
      <c r="C24261" s="90"/>
    </row>
    <row r="24262">
      <c r="A24262" s="101"/>
      <c r="B24262" s="90"/>
      <c r="C24262" s="90"/>
    </row>
    <row r="24263">
      <c r="A24263" s="101"/>
      <c r="B24263" s="90"/>
      <c r="C24263" s="90"/>
    </row>
    <row r="24264">
      <c r="A24264" s="101"/>
      <c r="B24264" s="90"/>
      <c r="C24264" s="90"/>
    </row>
    <row r="24265">
      <c r="A24265" s="101"/>
      <c r="B24265" s="90"/>
      <c r="C24265" s="90"/>
    </row>
    <row r="24266">
      <c r="A24266" s="101"/>
      <c r="B24266" s="90"/>
      <c r="C24266" s="90"/>
    </row>
    <row r="24267">
      <c r="A24267" s="101"/>
      <c r="B24267" s="90"/>
      <c r="C24267" s="90"/>
    </row>
    <row r="24268">
      <c r="A24268" s="101"/>
      <c r="B24268" s="90"/>
      <c r="C24268" s="90"/>
    </row>
    <row r="24269">
      <c r="A24269" s="101"/>
      <c r="B24269" s="90"/>
      <c r="C24269" s="90"/>
    </row>
    <row r="24270">
      <c r="A24270" s="101"/>
      <c r="B24270" s="90"/>
      <c r="C24270" s="90"/>
    </row>
    <row r="24271">
      <c r="A24271" s="101"/>
      <c r="B24271" s="90"/>
      <c r="C24271" s="90"/>
    </row>
    <row r="24272">
      <c r="A24272" s="101"/>
      <c r="B24272" s="90"/>
      <c r="C24272" s="90"/>
    </row>
    <row r="24273">
      <c r="A24273" s="101"/>
      <c r="B24273" s="90"/>
      <c r="C24273" s="90"/>
    </row>
    <row r="24274">
      <c r="A24274" s="101"/>
      <c r="B24274" s="90"/>
      <c r="C24274" s="90"/>
    </row>
    <row r="24275">
      <c r="A24275" s="101"/>
      <c r="B24275" s="90"/>
      <c r="C24275" s="90"/>
    </row>
    <row r="24276">
      <c r="A24276" s="101"/>
      <c r="B24276" s="90"/>
      <c r="C24276" s="90"/>
    </row>
    <row r="24277">
      <c r="A24277" s="101"/>
      <c r="B24277" s="90"/>
      <c r="C24277" s="90"/>
    </row>
    <row r="24278">
      <c r="A24278" s="101"/>
      <c r="B24278" s="90"/>
      <c r="C24278" s="90"/>
    </row>
    <row r="24279">
      <c r="A24279" s="101"/>
      <c r="B24279" s="90"/>
      <c r="C24279" s="90"/>
    </row>
    <row r="24280">
      <c r="A24280" s="101"/>
      <c r="B24280" s="90"/>
      <c r="C24280" s="90"/>
    </row>
    <row r="24281">
      <c r="A24281" s="101"/>
      <c r="B24281" s="90"/>
      <c r="C24281" s="90"/>
    </row>
    <row r="24282">
      <c r="A24282" s="101"/>
      <c r="B24282" s="90"/>
      <c r="C24282" s="90"/>
    </row>
    <row r="24283">
      <c r="A24283" s="101"/>
      <c r="B24283" s="90"/>
      <c r="C24283" s="90"/>
    </row>
    <row r="24284">
      <c r="A24284" s="101"/>
      <c r="B24284" s="90"/>
      <c r="C24284" s="90"/>
    </row>
    <row r="24285">
      <c r="A24285" s="101"/>
      <c r="B24285" s="90"/>
      <c r="C24285" s="90"/>
    </row>
    <row r="24286">
      <c r="A24286" s="101"/>
      <c r="B24286" s="90"/>
      <c r="C24286" s="90"/>
    </row>
    <row r="24287">
      <c r="A24287" s="101"/>
      <c r="B24287" s="90"/>
      <c r="C24287" s="90"/>
    </row>
    <row r="24288">
      <c r="A24288" s="101"/>
      <c r="B24288" s="90"/>
      <c r="C24288" s="90"/>
    </row>
    <row r="24289">
      <c r="A24289" s="101"/>
      <c r="B24289" s="90"/>
      <c r="C24289" s="90"/>
    </row>
    <row r="24290">
      <c r="A24290" s="101"/>
      <c r="B24290" s="90"/>
      <c r="C24290" s="90"/>
    </row>
    <row r="24291">
      <c r="A24291" s="101"/>
      <c r="B24291" s="90"/>
      <c r="C24291" s="90"/>
    </row>
    <row r="24292">
      <c r="A24292" s="101"/>
      <c r="B24292" s="90"/>
      <c r="C24292" s="90"/>
    </row>
    <row r="24293">
      <c r="A24293" s="101"/>
      <c r="B24293" s="90"/>
      <c r="C24293" s="90"/>
    </row>
    <row r="24294">
      <c r="A24294" s="101"/>
      <c r="B24294" s="90"/>
      <c r="C24294" s="90"/>
    </row>
    <row r="24295">
      <c r="A24295" s="101"/>
      <c r="B24295" s="90"/>
      <c r="C24295" s="90"/>
    </row>
    <row r="24296">
      <c r="A24296" s="101"/>
      <c r="B24296" s="90"/>
      <c r="C24296" s="90"/>
    </row>
    <row r="24297">
      <c r="A24297" s="101"/>
      <c r="B24297" s="90"/>
      <c r="C24297" s="90"/>
    </row>
    <row r="24298">
      <c r="A24298" s="101"/>
      <c r="B24298" s="90"/>
      <c r="C24298" s="90"/>
    </row>
    <row r="24299">
      <c r="A24299" s="101"/>
      <c r="B24299" s="90"/>
      <c r="C24299" s="90"/>
    </row>
    <row r="24300">
      <c r="A24300" s="101"/>
      <c r="B24300" s="90"/>
      <c r="C24300" s="90"/>
    </row>
    <row r="24301">
      <c r="A24301" s="101"/>
      <c r="B24301" s="90"/>
      <c r="C24301" s="90"/>
    </row>
    <row r="24302">
      <c r="A24302" s="101"/>
      <c r="B24302" s="90"/>
      <c r="C24302" s="90"/>
    </row>
    <row r="24303">
      <c r="A24303" s="101"/>
      <c r="B24303" s="90"/>
      <c r="C24303" s="90"/>
    </row>
    <row r="24304">
      <c r="A24304" s="101"/>
      <c r="B24304" s="90"/>
      <c r="C24304" s="90"/>
    </row>
    <row r="24305">
      <c r="A24305" s="101"/>
      <c r="B24305" s="90"/>
      <c r="C24305" s="90"/>
    </row>
    <row r="24306">
      <c r="A24306" s="101"/>
      <c r="B24306" s="90"/>
      <c r="C24306" s="90"/>
    </row>
    <row r="24307">
      <c r="A24307" s="101"/>
      <c r="B24307" s="90"/>
      <c r="C24307" s="90"/>
    </row>
    <row r="24308">
      <c r="A24308" s="101"/>
      <c r="B24308" s="90"/>
      <c r="C24308" s="90"/>
    </row>
    <row r="24309">
      <c r="A24309" s="101"/>
      <c r="B24309" s="90"/>
      <c r="C24309" s="90"/>
    </row>
    <row r="24310">
      <c r="A24310" s="101"/>
      <c r="B24310" s="90"/>
      <c r="C24310" s="90"/>
    </row>
    <row r="24311">
      <c r="A24311" s="101"/>
      <c r="B24311" s="90"/>
      <c r="C24311" s="90"/>
    </row>
    <row r="24312">
      <c r="A24312" s="101"/>
      <c r="B24312" s="90"/>
      <c r="C24312" s="90"/>
    </row>
    <row r="24313">
      <c r="A24313" s="101"/>
      <c r="B24313" s="90"/>
      <c r="C24313" s="90"/>
    </row>
    <row r="24314">
      <c r="A24314" s="101"/>
      <c r="B24314" s="90"/>
      <c r="C24314" s="90"/>
    </row>
    <row r="24315">
      <c r="A24315" s="101"/>
      <c r="B24315" s="90"/>
      <c r="C24315" s="90"/>
    </row>
    <row r="24316">
      <c r="A24316" s="101"/>
      <c r="B24316" s="90"/>
      <c r="C24316" s="90"/>
    </row>
    <row r="24317">
      <c r="A24317" s="101"/>
      <c r="B24317" s="90"/>
      <c r="C24317" s="90"/>
    </row>
    <row r="24318">
      <c r="A24318" s="101"/>
      <c r="B24318" s="90"/>
      <c r="C24318" s="90"/>
    </row>
    <row r="24319">
      <c r="A24319" s="101"/>
      <c r="B24319" s="90"/>
      <c r="C24319" s="90"/>
    </row>
    <row r="24320">
      <c r="A24320" s="101"/>
      <c r="B24320" s="90"/>
      <c r="C24320" s="90"/>
    </row>
    <row r="24321">
      <c r="A24321" s="101"/>
      <c r="B24321" s="90"/>
      <c r="C24321" s="90"/>
    </row>
    <row r="24322">
      <c r="A24322" s="101"/>
      <c r="B24322" s="90"/>
      <c r="C24322" s="90"/>
    </row>
    <row r="24323">
      <c r="A24323" s="101"/>
      <c r="B24323" s="90"/>
      <c r="C24323" s="90"/>
    </row>
    <row r="24324">
      <c r="A24324" s="101"/>
      <c r="B24324" s="90"/>
      <c r="C24324" s="90"/>
    </row>
    <row r="24325">
      <c r="A24325" s="101"/>
      <c r="B24325" s="90"/>
      <c r="C24325" s="90"/>
    </row>
    <row r="24326">
      <c r="A24326" s="101"/>
      <c r="B24326" s="90"/>
      <c r="C24326" s="90"/>
    </row>
    <row r="24327">
      <c r="A24327" s="101"/>
      <c r="B24327" s="90"/>
      <c r="C24327" s="90"/>
    </row>
    <row r="24328">
      <c r="A24328" s="101"/>
      <c r="B24328" s="90"/>
      <c r="C24328" s="90"/>
    </row>
    <row r="24329">
      <c r="A24329" s="101"/>
      <c r="B24329" s="90"/>
      <c r="C24329" s="90"/>
    </row>
    <row r="24330">
      <c r="A24330" s="101"/>
      <c r="B24330" s="90"/>
      <c r="C24330" s="90"/>
    </row>
    <row r="24331">
      <c r="A24331" s="101"/>
      <c r="B24331" s="90"/>
      <c r="C24331" s="90"/>
    </row>
    <row r="24332">
      <c r="A24332" s="101"/>
      <c r="B24332" s="90"/>
      <c r="C24332" s="90"/>
    </row>
    <row r="24333">
      <c r="A24333" s="101"/>
      <c r="B24333" s="90"/>
      <c r="C24333" s="90"/>
    </row>
    <row r="24334">
      <c r="A24334" s="101"/>
      <c r="B24334" s="90"/>
      <c r="C24334" s="90"/>
    </row>
    <row r="24335">
      <c r="A24335" s="101"/>
      <c r="B24335" s="90"/>
      <c r="C24335" s="90"/>
    </row>
    <row r="24336">
      <c r="A24336" s="101"/>
      <c r="B24336" s="90"/>
      <c r="C24336" s="90"/>
    </row>
    <row r="24337">
      <c r="A24337" s="101"/>
      <c r="B24337" s="90"/>
      <c r="C24337" s="90"/>
    </row>
    <row r="24338">
      <c r="A24338" s="101"/>
      <c r="B24338" s="90"/>
      <c r="C24338" s="90"/>
    </row>
    <row r="24339">
      <c r="A24339" s="101"/>
      <c r="B24339" s="90"/>
      <c r="C24339" s="90"/>
    </row>
    <row r="24340">
      <c r="A24340" s="101"/>
      <c r="B24340" s="90"/>
      <c r="C24340" s="90"/>
    </row>
    <row r="24341">
      <c r="A24341" s="101"/>
      <c r="B24341" s="90"/>
      <c r="C24341" s="90"/>
    </row>
    <row r="24342">
      <c r="A24342" s="101"/>
      <c r="B24342" s="90"/>
      <c r="C24342" s="90"/>
    </row>
    <row r="24343">
      <c r="A24343" s="101"/>
      <c r="B24343" s="90"/>
      <c r="C24343" s="90"/>
    </row>
    <row r="24344">
      <c r="A24344" s="101"/>
      <c r="B24344" s="90"/>
      <c r="C24344" s="90"/>
    </row>
    <row r="24345">
      <c r="A24345" s="101"/>
      <c r="B24345" s="90"/>
      <c r="C24345" s="90"/>
    </row>
    <row r="24346">
      <c r="A24346" s="101"/>
      <c r="B24346" s="90"/>
      <c r="C24346" s="90"/>
    </row>
    <row r="24347">
      <c r="A24347" s="101"/>
      <c r="B24347" s="90"/>
      <c r="C24347" s="90"/>
    </row>
    <row r="24348">
      <c r="A24348" s="101"/>
      <c r="B24348" s="90"/>
      <c r="C24348" s="90"/>
    </row>
    <row r="24349">
      <c r="A24349" s="101"/>
      <c r="B24349" s="90"/>
      <c r="C24349" s="90"/>
    </row>
    <row r="24350">
      <c r="A24350" s="101"/>
      <c r="B24350" s="90"/>
      <c r="C24350" s="90"/>
    </row>
    <row r="24351">
      <c r="A24351" s="101"/>
      <c r="B24351" s="90"/>
      <c r="C24351" s="90"/>
    </row>
    <row r="24352">
      <c r="A24352" s="101"/>
      <c r="B24352" s="90"/>
      <c r="C24352" s="90"/>
    </row>
    <row r="24353">
      <c r="A24353" s="101"/>
      <c r="B24353" s="90"/>
      <c r="C24353" s="90"/>
    </row>
    <row r="24354">
      <c r="A24354" s="101"/>
      <c r="B24354" s="90"/>
      <c r="C24354" s="90"/>
    </row>
    <row r="24355">
      <c r="A24355" s="101"/>
      <c r="B24355" s="90"/>
      <c r="C24355" s="90"/>
    </row>
    <row r="24356">
      <c r="A24356" s="101"/>
      <c r="B24356" s="90"/>
      <c r="C24356" s="90"/>
    </row>
    <row r="24357">
      <c r="A24357" s="101"/>
      <c r="B24357" s="90"/>
      <c r="C24357" s="90"/>
    </row>
    <row r="24358">
      <c r="A24358" s="101"/>
      <c r="B24358" s="90"/>
      <c r="C24358" s="90"/>
    </row>
    <row r="24359">
      <c r="A24359" s="101"/>
      <c r="B24359" s="90"/>
      <c r="C24359" s="90"/>
    </row>
    <row r="24360">
      <c r="A24360" s="101"/>
      <c r="B24360" s="90"/>
      <c r="C24360" s="90"/>
    </row>
    <row r="24361">
      <c r="A24361" s="101"/>
      <c r="B24361" s="90"/>
      <c r="C24361" s="90"/>
    </row>
    <row r="24362">
      <c r="A24362" s="101"/>
      <c r="B24362" s="90"/>
      <c r="C24362" s="90"/>
    </row>
    <row r="24363">
      <c r="A24363" s="101"/>
      <c r="B24363" s="90"/>
      <c r="C24363" s="90"/>
    </row>
    <row r="24364">
      <c r="A24364" s="101"/>
      <c r="B24364" s="90"/>
      <c r="C24364" s="90"/>
    </row>
    <row r="24365">
      <c r="A24365" s="101"/>
      <c r="B24365" s="90"/>
      <c r="C24365" s="90"/>
    </row>
    <row r="24366">
      <c r="A24366" s="101"/>
      <c r="B24366" s="90"/>
      <c r="C24366" s="90"/>
    </row>
    <row r="24367">
      <c r="A24367" s="101"/>
      <c r="B24367" s="90"/>
      <c r="C24367" s="90"/>
    </row>
    <row r="24368">
      <c r="A24368" s="101"/>
      <c r="B24368" s="90"/>
      <c r="C24368" s="90"/>
    </row>
    <row r="24369">
      <c r="A24369" s="101"/>
      <c r="B24369" s="90"/>
      <c r="C24369" s="90"/>
    </row>
    <row r="24370">
      <c r="A24370" s="101"/>
      <c r="B24370" s="90"/>
      <c r="C24370" s="90"/>
    </row>
    <row r="24371">
      <c r="A24371" s="101"/>
      <c r="B24371" s="90"/>
      <c r="C24371" s="90"/>
    </row>
    <row r="24372">
      <c r="A24372" s="101"/>
      <c r="B24372" s="90"/>
      <c r="C24372" s="90"/>
    </row>
    <row r="24373">
      <c r="A24373" s="101"/>
      <c r="B24373" s="90"/>
      <c r="C24373" s="90"/>
    </row>
    <row r="24374">
      <c r="A24374" s="101"/>
      <c r="B24374" s="90"/>
      <c r="C24374" s="90"/>
    </row>
    <row r="24375">
      <c r="A24375" s="101"/>
      <c r="B24375" s="90"/>
      <c r="C24375" s="90"/>
    </row>
    <row r="24376">
      <c r="A24376" s="101"/>
      <c r="B24376" s="90"/>
      <c r="C24376" s="90"/>
    </row>
    <row r="24377">
      <c r="A24377" s="101"/>
      <c r="B24377" s="90"/>
      <c r="C24377" s="90"/>
    </row>
    <row r="24378">
      <c r="A24378" s="101"/>
      <c r="B24378" s="90"/>
      <c r="C24378" s="90"/>
    </row>
    <row r="24379">
      <c r="A24379" s="101"/>
      <c r="B24379" s="90"/>
      <c r="C24379" s="90"/>
    </row>
    <row r="24380">
      <c r="A24380" s="101"/>
      <c r="B24380" s="90"/>
      <c r="C24380" s="90"/>
    </row>
    <row r="24381">
      <c r="A24381" s="101"/>
      <c r="B24381" s="90"/>
      <c r="C24381" s="90"/>
    </row>
    <row r="24382">
      <c r="A24382" s="101"/>
      <c r="B24382" s="90"/>
      <c r="C24382" s="90"/>
    </row>
    <row r="24383">
      <c r="A24383" s="101"/>
      <c r="B24383" s="90"/>
      <c r="C24383" s="90"/>
    </row>
    <row r="24384">
      <c r="A24384" s="101"/>
      <c r="B24384" s="90"/>
      <c r="C24384" s="90"/>
    </row>
    <row r="24385">
      <c r="A24385" s="101"/>
      <c r="B24385" s="90"/>
      <c r="C24385" s="90"/>
    </row>
    <row r="24386">
      <c r="A24386" s="101"/>
      <c r="B24386" s="90"/>
      <c r="C24386" s="90"/>
    </row>
    <row r="24387">
      <c r="A24387" s="101"/>
      <c r="B24387" s="90"/>
      <c r="C24387" s="90"/>
    </row>
    <row r="24388">
      <c r="A24388" s="101"/>
      <c r="B24388" s="90"/>
      <c r="C24388" s="90"/>
    </row>
    <row r="24389">
      <c r="A24389" s="101"/>
      <c r="B24389" s="90"/>
      <c r="C24389" s="90"/>
    </row>
    <row r="24390">
      <c r="A24390" s="101"/>
      <c r="B24390" s="90"/>
      <c r="C24390" s="90"/>
    </row>
    <row r="24391">
      <c r="A24391" s="101"/>
      <c r="B24391" s="90"/>
      <c r="C24391" s="90"/>
    </row>
    <row r="24392">
      <c r="A24392" s="101"/>
      <c r="B24392" s="90"/>
      <c r="C24392" s="90"/>
    </row>
    <row r="24393">
      <c r="A24393" s="101"/>
      <c r="B24393" s="90"/>
      <c r="C24393" s="90"/>
    </row>
    <row r="24394">
      <c r="A24394" s="101"/>
      <c r="B24394" s="90"/>
      <c r="C24394" s="90"/>
    </row>
    <row r="24395">
      <c r="A24395" s="101"/>
      <c r="B24395" s="90"/>
      <c r="C24395" s="90"/>
    </row>
    <row r="24396">
      <c r="A24396" s="101"/>
      <c r="B24396" s="90"/>
      <c r="C24396" s="90"/>
    </row>
    <row r="24397">
      <c r="A24397" s="101"/>
      <c r="B24397" s="90"/>
      <c r="C24397" s="90"/>
    </row>
    <row r="24398">
      <c r="A24398" s="101"/>
      <c r="B24398" s="90"/>
      <c r="C24398" s="90"/>
    </row>
    <row r="24399">
      <c r="A24399" s="101"/>
      <c r="B24399" s="90"/>
      <c r="C24399" s="90"/>
    </row>
    <row r="24400">
      <c r="A24400" s="101"/>
      <c r="B24400" s="90"/>
      <c r="C24400" s="90"/>
    </row>
    <row r="24401">
      <c r="A24401" s="101"/>
      <c r="B24401" s="90"/>
      <c r="C24401" s="90"/>
    </row>
    <row r="24402">
      <c r="A24402" s="101"/>
      <c r="B24402" s="90"/>
      <c r="C24402" s="90"/>
    </row>
    <row r="24403">
      <c r="A24403" s="101"/>
      <c r="B24403" s="90"/>
      <c r="C24403" s="90"/>
    </row>
    <row r="24404">
      <c r="A24404" s="101"/>
      <c r="B24404" s="90"/>
      <c r="C24404" s="90"/>
    </row>
    <row r="24405">
      <c r="A24405" s="101"/>
      <c r="B24405" s="90"/>
      <c r="C24405" s="90"/>
    </row>
    <row r="24406">
      <c r="A24406" s="101"/>
      <c r="B24406" s="90"/>
      <c r="C24406" s="90"/>
    </row>
    <row r="24407">
      <c r="A24407" s="101"/>
      <c r="B24407" s="90"/>
      <c r="C24407" s="90"/>
    </row>
    <row r="24408">
      <c r="A24408" s="101"/>
      <c r="B24408" s="90"/>
      <c r="C24408" s="90"/>
    </row>
    <row r="24409">
      <c r="A24409" s="101"/>
      <c r="B24409" s="90"/>
      <c r="C24409" s="90"/>
    </row>
    <row r="24410">
      <c r="A24410" s="101"/>
      <c r="B24410" s="90"/>
      <c r="C24410" s="90"/>
    </row>
    <row r="24411">
      <c r="A24411" s="101"/>
      <c r="B24411" s="90"/>
      <c r="C24411" s="90"/>
    </row>
    <row r="24412">
      <c r="A24412" s="101"/>
      <c r="B24412" s="90"/>
      <c r="C24412" s="90"/>
    </row>
    <row r="24413">
      <c r="A24413" s="101"/>
      <c r="B24413" s="90"/>
      <c r="C24413" s="90"/>
    </row>
    <row r="24414">
      <c r="A24414" s="101"/>
      <c r="B24414" s="90"/>
      <c r="C24414" s="90"/>
    </row>
    <row r="24415">
      <c r="A24415" s="101"/>
      <c r="B24415" s="90"/>
      <c r="C24415" s="90"/>
    </row>
    <row r="24416">
      <c r="A24416" s="101"/>
      <c r="B24416" s="90"/>
      <c r="C24416" s="90"/>
    </row>
    <row r="24417">
      <c r="A24417" s="101"/>
      <c r="B24417" s="90"/>
      <c r="C24417" s="90"/>
    </row>
    <row r="24418">
      <c r="A24418" s="101"/>
      <c r="B24418" s="90"/>
      <c r="C24418" s="90"/>
    </row>
    <row r="24419">
      <c r="A24419" s="101"/>
      <c r="B24419" s="90"/>
      <c r="C24419" s="90"/>
    </row>
    <row r="24420">
      <c r="A24420" s="101"/>
      <c r="B24420" s="90"/>
      <c r="C24420" s="90"/>
    </row>
    <row r="24421">
      <c r="A24421" s="101"/>
      <c r="B24421" s="90"/>
      <c r="C24421" s="90"/>
    </row>
    <row r="24422">
      <c r="A24422" s="101"/>
      <c r="B24422" s="90"/>
      <c r="C24422" s="90"/>
    </row>
    <row r="24423">
      <c r="A24423" s="101"/>
      <c r="B24423" s="90"/>
      <c r="C24423" s="90"/>
    </row>
    <row r="24424">
      <c r="A24424" s="101"/>
      <c r="B24424" s="90"/>
      <c r="C24424" s="90"/>
    </row>
    <row r="24425">
      <c r="A24425" s="101"/>
      <c r="B24425" s="90"/>
      <c r="C24425" s="90"/>
    </row>
    <row r="24426">
      <c r="A24426" s="101"/>
      <c r="B24426" s="90"/>
      <c r="C24426" s="90"/>
    </row>
    <row r="24427">
      <c r="A24427" s="101"/>
      <c r="B24427" s="90"/>
      <c r="C24427" s="90"/>
    </row>
    <row r="24428">
      <c r="A24428" s="101"/>
      <c r="B24428" s="90"/>
      <c r="C24428" s="90"/>
    </row>
    <row r="24429">
      <c r="A24429" s="101"/>
      <c r="B24429" s="90"/>
      <c r="C24429" s="90"/>
    </row>
    <row r="24430">
      <c r="A24430" s="101"/>
      <c r="B24430" s="90"/>
      <c r="C24430" s="90"/>
    </row>
    <row r="24431">
      <c r="A24431" s="101"/>
      <c r="B24431" s="90"/>
      <c r="C24431" s="90"/>
    </row>
    <row r="24432">
      <c r="A24432" s="101"/>
      <c r="B24432" s="90"/>
      <c r="C24432" s="90"/>
    </row>
    <row r="24433">
      <c r="A24433" s="101"/>
      <c r="B24433" s="90"/>
      <c r="C24433" s="90"/>
    </row>
    <row r="24434">
      <c r="A24434" s="101"/>
      <c r="B24434" s="90"/>
      <c r="C24434" s="90"/>
    </row>
    <row r="24435">
      <c r="A24435" s="101"/>
      <c r="B24435" s="90"/>
      <c r="C24435" s="90"/>
    </row>
    <row r="24436">
      <c r="A24436" s="101"/>
      <c r="B24436" s="90"/>
      <c r="C24436" s="90"/>
    </row>
    <row r="24437">
      <c r="A24437" s="101"/>
      <c r="B24437" s="90"/>
      <c r="C24437" s="90"/>
    </row>
    <row r="24438">
      <c r="A24438" s="101"/>
      <c r="B24438" s="90"/>
      <c r="C24438" s="90"/>
    </row>
    <row r="24439">
      <c r="A24439" s="101"/>
      <c r="B24439" s="90"/>
      <c r="C24439" s="90"/>
    </row>
    <row r="24440">
      <c r="A24440" s="101"/>
      <c r="B24440" s="90"/>
      <c r="C24440" s="90"/>
    </row>
    <row r="24441">
      <c r="A24441" s="101"/>
      <c r="B24441" s="90"/>
      <c r="C24441" s="90"/>
    </row>
    <row r="24442">
      <c r="A24442" s="101"/>
      <c r="B24442" s="90"/>
      <c r="C24442" s="90"/>
    </row>
    <row r="24443">
      <c r="A24443" s="101"/>
      <c r="B24443" s="90"/>
      <c r="C24443" s="90"/>
    </row>
    <row r="24444">
      <c r="A24444" s="101"/>
      <c r="B24444" s="90"/>
      <c r="C24444" s="90"/>
    </row>
    <row r="24445">
      <c r="A24445" s="101"/>
      <c r="B24445" s="90"/>
      <c r="C24445" s="90"/>
    </row>
    <row r="24446">
      <c r="A24446" s="101"/>
      <c r="B24446" s="90"/>
      <c r="C24446" s="90"/>
    </row>
    <row r="24447">
      <c r="A24447" s="101"/>
      <c r="B24447" s="90"/>
      <c r="C24447" s="90"/>
    </row>
    <row r="24448">
      <c r="A24448" s="101"/>
      <c r="B24448" s="90"/>
      <c r="C24448" s="90"/>
    </row>
    <row r="24449">
      <c r="A24449" s="101"/>
      <c r="B24449" s="90"/>
      <c r="C24449" s="90"/>
    </row>
    <row r="24450">
      <c r="A24450" s="101"/>
      <c r="B24450" s="90"/>
      <c r="C24450" s="90"/>
    </row>
    <row r="24451">
      <c r="A24451" s="101"/>
      <c r="B24451" s="90"/>
      <c r="C24451" s="90"/>
    </row>
    <row r="24452">
      <c r="A24452" s="101"/>
      <c r="B24452" s="90"/>
      <c r="C24452" s="90"/>
    </row>
    <row r="24453">
      <c r="A24453" s="101"/>
      <c r="B24453" s="90"/>
      <c r="C24453" s="90"/>
    </row>
    <row r="24454">
      <c r="A24454" s="101"/>
      <c r="B24454" s="90"/>
      <c r="C24454" s="90"/>
    </row>
    <row r="24455">
      <c r="A24455" s="101"/>
      <c r="B24455" s="90"/>
      <c r="C24455" s="90"/>
    </row>
    <row r="24456">
      <c r="A24456" s="101"/>
      <c r="B24456" s="90"/>
      <c r="C24456" s="90"/>
    </row>
    <row r="24457">
      <c r="A24457" s="101"/>
      <c r="B24457" s="90"/>
      <c r="C24457" s="90"/>
    </row>
    <row r="24458">
      <c r="A24458" s="101"/>
      <c r="B24458" s="90"/>
      <c r="C24458" s="90"/>
    </row>
    <row r="24459">
      <c r="A24459" s="101"/>
      <c r="B24459" s="90"/>
      <c r="C24459" s="90"/>
    </row>
    <row r="24460">
      <c r="A24460" s="101"/>
      <c r="B24460" s="90"/>
      <c r="C24460" s="90"/>
    </row>
    <row r="24461">
      <c r="A24461" s="101"/>
      <c r="B24461" s="90"/>
      <c r="C24461" s="90"/>
    </row>
    <row r="24462">
      <c r="A24462" s="101"/>
      <c r="B24462" s="90"/>
      <c r="C24462" s="90"/>
    </row>
    <row r="24463">
      <c r="A24463" s="101"/>
      <c r="B24463" s="90"/>
      <c r="C24463" s="90"/>
    </row>
    <row r="24464">
      <c r="A24464" s="101"/>
      <c r="B24464" s="90"/>
      <c r="C24464" s="90"/>
    </row>
    <row r="24465">
      <c r="A24465" s="101"/>
      <c r="B24465" s="90"/>
      <c r="C24465" s="90"/>
    </row>
    <row r="24466">
      <c r="A24466" s="101"/>
      <c r="B24466" s="90"/>
      <c r="C24466" s="90"/>
    </row>
    <row r="24467">
      <c r="A24467" s="101"/>
      <c r="B24467" s="90"/>
      <c r="C24467" s="90"/>
    </row>
    <row r="24468">
      <c r="A24468" s="101"/>
      <c r="B24468" s="90"/>
      <c r="C24468" s="90"/>
    </row>
    <row r="24469">
      <c r="A24469" s="101"/>
      <c r="B24469" s="90"/>
      <c r="C24469" s="90"/>
    </row>
    <row r="24470">
      <c r="A24470" s="101"/>
      <c r="B24470" s="90"/>
      <c r="C24470" s="90"/>
    </row>
    <row r="24471">
      <c r="A24471" s="101"/>
      <c r="B24471" s="90"/>
      <c r="C24471" s="90"/>
    </row>
    <row r="24472">
      <c r="A24472" s="101"/>
      <c r="B24472" s="90"/>
      <c r="C24472" s="90"/>
    </row>
    <row r="24473">
      <c r="A24473" s="101"/>
      <c r="B24473" s="90"/>
      <c r="C24473" s="90"/>
    </row>
    <row r="24474">
      <c r="A24474" s="101"/>
      <c r="B24474" s="90"/>
      <c r="C24474" s="90"/>
    </row>
    <row r="24475">
      <c r="A24475" s="101"/>
      <c r="B24475" s="90"/>
      <c r="C24475" s="90"/>
    </row>
    <row r="24476">
      <c r="A24476" s="101"/>
      <c r="B24476" s="90"/>
      <c r="C24476" s="90"/>
    </row>
    <row r="24477">
      <c r="A24477" s="101"/>
      <c r="B24477" s="90"/>
      <c r="C24477" s="90"/>
    </row>
    <row r="24478">
      <c r="A24478" s="101"/>
      <c r="B24478" s="90"/>
      <c r="C24478" s="90"/>
    </row>
    <row r="24479">
      <c r="A24479" s="101"/>
      <c r="B24479" s="90"/>
      <c r="C24479" s="90"/>
    </row>
    <row r="24480">
      <c r="A24480" s="101"/>
      <c r="B24480" s="90"/>
      <c r="C24480" s="90"/>
    </row>
    <row r="24481">
      <c r="A24481" s="101"/>
      <c r="B24481" s="90"/>
      <c r="C24481" s="90"/>
    </row>
    <row r="24482">
      <c r="A24482" s="101"/>
      <c r="B24482" s="90"/>
      <c r="C24482" s="90"/>
    </row>
    <row r="24483">
      <c r="A24483" s="101"/>
      <c r="B24483" s="90"/>
      <c r="C24483" s="90"/>
    </row>
    <row r="24484">
      <c r="A24484" s="101"/>
      <c r="B24484" s="90"/>
      <c r="C24484" s="90"/>
    </row>
    <row r="24485">
      <c r="A24485" s="101"/>
      <c r="B24485" s="90"/>
      <c r="C24485" s="90"/>
    </row>
    <row r="24486">
      <c r="A24486" s="101"/>
      <c r="B24486" s="90"/>
      <c r="C24486" s="90"/>
    </row>
    <row r="24487">
      <c r="A24487" s="101"/>
      <c r="B24487" s="90"/>
      <c r="C24487" s="90"/>
    </row>
    <row r="24488">
      <c r="A24488" s="101"/>
      <c r="B24488" s="90"/>
      <c r="C24488" s="90"/>
    </row>
    <row r="24489">
      <c r="A24489" s="101"/>
      <c r="B24489" s="90"/>
      <c r="C24489" s="90"/>
    </row>
    <row r="24490">
      <c r="A24490" s="101"/>
      <c r="B24490" s="90"/>
      <c r="C24490" s="90"/>
    </row>
    <row r="24491">
      <c r="A24491" s="101"/>
      <c r="B24491" s="90"/>
      <c r="C24491" s="90"/>
    </row>
    <row r="24492">
      <c r="A24492" s="101"/>
      <c r="B24492" s="90"/>
      <c r="C24492" s="90"/>
    </row>
    <row r="24493">
      <c r="A24493" s="101"/>
      <c r="B24493" s="90"/>
      <c r="C24493" s="90"/>
    </row>
    <row r="24494">
      <c r="A24494" s="101"/>
      <c r="B24494" s="90"/>
      <c r="C24494" s="90"/>
    </row>
    <row r="24495">
      <c r="A24495" s="101"/>
      <c r="B24495" s="90"/>
      <c r="C24495" s="90"/>
    </row>
    <row r="24496">
      <c r="A24496" s="101"/>
      <c r="B24496" s="90"/>
      <c r="C24496" s="90"/>
    </row>
    <row r="24497">
      <c r="A24497" s="101"/>
      <c r="B24497" s="90"/>
      <c r="C24497" s="90"/>
    </row>
    <row r="24498">
      <c r="A24498" s="101"/>
      <c r="B24498" s="90"/>
      <c r="C24498" s="90"/>
    </row>
    <row r="24499">
      <c r="A24499" s="101"/>
      <c r="B24499" s="90"/>
      <c r="C24499" s="90"/>
    </row>
    <row r="24500">
      <c r="A24500" s="101"/>
      <c r="B24500" s="90"/>
      <c r="C24500" s="90"/>
    </row>
    <row r="24501">
      <c r="A24501" s="101"/>
      <c r="B24501" s="90"/>
      <c r="C24501" s="90"/>
    </row>
    <row r="24502">
      <c r="A24502" s="101"/>
      <c r="B24502" s="90"/>
      <c r="C24502" s="90"/>
    </row>
    <row r="24503">
      <c r="A24503" s="101"/>
      <c r="B24503" s="90"/>
      <c r="C24503" s="90"/>
    </row>
    <row r="24504">
      <c r="A24504" s="101"/>
      <c r="B24504" s="90"/>
      <c r="C24504" s="90"/>
    </row>
    <row r="24505">
      <c r="A24505" s="101"/>
      <c r="B24505" s="90"/>
      <c r="C24505" s="90"/>
    </row>
    <row r="24506">
      <c r="A24506" s="101"/>
      <c r="B24506" s="90"/>
      <c r="C24506" s="90"/>
    </row>
    <row r="24507">
      <c r="A24507" s="101"/>
      <c r="B24507" s="90"/>
      <c r="C24507" s="90"/>
    </row>
    <row r="24508">
      <c r="A24508" s="101"/>
      <c r="B24508" s="90"/>
      <c r="C24508" s="90"/>
    </row>
    <row r="24509">
      <c r="A24509" s="101"/>
      <c r="B24509" s="90"/>
      <c r="C24509" s="90"/>
    </row>
    <row r="24510">
      <c r="A24510" s="101"/>
      <c r="B24510" s="90"/>
      <c r="C24510" s="90"/>
    </row>
    <row r="24511">
      <c r="A24511" s="101"/>
      <c r="B24511" s="90"/>
      <c r="C24511" s="90"/>
    </row>
    <row r="24512">
      <c r="A24512" s="101"/>
      <c r="B24512" s="90"/>
      <c r="C24512" s="90"/>
    </row>
    <row r="24513">
      <c r="A24513" s="101"/>
      <c r="B24513" s="90"/>
      <c r="C24513" s="90"/>
    </row>
    <row r="24514">
      <c r="A24514" s="101"/>
      <c r="B24514" s="90"/>
      <c r="C24514" s="90"/>
    </row>
    <row r="24515">
      <c r="A24515" s="101"/>
      <c r="B24515" s="90"/>
      <c r="C24515" s="90"/>
    </row>
    <row r="24516">
      <c r="A24516" s="101"/>
      <c r="B24516" s="90"/>
      <c r="C24516" s="90"/>
    </row>
    <row r="24517">
      <c r="A24517" s="101"/>
      <c r="B24517" s="90"/>
      <c r="C24517" s="90"/>
    </row>
    <row r="24518">
      <c r="A24518" s="101"/>
      <c r="B24518" s="90"/>
      <c r="C24518" s="90"/>
    </row>
    <row r="24519">
      <c r="A24519" s="101"/>
      <c r="B24519" s="90"/>
      <c r="C24519" s="90"/>
    </row>
    <row r="24520">
      <c r="A24520" s="101"/>
      <c r="B24520" s="90"/>
      <c r="C24520" s="90"/>
    </row>
    <row r="24521">
      <c r="A24521" s="101"/>
      <c r="B24521" s="90"/>
      <c r="C24521" s="90"/>
    </row>
    <row r="24522">
      <c r="A24522" s="101"/>
      <c r="B24522" s="90"/>
      <c r="C24522" s="90"/>
    </row>
    <row r="24523">
      <c r="A24523" s="101"/>
      <c r="B24523" s="90"/>
      <c r="C24523" s="90"/>
    </row>
    <row r="24524">
      <c r="A24524" s="101"/>
      <c r="B24524" s="90"/>
      <c r="C24524" s="90"/>
    </row>
    <row r="24525">
      <c r="A24525" s="101"/>
      <c r="B24525" s="90"/>
      <c r="C24525" s="90"/>
    </row>
    <row r="24526">
      <c r="A24526" s="101"/>
      <c r="B24526" s="90"/>
      <c r="C24526" s="90"/>
    </row>
    <row r="24527">
      <c r="A24527" s="101"/>
      <c r="B24527" s="90"/>
      <c r="C24527" s="90"/>
    </row>
    <row r="24528">
      <c r="A24528" s="101"/>
      <c r="B24528" s="90"/>
      <c r="C24528" s="90"/>
    </row>
    <row r="24529">
      <c r="A24529" s="101"/>
      <c r="B24529" s="90"/>
      <c r="C24529" s="90"/>
    </row>
    <row r="24530">
      <c r="A24530" s="101"/>
      <c r="B24530" s="90"/>
      <c r="C24530" s="90"/>
    </row>
    <row r="24531">
      <c r="A24531" s="101"/>
      <c r="B24531" s="90"/>
      <c r="C24531" s="90"/>
    </row>
    <row r="24532">
      <c r="A24532" s="101"/>
      <c r="B24532" s="90"/>
      <c r="C24532" s="90"/>
    </row>
    <row r="24533">
      <c r="A24533" s="101"/>
      <c r="B24533" s="90"/>
      <c r="C24533" s="90"/>
    </row>
    <row r="24534">
      <c r="A24534" s="101"/>
      <c r="B24534" s="90"/>
      <c r="C24534" s="90"/>
    </row>
    <row r="24535">
      <c r="A24535" s="101"/>
      <c r="B24535" s="90"/>
      <c r="C24535" s="90"/>
    </row>
    <row r="24536">
      <c r="A24536" s="101"/>
      <c r="B24536" s="90"/>
      <c r="C24536" s="90"/>
    </row>
    <row r="24537">
      <c r="A24537" s="101"/>
      <c r="B24537" s="90"/>
      <c r="C24537" s="90"/>
    </row>
    <row r="24538">
      <c r="A24538" s="101"/>
      <c r="B24538" s="90"/>
      <c r="C24538" s="90"/>
    </row>
    <row r="24539">
      <c r="A24539" s="101"/>
      <c r="B24539" s="90"/>
      <c r="C24539" s="90"/>
    </row>
    <row r="24540">
      <c r="A24540" s="101"/>
      <c r="B24540" s="90"/>
      <c r="C24540" s="90"/>
    </row>
    <row r="24541">
      <c r="A24541" s="101"/>
      <c r="B24541" s="90"/>
      <c r="C24541" s="90"/>
    </row>
    <row r="24542">
      <c r="A24542" s="101"/>
      <c r="B24542" s="90"/>
      <c r="C24542" s="90"/>
    </row>
    <row r="24543">
      <c r="A24543" s="101"/>
      <c r="B24543" s="90"/>
      <c r="C24543" s="90"/>
    </row>
    <row r="24544">
      <c r="A24544" s="101"/>
      <c r="B24544" s="90"/>
      <c r="C24544" s="90"/>
    </row>
    <row r="24545">
      <c r="A24545" s="101"/>
      <c r="B24545" s="90"/>
      <c r="C24545" s="90"/>
    </row>
    <row r="24546">
      <c r="A24546" s="101"/>
      <c r="B24546" s="90"/>
      <c r="C24546" s="90"/>
    </row>
    <row r="24547">
      <c r="A24547" s="101"/>
      <c r="B24547" s="90"/>
      <c r="C24547" s="90"/>
    </row>
    <row r="24548">
      <c r="A24548" s="101"/>
      <c r="B24548" s="90"/>
      <c r="C24548" s="90"/>
    </row>
    <row r="24549">
      <c r="A24549" s="101"/>
      <c r="B24549" s="90"/>
      <c r="C24549" s="90"/>
    </row>
    <row r="24550">
      <c r="A24550" s="101"/>
      <c r="B24550" s="90"/>
      <c r="C24550" s="90"/>
    </row>
    <row r="24551">
      <c r="A24551" s="101"/>
      <c r="B24551" s="90"/>
      <c r="C24551" s="90"/>
    </row>
    <row r="24552">
      <c r="A24552" s="101"/>
      <c r="B24552" s="90"/>
      <c r="C24552" s="90"/>
    </row>
    <row r="24553">
      <c r="A24553" s="101"/>
      <c r="B24553" s="90"/>
      <c r="C24553" s="90"/>
    </row>
    <row r="24554">
      <c r="A24554" s="101"/>
      <c r="B24554" s="90"/>
      <c r="C24554" s="90"/>
    </row>
    <row r="24555">
      <c r="A24555" s="101"/>
      <c r="B24555" s="90"/>
      <c r="C24555" s="90"/>
    </row>
    <row r="24556">
      <c r="A24556" s="101"/>
      <c r="B24556" s="90"/>
      <c r="C24556" s="90"/>
    </row>
    <row r="24557">
      <c r="A24557" s="101"/>
      <c r="B24557" s="90"/>
      <c r="C24557" s="90"/>
    </row>
    <row r="24558">
      <c r="A24558" s="101"/>
      <c r="B24558" s="90"/>
      <c r="C24558" s="90"/>
    </row>
    <row r="24559">
      <c r="A24559" s="101"/>
      <c r="B24559" s="90"/>
      <c r="C24559" s="90"/>
    </row>
    <row r="24560">
      <c r="A24560" s="101"/>
      <c r="B24560" s="90"/>
      <c r="C24560" s="90"/>
    </row>
    <row r="24561">
      <c r="A24561" s="101"/>
      <c r="B24561" s="90"/>
      <c r="C24561" s="90"/>
    </row>
    <row r="24562">
      <c r="A24562" s="101"/>
      <c r="B24562" s="90"/>
      <c r="C24562" s="90"/>
    </row>
    <row r="24563">
      <c r="A24563" s="101"/>
      <c r="B24563" s="90"/>
      <c r="C24563" s="90"/>
    </row>
    <row r="24564">
      <c r="A24564" s="101"/>
      <c r="B24564" s="90"/>
      <c r="C24564" s="90"/>
    </row>
    <row r="24565">
      <c r="A24565" s="101"/>
      <c r="B24565" s="90"/>
      <c r="C24565" s="90"/>
    </row>
    <row r="24566">
      <c r="A24566" s="101"/>
      <c r="B24566" s="90"/>
      <c r="C24566" s="90"/>
    </row>
    <row r="24567">
      <c r="A24567" s="101"/>
      <c r="B24567" s="90"/>
      <c r="C24567" s="90"/>
    </row>
    <row r="24568">
      <c r="A24568" s="101"/>
      <c r="B24568" s="90"/>
      <c r="C24568" s="90"/>
    </row>
    <row r="24569">
      <c r="A24569" s="101"/>
      <c r="B24569" s="90"/>
      <c r="C24569" s="90"/>
    </row>
    <row r="24570">
      <c r="A24570" s="101"/>
      <c r="B24570" s="90"/>
      <c r="C24570" s="90"/>
    </row>
    <row r="24571">
      <c r="A24571" s="101"/>
      <c r="B24571" s="90"/>
      <c r="C24571" s="90"/>
    </row>
    <row r="24572">
      <c r="A24572" s="101"/>
      <c r="B24572" s="90"/>
      <c r="C24572" s="90"/>
    </row>
    <row r="24573">
      <c r="A24573" s="101"/>
      <c r="B24573" s="90"/>
      <c r="C24573" s="90"/>
    </row>
    <row r="24574">
      <c r="A24574" s="101"/>
      <c r="B24574" s="90"/>
      <c r="C24574" s="90"/>
    </row>
    <row r="24575">
      <c r="A24575" s="101"/>
      <c r="B24575" s="90"/>
      <c r="C24575" s="90"/>
    </row>
    <row r="24576">
      <c r="A24576" s="101"/>
      <c r="B24576" s="90"/>
      <c r="C24576" s="90"/>
    </row>
    <row r="24577">
      <c r="A24577" s="101"/>
      <c r="B24577" s="90"/>
      <c r="C24577" s="90"/>
    </row>
    <row r="24578">
      <c r="A24578" s="101"/>
      <c r="B24578" s="90"/>
      <c r="C24578" s="90"/>
    </row>
    <row r="24579">
      <c r="A24579" s="101"/>
      <c r="B24579" s="90"/>
      <c r="C24579" s="90"/>
    </row>
    <row r="24580">
      <c r="A24580" s="101"/>
      <c r="B24580" s="90"/>
      <c r="C24580" s="90"/>
    </row>
    <row r="24581">
      <c r="A24581" s="101"/>
      <c r="B24581" s="90"/>
      <c r="C24581" s="90"/>
    </row>
    <row r="24582">
      <c r="A24582" s="101"/>
      <c r="B24582" s="90"/>
      <c r="C24582" s="90"/>
    </row>
    <row r="24583">
      <c r="A24583" s="101"/>
      <c r="B24583" s="90"/>
      <c r="C24583" s="90"/>
    </row>
    <row r="24584">
      <c r="A24584" s="101"/>
      <c r="B24584" s="90"/>
      <c r="C24584" s="90"/>
    </row>
    <row r="24585">
      <c r="A24585" s="101"/>
      <c r="B24585" s="90"/>
      <c r="C24585" s="90"/>
    </row>
    <row r="24586">
      <c r="A24586" s="101"/>
      <c r="B24586" s="90"/>
      <c r="C24586" s="90"/>
    </row>
    <row r="24587">
      <c r="A24587" s="101"/>
      <c r="B24587" s="90"/>
      <c r="C24587" s="90"/>
    </row>
    <row r="24588">
      <c r="A24588" s="101"/>
      <c r="B24588" s="90"/>
      <c r="C24588" s="90"/>
    </row>
    <row r="24589">
      <c r="A24589" s="101"/>
      <c r="B24589" s="90"/>
      <c r="C24589" s="90"/>
    </row>
    <row r="24590">
      <c r="A24590" s="101"/>
      <c r="B24590" s="90"/>
      <c r="C24590" s="90"/>
    </row>
    <row r="24591">
      <c r="A24591" s="101"/>
      <c r="B24591" s="90"/>
      <c r="C24591" s="90"/>
    </row>
    <row r="24592">
      <c r="A24592" s="101"/>
      <c r="B24592" s="90"/>
      <c r="C24592" s="90"/>
    </row>
    <row r="24593">
      <c r="A24593" s="101"/>
      <c r="B24593" s="90"/>
      <c r="C24593" s="90"/>
    </row>
    <row r="24594">
      <c r="A24594" s="101"/>
      <c r="B24594" s="90"/>
      <c r="C24594" s="90"/>
    </row>
    <row r="24595">
      <c r="A24595" s="101"/>
      <c r="B24595" s="90"/>
      <c r="C24595" s="90"/>
    </row>
    <row r="24596">
      <c r="A24596" s="101"/>
      <c r="B24596" s="90"/>
      <c r="C24596" s="90"/>
    </row>
    <row r="24597">
      <c r="A24597" s="101"/>
      <c r="B24597" s="90"/>
      <c r="C24597" s="90"/>
    </row>
    <row r="24598">
      <c r="A24598" s="101"/>
      <c r="B24598" s="90"/>
      <c r="C24598" s="90"/>
    </row>
    <row r="24599">
      <c r="A24599" s="101"/>
      <c r="B24599" s="90"/>
      <c r="C24599" s="90"/>
    </row>
    <row r="24600">
      <c r="A24600" s="101"/>
      <c r="B24600" s="90"/>
      <c r="C24600" s="90"/>
    </row>
    <row r="24601">
      <c r="A24601" s="101"/>
      <c r="B24601" s="90"/>
      <c r="C24601" s="90"/>
    </row>
    <row r="24602">
      <c r="A24602" s="101"/>
      <c r="B24602" s="90"/>
      <c r="C24602" s="90"/>
    </row>
    <row r="24603">
      <c r="A24603" s="101"/>
      <c r="B24603" s="90"/>
      <c r="C24603" s="90"/>
    </row>
    <row r="24604">
      <c r="A24604" s="101"/>
      <c r="B24604" s="90"/>
      <c r="C24604" s="90"/>
    </row>
    <row r="24605">
      <c r="A24605" s="101"/>
      <c r="B24605" s="90"/>
      <c r="C24605" s="90"/>
    </row>
    <row r="24606">
      <c r="A24606" s="101"/>
      <c r="B24606" s="90"/>
      <c r="C24606" s="90"/>
    </row>
    <row r="24607">
      <c r="A24607" s="101"/>
      <c r="B24607" s="90"/>
      <c r="C24607" s="90"/>
    </row>
    <row r="24608">
      <c r="A24608" s="101"/>
      <c r="B24608" s="90"/>
      <c r="C24608" s="90"/>
    </row>
    <row r="24609">
      <c r="A24609" s="101"/>
      <c r="B24609" s="90"/>
      <c r="C24609" s="90"/>
    </row>
    <row r="24610">
      <c r="A24610" s="101"/>
      <c r="B24610" s="90"/>
      <c r="C24610" s="90"/>
    </row>
    <row r="24611">
      <c r="A24611" s="101"/>
      <c r="B24611" s="90"/>
      <c r="C24611" s="90"/>
    </row>
    <row r="24612">
      <c r="A24612" s="101"/>
      <c r="B24612" s="90"/>
      <c r="C24612" s="90"/>
    </row>
    <row r="24613">
      <c r="A24613" s="101"/>
      <c r="B24613" s="90"/>
      <c r="C24613" s="90"/>
    </row>
    <row r="24614">
      <c r="A24614" s="101"/>
      <c r="B24614" s="90"/>
      <c r="C24614" s="90"/>
    </row>
    <row r="24615">
      <c r="A24615" s="101"/>
      <c r="B24615" s="90"/>
      <c r="C24615" s="90"/>
    </row>
    <row r="24616">
      <c r="A24616" s="101"/>
      <c r="B24616" s="90"/>
      <c r="C24616" s="90"/>
    </row>
    <row r="24617">
      <c r="A24617" s="101"/>
      <c r="B24617" s="90"/>
      <c r="C24617" s="90"/>
    </row>
    <row r="24618">
      <c r="A24618" s="101"/>
      <c r="B24618" s="90"/>
      <c r="C24618" s="90"/>
    </row>
    <row r="24619">
      <c r="A24619" s="101"/>
      <c r="B24619" s="90"/>
      <c r="C24619" s="90"/>
    </row>
    <row r="24620">
      <c r="A24620" s="101"/>
      <c r="B24620" s="90"/>
      <c r="C24620" s="90"/>
    </row>
    <row r="24621">
      <c r="A24621" s="101"/>
      <c r="B24621" s="90"/>
      <c r="C24621" s="90"/>
    </row>
    <row r="24622">
      <c r="A24622" s="101"/>
      <c r="B24622" s="90"/>
      <c r="C24622" s="90"/>
    </row>
    <row r="24623">
      <c r="A24623" s="101"/>
      <c r="B24623" s="90"/>
      <c r="C24623" s="90"/>
    </row>
    <row r="24624">
      <c r="A24624" s="101"/>
      <c r="B24624" s="90"/>
      <c r="C24624" s="90"/>
    </row>
    <row r="24625">
      <c r="A24625" s="101"/>
      <c r="B24625" s="90"/>
      <c r="C24625" s="90"/>
    </row>
    <row r="24626">
      <c r="A24626" s="101"/>
      <c r="B24626" s="90"/>
      <c r="C24626" s="90"/>
    </row>
    <row r="24627">
      <c r="A24627" s="101"/>
      <c r="B24627" s="90"/>
      <c r="C24627" s="90"/>
    </row>
    <row r="24628">
      <c r="A24628" s="101"/>
      <c r="B24628" s="90"/>
      <c r="C24628" s="90"/>
    </row>
    <row r="24629">
      <c r="A24629" s="101"/>
      <c r="B24629" s="90"/>
      <c r="C24629" s="90"/>
    </row>
    <row r="24630">
      <c r="A24630" s="101"/>
      <c r="B24630" s="90"/>
      <c r="C24630" s="90"/>
    </row>
    <row r="24631">
      <c r="A24631" s="101"/>
      <c r="B24631" s="90"/>
      <c r="C24631" s="90"/>
    </row>
    <row r="24632">
      <c r="A24632" s="101"/>
      <c r="B24632" s="90"/>
      <c r="C24632" s="90"/>
    </row>
    <row r="24633">
      <c r="A24633" s="101"/>
      <c r="B24633" s="90"/>
      <c r="C24633" s="90"/>
    </row>
    <row r="24634">
      <c r="A24634" s="101"/>
      <c r="B24634" s="90"/>
      <c r="C24634" s="90"/>
    </row>
    <row r="24635">
      <c r="A24635" s="101"/>
      <c r="B24635" s="90"/>
      <c r="C24635" s="90"/>
    </row>
    <row r="24636">
      <c r="A24636" s="101"/>
      <c r="B24636" s="90"/>
      <c r="C24636" s="90"/>
    </row>
    <row r="24637">
      <c r="A24637" s="101"/>
      <c r="B24637" s="90"/>
      <c r="C24637" s="90"/>
    </row>
    <row r="24638">
      <c r="A24638" s="101"/>
      <c r="B24638" s="90"/>
      <c r="C24638" s="90"/>
    </row>
    <row r="24639">
      <c r="A24639" s="101"/>
      <c r="B24639" s="90"/>
      <c r="C24639" s="90"/>
    </row>
    <row r="24640">
      <c r="A24640" s="101"/>
      <c r="B24640" s="90"/>
      <c r="C24640" s="90"/>
    </row>
    <row r="24641">
      <c r="A24641" s="101"/>
      <c r="B24641" s="90"/>
      <c r="C24641" s="90"/>
    </row>
    <row r="24642">
      <c r="A24642" s="101"/>
      <c r="B24642" s="90"/>
      <c r="C24642" s="90"/>
    </row>
    <row r="24643">
      <c r="A24643" s="101"/>
      <c r="B24643" s="90"/>
      <c r="C24643" s="90"/>
    </row>
    <row r="24644">
      <c r="A24644" s="101"/>
      <c r="B24644" s="90"/>
      <c r="C24644" s="90"/>
    </row>
    <row r="24645">
      <c r="A24645" s="101"/>
      <c r="B24645" s="90"/>
      <c r="C24645" s="90"/>
    </row>
    <row r="24646">
      <c r="A24646" s="101"/>
      <c r="B24646" s="90"/>
      <c r="C24646" s="90"/>
    </row>
    <row r="24647">
      <c r="A24647" s="101"/>
      <c r="B24647" s="90"/>
      <c r="C24647" s="90"/>
    </row>
    <row r="24648">
      <c r="A24648" s="101"/>
      <c r="B24648" s="90"/>
      <c r="C24648" s="90"/>
    </row>
    <row r="24649">
      <c r="A24649" s="101"/>
      <c r="B24649" s="90"/>
      <c r="C24649" s="90"/>
    </row>
    <row r="24650">
      <c r="A24650" s="101"/>
      <c r="B24650" s="90"/>
      <c r="C24650" s="90"/>
    </row>
    <row r="24651">
      <c r="A24651" s="101"/>
      <c r="B24651" s="90"/>
      <c r="C24651" s="90"/>
    </row>
    <row r="24652">
      <c r="A24652" s="101"/>
      <c r="B24652" s="90"/>
      <c r="C24652" s="90"/>
    </row>
    <row r="24653">
      <c r="A24653" s="101"/>
      <c r="B24653" s="90"/>
      <c r="C24653" s="90"/>
    </row>
    <row r="24654">
      <c r="A24654" s="101"/>
      <c r="B24654" s="90"/>
      <c r="C24654" s="90"/>
    </row>
    <row r="24655">
      <c r="A24655" s="101"/>
      <c r="B24655" s="90"/>
      <c r="C24655" s="90"/>
    </row>
    <row r="24656">
      <c r="A24656" s="101"/>
      <c r="B24656" s="90"/>
      <c r="C24656" s="90"/>
    </row>
    <row r="24657">
      <c r="A24657" s="101"/>
      <c r="B24657" s="90"/>
      <c r="C24657" s="90"/>
    </row>
    <row r="24658">
      <c r="A24658" s="101"/>
      <c r="B24658" s="90"/>
      <c r="C24658" s="90"/>
    </row>
    <row r="24659">
      <c r="A24659" s="101"/>
      <c r="B24659" s="90"/>
      <c r="C24659" s="90"/>
    </row>
    <row r="24660">
      <c r="A24660" s="101"/>
      <c r="B24660" s="90"/>
      <c r="C24660" s="90"/>
    </row>
    <row r="24661">
      <c r="A24661" s="101"/>
      <c r="B24661" s="90"/>
      <c r="C24661" s="90"/>
    </row>
    <row r="24662">
      <c r="A24662" s="101"/>
      <c r="B24662" s="90"/>
      <c r="C24662" s="90"/>
    </row>
    <row r="24663">
      <c r="A24663" s="101"/>
      <c r="B24663" s="90"/>
      <c r="C24663" s="90"/>
    </row>
    <row r="24664">
      <c r="A24664" s="101"/>
      <c r="B24664" s="90"/>
      <c r="C24664" s="90"/>
    </row>
    <row r="24665">
      <c r="A24665" s="101"/>
      <c r="B24665" s="90"/>
      <c r="C24665" s="90"/>
    </row>
    <row r="24666">
      <c r="A24666" s="101"/>
      <c r="B24666" s="90"/>
      <c r="C24666" s="90"/>
    </row>
    <row r="24667">
      <c r="A24667" s="101"/>
      <c r="B24667" s="90"/>
      <c r="C24667" s="90"/>
    </row>
    <row r="24668">
      <c r="A24668" s="101"/>
      <c r="B24668" s="90"/>
      <c r="C24668" s="90"/>
    </row>
    <row r="24669">
      <c r="A24669" s="101"/>
      <c r="B24669" s="90"/>
      <c r="C24669" s="90"/>
    </row>
    <row r="24670">
      <c r="A24670" s="101"/>
      <c r="B24670" s="90"/>
      <c r="C24670" s="90"/>
    </row>
    <row r="24671">
      <c r="A24671" s="101"/>
      <c r="B24671" s="90"/>
      <c r="C24671" s="90"/>
    </row>
    <row r="24672">
      <c r="A24672" s="101"/>
      <c r="B24672" s="90"/>
      <c r="C24672" s="90"/>
    </row>
    <row r="24673">
      <c r="A24673" s="101"/>
      <c r="B24673" s="90"/>
      <c r="C24673" s="90"/>
    </row>
    <row r="24674">
      <c r="A24674" s="101"/>
      <c r="B24674" s="90"/>
      <c r="C24674" s="90"/>
    </row>
    <row r="24675">
      <c r="A24675" s="101"/>
      <c r="B24675" s="90"/>
      <c r="C24675" s="90"/>
    </row>
    <row r="24676">
      <c r="A24676" s="101"/>
      <c r="B24676" s="90"/>
      <c r="C24676" s="90"/>
    </row>
    <row r="24677">
      <c r="A24677" s="101"/>
      <c r="B24677" s="90"/>
      <c r="C24677" s="90"/>
    </row>
    <row r="24678">
      <c r="A24678" s="101"/>
      <c r="B24678" s="90"/>
      <c r="C24678" s="90"/>
    </row>
    <row r="24679">
      <c r="A24679" s="101"/>
      <c r="B24679" s="90"/>
      <c r="C24679" s="90"/>
    </row>
    <row r="24680">
      <c r="A24680" s="101"/>
      <c r="B24680" s="90"/>
      <c r="C24680" s="90"/>
    </row>
    <row r="24681">
      <c r="A24681" s="101"/>
      <c r="B24681" s="90"/>
      <c r="C24681" s="90"/>
    </row>
    <row r="24682">
      <c r="A24682" s="101"/>
      <c r="B24682" s="90"/>
      <c r="C24682" s="90"/>
    </row>
    <row r="24683">
      <c r="A24683" s="101"/>
      <c r="B24683" s="90"/>
      <c r="C24683" s="90"/>
    </row>
    <row r="24684">
      <c r="A24684" s="101"/>
      <c r="B24684" s="90"/>
      <c r="C24684" s="90"/>
    </row>
    <row r="24685">
      <c r="A24685" s="101"/>
      <c r="B24685" s="90"/>
      <c r="C24685" s="90"/>
    </row>
    <row r="24686">
      <c r="A24686" s="101"/>
      <c r="B24686" s="90"/>
      <c r="C24686" s="90"/>
    </row>
    <row r="24687">
      <c r="A24687" s="101"/>
      <c r="B24687" s="90"/>
      <c r="C24687" s="90"/>
    </row>
    <row r="24688">
      <c r="A24688" s="101"/>
      <c r="B24688" s="90"/>
      <c r="C24688" s="90"/>
    </row>
    <row r="24689">
      <c r="A24689" s="101"/>
      <c r="B24689" s="90"/>
      <c r="C24689" s="90"/>
    </row>
    <row r="24690">
      <c r="A24690" s="101"/>
      <c r="B24690" s="90"/>
      <c r="C24690" s="90"/>
    </row>
    <row r="24691">
      <c r="A24691" s="101"/>
      <c r="B24691" s="90"/>
      <c r="C24691" s="90"/>
    </row>
    <row r="24692">
      <c r="A24692" s="101"/>
      <c r="B24692" s="90"/>
      <c r="C24692" s="90"/>
    </row>
    <row r="24693">
      <c r="A24693" s="101"/>
      <c r="B24693" s="90"/>
      <c r="C24693" s="90"/>
    </row>
    <row r="24694">
      <c r="A24694" s="101"/>
      <c r="B24694" s="90"/>
      <c r="C24694" s="90"/>
    </row>
    <row r="24695">
      <c r="A24695" s="101"/>
      <c r="B24695" s="90"/>
      <c r="C24695" s="90"/>
    </row>
    <row r="24696">
      <c r="A24696" s="101"/>
      <c r="B24696" s="90"/>
      <c r="C24696" s="90"/>
    </row>
    <row r="24697">
      <c r="A24697" s="101"/>
      <c r="B24697" s="90"/>
      <c r="C24697" s="90"/>
    </row>
    <row r="24698">
      <c r="A24698" s="101"/>
      <c r="B24698" s="90"/>
      <c r="C24698" s="90"/>
    </row>
    <row r="24699">
      <c r="A24699" s="101"/>
      <c r="B24699" s="90"/>
      <c r="C24699" s="90"/>
    </row>
    <row r="24700">
      <c r="A24700" s="101"/>
      <c r="B24700" s="90"/>
      <c r="C24700" s="90"/>
    </row>
    <row r="24701">
      <c r="A24701" s="101"/>
      <c r="B24701" s="90"/>
      <c r="C24701" s="90"/>
    </row>
    <row r="24702">
      <c r="A24702" s="101"/>
      <c r="B24702" s="90"/>
      <c r="C24702" s="90"/>
    </row>
    <row r="24703">
      <c r="A24703" s="101"/>
      <c r="B24703" s="90"/>
      <c r="C24703" s="90"/>
    </row>
    <row r="24704">
      <c r="A24704" s="101"/>
      <c r="B24704" s="90"/>
      <c r="C24704" s="90"/>
    </row>
    <row r="24705">
      <c r="A24705" s="101"/>
      <c r="B24705" s="90"/>
      <c r="C24705" s="90"/>
    </row>
    <row r="24706">
      <c r="A24706" s="101"/>
      <c r="B24706" s="90"/>
      <c r="C24706" s="90"/>
    </row>
    <row r="24707">
      <c r="A24707" s="101"/>
      <c r="B24707" s="90"/>
      <c r="C24707" s="90"/>
    </row>
    <row r="24708">
      <c r="A24708" s="101"/>
      <c r="B24708" s="90"/>
      <c r="C24708" s="90"/>
    </row>
    <row r="24709">
      <c r="A24709" s="101"/>
      <c r="B24709" s="90"/>
      <c r="C24709" s="90"/>
    </row>
    <row r="24710">
      <c r="A24710" s="101"/>
      <c r="B24710" s="90"/>
      <c r="C24710" s="90"/>
    </row>
    <row r="24711">
      <c r="A24711" s="101"/>
      <c r="B24711" s="90"/>
      <c r="C24711" s="90"/>
    </row>
    <row r="24712">
      <c r="A24712" s="101"/>
      <c r="B24712" s="90"/>
      <c r="C24712" s="90"/>
    </row>
    <row r="24713">
      <c r="A24713" s="101"/>
      <c r="B24713" s="90"/>
      <c r="C24713" s="90"/>
    </row>
    <row r="24714">
      <c r="A24714" s="101"/>
      <c r="B24714" s="90"/>
      <c r="C24714" s="90"/>
    </row>
    <row r="24715">
      <c r="A24715" s="101"/>
      <c r="B24715" s="90"/>
      <c r="C24715" s="90"/>
    </row>
    <row r="24716">
      <c r="A24716" s="101"/>
      <c r="B24716" s="90"/>
      <c r="C24716" s="90"/>
    </row>
    <row r="24717">
      <c r="A24717" s="101"/>
      <c r="B24717" s="90"/>
      <c r="C24717" s="90"/>
    </row>
    <row r="24718">
      <c r="A24718" s="101"/>
      <c r="B24718" s="90"/>
      <c r="C24718" s="90"/>
    </row>
    <row r="24719">
      <c r="A24719" s="101"/>
      <c r="B24719" s="90"/>
      <c r="C24719" s="90"/>
    </row>
    <row r="24720">
      <c r="A24720" s="101"/>
      <c r="B24720" s="90"/>
      <c r="C24720" s="90"/>
    </row>
    <row r="24721">
      <c r="A24721" s="101"/>
      <c r="B24721" s="90"/>
      <c r="C24721" s="90"/>
    </row>
    <row r="24722">
      <c r="A24722" s="101"/>
      <c r="B24722" s="90"/>
      <c r="C24722" s="90"/>
    </row>
    <row r="24723">
      <c r="A24723" s="101"/>
      <c r="B24723" s="90"/>
      <c r="C24723" s="90"/>
    </row>
    <row r="24724">
      <c r="A24724" s="101"/>
      <c r="B24724" s="90"/>
      <c r="C24724" s="90"/>
    </row>
    <row r="24725">
      <c r="A24725" s="101"/>
      <c r="B24725" s="90"/>
      <c r="C24725" s="90"/>
    </row>
    <row r="24726">
      <c r="A24726" s="101"/>
      <c r="B24726" s="90"/>
      <c r="C24726" s="90"/>
    </row>
    <row r="24727">
      <c r="A24727" s="101"/>
      <c r="B24727" s="90"/>
      <c r="C24727" s="90"/>
    </row>
    <row r="24728">
      <c r="A24728" s="101"/>
      <c r="B24728" s="90"/>
      <c r="C24728" s="90"/>
    </row>
    <row r="24729">
      <c r="A24729" s="101"/>
      <c r="B24729" s="90"/>
      <c r="C24729" s="90"/>
    </row>
    <row r="24730">
      <c r="A24730" s="101"/>
      <c r="B24730" s="90"/>
      <c r="C24730" s="90"/>
    </row>
    <row r="24731">
      <c r="A24731" s="101"/>
      <c r="B24731" s="90"/>
      <c r="C24731" s="90"/>
    </row>
    <row r="24732">
      <c r="A24732" s="101"/>
      <c r="B24732" s="90"/>
      <c r="C24732" s="90"/>
    </row>
    <row r="24733">
      <c r="A24733" s="101"/>
      <c r="B24733" s="90"/>
      <c r="C24733" s="90"/>
    </row>
    <row r="24734">
      <c r="A24734" s="101"/>
      <c r="B24734" s="90"/>
      <c r="C24734" s="90"/>
    </row>
    <row r="24735">
      <c r="A24735" s="101"/>
      <c r="B24735" s="90"/>
      <c r="C24735" s="90"/>
    </row>
    <row r="24736">
      <c r="A24736" s="101"/>
      <c r="B24736" s="90"/>
      <c r="C24736" s="90"/>
    </row>
    <row r="24737">
      <c r="A24737" s="101"/>
      <c r="B24737" s="90"/>
      <c r="C24737" s="90"/>
    </row>
    <row r="24738">
      <c r="A24738" s="101"/>
      <c r="B24738" s="90"/>
      <c r="C24738" s="90"/>
    </row>
    <row r="24739">
      <c r="A24739" s="101"/>
      <c r="B24739" s="90"/>
      <c r="C24739" s="90"/>
    </row>
    <row r="24740">
      <c r="A24740" s="101"/>
      <c r="B24740" s="90"/>
      <c r="C24740" s="90"/>
    </row>
    <row r="24741">
      <c r="A24741" s="101"/>
      <c r="B24741" s="90"/>
      <c r="C24741" s="90"/>
    </row>
    <row r="24742">
      <c r="A24742" s="101"/>
      <c r="B24742" s="90"/>
      <c r="C24742" s="90"/>
    </row>
    <row r="24743">
      <c r="A24743" s="101"/>
      <c r="B24743" s="90"/>
      <c r="C24743" s="90"/>
    </row>
    <row r="24744">
      <c r="A24744" s="101"/>
      <c r="B24744" s="90"/>
      <c r="C24744" s="90"/>
    </row>
    <row r="24745">
      <c r="A24745" s="101"/>
      <c r="B24745" s="90"/>
      <c r="C24745" s="90"/>
    </row>
    <row r="24746">
      <c r="A24746" s="101"/>
      <c r="B24746" s="90"/>
      <c r="C24746" s="90"/>
    </row>
    <row r="24747">
      <c r="A24747" s="101"/>
      <c r="B24747" s="90"/>
      <c r="C24747" s="90"/>
    </row>
    <row r="24748">
      <c r="A24748" s="101"/>
      <c r="B24748" s="90"/>
      <c r="C24748" s="90"/>
    </row>
    <row r="24749">
      <c r="A24749" s="101"/>
      <c r="B24749" s="90"/>
      <c r="C24749" s="90"/>
    </row>
    <row r="24750">
      <c r="A24750" s="101"/>
      <c r="B24750" s="90"/>
      <c r="C24750" s="90"/>
    </row>
    <row r="24751">
      <c r="A24751" s="101"/>
      <c r="B24751" s="90"/>
      <c r="C24751" s="90"/>
    </row>
    <row r="24752">
      <c r="A24752" s="101"/>
      <c r="B24752" s="90"/>
      <c r="C24752" s="90"/>
    </row>
    <row r="24753">
      <c r="A24753" s="101"/>
      <c r="B24753" s="90"/>
      <c r="C24753" s="90"/>
    </row>
    <row r="24754">
      <c r="A24754" s="101"/>
      <c r="B24754" s="90"/>
      <c r="C24754" s="90"/>
    </row>
    <row r="24755">
      <c r="A24755" s="101"/>
      <c r="B24755" s="90"/>
      <c r="C24755" s="90"/>
    </row>
    <row r="24756">
      <c r="A24756" s="101"/>
      <c r="B24756" s="90"/>
      <c r="C24756" s="90"/>
    </row>
    <row r="24757">
      <c r="A24757" s="101"/>
      <c r="B24757" s="90"/>
      <c r="C24757" s="90"/>
    </row>
    <row r="24758">
      <c r="A24758" s="101"/>
      <c r="B24758" s="90"/>
      <c r="C24758" s="90"/>
    </row>
    <row r="24759">
      <c r="A24759" s="101"/>
      <c r="B24759" s="90"/>
      <c r="C24759" s="90"/>
    </row>
    <row r="24760">
      <c r="A24760" s="101"/>
      <c r="B24760" s="90"/>
      <c r="C24760" s="90"/>
    </row>
    <row r="24761">
      <c r="A24761" s="101"/>
      <c r="B24761" s="90"/>
      <c r="C24761" s="90"/>
    </row>
    <row r="24762">
      <c r="A24762" s="101"/>
      <c r="B24762" s="90"/>
      <c r="C24762" s="90"/>
    </row>
    <row r="24763">
      <c r="A24763" s="101"/>
      <c r="B24763" s="90"/>
      <c r="C24763" s="90"/>
    </row>
    <row r="24764">
      <c r="A24764" s="101"/>
      <c r="B24764" s="90"/>
      <c r="C24764" s="90"/>
    </row>
    <row r="24765">
      <c r="A24765" s="101"/>
      <c r="B24765" s="90"/>
      <c r="C24765" s="90"/>
    </row>
    <row r="24766">
      <c r="A24766" s="101"/>
      <c r="B24766" s="90"/>
      <c r="C24766" s="90"/>
    </row>
    <row r="24767">
      <c r="A24767" s="101"/>
      <c r="B24767" s="90"/>
      <c r="C24767" s="90"/>
    </row>
    <row r="24768">
      <c r="A24768" s="101"/>
      <c r="B24768" s="90"/>
      <c r="C24768" s="90"/>
    </row>
    <row r="24769">
      <c r="A24769" s="101"/>
      <c r="B24769" s="90"/>
      <c r="C24769" s="90"/>
    </row>
    <row r="24770">
      <c r="A24770" s="101"/>
      <c r="B24770" s="90"/>
      <c r="C24770" s="90"/>
    </row>
    <row r="24771">
      <c r="A24771" s="101"/>
      <c r="B24771" s="90"/>
      <c r="C24771" s="90"/>
    </row>
    <row r="24772">
      <c r="A24772" s="101"/>
      <c r="B24772" s="90"/>
      <c r="C24772" s="90"/>
    </row>
    <row r="24773">
      <c r="A24773" s="101"/>
      <c r="B24773" s="90"/>
      <c r="C24773" s="90"/>
    </row>
    <row r="24774">
      <c r="A24774" s="101"/>
      <c r="B24774" s="90"/>
      <c r="C24774" s="90"/>
    </row>
    <row r="24775">
      <c r="A24775" s="101"/>
      <c r="B24775" s="90"/>
      <c r="C24775" s="90"/>
    </row>
    <row r="24776">
      <c r="A24776" s="101"/>
      <c r="B24776" s="90"/>
      <c r="C24776" s="90"/>
    </row>
    <row r="24777">
      <c r="A24777" s="101"/>
      <c r="B24777" s="90"/>
      <c r="C24777" s="90"/>
    </row>
    <row r="24778">
      <c r="A24778" s="101"/>
      <c r="B24778" s="90"/>
      <c r="C24778" s="90"/>
    </row>
    <row r="24779">
      <c r="A24779" s="101"/>
      <c r="B24779" s="90"/>
      <c r="C24779" s="90"/>
    </row>
    <row r="24780">
      <c r="A24780" s="101"/>
      <c r="B24780" s="90"/>
      <c r="C24780" s="90"/>
    </row>
    <row r="24781">
      <c r="A24781" s="101"/>
      <c r="B24781" s="90"/>
      <c r="C24781" s="90"/>
    </row>
    <row r="24782">
      <c r="A24782" s="101"/>
      <c r="B24782" s="90"/>
      <c r="C24782" s="90"/>
    </row>
    <row r="24783">
      <c r="A24783" s="101"/>
      <c r="B24783" s="90"/>
      <c r="C24783" s="90"/>
    </row>
    <row r="24784">
      <c r="A24784" s="101"/>
      <c r="B24784" s="90"/>
      <c r="C24784" s="90"/>
    </row>
    <row r="24785">
      <c r="A24785" s="101"/>
      <c r="B24785" s="90"/>
      <c r="C24785" s="90"/>
    </row>
    <row r="24786">
      <c r="A24786" s="101"/>
      <c r="B24786" s="90"/>
      <c r="C24786" s="90"/>
    </row>
    <row r="24787">
      <c r="A24787" s="101"/>
      <c r="B24787" s="90"/>
      <c r="C24787" s="90"/>
    </row>
    <row r="24788">
      <c r="A24788" s="101"/>
      <c r="B24788" s="90"/>
      <c r="C24788" s="90"/>
    </row>
    <row r="24789">
      <c r="A24789" s="101"/>
      <c r="B24789" s="90"/>
      <c r="C24789" s="90"/>
    </row>
    <row r="24790">
      <c r="A24790" s="101"/>
      <c r="B24790" s="90"/>
      <c r="C24790" s="90"/>
    </row>
    <row r="24791">
      <c r="A24791" s="101"/>
      <c r="B24791" s="90"/>
      <c r="C24791" s="90"/>
    </row>
    <row r="24792">
      <c r="A24792" s="101"/>
      <c r="B24792" s="90"/>
      <c r="C24792" s="90"/>
    </row>
    <row r="24793">
      <c r="A24793" s="101"/>
      <c r="B24793" s="90"/>
      <c r="C24793" s="90"/>
    </row>
    <row r="24794">
      <c r="A24794" s="101"/>
      <c r="B24794" s="90"/>
      <c r="C24794" s="90"/>
    </row>
    <row r="24795">
      <c r="A24795" s="101"/>
      <c r="B24795" s="90"/>
      <c r="C24795" s="90"/>
    </row>
    <row r="24796">
      <c r="A24796" s="101"/>
      <c r="B24796" s="90"/>
      <c r="C24796" s="90"/>
    </row>
    <row r="24797">
      <c r="A24797" s="101"/>
      <c r="B24797" s="90"/>
      <c r="C24797" s="90"/>
    </row>
    <row r="24798">
      <c r="A24798" s="101"/>
      <c r="B24798" s="90"/>
      <c r="C24798" s="90"/>
    </row>
    <row r="24799">
      <c r="A24799" s="101"/>
      <c r="B24799" s="90"/>
      <c r="C24799" s="90"/>
    </row>
    <row r="24800">
      <c r="A24800" s="101"/>
      <c r="B24800" s="90"/>
      <c r="C24800" s="90"/>
    </row>
    <row r="24801">
      <c r="A24801" s="101"/>
      <c r="B24801" s="90"/>
      <c r="C24801" s="90"/>
    </row>
    <row r="24802">
      <c r="A24802" s="101"/>
      <c r="B24802" s="90"/>
      <c r="C24802" s="90"/>
    </row>
    <row r="24803">
      <c r="A24803" s="101"/>
      <c r="B24803" s="90"/>
      <c r="C24803" s="90"/>
    </row>
    <row r="24804">
      <c r="A24804" s="101"/>
      <c r="B24804" s="90"/>
      <c r="C24804" s="90"/>
    </row>
    <row r="24805">
      <c r="A24805" s="101"/>
      <c r="B24805" s="90"/>
      <c r="C24805" s="90"/>
    </row>
    <row r="24806">
      <c r="A24806" s="101"/>
      <c r="B24806" s="90"/>
      <c r="C24806" s="90"/>
    </row>
    <row r="24807">
      <c r="A24807" s="101"/>
      <c r="B24807" s="90"/>
      <c r="C24807" s="90"/>
    </row>
    <row r="24808">
      <c r="A24808" s="101"/>
      <c r="B24808" s="90"/>
      <c r="C24808" s="90"/>
    </row>
    <row r="24809">
      <c r="A24809" s="101"/>
      <c r="B24809" s="90"/>
      <c r="C24809" s="90"/>
    </row>
    <row r="24810">
      <c r="A24810" s="101"/>
      <c r="B24810" s="90"/>
      <c r="C24810" s="90"/>
    </row>
    <row r="24811">
      <c r="A24811" s="101"/>
      <c r="B24811" s="90"/>
      <c r="C24811" s="90"/>
    </row>
    <row r="24812">
      <c r="A24812" s="101"/>
      <c r="B24812" s="90"/>
      <c r="C24812" s="90"/>
    </row>
    <row r="24813">
      <c r="A24813" s="101"/>
      <c r="B24813" s="90"/>
      <c r="C24813" s="90"/>
    </row>
    <row r="24814">
      <c r="A24814" s="101"/>
      <c r="B24814" s="90"/>
      <c r="C24814" s="90"/>
    </row>
    <row r="24815">
      <c r="A24815" s="101"/>
      <c r="B24815" s="90"/>
      <c r="C24815" s="90"/>
    </row>
    <row r="24816">
      <c r="A24816" s="101"/>
      <c r="B24816" s="90"/>
      <c r="C24816" s="90"/>
    </row>
    <row r="24817">
      <c r="A24817" s="101"/>
      <c r="B24817" s="90"/>
      <c r="C24817" s="90"/>
    </row>
    <row r="24818">
      <c r="A24818" s="101"/>
      <c r="B24818" s="90"/>
      <c r="C24818" s="90"/>
    </row>
    <row r="24819">
      <c r="A24819" s="101"/>
      <c r="B24819" s="90"/>
      <c r="C24819" s="90"/>
    </row>
    <row r="24820">
      <c r="A24820" s="101"/>
      <c r="B24820" s="90"/>
      <c r="C24820" s="90"/>
    </row>
    <row r="24821">
      <c r="A24821" s="101"/>
      <c r="B24821" s="90"/>
      <c r="C24821" s="90"/>
    </row>
    <row r="24822">
      <c r="A24822" s="101"/>
      <c r="B24822" s="90"/>
      <c r="C24822" s="90"/>
    </row>
    <row r="24823">
      <c r="A24823" s="101"/>
      <c r="B24823" s="90"/>
      <c r="C24823" s="90"/>
    </row>
    <row r="24824">
      <c r="A24824" s="101"/>
      <c r="B24824" s="90"/>
      <c r="C24824" s="90"/>
    </row>
    <row r="24825">
      <c r="A24825" s="101"/>
      <c r="B24825" s="90"/>
      <c r="C24825" s="90"/>
    </row>
    <row r="24826">
      <c r="A24826" s="101"/>
      <c r="B24826" s="90"/>
      <c r="C24826" s="90"/>
    </row>
    <row r="24827">
      <c r="A24827" s="101"/>
      <c r="B24827" s="90"/>
      <c r="C24827" s="90"/>
    </row>
    <row r="24828">
      <c r="A24828" s="101"/>
      <c r="B24828" s="90"/>
      <c r="C24828" s="90"/>
    </row>
    <row r="24829">
      <c r="A24829" s="101"/>
      <c r="B24829" s="90"/>
      <c r="C24829" s="90"/>
    </row>
    <row r="24830">
      <c r="A24830" s="101"/>
      <c r="B24830" s="90"/>
      <c r="C24830" s="90"/>
    </row>
    <row r="24831">
      <c r="A24831" s="101"/>
      <c r="B24831" s="90"/>
      <c r="C24831" s="90"/>
    </row>
    <row r="24832">
      <c r="A24832" s="101"/>
      <c r="B24832" s="90"/>
      <c r="C24832" s="90"/>
    </row>
    <row r="24833">
      <c r="A24833" s="101"/>
      <c r="B24833" s="90"/>
      <c r="C24833" s="90"/>
    </row>
    <row r="24834">
      <c r="A24834" s="101"/>
      <c r="B24834" s="90"/>
      <c r="C24834" s="90"/>
    </row>
    <row r="24835">
      <c r="A24835" s="101"/>
      <c r="B24835" s="90"/>
      <c r="C24835" s="90"/>
    </row>
    <row r="24836">
      <c r="A24836" s="101"/>
      <c r="B24836" s="90"/>
      <c r="C24836" s="90"/>
    </row>
    <row r="24837">
      <c r="A24837" s="101"/>
      <c r="B24837" s="90"/>
      <c r="C24837" s="90"/>
    </row>
    <row r="24838">
      <c r="A24838" s="101"/>
      <c r="B24838" s="90"/>
      <c r="C24838" s="90"/>
    </row>
    <row r="24839">
      <c r="A24839" s="101"/>
      <c r="B24839" s="90"/>
      <c r="C24839" s="90"/>
    </row>
    <row r="24840">
      <c r="A24840" s="101"/>
      <c r="B24840" s="90"/>
      <c r="C24840" s="90"/>
    </row>
    <row r="24841">
      <c r="A24841" s="101"/>
      <c r="B24841" s="90"/>
      <c r="C24841" s="90"/>
    </row>
    <row r="24842">
      <c r="A24842" s="101"/>
      <c r="B24842" s="90"/>
      <c r="C24842" s="90"/>
    </row>
    <row r="24843">
      <c r="A24843" s="101"/>
      <c r="B24843" s="90"/>
      <c r="C24843" s="90"/>
    </row>
    <row r="24844">
      <c r="A24844" s="101"/>
      <c r="B24844" s="90"/>
      <c r="C24844" s="90"/>
    </row>
    <row r="24845">
      <c r="A24845" s="101"/>
      <c r="B24845" s="90"/>
      <c r="C24845" s="90"/>
    </row>
    <row r="24846">
      <c r="A24846" s="101"/>
      <c r="B24846" s="90"/>
      <c r="C24846" s="90"/>
    </row>
    <row r="24847">
      <c r="A24847" s="101"/>
      <c r="B24847" s="90"/>
      <c r="C24847" s="90"/>
    </row>
    <row r="24848">
      <c r="A24848" s="101"/>
      <c r="B24848" s="90"/>
      <c r="C24848" s="90"/>
    </row>
    <row r="24849">
      <c r="A24849" s="101"/>
      <c r="B24849" s="90"/>
      <c r="C24849" s="90"/>
    </row>
    <row r="24850">
      <c r="A24850" s="101"/>
      <c r="B24850" s="90"/>
      <c r="C24850" s="90"/>
    </row>
    <row r="24851">
      <c r="A24851" s="101"/>
      <c r="B24851" s="90"/>
      <c r="C24851" s="90"/>
    </row>
    <row r="24852">
      <c r="A24852" s="101"/>
      <c r="B24852" s="90"/>
      <c r="C24852" s="90"/>
    </row>
    <row r="24853">
      <c r="A24853" s="101"/>
      <c r="B24853" s="90"/>
      <c r="C24853" s="90"/>
    </row>
    <row r="24854">
      <c r="A24854" s="101"/>
      <c r="B24854" s="90"/>
      <c r="C24854" s="90"/>
    </row>
    <row r="24855">
      <c r="A24855" s="101"/>
      <c r="B24855" s="90"/>
      <c r="C24855" s="90"/>
    </row>
    <row r="24856">
      <c r="A24856" s="101"/>
      <c r="B24856" s="90"/>
      <c r="C24856" s="90"/>
    </row>
    <row r="24857">
      <c r="A24857" s="101"/>
      <c r="B24857" s="90"/>
      <c r="C24857" s="90"/>
    </row>
    <row r="24858">
      <c r="A24858" s="101"/>
      <c r="B24858" s="90"/>
      <c r="C24858" s="90"/>
    </row>
    <row r="24859">
      <c r="A24859" s="101"/>
      <c r="B24859" s="90"/>
      <c r="C24859" s="90"/>
    </row>
    <row r="24860">
      <c r="A24860" s="101"/>
      <c r="B24860" s="90"/>
      <c r="C24860" s="90"/>
    </row>
    <row r="24861">
      <c r="A24861" s="101"/>
      <c r="B24861" s="90"/>
      <c r="C24861" s="90"/>
    </row>
    <row r="24862">
      <c r="A24862" s="101"/>
      <c r="B24862" s="90"/>
      <c r="C24862" s="90"/>
    </row>
    <row r="24863">
      <c r="A24863" s="101"/>
      <c r="B24863" s="90"/>
      <c r="C24863" s="90"/>
    </row>
    <row r="24864">
      <c r="A24864" s="101"/>
      <c r="B24864" s="90"/>
      <c r="C24864" s="90"/>
    </row>
    <row r="24865">
      <c r="A24865" s="101"/>
      <c r="B24865" s="90"/>
      <c r="C24865" s="90"/>
    </row>
    <row r="24866">
      <c r="A24866" s="101"/>
      <c r="B24866" s="90"/>
      <c r="C24866" s="90"/>
    </row>
    <row r="24867">
      <c r="A24867" s="101"/>
      <c r="B24867" s="90"/>
      <c r="C24867" s="90"/>
    </row>
    <row r="24868">
      <c r="A24868" s="101"/>
      <c r="B24868" s="90"/>
      <c r="C24868" s="90"/>
    </row>
    <row r="24869">
      <c r="A24869" s="101"/>
      <c r="B24869" s="90"/>
      <c r="C24869" s="90"/>
    </row>
    <row r="24870">
      <c r="A24870" s="101"/>
      <c r="B24870" s="90"/>
      <c r="C24870" s="90"/>
    </row>
    <row r="24871">
      <c r="A24871" s="101"/>
      <c r="B24871" s="90"/>
      <c r="C24871" s="90"/>
    </row>
    <row r="24872">
      <c r="A24872" s="101"/>
      <c r="B24872" s="90"/>
      <c r="C24872" s="90"/>
    </row>
    <row r="24873">
      <c r="A24873" s="101"/>
      <c r="B24873" s="90"/>
      <c r="C24873" s="90"/>
    </row>
    <row r="24874">
      <c r="A24874" s="101"/>
      <c r="B24874" s="90"/>
      <c r="C24874" s="90"/>
    </row>
    <row r="24875">
      <c r="A24875" s="101"/>
      <c r="B24875" s="90"/>
      <c r="C24875" s="90"/>
    </row>
    <row r="24876">
      <c r="A24876" s="101"/>
      <c r="B24876" s="90"/>
      <c r="C24876" s="90"/>
    </row>
    <row r="24877">
      <c r="A24877" s="101"/>
      <c r="B24877" s="90"/>
      <c r="C24877" s="90"/>
    </row>
    <row r="24878">
      <c r="A24878" s="101"/>
      <c r="B24878" s="90"/>
      <c r="C24878" s="90"/>
    </row>
    <row r="24879">
      <c r="A24879" s="101"/>
      <c r="B24879" s="90"/>
      <c r="C24879" s="90"/>
    </row>
    <row r="24880">
      <c r="A24880" s="101"/>
      <c r="B24880" s="90"/>
      <c r="C24880" s="90"/>
    </row>
    <row r="24881">
      <c r="A24881" s="101"/>
      <c r="B24881" s="90"/>
      <c r="C24881" s="90"/>
    </row>
    <row r="24882">
      <c r="A24882" s="101"/>
      <c r="B24882" s="90"/>
      <c r="C24882" s="90"/>
    </row>
    <row r="24883">
      <c r="A24883" s="101"/>
      <c r="B24883" s="90"/>
      <c r="C24883" s="90"/>
    </row>
    <row r="24884">
      <c r="A24884" s="101"/>
      <c r="B24884" s="90"/>
      <c r="C24884" s="90"/>
    </row>
    <row r="24885">
      <c r="A24885" s="101"/>
      <c r="B24885" s="90"/>
      <c r="C24885" s="90"/>
    </row>
    <row r="24886">
      <c r="A24886" s="101"/>
      <c r="B24886" s="90"/>
      <c r="C24886" s="90"/>
    </row>
    <row r="24887">
      <c r="A24887" s="101"/>
      <c r="B24887" s="90"/>
      <c r="C24887" s="90"/>
    </row>
    <row r="24888">
      <c r="A24888" s="101"/>
      <c r="B24888" s="90"/>
      <c r="C24888" s="90"/>
    </row>
    <row r="24889">
      <c r="A24889" s="101"/>
      <c r="B24889" s="90"/>
      <c r="C24889" s="90"/>
    </row>
    <row r="24890">
      <c r="A24890" s="101"/>
      <c r="B24890" s="90"/>
      <c r="C24890" s="90"/>
    </row>
    <row r="24891">
      <c r="A24891" s="101"/>
      <c r="B24891" s="90"/>
      <c r="C24891" s="90"/>
    </row>
    <row r="24892">
      <c r="A24892" s="101"/>
      <c r="B24892" s="90"/>
      <c r="C24892" s="90"/>
    </row>
    <row r="24893">
      <c r="A24893" s="101"/>
      <c r="B24893" s="90"/>
      <c r="C24893" s="90"/>
    </row>
    <row r="24894">
      <c r="A24894" s="101"/>
      <c r="B24894" s="90"/>
      <c r="C24894" s="90"/>
    </row>
    <row r="24895">
      <c r="A24895" s="101"/>
      <c r="B24895" s="90"/>
      <c r="C24895" s="90"/>
    </row>
    <row r="24896">
      <c r="A24896" s="101"/>
      <c r="B24896" s="90"/>
      <c r="C24896" s="90"/>
    </row>
    <row r="24897">
      <c r="A24897" s="101"/>
      <c r="B24897" s="90"/>
      <c r="C24897" s="90"/>
    </row>
    <row r="24898">
      <c r="A24898" s="101"/>
      <c r="B24898" s="90"/>
      <c r="C24898" s="90"/>
    </row>
    <row r="24899">
      <c r="A24899" s="101"/>
      <c r="B24899" s="90"/>
      <c r="C24899" s="90"/>
    </row>
    <row r="24900">
      <c r="A24900" s="101"/>
      <c r="B24900" s="90"/>
      <c r="C24900" s="90"/>
    </row>
    <row r="24901">
      <c r="A24901" s="101"/>
      <c r="B24901" s="90"/>
      <c r="C24901" s="90"/>
    </row>
    <row r="24902">
      <c r="A24902" s="101"/>
      <c r="B24902" s="90"/>
      <c r="C24902" s="90"/>
    </row>
    <row r="24903">
      <c r="A24903" s="101"/>
      <c r="B24903" s="90"/>
      <c r="C24903" s="90"/>
    </row>
    <row r="24904">
      <c r="A24904" s="101"/>
      <c r="B24904" s="90"/>
      <c r="C24904" s="90"/>
    </row>
    <row r="24905">
      <c r="A24905" s="101"/>
      <c r="B24905" s="90"/>
      <c r="C24905" s="90"/>
    </row>
    <row r="24906">
      <c r="A24906" s="101"/>
      <c r="B24906" s="90"/>
      <c r="C24906" s="90"/>
    </row>
    <row r="24907">
      <c r="A24907" s="101"/>
      <c r="B24907" s="90"/>
      <c r="C24907" s="90"/>
    </row>
    <row r="24908">
      <c r="A24908" s="101"/>
      <c r="B24908" s="90"/>
      <c r="C24908" s="90"/>
    </row>
    <row r="24909">
      <c r="A24909" s="101"/>
      <c r="B24909" s="90"/>
      <c r="C24909" s="90"/>
    </row>
    <row r="24910">
      <c r="A24910" s="101"/>
      <c r="B24910" s="90"/>
      <c r="C24910" s="90"/>
    </row>
    <row r="24911">
      <c r="A24911" s="101"/>
      <c r="B24911" s="90"/>
      <c r="C24911" s="90"/>
    </row>
    <row r="24912">
      <c r="A24912" s="101"/>
      <c r="B24912" s="90"/>
      <c r="C24912" s="90"/>
    </row>
    <row r="24913">
      <c r="A24913" s="101"/>
      <c r="B24913" s="90"/>
      <c r="C24913" s="90"/>
    </row>
    <row r="24914">
      <c r="A24914" s="101"/>
      <c r="B24914" s="90"/>
      <c r="C24914" s="90"/>
    </row>
    <row r="24915">
      <c r="A24915" s="101"/>
      <c r="B24915" s="90"/>
      <c r="C24915" s="90"/>
    </row>
    <row r="24916">
      <c r="A24916" s="101"/>
      <c r="B24916" s="90"/>
      <c r="C24916" s="90"/>
    </row>
    <row r="24917">
      <c r="A24917" s="101"/>
      <c r="B24917" s="90"/>
      <c r="C24917" s="90"/>
    </row>
    <row r="24918">
      <c r="A24918" s="101"/>
      <c r="B24918" s="90"/>
      <c r="C24918" s="90"/>
    </row>
    <row r="24919">
      <c r="A24919" s="101"/>
      <c r="B24919" s="90"/>
      <c r="C24919" s="90"/>
    </row>
    <row r="24920">
      <c r="A24920" s="101"/>
      <c r="B24920" s="90"/>
      <c r="C24920" s="90"/>
    </row>
    <row r="24921">
      <c r="A24921" s="101"/>
      <c r="B24921" s="90"/>
      <c r="C24921" s="90"/>
    </row>
    <row r="24922">
      <c r="A24922" s="101"/>
      <c r="B24922" s="90"/>
      <c r="C24922" s="90"/>
    </row>
    <row r="24923">
      <c r="A24923" s="101"/>
      <c r="B24923" s="90"/>
      <c r="C24923" s="90"/>
    </row>
    <row r="24924">
      <c r="A24924" s="101"/>
      <c r="B24924" s="90"/>
      <c r="C24924" s="90"/>
    </row>
    <row r="24925">
      <c r="A24925" s="101"/>
      <c r="B24925" s="90"/>
      <c r="C24925" s="90"/>
    </row>
    <row r="24926">
      <c r="A24926" s="101"/>
      <c r="B24926" s="90"/>
      <c r="C24926" s="90"/>
    </row>
    <row r="24927">
      <c r="A24927" s="101"/>
      <c r="B24927" s="90"/>
      <c r="C24927" s="90"/>
    </row>
    <row r="24928">
      <c r="A24928" s="101"/>
      <c r="B24928" s="90"/>
      <c r="C24928" s="90"/>
    </row>
    <row r="24929">
      <c r="A24929" s="101"/>
      <c r="B24929" s="90"/>
      <c r="C24929" s="90"/>
    </row>
    <row r="24930">
      <c r="A24930" s="101"/>
      <c r="B24930" s="90"/>
      <c r="C24930" s="90"/>
    </row>
    <row r="24931">
      <c r="A24931" s="101"/>
      <c r="B24931" s="90"/>
      <c r="C24931" s="90"/>
    </row>
    <row r="24932">
      <c r="A24932" s="101"/>
      <c r="B24932" s="90"/>
      <c r="C24932" s="90"/>
    </row>
    <row r="24933">
      <c r="A24933" s="101"/>
      <c r="B24933" s="90"/>
      <c r="C24933" s="90"/>
    </row>
    <row r="24934">
      <c r="A24934" s="101"/>
      <c r="B24934" s="90"/>
      <c r="C24934" s="90"/>
    </row>
    <row r="24935">
      <c r="A24935" s="101"/>
      <c r="B24935" s="90"/>
      <c r="C24935" s="90"/>
    </row>
    <row r="24936">
      <c r="A24936" s="101"/>
      <c r="B24936" s="90"/>
      <c r="C24936" s="90"/>
    </row>
    <row r="24937">
      <c r="A24937" s="101"/>
      <c r="B24937" s="90"/>
      <c r="C24937" s="90"/>
    </row>
    <row r="24938">
      <c r="A24938" s="101"/>
      <c r="B24938" s="90"/>
      <c r="C24938" s="90"/>
    </row>
    <row r="24939">
      <c r="A24939" s="101"/>
      <c r="B24939" s="90"/>
      <c r="C24939" s="90"/>
    </row>
    <row r="24940">
      <c r="A24940" s="101"/>
      <c r="B24940" s="90"/>
      <c r="C24940" s="90"/>
    </row>
    <row r="24941">
      <c r="A24941" s="101"/>
      <c r="B24941" s="90"/>
      <c r="C24941" s="90"/>
    </row>
    <row r="24942">
      <c r="A24942" s="101"/>
      <c r="B24942" s="90"/>
      <c r="C24942" s="90"/>
    </row>
    <row r="24943">
      <c r="A24943" s="101"/>
      <c r="B24943" s="90"/>
      <c r="C24943" s="90"/>
    </row>
    <row r="24944">
      <c r="A24944" s="101"/>
      <c r="B24944" s="90"/>
      <c r="C24944" s="90"/>
    </row>
    <row r="24945">
      <c r="A24945" s="101"/>
      <c r="B24945" s="90"/>
      <c r="C24945" s="90"/>
    </row>
    <row r="24946">
      <c r="A24946" s="101"/>
      <c r="B24946" s="90"/>
      <c r="C24946" s="90"/>
    </row>
    <row r="24947">
      <c r="A24947" s="101"/>
      <c r="B24947" s="90"/>
      <c r="C24947" s="90"/>
    </row>
    <row r="24948">
      <c r="A24948" s="101"/>
      <c r="B24948" s="90"/>
      <c r="C24948" s="90"/>
    </row>
    <row r="24949">
      <c r="A24949" s="101"/>
      <c r="B24949" s="90"/>
      <c r="C24949" s="90"/>
    </row>
    <row r="24950">
      <c r="A24950" s="101"/>
      <c r="B24950" s="90"/>
      <c r="C24950" s="90"/>
    </row>
    <row r="24951">
      <c r="A24951" s="101"/>
      <c r="B24951" s="90"/>
      <c r="C24951" s="90"/>
    </row>
    <row r="24952">
      <c r="A24952" s="101"/>
      <c r="B24952" s="90"/>
      <c r="C24952" s="90"/>
    </row>
    <row r="24953">
      <c r="A24953" s="101"/>
      <c r="B24953" s="90"/>
      <c r="C24953" s="90"/>
    </row>
    <row r="24954">
      <c r="A24954" s="101"/>
      <c r="B24954" s="90"/>
      <c r="C24954" s="90"/>
    </row>
    <row r="24955">
      <c r="A24955" s="101"/>
      <c r="B24955" s="90"/>
      <c r="C24955" s="90"/>
    </row>
    <row r="24956">
      <c r="A24956" s="101"/>
      <c r="B24956" s="90"/>
      <c r="C24956" s="90"/>
    </row>
    <row r="24957">
      <c r="A24957" s="101"/>
      <c r="B24957" s="90"/>
      <c r="C24957" s="90"/>
    </row>
    <row r="24958">
      <c r="A24958" s="101"/>
      <c r="B24958" s="90"/>
      <c r="C24958" s="90"/>
    </row>
    <row r="24959">
      <c r="A24959" s="101"/>
      <c r="B24959" s="90"/>
      <c r="C24959" s="90"/>
    </row>
    <row r="24960">
      <c r="A24960" s="101"/>
      <c r="B24960" s="90"/>
      <c r="C24960" s="90"/>
    </row>
    <row r="24961">
      <c r="A24961" s="101"/>
      <c r="B24961" s="90"/>
      <c r="C24961" s="90"/>
    </row>
    <row r="24962">
      <c r="A24962" s="101"/>
      <c r="B24962" s="90"/>
      <c r="C24962" s="90"/>
    </row>
    <row r="24963">
      <c r="A24963" s="101"/>
      <c r="B24963" s="90"/>
      <c r="C24963" s="90"/>
    </row>
    <row r="24964">
      <c r="A24964" s="101"/>
      <c r="B24964" s="90"/>
      <c r="C24964" s="90"/>
    </row>
    <row r="24965">
      <c r="A24965" s="101"/>
      <c r="B24965" s="90"/>
      <c r="C24965" s="90"/>
    </row>
    <row r="24966">
      <c r="A24966" s="101"/>
      <c r="B24966" s="90"/>
      <c r="C24966" s="90"/>
    </row>
    <row r="24967">
      <c r="A24967" s="101"/>
      <c r="B24967" s="90"/>
      <c r="C24967" s="90"/>
    </row>
    <row r="24968">
      <c r="A24968" s="101"/>
      <c r="B24968" s="90"/>
      <c r="C24968" s="90"/>
    </row>
    <row r="24969">
      <c r="A24969" s="101"/>
      <c r="B24969" s="90"/>
      <c r="C24969" s="90"/>
    </row>
    <row r="24970">
      <c r="A24970" s="101"/>
      <c r="B24970" s="90"/>
      <c r="C24970" s="90"/>
    </row>
    <row r="24971">
      <c r="A24971" s="101"/>
      <c r="B24971" s="90"/>
      <c r="C24971" s="90"/>
    </row>
    <row r="24972">
      <c r="A24972" s="101"/>
      <c r="B24972" s="90"/>
      <c r="C24972" s="90"/>
    </row>
    <row r="24973">
      <c r="A24973" s="101"/>
      <c r="B24973" s="90"/>
      <c r="C24973" s="90"/>
    </row>
    <row r="24974">
      <c r="A24974" s="101"/>
      <c r="B24974" s="90"/>
      <c r="C24974" s="90"/>
    </row>
    <row r="24975">
      <c r="A24975" s="101"/>
      <c r="B24975" s="90"/>
      <c r="C24975" s="90"/>
    </row>
    <row r="24976">
      <c r="A24976" s="101"/>
      <c r="B24976" s="90"/>
      <c r="C24976" s="90"/>
    </row>
    <row r="24977">
      <c r="A24977" s="101"/>
      <c r="B24977" s="90"/>
      <c r="C24977" s="90"/>
    </row>
    <row r="24978">
      <c r="A24978" s="101"/>
      <c r="B24978" s="90"/>
      <c r="C24978" s="90"/>
    </row>
    <row r="24979">
      <c r="A24979" s="101"/>
      <c r="B24979" s="90"/>
      <c r="C24979" s="90"/>
    </row>
    <row r="24980">
      <c r="A24980" s="101"/>
      <c r="B24980" s="90"/>
      <c r="C24980" s="90"/>
    </row>
    <row r="24981">
      <c r="A24981" s="101"/>
      <c r="B24981" s="90"/>
      <c r="C24981" s="90"/>
    </row>
    <row r="24982">
      <c r="A24982" s="101"/>
      <c r="B24982" s="90"/>
      <c r="C24982" s="90"/>
    </row>
    <row r="24983">
      <c r="A24983" s="101"/>
      <c r="B24983" s="90"/>
      <c r="C24983" s="90"/>
    </row>
    <row r="24984">
      <c r="A24984" s="101"/>
      <c r="B24984" s="90"/>
      <c r="C24984" s="90"/>
    </row>
    <row r="24985">
      <c r="A24985" s="101"/>
      <c r="B24985" s="90"/>
      <c r="C24985" s="90"/>
    </row>
    <row r="24986">
      <c r="A24986" s="101"/>
      <c r="B24986" s="90"/>
      <c r="C24986" s="90"/>
    </row>
    <row r="24987">
      <c r="A24987" s="101"/>
      <c r="B24987" s="90"/>
      <c r="C24987" s="90"/>
    </row>
    <row r="24988">
      <c r="A24988" s="101"/>
      <c r="B24988" s="90"/>
      <c r="C24988" s="90"/>
    </row>
    <row r="24989">
      <c r="A24989" s="101"/>
      <c r="B24989" s="90"/>
      <c r="C24989" s="90"/>
    </row>
    <row r="24990">
      <c r="A24990" s="101"/>
      <c r="B24990" s="90"/>
      <c r="C24990" s="90"/>
    </row>
    <row r="24991">
      <c r="A24991" s="101"/>
      <c r="B24991" s="90"/>
      <c r="C24991" s="90"/>
    </row>
    <row r="24992">
      <c r="A24992" s="101"/>
      <c r="B24992" s="90"/>
      <c r="C24992" s="90"/>
    </row>
    <row r="24993">
      <c r="A24993" s="101"/>
      <c r="B24993" s="90"/>
      <c r="C24993" s="90"/>
    </row>
    <row r="24994">
      <c r="A24994" s="101"/>
      <c r="B24994" s="90"/>
      <c r="C24994" s="90"/>
    </row>
    <row r="24995">
      <c r="A24995" s="101"/>
      <c r="B24995" s="90"/>
      <c r="C24995" s="90"/>
    </row>
    <row r="24996">
      <c r="A24996" s="101"/>
      <c r="B24996" s="90"/>
      <c r="C24996" s="90"/>
    </row>
    <row r="24997">
      <c r="A24997" s="101"/>
      <c r="B24997" s="90"/>
      <c r="C24997" s="90"/>
    </row>
    <row r="24998">
      <c r="A24998" s="101"/>
      <c r="B24998" s="90"/>
      <c r="C24998" s="90"/>
    </row>
    <row r="24999">
      <c r="A24999" s="101"/>
      <c r="B24999" s="90"/>
      <c r="C24999" s="90"/>
    </row>
    <row r="25000">
      <c r="A25000" s="101"/>
      <c r="B25000" s="90"/>
      <c r="C25000" s="90"/>
    </row>
    <row r="25001">
      <c r="A25001" s="101"/>
      <c r="B25001" s="90"/>
      <c r="C25001" s="90"/>
    </row>
    <row r="25002">
      <c r="A25002" s="101"/>
      <c r="B25002" s="90"/>
      <c r="C25002" s="90"/>
    </row>
    <row r="25003">
      <c r="A25003" s="101"/>
      <c r="B25003" s="90"/>
      <c r="C25003" s="90"/>
    </row>
    <row r="25004">
      <c r="A25004" s="101"/>
      <c r="B25004" s="90"/>
      <c r="C25004" s="90"/>
    </row>
    <row r="25005">
      <c r="A25005" s="101"/>
      <c r="B25005" s="90"/>
      <c r="C25005" s="90"/>
    </row>
    <row r="25006">
      <c r="A25006" s="101"/>
      <c r="B25006" s="90"/>
      <c r="C25006" s="90"/>
    </row>
    <row r="25007">
      <c r="A25007" s="101"/>
      <c r="B25007" s="90"/>
      <c r="C25007" s="90"/>
    </row>
    <row r="25008">
      <c r="A25008" s="101"/>
      <c r="B25008" s="90"/>
      <c r="C25008" s="90"/>
    </row>
    <row r="25009">
      <c r="A25009" s="101"/>
      <c r="B25009" s="90"/>
      <c r="C25009" s="90"/>
    </row>
    <row r="25010">
      <c r="A25010" s="101"/>
      <c r="B25010" s="90"/>
      <c r="C25010" s="90"/>
    </row>
    <row r="25011">
      <c r="A25011" s="101"/>
      <c r="B25011" s="90"/>
      <c r="C25011" s="90"/>
    </row>
    <row r="25012">
      <c r="A25012" s="101"/>
      <c r="B25012" s="90"/>
      <c r="C25012" s="90"/>
    </row>
    <row r="25013">
      <c r="A25013" s="101"/>
      <c r="B25013" s="90"/>
      <c r="C25013" s="90"/>
    </row>
    <row r="25014">
      <c r="A25014" s="101"/>
      <c r="B25014" s="90"/>
      <c r="C25014" s="90"/>
    </row>
    <row r="25015">
      <c r="A25015" s="101"/>
      <c r="B25015" s="90"/>
      <c r="C25015" s="90"/>
    </row>
    <row r="25016">
      <c r="A25016" s="101"/>
      <c r="B25016" s="90"/>
      <c r="C25016" s="90"/>
    </row>
    <row r="25017">
      <c r="A25017" s="101"/>
      <c r="B25017" s="90"/>
      <c r="C25017" s="90"/>
    </row>
    <row r="25018">
      <c r="A25018" s="101"/>
      <c r="B25018" s="90"/>
      <c r="C25018" s="90"/>
    </row>
    <row r="25019">
      <c r="A25019" s="101"/>
      <c r="B25019" s="90"/>
      <c r="C25019" s="90"/>
    </row>
    <row r="25020">
      <c r="A25020" s="101"/>
      <c r="B25020" s="90"/>
      <c r="C25020" s="90"/>
    </row>
    <row r="25021">
      <c r="A25021" s="101"/>
      <c r="B25021" s="90"/>
      <c r="C25021" s="90"/>
    </row>
    <row r="25022">
      <c r="A25022" s="101"/>
      <c r="B25022" s="90"/>
      <c r="C25022" s="90"/>
    </row>
    <row r="25023">
      <c r="A25023" s="101"/>
      <c r="B25023" s="90"/>
      <c r="C25023" s="90"/>
    </row>
    <row r="25024">
      <c r="A25024" s="101"/>
      <c r="B25024" s="90"/>
      <c r="C25024" s="90"/>
    </row>
    <row r="25025">
      <c r="A25025" s="101"/>
      <c r="B25025" s="90"/>
      <c r="C25025" s="90"/>
    </row>
    <row r="25026">
      <c r="A25026" s="101"/>
      <c r="B25026" s="90"/>
      <c r="C25026" s="90"/>
    </row>
    <row r="25027">
      <c r="A25027" s="101"/>
      <c r="B25027" s="90"/>
      <c r="C25027" s="90"/>
    </row>
    <row r="25028">
      <c r="A25028" s="101"/>
      <c r="B25028" s="90"/>
      <c r="C25028" s="90"/>
    </row>
    <row r="25029">
      <c r="A25029" s="101"/>
      <c r="B25029" s="90"/>
      <c r="C25029" s="90"/>
    </row>
    <row r="25030">
      <c r="A25030" s="101"/>
      <c r="B25030" s="90"/>
      <c r="C25030" s="90"/>
    </row>
    <row r="25031">
      <c r="A25031" s="101"/>
      <c r="B25031" s="90"/>
      <c r="C25031" s="90"/>
    </row>
    <row r="25032">
      <c r="A25032" s="101"/>
      <c r="B25032" s="90"/>
      <c r="C25032" s="90"/>
    </row>
    <row r="25033">
      <c r="A25033" s="101"/>
      <c r="B25033" s="90"/>
      <c r="C25033" s="90"/>
    </row>
    <row r="25034">
      <c r="A25034" s="101"/>
      <c r="B25034" s="90"/>
      <c r="C25034" s="90"/>
    </row>
    <row r="25035">
      <c r="A25035" s="101"/>
      <c r="B25035" s="90"/>
      <c r="C25035" s="90"/>
    </row>
    <row r="25036">
      <c r="A25036" s="101"/>
      <c r="B25036" s="90"/>
      <c r="C25036" s="90"/>
    </row>
    <row r="25037">
      <c r="A25037" s="101"/>
      <c r="B25037" s="90"/>
      <c r="C25037" s="90"/>
    </row>
    <row r="25038">
      <c r="A25038" s="101"/>
      <c r="B25038" s="90"/>
      <c r="C25038" s="90"/>
    </row>
    <row r="25039">
      <c r="A25039" s="101"/>
      <c r="B25039" s="90"/>
      <c r="C25039" s="90"/>
    </row>
    <row r="25040">
      <c r="A25040" s="101"/>
      <c r="B25040" s="90"/>
      <c r="C25040" s="90"/>
    </row>
    <row r="25041">
      <c r="A25041" s="101"/>
      <c r="B25041" s="90"/>
      <c r="C25041" s="90"/>
    </row>
    <row r="25042">
      <c r="A25042" s="101"/>
      <c r="B25042" s="90"/>
      <c r="C25042" s="90"/>
    </row>
    <row r="25043">
      <c r="A25043" s="101"/>
      <c r="B25043" s="90"/>
      <c r="C25043" s="90"/>
    </row>
    <row r="25044">
      <c r="A25044" s="101"/>
      <c r="B25044" s="90"/>
      <c r="C25044" s="90"/>
    </row>
    <row r="25045">
      <c r="A25045" s="101"/>
      <c r="B25045" s="90"/>
      <c r="C25045" s="90"/>
    </row>
    <row r="25046">
      <c r="A25046" s="101"/>
      <c r="B25046" s="90"/>
      <c r="C25046" s="90"/>
    </row>
    <row r="25047">
      <c r="A25047" s="101"/>
      <c r="B25047" s="90"/>
      <c r="C25047" s="90"/>
    </row>
    <row r="25048">
      <c r="A25048" s="101"/>
      <c r="B25048" s="90"/>
      <c r="C25048" s="90"/>
    </row>
    <row r="25049">
      <c r="A25049" s="101"/>
      <c r="B25049" s="90"/>
      <c r="C25049" s="90"/>
    </row>
    <row r="25050">
      <c r="A25050" s="101"/>
      <c r="B25050" s="90"/>
      <c r="C25050" s="90"/>
    </row>
    <row r="25051">
      <c r="A25051" s="101"/>
      <c r="B25051" s="90"/>
      <c r="C25051" s="90"/>
    </row>
    <row r="25052">
      <c r="A25052" s="101"/>
      <c r="B25052" s="90"/>
      <c r="C25052" s="90"/>
    </row>
    <row r="25053">
      <c r="A25053" s="101"/>
      <c r="B25053" s="90"/>
      <c r="C25053" s="90"/>
    </row>
    <row r="25054">
      <c r="A25054" s="101"/>
      <c r="B25054" s="90"/>
      <c r="C25054" s="90"/>
    </row>
    <row r="25055">
      <c r="A25055" s="101"/>
      <c r="B25055" s="90"/>
      <c r="C25055" s="90"/>
    </row>
    <row r="25056">
      <c r="A25056" s="101"/>
      <c r="B25056" s="90"/>
      <c r="C25056" s="90"/>
    </row>
    <row r="25057">
      <c r="A25057" s="101"/>
      <c r="B25057" s="90"/>
      <c r="C25057" s="90"/>
    </row>
    <row r="25058">
      <c r="A25058" s="101"/>
      <c r="B25058" s="90"/>
      <c r="C25058" s="90"/>
    </row>
    <row r="25059">
      <c r="A25059" s="101"/>
      <c r="B25059" s="90"/>
      <c r="C25059" s="90"/>
    </row>
    <row r="25060">
      <c r="A25060" s="101"/>
      <c r="B25060" s="90"/>
      <c r="C25060" s="90"/>
    </row>
    <row r="25061">
      <c r="A25061" s="101"/>
      <c r="B25061" s="90"/>
      <c r="C25061" s="90"/>
    </row>
    <row r="25062">
      <c r="A25062" s="101"/>
      <c r="B25062" s="90"/>
      <c r="C25062" s="90"/>
    </row>
    <row r="25063">
      <c r="A25063" s="101"/>
      <c r="B25063" s="90"/>
      <c r="C25063" s="90"/>
    </row>
    <row r="25064">
      <c r="A25064" s="101"/>
      <c r="B25064" s="90"/>
      <c r="C25064" s="90"/>
    </row>
    <row r="25065">
      <c r="A25065" s="101"/>
      <c r="B25065" s="90"/>
      <c r="C25065" s="90"/>
    </row>
    <row r="25066">
      <c r="A25066" s="101"/>
      <c r="B25066" s="90"/>
      <c r="C25066" s="90"/>
    </row>
    <row r="25067">
      <c r="A25067" s="101"/>
      <c r="B25067" s="90"/>
      <c r="C25067" s="90"/>
    </row>
    <row r="25068">
      <c r="A25068" s="101"/>
      <c r="B25068" s="90"/>
      <c r="C25068" s="90"/>
    </row>
    <row r="25069">
      <c r="A25069" s="101"/>
      <c r="B25069" s="90"/>
      <c r="C25069" s="90"/>
    </row>
    <row r="25070">
      <c r="A25070" s="101"/>
      <c r="B25070" s="90"/>
      <c r="C25070" s="90"/>
    </row>
    <row r="25071">
      <c r="A25071" s="101"/>
      <c r="B25071" s="90"/>
      <c r="C25071" s="90"/>
    </row>
    <row r="25072">
      <c r="A25072" s="101"/>
      <c r="B25072" s="90"/>
      <c r="C25072" s="90"/>
    </row>
    <row r="25073">
      <c r="A25073" s="101"/>
      <c r="B25073" s="90"/>
      <c r="C25073" s="90"/>
    </row>
    <row r="25074">
      <c r="A25074" s="101"/>
      <c r="B25074" s="90"/>
      <c r="C25074" s="90"/>
    </row>
    <row r="25075">
      <c r="A25075" s="101"/>
      <c r="B25075" s="90"/>
      <c r="C25075" s="90"/>
    </row>
    <row r="25076">
      <c r="A25076" s="101"/>
      <c r="B25076" s="90"/>
      <c r="C25076" s="90"/>
    </row>
    <row r="25077">
      <c r="A25077" s="101"/>
      <c r="B25077" s="90"/>
      <c r="C25077" s="90"/>
    </row>
    <row r="25078">
      <c r="A25078" s="101"/>
      <c r="B25078" s="90"/>
      <c r="C25078" s="90"/>
    </row>
    <row r="25079">
      <c r="A25079" s="101"/>
      <c r="B25079" s="90"/>
      <c r="C25079" s="90"/>
    </row>
    <row r="25080">
      <c r="A25080" s="101"/>
      <c r="B25080" s="90"/>
      <c r="C25080" s="90"/>
    </row>
    <row r="25081">
      <c r="A25081" s="101"/>
      <c r="B25081" s="90"/>
      <c r="C25081" s="90"/>
    </row>
    <row r="25082">
      <c r="A25082" s="101"/>
      <c r="B25082" s="90"/>
      <c r="C25082" s="90"/>
    </row>
    <row r="25083">
      <c r="A25083" s="101"/>
      <c r="B25083" s="90"/>
      <c r="C25083" s="90"/>
    </row>
    <row r="25084">
      <c r="A25084" s="101"/>
      <c r="B25084" s="90"/>
      <c r="C25084" s="90"/>
    </row>
    <row r="25085">
      <c r="A25085" s="101"/>
      <c r="B25085" s="90"/>
      <c r="C25085" s="90"/>
    </row>
    <row r="25086">
      <c r="A25086" s="101"/>
      <c r="B25086" s="90"/>
      <c r="C25086" s="90"/>
    </row>
    <row r="25087">
      <c r="A25087" s="101"/>
      <c r="B25087" s="90"/>
      <c r="C25087" s="90"/>
    </row>
    <row r="25088">
      <c r="A25088" s="101"/>
      <c r="B25088" s="90"/>
      <c r="C25088" s="90"/>
    </row>
    <row r="25089">
      <c r="A25089" s="101"/>
      <c r="B25089" s="90"/>
      <c r="C25089" s="90"/>
    </row>
    <row r="25090">
      <c r="A25090" s="101"/>
      <c r="B25090" s="90"/>
      <c r="C25090" s="90"/>
    </row>
    <row r="25091">
      <c r="A25091" s="101"/>
      <c r="B25091" s="90"/>
      <c r="C25091" s="90"/>
    </row>
    <row r="25092">
      <c r="A25092" s="101"/>
      <c r="B25092" s="90"/>
      <c r="C25092" s="90"/>
    </row>
    <row r="25093">
      <c r="A25093" s="101"/>
      <c r="B25093" s="90"/>
      <c r="C25093" s="90"/>
    </row>
    <row r="25094">
      <c r="A25094" s="101"/>
      <c r="B25094" s="90"/>
      <c r="C25094" s="90"/>
    </row>
    <row r="25095">
      <c r="A25095" s="101"/>
      <c r="B25095" s="90"/>
      <c r="C25095" s="90"/>
    </row>
    <row r="25096">
      <c r="A25096" s="101"/>
      <c r="B25096" s="90"/>
      <c r="C25096" s="90"/>
    </row>
    <row r="25097">
      <c r="A25097" s="101"/>
      <c r="B25097" s="90"/>
      <c r="C25097" s="90"/>
    </row>
    <row r="25098">
      <c r="A25098" s="101"/>
      <c r="B25098" s="90"/>
      <c r="C25098" s="90"/>
    </row>
    <row r="25099">
      <c r="A25099" s="101"/>
      <c r="B25099" s="90"/>
      <c r="C25099" s="90"/>
    </row>
    <row r="25100">
      <c r="A25100" s="101"/>
      <c r="B25100" s="90"/>
      <c r="C25100" s="90"/>
    </row>
    <row r="25101">
      <c r="A25101" s="101"/>
      <c r="B25101" s="90"/>
      <c r="C25101" s="90"/>
    </row>
    <row r="25102">
      <c r="A25102" s="101"/>
      <c r="B25102" s="90"/>
      <c r="C25102" s="90"/>
    </row>
    <row r="25103">
      <c r="A25103" s="101"/>
      <c r="B25103" s="90"/>
      <c r="C25103" s="90"/>
    </row>
    <row r="25104">
      <c r="A25104" s="101"/>
      <c r="B25104" s="90"/>
      <c r="C25104" s="90"/>
    </row>
    <row r="25105">
      <c r="A25105" s="101"/>
      <c r="B25105" s="90"/>
      <c r="C25105" s="90"/>
    </row>
    <row r="25106">
      <c r="A25106" s="101"/>
      <c r="B25106" s="90"/>
      <c r="C25106" s="90"/>
    </row>
    <row r="25107">
      <c r="A25107" s="101"/>
      <c r="B25107" s="90"/>
      <c r="C25107" s="90"/>
    </row>
    <row r="25108">
      <c r="A25108" s="101"/>
      <c r="B25108" s="90"/>
      <c r="C25108" s="90"/>
    </row>
    <row r="25109">
      <c r="A25109" s="101"/>
      <c r="B25109" s="90"/>
      <c r="C25109" s="90"/>
    </row>
    <row r="25110">
      <c r="A25110" s="101"/>
      <c r="B25110" s="90"/>
      <c r="C25110" s="90"/>
    </row>
    <row r="25111">
      <c r="A25111" s="101"/>
      <c r="B25111" s="90"/>
      <c r="C25111" s="90"/>
    </row>
    <row r="25112">
      <c r="A25112" s="101"/>
      <c r="B25112" s="90"/>
      <c r="C25112" s="90"/>
    </row>
    <row r="25113">
      <c r="A25113" s="101"/>
      <c r="B25113" s="90"/>
      <c r="C25113" s="90"/>
    </row>
    <row r="25114">
      <c r="A25114" s="101"/>
      <c r="B25114" s="90"/>
      <c r="C25114" s="90"/>
    </row>
    <row r="25115">
      <c r="A25115" s="101"/>
      <c r="B25115" s="90"/>
      <c r="C25115" s="90"/>
    </row>
    <row r="25116">
      <c r="A25116" s="101"/>
      <c r="B25116" s="90"/>
      <c r="C25116" s="90"/>
    </row>
    <row r="25117">
      <c r="A25117" s="101"/>
      <c r="B25117" s="90"/>
      <c r="C25117" s="90"/>
    </row>
    <row r="25118">
      <c r="A25118" s="101"/>
      <c r="B25118" s="90"/>
      <c r="C25118" s="90"/>
    </row>
    <row r="25119">
      <c r="A25119" s="101"/>
      <c r="B25119" s="90"/>
      <c r="C25119" s="90"/>
    </row>
    <row r="25120">
      <c r="A25120" s="101"/>
      <c r="B25120" s="90"/>
      <c r="C25120" s="90"/>
    </row>
    <row r="25121">
      <c r="A25121" s="101"/>
      <c r="B25121" s="90"/>
      <c r="C25121" s="90"/>
    </row>
    <row r="25122">
      <c r="A25122" s="101"/>
      <c r="B25122" s="90"/>
      <c r="C25122" s="90"/>
    </row>
    <row r="25123">
      <c r="A25123" s="101"/>
      <c r="B25123" s="90"/>
      <c r="C25123" s="90"/>
    </row>
    <row r="25124">
      <c r="A25124" s="101"/>
      <c r="B25124" s="90"/>
      <c r="C25124" s="90"/>
    </row>
    <row r="25125">
      <c r="A25125" s="101"/>
      <c r="B25125" s="90"/>
      <c r="C25125" s="90"/>
    </row>
    <row r="25126">
      <c r="A25126" s="101"/>
      <c r="B25126" s="90"/>
      <c r="C25126" s="90"/>
    </row>
    <row r="25127">
      <c r="A25127" s="101"/>
      <c r="B25127" s="90"/>
      <c r="C25127" s="90"/>
    </row>
    <row r="25128">
      <c r="A25128" s="101"/>
      <c r="B25128" s="90"/>
      <c r="C25128" s="90"/>
    </row>
    <row r="25129">
      <c r="A25129" s="101"/>
      <c r="B25129" s="90"/>
      <c r="C25129" s="90"/>
    </row>
    <row r="25130">
      <c r="A25130" s="101"/>
      <c r="B25130" s="90"/>
      <c r="C25130" s="90"/>
    </row>
    <row r="25131">
      <c r="A25131" s="101"/>
      <c r="B25131" s="90"/>
      <c r="C25131" s="90"/>
    </row>
    <row r="25132">
      <c r="A25132" s="101"/>
      <c r="B25132" s="90"/>
      <c r="C25132" s="90"/>
    </row>
    <row r="25133">
      <c r="A25133" s="101"/>
      <c r="B25133" s="90"/>
      <c r="C25133" s="90"/>
    </row>
    <row r="25134">
      <c r="A25134" s="101"/>
      <c r="B25134" s="90"/>
      <c r="C25134" s="90"/>
    </row>
    <row r="25135">
      <c r="A25135" s="101"/>
      <c r="B25135" s="90"/>
      <c r="C25135" s="90"/>
    </row>
    <row r="25136">
      <c r="A25136" s="101"/>
      <c r="B25136" s="90"/>
      <c r="C25136" s="90"/>
    </row>
    <row r="25137">
      <c r="A25137" s="101"/>
      <c r="B25137" s="90"/>
      <c r="C25137" s="90"/>
    </row>
    <row r="25138">
      <c r="A25138" s="101"/>
      <c r="B25138" s="90"/>
      <c r="C25138" s="90"/>
    </row>
    <row r="25139">
      <c r="A25139" s="101"/>
      <c r="B25139" s="90"/>
      <c r="C25139" s="90"/>
    </row>
    <row r="25140">
      <c r="A25140" s="101"/>
      <c r="B25140" s="90"/>
      <c r="C25140" s="90"/>
    </row>
    <row r="25141">
      <c r="A25141" s="101"/>
      <c r="B25141" s="90"/>
      <c r="C25141" s="90"/>
    </row>
    <row r="25142">
      <c r="A25142" s="101"/>
      <c r="B25142" s="90"/>
      <c r="C25142" s="90"/>
    </row>
    <row r="25143">
      <c r="A25143" s="101"/>
      <c r="B25143" s="90"/>
      <c r="C25143" s="90"/>
    </row>
    <row r="25144">
      <c r="A25144" s="101"/>
      <c r="B25144" s="90"/>
      <c r="C25144" s="90"/>
    </row>
    <row r="25145">
      <c r="A25145" s="101"/>
      <c r="B25145" s="90"/>
      <c r="C25145" s="90"/>
    </row>
    <row r="25146">
      <c r="A25146" s="101"/>
      <c r="B25146" s="90"/>
      <c r="C25146" s="90"/>
    </row>
    <row r="25147">
      <c r="A25147" s="101"/>
      <c r="B25147" s="90"/>
      <c r="C25147" s="90"/>
    </row>
    <row r="25148">
      <c r="A25148" s="101"/>
      <c r="B25148" s="90"/>
      <c r="C25148" s="90"/>
    </row>
    <row r="25149">
      <c r="A25149" s="101"/>
      <c r="B25149" s="90"/>
      <c r="C25149" s="90"/>
    </row>
    <row r="25150">
      <c r="A25150" s="101"/>
      <c r="B25150" s="90"/>
      <c r="C25150" s="90"/>
    </row>
    <row r="25151">
      <c r="A25151" s="101"/>
      <c r="B25151" s="90"/>
      <c r="C25151" s="90"/>
    </row>
    <row r="25152">
      <c r="A25152" s="101"/>
      <c r="B25152" s="90"/>
      <c r="C25152" s="90"/>
    </row>
    <row r="25153">
      <c r="A25153" s="101"/>
      <c r="B25153" s="90"/>
      <c r="C25153" s="90"/>
    </row>
    <row r="25154">
      <c r="A25154" s="101"/>
      <c r="B25154" s="90"/>
      <c r="C25154" s="90"/>
    </row>
    <row r="25155">
      <c r="A25155" s="101"/>
      <c r="B25155" s="90"/>
      <c r="C25155" s="90"/>
    </row>
    <row r="25156">
      <c r="A25156" s="101"/>
      <c r="B25156" s="90"/>
      <c r="C25156" s="90"/>
    </row>
    <row r="25157">
      <c r="A25157" s="101"/>
      <c r="B25157" s="90"/>
      <c r="C25157" s="90"/>
    </row>
    <row r="25158">
      <c r="A25158" s="101"/>
      <c r="B25158" s="90"/>
      <c r="C25158" s="90"/>
    </row>
    <row r="25159">
      <c r="A25159" s="101"/>
      <c r="B25159" s="90"/>
      <c r="C25159" s="90"/>
    </row>
    <row r="25160">
      <c r="A25160" s="101"/>
      <c r="B25160" s="90"/>
      <c r="C25160" s="90"/>
    </row>
    <row r="25161">
      <c r="A25161" s="101"/>
      <c r="B25161" s="90"/>
      <c r="C25161" s="90"/>
    </row>
    <row r="25162">
      <c r="A25162" s="101"/>
      <c r="B25162" s="90"/>
      <c r="C25162" s="90"/>
    </row>
    <row r="25163">
      <c r="A25163" s="101"/>
      <c r="B25163" s="90"/>
      <c r="C25163" s="90"/>
    </row>
    <row r="25164">
      <c r="A25164" s="101"/>
      <c r="B25164" s="90"/>
      <c r="C25164" s="90"/>
    </row>
    <row r="25165">
      <c r="A25165" s="101"/>
      <c r="B25165" s="90"/>
      <c r="C25165" s="90"/>
    </row>
    <row r="25166">
      <c r="A25166" s="101"/>
      <c r="B25166" s="90"/>
      <c r="C25166" s="90"/>
    </row>
    <row r="25167">
      <c r="A25167" s="101"/>
      <c r="B25167" s="90"/>
      <c r="C25167" s="90"/>
    </row>
    <row r="25168">
      <c r="A25168" s="101"/>
      <c r="B25168" s="90"/>
      <c r="C25168" s="90"/>
    </row>
    <row r="25169">
      <c r="A25169" s="101"/>
      <c r="B25169" s="90"/>
      <c r="C25169" s="90"/>
    </row>
    <row r="25170">
      <c r="A25170" s="101"/>
      <c r="B25170" s="90"/>
      <c r="C25170" s="90"/>
    </row>
    <row r="25171">
      <c r="A25171" s="101"/>
      <c r="B25171" s="90"/>
      <c r="C25171" s="90"/>
    </row>
    <row r="25172">
      <c r="A25172" s="101"/>
      <c r="B25172" s="90"/>
      <c r="C25172" s="90"/>
    </row>
    <row r="25173">
      <c r="A25173" s="101"/>
      <c r="B25173" s="90"/>
      <c r="C25173" s="90"/>
    </row>
    <row r="25174">
      <c r="A25174" s="101"/>
      <c r="B25174" s="90"/>
      <c r="C25174" s="90"/>
    </row>
    <row r="25175">
      <c r="A25175" s="101"/>
      <c r="B25175" s="90"/>
      <c r="C25175" s="90"/>
    </row>
    <row r="25176">
      <c r="A25176" s="101"/>
      <c r="B25176" s="90"/>
      <c r="C25176" s="90"/>
    </row>
    <row r="25177">
      <c r="A25177" s="101"/>
      <c r="B25177" s="90"/>
      <c r="C25177" s="90"/>
    </row>
    <row r="25178">
      <c r="A25178" s="101"/>
      <c r="B25178" s="90"/>
      <c r="C25178" s="90"/>
    </row>
    <row r="25179">
      <c r="A25179" s="101"/>
      <c r="B25179" s="90"/>
      <c r="C25179" s="90"/>
    </row>
    <row r="25180">
      <c r="A25180" s="101"/>
      <c r="B25180" s="90"/>
      <c r="C25180" s="90"/>
    </row>
    <row r="25181">
      <c r="A25181" s="101"/>
      <c r="B25181" s="90"/>
      <c r="C25181" s="90"/>
    </row>
    <row r="25182">
      <c r="A25182" s="101"/>
      <c r="B25182" s="90"/>
      <c r="C25182" s="90"/>
    </row>
    <row r="25183">
      <c r="A25183" s="101"/>
      <c r="B25183" s="90"/>
      <c r="C25183" s="90"/>
    </row>
    <row r="25184">
      <c r="A25184" s="101"/>
      <c r="B25184" s="90"/>
      <c r="C25184" s="90"/>
    </row>
    <row r="25185">
      <c r="A25185" s="101"/>
      <c r="B25185" s="90"/>
      <c r="C25185" s="90"/>
    </row>
    <row r="25186">
      <c r="A25186" s="101"/>
      <c r="B25186" s="90"/>
      <c r="C25186" s="90"/>
    </row>
    <row r="25187">
      <c r="A25187" s="101"/>
      <c r="B25187" s="90"/>
      <c r="C25187" s="90"/>
    </row>
    <row r="25188">
      <c r="A25188" s="101"/>
      <c r="B25188" s="90"/>
      <c r="C25188" s="90"/>
    </row>
    <row r="25189">
      <c r="A25189" s="101"/>
      <c r="B25189" s="90"/>
      <c r="C25189" s="90"/>
    </row>
    <row r="25190">
      <c r="A25190" s="101"/>
      <c r="B25190" s="90"/>
      <c r="C25190" s="90"/>
    </row>
    <row r="25191">
      <c r="A25191" s="101"/>
      <c r="B25191" s="90"/>
      <c r="C25191" s="90"/>
    </row>
    <row r="25192">
      <c r="A25192" s="101"/>
      <c r="B25192" s="90"/>
      <c r="C25192" s="90"/>
    </row>
    <row r="25193">
      <c r="A25193" s="101"/>
      <c r="B25193" s="90"/>
      <c r="C25193" s="90"/>
    </row>
    <row r="25194">
      <c r="A25194" s="101"/>
      <c r="B25194" s="90"/>
      <c r="C25194" s="90"/>
    </row>
    <row r="25195">
      <c r="A25195" s="101"/>
      <c r="B25195" s="90"/>
      <c r="C25195" s="90"/>
    </row>
    <row r="25196">
      <c r="A25196" s="101"/>
      <c r="B25196" s="90"/>
      <c r="C25196" s="90"/>
    </row>
    <row r="25197">
      <c r="A25197" s="101"/>
      <c r="B25197" s="90"/>
      <c r="C25197" s="90"/>
    </row>
    <row r="25198">
      <c r="A25198" s="101"/>
      <c r="B25198" s="90"/>
      <c r="C25198" s="90"/>
    </row>
    <row r="25199">
      <c r="A25199" s="101"/>
      <c r="B25199" s="90"/>
      <c r="C25199" s="90"/>
    </row>
    <row r="25200">
      <c r="A25200" s="101"/>
      <c r="B25200" s="90"/>
      <c r="C25200" s="90"/>
    </row>
    <row r="25201">
      <c r="A25201" s="101"/>
      <c r="B25201" s="90"/>
      <c r="C25201" s="90"/>
    </row>
    <row r="25202">
      <c r="A25202" s="101"/>
      <c r="B25202" s="90"/>
      <c r="C25202" s="90"/>
    </row>
    <row r="25203">
      <c r="A25203" s="101"/>
      <c r="B25203" s="90"/>
      <c r="C25203" s="90"/>
    </row>
    <row r="25204">
      <c r="A25204" s="101"/>
      <c r="B25204" s="90"/>
      <c r="C25204" s="90"/>
    </row>
    <row r="25205">
      <c r="A25205" s="101"/>
      <c r="B25205" s="90"/>
      <c r="C25205" s="90"/>
    </row>
    <row r="25206">
      <c r="A25206" s="101"/>
      <c r="B25206" s="90"/>
      <c r="C25206" s="90"/>
    </row>
    <row r="25207">
      <c r="A25207" s="101"/>
      <c r="B25207" s="90"/>
      <c r="C25207" s="90"/>
    </row>
    <row r="25208">
      <c r="A25208" s="101"/>
      <c r="B25208" s="90"/>
      <c r="C25208" s="90"/>
    </row>
    <row r="25209">
      <c r="A25209" s="101"/>
      <c r="B25209" s="90"/>
      <c r="C25209" s="90"/>
    </row>
    <row r="25210">
      <c r="A25210" s="101"/>
      <c r="B25210" s="90"/>
      <c r="C25210" s="90"/>
    </row>
    <row r="25211">
      <c r="A25211" s="101"/>
      <c r="B25211" s="90"/>
      <c r="C25211" s="90"/>
    </row>
    <row r="25212">
      <c r="A25212" s="101"/>
      <c r="B25212" s="90"/>
      <c r="C25212" s="90"/>
    </row>
    <row r="25213">
      <c r="A25213" s="101"/>
      <c r="B25213" s="90"/>
      <c r="C25213" s="90"/>
    </row>
    <row r="25214">
      <c r="A25214" s="101"/>
      <c r="B25214" s="90"/>
      <c r="C25214" s="90"/>
    </row>
    <row r="25215">
      <c r="A25215" s="101"/>
      <c r="B25215" s="90"/>
      <c r="C25215" s="90"/>
    </row>
    <row r="25216">
      <c r="A25216" s="101"/>
      <c r="B25216" s="90"/>
      <c r="C25216" s="90"/>
    </row>
    <row r="25217">
      <c r="A25217" s="101"/>
      <c r="B25217" s="90"/>
      <c r="C25217" s="90"/>
    </row>
    <row r="25218">
      <c r="A25218" s="101"/>
      <c r="B25218" s="90"/>
      <c r="C25218" s="90"/>
    </row>
    <row r="25219">
      <c r="A25219" s="101"/>
      <c r="B25219" s="90"/>
      <c r="C25219" s="90"/>
    </row>
    <row r="25220">
      <c r="A25220" s="101"/>
      <c r="B25220" s="90"/>
      <c r="C25220" s="90"/>
    </row>
    <row r="25221">
      <c r="A25221" s="101"/>
      <c r="B25221" s="90"/>
      <c r="C25221" s="90"/>
    </row>
    <row r="25222">
      <c r="A25222" s="101"/>
      <c r="B25222" s="90"/>
      <c r="C25222" s="90"/>
    </row>
    <row r="25223">
      <c r="A25223" s="101"/>
      <c r="B25223" s="90"/>
      <c r="C25223" s="90"/>
    </row>
    <row r="25224">
      <c r="A25224" s="101"/>
      <c r="B25224" s="90"/>
      <c r="C25224" s="90"/>
    </row>
    <row r="25225">
      <c r="A25225" s="101"/>
      <c r="B25225" s="90"/>
      <c r="C25225" s="90"/>
    </row>
    <row r="25226">
      <c r="A25226" s="101"/>
      <c r="B25226" s="90"/>
      <c r="C25226" s="90"/>
    </row>
    <row r="25227">
      <c r="A25227" s="101"/>
      <c r="B25227" s="90"/>
      <c r="C25227" s="90"/>
    </row>
    <row r="25228">
      <c r="A25228" s="101"/>
      <c r="B25228" s="90"/>
      <c r="C25228" s="90"/>
    </row>
    <row r="25229">
      <c r="A25229" s="101"/>
      <c r="B25229" s="90"/>
      <c r="C25229" s="90"/>
    </row>
    <row r="25230">
      <c r="A25230" s="101"/>
      <c r="B25230" s="90"/>
      <c r="C25230" s="90"/>
    </row>
    <row r="25231">
      <c r="A25231" s="101"/>
      <c r="B25231" s="90"/>
      <c r="C25231" s="90"/>
    </row>
    <row r="25232">
      <c r="A25232" s="101"/>
      <c r="B25232" s="90"/>
      <c r="C25232" s="90"/>
    </row>
    <row r="25233">
      <c r="A25233" s="101"/>
      <c r="B25233" s="90"/>
      <c r="C25233" s="90"/>
    </row>
    <row r="25234">
      <c r="A25234" s="101"/>
      <c r="B25234" s="90"/>
      <c r="C25234" s="90"/>
    </row>
    <row r="25235">
      <c r="A25235" s="101"/>
      <c r="B25235" s="90"/>
      <c r="C25235" s="90"/>
    </row>
    <row r="25236">
      <c r="A25236" s="101"/>
      <c r="B25236" s="90"/>
      <c r="C25236" s="90"/>
    </row>
    <row r="25237">
      <c r="A25237" s="101"/>
      <c r="B25237" s="90"/>
      <c r="C25237" s="90"/>
    </row>
    <row r="25238">
      <c r="A25238" s="101"/>
      <c r="B25238" s="90"/>
      <c r="C25238" s="90"/>
    </row>
    <row r="25239">
      <c r="A25239" s="101"/>
      <c r="B25239" s="90"/>
      <c r="C25239" s="90"/>
    </row>
    <row r="25240">
      <c r="A25240" s="101"/>
      <c r="B25240" s="90"/>
      <c r="C25240" s="90"/>
    </row>
    <row r="25241">
      <c r="A25241" s="101"/>
      <c r="B25241" s="90"/>
      <c r="C25241" s="90"/>
    </row>
    <row r="25242">
      <c r="A25242" s="101"/>
      <c r="B25242" s="90"/>
      <c r="C25242" s="90"/>
    </row>
    <row r="25243">
      <c r="A25243" s="101"/>
      <c r="B25243" s="90"/>
      <c r="C25243" s="90"/>
    </row>
    <row r="25244">
      <c r="A25244" s="101"/>
      <c r="B25244" s="90"/>
      <c r="C25244" s="90"/>
    </row>
    <row r="25245">
      <c r="A25245" s="101"/>
      <c r="B25245" s="90"/>
      <c r="C25245" s="90"/>
    </row>
    <row r="25246">
      <c r="A25246" s="101"/>
      <c r="B25246" s="90"/>
      <c r="C25246" s="90"/>
    </row>
    <row r="25247">
      <c r="A25247" s="101"/>
      <c r="B25247" s="90"/>
      <c r="C25247" s="90"/>
    </row>
    <row r="25248">
      <c r="A25248" s="101"/>
      <c r="B25248" s="90"/>
      <c r="C25248" s="90"/>
    </row>
    <row r="25249">
      <c r="A25249" s="101"/>
      <c r="B25249" s="90"/>
      <c r="C25249" s="90"/>
    </row>
    <row r="25250">
      <c r="A25250" s="101"/>
      <c r="B25250" s="90"/>
      <c r="C25250" s="90"/>
    </row>
    <row r="25251">
      <c r="A25251" s="101"/>
      <c r="B25251" s="90"/>
      <c r="C25251" s="90"/>
    </row>
    <row r="25252">
      <c r="A25252" s="101"/>
      <c r="B25252" s="90"/>
      <c r="C25252" s="90"/>
    </row>
    <row r="25253">
      <c r="A25253" s="101"/>
      <c r="B25253" s="90"/>
      <c r="C25253" s="90"/>
    </row>
    <row r="25254">
      <c r="A25254" s="101"/>
      <c r="B25254" s="90"/>
      <c r="C25254" s="90"/>
    </row>
    <row r="25255">
      <c r="A25255" s="101"/>
      <c r="B25255" s="90"/>
      <c r="C25255" s="90"/>
    </row>
    <row r="25256">
      <c r="A25256" s="101"/>
      <c r="B25256" s="90"/>
      <c r="C25256" s="90"/>
    </row>
    <row r="25257">
      <c r="A25257" s="101"/>
      <c r="B25257" s="90"/>
      <c r="C25257" s="90"/>
    </row>
    <row r="25258">
      <c r="A25258" s="101"/>
      <c r="B25258" s="90"/>
      <c r="C25258" s="90"/>
    </row>
    <row r="25259">
      <c r="A25259" s="101"/>
      <c r="B25259" s="90"/>
      <c r="C25259" s="90"/>
    </row>
    <row r="25260">
      <c r="A25260" s="101"/>
      <c r="B25260" s="90"/>
      <c r="C25260" s="90"/>
    </row>
    <row r="25261">
      <c r="A25261" s="101"/>
      <c r="B25261" s="90"/>
      <c r="C25261" s="90"/>
    </row>
    <row r="25262">
      <c r="A25262" s="101"/>
      <c r="B25262" s="90"/>
      <c r="C25262" s="90"/>
    </row>
    <row r="25263">
      <c r="A25263" s="101"/>
      <c r="B25263" s="90"/>
      <c r="C25263" s="90"/>
    </row>
    <row r="25264">
      <c r="A25264" s="101"/>
      <c r="B25264" s="90"/>
      <c r="C25264" s="90"/>
    </row>
    <row r="25265">
      <c r="A25265" s="101"/>
      <c r="B25265" s="90"/>
      <c r="C25265" s="90"/>
    </row>
    <row r="25266">
      <c r="A25266" s="101"/>
      <c r="B25266" s="90"/>
      <c r="C25266" s="90"/>
    </row>
    <row r="25267">
      <c r="A25267" s="101"/>
      <c r="B25267" s="90"/>
      <c r="C25267" s="90"/>
    </row>
    <row r="25268">
      <c r="A25268" s="101"/>
      <c r="B25268" s="90"/>
      <c r="C25268" s="90"/>
    </row>
    <row r="25269">
      <c r="A25269" s="101"/>
      <c r="B25269" s="90"/>
      <c r="C25269" s="90"/>
    </row>
    <row r="25270">
      <c r="A25270" s="101"/>
      <c r="B25270" s="90"/>
      <c r="C25270" s="90"/>
    </row>
    <row r="25271">
      <c r="A25271" s="101"/>
      <c r="B25271" s="90"/>
      <c r="C25271" s="90"/>
    </row>
    <row r="25272">
      <c r="A25272" s="101"/>
      <c r="B25272" s="90"/>
      <c r="C25272" s="90"/>
    </row>
    <row r="25273">
      <c r="A25273" s="101"/>
      <c r="B25273" s="90"/>
      <c r="C25273" s="90"/>
    </row>
    <row r="25274">
      <c r="A25274" s="101"/>
      <c r="B25274" s="90"/>
      <c r="C25274" s="90"/>
    </row>
    <row r="25275">
      <c r="A25275" s="101"/>
      <c r="B25275" s="90"/>
      <c r="C25275" s="90"/>
    </row>
    <row r="25276">
      <c r="A25276" s="101"/>
      <c r="B25276" s="90"/>
      <c r="C25276" s="90"/>
    </row>
    <row r="25277">
      <c r="A25277" s="101"/>
      <c r="B25277" s="90"/>
      <c r="C25277" s="90"/>
    </row>
    <row r="25278">
      <c r="A25278" s="101"/>
      <c r="B25278" s="90"/>
      <c r="C25278" s="90"/>
    </row>
    <row r="25279">
      <c r="A25279" s="101"/>
      <c r="B25279" s="90"/>
      <c r="C25279" s="90"/>
    </row>
    <row r="25280">
      <c r="A25280" s="101"/>
      <c r="B25280" s="90"/>
      <c r="C25280" s="90"/>
    </row>
    <row r="25281">
      <c r="A25281" s="101"/>
      <c r="B25281" s="90"/>
      <c r="C25281" s="90"/>
    </row>
    <row r="25282">
      <c r="A25282" s="101"/>
      <c r="B25282" s="90"/>
      <c r="C25282" s="90"/>
    </row>
    <row r="25283">
      <c r="A25283" s="101"/>
      <c r="B25283" s="90"/>
      <c r="C25283" s="90"/>
    </row>
    <row r="25284">
      <c r="A25284" s="101"/>
      <c r="B25284" s="90"/>
      <c r="C25284" s="90"/>
    </row>
    <row r="25285">
      <c r="A25285" s="101"/>
      <c r="B25285" s="90"/>
      <c r="C25285" s="90"/>
    </row>
    <row r="25286">
      <c r="A25286" s="101"/>
      <c r="B25286" s="90"/>
      <c r="C25286" s="90"/>
    </row>
    <row r="25287">
      <c r="A25287" s="101"/>
      <c r="B25287" s="90"/>
      <c r="C25287" s="90"/>
    </row>
    <row r="25288">
      <c r="A25288" s="101"/>
      <c r="B25288" s="90"/>
      <c r="C25288" s="90"/>
    </row>
    <row r="25289">
      <c r="A25289" s="101"/>
      <c r="B25289" s="90"/>
      <c r="C25289" s="90"/>
    </row>
    <row r="25290">
      <c r="A25290" s="101"/>
      <c r="B25290" s="90"/>
      <c r="C25290" s="90"/>
    </row>
    <row r="25291">
      <c r="A25291" s="101"/>
      <c r="B25291" s="90"/>
      <c r="C25291" s="90"/>
    </row>
    <row r="25292">
      <c r="A25292" s="101"/>
      <c r="B25292" s="90"/>
      <c r="C25292" s="90"/>
    </row>
    <row r="25293">
      <c r="A25293" s="101"/>
      <c r="B25293" s="90"/>
      <c r="C25293" s="90"/>
    </row>
    <row r="25294">
      <c r="A25294" s="101"/>
      <c r="B25294" s="90"/>
      <c r="C25294" s="90"/>
    </row>
    <row r="25295">
      <c r="A25295" s="101"/>
      <c r="B25295" s="90"/>
      <c r="C25295" s="90"/>
    </row>
    <row r="25296">
      <c r="A25296" s="101"/>
      <c r="B25296" s="90"/>
      <c r="C25296" s="90"/>
    </row>
    <row r="25297">
      <c r="A25297" s="101"/>
      <c r="B25297" s="90"/>
      <c r="C25297" s="90"/>
    </row>
    <row r="25298">
      <c r="A25298" s="101"/>
      <c r="B25298" s="90"/>
      <c r="C25298" s="90"/>
    </row>
    <row r="25299">
      <c r="A25299" s="101"/>
      <c r="B25299" s="90"/>
      <c r="C25299" s="90"/>
    </row>
    <row r="25300">
      <c r="A25300" s="101"/>
      <c r="B25300" s="90"/>
      <c r="C25300" s="90"/>
    </row>
    <row r="25301">
      <c r="A25301" s="101"/>
      <c r="B25301" s="90"/>
      <c r="C25301" s="90"/>
    </row>
    <row r="25302">
      <c r="A25302" s="101"/>
      <c r="B25302" s="90"/>
      <c r="C25302" s="90"/>
    </row>
    <row r="25303">
      <c r="A25303" s="101"/>
      <c r="B25303" s="90"/>
      <c r="C25303" s="90"/>
    </row>
    <row r="25304">
      <c r="A25304" s="101"/>
      <c r="B25304" s="90"/>
      <c r="C25304" s="90"/>
    </row>
    <row r="25305">
      <c r="A25305" s="101"/>
      <c r="B25305" s="90"/>
      <c r="C25305" s="90"/>
    </row>
    <row r="25306">
      <c r="A25306" s="101"/>
      <c r="B25306" s="90"/>
      <c r="C25306" s="90"/>
    </row>
    <row r="25307">
      <c r="A25307" s="101"/>
      <c r="B25307" s="90"/>
      <c r="C25307" s="90"/>
    </row>
    <row r="25308">
      <c r="A25308" s="101"/>
      <c r="B25308" s="90"/>
      <c r="C25308" s="90"/>
    </row>
    <row r="25309">
      <c r="A25309" s="101"/>
      <c r="B25309" s="90"/>
      <c r="C25309" s="90"/>
    </row>
    <row r="25310">
      <c r="A25310" s="101"/>
      <c r="B25310" s="90"/>
      <c r="C25310" s="90"/>
    </row>
    <row r="25311">
      <c r="A25311" s="101"/>
      <c r="B25311" s="90"/>
      <c r="C25311" s="90"/>
    </row>
    <row r="25312">
      <c r="A25312" s="101"/>
      <c r="B25312" s="90"/>
      <c r="C25312" s="90"/>
    </row>
    <row r="25313">
      <c r="A25313" s="101"/>
      <c r="B25313" s="90"/>
      <c r="C25313" s="90"/>
    </row>
    <row r="25314">
      <c r="A25314" s="101"/>
      <c r="B25314" s="90"/>
      <c r="C25314" s="90"/>
    </row>
    <row r="25315">
      <c r="A25315" s="101"/>
      <c r="B25315" s="90"/>
      <c r="C25315" s="90"/>
    </row>
    <row r="25316">
      <c r="A25316" s="101"/>
      <c r="B25316" s="90"/>
      <c r="C25316" s="90"/>
    </row>
    <row r="25317">
      <c r="A25317" s="101"/>
      <c r="B25317" s="90"/>
      <c r="C25317" s="90"/>
    </row>
    <row r="25318">
      <c r="A25318" s="101"/>
      <c r="B25318" s="90"/>
      <c r="C25318" s="90"/>
    </row>
    <row r="25319">
      <c r="A25319" s="101"/>
      <c r="B25319" s="90"/>
      <c r="C25319" s="90"/>
    </row>
    <row r="25320">
      <c r="A25320" s="101"/>
      <c r="B25320" s="90"/>
      <c r="C25320" s="90"/>
    </row>
    <row r="25321">
      <c r="A25321" s="101"/>
      <c r="B25321" s="90"/>
      <c r="C25321" s="90"/>
    </row>
    <row r="25322">
      <c r="A25322" s="101"/>
      <c r="B25322" s="90"/>
      <c r="C25322" s="90"/>
    </row>
    <row r="25323">
      <c r="A25323" s="101"/>
      <c r="B25323" s="90"/>
      <c r="C25323" s="90"/>
    </row>
    <row r="25324">
      <c r="A25324" s="101"/>
      <c r="B25324" s="90"/>
      <c r="C25324" s="90"/>
    </row>
    <row r="25325">
      <c r="A25325" s="101"/>
      <c r="B25325" s="90"/>
      <c r="C25325" s="90"/>
    </row>
    <row r="25326">
      <c r="A25326" s="101"/>
      <c r="B25326" s="90"/>
      <c r="C25326" s="90"/>
    </row>
    <row r="25327">
      <c r="A25327" s="101"/>
      <c r="B25327" s="90"/>
      <c r="C25327" s="90"/>
    </row>
    <row r="25328">
      <c r="A25328" s="101"/>
      <c r="B25328" s="90"/>
      <c r="C25328" s="90"/>
    </row>
    <row r="25329">
      <c r="A25329" s="101"/>
      <c r="B25329" s="90"/>
      <c r="C25329" s="90"/>
    </row>
    <row r="25330">
      <c r="A25330" s="101"/>
      <c r="B25330" s="90"/>
      <c r="C25330" s="90"/>
    </row>
    <row r="25331">
      <c r="A25331" s="101"/>
      <c r="B25331" s="90"/>
      <c r="C25331" s="90"/>
    </row>
    <row r="25332">
      <c r="A25332" s="101"/>
      <c r="B25332" s="90"/>
      <c r="C25332" s="90"/>
    </row>
    <row r="25333">
      <c r="A25333" s="101"/>
      <c r="B25333" s="90"/>
      <c r="C25333" s="90"/>
    </row>
    <row r="25334">
      <c r="A25334" s="101"/>
      <c r="B25334" s="90"/>
      <c r="C25334" s="90"/>
    </row>
    <row r="25335">
      <c r="A25335" s="101"/>
      <c r="B25335" s="90"/>
      <c r="C25335" s="90"/>
    </row>
    <row r="25336">
      <c r="A25336" s="101"/>
      <c r="B25336" s="90"/>
      <c r="C25336" s="90"/>
    </row>
    <row r="25337">
      <c r="A25337" s="101"/>
      <c r="B25337" s="90"/>
      <c r="C25337" s="90"/>
    </row>
    <row r="25338">
      <c r="A25338" s="101"/>
      <c r="B25338" s="90"/>
      <c r="C25338" s="90"/>
    </row>
    <row r="25339">
      <c r="A25339" s="101"/>
      <c r="B25339" s="90"/>
      <c r="C25339" s="90"/>
    </row>
    <row r="25340">
      <c r="A25340" s="101"/>
      <c r="B25340" s="90"/>
      <c r="C25340" s="90"/>
    </row>
    <row r="25341">
      <c r="A25341" s="101"/>
      <c r="B25341" s="90"/>
      <c r="C25341" s="90"/>
    </row>
    <row r="25342">
      <c r="A25342" s="101"/>
      <c r="B25342" s="90"/>
      <c r="C25342" s="90"/>
    </row>
    <row r="25343">
      <c r="A25343" s="101"/>
      <c r="B25343" s="90"/>
      <c r="C25343" s="90"/>
    </row>
    <row r="25344">
      <c r="A25344" s="101"/>
      <c r="B25344" s="90"/>
      <c r="C25344" s="90"/>
    </row>
    <row r="25345">
      <c r="A25345" s="101"/>
      <c r="B25345" s="90"/>
      <c r="C25345" s="90"/>
    </row>
    <row r="25346">
      <c r="A25346" s="101"/>
      <c r="B25346" s="90"/>
      <c r="C25346" s="90"/>
    </row>
    <row r="25347">
      <c r="A25347" s="101"/>
      <c r="B25347" s="90"/>
      <c r="C25347" s="90"/>
    </row>
    <row r="25348">
      <c r="A25348" s="101"/>
      <c r="B25348" s="90"/>
      <c r="C25348" s="90"/>
    </row>
    <row r="25349">
      <c r="A25349" s="101"/>
      <c r="B25349" s="90"/>
      <c r="C25349" s="90"/>
    </row>
    <row r="25350">
      <c r="A25350" s="101"/>
      <c r="B25350" s="90"/>
      <c r="C25350" s="90"/>
    </row>
    <row r="25351">
      <c r="A25351" s="101"/>
      <c r="B25351" s="90"/>
      <c r="C25351" s="90"/>
    </row>
    <row r="25352">
      <c r="A25352" s="101"/>
      <c r="B25352" s="90"/>
      <c r="C25352" s="90"/>
    </row>
    <row r="25353">
      <c r="A25353" s="101"/>
      <c r="B25353" s="90"/>
      <c r="C25353" s="90"/>
    </row>
    <row r="25354">
      <c r="A25354" s="101"/>
      <c r="B25354" s="90"/>
      <c r="C25354" s="90"/>
    </row>
    <row r="25355">
      <c r="A25355" s="101"/>
      <c r="B25355" s="90"/>
      <c r="C25355" s="90"/>
    </row>
    <row r="25356">
      <c r="A25356" s="101"/>
      <c r="B25356" s="90"/>
      <c r="C25356" s="90"/>
    </row>
    <row r="25357">
      <c r="A25357" s="101"/>
      <c r="B25357" s="90"/>
      <c r="C25357" s="90"/>
    </row>
    <row r="25358">
      <c r="A25358" s="101"/>
      <c r="B25358" s="90"/>
      <c r="C25358" s="90"/>
    </row>
    <row r="25359">
      <c r="A25359" s="101"/>
      <c r="B25359" s="90"/>
      <c r="C25359" s="90"/>
    </row>
    <row r="25360">
      <c r="A25360" s="101"/>
      <c r="B25360" s="90"/>
      <c r="C25360" s="90"/>
    </row>
    <row r="25361">
      <c r="A25361" s="101"/>
      <c r="B25361" s="90"/>
      <c r="C25361" s="90"/>
    </row>
    <row r="25362">
      <c r="A25362" s="101"/>
      <c r="B25362" s="90"/>
      <c r="C25362" s="90"/>
    </row>
    <row r="25363">
      <c r="A25363" s="101"/>
      <c r="B25363" s="90"/>
      <c r="C25363" s="90"/>
    </row>
    <row r="25364">
      <c r="A25364" s="101"/>
      <c r="B25364" s="90"/>
      <c r="C25364" s="90"/>
    </row>
    <row r="25365">
      <c r="A25365" s="101"/>
      <c r="B25365" s="90"/>
      <c r="C25365" s="90"/>
    </row>
    <row r="25366">
      <c r="A25366" s="101"/>
      <c r="B25366" s="90"/>
      <c r="C25366" s="90"/>
    </row>
    <row r="25367">
      <c r="A25367" s="101"/>
      <c r="B25367" s="90"/>
      <c r="C25367" s="90"/>
    </row>
    <row r="25368">
      <c r="A25368" s="101"/>
      <c r="B25368" s="90"/>
      <c r="C25368" s="90"/>
    </row>
    <row r="25369">
      <c r="A25369" s="101"/>
      <c r="B25369" s="90"/>
      <c r="C25369" s="90"/>
    </row>
    <row r="25370">
      <c r="A25370" s="101"/>
      <c r="B25370" s="90"/>
      <c r="C25370" s="90"/>
    </row>
    <row r="25371">
      <c r="A25371" s="101"/>
      <c r="B25371" s="90"/>
      <c r="C25371" s="90"/>
    </row>
    <row r="25372">
      <c r="A25372" s="101"/>
      <c r="B25372" s="90"/>
      <c r="C25372" s="90"/>
    </row>
    <row r="25373">
      <c r="A25373" s="101"/>
      <c r="B25373" s="90"/>
      <c r="C25373" s="90"/>
    </row>
    <row r="25374">
      <c r="A25374" s="101"/>
      <c r="B25374" s="90"/>
      <c r="C25374" s="90"/>
    </row>
    <row r="25375">
      <c r="A25375" s="101"/>
      <c r="B25375" s="90"/>
      <c r="C25375" s="90"/>
    </row>
    <row r="25376">
      <c r="A25376" s="101"/>
      <c r="B25376" s="90"/>
      <c r="C25376" s="90"/>
    </row>
    <row r="25377">
      <c r="A25377" s="101"/>
      <c r="B25377" s="90"/>
      <c r="C25377" s="90"/>
    </row>
    <row r="25378">
      <c r="A25378" s="101"/>
      <c r="B25378" s="90"/>
      <c r="C25378" s="90"/>
    </row>
    <row r="25379">
      <c r="A25379" s="101"/>
      <c r="B25379" s="90"/>
      <c r="C25379" s="90"/>
    </row>
    <row r="25380">
      <c r="A25380" s="101"/>
      <c r="B25380" s="90"/>
      <c r="C25380" s="90"/>
    </row>
    <row r="25381">
      <c r="A25381" s="101"/>
      <c r="B25381" s="90"/>
      <c r="C25381" s="90"/>
    </row>
    <row r="25382">
      <c r="A25382" s="101"/>
      <c r="B25382" s="90"/>
      <c r="C25382" s="90"/>
    </row>
    <row r="25383">
      <c r="A25383" s="101"/>
      <c r="B25383" s="90"/>
      <c r="C25383" s="90"/>
    </row>
    <row r="25384">
      <c r="A25384" s="101"/>
      <c r="B25384" s="90"/>
      <c r="C25384" s="90"/>
    </row>
    <row r="25385">
      <c r="A25385" s="101"/>
      <c r="B25385" s="90"/>
      <c r="C25385" s="90"/>
    </row>
    <row r="25386">
      <c r="A25386" s="101"/>
      <c r="B25386" s="90"/>
      <c r="C25386" s="90"/>
    </row>
    <row r="25387">
      <c r="A25387" s="101"/>
      <c r="B25387" s="90"/>
      <c r="C25387" s="90"/>
    </row>
    <row r="25388">
      <c r="A25388" s="101"/>
      <c r="B25388" s="90"/>
      <c r="C25388" s="90"/>
    </row>
    <row r="25389">
      <c r="A25389" s="101"/>
      <c r="B25389" s="90"/>
      <c r="C25389" s="90"/>
    </row>
    <row r="25390">
      <c r="A25390" s="101"/>
      <c r="B25390" s="90"/>
      <c r="C25390" s="90"/>
    </row>
    <row r="25391">
      <c r="A25391" s="101"/>
      <c r="B25391" s="90"/>
      <c r="C25391" s="90"/>
    </row>
    <row r="25392">
      <c r="A25392" s="101"/>
      <c r="B25392" s="90"/>
      <c r="C25392" s="90"/>
    </row>
    <row r="25393">
      <c r="A25393" s="101"/>
      <c r="B25393" s="90"/>
      <c r="C25393" s="90"/>
    </row>
    <row r="25394">
      <c r="A25394" s="101"/>
      <c r="B25394" s="90"/>
      <c r="C25394" s="90"/>
    </row>
    <row r="25395">
      <c r="A25395" s="101"/>
      <c r="B25395" s="90"/>
      <c r="C25395" s="90"/>
    </row>
    <row r="25396">
      <c r="A25396" s="101"/>
      <c r="B25396" s="90"/>
      <c r="C25396" s="90"/>
    </row>
    <row r="25397">
      <c r="A25397" s="101"/>
      <c r="B25397" s="90"/>
      <c r="C25397" s="90"/>
    </row>
    <row r="25398">
      <c r="A25398" s="101"/>
      <c r="B25398" s="90"/>
      <c r="C25398" s="90"/>
    </row>
    <row r="25399">
      <c r="A25399" s="101"/>
      <c r="B25399" s="90"/>
      <c r="C25399" s="90"/>
    </row>
    <row r="25400">
      <c r="A25400" s="101"/>
      <c r="B25400" s="90"/>
      <c r="C25400" s="90"/>
    </row>
    <row r="25401">
      <c r="A25401" s="101"/>
      <c r="B25401" s="90"/>
      <c r="C25401" s="90"/>
    </row>
    <row r="25402">
      <c r="A25402" s="101"/>
      <c r="B25402" s="90"/>
      <c r="C25402" s="90"/>
    </row>
    <row r="25403">
      <c r="A25403" s="101"/>
      <c r="B25403" s="90"/>
      <c r="C25403" s="90"/>
    </row>
    <row r="25404">
      <c r="A25404" s="101"/>
      <c r="B25404" s="90"/>
      <c r="C25404" s="90"/>
    </row>
    <row r="25405">
      <c r="A25405" s="101"/>
      <c r="B25405" s="90"/>
      <c r="C25405" s="90"/>
    </row>
    <row r="25406">
      <c r="A25406" s="101"/>
      <c r="B25406" s="90"/>
      <c r="C25406" s="90"/>
    </row>
    <row r="25407">
      <c r="A25407" s="101"/>
      <c r="B25407" s="90"/>
      <c r="C25407" s="90"/>
    </row>
    <row r="25408">
      <c r="A25408" s="101"/>
      <c r="B25408" s="90"/>
      <c r="C25408" s="90"/>
    </row>
    <row r="25409">
      <c r="A25409" s="101"/>
      <c r="B25409" s="90"/>
      <c r="C25409" s="90"/>
    </row>
    <row r="25410">
      <c r="A25410" s="101"/>
      <c r="B25410" s="90"/>
      <c r="C25410" s="90"/>
    </row>
    <row r="25411">
      <c r="A25411" s="101"/>
      <c r="B25411" s="90"/>
      <c r="C25411" s="90"/>
    </row>
    <row r="25412">
      <c r="A25412" s="101"/>
      <c r="B25412" s="90"/>
      <c r="C25412" s="90"/>
    </row>
    <row r="25413">
      <c r="A25413" s="101"/>
      <c r="B25413" s="90"/>
      <c r="C25413" s="90"/>
    </row>
    <row r="25414">
      <c r="A25414" s="101"/>
      <c r="B25414" s="90"/>
      <c r="C25414" s="90"/>
    </row>
    <row r="25415">
      <c r="A25415" s="101"/>
      <c r="B25415" s="90"/>
      <c r="C25415" s="90"/>
    </row>
    <row r="25416">
      <c r="A25416" s="101"/>
      <c r="B25416" s="90"/>
      <c r="C25416" s="90"/>
    </row>
    <row r="25417">
      <c r="A25417" s="101"/>
      <c r="B25417" s="90"/>
      <c r="C25417" s="90"/>
    </row>
    <row r="25418">
      <c r="A25418" s="101"/>
      <c r="B25418" s="90"/>
      <c r="C25418" s="90"/>
    </row>
    <row r="25419">
      <c r="A25419" s="101"/>
      <c r="B25419" s="90"/>
      <c r="C25419" s="90"/>
    </row>
    <row r="25420">
      <c r="A25420" s="101"/>
      <c r="B25420" s="90"/>
      <c r="C25420" s="90"/>
    </row>
    <row r="25421">
      <c r="A25421" s="101"/>
      <c r="B25421" s="90"/>
      <c r="C25421" s="90"/>
    </row>
    <row r="25422">
      <c r="A25422" s="101"/>
      <c r="B25422" s="90"/>
      <c r="C25422" s="90"/>
    </row>
    <row r="25423">
      <c r="A25423" s="101"/>
      <c r="B25423" s="90"/>
      <c r="C25423" s="90"/>
    </row>
    <row r="25424">
      <c r="A25424" s="101"/>
      <c r="B25424" s="90"/>
      <c r="C25424" s="90"/>
    </row>
    <row r="25425">
      <c r="A25425" s="101"/>
      <c r="B25425" s="90"/>
      <c r="C25425" s="90"/>
    </row>
    <row r="25426">
      <c r="A25426" s="101"/>
      <c r="B25426" s="90"/>
      <c r="C25426" s="90"/>
    </row>
    <row r="25427">
      <c r="A25427" s="101"/>
      <c r="B25427" s="90"/>
      <c r="C25427" s="90"/>
    </row>
    <row r="25428">
      <c r="A25428" s="101"/>
      <c r="B25428" s="90"/>
      <c r="C25428" s="90"/>
    </row>
    <row r="25429">
      <c r="A25429" s="101"/>
      <c r="B25429" s="90"/>
      <c r="C25429" s="90"/>
    </row>
    <row r="25430">
      <c r="A25430" s="101"/>
      <c r="B25430" s="90"/>
      <c r="C25430" s="90"/>
    </row>
    <row r="25431">
      <c r="A25431" s="101"/>
      <c r="B25431" s="90"/>
      <c r="C25431" s="90"/>
    </row>
    <row r="25432">
      <c r="A25432" s="101"/>
      <c r="B25432" s="90"/>
      <c r="C25432" s="90"/>
    </row>
    <row r="25433">
      <c r="A25433" s="101"/>
      <c r="B25433" s="90"/>
      <c r="C25433" s="90"/>
    </row>
    <row r="25434">
      <c r="A25434" s="101"/>
      <c r="B25434" s="90"/>
      <c r="C25434" s="90"/>
    </row>
    <row r="25435">
      <c r="A25435" s="101"/>
      <c r="B25435" s="90"/>
      <c r="C25435" s="90"/>
    </row>
    <row r="25436">
      <c r="A25436" s="101"/>
      <c r="B25436" s="90"/>
      <c r="C25436" s="90"/>
    </row>
    <row r="25437">
      <c r="A25437" s="101"/>
      <c r="B25437" s="90"/>
      <c r="C25437" s="90"/>
    </row>
    <row r="25438">
      <c r="A25438" s="101"/>
      <c r="B25438" s="90"/>
      <c r="C25438" s="90"/>
    </row>
    <row r="25439">
      <c r="A25439" s="101"/>
      <c r="B25439" s="90"/>
      <c r="C25439" s="90"/>
    </row>
    <row r="25440">
      <c r="A25440" s="101"/>
      <c r="B25440" s="90"/>
      <c r="C25440" s="90"/>
    </row>
    <row r="25441">
      <c r="A25441" s="101"/>
      <c r="B25441" s="90"/>
      <c r="C25441" s="90"/>
    </row>
    <row r="25442">
      <c r="A25442" s="101"/>
      <c r="B25442" s="90"/>
      <c r="C25442" s="90"/>
    </row>
    <row r="25443">
      <c r="A25443" s="101"/>
      <c r="B25443" s="90"/>
      <c r="C25443" s="90"/>
    </row>
    <row r="25444">
      <c r="A25444" s="101"/>
      <c r="B25444" s="90"/>
      <c r="C25444" s="90"/>
    </row>
    <row r="25445">
      <c r="A25445" s="101"/>
      <c r="B25445" s="90"/>
      <c r="C25445" s="90"/>
    </row>
    <row r="25446">
      <c r="A25446" s="101"/>
      <c r="B25446" s="90"/>
      <c r="C25446" s="90"/>
    </row>
    <row r="25447">
      <c r="A25447" s="101"/>
      <c r="B25447" s="90"/>
      <c r="C25447" s="90"/>
    </row>
    <row r="25448">
      <c r="A25448" s="101"/>
      <c r="B25448" s="90"/>
      <c r="C25448" s="90"/>
    </row>
    <row r="25449">
      <c r="A25449" s="101"/>
      <c r="B25449" s="90"/>
      <c r="C25449" s="90"/>
    </row>
    <row r="25450">
      <c r="A25450" s="101"/>
      <c r="B25450" s="90"/>
      <c r="C25450" s="90"/>
    </row>
    <row r="25451">
      <c r="A25451" s="101"/>
      <c r="B25451" s="90"/>
      <c r="C25451" s="90"/>
    </row>
    <row r="25452">
      <c r="A25452" s="101"/>
      <c r="B25452" s="90"/>
      <c r="C25452" s="90"/>
    </row>
    <row r="25453">
      <c r="A25453" s="101"/>
      <c r="B25453" s="90"/>
      <c r="C25453" s="90"/>
    </row>
    <row r="25454">
      <c r="A25454" s="101"/>
      <c r="B25454" s="90"/>
      <c r="C25454" s="90"/>
    </row>
    <row r="25455">
      <c r="A25455" s="101"/>
      <c r="B25455" s="90"/>
      <c r="C25455" s="90"/>
    </row>
    <row r="25456">
      <c r="A25456" s="101"/>
      <c r="B25456" s="90"/>
      <c r="C25456" s="90"/>
    </row>
    <row r="25457">
      <c r="A25457" s="101"/>
      <c r="B25457" s="90"/>
      <c r="C25457" s="90"/>
    </row>
    <row r="25458">
      <c r="A25458" s="101"/>
      <c r="B25458" s="90"/>
      <c r="C25458" s="90"/>
    </row>
    <row r="25459">
      <c r="A25459" s="101"/>
      <c r="B25459" s="90"/>
      <c r="C25459" s="90"/>
    </row>
    <row r="25460">
      <c r="A25460" s="101"/>
      <c r="B25460" s="90"/>
      <c r="C25460" s="90"/>
    </row>
    <row r="25461">
      <c r="A25461" s="101"/>
      <c r="B25461" s="90"/>
      <c r="C25461" s="90"/>
    </row>
    <row r="25462">
      <c r="A25462" s="101"/>
      <c r="B25462" s="90"/>
      <c r="C25462" s="90"/>
    </row>
    <row r="25463">
      <c r="A25463" s="101"/>
      <c r="B25463" s="90"/>
      <c r="C25463" s="90"/>
    </row>
    <row r="25464">
      <c r="A25464" s="101"/>
      <c r="B25464" s="90"/>
      <c r="C25464" s="90"/>
    </row>
    <row r="25465">
      <c r="A25465" s="101"/>
      <c r="B25465" s="90"/>
      <c r="C25465" s="90"/>
    </row>
    <row r="25466">
      <c r="A25466" s="101"/>
      <c r="B25466" s="90"/>
      <c r="C25466" s="90"/>
    </row>
    <row r="25467">
      <c r="A25467" s="101"/>
      <c r="B25467" s="90"/>
      <c r="C25467" s="90"/>
    </row>
    <row r="25468">
      <c r="A25468" s="101"/>
      <c r="B25468" s="90"/>
      <c r="C25468" s="90"/>
    </row>
    <row r="25469">
      <c r="A25469" s="101"/>
      <c r="B25469" s="90"/>
      <c r="C25469" s="90"/>
    </row>
    <row r="25470">
      <c r="A25470" s="101"/>
      <c r="B25470" s="90"/>
      <c r="C25470" s="90"/>
    </row>
    <row r="25471">
      <c r="A25471" s="101"/>
      <c r="B25471" s="90"/>
      <c r="C25471" s="90"/>
    </row>
    <row r="25472">
      <c r="A25472" s="101"/>
      <c r="B25472" s="90"/>
      <c r="C25472" s="90"/>
    </row>
    <row r="25473">
      <c r="A25473" s="101"/>
      <c r="B25473" s="90"/>
      <c r="C25473" s="90"/>
    </row>
    <row r="25474">
      <c r="A25474" s="101"/>
      <c r="B25474" s="90"/>
      <c r="C25474" s="90"/>
    </row>
    <row r="25475">
      <c r="A25475" s="101"/>
      <c r="B25475" s="90"/>
      <c r="C25475" s="90"/>
    </row>
    <row r="25476">
      <c r="A25476" s="101"/>
      <c r="B25476" s="90"/>
      <c r="C25476" s="90"/>
    </row>
    <row r="25477">
      <c r="A25477" s="101"/>
      <c r="B25477" s="90"/>
      <c r="C25477" s="90"/>
    </row>
    <row r="25478">
      <c r="A25478" s="101"/>
      <c r="B25478" s="90"/>
      <c r="C25478" s="90"/>
    </row>
    <row r="25479">
      <c r="A25479" s="101"/>
      <c r="B25479" s="90"/>
      <c r="C25479" s="90"/>
    </row>
    <row r="25480">
      <c r="A25480" s="101"/>
      <c r="B25480" s="90"/>
      <c r="C25480" s="90"/>
    </row>
    <row r="25481">
      <c r="A25481" s="101"/>
      <c r="B25481" s="90"/>
      <c r="C25481" s="90"/>
    </row>
    <row r="25482">
      <c r="A25482" s="101"/>
      <c r="B25482" s="90"/>
      <c r="C25482" s="90"/>
    </row>
    <row r="25483">
      <c r="A25483" s="101"/>
      <c r="B25483" s="90"/>
      <c r="C25483" s="90"/>
    </row>
    <row r="25484">
      <c r="A25484" s="101"/>
      <c r="B25484" s="90"/>
      <c r="C25484" s="90"/>
    </row>
    <row r="25485">
      <c r="A25485" s="101"/>
      <c r="B25485" s="90"/>
      <c r="C25485" s="90"/>
    </row>
    <row r="25486">
      <c r="A25486" s="101"/>
      <c r="B25486" s="90"/>
      <c r="C25486" s="90"/>
    </row>
    <row r="25487">
      <c r="A25487" s="101"/>
      <c r="B25487" s="90"/>
      <c r="C25487" s="90"/>
    </row>
    <row r="25488">
      <c r="A25488" s="101"/>
      <c r="B25488" s="90"/>
      <c r="C25488" s="90"/>
    </row>
    <row r="25489">
      <c r="A25489" s="101"/>
      <c r="B25489" s="90"/>
      <c r="C25489" s="90"/>
    </row>
    <row r="25490">
      <c r="A25490" s="101"/>
      <c r="B25490" s="90"/>
      <c r="C25490" s="90"/>
    </row>
    <row r="25491">
      <c r="A25491" s="101"/>
      <c r="B25491" s="90"/>
      <c r="C25491" s="90"/>
    </row>
    <row r="25492">
      <c r="A25492" s="101"/>
      <c r="B25492" s="90"/>
      <c r="C25492" s="90"/>
    </row>
    <row r="25493">
      <c r="A25493" s="101"/>
      <c r="B25493" s="90"/>
      <c r="C25493" s="90"/>
    </row>
    <row r="25494">
      <c r="A25494" s="101"/>
      <c r="B25494" s="90"/>
      <c r="C25494" s="90"/>
    </row>
    <row r="25495">
      <c r="A25495" s="101"/>
      <c r="B25495" s="90"/>
      <c r="C25495" s="90"/>
    </row>
    <row r="25496">
      <c r="A25496" s="101"/>
      <c r="B25496" s="90"/>
      <c r="C25496" s="90"/>
    </row>
    <row r="25497">
      <c r="A25497" s="101"/>
      <c r="B25497" s="90"/>
      <c r="C25497" s="90"/>
    </row>
    <row r="25498">
      <c r="A25498" s="101"/>
      <c r="B25498" s="90"/>
      <c r="C25498" s="90"/>
    </row>
    <row r="25499">
      <c r="A25499" s="101"/>
      <c r="B25499" s="90"/>
      <c r="C25499" s="90"/>
    </row>
    <row r="25500">
      <c r="A25500" s="101"/>
      <c r="B25500" s="90"/>
      <c r="C25500" s="90"/>
    </row>
    <row r="25501">
      <c r="A25501" s="101"/>
      <c r="B25501" s="90"/>
      <c r="C25501" s="90"/>
    </row>
    <row r="25502">
      <c r="A25502" s="101"/>
      <c r="B25502" s="90"/>
      <c r="C25502" s="90"/>
    </row>
    <row r="25503">
      <c r="A25503" s="101"/>
      <c r="B25503" s="90"/>
      <c r="C25503" s="90"/>
    </row>
    <row r="25504">
      <c r="A25504" s="101"/>
      <c r="B25504" s="90"/>
      <c r="C25504" s="90"/>
    </row>
    <row r="25505">
      <c r="A25505" s="101"/>
      <c r="B25505" s="90"/>
      <c r="C25505" s="90"/>
    </row>
    <row r="25506">
      <c r="A25506" s="101"/>
      <c r="B25506" s="90"/>
      <c r="C25506" s="90"/>
    </row>
    <row r="25507">
      <c r="A25507" s="101"/>
      <c r="B25507" s="90"/>
      <c r="C25507" s="90"/>
    </row>
    <row r="25508">
      <c r="A25508" s="101"/>
      <c r="B25508" s="90"/>
      <c r="C25508" s="90"/>
    </row>
    <row r="25509">
      <c r="A25509" s="101"/>
      <c r="B25509" s="90"/>
      <c r="C25509" s="90"/>
    </row>
    <row r="25510">
      <c r="A25510" s="101"/>
      <c r="B25510" s="90"/>
      <c r="C25510" s="90"/>
    </row>
    <row r="25511">
      <c r="A25511" s="101"/>
      <c r="B25511" s="90"/>
      <c r="C25511" s="90"/>
    </row>
    <row r="25512">
      <c r="A25512" s="101"/>
      <c r="B25512" s="90"/>
      <c r="C25512" s="90"/>
    </row>
    <row r="25513">
      <c r="A25513" s="101"/>
      <c r="B25513" s="90"/>
      <c r="C25513" s="90"/>
    </row>
    <row r="25514">
      <c r="A25514" s="101"/>
      <c r="B25514" s="90"/>
      <c r="C25514" s="90"/>
    </row>
    <row r="25515">
      <c r="A25515" s="101"/>
      <c r="B25515" s="90"/>
      <c r="C25515" s="90"/>
    </row>
    <row r="25516">
      <c r="A25516" s="101"/>
      <c r="B25516" s="90"/>
      <c r="C25516" s="90"/>
    </row>
    <row r="25517">
      <c r="A25517" s="101"/>
      <c r="B25517" s="90"/>
      <c r="C25517" s="90"/>
    </row>
    <row r="25518">
      <c r="A25518" s="101"/>
      <c r="B25518" s="90"/>
      <c r="C25518" s="90"/>
    </row>
    <row r="25519">
      <c r="A25519" s="101"/>
      <c r="B25519" s="90"/>
      <c r="C25519" s="90"/>
    </row>
    <row r="25520">
      <c r="A25520" s="101"/>
      <c r="B25520" s="90"/>
      <c r="C25520" s="90"/>
    </row>
    <row r="25521">
      <c r="A25521" s="101"/>
      <c r="B25521" s="90"/>
      <c r="C25521" s="90"/>
    </row>
    <row r="25522">
      <c r="A25522" s="101"/>
      <c r="B25522" s="90"/>
      <c r="C25522" s="90"/>
    </row>
    <row r="25523">
      <c r="A25523" s="101"/>
      <c r="B25523" s="90"/>
      <c r="C25523" s="90"/>
    </row>
    <row r="25524">
      <c r="A25524" s="101"/>
      <c r="B25524" s="90"/>
      <c r="C25524" s="90"/>
    </row>
    <row r="25525">
      <c r="A25525" s="101"/>
      <c r="B25525" s="90"/>
      <c r="C25525" s="90"/>
    </row>
    <row r="25526">
      <c r="A25526" s="101"/>
      <c r="B25526" s="90"/>
      <c r="C25526" s="90"/>
    </row>
    <row r="25527">
      <c r="A25527" s="101"/>
      <c r="B25527" s="90"/>
      <c r="C25527" s="90"/>
    </row>
    <row r="25528">
      <c r="A25528" s="101"/>
      <c r="B25528" s="90"/>
      <c r="C25528" s="90"/>
    </row>
    <row r="25529">
      <c r="A25529" s="101"/>
      <c r="B25529" s="90"/>
      <c r="C25529" s="90"/>
    </row>
    <row r="25530">
      <c r="A25530" s="101"/>
      <c r="B25530" s="90"/>
      <c r="C25530" s="90"/>
    </row>
    <row r="25531">
      <c r="A25531" s="101"/>
      <c r="B25531" s="90"/>
      <c r="C25531" s="90"/>
    </row>
    <row r="25532">
      <c r="A25532" s="101"/>
      <c r="B25532" s="90"/>
      <c r="C25532" s="90"/>
    </row>
    <row r="25533">
      <c r="A25533" s="101"/>
      <c r="B25533" s="90"/>
      <c r="C25533" s="90"/>
    </row>
    <row r="25534">
      <c r="A25534" s="101"/>
      <c r="B25534" s="90"/>
      <c r="C25534" s="90"/>
    </row>
    <row r="25535">
      <c r="A25535" s="101"/>
      <c r="B25535" s="90"/>
      <c r="C25535" s="90"/>
    </row>
    <row r="25536">
      <c r="A25536" s="101"/>
      <c r="B25536" s="90"/>
      <c r="C25536" s="90"/>
    </row>
    <row r="25537">
      <c r="A25537" s="101"/>
      <c r="B25537" s="90"/>
      <c r="C25537" s="90"/>
    </row>
    <row r="25538">
      <c r="A25538" s="101"/>
      <c r="B25538" s="90"/>
      <c r="C25538" s="90"/>
    </row>
    <row r="25539">
      <c r="A25539" s="101"/>
      <c r="B25539" s="90"/>
      <c r="C25539" s="90"/>
    </row>
    <row r="25540">
      <c r="A25540" s="101"/>
      <c r="B25540" s="90"/>
      <c r="C25540" s="90"/>
    </row>
    <row r="25541">
      <c r="A25541" s="101"/>
      <c r="B25541" s="90"/>
      <c r="C25541" s="90"/>
    </row>
    <row r="25542">
      <c r="A25542" s="101"/>
      <c r="B25542" s="90"/>
      <c r="C25542" s="90"/>
    </row>
    <row r="25543">
      <c r="A25543" s="101"/>
      <c r="B25543" s="90"/>
      <c r="C25543" s="90"/>
    </row>
    <row r="25544">
      <c r="A25544" s="101"/>
      <c r="B25544" s="90"/>
      <c r="C25544" s="90"/>
    </row>
    <row r="25545">
      <c r="A25545" s="101"/>
      <c r="B25545" s="90"/>
      <c r="C25545" s="90"/>
    </row>
    <row r="25546">
      <c r="A25546" s="101"/>
      <c r="B25546" s="90"/>
      <c r="C25546" s="90"/>
    </row>
    <row r="25547">
      <c r="A25547" s="101"/>
      <c r="B25547" s="90"/>
      <c r="C25547" s="90"/>
    </row>
    <row r="25548">
      <c r="A25548" s="101"/>
      <c r="B25548" s="90"/>
      <c r="C25548" s="90"/>
    </row>
    <row r="25549">
      <c r="A25549" s="101"/>
      <c r="B25549" s="90"/>
      <c r="C25549" s="90"/>
    </row>
    <row r="25550">
      <c r="A25550" s="101"/>
      <c r="B25550" s="90"/>
      <c r="C25550" s="90"/>
    </row>
    <row r="25551">
      <c r="A25551" s="101"/>
      <c r="B25551" s="90"/>
      <c r="C25551" s="90"/>
    </row>
    <row r="25552">
      <c r="A25552" s="101"/>
      <c r="B25552" s="90"/>
      <c r="C25552" s="90"/>
    </row>
    <row r="25553">
      <c r="A25553" s="101"/>
      <c r="B25553" s="90"/>
      <c r="C25553" s="90"/>
    </row>
    <row r="25554">
      <c r="A25554" s="101"/>
      <c r="B25554" s="90"/>
      <c r="C25554" s="90"/>
    </row>
    <row r="25555">
      <c r="A25555" s="101"/>
      <c r="B25555" s="90"/>
      <c r="C25555" s="90"/>
    </row>
    <row r="25556">
      <c r="A25556" s="101"/>
      <c r="B25556" s="90"/>
      <c r="C25556" s="90"/>
    </row>
    <row r="25557">
      <c r="A25557" s="101"/>
      <c r="B25557" s="90"/>
      <c r="C25557" s="90"/>
    </row>
    <row r="25558">
      <c r="A25558" s="101"/>
      <c r="B25558" s="90"/>
      <c r="C25558" s="90"/>
    </row>
    <row r="25559">
      <c r="A25559" s="101"/>
      <c r="B25559" s="90"/>
      <c r="C25559" s="90"/>
    </row>
    <row r="25560">
      <c r="A25560" s="101"/>
      <c r="B25560" s="90"/>
      <c r="C25560" s="90"/>
    </row>
    <row r="25561">
      <c r="A25561" s="101"/>
      <c r="B25561" s="90"/>
      <c r="C25561" s="90"/>
    </row>
    <row r="25562">
      <c r="A25562" s="101"/>
      <c r="B25562" s="90"/>
      <c r="C25562" s="90"/>
    </row>
    <row r="25563">
      <c r="A25563" s="101"/>
      <c r="B25563" s="90"/>
      <c r="C25563" s="90"/>
    </row>
    <row r="25564">
      <c r="A25564" s="101"/>
      <c r="B25564" s="90"/>
      <c r="C25564" s="90"/>
    </row>
    <row r="25565">
      <c r="A25565" s="101"/>
      <c r="B25565" s="90"/>
      <c r="C25565" s="90"/>
    </row>
    <row r="25566">
      <c r="A25566" s="101"/>
      <c r="B25566" s="90"/>
      <c r="C25566" s="90"/>
    </row>
    <row r="25567">
      <c r="A25567" s="101"/>
      <c r="B25567" s="90"/>
      <c r="C25567" s="90"/>
    </row>
    <row r="25568">
      <c r="A25568" s="101"/>
      <c r="B25568" s="90"/>
      <c r="C25568" s="90"/>
    </row>
    <row r="25569">
      <c r="A25569" s="101"/>
      <c r="B25569" s="90"/>
      <c r="C25569" s="90"/>
    </row>
    <row r="25570">
      <c r="A25570" s="101"/>
      <c r="B25570" s="90"/>
      <c r="C25570" s="90"/>
    </row>
    <row r="25571">
      <c r="A25571" s="101"/>
      <c r="B25571" s="90"/>
      <c r="C25571" s="90"/>
    </row>
    <row r="25572">
      <c r="A25572" s="101"/>
      <c r="B25572" s="90"/>
      <c r="C25572" s="90"/>
    </row>
    <row r="25573">
      <c r="A25573" s="101"/>
      <c r="B25573" s="90"/>
      <c r="C25573" s="90"/>
    </row>
    <row r="25574">
      <c r="A25574" s="101"/>
      <c r="B25574" s="90"/>
      <c r="C25574" s="90"/>
    </row>
    <row r="25575">
      <c r="A25575" s="101"/>
      <c r="B25575" s="90"/>
      <c r="C25575" s="90"/>
    </row>
    <row r="25576">
      <c r="A25576" s="101"/>
      <c r="B25576" s="90"/>
      <c r="C25576" s="90"/>
    </row>
    <row r="25577">
      <c r="A25577" s="101"/>
      <c r="B25577" s="90"/>
      <c r="C25577" s="90"/>
    </row>
    <row r="25578">
      <c r="A25578" s="101"/>
      <c r="B25578" s="90"/>
      <c r="C25578" s="90"/>
    </row>
    <row r="25579">
      <c r="A25579" s="101"/>
      <c r="B25579" s="90"/>
      <c r="C25579" s="90"/>
    </row>
    <row r="25580">
      <c r="A25580" s="101"/>
      <c r="B25580" s="90"/>
      <c r="C25580" s="90"/>
    </row>
    <row r="25581">
      <c r="A25581" s="101"/>
      <c r="B25581" s="90"/>
      <c r="C25581" s="90"/>
    </row>
    <row r="25582">
      <c r="A25582" s="101"/>
      <c r="B25582" s="90"/>
      <c r="C25582" s="90"/>
    </row>
    <row r="25583">
      <c r="A25583" s="101"/>
      <c r="B25583" s="90"/>
      <c r="C25583" s="90"/>
    </row>
    <row r="25584">
      <c r="A25584" s="101"/>
      <c r="B25584" s="90"/>
      <c r="C25584" s="90"/>
    </row>
    <row r="25585">
      <c r="A25585" s="101"/>
      <c r="B25585" s="90"/>
      <c r="C25585" s="90"/>
    </row>
    <row r="25586">
      <c r="A25586" s="101"/>
      <c r="B25586" s="90"/>
      <c r="C25586" s="90"/>
    </row>
    <row r="25587">
      <c r="A25587" s="101"/>
      <c r="B25587" s="90"/>
      <c r="C25587" s="90"/>
    </row>
    <row r="25588">
      <c r="A25588" s="101"/>
      <c r="B25588" s="90"/>
      <c r="C25588" s="90"/>
    </row>
    <row r="25589">
      <c r="A25589" s="101"/>
      <c r="B25589" s="90"/>
      <c r="C25589" s="90"/>
    </row>
    <row r="25590">
      <c r="A25590" s="101"/>
      <c r="B25590" s="90"/>
      <c r="C25590" s="90"/>
    </row>
    <row r="25591">
      <c r="A25591" s="101"/>
      <c r="B25591" s="90"/>
      <c r="C25591" s="90"/>
    </row>
    <row r="25592">
      <c r="A25592" s="101"/>
      <c r="B25592" s="90"/>
      <c r="C25592" s="90"/>
    </row>
    <row r="25593">
      <c r="A25593" s="101"/>
      <c r="B25593" s="90"/>
      <c r="C25593" s="90"/>
    </row>
    <row r="25594">
      <c r="A25594" s="101"/>
      <c r="B25594" s="90"/>
      <c r="C25594" s="90"/>
    </row>
    <row r="25595">
      <c r="A25595" s="101"/>
      <c r="B25595" s="90"/>
      <c r="C25595" s="90"/>
    </row>
    <row r="25596">
      <c r="A25596" s="101"/>
      <c r="B25596" s="90"/>
      <c r="C25596" s="90"/>
    </row>
    <row r="25597">
      <c r="A25597" s="101"/>
      <c r="B25597" s="90"/>
      <c r="C25597" s="90"/>
    </row>
    <row r="25598">
      <c r="A25598" s="101"/>
      <c r="B25598" s="90"/>
      <c r="C25598" s="90"/>
    </row>
    <row r="25599">
      <c r="A25599" s="101"/>
      <c r="B25599" s="90"/>
      <c r="C25599" s="90"/>
    </row>
    <row r="25600">
      <c r="A25600" s="101"/>
      <c r="B25600" s="90"/>
      <c r="C25600" s="90"/>
    </row>
    <row r="25601">
      <c r="A25601" s="101"/>
      <c r="B25601" s="90"/>
      <c r="C25601" s="90"/>
    </row>
    <row r="25602">
      <c r="A25602" s="101"/>
      <c r="B25602" s="90"/>
      <c r="C25602" s="90"/>
    </row>
    <row r="25603">
      <c r="A25603" s="101"/>
      <c r="B25603" s="90"/>
      <c r="C25603" s="90"/>
    </row>
    <row r="25604">
      <c r="A25604" s="101"/>
      <c r="B25604" s="90"/>
      <c r="C25604" s="90"/>
    </row>
    <row r="25605">
      <c r="A25605" s="101"/>
      <c r="B25605" s="90"/>
      <c r="C25605" s="90"/>
    </row>
    <row r="25606">
      <c r="A25606" s="101"/>
      <c r="B25606" s="90"/>
      <c r="C25606" s="90"/>
    </row>
    <row r="25607">
      <c r="A25607" s="101"/>
      <c r="B25607" s="90"/>
      <c r="C25607" s="90"/>
    </row>
    <row r="25608">
      <c r="A25608" s="101"/>
      <c r="B25608" s="90"/>
      <c r="C25608" s="90"/>
    </row>
    <row r="25609">
      <c r="A25609" s="101"/>
      <c r="B25609" s="90"/>
      <c r="C25609" s="90"/>
    </row>
    <row r="25610">
      <c r="A25610" s="101"/>
      <c r="B25610" s="90"/>
      <c r="C25610" s="90"/>
    </row>
    <row r="25611">
      <c r="A25611" s="101"/>
      <c r="B25611" s="90"/>
      <c r="C25611" s="90"/>
    </row>
    <row r="25612">
      <c r="A25612" s="101"/>
      <c r="B25612" s="90"/>
      <c r="C25612" s="90"/>
    </row>
    <row r="25613">
      <c r="A25613" s="101"/>
      <c r="B25613" s="90"/>
      <c r="C25613" s="90"/>
    </row>
    <row r="25614">
      <c r="A25614" s="101"/>
      <c r="B25614" s="90"/>
      <c r="C25614" s="90"/>
    </row>
    <row r="25615">
      <c r="A25615" s="101"/>
      <c r="B25615" s="90"/>
      <c r="C25615" s="90"/>
    </row>
    <row r="25616">
      <c r="A25616" s="101"/>
      <c r="B25616" s="90"/>
      <c r="C25616" s="90"/>
    </row>
    <row r="25617">
      <c r="A25617" s="101"/>
      <c r="B25617" s="90"/>
      <c r="C25617" s="90"/>
    </row>
    <row r="25618">
      <c r="A25618" s="101"/>
      <c r="B25618" s="90"/>
      <c r="C25618" s="90"/>
    </row>
    <row r="25619">
      <c r="A25619" s="101"/>
      <c r="B25619" s="90"/>
      <c r="C25619" s="90"/>
    </row>
    <row r="25620">
      <c r="A25620" s="101"/>
      <c r="B25620" s="90"/>
      <c r="C25620" s="90"/>
    </row>
    <row r="25621">
      <c r="A25621" s="101"/>
      <c r="B25621" s="90"/>
      <c r="C25621" s="90"/>
    </row>
    <row r="25622">
      <c r="A25622" s="101"/>
      <c r="B25622" s="90"/>
      <c r="C25622" s="90"/>
    </row>
    <row r="25623">
      <c r="A25623" s="101"/>
      <c r="B25623" s="90"/>
      <c r="C25623" s="90"/>
    </row>
    <row r="25624">
      <c r="A25624" s="101"/>
      <c r="B25624" s="90"/>
      <c r="C25624" s="90"/>
    </row>
    <row r="25625">
      <c r="A25625" s="101"/>
      <c r="B25625" s="90"/>
      <c r="C25625" s="90"/>
    </row>
    <row r="25626">
      <c r="A25626" s="101"/>
      <c r="B25626" s="90"/>
      <c r="C25626" s="90"/>
    </row>
    <row r="25627">
      <c r="A25627" s="101"/>
      <c r="B25627" s="90"/>
      <c r="C25627" s="90"/>
    </row>
    <row r="25628">
      <c r="A25628" s="101"/>
      <c r="B25628" s="90"/>
      <c r="C25628" s="90"/>
    </row>
    <row r="25629">
      <c r="A25629" s="101"/>
      <c r="B25629" s="90"/>
      <c r="C25629" s="90"/>
    </row>
    <row r="25630">
      <c r="A25630" s="101"/>
      <c r="B25630" s="90"/>
      <c r="C25630" s="90"/>
    </row>
    <row r="25631">
      <c r="A25631" s="101"/>
      <c r="B25631" s="90"/>
      <c r="C25631" s="90"/>
    </row>
    <row r="25632">
      <c r="A25632" s="101"/>
      <c r="B25632" s="90"/>
      <c r="C25632" s="90"/>
    </row>
    <row r="25633">
      <c r="A25633" s="101"/>
      <c r="B25633" s="90"/>
      <c r="C25633" s="90"/>
    </row>
    <row r="25634">
      <c r="A25634" s="101"/>
      <c r="B25634" s="90"/>
      <c r="C25634" s="90"/>
    </row>
    <row r="25635">
      <c r="A25635" s="101"/>
      <c r="B25635" s="90"/>
      <c r="C25635" s="90"/>
    </row>
    <row r="25636">
      <c r="A25636" s="101"/>
      <c r="B25636" s="90"/>
      <c r="C25636" s="90"/>
    </row>
    <row r="25637">
      <c r="A25637" s="101"/>
      <c r="B25637" s="90"/>
      <c r="C25637" s="90"/>
    </row>
    <row r="25638">
      <c r="A25638" s="101"/>
      <c r="B25638" s="90"/>
      <c r="C25638" s="90"/>
    </row>
    <row r="25639">
      <c r="A25639" s="101"/>
      <c r="B25639" s="90"/>
      <c r="C25639" s="90"/>
    </row>
    <row r="25640">
      <c r="A25640" s="101"/>
      <c r="B25640" s="90"/>
      <c r="C25640" s="90"/>
    </row>
    <row r="25641">
      <c r="A25641" s="101"/>
      <c r="B25641" s="90"/>
      <c r="C25641" s="90"/>
    </row>
    <row r="25642">
      <c r="A25642" s="101"/>
      <c r="B25642" s="90"/>
      <c r="C25642" s="90"/>
    </row>
    <row r="25643">
      <c r="A25643" s="101"/>
      <c r="B25643" s="90"/>
      <c r="C25643" s="90"/>
    </row>
    <row r="25644">
      <c r="A25644" s="101"/>
      <c r="B25644" s="90"/>
      <c r="C25644" s="90"/>
    </row>
    <row r="25645">
      <c r="A25645" s="101"/>
      <c r="B25645" s="90"/>
      <c r="C25645" s="90"/>
    </row>
    <row r="25646">
      <c r="A25646" s="101"/>
      <c r="B25646" s="90"/>
      <c r="C25646" s="90"/>
    </row>
    <row r="25647">
      <c r="A25647" s="101"/>
      <c r="B25647" s="90"/>
      <c r="C25647" s="90"/>
    </row>
    <row r="25648">
      <c r="A25648" s="101"/>
      <c r="B25648" s="90"/>
      <c r="C25648" s="90"/>
    </row>
    <row r="25649">
      <c r="A25649" s="101"/>
      <c r="B25649" s="90"/>
      <c r="C25649" s="90"/>
    </row>
    <row r="25650">
      <c r="A25650" s="101"/>
      <c r="B25650" s="90"/>
      <c r="C25650" s="90"/>
    </row>
    <row r="25651">
      <c r="A25651" s="101"/>
      <c r="B25651" s="90"/>
      <c r="C25651" s="90"/>
    </row>
    <row r="25652">
      <c r="A25652" s="101"/>
      <c r="B25652" s="90"/>
      <c r="C25652" s="90"/>
    </row>
    <row r="25653">
      <c r="A25653" s="101"/>
      <c r="B25653" s="90"/>
      <c r="C25653" s="90"/>
    </row>
    <row r="25654">
      <c r="A25654" s="101"/>
      <c r="B25654" s="90"/>
      <c r="C25654" s="90"/>
    </row>
    <row r="25655">
      <c r="A25655" s="101"/>
      <c r="B25655" s="90"/>
      <c r="C25655" s="90"/>
    </row>
    <row r="25656">
      <c r="A25656" s="101"/>
      <c r="B25656" s="90"/>
      <c r="C25656" s="90"/>
    </row>
    <row r="25657">
      <c r="A25657" s="101"/>
      <c r="B25657" s="90"/>
      <c r="C25657" s="90"/>
    </row>
    <row r="25658">
      <c r="A25658" s="101"/>
      <c r="B25658" s="90"/>
      <c r="C25658" s="90"/>
    </row>
    <row r="25659">
      <c r="A25659" s="101"/>
      <c r="B25659" s="90"/>
      <c r="C25659" s="90"/>
    </row>
    <row r="25660">
      <c r="A25660" s="101"/>
      <c r="B25660" s="90"/>
      <c r="C25660" s="90"/>
    </row>
    <row r="25661">
      <c r="A25661" s="101"/>
      <c r="B25661" s="90"/>
      <c r="C25661" s="90"/>
    </row>
    <row r="25662">
      <c r="A25662" s="101"/>
      <c r="B25662" s="90"/>
      <c r="C25662" s="90"/>
    </row>
    <row r="25663">
      <c r="A25663" s="101"/>
      <c r="B25663" s="90"/>
      <c r="C25663" s="90"/>
    </row>
    <row r="25664">
      <c r="A25664" s="101"/>
      <c r="B25664" s="90"/>
      <c r="C25664" s="90"/>
    </row>
    <row r="25665">
      <c r="A25665" s="101"/>
      <c r="B25665" s="90"/>
      <c r="C25665" s="90"/>
    </row>
    <row r="25666">
      <c r="A25666" s="101"/>
      <c r="B25666" s="90"/>
      <c r="C25666" s="90"/>
    </row>
    <row r="25667">
      <c r="A25667" s="101"/>
      <c r="B25667" s="90"/>
      <c r="C25667" s="90"/>
    </row>
    <row r="25668">
      <c r="A25668" s="101"/>
      <c r="B25668" s="90"/>
      <c r="C25668" s="90"/>
    </row>
    <row r="25669">
      <c r="A25669" s="101"/>
      <c r="B25669" s="90"/>
      <c r="C25669" s="90"/>
    </row>
    <row r="25670">
      <c r="A25670" s="101"/>
      <c r="B25670" s="90"/>
      <c r="C25670" s="90"/>
    </row>
    <row r="25671">
      <c r="A25671" s="101"/>
      <c r="B25671" s="90"/>
      <c r="C25671" s="90"/>
    </row>
    <row r="25672">
      <c r="A25672" s="101"/>
      <c r="B25672" s="90"/>
      <c r="C25672" s="90"/>
    </row>
    <row r="25673">
      <c r="A25673" s="101"/>
      <c r="B25673" s="90"/>
      <c r="C25673" s="90"/>
    </row>
    <row r="25674">
      <c r="A25674" s="101"/>
      <c r="B25674" s="90"/>
      <c r="C25674" s="90"/>
    </row>
    <row r="25675">
      <c r="A25675" s="101"/>
      <c r="B25675" s="90"/>
      <c r="C25675" s="90"/>
    </row>
    <row r="25676">
      <c r="A25676" s="101"/>
      <c r="B25676" s="90"/>
      <c r="C25676" s="90"/>
    </row>
    <row r="25677">
      <c r="A25677" s="101"/>
      <c r="B25677" s="90"/>
      <c r="C25677" s="90"/>
    </row>
    <row r="25678">
      <c r="A25678" s="101"/>
      <c r="B25678" s="90"/>
      <c r="C25678" s="90"/>
    </row>
    <row r="25679">
      <c r="A25679" s="101"/>
      <c r="B25679" s="90"/>
      <c r="C25679" s="90"/>
    </row>
    <row r="25680">
      <c r="A25680" s="101"/>
      <c r="B25680" s="90"/>
      <c r="C25680" s="90"/>
    </row>
    <row r="25681">
      <c r="A25681" s="101"/>
      <c r="B25681" s="90"/>
      <c r="C25681" s="90"/>
    </row>
    <row r="25682">
      <c r="A25682" s="101"/>
      <c r="B25682" s="90"/>
      <c r="C25682" s="90"/>
    </row>
    <row r="25683">
      <c r="A25683" s="101"/>
      <c r="B25683" s="90"/>
      <c r="C25683" s="90"/>
    </row>
    <row r="25684">
      <c r="A25684" s="101"/>
      <c r="B25684" s="90"/>
      <c r="C25684" s="90"/>
    </row>
    <row r="25685">
      <c r="A25685" s="101"/>
      <c r="B25685" s="90"/>
      <c r="C25685" s="90"/>
    </row>
    <row r="25686">
      <c r="A25686" s="101"/>
      <c r="B25686" s="90"/>
      <c r="C25686" s="90"/>
    </row>
    <row r="25687">
      <c r="A25687" s="101"/>
      <c r="B25687" s="90"/>
      <c r="C25687" s="90"/>
    </row>
    <row r="25688">
      <c r="A25688" s="101"/>
      <c r="B25688" s="90"/>
      <c r="C25688" s="90"/>
    </row>
    <row r="25689">
      <c r="A25689" s="101"/>
      <c r="B25689" s="90"/>
      <c r="C25689" s="90"/>
    </row>
    <row r="25690">
      <c r="A25690" s="101"/>
      <c r="B25690" s="90"/>
      <c r="C25690" s="90"/>
    </row>
    <row r="25691">
      <c r="A25691" s="101"/>
      <c r="B25691" s="90"/>
      <c r="C25691" s="90"/>
    </row>
    <row r="25692">
      <c r="A25692" s="101"/>
      <c r="B25692" s="90"/>
      <c r="C25692" s="90"/>
    </row>
    <row r="25693">
      <c r="A25693" s="101"/>
      <c r="B25693" s="90"/>
      <c r="C25693" s="90"/>
    </row>
    <row r="25694">
      <c r="A25694" s="101"/>
      <c r="B25694" s="90"/>
      <c r="C25694" s="90"/>
    </row>
    <row r="25695">
      <c r="A25695" s="101"/>
      <c r="B25695" s="90"/>
      <c r="C25695" s="90"/>
    </row>
    <row r="25696">
      <c r="A25696" s="101"/>
      <c r="B25696" s="90"/>
      <c r="C25696" s="90"/>
    </row>
    <row r="25697">
      <c r="A25697" s="101"/>
      <c r="B25697" s="90"/>
      <c r="C25697" s="90"/>
    </row>
    <row r="25698">
      <c r="A25698" s="101"/>
      <c r="B25698" s="90"/>
      <c r="C25698" s="90"/>
    </row>
    <row r="25699">
      <c r="A25699" s="101"/>
      <c r="B25699" s="90"/>
      <c r="C25699" s="90"/>
    </row>
    <row r="25700">
      <c r="A25700" s="101"/>
      <c r="B25700" s="90"/>
      <c r="C25700" s="90"/>
    </row>
    <row r="25701">
      <c r="A25701" s="101"/>
      <c r="B25701" s="90"/>
      <c r="C25701" s="90"/>
    </row>
    <row r="25702">
      <c r="A25702" s="101"/>
      <c r="B25702" s="90"/>
      <c r="C25702" s="90"/>
    </row>
    <row r="25703">
      <c r="A25703" s="101"/>
      <c r="B25703" s="90"/>
      <c r="C25703" s="90"/>
    </row>
    <row r="25704">
      <c r="A25704" s="101"/>
      <c r="B25704" s="90"/>
      <c r="C25704" s="90"/>
    </row>
    <row r="25705">
      <c r="A25705" s="101"/>
      <c r="B25705" s="90"/>
      <c r="C25705" s="90"/>
    </row>
    <row r="25706">
      <c r="A25706" s="101"/>
      <c r="B25706" s="90"/>
      <c r="C25706" s="90"/>
    </row>
    <row r="25707">
      <c r="A25707" s="101"/>
      <c r="B25707" s="90"/>
      <c r="C25707" s="90"/>
    </row>
    <row r="25708">
      <c r="A25708" s="101"/>
      <c r="B25708" s="90"/>
      <c r="C25708" s="90"/>
    </row>
    <row r="25709">
      <c r="A25709" s="101"/>
      <c r="B25709" s="90"/>
      <c r="C25709" s="90"/>
    </row>
    <row r="25710">
      <c r="A25710" s="101"/>
      <c r="B25710" s="90"/>
      <c r="C25710" s="90"/>
    </row>
    <row r="25711">
      <c r="A25711" s="101"/>
      <c r="B25711" s="90"/>
      <c r="C25711" s="90"/>
    </row>
    <row r="25712">
      <c r="A25712" s="101"/>
      <c r="B25712" s="90"/>
      <c r="C25712" s="90"/>
    </row>
    <row r="25713">
      <c r="A25713" s="101"/>
      <c r="B25713" s="90"/>
      <c r="C25713" s="90"/>
    </row>
    <row r="25714">
      <c r="A25714" s="101"/>
      <c r="B25714" s="90"/>
      <c r="C25714" s="90"/>
    </row>
    <row r="25715">
      <c r="A25715" s="101"/>
      <c r="B25715" s="90"/>
      <c r="C25715" s="90"/>
    </row>
    <row r="25716">
      <c r="A25716" s="101"/>
      <c r="B25716" s="90"/>
      <c r="C25716" s="90"/>
    </row>
    <row r="25717">
      <c r="A25717" s="101"/>
      <c r="B25717" s="90"/>
      <c r="C25717" s="90"/>
    </row>
    <row r="25718">
      <c r="A25718" s="101"/>
      <c r="B25718" s="90"/>
      <c r="C25718" s="90"/>
    </row>
    <row r="25719">
      <c r="A25719" s="101"/>
      <c r="B25719" s="90"/>
      <c r="C25719" s="90"/>
    </row>
    <row r="25720">
      <c r="A25720" s="101"/>
      <c r="B25720" s="90"/>
      <c r="C25720" s="90"/>
    </row>
    <row r="25721">
      <c r="A25721" s="101"/>
      <c r="B25721" s="90"/>
      <c r="C25721" s="90"/>
    </row>
    <row r="25722">
      <c r="A25722" s="101"/>
      <c r="B25722" s="90"/>
      <c r="C25722" s="90"/>
    </row>
    <row r="25723">
      <c r="A25723" s="101"/>
      <c r="B25723" s="90"/>
      <c r="C25723" s="90"/>
    </row>
    <row r="25724">
      <c r="A25724" s="101"/>
      <c r="B25724" s="90"/>
      <c r="C25724" s="90"/>
    </row>
    <row r="25725">
      <c r="A25725" s="101"/>
      <c r="B25725" s="90"/>
      <c r="C25725" s="90"/>
    </row>
    <row r="25726">
      <c r="A25726" s="101"/>
      <c r="B25726" s="90"/>
      <c r="C25726" s="90"/>
    </row>
    <row r="25727">
      <c r="A25727" s="101"/>
      <c r="B25727" s="90"/>
      <c r="C25727" s="90"/>
    </row>
    <row r="25728">
      <c r="A25728" s="101"/>
      <c r="B25728" s="90"/>
      <c r="C25728" s="90"/>
    </row>
    <row r="25729">
      <c r="A25729" s="101"/>
      <c r="B25729" s="90"/>
      <c r="C25729" s="90"/>
    </row>
    <row r="25730">
      <c r="A25730" s="101"/>
      <c r="B25730" s="90"/>
      <c r="C25730" s="90"/>
    </row>
    <row r="25731">
      <c r="A25731" s="101"/>
      <c r="B25731" s="90"/>
      <c r="C25731" s="90"/>
    </row>
    <row r="25732">
      <c r="A25732" s="101"/>
      <c r="B25732" s="90"/>
      <c r="C25732" s="90"/>
    </row>
    <row r="25733">
      <c r="A25733" s="101"/>
      <c r="B25733" s="90"/>
      <c r="C25733" s="90"/>
    </row>
    <row r="25734">
      <c r="A25734" s="101"/>
      <c r="B25734" s="90"/>
      <c r="C25734" s="90"/>
    </row>
    <row r="25735">
      <c r="A25735" s="101"/>
      <c r="B25735" s="90"/>
      <c r="C25735" s="90"/>
    </row>
    <row r="25736">
      <c r="A25736" s="101"/>
      <c r="B25736" s="90"/>
      <c r="C25736" s="90"/>
    </row>
    <row r="25737">
      <c r="A25737" s="101"/>
      <c r="B25737" s="90"/>
      <c r="C25737" s="90"/>
    </row>
    <row r="25738">
      <c r="A25738" s="101"/>
      <c r="B25738" s="90"/>
      <c r="C25738" s="90"/>
    </row>
    <row r="25739">
      <c r="A25739" s="101"/>
      <c r="B25739" s="90"/>
      <c r="C25739" s="90"/>
    </row>
    <row r="25740">
      <c r="A25740" s="101"/>
      <c r="B25740" s="90"/>
      <c r="C25740" s="90"/>
    </row>
    <row r="25741">
      <c r="A25741" s="101"/>
      <c r="B25741" s="90"/>
      <c r="C25741" s="90"/>
    </row>
    <row r="25742">
      <c r="A25742" s="101"/>
      <c r="B25742" s="90"/>
      <c r="C25742" s="90"/>
    </row>
    <row r="25743">
      <c r="A25743" s="101"/>
      <c r="B25743" s="90"/>
      <c r="C25743" s="90"/>
    </row>
    <row r="25744">
      <c r="A25744" s="101"/>
      <c r="B25744" s="90"/>
      <c r="C25744" s="90"/>
    </row>
    <row r="25745">
      <c r="A25745" s="101"/>
      <c r="B25745" s="90"/>
      <c r="C25745" s="90"/>
    </row>
    <row r="25746">
      <c r="A25746" s="101"/>
      <c r="B25746" s="90"/>
      <c r="C25746" s="90"/>
    </row>
    <row r="25747">
      <c r="A25747" s="101"/>
      <c r="B25747" s="90"/>
      <c r="C25747" s="90"/>
    </row>
    <row r="25748">
      <c r="A25748" s="101"/>
      <c r="B25748" s="90"/>
      <c r="C25748" s="90"/>
    </row>
    <row r="25749">
      <c r="A25749" s="101"/>
      <c r="B25749" s="90"/>
      <c r="C25749" s="90"/>
    </row>
    <row r="25750">
      <c r="A25750" s="101"/>
      <c r="B25750" s="90"/>
      <c r="C25750" s="90"/>
    </row>
    <row r="25751">
      <c r="A25751" s="101"/>
      <c r="B25751" s="90"/>
      <c r="C25751" s="90"/>
    </row>
    <row r="25752">
      <c r="A25752" s="101"/>
      <c r="B25752" s="90"/>
      <c r="C25752" s="90"/>
    </row>
    <row r="25753">
      <c r="A25753" s="101"/>
      <c r="B25753" s="90"/>
      <c r="C25753" s="90"/>
    </row>
    <row r="25754">
      <c r="A25754" s="101"/>
      <c r="B25754" s="90"/>
      <c r="C25754" s="90"/>
    </row>
    <row r="25755">
      <c r="A25755" s="101"/>
      <c r="B25755" s="90"/>
      <c r="C25755" s="90"/>
    </row>
    <row r="25756">
      <c r="A25756" s="101"/>
      <c r="B25756" s="90"/>
      <c r="C25756" s="90"/>
    </row>
    <row r="25757">
      <c r="A25757" s="101"/>
      <c r="B25757" s="90"/>
      <c r="C25757" s="90"/>
    </row>
    <row r="25758">
      <c r="A25758" s="101"/>
      <c r="B25758" s="90"/>
      <c r="C25758" s="90"/>
    </row>
    <row r="25759">
      <c r="A25759" s="101"/>
      <c r="B25759" s="90"/>
      <c r="C25759" s="90"/>
    </row>
    <row r="25760">
      <c r="A25760" s="101"/>
      <c r="B25760" s="90"/>
      <c r="C25760" s="90"/>
    </row>
    <row r="25761">
      <c r="A25761" s="101"/>
      <c r="B25761" s="90"/>
      <c r="C25761" s="90"/>
    </row>
    <row r="25762">
      <c r="A25762" s="101"/>
      <c r="B25762" s="90"/>
      <c r="C25762" s="90"/>
    </row>
    <row r="25763">
      <c r="A25763" s="101"/>
      <c r="B25763" s="90"/>
      <c r="C25763" s="90"/>
    </row>
    <row r="25764">
      <c r="A25764" s="101"/>
      <c r="B25764" s="90"/>
      <c r="C25764" s="90"/>
    </row>
    <row r="25765">
      <c r="A25765" s="101"/>
      <c r="B25765" s="90"/>
      <c r="C25765" s="90"/>
    </row>
    <row r="25766">
      <c r="A25766" s="101"/>
      <c r="B25766" s="90"/>
      <c r="C25766" s="90"/>
    </row>
    <row r="25767">
      <c r="A25767" s="101"/>
      <c r="B25767" s="90"/>
      <c r="C25767" s="90"/>
    </row>
    <row r="25768">
      <c r="A25768" s="101"/>
      <c r="B25768" s="90"/>
      <c r="C25768" s="90"/>
    </row>
    <row r="25769">
      <c r="A25769" s="101"/>
      <c r="B25769" s="90"/>
      <c r="C25769" s="90"/>
    </row>
    <row r="25770">
      <c r="A25770" s="101"/>
      <c r="B25770" s="90"/>
      <c r="C25770" s="90"/>
    </row>
    <row r="25771">
      <c r="A25771" s="101"/>
      <c r="B25771" s="90"/>
      <c r="C25771" s="90"/>
    </row>
    <row r="25772">
      <c r="A25772" s="101"/>
      <c r="B25772" s="90"/>
      <c r="C25772" s="90"/>
    </row>
    <row r="25773">
      <c r="A25773" s="101"/>
      <c r="B25773" s="90"/>
      <c r="C25773" s="90"/>
    </row>
    <row r="25774">
      <c r="A25774" s="101"/>
      <c r="B25774" s="90"/>
      <c r="C25774" s="90"/>
    </row>
    <row r="25775">
      <c r="A25775" s="101"/>
      <c r="B25775" s="90"/>
      <c r="C25775" s="90"/>
    </row>
    <row r="25776">
      <c r="A25776" s="101"/>
      <c r="B25776" s="90"/>
      <c r="C25776" s="90"/>
    </row>
    <row r="25777">
      <c r="A25777" s="101"/>
      <c r="B25777" s="90"/>
      <c r="C25777" s="90"/>
    </row>
    <row r="25778">
      <c r="A25778" s="101"/>
      <c r="B25778" s="90"/>
      <c r="C25778" s="90"/>
    </row>
    <row r="25779">
      <c r="A25779" s="101"/>
      <c r="B25779" s="90"/>
      <c r="C25779" s="90"/>
    </row>
    <row r="25780">
      <c r="A25780" s="101"/>
      <c r="B25780" s="90"/>
      <c r="C25780" s="90"/>
    </row>
    <row r="25781">
      <c r="A25781" s="101"/>
      <c r="B25781" s="90"/>
      <c r="C25781" s="90"/>
    </row>
    <row r="25782">
      <c r="A25782" s="101"/>
      <c r="B25782" s="90"/>
      <c r="C25782" s="90"/>
    </row>
    <row r="25783">
      <c r="A25783" s="101"/>
      <c r="B25783" s="90"/>
      <c r="C25783" s="90"/>
    </row>
    <row r="25784">
      <c r="A25784" s="101"/>
      <c r="B25784" s="90"/>
      <c r="C25784" s="90"/>
    </row>
    <row r="25785">
      <c r="A25785" s="101"/>
      <c r="B25785" s="90"/>
      <c r="C25785" s="90"/>
    </row>
    <row r="25786">
      <c r="A25786" s="101"/>
      <c r="B25786" s="90"/>
      <c r="C25786" s="90"/>
    </row>
    <row r="25787">
      <c r="A25787" s="101"/>
      <c r="B25787" s="90"/>
      <c r="C25787" s="90"/>
    </row>
    <row r="25788">
      <c r="A25788" s="101"/>
      <c r="B25788" s="90"/>
      <c r="C25788" s="90"/>
    </row>
    <row r="25789">
      <c r="A25789" s="101"/>
      <c r="B25789" s="90"/>
      <c r="C25789" s="90"/>
    </row>
    <row r="25790">
      <c r="A25790" s="101"/>
      <c r="B25790" s="90"/>
      <c r="C25790" s="90"/>
    </row>
    <row r="25791">
      <c r="A25791" s="101"/>
      <c r="B25791" s="90"/>
      <c r="C25791" s="90"/>
    </row>
    <row r="25792">
      <c r="A25792" s="101"/>
      <c r="B25792" s="90"/>
      <c r="C25792" s="90"/>
    </row>
    <row r="25793">
      <c r="A25793" s="101"/>
      <c r="B25793" s="90"/>
      <c r="C25793" s="90"/>
    </row>
    <row r="25794">
      <c r="A25794" s="101"/>
      <c r="B25794" s="90"/>
      <c r="C25794" s="90"/>
    </row>
    <row r="25795">
      <c r="A25795" s="101"/>
      <c r="B25795" s="90"/>
      <c r="C25795" s="90"/>
    </row>
    <row r="25796">
      <c r="A25796" s="101"/>
      <c r="B25796" s="90"/>
      <c r="C25796" s="90"/>
    </row>
    <row r="25797">
      <c r="A25797" s="101"/>
      <c r="B25797" s="90"/>
      <c r="C25797" s="90"/>
    </row>
    <row r="25798">
      <c r="A25798" s="101"/>
      <c r="B25798" s="90"/>
      <c r="C25798" s="90"/>
    </row>
    <row r="25799">
      <c r="A25799" s="101"/>
      <c r="B25799" s="90"/>
      <c r="C25799" s="90"/>
    </row>
    <row r="25800">
      <c r="A25800" s="101"/>
      <c r="B25800" s="90"/>
      <c r="C25800" s="90"/>
    </row>
    <row r="25801">
      <c r="A25801" s="101"/>
      <c r="B25801" s="90"/>
      <c r="C25801" s="90"/>
    </row>
    <row r="25802">
      <c r="A25802" s="101"/>
      <c r="B25802" s="90"/>
      <c r="C25802" s="90"/>
    </row>
    <row r="25803">
      <c r="A25803" s="101"/>
      <c r="B25803" s="90"/>
      <c r="C25803" s="90"/>
    </row>
    <row r="25804">
      <c r="A25804" s="101"/>
      <c r="B25804" s="90"/>
      <c r="C25804" s="90"/>
    </row>
    <row r="25805">
      <c r="A25805" s="101"/>
      <c r="B25805" s="90"/>
      <c r="C25805" s="90"/>
    </row>
    <row r="25806">
      <c r="A25806" s="101"/>
      <c r="B25806" s="90"/>
      <c r="C25806" s="90"/>
    </row>
    <row r="25807">
      <c r="A25807" s="101"/>
      <c r="B25807" s="90"/>
      <c r="C25807" s="90"/>
    </row>
    <row r="25808">
      <c r="A25808" s="101"/>
      <c r="B25808" s="90"/>
      <c r="C25808" s="90"/>
    </row>
    <row r="25809">
      <c r="A25809" s="101"/>
      <c r="B25809" s="90"/>
      <c r="C25809" s="90"/>
    </row>
    <row r="25810">
      <c r="A25810" s="101"/>
      <c r="B25810" s="90"/>
      <c r="C25810" s="90"/>
    </row>
    <row r="25811">
      <c r="A25811" s="101"/>
      <c r="B25811" s="90"/>
      <c r="C25811" s="90"/>
    </row>
    <row r="25812">
      <c r="A25812" s="101"/>
      <c r="B25812" s="90"/>
      <c r="C25812" s="90"/>
    </row>
    <row r="25813">
      <c r="A25813" s="101"/>
      <c r="B25813" s="90"/>
      <c r="C25813" s="90"/>
    </row>
    <row r="25814">
      <c r="A25814" s="101"/>
      <c r="B25814" s="90"/>
      <c r="C25814" s="90"/>
    </row>
    <row r="25815">
      <c r="A25815" s="101"/>
      <c r="B25815" s="90"/>
      <c r="C25815" s="90"/>
    </row>
    <row r="25816">
      <c r="A25816" s="101"/>
      <c r="B25816" s="90"/>
      <c r="C25816" s="90"/>
    </row>
    <row r="25817">
      <c r="A25817" s="101"/>
      <c r="B25817" s="90"/>
      <c r="C25817" s="90"/>
    </row>
    <row r="25818">
      <c r="A25818" s="101"/>
      <c r="B25818" s="90"/>
      <c r="C25818" s="90"/>
    </row>
    <row r="25819">
      <c r="A25819" s="101"/>
      <c r="B25819" s="90"/>
      <c r="C25819" s="90"/>
    </row>
    <row r="25820">
      <c r="A25820" s="101"/>
      <c r="B25820" s="90"/>
      <c r="C25820" s="90"/>
    </row>
    <row r="25821">
      <c r="A25821" s="101"/>
      <c r="B25821" s="90"/>
      <c r="C25821" s="90"/>
    </row>
    <row r="25822">
      <c r="A25822" s="101"/>
      <c r="B25822" s="90"/>
      <c r="C25822" s="90"/>
    </row>
    <row r="25823">
      <c r="A25823" s="101"/>
      <c r="B25823" s="90"/>
      <c r="C25823" s="90"/>
    </row>
    <row r="25824">
      <c r="A25824" s="101"/>
      <c r="B25824" s="90"/>
      <c r="C25824" s="90"/>
    </row>
    <row r="25825">
      <c r="A25825" s="101"/>
      <c r="B25825" s="90"/>
      <c r="C25825" s="90"/>
    </row>
    <row r="25826">
      <c r="A25826" s="101"/>
      <c r="B25826" s="90"/>
      <c r="C25826" s="90"/>
    </row>
    <row r="25827">
      <c r="A25827" s="101"/>
      <c r="B25827" s="90"/>
      <c r="C25827" s="90"/>
    </row>
    <row r="25828">
      <c r="A25828" s="101"/>
      <c r="B25828" s="90"/>
      <c r="C25828" s="90"/>
    </row>
    <row r="25829">
      <c r="A25829" s="101"/>
      <c r="B25829" s="90"/>
      <c r="C25829" s="90"/>
    </row>
    <row r="25830">
      <c r="A25830" s="101"/>
      <c r="B25830" s="90"/>
      <c r="C25830" s="90"/>
    </row>
    <row r="25831">
      <c r="A25831" s="101"/>
      <c r="B25831" s="90"/>
      <c r="C25831" s="90"/>
    </row>
    <row r="25832">
      <c r="A25832" s="101"/>
      <c r="B25832" s="90"/>
      <c r="C25832" s="90"/>
    </row>
    <row r="25833">
      <c r="A25833" s="101"/>
      <c r="B25833" s="90"/>
      <c r="C25833" s="90"/>
    </row>
    <row r="25834">
      <c r="A25834" s="101"/>
      <c r="B25834" s="90"/>
      <c r="C25834" s="90"/>
    </row>
    <row r="25835">
      <c r="A25835" s="101"/>
      <c r="B25835" s="90"/>
      <c r="C25835" s="90"/>
    </row>
    <row r="25836">
      <c r="A25836" s="101"/>
      <c r="B25836" s="90"/>
      <c r="C25836" s="90"/>
    </row>
    <row r="25837">
      <c r="A25837" s="101"/>
      <c r="B25837" s="90"/>
      <c r="C25837" s="90"/>
    </row>
    <row r="25838">
      <c r="A25838" s="101"/>
      <c r="B25838" s="90"/>
      <c r="C25838" s="90"/>
    </row>
    <row r="25839">
      <c r="A25839" s="101"/>
      <c r="B25839" s="90"/>
      <c r="C25839" s="90"/>
    </row>
    <row r="25840">
      <c r="A25840" s="101"/>
      <c r="B25840" s="90"/>
      <c r="C25840" s="90"/>
    </row>
    <row r="25841">
      <c r="A25841" s="101"/>
      <c r="B25841" s="90"/>
      <c r="C25841" s="90"/>
    </row>
    <row r="25842">
      <c r="A25842" s="101"/>
      <c r="B25842" s="90"/>
      <c r="C25842" s="90"/>
    </row>
    <row r="25843">
      <c r="A25843" s="101"/>
      <c r="B25843" s="90"/>
      <c r="C25843" s="90"/>
    </row>
    <row r="25844">
      <c r="A25844" s="101"/>
      <c r="B25844" s="90"/>
      <c r="C25844" s="90"/>
    </row>
    <row r="25845">
      <c r="A25845" s="101"/>
      <c r="B25845" s="90"/>
      <c r="C25845" s="90"/>
    </row>
    <row r="25846">
      <c r="A25846" s="101"/>
      <c r="B25846" s="90"/>
      <c r="C25846" s="90"/>
    </row>
    <row r="25847">
      <c r="A25847" s="101"/>
      <c r="B25847" s="90"/>
      <c r="C25847" s="90"/>
    </row>
    <row r="25848">
      <c r="A25848" s="101"/>
      <c r="B25848" s="90"/>
      <c r="C25848" s="90"/>
    </row>
    <row r="25849">
      <c r="A25849" s="101"/>
      <c r="B25849" s="90"/>
      <c r="C25849" s="90"/>
    </row>
    <row r="25850">
      <c r="A25850" s="101"/>
      <c r="B25850" s="90"/>
      <c r="C25850" s="90"/>
    </row>
    <row r="25851">
      <c r="A25851" s="101"/>
      <c r="B25851" s="90"/>
      <c r="C25851" s="90"/>
    </row>
    <row r="25852">
      <c r="A25852" s="101"/>
      <c r="B25852" s="90"/>
      <c r="C25852" s="90"/>
    </row>
    <row r="25853">
      <c r="A25853" s="101"/>
      <c r="B25853" s="90"/>
      <c r="C25853" s="90"/>
    </row>
    <row r="25854">
      <c r="A25854" s="101"/>
      <c r="B25854" s="90"/>
      <c r="C25854" s="90"/>
    </row>
    <row r="25855">
      <c r="A25855" s="101"/>
      <c r="B25855" s="90"/>
      <c r="C25855" s="90"/>
    </row>
    <row r="25856">
      <c r="A25856" s="101"/>
      <c r="B25856" s="90"/>
      <c r="C25856" s="90"/>
    </row>
    <row r="25857">
      <c r="A25857" s="101"/>
      <c r="B25857" s="90"/>
      <c r="C25857" s="90"/>
    </row>
    <row r="25858">
      <c r="A25858" s="101"/>
      <c r="B25858" s="90"/>
      <c r="C25858" s="90"/>
    </row>
    <row r="25859">
      <c r="A25859" s="101"/>
      <c r="B25859" s="90"/>
      <c r="C25859" s="90"/>
    </row>
    <row r="25860">
      <c r="A25860" s="101"/>
      <c r="B25860" s="90"/>
      <c r="C25860" s="90"/>
    </row>
    <row r="25861">
      <c r="A25861" s="101"/>
      <c r="B25861" s="90"/>
      <c r="C25861" s="90"/>
    </row>
    <row r="25862">
      <c r="A25862" s="101"/>
      <c r="B25862" s="90"/>
      <c r="C25862" s="90"/>
    </row>
    <row r="25863">
      <c r="A25863" s="101"/>
      <c r="B25863" s="90"/>
      <c r="C25863" s="90"/>
    </row>
    <row r="25864">
      <c r="A25864" s="101"/>
      <c r="B25864" s="90"/>
      <c r="C25864" s="90"/>
    </row>
    <row r="25865">
      <c r="A25865" s="101"/>
      <c r="B25865" s="90"/>
      <c r="C25865" s="90"/>
    </row>
    <row r="25866">
      <c r="A25866" s="101"/>
      <c r="B25866" s="90"/>
      <c r="C25866" s="90"/>
    </row>
    <row r="25867">
      <c r="A25867" s="101"/>
      <c r="B25867" s="90"/>
      <c r="C25867" s="90"/>
    </row>
    <row r="25868">
      <c r="A25868" s="101"/>
      <c r="B25868" s="90"/>
      <c r="C25868" s="90"/>
    </row>
    <row r="25869">
      <c r="A25869" s="101"/>
      <c r="B25869" s="90"/>
      <c r="C25869" s="90"/>
    </row>
    <row r="25870">
      <c r="A25870" s="101"/>
      <c r="B25870" s="90"/>
      <c r="C25870" s="90"/>
    </row>
    <row r="25871">
      <c r="A25871" s="101"/>
      <c r="B25871" s="90"/>
      <c r="C25871" s="90"/>
    </row>
    <row r="25872">
      <c r="A25872" s="101"/>
      <c r="B25872" s="90"/>
      <c r="C25872" s="90"/>
    </row>
    <row r="25873">
      <c r="A25873" s="101"/>
      <c r="B25873" s="90"/>
      <c r="C25873" s="90"/>
    </row>
    <row r="25874">
      <c r="A25874" s="101"/>
      <c r="B25874" s="90"/>
      <c r="C25874" s="90"/>
    </row>
    <row r="25875">
      <c r="A25875" s="101"/>
      <c r="B25875" s="90"/>
      <c r="C25875" s="90"/>
    </row>
    <row r="25876">
      <c r="A25876" s="101"/>
      <c r="B25876" s="90"/>
      <c r="C25876" s="90"/>
    </row>
    <row r="25877">
      <c r="A25877" s="101"/>
      <c r="B25877" s="90"/>
      <c r="C25877" s="90"/>
    </row>
    <row r="25878">
      <c r="A25878" s="101"/>
      <c r="B25878" s="90"/>
      <c r="C25878" s="90"/>
    </row>
    <row r="25879">
      <c r="A25879" s="101"/>
      <c r="B25879" s="90"/>
      <c r="C25879" s="90"/>
    </row>
    <row r="25880">
      <c r="A25880" s="101"/>
      <c r="B25880" s="90"/>
      <c r="C25880" s="90"/>
    </row>
    <row r="25881">
      <c r="A25881" s="101"/>
      <c r="B25881" s="90"/>
      <c r="C25881" s="90"/>
    </row>
    <row r="25882">
      <c r="A25882" s="101"/>
      <c r="B25882" s="90"/>
      <c r="C25882" s="90"/>
    </row>
    <row r="25883">
      <c r="A25883" s="101"/>
      <c r="B25883" s="90"/>
      <c r="C25883" s="90"/>
    </row>
    <row r="25884">
      <c r="A25884" s="101"/>
      <c r="B25884" s="90"/>
      <c r="C25884" s="90"/>
    </row>
    <row r="25885">
      <c r="A25885" s="101"/>
      <c r="B25885" s="90"/>
      <c r="C25885" s="90"/>
    </row>
    <row r="25886">
      <c r="A25886" s="101"/>
      <c r="B25886" s="90"/>
      <c r="C25886" s="90"/>
    </row>
    <row r="25887">
      <c r="A25887" s="101"/>
      <c r="B25887" s="90"/>
      <c r="C25887" s="90"/>
    </row>
    <row r="25888">
      <c r="A25888" s="101"/>
      <c r="B25888" s="90"/>
      <c r="C25888" s="90"/>
    </row>
    <row r="25889">
      <c r="A25889" s="101"/>
      <c r="B25889" s="90"/>
      <c r="C25889" s="90"/>
    </row>
    <row r="25890">
      <c r="A25890" s="101"/>
      <c r="B25890" s="90"/>
      <c r="C25890" s="90"/>
    </row>
    <row r="25891">
      <c r="A25891" s="101"/>
      <c r="B25891" s="90"/>
      <c r="C25891" s="90"/>
    </row>
    <row r="25892">
      <c r="A25892" s="101"/>
      <c r="B25892" s="90"/>
      <c r="C25892" s="90"/>
    </row>
    <row r="25893">
      <c r="A25893" s="101"/>
      <c r="B25893" s="90"/>
      <c r="C25893" s="90"/>
    </row>
    <row r="25894">
      <c r="A25894" s="101"/>
      <c r="B25894" s="90"/>
      <c r="C25894" s="90"/>
    </row>
    <row r="25895">
      <c r="A25895" s="101"/>
      <c r="B25895" s="90"/>
      <c r="C25895" s="90"/>
    </row>
    <row r="25896">
      <c r="A25896" s="101"/>
      <c r="B25896" s="90"/>
      <c r="C25896" s="90"/>
    </row>
    <row r="25897">
      <c r="A25897" s="101"/>
      <c r="B25897" s="90"/>
      <c r="C25897" s="90"/>
    </row>
    <row r="25898">
      <c r="A25898" s="101"/>
      <c r="B25898" s="90"/>
      <c r="C25898" s="90"/>
    </row>
    <row r="25899">
      <c r="A25899" s="101"/>
      <c r="B25899" s="90"/>
      <c r="C25899" s="90"/>
    </row>
    <row r="25900">
      <c r="A25900" s="101"/>
      <c r="B25900" s="90"/>
      <c r="C25900" s="90"/>
    </row>
    <row r="25901">
      <c r="A25901" s="101"/>
      <c r="B25901" s="90"/>
      <c r="C25901" s="90"/>
    </row>
    <row r="25902">
      <c r="A25902" s="101"/>
      <c r="B25902" s="90"/>
      <c r="C25902" s="90"/>
    </row>
    <row r="25903">
      <c r="A25903" s="101"/>
      <c r="B25903" s="90"/>
      <c r="C25903" s="90"/>
    </row>
    <row r="25904">
      <c r="A25904" s="101"/>
      <c r="B25904" s="90"/>
      <c r="C25904" s="90"/>
    </row>
    <row r="25905">
      <c r="A25905" s="101"/>
      <c r="B25905" s="90"/>
      <c r="C25905" s="90"/>
    </row>
    <row r="25906">
      <c r="A25906" s="101"/>
      <c r="B25906" s="90"/>
      <c r="C25906" s="90"/>
    </row>
    <row r="25907">
      <c r="A25907" s="101"/>
      <c r="B25907" s="90"/>
      <c r="C25907" s="90"/>
    </row>
    <row r="25908">
      <c r="A25908" s="101"/>
      <c r="B25908" s="90"/>
      <c r="C25908" s="90"/>
    </row>
    <row r="25909">
      <c r="A25909" s="101"/>
      <c r="B25909" s="90"/>
      <c r="C25909" s="90"/>
    </row>
    <row r="25910">
      <c r="A25910" s="101"/>
      <c r="B25910" s="90"/>
      <c r="C25910" s="90"/>
    </row>
    <row r="25911">
      <c r="A25911" s="101"/>
      <c r="B25911" s="90"/>
      <c r="C25911" s="90"/>
    </row>
    <row r="25912">
      <c r="A25912" s="101"/>
      <c r="B25912" s="90"/>
      <c r="C25912" s="90"/>
    </row>
    <row r="25913">
      <c r="A25913" s="101"/>
      <c r="B25913" s="90"/>
      <c r="C25913" s="90"/>
    </row>
    <row r="25914">
      <c r="A25914" s="101"/>
      <c r="B25914" s="90"/>
      <c r="C25914" s="90"/>
    </row>
    <row r="25915">
      <c r="A25915" s="101"/>
      <c r="B25915" s="90"/>
      <c r="C25915" s="90"/>
    </row>
    <row r="25916">
      <c r="A25916" s="101"/>
      <c r="B25916" s="90"/>
      <c r="C25916" s="90"/>
    </row>
    <row r="25917">
      <c r="A25917" s="101"/>
      <c r="B25917" s="90"/>
      <c r="C25917" s="90"/>
    </row>
    <row r="25918">
      <c r="A25918" s="101"/>
      <c r="B25918" s="90"/>
      <c r="C25918" s="90"/>
    </row>
    <row r="25919">
      <c r="A25919" s="101"/>
      <c r="B25919" s="90"/>
      <c r="C25919" s="90"/>
    </row>
    <row r="25920">
      <c r="A25920" s="101"/>
      <c r="B25920" s="90"/>
      <c r="C25920" s="90"/>
    </row>
    <row r="25921">
      <c r="A25921" s="101"/>
      <c r="B25921" s="90"/>
      <c r="C25921" s="90"/>
    </row>
    <row r="25922">
      <c r="A25922" s="101"/>
      <c r="B25922" s="90"/>
      <c r="C25922" s="90"/>
    </row>
    <row r="25923">
      <c r="A25923" s="101"/>
      <c r="B25923" s="90"/>
      <c r="C25923" s="90"/>
    </row>
    <row r="25924">
      <c r="A25924" s="101"/>
      <c r="B25924" s="90"/>
      <c r="C25924" s="90"/>
    </row>
    <row r="25925">
      <c r="A25925" s="101"/>
      <c r="B25925" s="90"/>
      <c r="C25925" s="90"/>
    </row>
    <row r="25926">
      <c r="A25926" s="101"/>
      <c r="B25926" s="90"/>
      <c r="C25926" s="90"/>
    </row>
    <row r="25927">
      <c r="A25927" s="101"/>
      <c r="B25927" s="90"/>
      <c r="C25927" s="90"/>
    </row>
    <row r="25928">
      <c r="A25928" s="101"/>
      <c r="B25928" s="90"/>
      <c r="C25928" s="90"/>
    </row>
    <row r="25929">
      <c r="A25929" s="101"/>
      <c r="B25929" s="90"/>
      <c r="C25929" s="90"/>
    </row>
    <row r="25930">
      <c r="A25930" s="101"/>
      <c r="B25930" s="90"/>
      <c r="C25930" s="90"/>
    </row>
    <row r="25931">
      <c r="A25931" s="101"/>
      <c r="B25931" s="90"/>
      <c r="C25931" s="90"/>
    </row>
    <row r="25932">
      <c r="A25932" s="101"/>
      <c r="B25932" s="90"/>
      <c r="C25932" s="90"/>
    </row>
    <row r="25933">
      <c r="A25933" s="101"/>
      <c r="B25933" s="90"/>
      <c r="C25933" s="90"/>
    </row>
    <row r="25934">
      <c r="A25934" s="101"/>
      <c r="B25934" s="90"/>
      <c r="C25934" s="90"/>
    </row>
    <row r="25935">
      <c r="A25935" s="101"/>
      <c r="B25935" s="90"/>
      <c r="C25935" s="90"/>
    </row>
    <row r="25936">
      <c r="A25936" s="101"/>
      <c r="B25936" s="90"/>
      <c r="C25936" s="90"/>
    </row>
    <row r="25937">
      <c r="A25937" s="101"/>
      <c r="B25937" s="90"/>
      <c r="C25937" s="90"/>
    </row>
    <row r="25938">
      <c r="A25938" s="101"/>
      <c r="B25938" s="90"/>
      <c r="C25938" s="90"/>
    </row>
    <row r="25939">
      <c r="A25939" s="101"/>
      <c r="B25939" s="90"/>
      <c r="C25939" s="90"/>
    </row>
    <row r="25940">
      <c r="A25940" s="101"/>
      <c r="B25940" s="90"/>
      <c r="C25940" s="90"/>
    </row>
    <row r="25941">
      <c r="A25941" s="101"/>
      <c r="B25941" s="90"/>
      <c r="C25941" s="90"/>
    </row>
    <row r="25942">
      <c r="A25942" s="101"/>
      <c r="B25942" s="90"/>
      <c r="C25942" s="90"/>
    </row>
    <row r="25943">
      <c r="A25943" s="101"/>
      <c r="B25943" s="90"/>
      <c r="C25943" s="90"/>
    </row>
    <row r="25944">
      <c r="A25944" s="101"/>
      <c r="B25944" s="90"/>
      <c r="C25944" s="90"/>
    </row>
    <row r="25945">
      <c r="A25945" s="101"/>
      <c r="B25945" s="90"/>
      <c r="C25945" s="90"/>
    </row>
    <row r="25946">
      <c r="A25946" s="101"/>
      <c r="B25946" s="90"/>
      <c r="C25946" s="90"/>
    </row>
    <row r="25947">
      <c r="A25947" s="101"/>
      <c r="B25947" s="90"/>
      <c r="C25947" s="90"/>
    </row>
    <row r="25948">
      <c r="A25948" s="101"/>
      <c r="B25948" s="90"/>
      <c r="C25948" s="90"/>
    </row>
    <row r="25949">
      <c r="A25949" s="101"/>
      <c r="B25949" s="90"/>
      <c r="C25949" s="90"/>
    </row>
    <row r="25950">
      <c r="A25950" s="101"/>
      <c r="B25950" s="90"/>
      <c r="C25950" s="90"/>
    </row>
    <row r="25951">
      <c r="A25951" s="101"/>
      <c r="B25951" s="90"/>
      <c r="C25951" s="90"/>
    </row>
    <row r="25952">
      <c r="A25952" s="101"/>
      <c r="B25952" s="90"/>
      <c r="C25952" s="90"/>
    </row>
    <row r="25953">
      <c r="A25953" s="101"/>
      <c r="B25953" s="90"/>
      <c r="C25953" s="90"/>
    </row>
    <row r="25954">
      <c r="A25954" s="101"/>
      <c r="B25954" s="90"/>
      <c r="C25954" s="90"/>
    </row>
    <row r="25955">
      <c r="A25955" s="101"/>
      <c r="B25955" s="90"/>
      <c r="C25955" s="90"/>
    </row>
    <row r="25956">
      <c r="A25956" s="101"/>
      <c r="B25956" s="90"/>
      <c r="C25956" s="90"/>
    </row>
    <row r="25957">
      <c r="A25957" s="101"/>
      <c r="B25957" s="90"/>
      <c r="C25957" s="90"/>
    </row>
    <row r="25958">
      <c r="A25958" s="101"/>
      <c r="B25958" s="90"/>
      <c r="C25958" s="90"/>
    </row>
    <row r="25959">
      <c r="A25959" s="101"/>
      <c r="B25959" s="90"/>
      <c r="C25959" s="90"/>
    </row>
    <row r="25960">
      <c r="A25960" s="101"/>
      <c r="B25960" s="90"/>
      <c r="C25960" s="90"/>
    </row>
    <row r="25961">
      <c r="A25961" s="101"/>
      <c r="B25961" s="90"/>
      <c r="C25961" s="90"/>
    </row>
    <row r="25962">
      <c r="A25962" s="101"/>
      <c r="B25962" s="90"/>
      <c r="C25962" s="90"/>
    </row>
    <row r="25963">
      <c r="A25963" s="101"/>
      <c r="B25963" s="90"/>
      <c r="C25963" s="90"/>
    </row>
    <row r="25964">
      <c r="A25964" s="101"/>
      <c r="B25964" s="90"/>
      <c r="C25964" s="90"/>
    </row>
    <row r="25965">
      <c r="A25965" s="101"/>
      <c r="B25965" s="90"/>
      <c r="C25965" s="90"/>
    </row>
    <row r="25966">
      <c r="A25966" s="101"/>
      <c r="B25966" s="90"/>
      <c r="C25966" s="90"/>
    </row>
    <row r="25967">
      <c r="A25967" s="101"/>
      <c r="B25967" s="90"/>
      <c r="C25967" s="90"/>
    </row>
    <row r="25968">
      <c r="A25968" s="101"/>
      <c r="B25968" s="90"/>
      <c r="C25968" s="90"/>
    </row>
    <row r="25969">
      <c r="A25969" s="101"/>
      <c r="B25969" s="90"/>
      <c r="C25969" s="90"/>
    </row>
    <row r="25970">
      <c r="A25970" s="101"/>
      <c r="B25970" s="90"/>
      <c r="C25970" s="90"/>
    </row>
    <row r="25971">
      <c r="A25971" s="101"/>
      <c r="B25971" s="90"/>
      <c r="C25971" s="90"/>
    </row>
    <row r="25972">
      <c r="A25972" s="101"/>
      <c r="B25972" s="90"/>
      <c r="C25972" s="90"/>
    </row>
    <row r="25973">
      <c r="A25973" s="101"/>
      <c r="B25973" s="90"/>
      <c r="C25973" s="90"/>
    </row>
    <row r="25974">
      <c r="A25974" s="101"/>
      <c r="B25974" s="90"/>
      <c r="C25974" s="90"/>
    </row>
    <row r="25975">
      <c r="A25975" s="101"/>
      <c r="B25975" s="90"/>
      <c r="C25975" s="90"/>
    </row>
    <row r="25976">
      <c r="A25976" s="101"/>
      <c r="B25976" s="90"/>
      <c r="C25976" s="90"/>
    </row>
    <row r="25977">
      <c r="A25977" s="101"/>
      <c r="B25977" s="90"/>
      <c r="C25977" s="90"/>
    </row>
    <row r="25978">
      <c r="A25978" s="101"/>
      <c r="B25978" s="90"/>
      <c r="C25978" s="90"/>
    </row>
    <row r="25979">
      <c r="A25979" s="101"/>
      <c r="B25979" s="90"/>
      <c r="C25979" s="90"/>
    </row>
    <row r="25980">
      <c r="A25980" s="101"/>
      <c r="B25980" s="90"/>
      <c r="C25980" s="90"/>
    </row>
    <row r="25981">
      <c r="A25981" s="101"/>
      <c r="B25981" s="90"/>
      <c r="C25981" s="90"/>
    </row>
    <row r="25982">
      <c r="A25982" s="101"/>
      <c r="B25982" s="90"/>
      <c r="C25982" s="90"/>
    </row>
    <row r="25983">
      <c r="A25983" s="101"/>
      <c r="B25983" s="90"/>
      <c r="C25983" s="90"/>
    </row>
    <row r="25984">
      <c r="A25984" s="101"/>
      <c r="B25984" s="90"/>
      <c r="C25984" s="90"/>
    </row>
    <row r="25985">
      <c r="A25985" s="101"/>
      <c r="B25985" s="90"/>
      <c r="C25985" s="90"/>
    </row>
    <row r="25986">
      <c r="A25986" s="101"/>
      <c r="B25986" s="90"/>
      <c r="C25986" s="90"/>
    </row>
    <row r="25987">
      <c r="A25987" s="101"/>
      <c r="B25987" s="90"/>
      <c r="C25987" s="90"/>
    </row>
    <row r="25988">
      <c r="A25988" s="101"/>
      <c r="B25988" s="90"/>
      <c r="C25988" s="90"/>
    </row>
    <row r="25989">
      <c r="A25989" s="101"/>
      <c r="B25989" s="90"/>
      <c r="C25989" s="90"/>
    </row>
    <row r="25990">
      <c r="A25990" s="101"/>
      <c r="B25990" s="90"/>
      <c r="C25990" s="90"/>
    </row>
    <row r="25991">
      <c r="A25991" s="101"/>
      <c r="B25991" s="90"/>
      <c r="C25991" s="90"/>
    </row>
    <row r="25992">
      <c r="A25992" s="101"/>
      <c r="B25992" s="90"/>
      <c r="C25992" s="90"/>
    </row>
    <row r="25993">
      <c r="A25993" s="101"/>
      <c r="B25993" s="90"/>
      <c r="C25993" s="90"/>
    </row>
    <row r="25994">
      <c r="A25994" s="101"/>
      <c r="B25994" s="90"/>
      <c r="C25994" s="90"/>
    </row>
    <row r="25995">
      <c r="A25995" s="101"/>
      <c r="B25995" s="90"/>
      <c r="C25995" s="90"/>
    </row>
    <row r="25996">
      <c r="A25996" s="101"/>
      <c r="B25996" s="90"/>
      <c r="C25996" s="90"/>
    </row>
    <row r="25997">
      <c r="A25997" s="101"/>
      <c r="B25997" s="90"/>
      <c r="C25997" s="90"/>
    </row>
    <row r="25998">
      <c r="A25998" s="101"/>
      <c r="B25998" s="90"/>
      <c r="C25998" s="90"/>
    </row>
    <row r="25999">
      <c r="A25999" s="101"/>
      <c r="B25999" s="90"/>
      <c r="C25999" s="90"/>
    </row>
    <row r="26000">
      <c r="A26000" s="101"/>
      <c r="B26000" s="90"/>
      <c r="C26000" s="90"/>
    </row>
    <row r="26001">
      <c r="A26001" s="101"/>
      <c r="B26001" s="90"/>
      <c r="C26001" s="90"/>
    </row>
    <row r="26002">
      <c r="A26002" s="101"/>
      <c r="B26002" s="90"/>
      <c r="C26002" s="90"/>
    </row>
    <row r="26003">
      <c r="A26003" s="101"/>
      <c r="B26003" s="90"/>
      <c r="C26003" s="90"/>
    </row>
    <row r="26004">
      <c r="A26004" s="101"/>
      <c r="B26004" s="90"/>
      <c r="C26004" s="90"/>
    </row>
    <row r="26005">
      <c r="A26005" s="101"/>
      <c r="B26005" s="90"/>
      <c r="C26005" s="90"/>
    </row>
    <row r="26006">
      <c r="A26006" s="101"/>
      <c r="B26006" s="90"/>
      <c r="C26006" s="90"/>
    </row>
    <row r="26007">
      <c r="A26007" s="101"/>
      <c r="B26007" s="90"/>
      <c r="C26007" s="90"/>
    </row>
    <row r="26008">
      <c r="A26008" s="101"/>
      <c r="B26008" s="90"/>
      <c r="C26008" s="90"/>
    </row>
    <row r="26009">
      <c r="A26009" s="101"/>
      <c r="B26009" s="90"/>
      <c r="C26009" s="90"/>
    </row>
    <row r="26010">
      <c r="A26010" s="101"/>
      <c r="B26010" s="90"/>
      <c r="C26010" s="90"/>
    </row>
    <row r="26011">
      <c r="A26011" s="101"/>
      <c r="B26011" s="90"/>
      <c r="C26011" s="90"/>
    </row>
    <row r="26012">
      <c r="A26012" s="101"/>
      <c r="B26012" s="90"/>
      <c r="C26012" s="90"/>
    </row>
    <row r="26013">
      <c r="A26013" s="101"/>
      <c r="B26013" s="90"/>
      <c r="C26013" s="90"/>
    </row>
    <row r="26014">
      <c r="A26014" s="101"/>
      <c r="B26014" s="90"/>
      <c r="C26014" s="90"/>
    </row>
    <row r="26015">
      <c r="A26015" s="101"/>
      <c r="B26015" s="90"/>
      <c r="C26015" s="90"/>
    </row>
    <row r="26016">
      <c r="A26016" s="101"/>
      <c r="B26016" s="90"/>
      <c r="C26016" s="90"/>
    </row>
    <row r="26017">
      <c r="A26017" s="101"/>
      <c r="B26017" s="90"/>
      <c r="C26017" s="90"/>
    </row>
    <row r="26018">
      <c r="A26018" s="101"/>
      <c r="B26018" s="90"/>
      <c r="C26018" s="90"/>
    </row>
    <row r="26019">
      <c r="A26019" s="101"/>
      <c r="B26019" s="90"/>
      <c r="C26019" s="90"/>
    </row>
    <row r="26020">
      <c r="A26020" s="101"/>
      <c r="B26020" s="90"/>
      <c r="C26020" s="90"/>
    </row>
    <row r="26021">
      <c r="A26021" s="101"/>
      <c r="B26021" s="90"/>
      <c r="C26021" s="90"/>
    </row>
    <row r="26022">
      <c r="A26022" s="101"/>
      <c r="B26022" s="90"/>
      <c r="C26022" s="90"/>
    </row>
    <row r="26023">
      <c r="A26023" s="101"/>
      <c r="B26023" s="90"/>
      <c r="C26023" s="90"/>
    </row>
    <row r="26024">
      <c r="A26024" s="101"/>
      <c r="B26024" s="90"/>
      <c r="C26024" s="90"/>
    </row>
    <row r="26025">
      <c r="A26025" s="101"/>
      <c r="B26025" s="90"/>
      <c r="C26025" s="90"/>
    </row>
    <row r="26026">
      <c r="A26026" s="101"/>
      <c r="B26026" s="90"/>
      <c r="C26026" s="90"/>
    </row>
    <row r="26027">
      <c r="A26027" s="101"/>
      <c r="B26027" s="90"/>
      <c r="C26027" s="90"/>
    </row>
    <row r="26028">
      <c r="A26028" s="101"/>
      <c r="B26028" s="90"/>
      <c r="C26028" s="90"/>
    </row>
    <row r="26029">
      <c r="A26029" s="101"/>
      <c r="B26029" s="90"/>
      <c r="C26029" s="90"/>
    </row>
    <row r="26030">
      <c r="A26030" s="101"/>
      <c r="B26030" s="90"/>
      <c r="C26030" s="90"/>
    </row>
    <row r="26031">
      <c r="A26031" s="101"/>
      <c r="B26031" s="90"/>
      <c r="C26031" s="90"/>
    </row>
    <row r="26032">
      <c r="A26032" s="101"/>
      <c r="B26032" s="90"/>
      <c r="C26032" s="90"/>
    </row>
    <row r="26033">
      <c r="A26033" s="101"/>
      <c r="B26033" s="90"/>
      <c r="C26033" s="90"/>
    </row>
    <row r="26034">
      <c r="A26034" s="101"/>
      <c r="B26034" s="90"/>
      <c r="C26034" s="90"/>
    </row>
    <row r="26035">
      <c r="A26035" s="101"/>
      <c r="B26035" s="90"/>
      <c r="C26035" s="90"/>
    </row>
    <row r="26036">
      <c r="A26036" s="101"/>
      <c r="B26036" s="90"/>
      <c r="C26036" s="90"/>
    </row>
    <row r="26037">
      <c r="A26037" s="101"/>
      <c r="B26037" s="90"/>
      <c r="C26037" s="90"/>
    </row>
    <row r="26038">
      <c r="A26038" s="101"/>
      <c r="B26038" s="90"/>
      <c r="C26038" s="90"/>
    </row>
    <row r="26039">
      <c r="A26039" s="101"/>
      <c r="B26039" s="90"/>
      <c r="C26039" s="90"/>
    </row>
    <row r="26040">
      <c r="A26040" s="101"/>
      <c r="B26040" s="90"/>
      <c r="C26040" s="90"/>
    </row>
    <row r="26041">
      <c r="A26041" s="101"/>
      <c r="B26041" s="90"/>
      <c r="C26041" s="90"/>
    </row>
    <row r="26042">
      <c r="A26042" s="101"/>
      <c r="B26042" s="90"/>
      <c r="C26042" s="90"/>
    </row>
    <row r="26043">
      <c r="A26043" s="101"/>
      <c r="B26043" s="90"/>
      <c r="C26043" s="90"/>
    </row>
    <row r="26044">
      <c r="A26044" s="101"/>
      <c r="B26044" s="90"/>
      <c r="C26044" s="90"/>
    </row>
    <row r="26045">
      <c r="A26045" s="101"/>
      <c r="B26045" s="90"/>
      <c r="C26045" s="90"/>
    </row>
    <row r="26046">
      <c r="A26046" s="101"/>
      <c r="B26046" s="90"/>
      <c r="C26046" s="90"/>
    </row>
    <row r="26047">
      <c r="A26047" s="101"/>
      <c r="B26047" s="90"/>
      <c r="C26047" s="90"/>
    </row>
    <row r="26048">
      <c r="A26048" s="101"/>
      <c r="B26048" s="90"/>
      <c r="C26048" s="90"/>
    </row>
    <row r="26049">
      <c r="A26049" s="101"/>
      <c r="B26049" s="90"/>
      <c r="C26049" s="90"/>
    </row>
    <row r="26050">
      <c r="A26050" s="101"/>
      <c r="B26050" s="90"/>
      <c r="C26050" s="90"/>
    </row>
    <row r="26051">
      <c r="A26051" s="101"/>
      <c r="B26051" s="90"/>
      <c r="C26051" s="90"/>
    </row>
    <row r="26052">
      <c r="A26052" s="101"/>
      <c r="B26052" s="90"/>
      <c r="C26052" s="90"/>
    </row>
    <row r="26053">
      <c r="A26053" s="101"/>
      <c r="B26053" s="90"/>
      <c r="C26053" s="90"/>
    </row>
    <row r="26054">
      <c r="A26054" s="101"/>
      <c r="B26054" s="90"/>
      <c r="C26054" s="90"/>
    </row>
    <row r="26055">
      <c r="A26055" s="101"/>
      <c r="B26055" s="90"/>
      <c r="C26055" s="90"/>
    </row>
    <row r="26056">
      <c r="A26056" s="101"/>
      <c r="B26056" s="90"/>
      <c r="C26056" s="90"/>
    </row>
    <row r="26057">
      <c r="A26057" s="101"/>
      <c r="B26057" s="90"/>
      <c r="C26057" s="90"/>
    </row>
    <row r="26058">
      <c r="A26058" s="101"/>
      <c r="B26058" s="90"/>
      <c r="C26058" s="90"/>
    </row>
    <row r="26059">
      <c r="A26059" s="101"/>
      <c r="B26059" s="90"/>
      <c r="C26059" s="90"/>
    </row>
    <row r="26060">
      <c r="A26060" s="101"/>
      <c r="B26060" s="90"/>
      <c r="C26060" s="90"/>
    </row>
    <row r="26061">
      <c r="A26061" s="101"/>
      <c r="B26061" s="90"/>
      <c r="C26061" s="90"/>
    </row>
    <row r="26062">
      <c r="A26062" s="101"/>
      <c r="B26062" s="90"/>
      <c r="C26062" s="90"/>
    </row>
    <row r="26063">
      <c r="A26063" s="101"/>
      <c r="B26063" s="90"/>
      <c r="C26063" s="90"/>
    </row>
    <row r="26064">
      <c r="A26064" s="101"/>
      <c r="B26064" s="90"/>
      <c r="C26064" s="90"/>
    </row>
    <row r="26065">
      <c r="A26065" s="101"/>
      <c r="B26065" s="90"/>
      <c r="C26065" s="90"/>
    </row>
    <row r="26066">
      <c r="A26066" s="101"/>
      <c r="B26066" s="90"/>
      <c r="C26066" s="90"/>
    </row>
    <row r="26067">
      <c r="A26067" s="101"/>
      <c r="B26067" s="90"/>
      <c r="C26067" s="90"/>
    </row>
    <row r="26068">
      <c r="A26068" s="101"/>
      <c r="B26068" s="90"/>
      <c r="C26068" s="90"/>
    </row>
    <row r="26069">
      <c r="A26069" s="101"/>
      <c r="B26069" s="90"/>
      <c r="C26069" s="90"/>
    </row>
    <row r="26070">
      <c r="A26070" s="101"/>
      <c r="B26070" s="90"/>
      <c r="C26070" s="90"/>
    </row>
    <row r="26071">
      <c r="A26071" s="101"/>
      <c r="B26071" s="90"/>
      <c r="C26071" s="90"/>
    </row>
    <row r="26072">
      <c r="A26072" s="101"/>
      <c r="B26072" s="90"/>
      <c r="C26072" s="90"/>
    </row>
    <row r="26073">
      <c r="A26073" s="101"/>
      <c r="B26073" s="90"/>
      <c r="C26073" s="90"/>
    </row>
    <row r="26074">
      <c r="A26074" s="101"/>
      <c r="B26074" s="90"/>
      <c r="C26074" s="90"/>
    </row>
    <row r="26075">
      <c r="A26075" s="101"/>
      <c r="B26075" s="90"/>
      <c r="C26075" s="90"/>
    </row>
    <row r="26076">
      <c r="A26076" s="101"/>
      <c r="B26076" s="90"/>
      <c r="C26076" s="90"/>
    </row>
    <row r="26077">
      <c r="A26077" s="101"/>
      <c r="B26077" s="90"/>
      <c r="C26077" s="90"/>
    </row>
    <row r="26078">
      <c r="A26078" s="101"/>
      <c r="B26078" s="90"/>
      <c r="C26078" s="90"/>
    </row>
    <row r="26079">
      <c r="A26079" s="101"/>
      <c r="B26079" s="90"/>
      <c r="C26079" s="90"/>
    </row>
    <row r="26080">
      <c r="A26080" s="101"/>
      <c r="B26080" s="90"/>
      <c r="C26080" s="90"/>
    </row>
    <row r="26081">
      <c r="A26081" s="101"/>
      <c r="B26081" s="90"/>
      <c r="C26081" s="90"/>
    </row>
    <row r="26082">
      <c r="A26082" s="101"/>
      <c r="B26082" s="90"/>
      <c r="C26082" s="90"/>
    </row>
    <row r="26083">
      <c r="A26083" s="101"/>
      <c r="B26083" s="90"/>
      <c r="C26083" s="90"/>
    </row>
    <row r="26084">
      <c r="A26084" s="101"/>
      <c r="B26084" s="90"/>
      <c r="C26084" s="90"/>
    </row>
    <row r="26085">
      <c r="A26085" s="101"/>
      <c r="B26085" s="90"/>
      <c r="C26085" s="90"/>
    </row>
    <row r="26086">
      <c r="A26086" s="101"/>
      <c r="B26086" s="90"/>
      <c r="C26086" s="90"/>
    </row>
    <row r="26087">
      <c r="A26087" s="101"/>
      <c r="B26087" s="90"/>
      <c r="C26087" s="90"/>
    </row>
    <row r="26088">
      <c r="A26088" s="101"/>
      <c r="B26088" s="90"/>
      <c r="C26088" s="90"/>
    </row>
    <row r="26089">
      <c r="A26089" s="101"/>
      <c r="B26089" s="90"/>
      <c r="C26089" s="90"/>
    </row>
    <row r="26090">
      <c r="A26090" s="101"/>
      <c r="B26090" s="90"/>
      <c r="C26090" s="90"/>
    </row>
    <row r="26091">
      <c r="A26091" s="101"/>
      <c r="B26091" s="90"/>
      <c r="C26091" s="90"/>
    </row>
    <row r="26092">
      <c r="A26092" s="101"/>
      <c r="B26092" s="90"/>
      <c r="C26092" s="90"/>
    </row>
    <row r="26093">
      <c r="A26093" s="101"/>
      <c r="B26093" s="90"/>
      <c r="C26093" s="90"/>
    </row>
    <row r="26094">
      <c r="A26094" s="101"/>
      <c r="B26094" s="90"/>
      <c r="C26094" s="90"/>
    </row>
    <row r="26095">
      <c r="A26095" s="101"/>
      <c r="B26095" s="90"/>
      <c r="C26095" s="90"/>
    </row>
    <row r="26096">
      <c r="A26096" s="101"/>
      <c r="B26096" s="90"/>
      <c r="C26096" s="90"/>
    </row>
    <row r="26097">
      <c r="A26097" s="101"/>
      <c r="B26097" s="90"/>
      <c r="C26097" s="90"/>
    </row>
    <row r="26098">
      <c r="A26098" s="101"/>
      <c r="B26098" s="90"/>
      <c r="C26098" s="90"/>
    </row>
    <row r="26099">
      <c r="A26099" s="101"/>
      <c r="B26099" s="90"/>
      <c r="C26099" s="90"/>
    </row>
    <row r="26100">
      <c r="A26100" s="101"/>
      <c r="B26100" s="90"/>
      <c r="C26100" s="90"/>
    </row>
    <row r="26101">
      <c r="A26101" s="101"/>
      <c r="B26101" s="90"/>
      <c r="C26101" s="90"/>
    </row>
    <row r="26102">
      <c r="A26102" s="101"/>
      <c r="B26102" s="90"/>
      <c r="C26102" s="90"/>
    </row>
    <row r="26103">
      <c r="A26103" s="101"/>
      <c r="B26103" s="90"/>
      <c r="C26103" s="90"/>
    </row>
    <row r="26104">
      <c r="A26104" s="101"/>
      <c r="B26104" s="90"/>
      <c r="C26104" s="90"/>
    </row>
    <row r="26105">
      <c r="A26105" s="101"/>
      <c r="B26105" s="90"/>
      <c r="C26105" s="90"/>
    </row>
    <row r="26106">
      <c r="A26106" s="101"/>
      <c r="B26106" s="90"/>
      <c r="C26106" s="90"/>
    </row>
    <row r="26107">
      <c r="A26107" s="101"/>
      <c r="B26107" s="90"/>
      <c r="C26107" s="90"/>
    </row>
    <row r="26108">
      <c r="A26108" s="101"/>
      <c r="B26108" s="90"/>
      <c r="C26108" s="90"/>
    </row>
    <row r="26109">
      <c r="A26109" s="101"/>
      <c r="B26109" s="90"/>
      <c r="C26109" s="90"/>
    </row>
    <row r="26110">
      <c r="A26110" s="101"/>
      <c r="B26110" s="90"/>
      <c r="C26110" s="90"/>
    </row>
    <row r="26111">
      <c r="A26111" s="101"/>
      <c r="B26111" s="90"/>
      <c r="C26111" s="90"/>
    </row>
    <row r="26112">
      <c r="A26112" s="101"/>
      <c r="B26112" s="90"/>
      <c r="C26112" s="90"/>
    </row>
    <row r="26113">
      <c r="A26113" s="101"/>
      <c r="B26113" s="90"/>
      <c r="C26113" s="90"/>
    </row>
    <row r="26114">
      <c r="A26114" s="101"/>
      <c r="B26114" s="90"/>
      <c r="C26114" s="90"/>
    </row>
    <row r="26115">
      <c r="A26115" s="101"/>
      <c r="B26115" s="90"/>
      <c r="C26115" s="90"/>
    </row>
    <row r="26116">
      <c r="A26116" s="101"/>
      <c r="B26116" s="90"/>
      <c r="C26116" s="90"/>
    </row>
    <row r="26117">
      <c r="A26117" s="101"/>
      <c r="B26117" s="90"/>
      <c r="C26117" s="90"/>
    </row>
    <row r="26118">
      <c r="A26118" s="101"/>
      <c r="B26118" s="90"/>
      <c r="C26118" s="90"/>
    </row>
    <row r="26119">
      <c r="A26119" s="101"/>
      <c r="B26119" s="90"/>
      <c r="C26119" s="90"/>
    </row>
    <row r="26120">
      <c r="A26120" s="101"/>
      <c r="B26120" s="90"/>
      <c r="C26120" s="90"/>
    </row>
    <row r="26121">
      <c r="A26121" s="101"/>
      <c r="B26121" s="90"/>
      <c r="C26121" s="90"/>
    </row>
    <row r="26122">
      <c r="A26122" s="101"/>
      <c r="B26122" s="90"/>
      <c r="C26122" s="90"/>
    </row>
    <row r="26123">
      <c r="A26123" s="101"/>
      <c r="B26123" s="90"/>
      <c r="C26123" s="90"/>
    </row>
    <row r="26124">
      <c r="A26124" s="101"/>
      <c r="B26124" s="90"/>
      <c r="C26124" s="90"/>
    </row>
    <row r="26125">
      <c r="A26125" s="101"/>
      <c r="B26125" s="90"/>
      <c r="C26125" s="90"/>
    </row>
    <row r="26126">
      <c r="A26126" s="101"/>
      <c r="B26126" s="90"/>
      <c r="C26126" s="90"/>
    </row>
    <row r="26127">
      <c r="A26127" s="101"/>
      <c r="B26127" s="90"/>
      <c r="C26127" s="90"/>
    </row>
    <row r="26128">
      <c r="A26128" s="101"/>
      <c r="B26128" s="90"/>
      <c r="C26128" s="90"/>
    </row>
    <row r="26129">
      <c r="A26129" s="101"/>
      <c r="B26129" s="90"/>
      <c r="C26129" s="90"/>
    </row>
    <row r="26130">
      <c r="A26130" s="101"/>
      <c r="B26130" s="90"/>
      <c r="C26130" s="90"/>
    </row>
    <row r="26131">
      <c r="A26131" s="101"/>
      <c r="B26131" s="90"/>
      <c r="C26131" s="90"/>
    </row>
    <row r="26132">
      <c r="A26132" s="101"/>
      <c r="B26132" s="90"/>
      <c r="C26132" s="90"/>
    </row>
    <row r="26133">
      <c r="A26133" s="101"/>
      <c r="B26133" s="90"/>
      <c r="C26133" s="90"/>
    </row>
    <row r="26134">
      <c r="A26134" s="101"/>
      <c r="B26134" s="90"/>
      <c r="C26134" s="90"/>
    </row>
    <row r="26135">
      <c r="A26135" s="101"/>
      <c r="B26135" s="90"/>
      <c r="C26135" s="90"/>
    </row>
    <row r="26136">
      <c r="A26136" s="101"/>
      <c r="B26136" s="90"/>
      <c r="C26136" s="90"/>
    </row>
    <row r="26137">
      <c r="A26137" s="101"/>
      <c r="B26137" s="90"/>
      <c r="C26137" s="90"/>
    </row>
    <row r="26138">
      <c r="A26138" s="101"/>
      <c r="B26138" s="90"/>
      <c r="C26138" s="90"/>
    </row>
    <row r="26139">
      <c r="A26139" s="101"/>
      <c r="B26139" s="90"/>
      <c r="C26139" s="90"/>
    </row>
    <row r="26140">
      <c r="A26140" s="101"/>
      <c r="B26140" s="90"/>
      <c r="C26140" s="90"/>
    </row>
    <row r="26141">
      <c r="A26141" s="101"/>
      <c r="B26141" s="90"/>
      <c r="C26141" s="90"/>
    </row>
    <row r="26142">
      <c r="A26142" s="101"/>
      <c r="B26142" s="90"/>
      <c r="C26142" s="90"/>
    </row>
    <row r="26143">
      <c r="A26143" s="101"/>
      <c r="B26143" s="90"/>
      <c r="C26143" s="90"/>
    </row>
    <row r="26144">
      <c r="A26144" s="101"/>
      <c r="B26144" s="90"/>
      <c r="C26144" s="90"/>
    </row>
    <row r="26145">
      <c r="A26145" s="101"/>
      <c r="B26145" s="90"/>
      <c r="C26145" s="90"/>
    </row>
    <row r="26146">
      <c r="A26146" s="101"/>
      <c r="B26146" s="90"/>
      <c r="C26146" s="90"/>
    </row>
    <row r="26147">
      <c r="A26147" s="101"/>
      <c r="B26147" s="90"/>
      <c r="C26147" s="90"/>
    </row>
    <row r="26148">
      <c r="A26148" s="101"/>
      <c r="B26148" s="90"/>
      <c r="C26148" s="90"/>
    </row>
    <row r="26149">
      <c r="A26149" s="101"/>
      <c r="B26149" s="90"/>
      <c r="C26149" s="90"/>
    </row>
    <row r="26150">
      <c r="A26150" s="101"/>
      <c r="B26150" s="90"/>
      <c r="C26150" s="90"/>
    </row>
    <row r="26151">
      <c r="A26151" s="101"/>
      <c r="B26151" s="90"/>
      <c r="C26151" s="90"/>
    </row>
    <row r="26152">
      <c r="A26152" s="101"/>
      <c r="B26152" s="90"/>
      <c r="C26152" s="90"/>
    </row>
    <row r="26153">
      <c r="A26153" s="101"/>
      <c r="B26153" s="90"/>
      <c r="C26153" s="90"/>
    </row>
    <row r="26154">
      <c r="A26154" s="101"/>
      <c r="B26154" s="90"/>
      <c r="C26154" s="90"/>
    </row>
    <row r="26155">
      <c r="A26155" s="101"/>
      <c r="B26155" s="90"/>
      <c r="C26155" s="90"/>
    </row>
    <row r="26156">
      <c r="A26156" s="101"/>
      <c r="B26156" s="90"/>
      <c r="C26156" s="90"/>
    </row>
    <row r="26157">
      <c r="A26157" s="101"/>
      <c r="B26157" s="90"/>
      <c r="C26157" s="90"/>
    </row>
    <row r="26158">
      <c r="A26158" s="101"/>
      <c r="B26158" s="90"/>
      <c r="C26158" s="90"/>
    </row>
    <row r="26159">
      <c r="A26159" s="101"/>
      <c r="B26159" s="90"/>
      <c r="C26159" s="90"/>
    </row>
    <row r="26160">
      <c r="A26160" s="101"/>
      <c r="B26160" s="90"/>
      <c r="C26160" s="90"/>
    </row>
    <row r="26161">
      <c r="A26161" s="101"/>
      <c r="B26161" s="90"/>
      <c r="C26161" s="90"/>
    </row>
    <row r="26162">
      <c r="A26162" s="101"/>
      <c r="B26162" s="90"/>
      <c r="C26162" s="90"/>
    </row>
    <row r="26163">
      <c r="A26163" s="101"/>
      <c r="B26163" s="90"/>
      <c r="C26163" s="90"/>
    </row>
    <row r="26164">
      <c r="A26164" s="101"/>
      <c r="B26164" s="90"/>
      <c r="C26164" s="90"/>
    </row>
    <row r="26165">
      <c r="A26165" s="101"/>
      <c r="B26165" s="90"/>
      <c r="C26165" s="90"/>
    </row>
    <row r="26166">
      <c r="A26166" s="101"/>
      <c r="B26166" s="90"/>
      <c r="C26166" s="90"/>
    </row>
    <row r="26167">
      <c r="A26167" s="101"/>
      <c r="B26167" s="90"/>
      <c r="C26167" s="90"/>
    </row>
    <row r="26168">
      <c r="A26168" s="101"/>
      <c r="B26168" s="90"/>
      <c r="C26168" s="90"/>
    </row>
    <row r="26169">
      <c r="A26169" s="101"/>
      <c r="B26169" s="90"/>
      <c r="C26169" s="90"/>
    </row>
    <row r="26170">
      <c r="A26170" s="101"/>
      <c r="B26170" s="90"/>
      <c r="C26170" s="90"/>
    </row>
    <row r="26171">
      <c r="A26171" s="101"/>
      <c r="B26171" s="90"/>
      <c r="C26171" s="90"/>
    </row>
    <row r="26172">
      <c r="A26172" s="101"/>
      <c r="B26172" s="90"/>
      <c r="C26172" s="90"/>
    </row>
    <row r="26173">
      <c r="A26173" s="101"/>
      <c r="B26173" s="90"/>
      <c r="C26173" s="90"/>
    </row>
    <row r="26174">
      <c r="A26174" s="101"/>
      <c r="B26174" s="90"/>
      <c r="C26174" s="90"/>
    </row>
    <row r="26175">
      <c r="A26175" s="101"/>
      <c r="B26175" s="90"/>
      <c r="C26175" s="90"/>
    </row>
    <row r="26176">
      <c r="A26176" s="101"/>
      <c r="B26176" s="90"/>
      <c r="C26176" s="90"/>
    </row>
    <row r="26177">
      <c r="A26177" s="101"/>
      <c r="B26177" s="90"/>
      <c r="C26177" s="90"/>
    </row>
    <row r="26178">
      <c r="A26178" s="101"/>
      <c r="B26178" s="90"/>
      <c r="C26178" s="90"/>
    </row>
    <row r="26179">
      <c r="A26179" s="101"/>
      <c r="B26179" s="90"/>
      <c r="C26179" s="90"/>
    </row>
    <row r="26180">
      <c r="A26180" s="101"/>
      <c r="B26180" s="90"/>
      <c r="C26180" s="90"/>
    </row>
    <row r="26181">
      <c r="A26181" s="101"/>
      <c r="B26181" s="90"/>
      <c r="C26181" s="90"/>
    </row>
    <row r="26182">
      <c r="A26182" s="101"/>
      <c r="B26182" s="90"/>
      <c r="C26182" s="90"/>
    </row>
    <row r="26183">
      <c r="A26183" s="101"/>
      <c r="B26183" s="90"/>
      <c r="C26183" s="90"/>
    </row>
    <row r="26184">
      <c r="A26184" s="101"/>
      <c r="B26184" s="90"/>
      <c r="C26184" s="90"/>
    </row>
    <row r="26185">
      <c r="A26185" s="101"/>
      <c r="B26185" s="90"/>
      <c r="C26185" s="90"/>
    </row>
    <row r="26186">
      <c r="A26186" s="101"/>
      <c r="B26186" s="90"/>
      <c r="C26186" s="90"/>
    </row>
    <row r="26187">
      <c r="A26187" s="101"/>
      <c r="B26187" s="90"/>
      <c r="C26187" s="90"/>
    </row>
    <row r="26188">
      <c r="A26188" s="101"/>
      <c r="B26188" s="90"/>
      <c r="C26188" s="90"/>
    </row>
    <row r="26189">
      <c r="A26189" s="101"/>
      <c r="B26189" s="90"/>
      <c r="C26189" s="90"/>
    </row>
    <row r="26190">
      <c r="A26190" s="101"/>
      <c r="B26190" s="90"/>
      <c r="C26190" s="90"/>
    </row>
    <row r="26191">
      <c r="A26191" s="101"/>
      <c r="B26191" s="90"/>
      <c r="C26191" s="90"/>
    </row>
    <row r="26192">
      <c r="A26192" s="101"/>
      <c r="B26192" s="90"/>
      <c r="C26192" s="90"/>
    </row>
    <row r="26193">
      <c r="A26193" s="101"/>
      <c r="B26193" s="90"/>
      <c r="C26193" s="90"/>
    </row>
    <row r="26194">
      <c r="A26194" s="101"/>
      <c r="B26194" s="90"/>
      <c r="C26194" s="90"/>
    </row>
    <row r="26195">
      <c r="A26195" s="101"/>
      <c r="B26195" s="90"/>
      <c r="C26195" s="90"/>
    </row>
    <row r="26196">
      <c r="A26196" s="101"/>
      <c r="B26196" s="90"/>
      <c r="C26196" s="90"/>
    </row>
    <row r="26197">
      <c r="A26197" s="101"/>
      <c r="B26197" s="90"/>
      <c r="C26197" s="90"/>
    </row>
    <row r="26198">
      <c r="A26198" s="101"/>
      <c r="B26198" s="90"/>
      <c r="C26198" s="90"/>
    </row>
    <row r="26199">
      <c r="A26199" s="101"/>
      <c r="B26199" s="90"/>
      <c r="C26199" s="90"/>
    </row>
    <row r="26200">
      <c r="A26200" s="101"/>
      <c r="B26200" s="90"/>
      <c r="C26200" s="90"/>
    </row>
    <row r="26201">
      <c r="A26201" s="101"/>
      <c r="B26201" s="90"/>
      <c r="C26201" s="90"/>
    </row>
    <row r="26202">
      <c r="A26202" s="101"/>
      <c r="B26202" s="90"/>
      <c r="C26202" s="90"/>
    </row>
    <row r="26203">
      <c r="A26203" s="101"/>
      <c r="B26203" s="90"/>
      <c r="C26203" s="90"/>
    </row>
    <row r="26204">
      <c r="A26204" s="101"/>
      <c r="B26204" s="90"/>
      <c r="C26204" s="90"/>
    </row>
    <row r="26205">
      <c r="A26205" s="101"/>
      <c r="B26205" s="90"/>
      <c r="C26205" s="90"/>
    </row>
    <row r="26206">
      <c r="A26206" s="101"/>
      <c r="B26206" s="90"/>
      <c r="C26206" s="90"/>
    </row>
    <row r="26207">
      <c r="A26207" s="101"/>
      <c r="B26207" s="90"/>
      <c r="C26207" s="90"/>
    </row>
    <row r="26208">
      <c r="A26208" s="101"/>
      <c r="B26208" s="90"/>
      <c r="C26208" s="90"/>
    </row>
    <row r="26209">
      <c r="A26209" s="101"/>
      <c r="B26209" s="90"/>
      <c r="C26209" s="90"/>
    </row>
    <row r="26210">
      <c r="A26210" s="101"/>
      <c r="B26210" s="90"/>
      <c r="C26210" s="90"/>
    </row>
    <row r="26211">
      <c r="A26211" s="101"/>
      <c r="B26211" s="90"/>
      <c r="C26211" s="90"/>
    </row>
    <row r="26212">
      <c r="A26212" s="101"/>
      <c r="B26212" s="90"/>
      <c r="C26212" s="90"/>
    </row>
    <row r="26213">
      <c r="A26213" s="101"/>
      <c r="B26213" s="90"/>
      <c r="C26213" s="90"/>
    </row>
    <row r="26214">
      <c r="A26214" s="101"/>
      <c r="B26214" s="90"/>
      <c r="C26214" s="90"/>
    </row>
    <row r="26215">
      <c r="A26215" s="101"/>
      <c r="B26215" s="90"/>
      <c r="C26215" s="90"/>
    </row>
    <row r="26216">
      <c r="A26216" s="101"/>
      <c r="B26216" s="90"/>
      <c r="C26216" s="90"/>
    </row>
    <row r="26217">
      <c r="A26217" s="101"/>
      <c r="B26217" s="90"/>
      <c r="C26217" s="90"/>
    </row>
    <row r="26218">
      <c r="A26218" s="101"/>
      <c r="B26218" s="90"/>
      <c r="C26218" s="90"/>
    </row>
    <row r="26219">
      <c r="A26219" s="101"/>
      <c r="B26219" s="90"/>
      <c r="C26219" s="90"/>
    </row>
    <row r="26220">
      <c r="A26220" s="101"/>
      <c r="B26220" s="90"/>
      <c r="C26220" s="90"/>
    </row>
    <row r="26221">
      <c r="A26221" s="101"/>
      <c r="B26221" s="90"/>
      <c r="C26221" s="90"/>
    </row>
    <row r="26222">
      <c r="A26222" s="101"/>
      <c r="B26222" s="90"/>
      <c r="C26222" s="90"/>
    </row>
    <row r="26223">
      <c r="A26223" s="101"/>
      <c r="B26223" s="90"/>
      <c r="C26223" s="90"/>
    </row>
    <row r="26224">
      <c r="A26224" s="101"/>
      <c r="B26224" s="90"/>
      <c r="C26224" s="90"/>
    </row>
    <row r="26225">
      <c r="A26225" s="101"/>
      <c r="B26225" s="90"/>
      <c r="C26225" s="90"/>
    </row>
    <row r="26226">
      <c r="A26226" s="101"/>
      <c r="B26226" s="90"/>
      <c r="C26226" s="90"/>
    </row>
    <row r="26227">
      <c r="A26227" s="101"/>
      <c r="B26227" s="90"/>
      <c r="C26227" s="90"/>
    </row>
    <row r="26228">
      <c r="A26228" s="101"/>
      <c r="B26228" s="90"/>
      <c r="C26228" s="90"/>
    </row>
    <row r="26229">
      <c r="A26229" s="101"/>
      <c r="B26229" s="90"/>
      <c r="C26229" s="90"/>
    </row>
    <row r="26230">
      <c r="A26230" s="101"/>
      <c r="B26230" s="90"/>
      <c r="C26230" s="90"/>
    </row>
    <row r="26231">
      <c r="A26231" s="101"/>
      <c r="B26231" s="90"/>
      <c r="C26231" s="90"/>
    </row>
    <row r="26232">
      <c r="A26232" s="101"/>
      <c r="B26232" s="90"/>
      <c r="C26232" s="90"/>
    </row>
    <row r="26233">
      <c r="A26233" s="101"/>
      <c r="B26233" s="90"/>
      <c r="C26233" s="90"/>
    </row>
    <row r="26234">
      <c r="A26234" s="101"/>
      <c r="B26234" s="90"/>
      <c r="C26234" s="90"/>
    </row>
    <row r="26235">
      <c r="A26235" s="101"/>
      <c r="B26235" s="90"/>
      <c r="C26235" s="90"/>
    </row>
    <row r="26236">
      <c r="A26236" s="101"/>
      <c r="B26236" s="90"/>
      <c r="C26236" s="90"/>
    </row>
    <row r="26237">
      <c r="A26237" s="101"/>
      <c r="B26237" s="90"/>
      <c r="C26237" s="90"/>
    </row>
    <row r="26238">
      <c r="A26238" s="101"/>
      <c r="B26238" s="90"/>
      <c r="C26238" s="90"/>
    </row>
    <row r="26239">
      <c r="A26239" s="101"/>
      <c r="B26239" s="90"/>
      <c r="C26239" s="90"/>
    </row>
    <row r="26240">
      <c r="A26240" s="101"/>
      <c r="B26240" s="90"/>
      <c r="C26240" s="90"/>
    </row>
    <row r="26241">
      <c r="A26241" s="101"/>
      <c r="B26241" s="90"/>
      <c r="C26241" s="90"/>
    </row>
    <row r="26242">
      <c r="A26242" s="101"/>
      <c r="B26242" s="90"/>
      <c r="C26242" s="90"/>
    </row>
    <row r="26243">
      <c r="A26243" s="101"/>
      <c r="B26243" s="90"/>
      <c r="C26243" s="90"/>
    </row>
    <row r="26244">
      <c r="A26244" s="101"/>
      <c r="B26244" s="90"/>
      <c r="C26244" s="90"/>
    </row>
    <row r="26245">
      <c r="A26245" s="101"/>
      <c r="B26245" s="90"/>
      <c r="C26245" s="90"/>
    </row>
    <row r="26246">
      <c r="A26246" s="101"/>
      <c r="B26246" s="90"/>
      <c r="C26246" s="90"/>
    </row>
    <row r="26247">
      <c r="A26247" s="101"/>
      <c r="B26247" s="90"/>
      <c r="C26247" s="90"/>
    </row>
    <row r="26248">
      <c r="A26248" s="101"/>
      <c r="B26248" s="90"/>
      <c r="C26248" s="90"/>
    </row>
    <row r="26249">
      <c r="A26249" s="101"/>
      <c r="B26249" s="90"/>
      <c r="C26249" s="90"/>
    </row>
    <row r="26250">
      <c r="A26250" s="101"/>
      <c r="B26250" s="90"/>
      <c r="C26250" s="90"/>
    </row>
    <row r="26251">
      <c r="A26251" s="101"/>
      <c r="B26251" s="90"/>
      <c r="C26251" s="90"/>
    </row>
    <row r="26252">
      <c r="A26252" s="101"/>
      <c r="B26252" s="90"/>
      <c r="C26252" s="90"/>
    </row>
    <row r="26253">
      <c r="A26253" s="101"/>
      <c r="B26253" s="90"/>
      <c r="C26253" s="90"/>
    </row>
    <row r="26254">
      <c r="A26254" s="101"/>
      <c r="B26254" s="90"/>
      <c r="C26254" s="90"/>
    </row>
    <row r="26255">
      <c r="A26255" s="101"/>
      <c r="B26255" s="90"/>
      <c r="C26255" s="90"/>
    </row>
    <row r="26256">
      <c r="A26256" s="101"/>
      <c r="B26256" s="90"/>
      <c r="C26256" s="90"/>
    </row>
    <row r="26257">
      <c r="A26257" s="101"/>
      <c r="B26257" s="90"/>
      <c r="C26257" s="90"/>
    </row>
    <row r="26258">
      <c r="A26258" s="101"/>
      <c r="B26258" s="90"/>
      <c r="C26258" s="90"/>
    </row>
    <row r="26259">
      <c r="A26259" s="101"/>
      <c r="B26259" s="90"/>
      <c r="C26259" s="90"/>
    </row>
    <row r="26260">
      <c r="A26260" s="101"/>
      <c r="B26260" s="90"/>
      <c r="C26260" s="90"/>
    </row>
    <row r="26261">
      <c r="A26261" s="101"/>
      <c r="B26261" s="90"/>
      <c r="C26261" s="90"/>
    </row>
    <row r="26262">
      <c r="A26262" s="101"/>
      <c r="B26262" s="90"/>
      <c r="C26262" s="90"/>
    </row>
    <row r="26263">
      <c r="A26263" s="101"/>
      <c r="B26263" s="90"/>
      <c r="C26263" s="90"/>
    </row>
    <row r="26264">
      <c r="A26264" s="101"/>
      <c r="B26264" s="90"/>
      <c r="C26264" s="90"/>
    </row>
    <row r="26265">
      <c r="A26265" s="101"/>
      <c r="B26265" s="90"/>
      <c r="C26265" s="90"/>
    </row>
    <row r="26266">
      <c r="A26266" s="101"/>
      <c r="B26266" s="90"/>
      <c r="C26266" s="90"/>
    </row>
    <row r="26267">
      <c r="A26267" s="101"/>
      <c r="B26267" s="90"/>
      <c r="C26267" s="90"/>
    </row>
    <row r="26268">
      <c r="A26268" s="101"/>
      <c r="B26268" s="90"/>
      <c r="C26268" s="90"/>
    </row>
    <row r="26269">
      <c r="A26269" s="101"/>
      <c r="B26269" s="90"/>
      <c r="C26269" s="90"/>
    </row>
    <row r="26270">
      <c r="A26270" s="101"/>
      <c r="B26270" s="90"/>
      <c r="C26270" s="90"/>
    </row>
    <row r="26271">
      <c r="A26271" s="101"/>
      <c r="B26271" s="90"/>
      <c r="C26271" s="90"/>
    </row>
    <row r="26272">
      <c r="A26272" s="101"/>
      <c r="B26272" s="90"/>
      <c r="C26272" s="90"/>
    </row>
    <row r="26273">
      <c r="A26273" s="101"/>
      <c r="B26273" s="90"/>
      <c r="C26273" s="90"/>
    </row>
    <row r="26274">
      <c r="A26274" s="101"/>
      <c r="B26274" s="90"/>
      <c r="C26274" s="90"/>
    </row>
    <row r="26275">
      <c r="A26275" s="101"/>
      <c r="B26275" s="90"/>
      <c r="C26275" s="90"/>
    </row>
    <row r="26276">
      <c r="A26276" s="101"/>
      <c r="B26276" s="90"/>
      <c r="C26276" s="90"/>
    </row>
    <row r="26277">
      <c r="A26277" s="101"/>
      <c r="B26277" s="90"/>
      <c r="C26277" s="90"/>
    </row>
    <row r="26278">
      <c r="A26278" s="101"/>
      <c r="B26278" s="90"/>
      <c r="C26278" s="90"/>
    </row>
    <row r="26279">
      <c r="A26279" s="101"/>
      <c r="B26279" s="90"/>
      <c r="C26279" s="90"/>
    </row>
    <row r="26280">
      <c r="A26280" s="101"/>
      <c r="B26280" s="90"/>
      <c r="C26280" s="90"/>
    </row>
    <row r="26281">
      <c r="A26281" s="101"/>
      <c r="B26281" s="90"/>
      <c r="C26281" s="90"/>
    </row>
    <row r="26282">
      <c r="A26282" s="101"/>
      <c r="B26282" s="90"/>
      <c r="C26282" s="90"/>
    </row>
    <row r="26283">
      <c r="A26283" s="101"/>
      <c r="B26283" s="90"/>
      <c r="C26283" s="90"/>
    </row>
    <row r="26284">
      <c r="A26284" s="101"/>
      <c r="B26284" s="90"/>
      <c r="C26284" s="90"/>
    </row>
    <row r="26285">
      <c r="A26285" s="101"/>
      <c r="B26285" s="90"/>
      <c r="C26285" s="90"/>
    </row>
    <row r="26286">
      <c r="A26286" s="101"/>
      <c r="B26286" s="90"/>
      <c r="C26286" s="90"/>
    </row>
    <row r="26287">
      <c r="A26287" s="101"/>
      <c r="B26287" s="90"/>
      <c r="C26287" s="90"/>
    </row>
    <row r="26288">
      <c r="A26288" s="101"/>
      <c r="B26288" s="90"/>
      <c r="C26288" s="90"/>
    </row>
    <row r="26289">
      <c r="A26289" s="101"/>
      <c r="B26289" s="90"/>
      <c r="C26289" s="90"/>
    </row>
    <row r="26290">
      <c r="A26290" s="101"/>
      <c r="B26290" s="90"/>
      <c r="C26290" s="90"/>
    </row>
    <row r="26291">
      <c r="A26291" s="101"/>
      <c r="B26291" s="90"/>
      <c r="C26291" s="90"/>
    </row>
    <row r="26292">
      <c r="A26292" s="101"/>
      <c r="B26292" s="90"/>
      <c r="C26292" s="90"/>
    </row>
    <row r="26293">
      <c r="A26293" s="101"/>
      <c r="B26293" s="90"/>
      <c r="C26293" s="90"/>
    </row>
    <row r="26294">
      <c r="A26294" s="101"/>
      <c r="B26294" s="90"/>
      <c r="C26294" s="90"/>
    </row>
    <row r="26295">
      <c r="A26295" s="101"/>
      <c r="B26295" s="90"/>
      <c r="C26295" s="90"/>
    </row>
    <row r="26296">
      <c r="A26296" s="101"/>
      <c r="B26296" s="90"/>
      <c r="C26296" s="90"/>
    </row>
    <row r="26297">
      <c r="A26297" s="101"/>
      <c r="B26297" s="90"/>
      <c r="C26297" s="90"/>
    </row>
    <row r="26298">
      <c r="A26298" s="101"/>
      <c r="B26298" s="90"/>
      <c r="C26298" s="90"/>
    </row>
    <row r="26299">
      <c r="A26299" s="101"/>
      <c r="B26299" s="90"/>
      <c r="C26299" s="90"/>
    </row>
    <row r="26300">
      <c r="A26300" s="101"/>
      <c r="B26300" s="90"/>
      <c r="C26300" s="90"/>
    </row>
    <row r="26301">
      <c r="A26301" s="101"/>
      <c r="B26301" s="90"/>
      <c r="C26301" s="90"/>
    </row>
    <row r="26302">
      <c r="A26302" s="101"/>
      <c r="B26302" s="90"/>
      <c r="C26302" s="90"/>
    </row>
    <row r="26303">
      <c r="A26303" s="101"/>
      <c r="B26303" s="90"/>
      <c r="C26303" s="90"/>
    </row>
    <row r="26304">
      <c r="A26304" s="101"/>
      <c r="B26304" s="90"/>
      <c r="C26304" s="90"/>
    </row>
    <row r="26305">
      <c r="A26305" s="101"/>
      <c r="B26305" s="90"/>
      <c r="C26305" s="90"/>
    </row>
    <row r="26306">
      <c r="A26306" s="101"/>
      <c r="B26306" s="90"/>
      <c r="C26306" s="90"/>
    </row>
    <row r="26307">
      <c r="A26307" s="101"/>
      <c r="B26307" s="90"/>
      <c r="C26307" s="90"/>
    </row>
    <row r="26308">
      <c r="A26308" s="101"/>
      <c r="B26308" s="90"/>
      <c r="C26308" s="90"/>
    </row>
    <row r="26309">
      <c r="A26309" s="101"/>
      <c r="B26309" s="90"/>
      <c r="C26309" s="90"/>
    </row>
    <row r="26310">
      <c r="A26310" s="101"/>
      <c r="B26310" s="90"/>
      <c r="C26310" s="90"/>
    </row>
    <row r="26311">
      <c r="A26311" s="101"/>
      <c r="B26311" s="90"/>
      <c r="C26311" s="90"/>
    </row>
    <row r="26312">
      <c r="A26312" s="101"/>
      <c r="B26312" s="90"/>
      <c r="C26312" s="90"/>
    </row>
    <row r="26313">
      <c r="A26313" s="101"/>
      <c r="B26313" s="90"/>
      <c r="C26313" s="90"/>
    </row>
    <row r="26314">
      <c r="A26314" s="101"/>
      <c r="B26314" s="90"/>
      <c r="C26314" s="90"/>
    </row>
    <row r="26315">
      <c r="A26315" s="101"/>
      <c r="B26315" s="90"/>
      <c r="C26315" s="90"/>
    </row>
    <row r="26316">
      <c r="A26316" s="101"/>
      <c r="B26316" s="90"/>
      <c r="C26316" s="90"/>
    </row>
    <row r="26317">
      <c r="A26317" s="101"/>
      <c r="B26317" s="90"/>
      <c r="C26317" s="90"/>
    </row>
    <row r="26318">
      <c r="A26318" s="101"/>
      <c r="B26318" s="90"/>
      <c r="C26318" s="90"/>
    </row>
    <row r="26319">
      <c r="A26319" s="101"/>
      <c r="B26319" s="90"/>
      <c r="C26319" s="90"/>
    </row>
    <row r="26320">
      <c r="A26320" s="101"/>
      <c r="B26320" s="90"/>
      <c r="C26320" s="90"/>
    </row>
    <row r="26321">
      <c r="A26321" s="101"/>
      <c r="B26321" s="90"/>
      <c r="C26321" s="90"/>
    </row>
    <row r="26322">
      <c r="A26322" s="101"/>
      <c r="B26322" s="90"/>
      <c r="C26322" s="90"/>
    </row>
    <row r="26323">
      <c r="A26323" s="101"/>
      <c r="B26323" s="90"/>
      <c r="C26323" s="90"/>
    </row>
    <row r="26324">
      <c r="A26324" s="101"/>
      <c r="B26324" s="90"/>
      <c r="C26324" s="90"/>
    </row>
    <row r="26325">
      <c r="A26325" s="101"/>
      <c r="B26325" s="90"/>
      <c r="C26325" s="90"/>
    </row>
    <row r="26326">
      <c r="A26326" s="101"/>
      <c r="B26326" s="90"/>
      <c r="C26326" s="90"/>
    </row>
    <row r="26327">
      <c r="A26327" s="101"/>
      <c r="B26327" s="90"/>
      <c r="C26327" s="90"/>
    </row>
    <row r="26328">
      <c r="A26328" s="101"/>
      <c r="B26328" s="90"/>
      <c r="C26328" s="90"/>
    </row>
    <row r="26329">
      <c r="A26329" s="101"/>
      <c r="B26329" s="90"/>
      <c r="C26329" s="90"/>
    </row>
    <row r="26330">
      <c r="A26330" s="101"/>
      <c r="B26330" s="90"/>
      <c r="C26330" s="90"/>
    </row>
    <row r="26331">
      <c r="A26331" s="101"/>
      <c r="B26331" s="90"/>
      <c r="C26331" s="90"/>
    </row>
    <row r="26332">
      <c r="A26332" s="101"/>
      <c r="B26332" s="90"/>
      <c r="C26332" s="90"/>
    </row>
    <row r="26333">
      <c r="A26333" s="101"/>
      <c r="B26333" s="90"/>
      <c r="C26333" s="90"/>
    </row>
    <row r="26334">
      <c r="A26334" s="101"/>
      <c r="B26334" s="90"/>
      <c r="C26334" s="90"/>
    </row>
    <row r="26335">
      <c r="A26335" s="101"/>
      <c r="B26335" s="90"/>
      <c r="C26335" s="90"/>
    </row>
    <row r="26336">
      <c r="A26336" s="101"/>
      <c r="B26336" s="90"/>
      <c r="C26336" s="90"/>
    </row>
    <row r="26337">
      <c r="A26337" s="101"/>
      <c r="B26337" s="90"/>
      <c r="C26337" s="90"/>
    </row>
    <row r="26338">
      <c r="A26338" s="101"/>
      <c r="B26338" s="90"/>
      <c r="C26338" s="90"/>
    </row>
    <row r="26339">
      <c r="A26339" s="101"/>
      <c r="B26339" s="90"/>
      <c r="C26339" s="90"/>
    </row>
    <row r="26340">
      <c r="A26340" s="101"/>
      <c r="B26340" s="90"/>
      <c r="C26340" s="90"/>
    </row>
    <row r="26341">
      <c r="A26341" s="101"/>
      <c r="B26341" s="90"/>
      <c r="C26341" s="90"/>
    </row>
    <row r="26342">
      <c r="A26342" s="101"/>
      <c r="B26342" s="90"/>
      <c r="C26342" s="90"/>
    </row>
    <row r="26343">
      <c r="A26343" s="101"/>
      <c r="B26343" s="90"/>
      <c r="C26343" s="90"/>
    </row>
    <row r="26344">
      <c r="A26344" s="101"/>
      <c r="B26344" s="90"/>
      <c r="C26344" s="90"/>
    </row>
    <row r="26345">
      <c r="A26345" s="101"/>
      <c r="B26345" s="90"/>
      <c r="C26345" s="90"/>
    </row>
    <row r="26346">
      <c r="A26346" s="101"/>
      <c r="B26346" s="90"/>
      <c r="C26346" s="90"/>
    </row>
    <row r="26347">
      <c r="A26347" s="101"/>
      <c r="B26347" s="90"/>
      <c r="C26347" s="90"/>
    </row>
    <row r="26348">
      <c r="A26348" s="101"/>
      <c r="B26348" s="90"/>
      <c r="C26348" s="90"/>
    </row>
    <row r="26349">
      <c r="A26349" s="101"/>
      <c r="B26349" s="90"/>
      <c r="C26349" s="90"/>
    </row>
    <row r="26350">
      <c r="A26350" s="101"/>
      <c r="B26350" s="90"/>
      <c r="C26350" s="90"/>
    </row>
    <row r="26351">
      <c r="A26351" s="101"/>
      <c r="B26351" s="90"/>
      <c r="C26351" s="90"/>
    </row>
    <row r="26352">
      <c r="A26352" s="101"/>
      <c r="B26352" s="90"/>
      <c r="C26352" s="90"/>
    </row>
    <row r="26353">
      <c r="A26353" s="101"/>
      <c r="B26353" s="90"/>
      <c r="C26353" s="90"/>
    </row>
    <row r="26354">
      <c r="A26354" s="101"/>
      <c r="B26354" s="90"/>
      <c r="C26354" s="90"/>
    </row>
    <row r="26355">
      <c r="A26355" s="101"/>
      <c r="B26355" s="90"/>
      <c r="C26355" s="90"/>
    </row>
    <row r="26356">
      <c r="A26356" s="101"/>
      <c r="B26356" s="90"/>
      <c r="C26356" s="90"/>
    </row>
    <row r="26357">
      <c r="A26357" s="101"/>
      <c r="B26357" s="90"/>
      <c r="C26357" s="90"/>
    </row>
    <row r="26358">
      <c r="A26358" s="101"/>
      <c r="B26358" s="90"/>
      <c r="C26358" s="90"/>
    </row>
    <row r="26359">
      <c r="A26359" s="101"/>
      <c r="B26359" s="90"/>
      <c r="C26359" s="90"/>
    </row>
    <row r="26360">
      <c r="A26360" s="101"/>
      <c r="B26360" s="90"/>
      <c r="C26360" s="90"/>
    </row>
    <row r="26361">
      <c r="A26361" s="101"/>
      <c r="B26361" s="90"/>
      <c r="C26361" s="90"/>
    </row>
    <row r="26362">
      <c r="A26362" s="101"/>
      <c r="B26362" s="90"/>
      <c r="C26362" s="90"/>
    </row>
    <row r="26363">
      <c r="A26363" s="101"/>
      <c r="B26363" s="90"/>
      <c r="C26363" s="90"/>
    </row>
    <row r="26364">
      <c r="A26364" s="101"/>
      <c r="B26364" s="90"/>
      <c r="C26364" s="90"/>
    </row>
    <row r="26365">
      <c r="A26365" s="101"/>
      <c r="B26365" s="90"/>
      <c r="C26365" s="90"/>
    </row>
    <row r="26366">
      <c r="A26366" s="101"/>
      <c r="B26366" s="90"/>
      <c r="C26366" s="90"/>
    </row>
    <row r="26367">
      <c r="A26367" s="101"/>
      <c r="B26367" s="90"/>
      <c r="C26367" s="90"/>
    </row>
    <row r="26368">
      <c r="A26368" s="101"/>
      <c r="B26368" s="90"/>
      <c r="C26368" s="90"/>
    </row>
    <row r="26369">
      <c r="A26369" s="101"/>
      <c r="B26369" s="90"/>
      <c r="C26369" s="90"/>
    </row>
    <row r="26370">
      <c r="A26370" s="101"/>
      <c r="B26370" s="90"/>
      <c r="C26370" s="90"/>
    </row>
    <row r="26371">
      <c r="A26371" s="101"/>
      <c r="B26371" s="90"/>
      <c r="C26371" s="90"/>
    </row>
    <row r="26372">
      <c r="A26372" s="101"/>
      <c r="B26372" s="90"/>
      <c r="C26372" s="90"/>
    </row>
    <row r="26373">
      <c r="A26373" s="101"/>
      <c r="B26373" s="90"/>
      <c r="C26373" s="90"/>
    </row>
    <row r="26374">
      <c r="A26374" s="101"/>
      <c r="B26374" s="90"/>
      <c r="C26374" s="90"/>
    </row>
    <row r="26375">
      <c r="A26375" s="101"/>
      <c r="B26375" s="90"/>
      <c r="C26375" s="90"/>
    </row>
    <row r="26376">
      <c r="A26376" s="101"/>
      <c r="B26376" s="90"/>
      <c r="C26376" s="90"/>
    </row>
    <row r="26377">
      <c r="A26377" s="101"/>
      <c r="B26377" s="90"/>
      <c r="C26377" s="90"/>
    </row>
    <row r="26378">
      <c r="A26378" s="101"/>
      <c r="B26378" s="90"/>
      <c r="C26378" s="90"/>
    </row>
    <row r="26379">
      <c r="A26379" s="101"/>
      <c r="B26379" s="90"/>
      <c r="C26379" s="90"/>
    </row>
    <row r="26380">
      <c r="A26380" s="101"/>
      <c r="B26380" s="90"/>
      <c r="C26380" s="90"/>
    </row>
    <row r="26381">
      <c r="A26381" s="101"/>
      <c r="B26381" s="90"/>
      <c r="C26381" s="90"/>
    </row>
    <row r="26382">
      <c r="A26382" s="101"/>
      <c r="B26382" s="90"/>
      <c r="C26382" s="90"/>
    </row>
    <row r="26383">
      <c r="A26383" s="101"/>
      <c r="B26383" s="90"/>
      <c r="C26383" s="90"/>
    </row>
    <row r="26384">
      <c r="A26384" s="101"/>
      <c r="B26384" s="90"/>
      <c r="C26384" s="90"/>
    </row>
    <row r="26385">
      <c r="A26385" s="101"/>
      <c r="B26385" s="90"/>
      <c r="C26385" s="90"/>
    </row>
    <row r="26386">
      <c r="A26386" s="101"/>
      <c r="B26386" s="90"/>
      <c r="C26386" s="90"/>
    </row>
    <row r="26387">
      <c r="A26387" s="101"/>
      <c r="B26387" s="90"/>
      <c r="C26387" s="90"/>
    </row>
    <row r="26388">
      <c r="A26388" s="101"/>
      <c r="B26388" s="90"/>
      <c r="C26388" s="90"/>
    </row>
    <row r="26389">
      <c r="A26389" s="101"/>
      <c r="B26389" s="90"/>
      <c r="C26389" s="90"/>
    </row>
    <row r="26390">
      <c r="A26390" s="101"/>
      <c r="B26390" s="90"/>
      <c r="C26390" s="90"/>
    </row>
    <row r="26391">
      <c r="A26391" s="101"/>
      <c r="B26391" s="90"/>
      <c r="C26391" s="90"/>
    </row>
    <row r="26392">
      <c r="A26392" s="101"/>
      <c r="B26392" s="90"/>
      <c r="C26392" s="90"/>
    </row>
    <row r="26393">
      <c r="A26393" s="101"/>
      <c r="B26393" s="90"/>
      <c r="C26393" s="90"/>
    </row>
    <row r="26394">
      <c r="A26394" s="101"/>
      <c r="B26394" s="90"/>
      <c r="C26394" s="90"/>
    </row>
    <row r="26395">
      <c r="A26395" s="101"/>
      <c r="B26395" s="90"/>
      <c r="C26395" s="90"/>
    </row>
    <row r="26396">
      <c r="A26396" s="101"/>
      <c r="B26396" s="90"/>
      <c r="C26396" s="90"/>
    </row>
    <row r="26397">
      <c r="A26397" s="101"/>
      <c r="B26397" s="90"/>
      <c r="C26397" s="90"/>
    </row>
    <row r="26398">
      <c r="A26398" s="101"/>
      <c r="B26398" s="90"/>
      <c r="C26398" s="90"/>
    </row>
    <row r="26399">
      <c r="A26399" s="101"/>
      <c r="B26399" s="90"/>
      <c r="C26399" s="90"/>
    </row>
    <row r="26400">
      <c r="A26400" s="101"/>
      <c r="B26400" s="90"/>
      <c r="C26400" s="90"/>
    </row>
    <row r="26401">
      <c r="A26401" s="101"/>
      <c r="B26401" s="90"/>
      <c r="C26401" s="90"/>
    </row>
    <row r="26402">
      <c r="A26402" s="101"/>
      <c r="B26402" s="90"/>
      <c r="C26402" s="90"/>
    </row>
    <row r="26403">
      <c r="A26403" s="101"/>
      <c r="B26403" s="90"/>
      <c r="C26403" s="90"/>
    </row>
    <row r="26404">
      <c r="A26404" s="101"/>
      <c r="B26404" s="90"/>
      <c r="C26404" s="90"/>
    </row>
    <row r="26405">
      <c r="A26405" s="101"/>
      <c r="B26405" s="90"/>
      <c r="C26405" s="90"/>
    </row>
    <row r="26406">
      <c r="A26406" s="101"/>
      <c r="B26406" s="90"/>
      <c r="C26406" s="90"/>
    </row>
    <row r="26407">
      <c r="A26407" s="101"/>
      <c r="B26407" s="90"/>
      <c r="C26407" s="90"/>
    </row>
    <row r="26408">
      <c r="A26408" s="101"/>
      <c r="B26408" s="90"/>
      <c r="C26408" s="90"/>
    </row>
    <row r="26409">
      <c r="A26409" s="101"/>
      <c r="B26409" s="90"/>
      <c r="C26409" s="90"/>
    </row>
    <row r="26410">
      <c r="A26410" s="101"/>
      <c r="B26410" s="90"/>
      <c r="C26410" s="90"/>
    </row>
    <row r="26411">
      <c r="A26411" s="101"/>
      <c r="B26411" s="90"/>
      <c r="C26411" s="90"/>
    </row>
    <row r="26412">
      <c r="A26412" s="101"/>
      <c r="B26412" s="90"/>
      <c r="C26412" s="90"/>
    </row>
    <row r="26413">
      <c r="A26413" s="101"/>
      <c r="B26413" s="90"/>
      <c r="C26413" s="90"/>
    </row>
    <row r="26414">
      <c r="A26414" s="101"/>
      <c r="B26414" s="90"/>
      <c r="C26414" s="90"/>
    </row>
    <row r="26415">
      <c r="A26415" s="101"/>
      <c r="B26415" s="90"/>
      <c r="C26415" s="90"/>
    </row>
    <row r="26416">
      <c r="A26416" s="101"/>
      <c r="B26416" s="90"/>
      <c r="C26416" s="90"/>
    </row>
    <row r="26417">
      <c r="A26417" s="101"/>
      <c r="B26417" s="90"/>
      <c r="C26417" s="90"/>
    </row>
    <row r="26418">
      <c r="A26418" s="101"/>
      <c r="B26418" s="90"/>
      <c r="C26418" s="90"/>
    </row>
    <row r="26419">
      <c r="A26419" s="101"/>
      <c r="B26419" s="90"/>
      <c r="C26419" s="90"/>
    </row>
    <row r="26420">
      <c r="A26420" s="101"/>
      <c r="B26420" s="90"/>
      <c r="C26420" s="90"/>
    </row>
    <row r="26421">
      <c r="A26421" s="101"/>
      <c r="B26421" s="90"/>
      <c r="C26421" s="90"/>
    </row>
    <row r="26422">
      <c r="A26422" s="101"/>
      <c r="B26422" s="90"/>
      <c r="C26422" s="90"/>
    </row>
    <row r="26423">
      <c r="A26423" s="101"/>
      <c r="B26423" s="90"/>
      <c r="C26423" s="90"/>
    </row>
    <row r="26424">
      <c r="A26424" s="101"/>
      <c r="B26424" s="90"/>
      <c r="C26424" s="90"/>
    </row>
    <row r="26425">
      <c r="A26425" s="101"/>
      <c r="B26425" s="90"/>
      <c r="C26425" s="90"/>
    </row>
    <row r="26426">
      <c r="A26426" s="101"/>
      <c r="B26426" s="90"/>
      <c r="C26426" s="90"/>
    </row>
    <row r="26427">
      <c r="A26427" s="101"/>
      <c r="B26427" s="90"/>
      <c r="C26427" s="90"/>
    </row>
    <row r="26428">
      <c r="A26428" s="101"/>
      <c r="B26428" s="90"/>
      <c r="C26428" s="90"/>
    </row>
    <row r="26429">
      <c r="A26429" s="101"/>
      <c r="B26429" s="90"/>
      <c r="C26429" s="90"/>
    </row>
    <row r="26430">
      <c r="A26430" s="101"/>
      <c r="B26430" s="90"/>
      <c r="C26430" s="90"/>
    </row>
    <row r="26431">
      <c r="A26431" s="101"/>
      <c r="B26431" s="90"/>
      <c r="C26431" s="90"/>
    </row>
    <row r="26432">
      <c r="A26432" s="101"/>
      <c r="B26432" s="90"/>
      <c r="C26432" s="90"/>
    </row>
    <row r="26433">
      <c r="A26433" s="101"/>
      <c r="B26433" s="90"/>
      <c r="C26433" s="90"/>
    </row>
    <row r="26434">
      <c r="A26434" s="101"/>
      <c r="B26434" s="90"/>
      <c r="C26434" s="90"/>
    </row>
    <row r="26435">
      <c r="A26435" s="101"/>
      <c r="B26435" s="90"/>
      <c r="C26435" s="90"/>
    </row>
    <row r="26436">
      <c r="A26436" s="101"/>
      <c r="B26436" s="90"/>
      <c r="C26436" s="90"/>
    </row>
    <row r="26437">
      <c r="A26437" s="101"/>
      <c r="B26437" s="90"/>
      <c r="C26437" s="90"/>
    </row>
    <row r="26438">
      <c r="A26438" s="101"/>
      <c r="B26438" s="90"/>
      <c r="C26438" s="90"/>
    </row>
    <row r="26439">
      <c r="A26439" s="101"/>
      <c r="B26439" s="90"/>
      <c r="C26439" s="90"/>
    </row>
    <row r="26440">
      <c r="A26440" s="101"/>
      <c r="B26440" s="90"/>
      <c r="C26440" s="90"/>
    </row>
    <row r="26441">
      <c r="A26441" s="101"/>
      <c r="B26441" s="90"/>
      <c r="C26441" s="90"/>
    </row>
    <row r="26442">
      <c r="A26442" s="101"/>
      <c r="B26442" s="90"/>
      <c r="C26442" s="90"/>
    </row>
    <row r="26443">
      <c r="A26443" s="101"/>
      <c r="B26443" s="90"/>
      <c r="C26443" s="90"/>
    </row>
    <row r="26444">
      <c r="A26444" s="101"/>
      <c r="B26444" s="90"/>
      <c r="C26444" s="90"/>
    </row>
    <row r="26445">
      <c r="A26445" s="101"/>
      <c r="B26445" s="90"/>
      <c r="C26445" s="90"/>
    </row>
    <row r="26446">
      <c r="A26446" s="101"/>
      <c r="B26446" s="90"/>
      <c r="C26446" s="90"/>
    </row>
    <row r="26447">
      <c r="A26447" s="101"/>
      <c r="B26447" s="90"/>
      <c r="C26447" s="90"/>
    </row>
    <row r="26448">
      <c r="A26448" s="101"/>
      <c r="B26448" s="90"/>
      <c r="C26448" s="90"/>
    </row>
    <row r="26449">
      <c r="A26449" s="101"/>
      <c r="B26449" s="90"/>
      <c r="C26449" s="90"/>
    </row>
    <row r="26450">
      <c r="A26450" s="101"/>
      <c r="B26450" s="90"/>
      <c r="C26450" s="90"/>
    </row>
    <row r="26451">
      <c r="A26451" s="101"/>
      <c r="B26451" s="90"/>
      <c r="C26451" s="90"/>
    </row>
    <row r="26452">
      <c r="A26452" s="101"/>
      <c r="B26452" s="90"/>
      <c r="C26452" s="90"/>
    </row>
    <row r="26453">
      <c r="A26453" s="101"/>
      <c r="B26453" s="90"/>
      <c r="C26453" s="90"/>
    </row>
    <row r="26454">
      <c r="A26454" s="101"/>
      <c r="B26454" s="90"/>
      <c r="C26454" s="90"/>
    </row>
    <row r="26455">
      <c r="A26455" s="101"/>
      <c r="B26455" s="90"/>
      <c r="C26455" s="90"/>
    </row>
    <row r="26456">
      <c r="A26456" s="101"/>
      <c r="B26456" s="90"/>
      <c r="C26456" s="90"/>
    </row>
    <row r="26457">
      <c r="A26457" s="101"/>
      <c r="B26457" s="90"/>
      <c r="C26457" s="90"/>
    </row>
    <row r="26458">
      <c r="A26458" s="101"/>
      <c r="B26458" s="90"/>
      <c r="C26458" s="90"/>
    </row>
    <row r="26459">
      <c r="A26459" s="101"/>
      <c r="B26459" s="90"/>
      <c r="C26459" s="90"/>
    </row>
    <row r="26460">
      <c r="A26460" s="101"/>
      <c r="B26460" s="90"/>
      <c r="C26460" s="90"/>
    </row>
    <row r="26461">
      <c r="A26461" s="101"/>
      <c r="B26461" s="90"/>
      <c r="C26461" s="90"/>
    </row>
    <row r="26462">
      <c r="A26462" s="101"/>
      <c r="B26462" s="90"/>
      <c r="C26462" s="90"/>
    </row>
    <row r="26463">
      <c r="A26463" s="101"/>
      <c r="B26463" s="90"/>
      <c r="C26463" s="90"/>
    </row>
    <row r="26464">
      <c r="A26464" s="101"/>
      <c r="B26464" s="90"/>
      <c r="C26464" s="90"/>
    </row>
    <row r="26465">
      <c r="A26465" s="101"/>
      <c r="B26465" s="90"/>
      <c r="C26465" s="90"/>
    </row>
    <row r="26466">
      <c r="A26466" s="101"/>
      <c r="B26466" s="90"/>
      <c r="C26466" s="90"/>
    </row>
    <row r="26467">
      <c r="A26467" s="101"/>
      <c r="B26467" s="90"/>
      <c r="C26467" s="90"/>
    </row>
    <row r="26468">
      <c r="A26468" s="101"/>
      <c r="B26468" s="90"/>
      <c r="C26468" s="90"/>
    </row>
    <row r="26469">
      <c r="A26469" s="101"/>
      <c r="B26469" s="90"/>
      <c r="C26469" s="90"/>
    </row>
    <row r="26470">
      <c r="A26470" s="101"/>
      <c r="B26470" s="90"/>
      <c r="C26470" s="90"/>
    </row>
    <row r="26471">
      <c r="A26471" s="101"/>
      <c r="B26471" s="90"/>
      <c r="C26471" s="90"/>
    </row>
    <row r="26472">
      <c r="A26472" s="101"/>
      <c r="B26472" s="90"/>
      <c r="C26472" s="90"/>
    </row>
    <row r="26473">
      <c r="A26473" s="101"/>
      <c r="B26473" s="90"/>
      <c r="C26473" s="90"/>
    </row>
    <row r="26474">
      <c r="A26474" s="101"/>
      <c r="B26474" s="90"/>
      <c r="C26474" s="90"/>
    </row>
    <row r="26475">
      <c r="A26475" s="101"/>
      <c r="B26475" s="90"/>
      <c r="C26475" s="90"/>
    </row>
    <row r="26476">
      <c r="A26476" s="101"/>
      <c r="B26476" s="90"/>
      <c r="C26476" s="90"/>
    </row>
    <row r="26477">
      <c r="A26477" s="101"/>
      <c r="B26477" s="90"/>
      <c r="C26477" s="90"/>
    </row>
    <row r="26478">
      <c r="A26478" s="101"/>
      <c r="B26478" s="90"/>
      <c r="C26478" s="90"/>
    </row>
    <row r="26479">
      <c r="A26479" s="101"/>
      <c r="B26479" s="90"/>
      <c r="C26479" s="90"/>
    </row>
    <row r="26480">
      <c r="A26480" s="101"/>
      <c r="B26480" s="90"/>
      <c r="C26480" s="90"/>
    </row>
    <row r="26481">
      <c r="A26481" s="101"/>
      <c r="B26481" s="90"/>
      <c r="C26481" s="90"/>
    </row>
    <row r="26482">
      <c r="A26482" s="101"/>
      <c r="B26482" s="90"/>
      <c r="C26482" s="90"/>
    </row>
    <row r="26483">
      <c r="A26483" s="101"/>
      <c r="B26483" s="90"/>
      <c r="C26483" s="90"/>
    </row>
    <row r="26484">
      <c r="A26484" s="101"/>
      <c r="B26484" s="90"/>
      <c r="C26484" s="90"/>
    </row>
    <row r="26485">
      <c r="A26485" s="101"/>
      <c r="B26485" s="90"/>
      <c r="C26485" s="90"/>
    </row>
    <row r="26486">
      <c r="A26486" s="101"/>
      <c r="B26486" s="90"/>
      <c r="C26486" s="90"/>
    </row>
    <row r="26487">
      <c r="A26487" s="101"/>
      <c r="B26487" s="90"/>
      <c r="C26487" s="90"/>
    </row>
    <row r="26488">
      <c r="A26488" s="101"/>
      <c r="B26488" s="90"/>
      <c r="C26488" s="90"/>
    </row>
    <row r="26489">
      <c r="A26489" s="101"/>
      <c r="B26489" s="90"/>
      <c r="C26489" s="90"/>
    </row>
    <row r="26490">
      <c r="A26490" s="101"/>
      <c r="B26490" s="90"/>
      <c r="C26490" s="90"/>
    </row>
    <row r="26491">
      <c r="A26491" s="101"/>
      <c r="B26491" s="90"/>
      <c r="C26491" s="90"/>
    </row>
    <row r="26492">
      <c r="A26492" s="101"/>
      <c r="B26492" s="90"/>
      <c r="C26492" s="90"/>
    </row>
    <row r="26493">
      <c r="A26493" s="101"/>
      <c r="B26493" s="90"/>
      <c r="C26493" s="90"/>
    </row>
    <row r="26494">
      <c r="A26494" s="101"/>
      <c r="B26494" s="90"/>
      <c r="C26494" s="90"/>
    </row>
    <row r="26495">
      <c r="A26495" s="101"/>
      <c r="B26495" s="90"/>
      <c r="C26495" s="90"/>
    </row>
    <row r="26496">
      <c r="A26496" s="101"/>
      <c r="B26496" s="90"/>
      <c r="C26496" s="90"/>
    </row>
    <row r="26497">
      <c r="A26497" s="101"/>
      <c r="B26497" s="90"/>
      <c r="C26497" s="90"/>
    </row>
    <row r="26498">
      <c r="A26498" s="101"/>
      <c r="B26498" s="90"/>
      <c r="C26498" s="90"/>
    </row>
    <row r="26499">
      <c r="A26499" s="101"/>
      <c r="B26499" s="90"/>
      <c r="C26499" s="90"/>
    </row>
    <row r="26500">
      <c r="A26500" s="101"/>
      <c r="B26500" s="90"/>
      <c r="C26500" s="90"/>
    </row>
    <row r="26501">
      <c r="A26501" s="101"/>
      <c r="B26501" s="90"/>
      <c r="C26501" s="90"/>
    </row>
    <row r="26502">
      <c r="A26502" s="101"/>
      <c r="B26502" s="90"/>
      <c r="C26502" s="90"/>
    </row>
    <row r="26503">
      <c r="A26503" s="101"/>
      <c r="B26503" s="90"/>
      <c r="C26503" s="90"/>
    </row>
    <row r="26504">
      <c r="A26504" s="101"/>
      <c r="B26504" s="90"/>
      <c r="C26504" s="90"/>
    </row>
    <row r="26505">
      <c r="A26505" s="101"/>
      <c r="B26505" s="90"/>
      <c r="C26505" s="90"/>
    </row>
    <row r="26506">
      <c r="A26506" s="101"/>
      <c r="B26506" s="90"/>
      <c r="C26506" s="90"/>
    </row>
    <row r="26507">
      <c r="A26507" s="101"/>
      <c r="B26507" s="90"/>
      <c r="C26507" s="90"/>
    </row>
    <row r="26508">
      <c r="A26508" s="101"/>
      <c r="B26508" s="90"/>
      <c r="C26508" s="90"/>
    </row>
    <row r="26509">
      <c r="A26509" s="101"/>
      <c r="B26509" s="90"/>
      <c r="C26509" s="90"/>
    </row>
    <row r="26510">
      <c r="A26510" s="101"/>
      <c r="B26510" s="90"/>
      <c r="C26510" s="90"/>
    </row>
    <row r="26511">
      <c r="A26511" s="101"/>
      <c r="B26511" s="90"/>
      <c r="C26511" s="90"/>
    </row>
    <row r="26512">
      <c r="A26512" s="101"/>
      <c r="B26512" s="90"/>
      <c r="C26512" s="90"/>
    </row>
    <row r="26513">
      <c r="A26513" s="101"/>
      <c r="B26513" s="90"/>
      <c r="C26513" s="90"/>
    </row>
    <row r="26514">
      <c r="A26514" s="101"/>
      <c r="B26514" s="90"/>
      <c r="C26514" s="90"/>
    </row>
    <row r="26515">
      <c r="A26515" s="101"/>
      <c r="B26515" s="90"/>
      <c r="C26515" s="90"/>
    </row>
    <row r="26516">
      <c r="A26516" s="101"/>
      <c r="B26516" s="90"/>
      <c r="C26516" s="90"/>
    </row>
    <row r="26517">
      <c r="A26517" s="101"/>
      <c r="B26517" s="90"/>
      <c r="C26517" s="90"/>
    </row>
    <row r="26518">
      <c r="A26518" s="101"/>
      <c r="B26518" s="90"/>
      <c r="C26518" s="90"/>
    </row>
    <row r="26519">
      <c r="A26519" s="101"/>
      <c r="B26519" s="90"/>
      <c r="C26519" s="90"/>
    </row>
    <row r="26520">
      <c r="A26520" s="101"/>
      <c r="B26520" s="90"/>
      <c r="C26520" s="90"/>
    </row>
    <row r="26521">
      <c r="A26521" s="101"/>
      <c r="B26521" s="90"/>
      <c r="C26521" s="90"/>
    </row>
    <row r="26522">
      <c r="A26522" s="101"/>
      <c r="B26522" s="90"/>
      <c r="C26522" s="90"/>
    </row>
    <row r="26523">
      <c r="A26523" s="101"/>
      <c r="B26523" s="90"/>
      <c r="C26523" s="90"/>
    </row>
    <row r="26524">
      <c r="A26524" s="101"/>
      <c r="B26524" s="90"/>
      <c r="C26524" s="90"/>
    </row>
    <row r="26525">
      <c r="A26525" s="101"/>
      <c r="B26525" s="90"/>
      <c r="C26525" s="90"/>
    </row>
    <row r="26526">
      <c r="A26526" s="101"/>
      <c r="B26526" s="90"/>
      <c r="C26526" s="90"/>
    </row>
    <row r="26527">
      <c r="A26527" s="101"/>
      <c r="B26527" s="90"/>
      <c r="C26527" s="90"/>
    </row>
    <row r="26528">
      <c r="A26528" s="101"/>
      <c r="B26528" s="90"/>
      <c r="C26528" s="90"/>
    </row>
    <row r="26529">
      <c r="A26529" s="101"/>
      <c r="B26529" s="90"/>
      <c r="C26529" s="90"/>
    </row>
    <row r="26530">
      <c r="A26530" s="101"/>
      <c r="B26530" s="90"/>
      <c r="C26530" s="90"/>
    </row>
    <row r="26531">
      <c r="A26531" s="101"/>
      <c r="B26531" s="90"/>
      <c r="C26531" s="90"/>
    </row>
    <row r="26532">
      <c r="A26532" s="101"/>
      <c r="B26532" s="90"/>
      <c r="C26532" s="90"/>
    </row>
    <row r="26533">
      <c r="A26533" s="101"/>
      <c r="B26533" s="90"/>
      <c r="C26533" s="90"/>
    </row>
    <row r="26534">
      <c r="A26534" s="101"/>
      <c r="B26534" s="90"/>
      <c r="C26534" s="90"/>
    </row>
    <row r="26535">
      <c r="A26535" s="101"/>
      <c r="B26535" s="90"/>
      <c r="C26535" s="90"/>
    </row>
    <row r="26536">
      <c r="A26536" s="101"/>
      <c r="B26536" s="90"/>
      <c r="C26536" s="90"/>
    </row>
    <row r="26537">
      <c r="A26537" s="101"/>
      <c r="B26537" s="90"/>
      <c r="C26537" s="90"/>
    </row>
    <row r="26538">
      <c r="A26538" s="101"/>
      <c r="B26538" s="90"/>
      <c r="C26538" s="90"/>
    </row>
    <row r="26539">
      <c r="A26539" s="101"/>
      <c r="B26539" s="90"/>
      <c r="C26539" s="90"/>
    </row>
    <row r="26540">
      <c r="A26540" s="101"/>
      <c r="B26540" s="90"/>
      <c r="C26540" s="90"/>
    </row>
    <row r="26541">
      <c r="A26541" s="101"/>
      <c r="B26541" s="90"/>
      <c r="C26541" s="90"/>
    </row>
    <row r="26542">
      <c r="A26542" s="101"/>
      <c r="B26542" s="90"/>
      <c r="C26542" s="90"/>
    </row>
    <row r="26543">
      <c r="A26543" s="101"/>
      <c r="B26543" s="90"/>
      <c r="C26543" s="90"/>
    </row>
    <row r="26544">
      <c r="A26544" s="101"/>
      <c r="B26544" s="90"/>
      <c r="C26544" s="90"/>
    </row>
    <row r="26545">
      <c r="A26545" s="101"/>
      <c r="B26545" s="90"/>
      <c r="C26545" s="90"/>
    </row>
    <row r="26546">
      <c r="A26546" s="101"/>
      <c r="B26546" s="90"/>
      <c r="C26546" s="90"/>
    </row>
    <row r="26547">
      <c r="A26547" s="101"/>
      <c r="B26547" s="90"/>
      <c r="C26547" s="90"/>
    </row>
    <row r="26548">
      <c r="A26548" s="101"/>
      <c r="B26548" s="90"/>
      <c r="C26548" s="90"/>
    </row>
    <row r="26549">
      <c r="A26549" s="101"/>
      <c r="B26549" s="90"/>
      <c r="C26549" s="90"/>
    </row>
    <row r="26550">
      <c r="A26550" s="101"/>
      <c r="B26550" s="90"/>
      <c r="C26550" s="90"/>
    </row>
    <row r="26551">
      <c r="A26551" s="101"/>
      <c r="B26551" s="90"/>
      <c r="C26551" s="90"/>
    </row>
    <row r="26552">
      <c r="A26552" s="101"/>
      <c r="B26552" s="90"/>
      <c r="C26552" s="90"/>
    </row>
    <row r="26553">
      <c r="A26553" s="101"/>
      <c r="B26553" s="90"/>
      <c r="C26553" s="90"/>
    </row>
    <row r="26554">
      <c r="A26554" s="101"/>
      <c r="B26554" s="90"/>
      <c r="C26554" s="90"/>
    </row>
    <row r="26555">
      <c r="A26555" s="101"/>
      <c r="B26555" s="90"/>
      <c r="C26555" s="90"/>
    </row>
    <row r="26556">
      <c r="A26556" s="101"/>
      <c r="B26556" s="90"/>
      <c r="C26556" s="90"/>
    </row>
    <row r="26557">
      <c r="A26557" s="101"/>
      <c r="B26557" s="90"/>
      <c r="C26557" s="90"/>
    </row>
    <row r="26558">
      <c r="A26558" s="101"/>
      <c r="B26558" s="90"/>
      <c r="C26558" s="90"/>
    </row>
    <row r="26559">
      <c r="A26559" s="101"/>
      <c r="B26559" s="90"/>
      <c r="C26559" s="90"/>
    </row>
    <row r="26560">
      <c r="A26560" s="101"/>
      <c r="B26560" s="90"/>
      <c r="C26560" s="90"/>
    </row>
    <row r="26561">
      <c r="A26561" s="101"/>
      <c r="B26561" s="90"/>
      <c r="C26561" s="90"/>
    </row>
    <row r="26562">
      <c r="A26562" s="101"/>
      <c r="B26562" s="90"/>
      <c r="C26562" s="90"/>
    </row>
    <row r="26563">
      <c r="A26563" s="101"/>
      <c r="B26563" s="90"/>
      <c r="C26563" s="90"/>
    </row>
    <row r="26564">
      <c r="A26564" s="101"/>
      <c r="B26564" s="90"/>
      <c r="C26564" s="90"/>
    </row>
    <row r="26565">
      <c r="A26565" s="101"/>
      <c r="B26565" s="90"/>
      <c r="C26565" s="90"/>
    </row>
    <row r="26566">
      <c r="A26566" s="101"/>
      <c r="B26566" s="90"/>
      <c r="C26566" s="90"/>
    </row>
    <row r="26567">
      <c r="A26567" s="101"/>
      <c r="B26567" s="90"/>
      <c r="C26567" s="90"/>
    </row>
    <row r="26568">
      <c r="A26568" s="101"/>
      <c r="B26568" s="90"/>
      <c r="C26568" s="90"/>
    </row>
    <row r="26569">
      <c r="A26569" s="101"/>
      <c r="B26569" s="90"/>
      <c r="C26569" s="90"/>
    </row>
    <row r="26570">
      <c r="A26570" s="101"/>
      <c r="B26570" s="90"/>
      <c r="C26570" s="90"/>
    </row>
    <row r="26571">
      <c r="A26571" s="101"/>
      <c r="B26571" s="90"/>
      <c r="C26571" s="90"/>
    </row>
    <row r="26572">
      <c r="A26572" s="101"/>
      <c r="B26572" s="90"/>
      <c r="C26572" s="90"/>
    </row>
    <row r="26573">
      <c r="A26573" s="101"/>
      <c r="B26573" s="90"/>
      <c r="C26573" s="90"/>
    </row>
    <row r="26574">
      <c r="A26574" s="101"/>
      <c r="B26574" s="90"/>
      <c r="C26574" s="90"/>
    </row>
    <row r="26575">
      <c r="A26575" s="101"/>
      <c r="B26575" s="90"/>
      <c r="C26575" s="90"/>
    </row>
    <row r="26576">
      <c r="A26576" s="101"/>
      <c r="B26576" s="90"/>
      <c r="C26576" s="90"/>
    </row>
    <row r="26577">
      <c r="A26577" s="101"/>
      <c r="B26577" s="90"/>
      <c r="C26577" s="90"/>
    </row>
    <row r="26578">
      <c r="A26578" s="101"/>
      <c r="B26578" s="90"/>
      <c r="C26578" s="90"/>
    </row>
    <row r="26579">
      <c r="A26579" s="101"/>
      <c r="B26579" s="90"/>
      <c r="C26579" s="90"/>
    </row>
    <row r="26580">
      <c r="A26580" s="101"/>
      <c r="B26580" s="90"/>
      <c r="C26580" s="90"/>
    </row>
    <row r="26581">
      <c r="A26581" s="101"/>
      <c r="B26581" s="90"/>
      <c r="C26581" s="90"/>
    </row>
    <row r="26582">
      <c r="A26582" s="101"/>
      <c r="B26582" s="90"/>
      <c r="C26582" s="90"/>
    </row>
    <row r="26583">
      <c r="A26583" s="101"/>
      <c r="B26583" s="90"/>
      <c r="C26583" s="90"/>
    </row>
    <row r="26584">
      <c r="A26584" s="101"/>
      <c r="B26584" s="90"/>
      <c r="C26584" s="90"/>
    </row>
    <row r="26585">
      <c r="A26585" s="101"/>
      <c r="B26585" s="90"/>
      <c r="C26585" s="90"/>
    </row>
    <row r="26586">
      <c r="A26586" s="101"/>
      <c r="B26586" s="90"/>
      <c r="C26586" s="90"/>
    </row>
    <row r="26587">
      <c r="A26587" s="101"/>
      <c r="B26587" s="90"/>
      <c r="C26587" s="90"/>
    </row>
    <row r="26588">
      <c r="A26588" s="101"/>
      <c r="B26588" s="90"/>
      <c r="C26588" s="90"/>
    </row>
    <row r="26589">
      <c r="A26589" s="101"/>
      <c r="B26589" s="90"/>
      <c r="C26589" s="90"/>
    </row>
    <row r="26590">
      <c r="A26590" s="101"/>
      <c r="B26590" s="90"/>
      <c r="C26590" s="90"/>
    </row>
    <row r="26591">
      <c r="A26591" s="101"/>
      <c r="B26591" s="90"/>
      <c r="C26591" s="90"/>
    </row>
    <row r="26592">
      <c r="A26592" s="101"/>
      <c r="B26592" s="90"/>
      <c r="C26592" s="90"/>
    </row>
    <row r="26593">
      <c r="A26593" s="101"/>
      <c r="B26593" s="90"/>
      <c r="C26593" s="90"/>
    </row>
    <row r="26594">
      <c r="A26594" s="101"/>
      <c r="B26594" s="90"/>
      <c r="C26594" s="90"/>
    </row>
    <row r="26595">
      <c r="A26595" s="101"/>
      <c r="B26595" s="90"/>
      <c r="C26595" s="90"/>
    </row>
    <row r="26596">
      <c r="A26596" s="101"/>
      <c r="B26596" s="90"/>
      <c r="C26596" s="90"/>
    </row>
    <row r="26597">
      <c r="A26597" s="101"/>
      <c r="B26597" s="90"/>
      <c r="C26597" s="90"/>
    </row>
    <row r="26598">
      <c r="A26598" s="101"/>
      <c r="B26598" s="90"/>
      <c r="C26598" s="90"/>
    </row>
    <row r="26599">
      <c r="A26599" s="101"/>
      <c r="B26599" s="90"/>
      <c r="C26599" s="90"/>
    </row>
    <row r="26600">
      <c r="A26600" s="101"/>
      <c r="B26600" s="90"/>
      <c r="C26600" s="90"/>
    </row>
    <row r="26601">
      <c r="A26601" s="101"/>
      <c r="B26601" s="90"/>
      <c r="C26601" s="90"/>
    </row>
    <row r="26602">
      <c r="A26602" s="101"/>
      <c r="B26602" s="90"/>
      <c r="C26602" s="90"/>
    </row>
    <row r="26603">
      <c r="A26603" s="101"/>
      <c r="B26603" s="90"/>
      <c r="C26603" s="90"/>
    </row>
    <row r="26604">
      <c r="A26604" s="101"/>
      <c r="B26604" s="90"/>
      <c r="C26604" s="90"/>
    </row>
    <row r="26605">
      <c r="A26605" s="101"/>
      <c r="B26605" s="90"/>
      <c r="C26605" s="90"/>
    </row>
    <row r="26606">
      <c r="A26606" s="101"/>
      <c r="B26606" s="90"/>
      <c r="C26606" s="90"/>
    </row>
    <row r="26607">
      <c r="A26607" s="101"/>
      <c r="B26607" s="90"/>
      <c r="C26607" s="90"/>
    </row>
    <row r="26608">
      <c r="A26608" s="101"/>
      <c r="B26608" s="90"/>
      <c r="C26608" s="90"/>
    </row>
    <row r="26609">
      <c r="A26609" s="101"/>
      <c r="B26609" s="90"/>
      <c r="C26609" s="90"/>
    </row>
    <row r="26610">
      <c r="A26610" s="101"/>
      <c r="B26610" s="90"/>
      <c r="C26610" s="90"/>
    </row>
    <row r="26611">
      <c r="A26611" s="101"/>
      <c r="B26611" s="90"/>
      <c r="C26611" s="90"/>
    </row>
    <row r="26612">
      <c r="A26612" s="101"/>
      <c r="B26612" s="90"/>
      <c r="C26612" s="90"/>
    </row>
    <row r="26613">
      <c r="A26613" s="101"/>
      <c r="B26613" s="90"/>
      <c r="C26613" s="90"/>
    </row>
    <row r="26614">
      <c r="A26614" s="101"/>
      <c r="B26614" s="90"/>
      <c r="C26614" s="90"/>
    </row>
    <row r="26615">
      <c r="A26615" s="101"/>
      <c r="B26615" s="90"/>
      <c r="C26615" s="90"/>
    </row>
    <row r="26616">
      <c r="A26616" s="101"/>
      <c r="B26616" s="90"/>
      <c r="C26616" s="90"/>
    </row>
    <row r="26617">
      <c r="A26617" s="101"/>
      <c r="B26617" s="90"/>
      <c r="C26617" s="90"/>
    </row>
    <row r="26618">
      <c r="A26618" s="101"/>
      <c r="B26618" s="90"/>
      <c r="C26618" s="90"/>
    </row>
    <row r="26619">
      <c r="A26619" s="101"/>
      <c r="B26619" s="90"/>
      <c r="C26619" s="90"/>
    </row>
    <row r="26620">
      <c r="A26620" s="101"/>
      <c r="B26620" s="90"/>
      <c r="C26620" s="90"/>
    </row>
    <row r="26621">
      <c r="A26621" s="101"/>
      <c r="B26621" s="90"/>
      <c r="C26621" s="90"/>
    </row>
    <row r="26622">
      <c r="A26622" s="101"/>
      <c r="B26622" s="90"/>
      <c r="C26622" s="90"/>
    </row>
    <row r="26623">
      <c r="A26623" s="101"/>
      <c r="B26623" s="90"/>
      <c r="C26623" s="90"/>
    </row>
    <row r="26624">
      <c r="A26624" s="101"/>
      <c r="B26624" s="90"/>
      <c r="C26624" s="90"/>
    </row>
    <row r="26625">
      <c r="A26625" s="101"/>
      <c r="B26625" s="90"/>
      <c r="C26625" s="90"/>
    </row>
    <row r="26626">
      <c r="A26626" s="101"/>
      <c r="B26626" s="90"/>
      <c r="C26626" s="90"/>
    </row>
    <row r="26627">
      <c r="A26627" s="101"/>
      <c r="B26627" s="90"/>
      <c r="C26627" s="90"/>
    </row>
    <row r="26628">
      <c r="A26628" s="101"/>
      <c r="B26628" s="90"/>
      <c r="C26628" s="90"/>
    </row>
    <row r="26629">
      <c r="A26629" s="101"/>
      <c r="B26629" s="90"/>
      <c r="C26629" s="90"/>
    </row>
    <row r="26630">
      <c r="A26630" s="101"/>
      <c r="B26630" s="90"/>
      <c r="C26630" s="90"/>
    </row>
    <row r="26631">
      <c r="A26631" s="101"/>
      <c r="B26631" s="90"/>
      <c r="C26631" s="90"/>
    </row>
    <row r="26632">
      <c r="A26632" s="101"/>
      <c r="B26632" s="90"/>
      <c r="C26632" s="90"/>
    </row>
    <row r="26633">
      <c r="A26633" s="101"/>
      <c r="B26633" s="90"/>
      <c r="C26633" s="90"/>
    </row>
    <row r="26634">
      <c r="A26634" s="101"/>
      <c r="B26634" s="90"/>
      <c r="C26634" s="90"/>
    </row>
    <row r="26635">
      <c r="A26635" s="101"/>
      <c r="B26635" s="90"/>
      <c r="C26635" s="90"/>
    </row>
    <row r="26636">
      <c r="A26636" s="101"/>
      <c r="B26636" s="90"/>
      <c r="C26636" s="90"/>
    </row>
    <row r="26637">
      <c r="A26637" s="101"/>
      <c r="B26637" s="90"/>
      <c r="C26637" s="90"/>
    </row>
    <row r="26638">
      <c r="A26638" s="101"/>
      <c r="B26638" s="90"/>
      <c r="C26638" s="90"/>
    </row>
    <row r="26639">
      <c r="A26639" s="101"/>
      <c r="B26639" s="90"/>
      <c r="C26639" s="90"/>
    </row>
    <row r="26640">
      <c r="A26640" s="101"/>
      <c r="B26640" s="90"/>
      <c r="C26640" s="90"/>
    </row>
    <row r="26641">
      <c r="A26641" s="101"/>
      <c r="B26641" s="90"/>
      <c r="C26641" s="90"/>
    </row>
    <row r="26642">
      <c r="A26642" s="101"/>
      <c r="B26642" s="90"/>
      <c r="C26642" s="90"/>
    </row>
    <row r="26643">
      <c r="A26643" s="101"/>
      <c r="B26643" s="90"/>
      <c r="C26643" s="90"/>
    </row>
    <row r="26644">
      <c r="A26644" s="101"/>
      <c r="B26644" s="90"/>
      <c r="C26644" s="90"/>
    </row>
    <row r="26645">
      <c r="A26645" s="101"/>
      <c r="B26645" s="90"/>
      <c r="C26645" s="90"/>
    </row>
    <row r="26646">
      <c r="A26646" s="101"/>
      <c r="B26646" s="90"/>
      <c r="C26646" s="90"/>
    </row>
    <row r="26647">
      <c r="A26647" s="101"/>
      <c r="B26647" s="90"/>
      <c r="C26647" s="90"/>
    </row>
    <row r="26648">
      <c r="A26648" s="101"/>
      <c r="B26648" s="90"/>
      <c r="C26648" s="90"/>
    </row>
    <row r="26649">
      <c r="A26649" s="101"/>
      <c r="B26649" s="90"/>
      <c r="C26649" s="90"/>
    </row>
    <row r="26650">
      <c r="A26650" s="101"/>
      <c r="B26650" s="90"/>
      <c r="C26650" s="90"/>
    </row>
    <row r="26651">
      <c r="A26651" s="101"/>
      <c r="B26651" s="90"/>
      <c r="C26651" s="90"/>
    </row>
    <row r="26652">
      <c r="A26652" s="101"/>
      <c r="B26652" s="90"/>
      <c r="C26652" s="90"/>
    </row>
    <row r="26653">
      <c r="A26653" s="101"/>
      <c r="B26653" s="90"/>
      <c r="C26653" s="90"/>
    </row>
    <row r="26654">
      <c r="A26654" s="101"/>
      <c r="B26654" s="90"/>
      <c r="C26654" s="90"/>
    </row>
    <row r="26655">
      <c r="A26655" s="101"/>
      <c r="B26655" s="90"/>
      <c r="C26655" s="90"/>
    </row>
    <row r="26656">
      <c r="A26656" s="101"/>
      <c r="B26656" s="90"/>
      <c r="C26656" s="90"/>
    </row>
    <row r="26657">
      <c r="A26657" s="101"/>
      <c r="B26657" s="90"/>
      <c r="C26657" s="90"/>
    </row>
    <row r="26658">
      <c r="A26658" s="101"/>
      <c r="B26658" s="90"/>
      <c r="C26658" s="90"/>
    </row>
    <row r="26659">
      <c r="A26659" s="101"/>
      <c r="B26659" s="90"/>
      <c r="C26659" s="90"/>
    </row>
    <row r="26660">
      <c r="A26660" s="101"/>
      <c r="B26660" s="90"/>
      <c r="C26660" s="90"/>
    </row>
    <row r="26661">
      <c r="A26661" s="101"/>
      <c r="B26661" s="90"/>
      <c r="C26661" s="90"/>
    </row>
    <row r="26662">
      <c r="A26662" s="101"/>
      <c r="B26662" s="90"/>
      <c r="C26662" s="90"/>
    </row>
    <row r="26663">
      <c r="A26663" s="101"/>
      <c r="B26663" s="90"/>
      <c r="C26663" s="90"/>
    </row>
    <row r="26664">
      <c r="A26664" s="101"/>
      <c r="B26664" s="90"/>
      <c r="C26664" s="90"/>
    </row>
    <row r="26665">
      <c r="A26665" s="101"/>
      <c r="B26665" s="90"/>
      <c r="C26665" s="90"/>
    </row>
    <row r="26666">
      <c r="A26666" s="101"/>
      <c r="B26666" s="90"/>
      <c r="C26666" s="90"/>
    </row>
    <row r="26667">
      <c r="A26667" s="101"/>
      <c r="B26667" s="90"/>
      <c r="C26667" s="90"/>
    </row>
    <row r="26668">
      <c r="A26668" s="101"/>
      <c r="B26668" s="90"/>
      <c r="C26668" s="90"/>
    </row>
    <row r="26669">
      <c r="A26669" s="101"/>
      <c r="B26669" s="90"/>
      <c r="C26669" s="90"/>
    </row>
    <row r="26670">
      <c r="A26670" s="101"/>
      <c r="B26670" s="90"/>
      <c r="C26670" s="90"/>
    </row>
    <row r="26671">
      <c r="A26671" s="101"/>
      <c r="B26671" s="90"/>
      <c r="C26671" s="90"/>
    </row>
    <row r="26672">
      <c r="A26672" s="101"/>
      <c r="B26672" s="90"/>
      <c r="C26672" s="90"/>
    </row>
    <row r="26673">
      <c r="A26673" s="101"/>
      <c r="B26673" s="90"/>
      <c r="C26673" s="90"/>
    </row>
    <row r="26674">
      <c r="A26674" s="101"/>
      <c r="B26674" s="90"/>
      <c r="C26674" s="90"/>
    </row>
    <row r="26675">
      <c r="A26675" s="101"/>
      <c r="B26675" s="90"/>
      <c r="C26675" s="90"/>
    </row>
    <row r="26676">
      <c r="A26676" s="101"/>
      <c r="B26676" s="90"/>
      <c r="C26676" s="90"/>
    </row>
    <row r="26677">
      <c r="A26677" s="101"/>
      <c r="B26677" s="90"/>
      <c r="C26677" s="90"/>
    </row>
    <row r="26678">
      <c r="A26678" s="101"/>
      <c r="B26678" s="90"/>
      <c r="C26678" s="90"/>
    </row>
    <row r="26679">
      <c r="A26679" s="101"/>
      <c r="B26679" s="90"/>
      <c r="C26679" s="90"/>
    </row>
    <row r="26680">
      <c r="A26680" s="101"/>
      <c r="B26680" s="90"/>
      <c r="C26680" s="90"/>
    </row>
    <row r="26681">
      <c r="A26681" s="101"/>
      <c r="B26681" s="90"/>
      <c r="C26681" s="90"/>
    </row>
    <row r="26682">
      <c r="A26682" s="101"/>
      <c r="B26682" s="90"/>
      <c r="C26682" s="90"/>
    </row>
    <row r="26683">
      <c r="A26683" s="101"/>
      <c r="B26683" s="90"/>
      <c r="C26683" s="90"/>
    </row>
    <row r="26684">
      <c r="A26684" s="101"/>
      <c r="B26684" s="90"/>
      <c r="C26684" s="90"/>
    </row>
    <row r="26685">
      <c r="A26685" s="101"/>
      <c r="B26685" s="90"/>
      <c r="C26685" s="90"/>
    </row>
    <row r="26686">
      <c r="A26686" s="101"/>
      <c r="B26686" s="90"/>
      <c r="C26686" s="90"/>
    </row>
    <row r="26687">
      <c r="A26687" s="101"/>
      <c r="B26687" s="90"/>
      <c r="C26687" s="90"/>
    </row>
    <row r="26688">
      <c r="A26688" s="101"/>
      <c r="B26688" s="90"/>
      <c r="C26688" s="90"/>
    </row>
    <row r="26689">
      <c r="A26689" s="101"/>
      <c r="B26689" s="90"/>
      <c r="C26689" s="90"/>
    </row>
    <row r="26690">
      <c r="A26690" s="101"/>
      <c r="B26690" s="90"/>
      <c r="C26690" s="90"/>
    </row>
    <row r="26691">
      <c r="A26691" s="101"/>
      <c r="B26691" s="90"/>
      <c r="C26691" s="90"/>
    </row>
    <row r="26692">
      <c r="A26692" s="101"/>
      <c r="B26692" s="90"/>
      <c r="C26692" s="90"/>
    </row>
    <row r="26693">
      <c r="A26693" s="101"/>
      <c r="B26693" s="90"/>
      <c r="C26693" s="90"/>
    </row>
    <row r="26694">
      <c r="A26694" s="101"/>
      <c r="B26694" s="90"/>
      <c r="C26694" s="90"/>
    </row>
    <row r="26695">
      <c r="A26695" s="101"/>
      <c r="B26695" s="90"/>
      <c r="C26695" s="90"/>
    </row>
    <row r="26696">
      <c r="A26696" s="101"/>
      <c r="B26696" s="90"/>
      <c r="C26696" s="90"/>
    </row>
    <row r="26697">
      <c r="A26697" s="101"/>
      <c r="B26697" s="90"/>
      <c r="C26697" s="90"/>
    </row>
    <row r="26698">
      <c r="A26698" s="101"/>
      <c r="B26698" s="90"/>
      <c r="C26698" s="90"/>
    </row>
    <row r="26699">
      <c r="A26699" s="101"/>
      <c r="B26699" s="90"/>
      <c r="C26699" s="90"/>
    </row>
    <row r="26700">
      <c r="A26700" s="101"/>
      <c r="B26700" s="90"/>
      <c r="C26700" s="90"/>
    </row>
    <row r="26701">
      <c r="A26701" s="101"/>
      <c r="B26701" s="90"/>
      <c r="C26701" s="90"/>
    </row>
    <row r="26702">
      <c r="A26702" s="101"/>
      <c r="B26702" s="90"/>
      <c r="C26702" s="90"/>
    </row>
    <row r="26703">
      <c r="A26703" s="101"/>
      <c r="B26703" s="90"/>
      <c r="C26703" s="90"/>
    </row>
    <row r="26704">
      <c r="A26704" s="101"/>
      <c r="B26704" s="90"/>
      <c r="C26704" s="90"/>
    </row>
    <row r="26705">
      <c r="A26705" s="101"/>
      <c r="B26705" s="90"/>
      <c r="C26705" s="90"/>
    </row>
    <row r="26706">
      <c r="A26706" s="101"/>
      <c r="B26706" s="90"/>
      <c r="C26706" s="90"/>
    </row>
    <row r="26707">
      <c r="A26707" s="101"/>
      <c r="B26707" s="90"/>
      <c r="C26707" s="90"/>
    </row>
    <row r="26708">
      <c r="A26708" s="101"/>
      <c r="B26708" s="90"/>
      <c r="C26708" s="90"/>
    </row>
    <row r="26709">
      <c r="A26709" s="101"/>
      <c r="B26709" s="90"/>
      <c r="C26709" s="90"/>
    </row>
    <row r="26710">
      <c r="A26710" s="101"/>
      <c r="B26710" s="90"/>
      <c r="C26710" s="90"/>
    </row>
    <row r="26711">
      <c r="A26711" s="101"/>
      <c r="B26711" s="90"/>
      <c r="C26711" s="90"/>
    </row>
    <row r="26712">
      <c r="A26712" s="101"/>
      <c r="B26712" s="90"/>
      <c r="C26712" s="90"/>
    </row>
    <row r="26713">
      <c r="A26713" s="101"/>
      <c r="B26713" s="90"/>
      <c r="C26713" s="90"/>
    </row>
    <row r="26714">
      <c r="A26714" s="101"/>
      <c r="B26714" s="90"/>
      <c r="C26714" s="90"/>
    </row>
    <row r="26715">
      <c r="A26715" s="101"/>
      <c r="B26715" s="90"/>
      <c r="C26715" s="90"/>
    </row>
    <row r="26716">
      <c r="A26716" s="101"/>
      <c r="B26716" s="90"/>
      <c r="C26716" s="90"/>
    </row>
    <row r="26717">
      <c r="A26717" s="101"/>
      <c r="B26717" s="90"/>
      <c r="C26717" s="90"/>
    </row>
    <row r="26718">
      <c r="A26718" s="101"/>
      <c r="B26718" s="90"/>
      <c r="C26718" s="90"/>
    </row>
    <row r="26719">
      <c r="A26719" s="101"/>
      <c r="B26719" s="90"/>
      <c r="C26719" s="90"/>
    </row>
    <row r="26720">
      <c r="A26720" s="101"/>
      <c r="B26720" s="90"/>
      <c r="C26720" s="90"/>
    </row>
    <row r="26721">
      <c r="A26721" s="101"/>
      <c r="B26721" s="90"/>
      <c r="C26721" s="90"/>
    </row>
    <row r="26722">
      <c r="A26722" s="101"/>
      <c r="B26722" s="90"/>
      <c r="C26722" s="90"/>
    </row>
    <row r="26723">
      <c r="A26723" s="101"/>
      <c r="B26723" s="90"/>
      <c r="C26723" s="90"/>
    </row>
    <row r="26724">
      <c r="A26724" s="101"/>
      <c r="B26724" s="90"/>
      <c r="C26724" s="90"/>
    </row>
    <row r="26725">
      <c r="A26725" s="101"/>
      <c r="B26725" s="90"/>
      <c r="C26725" s="90"/>
    </row>
    <row r="26726">
      <c r="A26726" s="101"/>
      <c r="B26726" s="90"/>
      <c r="C26726" s="90"/>
    </row>
    <row r="26727">
      <c r="A26727" s="101"/>
      <c r="B26727" s="90"/>
      <c r="C26727" s="90"/>
    </row>
    <row r="26728">
      <c r="A26728" s="101"/>
      <c r="B26728" s="90"/>
      <c r="C26728" s="90"/>
    </row>
    <row r="26729">
      <c r="A26729" s="101"/>
      <c r="B26729" s="90"/>
      <c r="C26729" s="90"/>
    </row>
    <row r="26730">
      <c r="A26730" s="101"/>
      <c r="B26730" s="90"/>
      <c r="C26730" s="90"/>
    </row>
    <row r="26731">
      <c r="A26731" s="101"/>
      <c r="B26731" s="90"/>
      <c r="C26731" s="90"/>
    </row>
    <row r="26732">
      <c r="A26732" s="101"/>
      <c r="B26732" s="90"/>
      <c r="C26732" s="90"/>
    </row>
    <row r="26733">
      <c r="A26733" s="101"/>
      <c r="B26733" s="90"/>
      <c r="C26733" s="90"/>
    </row>
    <row r="26734">
      <c r="A26734" s="101"/>
      <c r="B26734" s="90"/>
      <c r="C26734" s="90"/>
    </row>
    <row r="26735">
      <c r="A26735" s="101"/>
      <c r="B26735" s="90"/>
      <c r="C26735" s="90"/>
    </row>
    <row r="26736">
      <c r="A26736" s="101"/>
      <c r="B26736" s="90"/>
      <c r="C26736" s="90"/>
    </row>
    <row r="26737">
      <c r="A26737" s="101"/>
      <c r="B26737" s="90"/>
      <c r="C26737" s="90"/>
    </row>
    <row r="26738">
      <c r="A26738" s="101"/>
      <c r="B26738" s="90"/>
      <c r="C26738" s="90"/>
    </row>
    <row r="26739">
      <c r="A26739" s="101"/>
      <c r="B26739" s="90"/>
      <c r="C26739" s="90"/>
    </row>
    <row r="26740">
      <c r="A26740" s="101"/>
      <c r="B26740" s="90"/>
      <c r="C26740" s="90"/>
    </row>
    <row r="26741">
      <c r="A26741" s="101"/>
      <c r="B26741" s="90"/>
      <c r="C26741" s="90"/>
    </row>
    <row r="26742">
      <c r="A26742" s="101"/>
      <c r="B26742" s="90"/>
      <c r="C26742" s="90"/>
    </row>
    <row r="26743">
      <c r="A26743" s="101"/>
      <c r="B26743" s="90"/>
      <c r="C26743" s="90"/>
    </row>
    <row r="26744">
      <c r="A26744" s="101"/>
      <c r="B26744" s="90"/>
      <c r="C26744" s="90"/>
    </row>
    <row r="26745">
      <c r="A26745" s="101"/>
      <c r="B26745" s="90"/>
      <c r="C26745" s="90"/>
    </row>
    <row r="26746">
      <c r="A26746" s="101"/>
      <c r="B26746" s="90"/>
      <c r="C26746" s="90"/>
    </row>
    <row r="26747">
      <c r="A26747" s="101"/>
      <c r="B26747" s="90"/>
      <c r="C26747" s="90"/>
    </row>
    <row r="26748">
      <c r="A26748" s="101"/>
      <c r="B26748" s="90"/>
      <c r="C26748" s="90"/>
    </row>
    <row r="26749">
      <c r="A26749" s="101"/>
      <c r="B26749" s="90"/>
      <c r="C26749" s="90"/>
    </row>
    <row r="26750">
      <c r="A26750" s="101"/>
      <c r="B26750" s="90"/>
      <c r="C26750" s="90"/>
    </row>
    <row r="26751">
      <c r="A26751" s="101"/>
      <c r="B26751" s="90"/>
      <c r="C26751" s="90"/>
    </row>
    <row r="26752">
      <c r="A26752" s="101"/>
      <c r="B26752" s="90"/>
      <c r="C26752" s="90"/>
    </row>
    <row r="26753">
      <c r="A26753" s="101"/>
      <c r="B26753" s="90"/>
      <c r="C26753" s="90"/>
    </row>
    <row r="26754">
      <c r="A26754" s="101"/>
      <c r="B26754" s="90"/>
      <c r="C26754" s="90"/>
    </row>
    <row r="26755">
      <c r="A26755" s="101"/>
      <c r="B26755" s="90"/>
      <c r="C26755" s="90"/>
    </row>
    <row r="26756">
      <c r="A26756" s="101"/>
      <c r="B26756" s="90"/>
      <c r="C26756" s="90"/>
    </row>
    <row r="26757">
      <c r="A26757" s="101"/>
      <c r="B26757" s="90"/>
      <c r="C26757" s="90"/>
    </row>
    <row r="26758">
      <c r="A26758" s="101"/>
      <c r="B26758" s="90"/>
      <c r="C26758" s="90"/>
    </row>
    <row r="26759">
      <c r="A26759" s="101"/>
      <c r="B26759" s="90"/>
      <c r="C26759" s="90"/>
    </row>
    <row r="26760">
      <c r="A26760" s="101"/>
      <c r="B26760" s="90"/>
      <c r="C26760" s="90"/>
    </row>
    <row r="26761">
      <c r="A26761" s="101"/>
      <c r="B26761" s="90"/>
      <c r="C26761" s="90"/>
    </row>
    <row r="26762">
      <c r="A26762" s="101"/>
      <c r="B26762" s="90"/>
      <c r="C26762" s="90"/>
    </row>
    <row r="26763">
      <c r="A26763" s="101"/>
      <c r="B26763" s="90"/>
      <c r="C26763" s="90"/>
    </row>
    <row r="26764">
      <c r="A26764" s="101"/>
      <c r="B26764" s="90"/>
      <c r="C26764" s="90"/>
    </row>
    <row r="26765">
      <c r="A26765" s="101"/>
      <c r="B26765" s="90"/>
      <c r="C26765" s="90"/>
    </row>
    <row r="26766">
      <c r="A26766" s="101"/>
      <c r="B26766" s="90"/>
      <c r="C26766" s="90"/>
    </row>
    <row r="26767">
      <c r="A26767" s="101"/>
      <c r="B26767" s="90"/>
      <c r="C26767" s="90"/>
    </row>
    <row r="26768">
      <c r="A26768" s="101"/>
      <c r="B26768" s="90"/>
      <c r="C26768" s="90"/>
    </row>
    <row r="26769">
      <c r="A26769" s="101"/>
      <c r="B26769" s="90"/>
      <c r="C26769" s="90"/>
    </row>
    <row r="26770">
      <c r="A26770" s="101"/>
      <c r="B26770" s="90"/>
      <c r="C26770" s="90"/>
    </row>
    <row r="26771">
      <c r="A26771" s="101"/>
      <c r="B26771" s="90"/>
      <c r="C26771" s="90"/>
    </row>
    <row r="26772">
      <c r="A26772" s="101"/>
      <c r="B26772" s="90"/>
      <c r="C26772" s="90"/>
    </row>
    <row r="26773">
      <c r="A26773" s="101"/>
      <c r="B26773" s="90"/>
      <c r="C26773" s="90"/>
    </row>
    <row r="26774">
      <c r="A26774" s="101"/>
      <c r="B26774" s="90"/>
      <c r="C26774" s="90"/>
    </row>
    <row r="26775">
      <c r="A26775" s="101"/>
      <c r="B26775" s="90"/>
      <c r="C26775" s="90"/>
    </row>
    <row r="26776">
      <c r="A26776" s="101"/>
      <c r="B26776" s="90"/>
      <c r="C26776" s="90"/>
    </row>
    <row r="26777">
      <c r="A26777" s="101"/>
      <c r="B26777" s="90"/>
      <c r="C26777" s="90"/>
    </row>
    <row r="26778">
      <c r="A26778" s="101"/>
      <c r="B26778" s="90"/>
      <c r="C26778" s="90"/>
    </row>
    <row r="26779">
      <c r="A26779" s="101"/>
      <c r="B26779" s="90"/>
      <c r="C26779" s="90"/>
    </row>
    <row r="26780">
      <c r="A26780" s="101"/>
      <c r="B26780" s="90"/>
      <c r="C26780" s="90"/>
    </row>
    <row r="26781">
      <c r="A26781" s="101"/>
      <c r="B26781" s="90"/>
      <c r="C26781" s="90"/>
    </row>
    <row r="26782">
      <c r="A26782" s="101"/>
      <c r="B26782" s="90"/>
      <c r="C26782" s="90"/>
    </row>
    <row r="26783">
      <c r="A26783" s="101"/>
      <c r="B26783" s="90"/>
      <c r="C26783" s="90"/>
    </row>
    <row r="26784">
      <c r="A26784" s="101"/>
      <c r="B26784" s="90"/>
      <c r="C26784" s="90"/>
    </row>
    <row r="26785">
      <c r="A26785" s="101"/>
      <c r="B26785" s="90"/>
      <c r="C26785" s="90"/>
    </row>
    <row r="26786">
      <c r="A26786" s="101"/>
      <c r="B26786" s="90"/>
      <c r="C26786" s="90"/>
    </row>
    <row r="26787">
      <c r="A26787" s="101"/>
      <c r="B26787" s="90"/>
      <c r="C26787" s="90"/>
    </row>
    <row r="26788">
      <c r="A26788" s="101"/>
      <c r="B26788" s="90"/>
      <c r="C26788" s="90"/>
    </row>
    <row r="26789">
      <c r="A26789" s="101"/>
      <c r="B26789" s="90"/>
      <c r="C26789" s="90"/>
    </row>
    <row r="26790">
      <c r="A26790" s="101"/>
      <c r="B26790" s="90"/>
      <c r="C26790" s="90"/>
    </row>
    <row r="26791">
      <c r="A26791" s="101"/>
      <c r="B26791" s="90"/>
      <c r="C26791" s="90"/>
    </row>
    <row r="26792">
      <c r="A26792" s="101"/>
      <c r="B26792" s="90"/>
      <c r="C26792" s="90"/>
    </row>
    <row r="26793">
      <c r="A26793" s="101"/>
      <c r="B26793" s="90"/>
      <c r="C26793" s="90"/>
    </row>
    <row r="26794">
      <c r="A26794" s="101"/>
      <c r="B26794" s="90"/>
      <c r="C26794" s="90"/>
    </row>
    <row r="26795">
      <c r="A26795" s="101"/>
      <c r="B26795" s="90"/>
      <c r="C26795" s="90"/>
    </row>
    <row r="26796">
      <c r="A26796" s="101"/>
      <c r="B26796" s="90"/>
      <c r="C26796" s="90"/>
    </row>
    <row r="26797">
      <c r="A26797" s="101"/>
      <c r="B26797" s="90"/>
      <c r="C26797" s="90"/>
    </row>
    <row r="26798">
      <c r="A26798" s="101"/>
      <c r="B26798" s="90"/>
      <c r="C26798" s="90"/>
    </row>
    <row r="26799">
      <c r="A26799" s="101"/>
      <c r="B26799" s="90"/>
      <c r="C26799" s="90"/>
    </row>
    <row r="26800">
      <c r="A26800" s="101"/>
      <c r="B26800" s="90"/>
      <c r="C26800" s="90"/>
    </row>
    <row r="26801">
      <c r="A26801" s="101"/>
      <c r="B26801" s="90"/>
      <c r="C26801" s="90"/>
    </row>
    <row r="26802">
      <c r="A26802" s="101"/>
      <c r="B26802" s="90"/>
      <c r="C26802" s="90"/>
    </row>
    <row r="26803">
      <c r="A26803" s="101"/>
      <c r="B26803" s="90"/>
      <c r="C26803" s="90"/>
    </row>
    <row r="26804">
      <c r="A26804" s="101"/>
      <c r="B26804" s="90"/>
      <c r="C26804" s="90"/>
    </row>
    <row r="26805">
      <c r="A26805" s="101"/>
      <c r="B26805" s="90"/>
      <c r="C26805" s="90"/>
    </row>
    <row r="26806">
      <c r="A26806" s="101"/>
      <c r="B26806" s="90"/>
      <c r="C26806" s="90"/>
    </row>
    <row r="26807">
      <c r="A26807" s="101"/>
      <c r="B26807" s="90"/>
      <c r="C26807" s="90"/>
    </row>
    <row r="26808">
      <c r="A26808" s="101"/>
      <c r="B26808" s="90"/>
      <c r="C26808" s="90"/>
    </row>
    <row r="26809">
      <c r="A26809" s="101"/>
      <c r="B26809" s="90"/>
      <c r="C26809" s="90"/>
    </row>
    <row r="26810">
      <c r="A26810" s="101"/>
      <c r="B26810" s="90"/>
      <c r="C26810" s="90"/>
    </row>
    <row r="26811">
      <c r="A26811" s="101"/>
      <c r="B26811" s="90"/>
      <c r="C26811" s="90"/>
    </row>
    <row r="26812">
      <c r="A26812" s="101"/>
      <c r="B26812" s="90"/>
      <c r="C26812" s="90"/>
    </row>
    <row r="26813">
      <c r="A26813" s="101"/>
      <c r="B26813" s="90"/>
      <c r="C26813" s="90"/>
    </row>
    <row r="26814">
      <c r="A26814" s="101"/>
      <c r="B26814" s="90"/>
      <c r="C26814" s="90"/>
    </row>
    <row r="26815">
      <c r="A26815" s="101"/>
      <c r="B26815" s="90"/>
      <c r="C26815" s="90"/>
    </row>
    <row r="26816">
      <c r="A26816" s="101"/>
      <c r="B26816" s="90"/>
      <c r="C26816" s="90"/>
    </row>
    <row r="26817">
      <c r="A26817" s="101"/>
      <c r="B26817" s="90"/>
      <c r="C26817" s="90"/>
    </row>
    <row r="26818">
      <c r="A26818" s="101"/>
      <c r="B26818" s="90"/>
      <c r="C26818" s="90"/>
    </row>
    <row r="26819">
      <c r="A26819" s="101"/>
      <c r="B26819" s="90"/>
      <c r="C26819" s="90"/>
    </row>
    <row r="26820">
      <c r="A26820" s="101"/>
      <c r="B26820" s="90"/>
      <c r="C26820" s="90"/>
    </row>
    <row r="26821">
      <c r="A26821" s="101"/>
      <c r="B26821" s="90"/>
      <c r="C26821" s="90"/>
    </row>
    <row r="26822">
      <c r="A26822" s="101"/>
      <c r="B26822" s="90"/>
      <c r="C26822" s="90"/>
    </row>
    <row r="26823">
      <c r="A26823" s="101"/>
      <c r="B26823" s="90"/>
      <c r="C26823" s="90"/>
    </row>
    <row r="26824">
      <c r="A26824" s="101"/>
      <c r="B26824" s="90"/>
      <c r="C26824" s="90"/>
    </row>
    <row r="26825">
      <c r="A26825" s="101"/>
      <c r="B26825" s="90"/>
      <c r="C26825" s="90"/>
    </row>
    <row r="26826">
      <c r="A26826" s="101"/>
      <c r="B26826" s="90"/>
      <c r="C26826" s="90"/>
    </row>
    <row r="26827">
      <c r="A26827" s="101"/>
      <c r="B26827" s="90"/>
      <c r="C26827" s="90"/>
    </row>
    <row r="26828">
      <c r="A26828" s="101"/>
      <c r="B26828" s="90"/>
      <c r="C26828" s="90"/>
    </row>
    <row r="26829">
      <c r="A26829" s="101"/>
      <c r="B26829" s="90"/>
      <c r="C26829" s="90"/>
    </row>
    <row r="26830">
      <c r="A26830" s="101"/>
      <c r="B26830" s="90"/>
      <c r="C26830" s="90"/>
    </row>
    <row r="26831">
      <c r="A26831" s="101"/>
      <c r="B26831" s="90"/>
      <c r="C26831" s="90"/>
    </row>
    <row r="26832">
      <c r="A26832" s="101"/>
      <c r="B26832" s="90"/>
      <c r="C26832" s="90"/>
    </row>
    <row r="26833">
      <c r="A26833" s="101"/>
      <c r="B26833" s="90"/>
      <c r="C26833" s="90"/>
    </row>
    <row r="26834">
      <c r="A26834" s="101"/>
      <c r="B26834" s="90"/>
      <c r="C26834" s="90"/>
    </row>
    <row r="26835">
      <c r="A26835" s="101"/>
      <c r="B26835" s="90"/>
      <c r="C26835" s="90"/>
    </row>
    <row r="26836">
      <c r="A26836" s="101"/>
      <c r="B26836" s="90"/>
      <c r="C26836" s="90"/>
    </row>
    <row r="26837">
      <c r="A26837" s="101"/>
      <c r="B26837" s="90"/>
      <c r="C26837" s="90"/>
    </row>
    <row r="26838">
      <c r="A26838" s="101"/>
      <c r="B26838" s="90"/>
      <c r="C26838" s="90"/>
    </row>
    <row r="26839">
      <c r="A26839" s="101"/>
      <c r="B26839" s="90"/>
      <c r="C26839" s="90"/>
    </row>
    <row r="26840">
      <c r="A26840" s="101"/>
      <c r="B26840" s="90"/>
      <c r="C26840" s="90"/>
    </row>
    <row r="26841">
      <c r="A26841" s="101"/>
      <c r="B26841" s="90"/>
      <c r="C26841" s="90"/>
    </row>
    <row r="26842">
      <c r="A26842" s="101"/>
      <c r="B26842" s="90"/>
      <c r="C26842" s="90"/>
    </row>
    <row r="26843">
      <c r="A26843" s="101"/>
      <c r="B26843" s="90"/>
      <c r="C26843" s="90"/>
    </row>
    <row r="26844">
      <c r="A26844" s="101"/>
      <c r="B26844" s="90"/>
      <c r="C26844" s="90"/>
    </row>
    <row r="26845">
      <c r="A26845" s="101"/>
      <c r="B26845" s="90"/>
      <c r="C26845" s="90"/>
    </row>
    <row r="26846">
      <c r="A26846" s="101"/>
      <c r="B26846" s="90"/>
      <c r="C26846" s="90"/>
    </row>
    <row r="26847">
      <c r="A26847" s="101"/>
      <c r="B26847" s="90"/>
      <c r="C26847" s="90"/>
    </row>
    <row r="26848">
      <c r="A26848" s="101"/>
      <c r="B26848" s="90"/>
      <c r="C26848" s="90"/>
    </row>
    <row r="26849">
      <c r="A26849" s="101"/>
      <c r="B26849" s="90"/>
      <c r="C26849" s="90"/>
    </row>
    <row r="26850">
      <c r="A26850" s="101"/>
      <c r="B26850" s="90"/>
      <c r="C26850" s="90"/>
    </row>
    <row r="26851">
      <c r="A26851" s="101"/>
      <c r="B26851" s="90"/>
      <c r="C26851" s="90"/>
    </row>
    <row r="26852">
      <c r="A26852" s="101"/>
      <c r="B26852" s="90"/>
      <c r="C26852" s="90"/>
    </row>
    <row r="26853">
      <c r="A26853" s="101"/>
      <c r="B26853" s="90"/>
      <c r="C26853" s="90"/>
    </row>
    <row r="26854">
      <c r="A26854" s="101"/>
      <c r="B26854" s="90"/>
      <c r="C26854" s="90"/>
    </row>
    <row r="26855">
      <c r="A26855" s="101"/>
      <c r="B26855" s="90"/>
      <c r="C26855" s="90"/>
    </row>
    <row r="26856">
      <c r="A26856" s="101"/>
      <c r="B26856" s="90"/>
      <c r="C26856" s="90"/>
    </row>
    <row r="26857">
      <c r="A26857" s="101"/>
      <c r="B26857" s="90"/>
      <c r="C26857" s="90"/>
    </row>
    <row r="26858">
      <c r="A26858" s="101"/>
      <c r="B26858" s="90"/>
      <c r="C26858" s="90"/>
    </row>
    <row r="26859">
      <c r="A26859" s="101"/>
      <c r="B26859" s="90"/>
      <c r="C26859" s="90"/>
    </row>
    <row r="26860">
      <c r="A26860" s="101"/>
      <c r="B26860" s="90"/>
      <c r="C26860" s="90"/>
    </row>
    <row r="26861">
      <c r="A26861" s="101"/>
      <c r="B26861" s="90"/>
      <c r="C26861" s="90"/>
    </row>
    <row r="26862">
      <c r="A26862" s="101"/>
      <c r="B26862" s="90"/>
      <c r="C26862" s="90"/>
    </row>
    <row r="26863">
      <c r="A26863" s="101"/>
      <c r="B26863" s="90"/>
      <c r="C26863" s="90"/>
    </row>
    <row r="26864">
      <c r="A26864" s="101"/>
      <c r="B26864" s="90"/>
      <c r="C26864" s="90"/>
    </row>
    <row r="26865">
      <c r="A26865" s="101"/>
      <c r="B26865" s="90"/>
      <c r="C26865" s="90"/>
    </row>
    <row r="26866">
      <c r="A26866" s="101"/>
      <c r="B26866" s="90"/>
      <c r="C26866" s="90"/>
    </row>
    <row r="26867">
      <c r="A26867" s="101"/>
      <c r="B26867" s="90"/>
      <c r="C26867" s="90"/>
    </row>
    <row r="26868">
      <c r="A26868" s="101"/>
      <c r="B26868" s="90"/>
      <c r="C26868" s="90"/>
    </row>
    <row r="26869">
      <c r="A26869" s="101"/>
      <c r="B26869" s="90"/>
      <c r="C26869" s="90"/>
    </row>
    <row r="26870">
      <c r="A26870" s="101"/>
      <c r="B26870" s="90"/>
      <c r="C26870" s="90"/>
    </row>
    <row r="26871">
      <c r="A26871" s="101"/>
      <c r="B26871" s="90"/>
      <c r="C26871" s="90"/>
    </row>
    <row r="26872">
      <c r="A26872" s="101"/>
      <c r="B26872" s="90"/>
      <c r="C26872" s="90"/>
    </row>
    <row r="26873">
      <c r="A26873" s="101"/>
      <c r="B26873" s="90"/>
      <c r="C26873" s="90"/>
    </row>
    <row r="26874">
      <c r="A26874" s="101"/>
      <c r="B26874" s="90"/>
      <c r="C26874" s="90"/>
    </row>
    <row r="26875">
      <c r="A26875" s="101"/>
      <c r="B26875" s="90"/>
      <c r="C26875" s="90"/>
    </row>
    <row r="26876">
      <c r="A26876" s="101"/>
      <c r="B26876" s="90"/>
      <c r="C26876" s="90"/>
    </row>
    <row r="26877">
      <c r="A26877" s="101"/>
      <c r="B26877" s="90"/>
      <c r="C26877" s="90"/>
    </row>
    <row r="26878">
      <c r="A26878" s="101"/>
      <c r="B26878" s="90"/>
      <c r="C26878" s="90"/>
    </row>
    <row r="26879">
      <c r="A26879" s="101"/>
      <c r="B26879" s="90"/>
      <c r="C26879" s="90"/>
    </row>
    <row r="26880">
      <c r="A26880" s="101"/>
      <c r="B26880" s="90"/>
      <c r="C26880" s="90"/>
    </row>
    <row r="26881">
      <c r="A26881" s="101"/>
      <c r="B26881" s="90"/>
      <c r="C26881" s="90"/>
    </row>
    <row r="26882">
      <c r="A26882" s="101"/>
      <c r="B26882" s="90"/>
      <c r="C26882" s="90"/>
    </row>
    <row r="26883">
      <c r="A26883" s="101"/>
      <c r="B26883" s="90"/>
      <c r="C26883" s="90"/>
    </row>
    <row r="26884">
      <c r="A26884" s="101"/>
      <c r="B26884" s="90"/>
      <c r="C26884" s="90"/>
    </row>
    <row r="26885">
      <c r="A26885" s="101"/>
      <c r="B26885" s="90"/>
      <c r="C26885" s="90"/>
    </row>
    <row r="26886">
      <c r="A26886" s="101"/>
      <c r="B26886" s="90"/>
      <c r="C26886" s="90"/>
    </row>
    <row r="26887">
      <c r="A26887" s="101"/>
      <c r="B26887" s="90"/>
      <c r="C26887" s="90"/>
    </row>
    <row r="26888">
      <c r="A26888" s="101"/>
      <c r="B26888" s="90"/>
      <c r="C26888" s="90"/>
    </row>
    <row r="26889">
      <c r="A26889" s="101"/>
      <c r="B26889" s="90"/>
      <c r="C26889" s="90"/>
    </row>
    <row r="26890">
      <c r="A26890" s="101"/>
      <c r="B26890" s="90"/>
      <c r="C26890" s="90"/>
    </row>
    <row r="26891">
      <c r="A26891" s="101"/>
      <c r="B26891" s="90"/>
      <c r="C26891" s="90"/>
    </row>
    <row r="26892">
      <c r="A26892" s="101"/>
      <c r="B26892" s="90"/>
      <c r="C26892" s="90"/>
    </row>
    <row r="26893">
      <c r="A26893" s="101"/>
      <c r="B26893" s="90"/>
      <c r="C26893" s="90"/>
    </row>
    <row r="26894">
      <c r="A26894" s="101"/>
      <c r="B26894" s="90"/>
      <c r="C26894" s="90"/>
    </row>
    <row r="26895">
      <c r="A26895" s="101"/>
      <c r="B26895" s="90"/>
      <c r="C26895" s="90"/>
    </row>
    <row r="26896">
      <c r="A26896" s="101"/>
      <c r="B26896" s="90"/>
      <c r="C26896" s="90"/>
    </row>
    <row r="26897">
      <c r="A26897" s="101"/>
      <c r="B26897" s="90"/>
      <c r="C26897" s="90"/>
    </row>
    <row r="26898">
      <c r="A26898" s="101"/>
      <c r="B26898" s="90"/>
      <c r="C26898" s="90"/>
    </row>
    <row r="26899">
      <c r="A26899" s="101"/>
      <c r="B26899" s="90"/>
      <c r="C26899" s="90"/>
    </row>
    <row r="26900">
      <c r="A26900" s="101"/>
      <c r="B26900" s="90"/>
      <c r="C26900" s="90"/>
    </row>
    <row r="26901">
      <c r="A26901" s="101"/>
      <c r="B26901" s="90"/>
      <c r="C26901" s="90"/>
    </row>
    <row r="26902">
      <c r="A26902" s="101"/>
      <c r="B26902" s="90"/>
      <c r="C26902" s="90"/>
    </row>
    <row r="26903">
      <c r="A26903" s="101"/>
      <c r="B26903" s="90"/>
      <c r="C26903" s="90"/>
    </row>
    <row r="26904">
      <c r="A26904" s="101"/>
      <c r="B26904" s="90"/>
      <c r="C26904" s="90"/>
    </row>
    <row r="26905">
      <c r="A26905" s="101"/>
      <c r="B26905" s="90"/>
      <c r="C26905" s="90"/>
    </row>
    <row r="26906">
      <c r="A26906" s="101"/>
      <c r="B26906" s="90"/>
      <c r="C26906" s="90"/>
    </row>
    <row r="26907">
      <c r="A26907" s="101"/>
      <c r="B26907" s="90"/>
      <c r="C26907" s="90"/>
    </row>
    <row r="26908">
      <c r="A26908" s="101"/>
      <c r="B26908" s="90"/>
      <c r="C26908" s="90"/>
    </row>
    <row r="26909">
      <c r="A26909" s="101"/>
      <c r="B26909" s="90"/>
      <c r="C26909" s="90"/>
    </row>
    <row r="26910">
      <c r="A26910" s="101"/>
      <c r="B26910" s="90"/>
      <c r="C26910" s="90"/>
    </row>
    <row r="26911">
      <c r="A26911" s="101"/>
      <c r="B26911" s="90"/>
      <c r="C26911" s="90"/>
    </row>
    <row r="26912">
      <c r="A26912" s="101"/>
      <c r="B26912" s="90"/>
      <c r="C26912" s="90"/>
    </row>
    <row r="26913">
      <c r="A26913" s="101"/>
      <c r="B26913" s="90"/>
      <c r="C26913" s="90"/>
    </row>
    <row r="26914">
      <c r="A26914" s="101"/>
      <c r="B26914" s="90"/>
      <c r="C26914" s="90"/>
    </row>
    <row r="26915">
      <c r="A26915" s="101"/>
      <c r="B26915" s="90"/>
      <c r="C26915" s="90"/>
    </row>
    <row r="26916">
      <c r="A26916" s="101"/>
      <c r="B26916" s="90"/>
      <c r="C26916" s="90"/>
    </row>
    <row r="26917">
      <c r="A26917" s="101"/>
      <c r="B26917" s="90"/>
      <c r="C26917" s="90"/>
    </row>
    <row r="26918">
      <c r="A26918" s="101"/>
      <c r="B26918" s="90"/>
      <c r="C26918" s="90"/>
    </row>
    <row r="26919">
      <c r="A26919" s="101"/>
      <c r="B26919" s="90"/>
      <c r="C26919" s="90"/>
    </row>
    <row r="26920">
      <c r="A26920" s="101"/>
      <c r="B26920" s="90"/>
      <c r="C26920" s="90"/>
    </row>
    <row r="26921">
      <c r="A26921" s="101"/>
      <c r="B26921" s="90"/>
      <c r="C26921" s="90"/>
    </row>
    <row r="26922">
      <c r="A26922" s="101"/>
      <c r="B26922" s="90"/>
      <c r="C26922" s="90"/>
    </row>
    <row r="26923">
      <c r="A26923" s="101"/>
      <c r="B26923" s="90"/>
      <c r="C26923" s="90"/>
    </row>
    <row r="26924">
      <c r="A26924" s="101"/>
      <c r="B26924" s="90"/>
      <c r="C26924" s="90"/>
    </row>
    <row r="26925">
      <c r="A26925" s="101"/>
      <c r="B26925" s="90"/>
      <c r="C26925" s="90"/>
    </row>
    <row r="26926">
      <c r="A26926" s="101"/>
      <c r="B26926" s="90"/>
      <c r="C26926" s="90"/>
    </row>
    <row r="26927">
      <c r="A26927" s="101"/>
      <c r="B26927" s="90"/>
      <c r="C26927" s="90"/>
    </row>
    <row r="26928">
      <c r="A26928" s="101"/>
      <c r="B26928" s="90"/>
      <c r="C26928" s="90"/>
    </row>
    <row r="26929">
      <c r="A26929" s="101"/>
      <c r="B26929" s="90"/>
      <c r="C26929" s="90"/>
    </row>
    <row r="26930">
      <c r="A26930" s="101"/>
      <c r="B26930" s="90"/>
      <c r="C26930" s="90"/>
    </row>
    <row r="26931">
      <c r="A26931" s="101"/>
      <c r="B26931" s="90"/>
      <c r="C26931" s="90"/>
    </row>
    <row r="26932">
      <c r="A26932" s="101"/>
      <c r="B26932" s="90"/>
      <c r="C26932" s="90"/>
    </row>
    <row r="26933">
      <c r="A26933" s="101"/>
      <c r="B26933" s="90"/>
      <c r="C26933" s="90"/>
    </row>
    <row r="26934">
      <c r="A26934" s="101"/>
      <c r="B26934" s="90"/>
      <c r="C26934" s="90"/>
    </row>
    <row r="26935">
      <c r="A26935" s="101"/>
      <c r="B26935" s="90"/>
      <c r="C26935" s="90"/>
    </row>
    <row r="26936">
      <c r="A26936" s="101"/>
      <c r="B26936" s="90"/>
      <c r="C26936" s="90"/>
    </row>
    <row r="26937">
      <c r="A26937" s="101"/>
      <c r="B26937" s="90"/>
      <c r="C26937" s="90"/>
    </row>
    <row r="26938">
      <c r="A26938" s="101"/>
      <c r="B26938" s="90"/>
      <c r="C26938" s="90"/>
    </row>
    <row r="26939">
      <c r="A26939" s="101"/>
      <c r="B26939" s="90"/>
      <c r="C26939" s="90"/>
    </row>
    <row r="26940">
      <c r="A26940" s="101"/>
      <c r="B26940" s="90"/>
      <c r="C26940" s="90"/>
    </row>
    <row r="26941">
      <c r="A26941" s="101"/>
      <c r="B26941" s="90"/>
      <c r="C26941" s="90"/>
    </row>
    <row r="26942">
      <c r="A26942" s="101"/>
      <c r="B26942" s="90"/>
      <c r="C26942" s="90"/>
    </row>
    <row r="26943">
      <c r="A26943" s="101"/>
      <c r="B26943" s="90"/>
      <c r="C26943" s="90"/>
    </row>
    <row r="26944">
      <c r="A26944" s="101"/>
      <c r="B26944" s="90"/>
      <c r="C26944" s="90"/>
    </row>
    <row r="26945">
      <c r="A26945" s="101"/>
      <c r="B26945" s="90"/>
      <c r="C26945" s="90"/>
    </row>
    <row r="26946">
      <c r="A26946" s="101"/>
      <c r="B26946" s="90"/>
      <c r="C26946" s="90"/>
    </row>
    <row r="26947">
      <c r="A26947" s="101"/>
      <c r="B26947" s="90"/>
      <c r="C26947" s="90"/>
    </row>
    <row r="26948">
      <c r="A26948" s="101"/>
      <c r="B26948" s="90"/>
      <c r="C26948" s="90"/>
    </row>
    <row r="26949">
      <c r="A26949" s="101"/>
      <c r="B26949" s="90"/>
      <c r="C26949" s="90"/>
    </row>
    <row r="26950">
      <c r="A26950" s="101"/>
      <c r="B26950" s="90"/>
      <c r="C26950" s="90"/>
    </row>
    <row r="26951">
      <c r="A26951" s="101"/>
      <c r="B26951" s="90"/>
      <c r="C26951" s="90"/>
    </row>
    <row r="26952">
      <c r="A26952" s="101"/>
      <c r="B26952" s="90"/>
      <c r="C26952" s="90"/>
    </row>
    <row r="26953">
      <c r="A26953" s="101"/>
      <c r="B26953" s="90"/>
      <c r="C26953" s="90"/>
    </row>
    <row r="26954">
      <c r="A26954" s="101"/>
      <c r="B26954" s="90"/>
      <c r="C26954" s="90"/>
    </row>
    <row r="26955">
      <c r="A26955" s="101"/>
      <c r="B26955" s="90"/>
      <c r="C26955" s="90"/>
    </row>
    <row r="26956">
      <c r="A26956" s="101"/>
      <c r="B26956" s="90"/>
      <c r="C26956" s="90"/>
    </row>
    <row r="26957">
      <c r="A26957" s="101"/>
      <c r="B26957" s="90"/>
      <c r="C26957" s="90"/>
    </row>
    <row r="26958">
      <c r="A26958" s="101"/>
      <c r="B26958" s="90"/>
      <c r="C26958" s="90"/>
    </row>
    <row r="26959">
      <c r="A26959" s="101"/>
      <c r="B26959" s="90"/>
      <c r="C26959" s="90"/>
    </row>
    <row r="26960">
      <c r="A26960" s="101"/>
      <c r="B26960" s="90"/>
      <c r="C26960" s="90"/>
    </row>
    <row r="26961">
      <c r="A26961" s="101"/>
      <c r="B26961" s="90"/>
      <c r="C26961" s="90"/>
    </row>
    <row r="26962">
      <c r="A26962" s="101"/>
      <c r="B26962" s="90"/>
      <c r="C26962" s="90"/>
    </row>
    <row r="26963">
      <c r="A26963" s="101"/>
      <c r="B26963" s="90"/>
      <c r="C26963" s="90"/>
    </row>
    <row r="26964">
      <c r="A26964" s="101"/>
      <c r="B26964" s="90"/>
      <c r="C26964" s="90"/>
    </row>
    <row r="26965">
      <c r="A26965" s="101"/>
      <c r="B26965" s="90"/>
      <c r="C26965" s="90"/>
    </row>
    <row r="26966">
      <c r="A26966" s="101"/>
      <c r="B26966" s="90"/>
      <c r="C26966" s="90"/>
    </row>
    <row r="26967">
      <c r="A26967" s="101"/>
      <c r="B26967" s="90"/>
      <c r="C26967" s="90"/>
    </row>
    <row r="26968">
      <c r="A26968" s="101"/>
      <c r="B26968" s="90"/>
      <c r="C26968" s="90"/>
    </row>
    <row r="26969">
      <c r="A26969" s="101"/>
      <c r="B26969" s="90"/>
      <c r="C26969" s="90"/>
    </row>
    <row r="26970">
      <c r="A26970" s="101"/>
      <c r="B26970" s="90"/>
      <c r="C26970" s="90"/>
    </row>
    <row r="26971">
      <c r="A26971" s="101"/>
      <c r="B26971" s="90"/>
      <c r="C26971" s="90"/>
    </row>
    <row r="26972">
      <c r="A26972" s="101"/>
      <c r="B26972" s="90"/>
      <c r="C26972" s="90"/>
    </row>
    <row r="26973">
      <c r="A26973" s="101"/>
      <c r="B26973" s="90"/>
      <c r="C26973" s="90"/>
    </row>
    <row r="26974">
      <c r="A26974" s="101"/>
      <c r="B26974" s="90"/>
      <c r="C26974" s="90"/>
    </row>
    <row r="26975">
      <c r="A26975" s="101"/>
      <c r="B26975" s="90"/>
      <c r="C26975" s="90"/>
    </row>
    <row r="26976">
      <c r="A26976" s="101"/>
      <c r="B26976" s="90"/>
      <c r="C26976" s="90"/>
    </row>
    <row r="26977">
      <c r="A26977" s="101"/>
      <c r="B26977" s="90"/>
      <c r="C26977" s="90"/>
    </row>
    <row r="26978">
      <c r="A26978" s="101"/>
      <c r="B26978" s="90"/>
      <c r="C26978" s="90"/>
    </row>
    <row r="26979">
      <c r="A26979" s="101"/>
      <c r="B26979" s="90"/>
      <c r="C26979" s="90"/>
    </row>
    <row r="26980">
      <c r="A26980" s="101"/>
      <c r="B26980" s="90"/>
      <c r="C26980" s="90"/>
    </row>
    <row r="26981">
      <c r="A26981" s="101"/>
      <c r="B26981" s="90"/>
      <c r="C26981" s="90"/>
    </row>
    <row r="26982">
      <c r="A26982" s="101"/>
      <c r="B26982" s="90"/>
      <c r="C26982" s="90"/>
    </row>
    <row r="26983">
      <c r="A26983" s="101"/>
      <c r="B26983" s="90"/>
      <c r="C26983" s="90"/>
    </row>
    <row r="26984">
      <c r="A26984" s="101"/>
      <c r="B26984" s="90"/>
      <c r="C26984" s="90"/>
    </row>
    <row r="26985">
      <c r="A26985" s="101"/>
      <c r="B26985" s="90"/>
      <c r="C26985" s="90"/>
    </row>
    <row r="26986">
      <c r="A26986" s="101"/>
      <c r="B26986" s="90"/>
      <c r="C26986" s="90"/>
    </row>
    <row r="26987">
      <c r="A26987" s="101"/>
      <c r="B26987" s="90"/>
      <c r="C26987" s="90"/>
    </row>
    <row r="26988">
      <c r="A26988" s="101"/>
      <c r="B26988" s="90"/>
      <c r="C26988" s="90"/>
    </row>
    <row r="26989">
      <c r="A26989" s="101"/>
      <c r="B26989" s="90"/>
      <c r="C26989" s="90"/>
    </row>
    <row r="26990">
      <c r="A26990" s="101"/>
      <c r="B26990" s="90"/>
      <c r="C26990" s="90"/>
    </row>
    <row r="26991">
      <c r="A26991" s="101"/>
      <c r="B26991" s="90"/>
      <c r="C26991" s="90"/>
    </row>
    <row r="26992">
      <c r="A26992" s="101"/>
      <c r="B26992" s="90"/>
      <c r="C26992" s="90"/>
    </row>
    <row r="26993">
      <c r="A26993" s="101"/>
      <c r="B26993" s="90"/>
      <c r="C26993" s="90"/>
    </row>
    <row r="26994">
      <c r="A26994" s="101"/>
      <c r="B26994" s="90"/>
      <c r="C26994" s="90"/>
    </row>
    <row r="26995">
      <c r="A26995" s="101"/>
      <c r="B26995" s="90"/>
      <c r="C26995" s="90"/>
    </row>
    <row r="26996">
      <c r="A26996" s="101"/>
      <c r="B26996" s="90"/>
      <c r="C26996" s="90"/>
    </row>
    <row r="26997">
      <c r="A26997" s="101"/>
      <c r="B26997" s="90"/>
      <c r="C26997" s="90"/>
    </row>
    <row r="26998">
      <c r="A26998" s="101"/>
      <c r="B26998" s="90"/>
      <c r="C26998" s="90"/>
    </row>
    <row r="26999">
      <c r="A26999" s="101"/>
      <c r="B26999" s="90"/>
      <c r="C26999" s="90"/>
    </row>
    <row r="27000">
      <c r="A27000" s="101"/>
      <c r="B27000" s="90"/>
      <c r="C27000" s="90"/>
    </row>
    <row r="27001">
      <c r="A27001" s="101"/>
      <c r="B27001" s="90"/>
      <c r="C27001" s="90"/>
    </row>
    <row r="27002">
      <c r="A27002" s="101"/>
      <c r="B27002" s="90"/>
      <c r="C27002" s="90"/>
    </row>
    <row r="27003">
      <c r="A27003" s="101"/>
      <c r="B27003" s="90"/>
      <c r="C27003" s="90"/>
    </row>
    <row r="27004">
      <c r="A27004" s="101"/>
      <c r="B27004" s="90"/>
      <c r="C27004" s="90"/>
    </row>
    <row r="27005">
      <c r="A27005" s="101"/>
      <c r="B27005" s="90"/>
      <c r="C27005" s="90"/>
    </row>
    <row r="27006">
      <c r="A27006" s="101"/>
      <c r="B27006" s="90"/>
      <c r="C27006" s="90"/>
    </row>
    <row r="27007">
      <c r="A27007" s="101"/>
      <c r="B27007" s="90"/>
      <c r="C27007" s="90"/>
    </row>
    <row r="27008">
      <c r="A27008" s="101"/>
      <c r="B27008" s="90"/>
      <c r="C27008" s="90"/>
    </row>
    <row r="27009">
      <c r="A27009" s="101"/>
      <c r="B27009" s="90"/>
      <c r="C27009" s="90"/>
    </row>
    <row r="27010">
      <c r="A27010" s="101"/>
      <c r="B27010" s="90"/>
      <c r="C27010" s="90"/>
    </row>
    <row r="27011">
      <c r="A27011" s="101"/>
      <c r="B27011" s="90"/>
      <c r="C27011" s="90"/>
    </row>
    <row r="27012">
      <c r="A27012" s="101"/>
      <c r="B27012" s="90"/>
      <c r="C27012" s="90"/>
    </row>
    <row r="27013">
      <c r="A27013" s="101"/>
      <c r="B27013" s="90"/>
      <c r="C27013" s="90"/>
    </row>
    <row r="27014">
      <c r="A27014" s="101"/>
      <c r="B27014" s="90"/>
      <c r="C27014" s="90"/>
    </row>
    <row r="27015">
      <c r="A27015" s="101"/>
      <c r="B27015" s="90"/>
      <c r="C27015" s="90"/>
    </row>
    <row r="27016">
      <c r="A27016" s="101"/>
      <c r="B27016" s="90"/>
      <c r="C27016" s="90"/>
    </row>
    <row r="27017">
      <c r="A27017" s="101"/>
      <c r="B27017" s="90"/>
      <c r="C27017" s="90"/>
    </row>
    <row r="27018">
      <c r="A27018" s="101"/>
      <c r="B27018" s="90"/>
      <c r="C27018" s="90"/>
    </row>
    <row r="27019">
      <c r="A27019" s="101"/>
      <c r="B27019" s="90"/>
      <c r="C27019" s="90"/>
    </row>
    <row r="27020">
      <c r="A27020" s="101"/>
      <c r="B27020" s="90"/>
      <c r="C27020" s="90"/>
    </row>
    <row r="27021">
      <c r="A27021" s="101"/>
      <c r="B27021" s="90"/>
      <c r="C27021" s="90"/>
    </row>
    <row r="27022">
      <c r="A27022" s="101"/>
      <c r="B27022" s="90"/>
      <c r="C27022" s="90"/>
    </row>
    <row r="27023">
      <c r="A27023" s="101"/>
      <c r="B27023" s="90"/>
      <c r="C27023" s="90"/>
    </row>
    <row r="27024">
      <c r="A27024" s="101"/>
      <c r="B27024" s="90"/>
      <c r="C27024" s="90"/>
    </row>
    <row r="27025">
      <c r="A27025" s="101"/>
      <c r="B27025" s="90"/>
      <c r="C27025" s="90"/>
    </row>
    <row r="27026">
      <c r="A27026" s="101"/>
      <c r="B27026" s="90"/>
      <c r="C27026" s="90"/>
    </row>
    <row r="27027">
      <c r="A27027" s="101"/>
      <c r="B27027" s="90"/>
      <c r="C27027" s="90"/>
    </row>
    <row r="27028">
      <c r="A27028" s="101"/>
      <c r="B27028" s="90"/>
      <c r="C27028" s="90"/>
    </row>
    <row r="27029">
      <c r="A27029" s="101"/>
      <c r="B27029" s="90"/>
      <c r="C27029" s="90"/>
    </row>
    <row r="27030">
      <c r="A27030" s="101"/>
      <c r="B27030" s="90"/>
      <c r="C27030" s="90"/>
    </row>
    <row r="27031">
      <c r="A27031" s="101"/>
      <c r="B27031" s="90"/>
      <c r="C27031" s="90"/>
    </row>
    <row r="27032">
      <c r="A27032" s="101"/>
      <c r="B27032" s="90"/>
      <c r="C27032" s="90"/>
    </row>
    <row r="27033">
      <c r="A27033" s="101"/>
      <c r="B27033" s="90"/>
      <c r="C27033" s="90"/>
    </row>
    <row r="27034">
      <c r="A27034" s="101"/>
      <c r="B27034" s="90"/>
      <c r="C27034" s="90"/>
    </row>
    <row r="27035">
      <c r="A27035" s="101"/>
      <c r="B27035" s="90"/>
      <c r="C27035" s="90"/>
    </row>
    <row r="27036">
      <c r="A27036" s="101"/>
      <c r="B27036" s="90"/>
      <c r="C27036" s="90"/>
    </row>
    <row r="27037">
      <c r="A27037" s="101"/>
      <c r="B27037" s="90"/>
      <c r="C27037" s="90"/>
    </row>
    <row r="27038">
      <c r="A27038" s="101"/>
      <c r="B27038" s="90"/>
      <c r="C27038" s="90"/>
    </row>
    <row r="27039">
      <c r="A27039" s="101"/>
      <c r="B27039" s="90"/>
      <c r="C27039" s="90"/>
    </row>
    <row r="27040">
      <c r="A27040" s="101"/>
      <c r="B27040" s="90"/>
      <c r="C27040" s="90"/>
    </row>
    <row r="27041">
      <c r="A27041" s="101"/>
      <c r="B27041" s="90"/>
      <c r="C27041" s="90"/>
    </row>
    <row r="27042">
      <c r="A27042" s="101"/>
      <c r="B27042" s="90"/>
      <c r="C27042" s="90"/>
    </row>
    <row r="27043">
      <c r="A27043" s="101"/>
      <c r="B27043" s="90"/>
      <c r="C27043" s="90"/>
    </row>
    <row r="27044">
      <c r="A27044" s="101"/>
      <c r="B27044" s="90"/>
      <c r="C27044" s="90"/>
    </row>
    <row r="27045">
      <c r="A27045" s="101"/>
      <c r="B27045" s="90"/>
      <c r="C27045" s="90"/>
    </row>
    <row r="27046">
      <c r="A27046" s="101"/>
      <c r="B27046" s="90"/>
      <c r="C27046" s="90"/>
    </row>
    <row r="27047">
      <c r="A27047" s="101"/>
      <c r="B27047" s="90"/>
      <c r="C27047" s="90"/>
    </row>
    <row r="27048">
      <c r="A27048" s="101"/>
      <c r="B27048" s="90"/>
      <c r="C27048" s="90"/>
    </row>
    <row r="27049">
      <c r="A27049" s="101"/>
      <c r="B27049" s="90"/>
      <c r="C27049" s="90"/>
    </row>
    <row r="27050">
      <c r="A27050" s="101"/>
      <c r="B27050" s="90"/>
      <c r="C27050" s="90"/>
    </row>
    <row r="27051">
      <c r="A27051" s="101"/>
      <c r="B27051" s="90"/>
      <c r="C27051" s="90"/>
    </row>
    <row r="27052">
      <c r="A27052" s="101"/>
      <c r="B27052" s="90"/>
      <c r="C27052" s="90"/>
    </row>
    <row r="27053">
      <c r="A27053" s="101"/>
      <c r="B27053" s="90"/>
      <c r="C27053" s="90"/>
    </row>
    <row r="27054">
      <c r="A27054" s="101"/>
      <c r="B27054" s="90"/>
      <c r="C27054" s="90"/>
    </row>
    <row r="27055">
      <c r="A27055" s="101"/>
      <c r="B27055" s="90"/>
      <c r="C27055" s="90"/>
    </row>
    <row r="27056">
      <c r="A27056" s="101"/>
      <c r="B27056" s="90"/>
      <c r="C27056" s="90"/>
    </row>
    <row r="27057">
      <c r="A27057" s="101"/>
      <c r="B27057" s="90"/>
      <c r="C27057" s="90"/>
    </row>
    <row r="27058">
      <c r="A27058" s="101"/>
      <c r="B27058" s="90"/>
      <c r="C27058" s="90"/>
    </row>
    <row r="27059">
      <c r="A27059" s="101"/>
      <c r="B27059" s="90"/>
      <c r="C27059" s="90"/>
    </row>
    <row r="27060">
      <c r="A27060" s="101"/>
      <c r="B27060" s="90"/>
      <c r="C27060" s="90"/>
    </row>
    <row r="27061">
      <c r="A27061" s="101"/>
      <c r="B27061" s="90"/>
      <c r="C27061" s="90"/>
    </row>
    <row r="27062">
      <c r="A27062" s="101"/>
      <c r="B27062" s="90"/>
      <c r="C27062" s="90"/>
    </row>
    <row r="27063">
      <c r="A27063" s="101"/>
      <c r="B27063" s="90"/>
      <c r="C27063" s="90"/>
    </row>
    <row r="27064">
      <c r="A27064" s="101"/>
      <c r="B27064" s="90"/>
      <c r="C27064" s="90"/>
    </row>
    <row r="27065">
      <c r="A27065" s="101"/>
      <c r="B27065" s="90"/>
      <c r="C27065" s="90"/>
    </row>
    <row r="27066">
      <c r="A27066" s="101"/>
      <c r="B27066" s="90"/>
      <c r="C27066" s="90"/>
    </row>
    <row r="27067">
      <c r="A27067" s="101"/>
      <c r="B27067" s="90"/>
      <c r="C27067" s="90"/>
    </row>
    <row r="27068">
      <c r="A27068" s="101"/>
      <c r="B27068" s="90"/>
      <c r="C27068" s="90"/>
    </row>
    <row r="27069">
      <c r="A27069" s="101"/>
      <c r="B27069" s="90"/>
      <c r="C27069" s="90"/>
    </row>
    <row r="27070">
      <c r="A27070" s="101"/>
      <c r="B27070" s="90"/>
      <c r="C27070" s="90"/>
    </row>
    <row r="27071">
      <c r="A27071" s="101"/>
      <c r="B27071" s="90"/>
      <c r="C27071" s="90"/>
    </row>
    <row r="27072">
      <c r="A27072" s="101"/>
      <c r="B27072" s="90"/>
      <c r="C27072" s="90"/>
    </row>
    <row r="27073">
      <c r="A27073" s="101"/>
      <c r="B27073" s="90"/>
      <c r="C27073" s="90"/>
    </row>
    <row r="27074">
      <c r="A27074" s="101"/>
      <c r="B27074" s="90"/>
      <c r="C27074" s="90"/>
    </row>
    <row r="27075">
      <c r="A27075" s="101"/>
      <c r="B27075" s="90"/>
      <c r="C27075" s="90"/>
    </row>
    <row r="27076">
      <c r="A27076" s="101"/>
      <c r="B27076" s="90"/>
      <c r="C27076" s="90"/>
    </row>
    <row r="27077">
      <c r="A27077" s="101"/>
      <c r="B27077" s="90"/>
      <c r="C27077" s="90"/>
    </row>
    <row r="27078">
      <c r="A27078" s="101"/>
      <c r="B27078" s="90"/>
      <c r="C27078" s="90"/>
    </row>
    <row r="27079">
      <c r="A27079" s="101"/>
      <c r="B27079" s="90"/>
      <c r="C27079" s="90"/>
    </row>
    <row r="27080">
      <c r="A27080" s="101"/>
      <c r="B27080" s="90"/>
      <c r="C27080" s="90"/>
    </row>
    <row r="27081">
      <c r="A27081" s="101"/>
      <c r="B27081" s="90"/>
      <c r="C27081" s="90"/>
    </row>
    <row r="27082">
      <c r="A27082" s="101"/>
      <c r="B27082" s="90"/>
      <c r="C27082" s="90"/>
    </row>
    <row r="27083">
      <c r="A27083" s="101"/>
      <c r="B27083" s="90"/>
      <c r="C27083" s="90"/>
    </row>
    <row r="27084">
      <c r="A27084" s="101"/>
      <c r="B27084" s="90"/>
      <c r="C27084" s="90"/>
    </row>
    <row r="27085">
      <c r="A27085" s="101"/>
      <c r="B27085" s="90"/>
      <c r="C27085" s="90"/>
    </row>
    <row r="27086">
      <c r="A27086" s="101"/>
      <c r="B27086" s="90"/>
      <c r="C27086" s="90"/>
    </row>
    <row r="27087">
      <c r="A27087" s="101"/>
      <c r="B27087" s="90"/>
      <c r="C27087" s="90"/>
    </row>
    <row r="27088">
      <c r="A27088" s="101"/>
      <c r="B27088" s="90"/>
      <c r="C27088" s="90"/>
    </row>
    <row r="27089">
      <c r="A27089" s="101"/>
      <c r="B27089" s="90"/>
      <c r="C27089" s="90"/>
    </row>
    <row r="27090">
      <c r="A27090" s="101"/>
      <c r="B27090" s="90"/>
      <c r="C27090" s="90"/>
    </row>
    <row r="27091">
      <c r="A27091" s="101"/>
      <c r="B27091" s="90"/>
      <c r="C27091" s="90"/>
    </row>
    <row r="27092">
      <c r="A27092" s="101"/>
      <c r="B27092" s="90"/>
      <c r="C27092" s="90"/>
    </row>
    <row r="27093">
      <c r="A27093" s="101"/>
      <c r="B27093" s="90"/>
      <c r="C27093" s="90"/>
    </row>
    <row r="27094">
      <c r="A27094" s="101"/>
      <c r="B27094" s="90"/>
      <c r="C27094" s="90"/>
    </row>
    <row r="27095">
      <c r="A27095" s="101"/>
      <c r="B27095" s="90"/>
      <c r="C27095" s="90"/>
    </row>
    <row r="27096">
      <c r="A27096" s="101"/>
      <c r="B27096" s="90"/>
      <c r="C27096" s="90"/>
    </row>
    <row r="27097">
      <c r="A27097" s="101"/>
      <c r="B27097" s="90"/>
      <c r="C27097" s="90"/>
    </row>
    <row r="27098">
      <c r="A27098" s="101"/>
      <c r="B27098" s="90"/>
      <c r="C27098" s="90"/>
    </row>
    <row r="27099">
      <c r="A27099" s="101"/>
      <c r="B27099" s="90"/>
      <c r="C27099" s="90"/>
    </row>
    <row r="27100">
      <c r="A27100" s="101"/>
      <c r="B27100" s="90"/>
      <c r="C27100" s="90"/>
    </row>
    <row r="27101">
      <c r="A27101" s="101"/>
      <c r="B27101" s="90"/>
      <c r="C27101" s="90"/>
    </row>
    <row r="27102">
      <c r="A27102" s="101"/>
      <c r="B27102" s="90"/>
      <c r="C27102" s="90"/>
    </row>
    <row r="27103">
      <c r="A27103" s="101"/>
      <c r="B27103" s="90"/>
      <c r="C27103" s="90"/>
    </row>
    <row r="27104">
      <c r="A27104" s="101"/>
      <c r="B27104" s="90"/>
      <c r="C27104" s="90"/>
    </row>
    <row r="27105">
      <c r="A27105" s="101"/>
      <c r="B27105" s="90"/>
      <c r="C27105" s="90"/>
    </row>
    <row r="27106">
      <c r="A27106" s="101"/>
      <c r="B27106" s="90"/>
      <c r="C27106" s="90"/>
    </row>
    <row r="27107">
      <c r="A27107" s="101"/>
      <c r="B27107" s="90"/>
      <c r="C27107" s="90"/>
    </row>
    <row r="27108">
      <c r="A27108" s="101"/>
      <c r="B27108" s="90"/>
      <c r="C27108" s="90"/>
    </row>
    <row r="27109">
      <c r="A27109" s="101"/>
      <c r="B27109" s="90"/>
      <c r="C27109" s="90"/>
    </row>
    <row r="27110">
      <c r="A27110" s="101"/>
      <c r="B27110" s="90"/>
      <c r="C27110" s="90"/>
    </row>
    <row r="27111">
      <c r="A27111" s="101"/>
      <c r="B27111" s="90"/>
      <c r="C27111" s="90"/>
    </row>
    <row r="27112">
      <c r="A27112" s="101"/>
      <c r="B27112" s="90"/>
      <c r="C27112" s="90"/>
    </row>
    <row r="27113">
      <c r="A27113" s="101"/>
      <c r="B27113" s="90"/>
      <c r="C27113" s="90"/>
    </row>
    <row r="27114">
      <c r="A27114" s="101"/>
      <c r="B27114" s="90"/>
      <c r="C27114" s="90"/>
    </row>
    <row r="27115">
      <c r="A27115" s="101"/>
      <c r="B27115" s="90"/>
      <c r="C27115" s="90"/>
    </row>
    <row r="27116">
      <c r="A27116" s="101"/>
      <c r="B27116" s="90"/>
      <c r="C27116" s="90"/>
    </row>
    <row r="27117">
      <c r="A27117" s="101"/>
      <c r="B27117" s="90"/>
      <c r="C27117" s="90"/>
    </row>
    <row r="27118">
      <c r="A27118" s="101"/>
      <c r="B27118" s="90"/>
      <c r="C27118" s="90"/>
    </row>
    <row r="27119">
      <c r="A27119" s="101"/>
      <c r="B27119" s="90"/>
      <c r="C27119" s="90"/>
    </row>
    <row r="27120">
      <c r="A27120" s="101"/>
      <c r="B27120" s="90"/>
      <c r="C27120" s="90"/>
    </row>
    <row r="27121">
      <c r="A27121" s="101"/>
      <c r="B27121" s="90"/>
      <c r="C27121" s="90"/>
    </row>
    <row r="27122">
      <c r="A27122" s="101"/>
      <c r="B27122" s="90"/>
      <c r="C27122" s="90"/>
    </row>
    <row r="27123">
      <c r="A27123" s="101"/>
      <c r="B27123" s="90"/>
      <c r="C27123" s="90"/>
    </row>
    <row r="27124">
      <c r="A27124" s="101"/>
      <c r="B27124" s="90"/>
      <c r="C27124" s="90"/>
    </row>
    <row r="27125">
      <c r="A27125" s="101"/>
      <c r="B27125" s="90"/>
      <c r="C27125" s="90"/>
    </row>
    <row r="27126">
      <c r="A27126" s="101"/>
      <c r="B27126" s="90"/>
      <c r="C27126" s="90"/>
    </row>
    <row r="27127">
      <c r="A27127" s="101"/>
      <c r="B27127" s="90"/>
      <c r="C27127" s="90"/>
    </row>
    <row r="27128">
      <c r="A27128" s="101"/>
      <c r="B27128" s="90"/>
      <c r="C27128" s="90"/>
    </row>
    <row r="27129">
      <c r="A27129" s="101"/>
      <c r="B27129" s="90"/>
      <c r="C27129" s="90"/>
    </row>
    <row r="27130">
      <c r="A27130" s="101"/>
      <c r="B27130" s="90"/>
      <c r="C27130" s="90"/>
    </row>
    <row r="27131">
      <c r="A27131" s="101"/>
      <c r="B27131" s="90"/>
      <c r="C27131" s="90"/>
    </row>
    <row r="27132">
      <c r="A27132" s="101"/>
      <c r="B27132" s="90"/>
      <c r="C27132" s="90"/>
    </row>
    <row r="27133">
      <c r="A27133" s="101"/>
      <c r="B27133" s="90"/>
      <c r="C27133" s="90"/>
    </row>
    <row r="27134">
      <c r="A27134" s="101"/>
      <c r="B27134" s="90"/>
      <c r="C27134" s="90"/>
    </row>
    <row r="27135">
      <c r="A27135" s="101"/>
      <c r="B27135" s="90"/>
      <c r="C27135" s="90"/>
    </row>
    <row r="27136">
      <c r="A27136" s="101"/>
      <c r="B27136" s="90"/>
      <c r="C27136" s="90"/>
    </row>
    <row r="27137">
      <c r="A27137" s="101"/>
      <c r="B27137" s="90"/>
      <c r="C27137" s="90"/>
    </row>
    <row r="27138">
      <c r="A27138" s="101"/>
      <c r="B27138" s="90"/>
      <c r="C27138" s="90"/>
    </row>
    <row r="27139">
      <c r="A27139" s="101"/>
      <c r="B27139" s="90"/>
      <c r="C27139" s="90"/>
    </row>
    <row r="27140">
      <c r="A27140" s="101"/>
      <c r="B27140" s="90"/>
      <c r="C27140" s="90"/>
    </row>
    <row r="27141">
      <c r="A27141" s="101"/>
      <c r="B27141" s="90"/>
      <c r="C27141" s="90"/>
    </row>
    <row r="27142">
      <c r="A27142" s="101"/>
      <c r="B27142" s="90"/>
      <c r="C27142" s="90"/>
    </row>
    <row r="27143">
      <c r="A27143" s="101"/>
      <c r="B27143" s="90"/>
      <c r="C27143" s="90"/>
    </row>
    <row r="27144">
      <c r="A27144" s="101"/>
      <c r="B27144" s="90"/>
      <c r="C27144" s="90"/>
    </row>
    <row r="27145">
      <c r="A27145" s="101"/>
      <c r="B27145" s="90"/>
      <c r="C27145" s="90"/>
    </row>
    <row r="27146">
      <c r="A27146" s="101"/>
      <c r="B27146" s="90"/>
      <c r="C27146" s="90"/>
    </row>
    <row r="27147">
      <c r="A27147" s="101"/>
      <c r="B27147" s="90"/>
      <c r="C27147" s="90"/>
    </row>
    <row r="27148">
      <c r="A27148" s="101"/>
      <c r="B27148" s="90"/>
      <c r="C27148" s="90"/>
    </row>
    <row r="27149">
      <c r="A27149" s="101"/>
      <c r="B27149" s="90"/>
      <c r="C27149" s="90"/>
    </row>
    <row r="27150">
      <c r="A27150" s="101"/>
      <c r="B27150" s="90"/>
      <c r="C27150" s="90"/>
    </row>
    <row r="27151">
      <c r="A27151" s="101"/>
      <c r="B27151" s="90"/>
      <c r="C27151" s="90"/>
    </row>
    <row r="27152">
      <c r="A27152" s="101"/>
      <c r="B27152" s="90"/>
      <c r="C27152" s="90"/>
    </row>
    <row r="27153">
      <c r="A27153" s="101"/>
      <c r="B27153" s="90"/>
      <c r="C27153" s="90"/>
    </row>
    <row r="27154">
      <c r="A27154" s="101"/>
      <c r="B27154" s="90"/>
      <c r="C27154" s="90"/>
    </row>
    <row r="27155">
      <c r="A27155" s="101"/>
      <c r="B27155" s="90"/>
      <c r="C27155" s="90"/>
    </row>
    <row r="27156">
      <c r="A27156" s="101"/>
      <c r="B27156" s="90"/>
      <c r="C27156" s="90"/>
    </row>
    <row r="27157">
      <c r="A27157" s="101"/>
      <c r="B27157" s="90"/>
      <c r="C27157" s="90"/>
    </row>
    <row r="27158">
      <c r="A27158" s="101"/>
      <c r="B27158" s="90"/>
      <c r="C27158" s="90"/>
    </row>
    <row r="27159">
      <c r="A27159" s="101"/>
      <c r="B27159" s="90"/>
      <c r="C27159" s="90"/>
    </row>
    <row r="27160">
      <c r="A27160" s="101"/>
      <c r="B27160" s="90"/>
      <c r="C27160" s="90"/>
    </row>
    <row r="27161">
      <c r="A27161" s="101"/>
      <c r="B27161" s="90"/>
      <c r="C27161" s="90"/>
    </row>
    <row r="27162">
      <c r="A27162" s="101"/>
      <c r="B27162" s="90"/>
      <c r="C27162" s="90"/>
    </row>
    <row r="27163">
      <c r="A27163" s="101"/>
      <c r="B27163" s="90"/>
      <c r="C27163" s="90"/>
    </row>
    <row r="27164">
      <c r="A27164" s="101"/>
      <c r="B27164" s="90"/>
      <c r="C27164" s="90"/>
    </row>
    <row r="27165">
      <c r="A27165" s="101"/>
      <c r="B27165" s="90"/>
      <c r="C27165" s="90"/>
    </row>
    <row r="27166">
      <c r="A27166" s="101"/>
      <c r="B27166" s="90"/>
      <c r="C27166" s="90"/>
    </row>
    <row r="27167">
      <c r="A27167" s="101"/>
      <c r="B27167" s="90"/>
      <c r="C27167" s="90"/>
    </row>
    <row r="27168">
      <c r="A27168" s="101"/>
      <c r="B27168" s="90"/>
      <c r="C27168" s="90"/>
    </row>
    <row r="27169">
      <c r="A27169" s="101"/>
      <c r="B27169" s="90"/>
      <c r="C27169" s="90"/>
    </row>
    <row r="27170">
      <c r="A27170" s="101"/>
      <c r="B27170" s="90"/>
      <c r="C27170" s="90"/>
    </row>
    <row r="27171">
      <c r="A27171" s="101"/>
      <c r="B27171" s="90"/>
      <c r="C27171" s="90"/>
    </row>
    <row r="27172">
      <c r="A27172" s="101"/>
      <c r="B27172" s="90"/>
      <c r="C27172" s="90"/>
    </row>
    <row r="27173">
      <c r="A27173" s="101"/>
      <c r="B27173" s="90"/>
      <c r="C27173" s="90"/>
    </row>
    <row r="27174">
      <c r="A27174" s="101"/>
      <c r="B27174" s="90"/>
      <c r="C27174" s="90"/>
    </row>
    <row r="27175">
      <c r="A27175" s="101"/>
      <c r="B27175" s="90"/>
      <c r="C27175" s="90"/>
    </row>
    <row r="27176">
      <c r="A27176" s="101"/>
      <c r="B27176" s="90"/>
      <c r="C27176" s="90"/>
    </row>
    <row r="27177">
      <c r="A27177" s="101"/>
      <c r="B27177" s="90"/>
      <c r="C27177" s="90"/>
    </row>
    <row r="27178">
      <c r="A27178" s="101"/>
      <c r="B27178" s="90"/>
      <c r="C27178" s="90"/>
    </row>
    <row r="27179">
      <c r="A27179" s="101"/>
      <c r="B27179" s="90"/>
      <c r="C27179" s="90"/>
    </row>
    <row r="27180">
      <c r="A27180" s="101"/>
      <c r="B27180" s="90"/>
      <c r="C27180" s="90"/>
    </row>
    <row r="27181">
      <c r="A27181" s="101"/>
      <c r="B27181" s="90"/>
      <c r="C27181" s="90"/>
    </row>
    <row r="27182">
      <c r="A27182" s="101"/>
      <c r="B27182" s="90"/>
      <c r="C27182" s="90"/>
    </row>
    <row r="27183">
      <c r="A27183" s="101"/>
      <c r="B27183" s="90"/>
      <c r="C27183" s="90"/>
    </row>
    <row r="27184">
      <c r="A27184" s="101"/>
      <c r="B27184" s="90"/>
      <c r="C27184" s="90"/>
    </row>
    <row r="27185">
      <c r="A27185" s="101"/>
      <c r="B27185" s="90"/>
      <c r="C27185" s="90"/>
    </row>
    <row r="27186">
      <c r="A27186" s="101"/>
      <c r="B27186" s="90"/>
      <c r="C27186" s="90"/>
    </row>
    <row r="27187">
      <c r="A27187" s="101"/>
      <c r="B27187" s="90"/>
      <c r="C27187" s="90"/>
    </row>
    <row r="27188">
      <c r="A27188" s="101"/>
      <c r="B27188" s="90"/>
      <c r="C27188" s="90"/>
    </row>
    <row r="27189">
      <c r="A27189" s="101"/>
      <c r="B27189" s="90"/>
      <c r="C27189" s="90"/>
    </row>
    <row r="27190">
      <c r="A27190" s="101"/>
      <c r="B27190" s="90"/>
      <c r="C27190" s="90"/>
    </row>
    <row r="27191">
      <c r="A27191" s="101"/>
      <c r="B27191" s="90"/>
      <c r="C27191" s="90"/>
    </row>
    <row r="27192">
      <c r="A27192" s="101"/>
      <c r="B27192" s="90"/>
      <c r="C27192" s="90"/>
    </row>
    <row r="27193">
      <c r="A27193" s="101"/>
      <c r="B27193" s="90"/>
      <c r="C27193" s="90"/>
    </row>
    <row r="27194">
      <c r="A27194" s="101"/>
      <c r="B27194" s="90"/>
      <c r="C27194" s="90"/>
    </row>
    <row r="27195">
      <c r="A27195" s="101"/>
      <c r="B27195" s="90"/>
      <c r="C27195" s="90"/>
    </row>
    <row r="27196">
      <c r="A27196" s="101"/>
      <c r="B27196" s="90"/>
      <c r="C27196" s="90"/>
    </row>
    <row r="27197">
      <c r="A27197" s="101"/>
      <c r="B27197" s="90"/>
      <c r="C27197" s="90"/>
    </row>
    <row r="27198">
      <c r="A27198" s="101"/>
      <c r="B27198" s="90"/>
      <c r="C27198" s="90"/>
    </row>
    <row r="27199">
      <c r="A27199" s="101"/>
      <c r="B27199" s="90"/>
      <c r="C27199" s="90"/>
    </row>
    <row r="27200">
      <c r="A27200" s="101"/>
      <c r="B27200" s="90"/>
      <c r="C27200" s="90"/>
    </row>
    <row r="27201">
      <c r="A27201" s="101"/>
      <c r="B27201" s="90"/>
      <c r="C27201" s="90"/>
    </row>
    <row r="27202">
      <c r="A27202" s="101"/>
      <c r="B27202" s="90"/>
      <c r="C27202" s="90"/>
    </row>
    <row r="27203">
      <c r="A27203" s="101"/>
      <c r="B27203" s="90"/>
      <c r="C27203" s="90"/>
    </row>
    <row r="27204">
      <c r="A27204" s="101"/>
      <c r="B27204" s="90"/>
      <c r="C27204" s="90"/>
    </row>
    <row r="27205">
      <c r="A27205" s="101"/>
      <c r="B27205" s="90"/>
      <c r="C27205" s="90"/>
    </row>
    <row r="27206">
      <c r="A27206" s="101"/>
      <c r="B27206" s="90"/>
      <c r="C27206" s="90"/>
    </row>
    <row r="27207">
      <c r="A27207" s="101"/>
      <c r="B27207" s="90"/>
      <c r="C27207" s="90"/>
    </row>
    <row r="27208">
      <c r="A27208" s="101"/>
      <c r="B27208" s="90"/>
      <c r="C27208" s="90"/>
    </row>
    <row r="27209">
      <c r="A27209" s="101"/>
      <c r="B27209" s="90"/>
      <c r="C27209" s="90"/>
    </row>
    <row r="27210">
      <c r="A27210" s="101"/>
      <c r="B27210" s="90"/>
      <c r="C27210" s="90"/>
    </row>
    <row r="27211">
      <c r="A27211" s="101"/>
      <c r="B27211" s="90"/>
      <c r="C27211" s="90"/>
    </row>
    <row r="27212">
      <c r="A27212" s="101"/>
      <c r="B27212" s="90"/>
      <c r="C27212" s="90"/>
    </row>
    <row r="27213">
      <c r="A27213" s="101"/>
      <c r="B27213" s="90"/>
      <c r="C27213" s="90"/>
    </row>
    <row r="27214">
      <c r="A27214" s="101"/>
      <c r="B27214" s="90"/>
      <c r="C27214" s="90"/>
    </row>
    <row r="27215">
      <c r="A27215" s="101"/>
      <c r="B27215" s="90"/>
      <c r="C27215" s="90"/>
    </row>
    <row r="27216">
      <c r="A27216" s="101"/>
      <c r="B27216" s="90"/>
      <c r="C27216" s="90"/>
    </row>
    <row r="27217">
      <c r="A27217" s="101"/>
      <c r="B27217" s="90"/>
      <c r="C27217" s="90"/>
    </row>
    <row r="27218">
      <c r="A27218" s="101"/>
      <c r="B27218" s="90"/>
      <c r="C27218" s="90"/>
    </row>
    <row r="27219">
      <c r="A27219" s="101"/>
      <c r="B27219" s="90"/>
      <c r="C27219" s="90"/>
    </row>
    <row r="27220">
      <c r="A27220" s="101"/>
      <c r="B27220" s="90"/>
      <c r="C27220" s="90"/>
    </row>
    <row r="27221">
      <c r="A27221" s="101"/>
      <c r="B27221" s="90"/>
      <c r="C27221" s="90"/>
    </row>
    <row r="27222">
      <c r="A27222" s="101"/>
      <c r="B27222" s="90"/>
      <c r="C27222" s="90"/>
    </row>
    <row r="27223">
      <c r="A27223" s="101"/>
      <c r="B27223" s="90"/>
      <c r="C27223" s="90"/>
    </row>
    <row r="27224">
      <c r="A27224" s="101"/>
      <c r="B27224" s="90"/>
      <c r="C27224" s="90"/>
    </row>
    <row r="27225">
      <c r="A27225" s="101"/>
      <c r="B27225" s="90"/>
      <c r="C27225" s="90"/>
    </row>
    <row r="27226">
      <c r="A27226" s="101"/>
      <c r="B27226" s="90"/>
      <c r="C27226" s="90"/>
    </row>
    <row r="27227">
      <c r="A27227" s="101"/>
      <c r="B27227" s="90"/>
      <c r="C27227" s="90"/>
    </row>
    <row r="27228">
      <c r="A27228" s="101"/>
      <c r="B27228" s="90"/>
      <c r="C27228" s="90"/>
    </row>
    <row r="27229">
      <c r="A27229" s="101"/>
      <c r="B27229" s="90"/>
      <c r="C27229" s="90"/>
    </row>
    <row r="27230">
      <c r="A27230" s="101"/>
      <c r="B27230" s="90"/>
      <c r="C27230" s="90"/>
    </row>
    <row r="27231">
      <c r="A27231" s="101"/>
      <c r="B27231" s="90"/>
      <c r="C27231" s="90"/>
    </row>
    <row r="27232">
      <c r="A27232" s="101"/>
      <c r="B27232" s="90"/>
      <c r="C27232" s="90"/>
    </row>
    <row r="27233">
      <c r="A27233" s="101"/>
      <c r="B27233" s="90"/>
      <c r="C27233" s="90"/>
    </row>
    <row r="27234">
      <c r="A27234" s="101"/>
      <c r="B27234" s="90"/>
      <c r="C27234" s="90"/>
    </row>
    <row r="27235">
      <c r="A27235" s="101"/>
      <c r="B27235" s="90"/>
      <c r="C27235" s="90"/>
    </row>
    <row r="27236">
      <c r="A27236" s="101"/>
      <c r="B27236" s="90"/>
      <c r="C27236" s="90"/>
    </row>
    <row r="27237">
      <c r="A27237" s="101"/>
      <c r="B27237" s="90"/>
      <c r="C27237" s="90"/>
    </row>
    <row r="27238">
      <c r="A27238" s="101"/>
      <c r="B27238" s="90"/>
      <c r="C27238" s="90"/>
    </row>
    <row r="27239">
      <c r="A27239" s="101"/>
      <c r="B27239" s="90"/>
      <c r="C27239" s="90"/>
    </row>
    <row r="27240">
      <c r="A27240" s="101"/>
      <c r="B27240" s="90"/>
      <c r="C27240" s="90"/>
    </row>
    <row r="27241">
      <c r="A27241" s="101"/>
      <c r="B27241" s="90"/>
      <c r="C27241" s="90"/>
    </row>
    <row r="27242">
      <c r="A27242" s="101"/>
      <c r="B27242" s="90"/>
      <c r="C27242" s="90"/>
    </row>
    <row r="27243">
      <c r="A27243" s="101"/>
      <c r="B27243" s="90"/>
      <c r="C27243" s="90"/>
    </row>
    <row r="27244">
      <c r="A27244" s="101"/>
      <c r="B27244" s="90"/>
      <c r="C27244" s="90"/>
    </row>
    <row r="27245">
      <c r="A27245" s="101"/>
      <c r="B27245" s="90"/>
      <c r="C27245" s="90"/>
    </row>
    <row r="27246">
      <c r="A27246" s="101"/>
      <c r="B27246" s="90"/>
      <c r="C27246" s="90"/>
    </row>
    <row r="27247">
      <c r="A27247" s="101"/>
      <c r="B27247" s="90"/>
      <c r="C27247" s="90"/>
    </row>
    <row r="27248">
      <c r="A27248" s="101"/>
      <c r="B27248" s="90"/>
      <c r="C27248" s="90"/>
    </row>
    <row r="27249">
      <c r="A27249" s="101"/>
      <c r="B27249" s="90"/>
      <c r="C27249" s="90"/>
    </row>
    <row r="27250">
      <c r="A27250" s="101"/>
      <c r="B27250" s="90"/>
      <c r="C27250" s="90"/>
    </row>
    <row r="27251">
      <c r="A27251" s="101"/>
      <c r="B27251" s="90"/>
      <c r="C27251" s="90"/>
    </row>
    <row r="27252">
      <c r="A27252" s="101"/>
      <c r="B27252" s="90"/>
      <c r="C27252" s="90"/>
    </row>
    <row r="27253">
      <c r="A27253" s="101"/>
      <c r="B27253" s="90"/>
      <c r="C27253" s="90"/>
    </row>
    <row r="27254">
      <c r="A27254" s="101"/>
      <c r="B27254" s="90"/>
      <c r="C27254" s="90"/>
    </row>
    <row r="27255">
      <c r="A27255" s="101"/>
      <c r="B27255" s="90"/>
      <c r="C27255" s="90"/>
    </row>
    <row r="27256">
      <c r="A27256" s="101"/>
      <c r="B27256" s="90"/>
      <c r="C27256" s="90"/>
    </row>
    <row r="27257">
      <c r="A27257" s="101"/>
      <c r="B27257" s="90"/>
      <c r="C27257" s="90"/>
    </row>
    <row r="27258">
      <c r="A27258" s="101"/>
      <c r="B27258" s="90"/>
      <c r="C27258" s="90"/>
    </row>
    <row r="27259">
      <c r="A27259" s="101"/>
      <c r="B27259" s="90"/>
      <c r="C27259" s="90"/>
    </row>
    <row r="27260">
      <c r="A27260" s="101"/>
      <c r="B27260" s="90"/>
      <c r="C27260" s="90"/>
    </row>
    <row r="27261">
      <c r="A27261" s="101"/>
      <c r="B27261" s="90"/>
      <c r="C27261" s="90"/>
    </row>
    <row r="27262">
      <c r="A27262" s="101"/>
      <c r="B27262" s="90"/>
      <c r="C27262" s="90"/>
    </row>
    <row r="27263">
      <c r="A27263" s="101"/>
      <c r="B27263" s="90"/>
      <c r="C27263" s="90"/>
    </row>
    <row r="27264">
      <c r="A27264" s="101"/>
      <c r="B27264" s="90"/>
      <c r="C27264" s="90"/>
    </row>
    <row r="27265">
      <c r="A27265" s="101"/>
      <c r="B27265" s="90"/>
      <c r="C27265" s="90"/>
    </row>
    <row r="27266">
      <c r="A27266" s="101"/>
      <c r="B27266" s="90"/>
      <c r="C27266" s="90"/>
    </row>
    <row r="27267">
      <c r="A27267" s="101"/>
      <c r="B27267" s="90"/>
      <c r="C27267" s="90"/>
    </row>
    <row r="27268">
      <c r="A27268" s="101"/>
      <c r="B27268" s="90"/>
      <c r="C27268" s="90"/>
    </row>
    <row r="27269">
      <c r="A27269" s="101"/>
      <c r="B27269" s="90"/>
      <c r="C27269" s="90"/>
    </row>
    <row r="27270">
      <c r="A27270" s="101"/>
      <c r="B27270" s="90"/>
      <c r="C27270" s="90"/>
    </row>
    <row r="27271">
      <c r="A27271" s="101"/>
      <c r="B27271" s="90"/>
      <c r="C27271" s="90"/>
    </row>
    <row r="27272">
      <c r="A27272" s="101"/>
      <c r="B27272" s="90"/>
      <c r="C27272" s="90"/>
    </row>
    <row r="27273">
      <c r="A27273" s="101"/>
      <c r="B27273" s="90"/>
      <c r="C27273" s="90"/>
    </row>
    <row r="27274">
      <c r="A27274" s="101"/>
      <c r="B27274" s="90"/>
      <c r="C27274" s="90"/>
    </row>
    <row r="27275">
      <c r="A27275" s="101"/>
      <c r="B27275" s="90"/>
      <c r="C27275" s="90"/>
    </row>
    <row r="27276">
      <c r="A27276" s="101"/>
      <c r="B27276" s="90"/>
      <c r="C27276" s="90"/>
    </row>
    <row r="27277">
      <c r="A27277" s="101"/>
      <c r="B27277" s="90"/>
      <c r="C27277" s="90"/>
    </row>
    <row r="27278">
      <c r="A27278" s="101"/>
      <c r="B27278" s="90"/>
      <c r="C27278" s="90"/>
    </row>
    <row r="27279">
      <c r="A27279" s="101"/>
      <c r="B27279" s="90"/>
      <c r="C27279" s="90"/>
    </row>
    <row r="27280">
      <c r="A27280" s="101"/>
      <c r="B27280" s="90"/>
      <c r="C27280" s="90"/>
    </row>
    <row r="27281">
      <c r="A27281" s="101"/>
      <c r="B27281" s="90"/>
      <c r="C27281" s="90"/>
    </row>
    <row r="27282">
      <c r="A27282" s="101"/>
      <c r="B27282" s="90"/>
      <c r="C27282" s="90"/>
    </row>
    <row r="27283">
      <c r="A27283" s="101"/>
      <c r="B27283" s="90"/>
      <c r="C27283" s="90"/>
    </row>
    <row r="27284">
      <c r="A27284" s="101"/>
      <c r="B27284" s="90"/>
      <c r="C27284" s="90"/>
    </row>
    <row r="27285">
      <c r="A27285" s="101"/>
      <c r="B27285" s="90"/>
      <c r="C27285" s="90"/>
    </row>
    <row r="27286">
      <c r="A27286" s="101"/>
      <c r="B27286" s="90"/>
      <c r="C27286" s="90"/>
    </row>
    <row r="27287">
      <c r="A27287" s="101"/>
      <c r="B27287" s="90"/>
      <c r="C27287" s="90"/>
    </row>
    <row r="27288">
      <c r="A27288" s="101"/>
      <c r="B27288" s="90"/>
      <c r="C27288" s="90"/>
    </row>
    <row r="27289">
      <c r="A27289" s="101"/>
      <c r="B27289" s="90"/>
      <c r="C27289" s="90"/>
    </row>
    <row r="27290">
      <c r="A27290" s="101"/>
      <c r="B27290" s="90"/>
      <c r="C27290" s="90"/>
    </row>
    <row r="27291">
      <c r="A27291" s="101"/>
      <c r="B27291" s="90"/>
      <c r="C27291" s="90"/>
    </row>
    <row r="27292">
      <c r="A27292" s="101"/>
      <c r="B27292" s="90"/>
      <c r="C27292" s="90"/>
    </row>
    <row r="27293">
      <c r="A27293" s="101"/>
      <c r="B27293" s="90"/>
      <c r="C27293" s="90"/>
    </row>
    <row r="27294">
      <c r="A27294" s="101"/>
      <c r="B27294" s="90"/>
      <c r="C27294" s="90"/>
    </row>
    <row r="27295">
      <c r="A27295" s="101"/>
      <c r="B27295" s="90"/>
      <c r="C27295" s="90"/>
    </row>
    <row r="27296">
      <c r="A27296" s="101"/>
      <c r="B27296" s="90"/>
      <c r="C27296" s="90"/>
    </row>
    <row r="27297">
      <c r="A27297" s="101"/>
      <c r="B27297" s="90"/>
      <c r="C27297" s="90"/>
    </row>
    <row r="27298">
      <c r="A27298" s="101"/>
      <c r="B27298" s="90"/>
      <c r="C27298" s="90"/>
    </row>
    <row r="27299">
      <c r="A27299" s="101"/>
      <c r="B27299" s="90"/>
      <c r="C27299" s="90"/>
    </row>
    <row r="27300">
      <c r="A27300" s="101"/>
      <c r="B27300" s="90"/>
      <c r="C27300" s="90"/>
    </row>
    <row r="27301">
      <c r="A27301" s="101"/>
      <c r="B27301" s="90"/>
      <c r="C27301" s="90"/>
    </row>
    <row r="27302">
      <c r="A27302" s="101"/>
      <c r="B27302" s="90"/>
      <c r="C27302" s="90"/>
    </row>
    <row r="27303">
      <c r="A27303" s="101"/>
      <c r="B27303" s="90"/>
      <c r="C27303" s="90"/>
    </row>
    <row r="27304">
      <c r="A27304" s="101"/>
      <c r="B27304" s="90"/>
      <c r="C27304" s="90"/>
    </row>
    <row r="27305">
      <c r="A27305" s="101"/>
      <c r="B27305" s="90"/>
      <c r="C27305" s="90"/>
    </row>
    <row r="27306">
      <c r="A27306" s="101"/>
      <c r="B27306" s="90"/>
      <c r="C27306" s="90"/>
    </row>
    <row r="27307">
      <c r="A27307" s="101"/>
      <c r="B27307" s="90"/>
      <c r="C27307" s="90"/>
    </row>
    <row r="27308">
      <c r="A27308" s="101"/>
      <c r="B27308" s="90"/>
      <c r="C27308" s="90"/>
    </row>
    <row r="27309">
      <c r="A27309" s="101"/>
      <c r="B27309" s="90"/>
      <c r="C27309" s="90"/>
    </row>
    <row r="27310">
      <c r="A27310" s="101"/>
      <c r="B27310" s="90"/>
      <c r="C27310" s="90"/>
    </row>
    <row r="27311">
      <c r="A27311" s="101"/>
      <c r="B27311" s="90"/>
      <c r="C27311" s="90"/>
    </row>
    <row r="27312">
      <c r="A27312" s="101"/>
      <c r="B27312" s="90"/>
      <c r="C27312" s="90"/>
    </row>
    <row r="27313">
      <c r="A27313" s="101"/>
      <c r="B27313" s="90"/>
      <c r="C27313" s="90"/>
    </row>
    <row r="27314">
      <c r="A27314" s="101"/>
      <c r="B27314" s="90"/>
      <c r="C27314" s="90"/>
    </row>
    <row r="27315">
      <c r="A27315" s="101"/>
      <c r="B27315" s="90"/>
      <c r="C27315" s="90"/>
    </row>
    <row r="27316">
      <c r="A27316" s="101"/>
      <c r="B27316" s="90"/>
      <c r="C27316" s="90"/>
    </row>
    <row r="27317">
      <c r="A27317" s="101"/>
      <c r="B27317" s="90"/>
      <c r="C27317" s="90"/>
    </row>
    <row r="27318">
      <c r="A27318" s="101"/>
      <c r="B27318" s="90"/>
      <c r="C27318" s="90"/>
    </row>
    <row r="27319">
      <c r="A27319" s="101"/>
      <c r="B27319" s="90"/>
      <c r="C27319" s="90"/>
    </row>
    <row r="27320">
      <c r="A27320" s="101"/>
      <c r="B27320" s="90"/>
      <c r="C27320" s="90"/>
    </row>
    <row r="27321">
      <c r="A27321" s="101"/>
      <c r="B27321" s="90"/>
      <c r="C27321" s="90"/>
    </row>
    <row r="27322">
      <c r="A27322" s="101"/>
      <c r="B27322" s="90"/>
      <c r="C27322" s="90"/>
    </row>
    <row r="27323">
      <c r="A27323" s="101"/>
      <c r="B27323" s="90"/>
      <c r="C27323" s="90"/>
    </row>
    <row r="27324">
      <c r="A27324" s="101"/>
      <c r="B27324" s="90"/>
      <c r="C27324" s="90"/>
    </row>
    <row r="27325">
      <c r="A27325" s="101"/>
      <c r="B27325" s="90"/>
      <c r="C27325" s="90"/>
    </row>
    <row r="27326">
      <c r="A27326" s="101"/>
      <c r="B27326" s="90"/>
      <c r="C27326" s="90"/>
    </row>
    <row r="27327">
      <c r="A27327" s="101"/>
      <c r="B27327" s="90"/>
      <c r="C27327" s="90"/>
    </row>
    <row r="27328">
      <c r="A27328" s="101"/>
      <c r="B27328" s="90"/>
      <c r="C27328" s="90"/>
    </row>
    <row r="27329">
      <c r="A27329" s="101"/>
      <c r="B27329" s="90"/>
      <c r="C27329" s="90"/>
    </row>
    <row r="27330">
      <c r="A27330" s="101"/>
      <c r="B27330" s="90"/>
      <c r="C27330" s="90"/>
    </row>
    <row r="27331">
      <c r="A27331" s="101"/>
      <c r="B27331" s="90"/>
      <c r="C27331" s="90"/>
    </row>
    <row r="27332">
      <c r="A27332" s="101"/>
      <c r="B27332" s="90"/>
      <c r="C27332" s="90"/>
    </row>
    <row r="27333">
      <c r="A27333" s="101"/>
      <c r="B27333" s="90"/>
      <c r="C27333" s="90"/>
    </row>
    <row r="27334">
      <c r="A27334" s="101"/>
      <c r="B27334" s="90"/>
      <c r="C27334" s="90"/>
    </row>
    <row r="27335">
      <c r="A27335" s="101"/>
      <c r="B27335" s="90"/>
      <c r="C27335" s="90"/>
    </row>
    <row r="27336">
      <c r="A27336" s="101"/>
      <c r="B27336" s="90"/>
      <c r="C27336" s="90"/>
    </row>
    <row r="27337">
      <c r="A27337" s="101"/>
      <c r="B27337" s="90"/>
      <c r="C27337" s="90"/>
    </row>
    <row r="27338">
      <c r="A27338" s="101"/>
      <c r="B27338" s="90"/>
      <c r="C27338" s="90"/>
    </row>
    <row r="27339">
      <c r="A27339" s="101"/>
      <c r="B27339" s="90"/>
      <c r="C27339" s="90"/>
    </row>
    <row r="27340">
      <c r="A27340" s="101"/>
      <c r="B27340" s="90"/>
      <c r="C27340" s="90"/>
    </row>
    <row r="27341">
      <c r="A27341" s="101"/>
      <c r="B27341" s="90"/>
      <c r="C27341" s="90"/>
    </row>
    <row r="27342">
      <c r="A27342" s="101"/>
      <c r="B27342" s="90"/>
      <c r="C27342" s="90"/>
    </row>
    <row r="27343">
      <c r="A27343" s="101"/>
      <c r="B27343" s="90"/>
      <c r="C27343" s="90"/>
    </row>
    <row r="27344">
      <c r="A27344" s="101"/>
      <c r="B27344" s="90"/>
      <c r="C27344" s="90"/>
    </row>
    <row r="27345">
      <c r="A27345" s="101"/>
      <c r="B27345" s="90"/>
      <c r="C27345" s="90"/>
    </row>
    <row r="27346">
      <c r="A27346" s="101"/>
      <c r="B27346" s="90"/>
      <c r="C27346" s="90"/>
    </row>
    <row r="27347">
      <c r="A27347" s="101"/>
      <c r="B27347" s="90"/>
      <c r="C27347" s="90"/>
    </row>
    <row r="27348">
      <c r="A27348" s="101"/>
      <c r="B27348" s="90"/>
      <c r="C27348" s="90"/>
    </row>
    <row r="27349">
      <c r="A27349" s="101"/>
      <c r="B27349" s="90"/>
      <c r="C27349" s="90"/>
    </row>
    <row r="27350">
      <c r="A27350" s="101"/>
      <c r="B27350" s="90"/>
      <c r="C27350" s="90"/>
    </row>
    <row r="27351">
      <c r="A27351" s="101"/>
      <c r="B27351" s="90"/>
      <c r="C27351" s="90"/>
    </row>
    <row r="27352">
      <c r="A27352" s="101"/>
      <c r="B27352" s="90"/>
      <c r="C27352" s="90"/>
    </row>
    <row r="27353">
      <c r="A27353" s="101"/>
      <c r="B27353" s="90"/>
      <c r="C27353" s="90"/>
    </row>
    <row r="27354">
      <c r="A27354" s="101"/>
      <c r="B27354" s="90"/>
      <c r="C27354" s="90"/>
    </row>
    <row r="27355">
      <c r="A27355" s="101"/>
      <c r="B27355" s="90"/>
      <c r="C27355" s="90"/>
    </row>
    <row r="27356">
      <c r="A27356" s="101"/>
      <c r="B27356" s="90"/>
      <c r="C27356" s="90"/>
    </row>
    <row r="27357">
      <c r="A27357" s="101"/>
      <c r="B27357" s="90"/>
      <c r="C27357" s="90"/>
    </row>
    <row r="27358">
      <c r="A27358" s="101"/>
      <c r="B27358" s="90"/>
      <c r="C27358" s="90"/>
    </row>
    <row r="27359">
      <c r="A27359" s="101"/>
      <c r="B27359" s="90"/>
      <c r="C27359" s="90"/>
    </row>
    <row r="27360">
      <c r="A27360" s="101"/>
      <c r="B27360" s="90"/>
      <c r="C27360" s="90"/>
    </row>
    <row r="27361">
      <c r="A27361" s="101"/>
      <c r="B27361" s="90"/>
      <c r="C27361" s="90"/>
    </row>
    <row r="27362">
      <c r="A27362" s="101"/>
      <c r="B27362" s="90"/>
      <c r="C27362" s="90"/>
    </row>
    <row r="27363">
      <c r="A27363" s="101"/>
      <c r="B27363" s="90"/>
      <c r="C27363" s="90"/>
    </row>
    <row r="27364">
      <c r="A27364" s="101"/>
      <c r="B27364" s="90"/>
      <c r="C27364" s="90"/>
    </row>
    <row r="27365">
      <c r="A27365" s="101"/>
      <c r="B27365" s="90"/>
      <c r="C27365" s="90"/>
    </row>
    <row r="27366">
      <c r="A27366" s="101"/>
      <c r="B27366" s="90"/>
      <c r="C27366" s="90"/>
    </row>
    <row r="27367">
      <c r="A27367" s="101"/>
      <c r="B27367" s="90"/>
      <c r="C27367" s="90"/>
    </row>
    <row r="27368">
      <c r="A27368" s="101"/>
      <c r="B27368" s="90"/>
      <c r="C27368" s="90"/>
    </row>
    <row r="27369">
      <c r="A27369" s="101"/>
      <c r="B27369" s="90"/>
      <c r="C27369" s="90"/>
    </row>
    <row r="27370">
      <c r="A27370" s="101"/>
      <c r="B27370" s="90"/>
      <c r="C27370" s="90"/>
    </row>
    <row r="27371">
      <c r="A27371" s="101"/>
      <c r="B27371" s="90"/>
      <c r="C27371" s="90"/>
    </row>
    <row r="27372">
      <c r="A27372" s="101"/>
      <c r="B27372" s="90"/>
      <c r="C27372" s="90"/>
    </row>
    <row r="27373">
      <c r="A27373" s="101"/>
      <c r="B27373" s="90"/>
      <c r="C27373" s="90"/>
    </row>
    <row r="27374">
      <c r="A27374" s="101"/>
      <c r="B27374" s="90"/>
      <c r="C27374" s="90"/>
    </row>
    <row r="27375">
      <c r="A27375" s="101"/>
      <c r="B27375" s="90"/>
      <c r="C27375" s="90"/>
    </row>
    <row r="27376">
      <c r="A27376" s="101"/>
      <c r="B27376" s="90"/>
      <c r="C27376" s="90"/>
    </row>
    <row r="27377">
      <c r="A27377" s="101"/>
      <c r="B27377" s="90"/>
      <c r="C27377" s="90"/>
    </row>
    <row r="27378">
      <c r="A27378" s="101"/>
      <c r="B27378" s="90"/>
      <c r="C27378" s="90"/>
    </row>
    <row r="27379">
      <c r="A27379" s="101"/>
      <c r="B27379" s="90"/>
      <c r="C27379" s="90"/>
    </row>
    <row r="27380">
      <c r="A27380" s="101"/>
      <c r="B27380" s="90"/>
      <c r="C27380" s="90"/>
    </row>
    <row r="27381">
      <c r="A27381" s="101"/>
      <c r="B27381" s="90"/>
      <c r="C27381" s="90"/>
    </row>
    <row r="27382">
      <c r="A27382" s="101"/>
      <c r="B27382" s="90"/>
      <c r="C27382" s="90"/>
    </row>
    <row r="27383">
      <c r="A27383" s="101"/>
      <c r="B27383" s="90"/>
      <c r="C27383" s="90"/>
    </row>
    <row r="27384">
      <c r="A27384" s="101"/>
      <c r="B27384" s="90"/>
      <c r="C27384" s="90"/>
    </row>
    <row r="27385">
      <c r="A27385" s="101"/>
      <c r="B27385" s="90"/>
      <c r="C27385" s="90"/>
    </row>
    <row r="27386">
      <c r="A27386" s="101"/>
      <c r="B27386" s="90"/>
      <c r="C27386" s="90"/>
    </row>
    <row r="27387">
      <c r="A27387" s="101"/>
      <c r="B27387" s="90"/>
      <c r="C27387" s="90"/>
    </row>
    <row r="27388">
      <c r="A27388" s="101"/>
      <c r="B27388" s="90"/>
      <c r="C27388" s="90"/>
    </row>
    <row r="27389">
      <c r="A27389" s="101"/>
      <c r="B27389" s="90"/>
      <c r="C27389" s="90"/>
    </row>
    <row r="27390">
      <c r="A27390" s="101"/>
      <c r="B27390" s="90"/>
      <c r="C27390" s="90"/>
    </row>
    <row r="27391">
      <c r="A27391" s="101"/>
      <c r="B27391" s="90"/>
      <c r="C27391" s="90"/>
    </row>
    <row r="27392">
      <c r="A27392" s="101"/>
      <c r="B27392" s="90"/>
      <c r="C27392" s="90"/>
    </row>
    <row r="27393">
      <c r="A27393" s="101"/>
      <c r="B27393" s="90"/>
      <c r="C27393" s="90"/>
    </row>
    <row r="27394">
      <c r="A27394" s="101"/>
      <c r="B27394" s="90"/>
      <c r="C27394" s="90"/>
    </row>
    <row r="27395">
      <c r="A27395" s="101"/>
      <c r="B27395" s="90"/>
      <c r="C27395" s="90"/>
    </row>
    <row r="27396">
      <c r="A27396" s="101"/>
      <c r="B27396" s="90"/>
      <c r="C27396" s="90"/>
    </row>
    <row r="27397">
      <c r="A27397" s="101"/>
      <c r="B27397" s="90"/>
      <c r="C27397" s="90"/>
    </row>
    <row r="27398">
      <c r="A27398" s="101"/>
      <c r="B27398" s="90"/>
      <c r="C27398" s="90"/>
    </row>
    <row r="27399">
      <c r="A27399" s="101"/>
      <c r="B27399" s="90"/>
      <c r="C27399" s="90"/>
    </row>
    <row r="27400">
      <c r="A27400" s="101"/>
      <c r="B27400" s="90"/>
      <c r="C27400" s="90"/>
    </row>
    <row r="27401">
      <c r="A27401" s="101"/>
      <c r="B27401" s="90"/>
      <c r="C27401" s="90"/>
    </row>
    <row r="27402">
      <c r="A27402" s="101"/>
      <c r="B27402" s="90"/>
      <c r="C27402" s="90"/>
    </row>
    <row r="27403">
      <c r="A27403" s="101"/>
      <c r="B27403" s="90"/>
      <c r="C27403" s="90"/>
    </row>
    <row r="27404">
      <c r="A27404" s="101"/>
      <c r="B27404" s="90"/>
      <c r="C27404" s="90"/>
    </row>
    <row r="27405">
      <c r="A27405" s="101"/>
      <c r="B27405" s="90"/>
      <c r="C27405" s="90"/>
    </row>
    <row r="27406">
      <c r="A27406" s="101"/>
      <c r="B27406" s="90"/>
      <c r="C27406" s="90"/>
    </row>
    <row r="27407">
      <c r="A27407" s="101"/>
      <c r="B27407" s="90"/>
      <c r="C27407" s="90"/>
    </row>
    <row r="27408">
      <c r="A27408" s="101"/>
      <c r="B27408" s="90"/>
      <c r="C27408" s="90"/>
    </row>
    <row r="27409">
      <c r="A27409" s="101"/>
      <c r="B27409" s="90"/>
      <c r="C27409" s="90"/>
    </row>
    <row r="27410">
      <c r="A27410" s="101"/>
      <c r="B27410" s="90"/>
      <c r="C27410" s="90"/>
    </row>
    <row r="27411">
      <c r="A27411" s="101"/>
      <c r="B27411" s="90"/>
      <c r="C27411" s="90"/>
    </row>
    <row r="27412">
      <c r="A27412" s="101"/>
      <c r="B27412" s="90"/>
      <c r="C27412" s="90"/>
    </row>
    <row r="27413">
      <c r="A27413" s="101"/>
      <c r="B27413" s="90"/>
      <c r="C27413" s="90"/>
    </row>
    <row r="27414">
      <c r="A27414" s="101"/>
      <c r="B27414" s="90"/>
      <c r="C27414" s="90"/>
    </row>
    <row r="27415">
      <c r="A27415" s="101"/>
      <c r="B27415" s="90"/>
      <c r="C27415" s="90"/>
    </row>
    <row r="27416">
      <c r="A27416" s="101"/>
      <c r="B27416" s="90"/>
      <c r="C27416" s="90"/>
    </row>
    <row r="27417">
      <c r="A27417" s="101"/>
      <c r="B27417" s="90"/>
      <c r="C27417" s="90"/>
    </row>
    <row r="27418">
      <c r="A27418" s="101"/>
      <c r="B27418" s="90"/>
      <c r="C27418" s="90"/>
    </row>
    <row r="27419">
      <c r="A27419" s="101"/>
      <c r="B27419" s="90"/>
      <c r="C27419" s="90"/>
    </row>
    <row r="27420">
      <c r="A27420" s="101"/>
      <c r="B27420" s="90"/>
      <c r="C27420" s="90"/>
    </row>
    <row r="27421">
      <c r="A27421" s="101"/>
      <c r="B27421" s="90"/>
      <c r="C27421" s="90"/>
    </row>
    <row r="27422">
      <c r="A27422" s="101"/>
      <c r="B27422" s="90"/>
      <c r="C27422" s="90"/>
    </row>
    <row r="27423">
      <c r="A27423" s="101"/>
      <c r="B27423" s="90"/>
      <c r="C27423" s="90"/>
    </row>
    <row r="27424">
      <c r="A27424" s="101"/>
      <c r="B27424" s="90"/>
      <c r="C27424" s="90"/>
    </row>
    <row r="27425">
      <c r="A27425" s="101"/>
      <c r="B27425" s="90"/>
      <c r="C27425" s="90"/>
    </row>
    <row r="27426">
      <c r="A27426" s="101"/>
      <c r="B27426" s="90"/>
      <c r="C27426" s="90"/>
    </row>
    <row r="27427">
      <c r="A27427" s="101"/>
      <c r="B27427" s="90"/>
      <c r="C27427" s="90"/>
    </row>
    <row r="27428">
      <c r="A27428" s="101"/>
      <c r="B27428" s="90"/>
      <c r="C27428" s="90"/>
    </row>
    <row r="27429">
      <c r="A27429" s="101"/>
      <c r="B27429" s="90"/>
      <c r="C27429" s="90"/>
    </row>
    <row r="27430">
      <c r="A27430" s="101"/>
      <c r="B27430" s="90"/>
      <c r="C27430" s="90"/>
    </row>
    <row r="27431">
      <c r="A27431" s="101"/>
      <c r="B27431" s="90"/>
      <c r="C27431" s="90"/>
    </row>
    <row r="27432">
      <c r="A27432" s="101"/>
      <c r="B27432" s="90"/>
      <c r="C27432" s="90"/>
    </row>
    <row r="27433">
      <c r="A27433" s="101"/>
      <c r="B27433" s="90"/>
      <c r="C27433" s="90"/>
    </row>
    <row r="27434">
      <c r="A27434" s="101"/>
      <c r="B27434" s="90"/>
      <c r="C27434" s="90"/>
    </row>
    <row r="27435">
      <c r="A27435" s="101"/>
      <c r="B27435" s="90"/>
      <c r="C27435" s="90"/>
    </row>
    <row r="27436">
      <c r="A27436" s="101"/>
      <c r="B27436" s="90"/>
      <c r="C27436" s="90"/>
    </row>
    <row r="27437">
      <c r="A27437" s="101"/>
      <c r="B27437" s="90"/>
      <c r="C27437" s="90"/>
    </row>
    <row r="27438">
      <c r="A27438" s="101"/>
      <c r="B27438" s="90"/>
      <c r="C27438" s="90"/>
    </row>
    <row r="27439">
      <c r="A27439" s="101"/>
      <c r="B27439" s="90"/>
      <c r="C27439" s="90"/>
    </row>
    <row r="27440">
      <c r="A27440" s="101"/>
      <c r="B27440" s="90"/>
      <c r="C27440" s="90"/>
    </row>
    <row r="27441">
      <c r="A27441" s="101"/>
      <c r="B27441" s="90"/>
      <c r="C27441" s="90"/>
    </row>
    <row r="27442">
      <c r="A27442" s="101"/>
      <c r="B27442" s="90"/>
      <c r="C27442" s="90"/>
    </row>
    <row r="27443">
      <c r="A27443" s="101"/>
      <c r="B27443" s="90"/>
      <c r="C27443" s="90"/>
    </row>
    <row r="27444">
      <c r="A27444" s="101"/>
      <c r="B27444" s="90"/>
      <c r="C27444" s="90"/>
    </row>
    <row r="27445">
      <c r="A27445" s="101"/>
      <c r="B27445" s="90"/>
      <c r="C27445" s="90"/>
    </row>
    <row r="27446">
      <c r="A27446" s="101"/>
      <c r="B27446" s="90"/>
      <c r="C27446" s="90"/>
    </row>
    <row r="27447">
      <c r="A27447" s="101"/>
      <c r="B27447" s="90"/>
      <c r="C27447" s="90"/>
    </row>
    <row r="27448">
      <c r="A27448" s="101"/>
      <c r="B27448" s="90"/>
      <c r="C27448" s="90"/>
    </row>
    <row r="27449">
      <c r="A27449" s="101"/>
      <c r="B27449" s="90"/>
      <c r="C27449" s="90"/>
    </row>
    <row r="27450">
      <c r="A27450" s="101"/>
      <c r="B27450" s="90"/>
      <c r="C27450" s="90"/>
    </row>
    <row r="27451">
      <c r="A27451" s="101"/>
      <c r="B27451" s="90"/>
      <c r="C27451" s="90"/>
    </row>
    <row r="27452">
      <c r="A27452" s="101"/>
      <c r="B27452" s="90"/>
      <c r="C27452" s="90"/>
    </row>
    <row r="27453">
      <c r="A27453" s="101"/>
      <c r="B27453" s="90"/>
      <c r="C27453" s="90"/>
    </row>
    <row r="27454">
      <c r="A27454" s="101"/>
      <c r="B27454" s="90"/>
      <c r="C27454" s="90"/>
    </row>
    <row r="27455">
      <c r="A27455" s="101"/>
      <c r="B27455" s="90"/>
      <c r="C27455" s="90"/>
    </row>
    <row r="27456">
      <c r="A27456" s="101"/>
      <c r="B27456" s="90"/>
      <c r="C27456" s="90"/>
    </row>
    <row r="27457">
      <c r="A27457" s="101"/>
      <c r="B27457" s="90"/>
      <c r="C27457" s="90"/>
    </row>
    <row r="27458">
      <c r="A27458" s="101"/>
      <c r="B27458" s="90"/>
      <c r="C27458" s="90"/>
    </row>
    <row r="27459">
      <c r="A27459" s="101"/>
      <c r="B27459" s="90"/>
      <c r="C27459" s="90"/>
    </row>
    <row r="27460">
      <c r="A27460" s="101"/>
      <c r="B27460" s="90"/>
      <c r="C27460" s="90"/>
    </row>
    <row r="27461">
      <c r="A27461" s="101"/>
      <c r="B27461" s="90"/>
      <c r="C27461" s="90"/>
    </row>
    <row r="27462">
      <c r="A27462" s="101"/>
      <c r="B27462" s="90"/>
      <c r="C27462" s="90"/>
    </row>
    <row r="27463">
      <c r="A27463" s="101"/>
      <c r="B27463" s="90"/>
      <c r="C27463" s="90"/>
    </row>
    <row r="27464">
      <c r="A27464" s="101"/>
      <c r="B27464" s="90"/>
      <c r="C27464" s="90"/>
    </row>
    <row r="27465">
      <c r="A27465" s="101"/>
      <c r="B27465" s="90"/>
      <c r="C27465" s="90"/>
    </row>
    <row r="27466">
      <c r="A27466" s="101"/>
      <c r="B27466" s="90"/>
      <c r="C27466" s="90"/>
    </row>
    <row r="27467">
      <c r="A27467" s="101"/>
      <c r="B27467" s="90"/>
      <c r="C27467" s="90"/>
    </row>
    <row r="27468">
      <c r="A27468" s="101"/>
      <c r="B27468" s="90"/>
      <c r="C27468" s="90"/>
    </row>
    <row r="27469">
      <c r="A27469" s="101"/>
      <c r="B27469" s="90"/>
      <c r="C27469" s="90"/>
    </row>
    <row r="27470">
      <c r="A27470" s="101"/>
      <c r="B27470" s="90"/>
      <c r="C27470" s="90"/>
    </row>
    <row r="27471">
      <c r="A27471" s="101"/>
      <c r="B27471" s="90"/>
      <c r="C27471" s="90"/>
    </row>
    <row r="27472">
      <c r="A27472" s="101"/>
      <c r="B27472" s="90"/>
      <c r="C27472" s="90"/>
    </row>
    <row r="27473">
      <c r="A27473" s="101"/>
      <c r="B27473" s="90"/>
      <c r="C27473" s="90"/>
    </row>
    <row r="27474">
      <c r="A27474" s="101"/>
      <c r="B27474" s="90"/>
      <c r="C27474" s="90"/>
    </row>
    <row r="27475">
      <c r="A27475" s="101"/>
      <c r="B27475" s="90"/>
      <c r="C27475" s="90"/>
    </row>
    <row r="27476">
      <c r="A27476" s="101"/>
      <c r="B27476" s="90"/>
      <c r="C27476" s="90"/>
    </row>
    <row r="27477">
      <c r="A27477" s="101"/>
      <c r="B27477" s="90"/>
      <c r="C27477" s="90"/>
    </row>
    <row r="27478">
      <c r="A27478" s="101"/>
      <c r="B27478" s="90"/>
      <c r="C27478" s="90"/>
    </row>
    <row r="27479">
      <c r="A27479" s="101"/>
      <c r="B27479" s="90"/>
      <c r="C27479" s="90"/>
    </row>
    <row r="27480">
      <c r="A27480" s="101"/>
      <c r="B27480" s="90"/>
      <c r="C27480" s="90"/>
    </row>
    <row r="27481">
      <c r="A27481" s="101"/>
      <c r="B27481" s="90"/>
      <c r="C27481" s="90"/>
    </row>
    <row r="27482">
      <c r="A27482" s="101"/>
      <c r="B27482" s="90"/>
      <c r="C27482" s="90"/>
    </row>
    <row r="27483">
      <c r="A27483" s="101"/>
      <c r="B27483" s="90"/>
      <c r="C27483" s="90"/>
    </row>
    <row r="27484">
      <c r="A27484" s="101"/>
      <c r="B27484" s="90"/>
      <c r="C27484" s="90"/>
    </row>
    <row r="27485">
      <c r="A27485" s="101"/>
      <c r="B27485" s="90"/>
      <c r="C27485" s="90"/>
    </row>
    <row r="27486">
      <c r="A27486" s="101"/>
      <c r="B27486" s="90"/>
      <c r="C27486" s="90"/>
    </row>
    <row r="27487">
      <c r="A27487" s="101"/>
      <c r="B27487" s="90"/>
      <c r="C27487" s="90"/>
    </row>
    <row r="27488">
      <c r="A27488" s="101"/>
      <c r="B27488" s="90"/>
      <c r="C27488" s="90"/>
    </row>
    <row r="27489">
      <c r="A27489" s="101"/>
      <c r="B27489" s="90"/>
      <c r="C27489" s="90"/>
    </row>
    <row r="27490">
      <c r="A27490" s="101"/>
      <c r="B27490" s="90"/>
      <c r="C27490" s="90"/>
    </row>
    <row r="27491">
      <c r="A27491" s="101"/>
      <c r="B27491" s="90"/>
      <c r="C27491" s="90"/>
    </row>
    <row r="27492">
      <c r="A27492" s="101"/>
      <c r="B27492" s="90"/>
      <c r="C27492" s="90"/>
    </row>
    <row r="27493">
      <c r="A27493" s="101"/>
      <c r="B27493" s="90"/>
      <c r="C27493" s="90"/>
    </row>
    <row r="27494">
      <c r="A27494" s="101"/>
      <c r="B27494" s="90"/>
      <c r="C27494" s="90"/>
    </row>
    <row r="27495">
      <c r="A27495" s="101"/>
      <c r="B27495" s="90"/>
      <c r="C27495" s="90"/>
    </row>
    <row r="27496">
      <c r="A27496" s="101"/>
      <c r="B27496" s="90"/>
      <c r="C27496" s="90"/>
    </row>
    <row r="27497">
      <c r="A27497" s="101"/>
      <c r="B27497" s="90"/>
      <c r="C27497" s="90"/>
    </row>
    <row r="27498">
      <c r="A27498" s="101"/>
      <c r="B27498" s="90"/>
      <c r="C27498" s="90"/>
    </row>
    <row r="27499">
      <c r="A27499" s="101"/>
      <c r="B27499" s="90"/>
      <c r="C27499" s="90"/>
    </row>
    <row r="27500">
      <c r="A27500" s="101"/>
      <c r="B27500" s="90"/>
      <c r="C27500" s="90"/>
    </row>
    <row r="27501">
      <c r="A27501" s="101"/>
      <c r="B27501" s="90"/>
      <c r="C27501" s="90"/>
    </row>
    <row r="27502">
      <c r="A27502" s="101"/>
      <c r="B27502" s="90"/>
      <c r="C27502" s="90"/>
    </row>
    <row r="27503">
      <c r="A27503" s="101"/>
      <c r="B27503" s="90"/>
      <c r="C27503" s="90"/>
    </row>
    <row r="27504">
      <c r="A27504" s="101"/>
      <c r="B27504" s="90"/>
      <c r="C27504" s="90"/>
    </row>
    <row r="27505">
      <c r="A27505" s="101"/>
      <c r="B27505" s="90"/>
      <c r="C27505" s="90"/>
    </row>
    <row r="27506">
      <c r="A27506" s="101"/>
      <c r="B27506" s="90"/>
      <c r="C27506" s="90"/>
    </row>
    <row r="27507">
      <c r="A27507" s="101"/>
      <c r="B27507" s="90"/>
      <c r="C27507" s="90"/>
    </row>
    <row r="27508">
      <c r="A27508" s="101"/>
      <c r="B27508" s="90"/>
      <c r="C27508" s="90"/>
    </row>
    <row r="27509">
      <c r="A27509" s="101"/>
      <c r="B27509" s="90"/>
      <c r="C27509" s="90"/>
    </row>
    <row r="27510">
      <c r="A27510" s="101"/>
      <c r="B27510" s="90"/>
      <c r="C27510" s="90"/>
    </row>
    <row r="27511">
      <c r="A27511" s="101"/>
      <c r="B27511" s="90"/>
      <c r="C27511" s="90"/>
    </row>
    <row r="27512">
      <c r="A27512" s="101"/>
      <c r="B27512" s="90"/>
      <c r="C27512" s="90"/>
    </row>
    <row r="27513">
      <c r="A27513" s="101"/>
      <c r="B27513" s="90"/>
      <c r="C27513" s="90"/>
    </row>
    <row r="27514">
      <c r="A27514" s="101"/>
      <c r="B27514" s="90"/>
      <c r="C27514" s="90"/>
    </row>
    <row r="27515">
      <c r="A27515" s="101"/>
      <c r="B27515" s="90"/>
      <c r="C27515" s="90"/>
    </row>
    <row r="27516">
      <c r="A27516" s="101"/>
      <c r="B27516" s="90"/>
      <c r="C27516" s="90"/>
    </row>
    <row r="27517">
      <c r="A27517" s="101"/>
      <c r="B27517" s="90"/>
      <c r="C27517" s="90"/>
    </row>
    <row r="27518">
      <c r="A27518" s="101"/>
      <c r="B27518" s="90"/>
      <c r="C27518" s="90"/>
    </row>
    <row r="27519">
      <c r="A27519" s="101"/>
      <c r="B27519" s="90"/>
      <c r="C27519" s="90"/>
    </row>
    <row r="27520">
      <c r="A27520" s="101"/>
      <c r="B27520" s="90"/>
      <c r="C27520" s="90"/>
    </row>
    <row r="27521">
      <c r="A27521" s="101"/>
      <c r="B27521" s="90"/>
      <c r="C27521" s="90"/>
    </row>
    <row r="27522">
      <c r="A27522" s="101"/>
      <c r="B27522" s="90"/>
      <c r="C27522" s="90"/>
    </row>
    <row r="27523">
      <c r="A27523" s="101"/>
      <c r="B27523" s="90"/>
      <c r="C27523" s="90"/>
    </row>
    <row r="27524">
      <c r="A27524" s="101"/>
      <c r="B27524" s="90"/>
      <c r="C27524" s="90"/>
    </row>
    <row r="27525">
      <c r="A27525" s="101"/>
      <c r="B27525" s="90"/>
      <c r="C27525" s="90"/>
    </row>
    <row r="27526">
      <c r="A27526" s="101"/>
      <c r="B27526" s="90"/>
      <c r="C27526" s="90"/>
    </row>
    <row r="27527">
      <c r="A27527" s="101"/>
      <c r="B27527" s="90"/>
      <c r="C27527" s="90"/>
    </row>
    <row r="27528">
      <c r="A27528" s="101"/>
      <c r="B27528" s="90"/>
      <c r="C27528" s="90"/>
    </row>
    <row r="27529">
      <c r="A27529" s="101"/>
      <c r="B27529" s="90"/>
      <c r="C27529" s="90"/>
    </row>
    <row r="27530">
      <c r="A27530" s="101"/>
      <c r="B27530" s="90"/>
      <c r="C27530" s="90"/>
    </row>
    <row r="27531">
      <c r="A27531" s="101"/>
      <c r="B27531" s="90"/>
      <c r="C27531" s="90"/>
    </row>
    <row r="27532">
      <c r="A27532" s="101"/>
      <c r="B27532" s="90"/>
      <c r="C27532" s="90"/>
    </row>
    <row r="27533">
      <c r="A27533" s="101"/>
      <c r="B27533" s="90"/>
      <c r="C27533" s="90"/>
    </row>
    <row r="27534">
      <c r="A27534" s="101"/>
      <c r="B27534" s="90"/>
      <c r="C27534" s="90"/>
    </row>
    <row r="27535">
      <c r="A27535" s="101"/>
      <c r="B27535" s="90"/>
      <c r="C27535" s="90"/>
    </row>
    <row r="27536">
      <c r="A27536" s="101"/>
      <c r="B27536" s="90"/>
      <c r="C27536" s="90"/>
    </row>
    <row r="27537">
      <c r="A27537" s="101"/>
      <c r="B27537" s="90"/>
      <c r="C27537" s="90"/>
    </row>
    <row r="27538">
      <c r="A27538" s="101"/>
      <c r="B27538" s="90"/>
      <c r="C27538" s="90"/>
    </row>
    <row r="27539">
      <c r="A27539" s="101"/>
      <c r="B27539" s="90"/>
      <c r="C27539" s="90"/>
    </row>
    <row r="27540">
      <c r="A27540" s="101"/>
      <c r="B27540" s="90"/>
      <c r="C27540" s="90"/>
    </row>
    <row r="27541">
      <c r="A27541" s="101"/>
      <c r="B27541" s="90"/>
      <c r="C27541" s="90"/>
    </row>
    <row r="27542">
      <c r="A27542" s="101"/>
      <c r="B27542" s="90"/>
      <c r="C27542" s="90"/>
    </row>
    <row r="27543">
      <c r="A27543" s="101"/>
      <c r="B27543" s="90"/>
      <c r="C27543" s="90"/>
    </row>
    <row r="27544">
      <c r="A27544" s="101"/>
      <c r="B27544" s="90"/>
      <c r="C27544" s="90"/>
    </row>
    <row r="27545">
      <c r="A27545" s="101"/>
      <c r="B27545" s="90"/>
      <c r="C27545" s="90"/>
    </row>
    <row r="27546">
      <c r="A27546" s="101"/>
      <c r="B27546" s="90"/>
      <c r="C27546" s="90"/>
    </row>
    <row r="27547">
      <c r="A27547" s="101"/>
      <c r="B27547" s="90"/>
      <c r="C27547" s="90"/>
    </row>
    <row r="27548">
      <c r="A27548" s="101"/>
      <c r="B27548" s="90"/>
      <c r="C27548" s="90"/>
    </row>
    <row r="27549">
      <c r="A27549" s="101"/>
      <c r="B27549" s="90"/>
      <c r="C27549" s="90"/>
    </row>
    <row r="27550">
      <c r="A27550" s="101"/>
      <c r="B27550" s="90"/>
      <c r="C27550" s="90"/>
    </row>
    <row r="27551">
      <c r="A27551" s="101"/>
      <c r="B27551" s="90"/>
      <c r="C27551" s="90"/>
    </row>
    <row r="27552">
      <c r="A27552" s="101"/>
      <c r="B27552" s="90"/>
      <c r="C27552" s="90"/>
    </row>
    <row r="27553">
      <c r="A27553" s="101"/>
      <c r="B27553" s="90"/>
      <c r="C27553" s="90"/>
    </row>
    <row r="27554">
      <c r="A27554" s="101"/>
      <c r="B27554" s="90"/>
      <c r="C27554" s="90"/>
    </row>
    <row r="27555">
      <c r="A27555" s="101"/>
      <c r="B27555" s="90"/>
      <c r="C27555" s="90"/>
    </row>
    <row r="27556">
      <c r="A27556" s="101"/>
      <c r="B27556" s="90"/>
      <c r="C27556" s="90"/>
    </row>
    <row r="27557">
      <c r="A27557" s="101"/>
      <c r="B27557" s="90"/>
      <c r="C27557" s="90"/>
    </row>
    <row r="27558">
      <c r="A27558" s="101"/>
      <c r="B27558" s="90"/>
      <c r="C27558" s="90"/>
    </row>
    <row r="27559">
      <c r="A27559" s="101"/>
      <c r="B27559" s="90"/>
      <c r="C27559" s="90"/>
    </row>
    <row r="27560">
      <c r="A27560" s="101"/>
      <c r="B27560" s="90"/>
      <c r="C27560" s="90"/>
    </row>
    <row r="27561">
      <c r="A27561" s="101"/>
      <c r="B27561" s="90"/>
      <c r="C27561" s="90"/>
    </row>
    <row r="27562">
      <c r="A27562" s="101"/>
      <c r="B27562" s="90"/>
      <c r="C27562" s="90"/>
    </row>
    <row r="27563">
      <c r="A27563" s="101"/>
      <c r="B27563" s="90"/>
      <c r="C27563" s="90"/>
    </row>
    <row r="27564">
      <c r="A27564" s="101"/>
      <c r="B27564" s="90"/>
      <c r="C27564" s="90"/>
    </row>
    <row r="27565">
      <c r="A27565" s="101"/>
      <c r="B27565" s="90"/>
      <c r="C27565" s="90"/>
    </row>
    <row r="27566">
      <c r="A27566" s="101"/>
      <c r="B27566" s="90"/>
      <c r="C27566" s="90"/>
    </row>
    <row r="27567">
      <c r="A27567" s="101"/>
      <c r="B27567" s="90"/>
      <c r="C27567" s="90"/>
    </row>
    <row r="27568">
      <c r="A27568" s="101"/>
      <c r="B27568" s="90"/>
      <c r="C27568" s="90"/>
    </row>
    <row r="27569">
      <c r="A27569" s="101"/>
      <c r="B27569" s="90"/>
      <c r="C27569" s="90"/>
    </row>
    <row r="27570">
      <c r="A27570" s="101"/>
      <c r="B27570" s="90"/>
      <c r="C27570" s="90"/>
    </row>
    <row r="27571">
      <c r="A27571" s="101"/>
      <c r="B27571" s="90"/>
      <c r="C27571" s="90"/>
    </row>
    <row r="27572">
      <c r="A27572" s="101"/>
      <c r="B27572" s="90"/>
      <c r="C27572" s="90"/>
    </row>
    <row r="27573">
      <c r="A27573" s="101"/>
      <c r="B27573" s="90"/>
      <c r="C27573" s="90"/>
    </row>
    <row r="27574">
      <c r="A27574" s="101"/>
      <c r="B27574" s="90"/>
      <c r="C27574" s="90"/>
    </row>
    <row r="27575">
      <c r="A27575" s="101"/>
      <c r="B27575" s="90"/>
      <c r="C27575" s="90"/>
    </row>
    <row r="27576">
      <c r="A27576" s="101"/>
      <c r="B27576" s="90"/>
      <c r="C27576" s="90"/>
    </row>
    <row r="27577">
      <c r="A27577" s="101"/>
      <c r="B27577" s="90"/>
      <c r="C27577" s="90"/>
    </row>
    <row r="27578">
      <c r="A27578" s="101"/>
      <c r="B27578" s="90"/>
      <c r="C27578" s="90"/>
    </row>
    <row r="27579">
      <c r="A27579" s="101"/>
      <c r="B27579" s="90"/>
      <c r="C27579" s="90"/>
    </row>
    <row r="27580">
      <c r="A27580" s="101"/>
      <c r="B27580" s="90"/>
      <c r="C27580" s="90"/>
    </row>
    <row r="27581">
      <c r="A27581" s="101"/>
      <c r="B27581" s="90"/>
      <c r="C27581" s="90"/>
    </row>
    <row r="27582">
      <c r="A27582" s="101"/>
      <c r="B27582" s="90"/>
      <c r="C27582" s="90"/>
    </row>
    <row r="27583">
      <c r="A27583" s="101"/>
      <c r="B27583" s="90"/>
      <c r="C27583" s="90"/>
    </row>
    <row r="27584">
      <c r="A27584" s="101"/>
      <c r="B27584" s="90"/>
      <c r="C27584" s="90"/>
    </row>
    <row r="27585">
      <c r="A27585" s="101"/>
      <c r="B27585" s="90"/>
      <c r="C27585" s="90"/>
    </row>
    <row r="27586">
      <c r="A27586" s="101"/>
      <c r="B27586" s="90"/>
      <c r="C27586" s="90"/>
    </row>
    <row r="27587">
      <c r="A27587" s="101"/>
      <c r="B27587" s="90"/>
      <c r="C27587" s="90"/>
    </row>
    <row r="27588">
      <c r="A27588" s="101"/>
      <c r="B27588" s="90"/>
      <c r="C27588" s="90"/>
    </row>
    <row r="27589">
      <c r="A27589" s="101"/>
      <c r="B27589" s="90"/>
      <c r="C27589" s="90"/>
    </row>
    <row r="27590">
      <c r="A27590" s="101"/>
      <c r="B27590" s="90"/>
      <c r="C27590" s="90"/>
    </row>
    <row r="27591">
      <c r="A27591" s="101"/>
      <c r="B27591" s="90"/>
      <c r="C27591" s="90"/>
    </row>
    <row r="27592">
      <c r="A27592" s="101"/>
      <c r="B27592" s="90"/>
      <c r="C27592" s="90"/>
    </row>
    <row r="27593">
      <c r="A27593" s="101"/>
      <c r="B27593" s="90"/>
      <c r="C27593" s="90"/>
    </row>
    <row r="27594">
      <c r="A27594" s="101"/>
      <c r="B27594" s="90"/>
      <c r="C27594" s="90"/>
    </row>
    <row r="27595">
      <c r="A27595" s="101"/>
      <c r="B27595" s="90"/>
      <c r="C27595" s="90"/>
    </row>
    <row r="27596">
      <c r="A27596" s="101"/>
      <c r="B27596" s="90"/>
      <c r="C27596" s="90"/>
    </row>
    <row r="27597">
      <c r="A27597" s="101"/>
      <c r="B27597" s="90"/>
      <c r="C27597" s="90"/>
    </row>
    <row r="27598">
      <c r="A27598" s="101"/>
      <c r="B27598" s="90"/>
      <c r="C27598" s="90"/>
    </row>
    <row r="27599">
      <c r="A27599" s="101"/>
      <c r="B27599" s="90"/>
      <c r="C27599" s="90"/>
    </row>
    <row r="27600">
      <c r="A27600" s="101"/>
      <c r="B27600" s="90"/>
      <c r="C27600" s="90"/>
    </row>
    <row r="27601">
      <c r="A27601" s="101"/>
      <c r="B27601" s="90"/>
      <c r="C27601" s="90"/>
    </row>
    <row r="27602">
      <c r="A27602" s="101"/>
      <c r="B27602" s="90"/>
      <c r="C27602" s="90"/>
    </row>
    <row r="27603">
      <c r="A27603" s="101"/>
      <c r="B27603" s="90"/>
      <c r="C27603" s="90"/>
    </row>
    <row r="27604">
      <c r="A27604" s="101"/>
      <c r="B27604" s="90"/>
      <c r="C27604" s="90"/>
    </row>
    <row r="27605">
      <c r="A27605" s="101"/>
      <c r="B27605" s="90"/>
      <c r="C27605" s="90"/>
    </row>
    <row r="27606">
      <c r="A27606" s="101"/>
      <c r="B27606" s="90"/>
      <c r="C27606" s="90"/>
    </row>
    <row r="27607">
      <c r="A27607" s="101"/>
      <c r="B27607" s="90"/>
      <c r="C27607" s="90"/>
    </row>
    <row r="27608">
      <c r="A27608" s="101"/>
      <c r="B27608" s="90"/>
      <c r="C27608" s="90"/>
    </row>
    <row r="27609">
      <c r="A27609" s="101"/>
      <c r="B27609" s="90"/>
      <c r="C27609" s="90"/>
    </row>
    <row r="27610">
      <c r="A27610" s="101"/>
      <c r="B27610" s="90"/>
      <c r="C27610" s="90"/>
    </row>
    <row r="27611">
      <c r="A27611" s="101"/>
      <c r="B27611" s="90"/>
      <c r="C27611" s="90"/>
    </row>
    <row r="27612">
      <c r="A27612" s="101"/>
      <c r="B27612" s="90"/>
      <c r="C27612" s="90"/>
    </row>
    <row r="27613">
      <c r="A27613" s="101"/>
      <c r="B27613" s="90"/>
      <c r="C27613" s="90"/>
    </row>
    <row r="27614">
      <c r="A27614" s="101"/>
      <c r="B27614" s="90"/>
      <c r="C27614" s="90"/>
    </row>
    <row r="27615">
      <c r="A27615" s="101"/>
      <c r="B27615" s="90"/>
      <c r="C27615" s="90"/>
    </row>
    <row r="27616">
      <c r="A27616" s="101"/>
      <c r="B27616" s="90"/>
      <c r="C27616" s="90"/>
    </row>
    <row r="27617">
      <c r="A27617" s="101"/>
      <c r="B27617" s="90"/>
      <c r="C27617" s="90"/>
    </row>
    <row r="27618">
      <c r="A27618" s="101"/>
      <c r="B27618" s="90"/>
      <c r="C27618" s="90"/>
    </row>
    <row r="27619">
      <c r="A27619" s="101"/>
      <c r="B27619" s="90"/>
      <c r="C27619" s="90"/>
    </row>
    <row r="27620">
      <c r="A27620" s="101"/>
      <c r="B27620" s="90"/>
      <c r="C27620" s="90"/>
    </row>
    <row r="27621">
      <c r="A27621" s="101"/>
      <c r="B27621" s="90"/>
      <c r="C27621" s="90"/>
    </row>
    <row r="27622">
      <c r="A27622" s="101"/>
      <c r="B27622" s="90"/>
      <c r="C27622" s="90"/>
    </row>
    <row r="27623">
      <c r="A27623" s="101"/>
      <c r="B27623" s="90"/>
      <c r="C27623" s="90"/>
    </row>
    <row r="27624">
      <c r="A27624" s="101"/>
      <c r="B27624" s="90"/>
      <c r="C27624" s="90"/>
    </row>
    <row r="27625">
      <c r="A27625" s="101"/>
      <c r="B27625" s="90"/>
      <c r="C27625" s="90"/>
    </row>
    <row r="27626">
      <c r="A27626" s="101"/>
      <c r="B27626" s="90"/>
      <c r="C27626" s="90"/>
    </row>
    <row r="27627">
      <c r="A27627" s="101"/>
      <c r="B27627" s="90"/>
      <c r="C27627" s="90"/>
    </row>
    <row r="27628">
      <c r="A27628" s="101"/>
      <c r="B27628" s="90"/>
      <c r="C27628" s="90"/>
    </row>
    <row r="27629">
      <c r="A27629" s="101"/>
      <c r="B27629" s="90"/>
      <c r="C27629" s="90"/>
    </row>
    <row r="27630">
      <c r="A27630" s="101"/>
      <c r="B27630" s="90"/>
      <c r="C27630" s="90"/>
    </row>
    <row r="27631">
      <c r="A27631" s="101"/>
      <c r="B27631" s="90"/>
      <c r="C27631" s="90"/>
    </row>
    <row r="27632">
      <c r="A27632" s="101"/>
      <c r="B27632" s="90"/>
      <c r="C27632" s="90"/>
    </row>
    <row r="27633">
      <c r="A27633" s="101"/>
      <c r="B27633" s="90"/>
      <c r="C27633" s="90"/>
    </row>
    <row r="27634">
      <c r="A27634" s="101"/>
      <c r="B27634" s="90"/>
      <c r="C27634" s="90"/>
    </row>
    <row r="27635">
      <c r="A27635" s="101"/>
      <c r="B27635" s="90"/>
      <c r="C27635" s="90"/>
    </row>
    <row r="27636">
      <c r="A27636" s="101"/>
      <c r="B27636" s="90"/>
      <c r="C27636" s="90"/>
    </row>
    <row r="27637">
      <c r="A27637" s="101"/>
      <c r="B27637" s="90"/>
      <c r="C27637" s="90"/>
    </row>
    <row r="27638">
      <c r="A27638" s="101"/>
      <c r="B27638" s="90"/>
      <c r="C27638" s="90"/>
    </row>
    <row r="27639">
      <c r="A27639" s="101"/>
      <c r="B27639" s="90"/>
      <c r="C27639" s="90"/>
    </row>
    <row r="27640">
      <c r="A27640" s="101"/>
      <c r="B27640" s="90"/>
      <c r="C27640" s="90"/>
    </row>
    <row r="27641">
      <c r="A27641" s="101"/>
      <c r="B27641" s="90"/>
      <c r="C27641" s="90"/>
    </row>
    <row r="27642">
      <c r="A27642" s="101"/>
      <c r="B27642" s="90"/>
      <c r="C27642" s="90"/>
    </row>
    <row r="27643">
      <c r="A27643" s="101"/>
      <c r="B27643" s="90"/>
      <c r="C27643" s="90"/>
    </row>
    <row r="27644">
      <c r="A27644" s="101"/>
      <c r="B27644" s="90"/>
      <c r="C27644" s="90"/>
    </row>
    <row r="27645">
      <c r="A27645" s="101"/>
      <c r="B27645" s="90"/>
      <c r="C27645" s="90"/>
    </row>
    <row r="27646">
      <c r="A27646" s="101"/>
      <c r="B27646" s="90"/>
      <c r="C27646" s="90"/>
    </row>
    <row r="27647">
      <c r="A27647" s="101"/>
      <c r="B27647" s="90"/>
      <c r="C27647" s="90"/>
    </row>
    <row r="27648">
      <c r="A27648" s="101"/>
      <c r="B27648" s="90"/>
      <c r="C27648" s="90"/>
    </row>
    <row r="27649">
      <c r="A27649" s="101"/>
      <c r="B27649" s="90"/>
      <c r="C27649" s="90"/>
    </row>
    <row r="27650">
      <c r="A27650" s="101"/>
      <c r="B27650" s="90"/>
      <c r="C27650" s="90"/>
    </row>
    <row r="27651">
      <c r="A27651" s="101"/>
      <c r="B27651" s="90"/>
      <c r="C27651" s="90"/>
    </row>
    <row r="27652">
      <c r="A27652" s="101"/>
      <c r="B27652" s="90"/>
      <c r="C27652" s="90"/>
    </row>
    <row r="27653">
      <c r="A27653" s="101"/>
      <c r="B27653" s="90"/>
      <c r="C27653" s="90"/>
    </row>
    <row r="27654">
      <c r="A27654" s="101"/>
      <c r="B27654" s="90"/>
      <c r="C27654" s="90"/>
    </row>
    <row r="27655">
      <c r="A27655" s="101"/>
      <c r="B27655" s="90"/>
      <c r="C27655" s="90"/>
    </row>
    <row r="27656">
      <c r="A27656" s="101"/>
      <c r="B27656" s="90"/>
      <c r="C27656" s="90"/>
    </row>
    <row r="27657">
      <c r="A27657" s="101"/>
      <c r="B27657" s="90"/>
      <c r="C27657" s="90"/>
    </row>
    <row r="27658">
      <c r="A27658" s="101"/>
      <c r="B27658" s="90"/>
      <c r="C27658" s="90"/>
    </row>
    <row r="27659">
      <c r="A27659" s="101"/>
      <c r="B27659" s="90"/>
      <c r="C27659" s="90"/>
    </row>
    <row r="27660">
      <c r="A27660" s="101"/>
      <c r="B27660" s="90"/>
      <c r="C27660" s="90"/>
    </row>
    <row r="27661">
      <c r="A27661" s="101"/>
      <c r="B27661" s="90"/>
      <c r="C27661" s="90"/>
    </row>
    <row r="27662">
      <c r="A27662" s="101"/>
      <c r="B27662" s="90"/>
      <c r="C27662" s="90"/>
    </row>
    <row r="27663">
      <c r="A27663" s="101"/>
      <c r="B27663" s="90"/>
      <c r="C27663" s="90"/>
    </row>
    <row r="27664">
      <c r="A27664" s="101"/>
      <c r="B27664" s="90"/>
      <c r="C27664" s="90"/>
    </row>
    <row r="27665">
      <c r="A27665" s="101"/>
      <c r="B27665" s="90"/>
      <c r="C27665" s="90"/>
    </row>
    <row r="27666">
      <c r="A27666" s="101"/>
      <c r="B27666" s="90"/>
      <c r="C27666" s="90"/>
    </row>
    <row r="27667">
      <c r="A27667" s="101"/>
      <c r="B27667" s="90"/>
      <c r="C27667" s="90"/>
    </row>
    <row r="27668">
      <c r="A27668" s="101"/>
      <c r="B27668" s="90"/>
      <c r="C27668" s="90"/>
    </row>
    <row r="27669">
      <c r="A27669" s="101"/>
      <c r="B27669" s="90"/>
      <c r="C27669" s="90"/>
    </row>
    <row r="27670">
      <c r="A27670" s="101"/>
      <c r="B27670" s="90"/>
      <c r="C27670" s="90"/>
    </row>
    <row r="27671">
      <c r="A27671" s="101"/>
      <c r="B27671" s="90"/>
      <c r="C27671" s="90"/>
    </row>
    <row r="27672">
      <c r="A27672" s="101"/>
      <c r="B27672" s="90"/>
      <c r="C27672" s="90"/>
    </row>
    <row r="27673">
      <c r="A27673" s="101"/>
      <c r="B27673" s="90"/>
      <c r="C27673" s="90"/>
    </row>
    <row r="27674">
      <c r="A27674" s="101"/>
      <c r="B27674" s="90"/>
      <c r="C27674" s="90"/>
    </row>
    <row r="27675">
      <c r="A27675" s="101"/>
      <c r="B27675" s="90"/>
      <c r="C27675" s="90"/>
    </row>
    <row r="27676">
      <c r="A27676" s="101"/>
      <c r="B27676" s="90"/>
      <c r="C27676" s="90"/>
    </row>
    <row r="27677">
      <c r="A27677" s="101"/>
      <c r="B27677" s="90"/>
      <c r="C27677" s="90"/>
    </row>
    <row r="27678">
      <c r="A27678" s="101"/>
      <c r="B27678" s="90"/>
      <c r="C27678" s="90"/>
    </row>
    <row r="27679">
      <c r="A27679" s="101"/>
      <c r="B27679" s="90"/>
      <c r="C27679" s="90"/>
    </row>
    <row r="27680">
      <c r="A27680" s="101"/>
      <c r="B27680" s="90"/>
      <c r="C27680" s="90"/>
    </row>
    <row r="27681">
      <c r="A27681" s="101"/>
      <c r="B27681" s="90"/>
      <c r="C27681" s="90"/>
    </row>
    <row r="27682">
      <c r="A27682" s="101"/>
      <c r="B27682" s="90"/>
      <c r="C27682" s="90"/>
    </row>
    <row r="27683">
      <c r="A27683" s="101"/>
      <c r="B27683" s="90"/>
      <c r="C27683" s="90"/>
    </row>
    <row r="27684">
      <c r="A27684" s="101"/>
      <c r="B27684" s="90"/>
      <c r="C27684" s="90"/>
    </row>
    <row r="27685">
      <c r="A27685" s="101"/>
      <c r="B27685" s="90"/>
      <c r="C27685" s="90"/>
    </row>
    <row r="27686">
      <c r="A27686" s="101"/>
      <c r="B27686" s="90"/>
      <c r="C27686" s="90"/>
    </row>
    <row r="27687">
      <c r="A27687" s="101"/>
      <c r="B27687" s="90"/>
      <c r="C27687" s="90"/>
    </row>
    <row r="27688">
      <c r="A27688" s="101"/>
      <c r="B27688" s="90"/>
      <c r="C27688" s="90"/>
    </row>
    <row r="27689">
      <c r="A27689" s="101"/>
      <c r="B27689" s="90"/>
      <c r="C27689" s="90"/>
    </row>
    <row r="27690">
      <c r="A27690" s="101"/>
      <c r="B27690" s="90"/>
      <c r="C27690" s="90"/>
    </row>
    <row r="27691">
      <c r="A27691" s="101"/>
      <c r="B27691" s="90"/>
      <c r="C27691" s="90"/>
    </row>
    <row r="27692">
      <c r="A27692" s="101"/>
      <c r="B27692" s="90"/>
      <c r="C27692" s="90"/>
    </row>
    <row r="27693">
      <c r="A27693" s="101"/>
      <c r="B27693" s="90"/>
      <c r="C27693" s="90"/>
    </row>
    <row r="27694">
      <c r="A27694" s="101"/>
      <c r="B27694" s="90"/>
      <c r="C27694" s="90"/>
    </row>
    <row r="27695">
      <c r="A27695" s="101"/>
      <c r="B27695" s="90"/>
      <c r="C27695" s="90"/>
    </row>
    <row r="27696">
      <c r="A27696" s="101"/>
      <c r="B27696" s="90"/>
      <c r="C27696" s="90"/>
    </row>
    <row r="27697">
      <c r="A27697" s="101"/>
      <c r="B27697" s="90"/>
      <c r="C27697" s="90"/>
    </row>
    <row r="27698">
      <c r="A27698" s="101"/>
      <c r="B27698" s="90"/>
      <c r="C27698" s="90"/>
    </row>
    <row r="27699">
      <c r="A27699" s="101"/>
      <c r="B27699" s="90"/>
      <c r="C27699" s="90"/>
    </row>
    <row r="27700">
      <c r="A27700" s="101"/>
      <c r="B27700" s="90"/>
      <c r="C27700" s="90"/>
    </row>
    <row r="27701">
      <c r="A27701" s="101"/>
      <c r="B27701" s="90"/>
      <c r="C27701" s="90"/>
    </row>
    <row r="27702">
      <c r="A27702" s="101"/>
      <c r="B27702" s="90"/>
      <c r="C27702" s="90"/>
    </row>
    <row r="27703">
      <c r="A27703" s="101"/>
      <c r="B27703" s="90"/>
      <c r="C27703" s="90"/>
    </row>
    <row r="27704">
      <c r="A27704" s="101"/>
      <c r="B27704" s="90"/>
      <c r="C27704" s="90"/>
    </row>
    <row r="27705">
      <c r="A27705" s="101"/>
      <c r="B27705" s="90"/>
      <c r="C27705" s="90"/>
    </row>
    <row r="27706">
      <c r="A27706" s="101"/>
      <c r="B27706" s="90"/>
      <c r="C27706" s="90"/>
    </row>
    <row r="27707">
      <c r="A27707" s="101"/>
      <c r="B27707" s="90"/>
      <c r="C27707" s="90"/>
    </row>
    <row r="27708">
      <c r="A27708" s="101"/>
      <c r="B27708" s="90"/>
      <c r="C27708" s="90"/>
    </row>
    <row r="27709">
      <c r="A27709" s="101"/>
      <c r="B27709" s="90"/>
      <c r="C27709" s="90"/>
    </row>
    <row r="27710">
      <c r="A27710" s="101"/>
      <c r="B27710" s="90"/>
      <c r="C27710" s="90"/>
    </row>
    <row r="27711">
      <c r="A27711" s="101"/>
      <c r="B27711" s="90"/>
      <c r="C27711" s="90"/>
    </row>
    <row r="27712">
      <c r="A27712" s="101"/>
      <c r="B27712" s="90"/>
      <c r="C27712" s="90"/>
    </row>
    <row r="27713">
      <c r="A27713" s="101"/>
      <c r="B27713" s="90"/>
      <c r="C27713" s="90"/>
    </row>
    <row r="27714">
      <c r="A27714" s="101"/>
      <c r="B27714" s="90"/>
      <c r="C27714" s="90"/>
    </row>
    <row r="27715">
      <c r="A27715" s="101"/>
      <c r="B27715" s="90"/>
      <c r="C27715" s="90"/>
    </row>
    <row r="27716">
      <c r="A27716" s="101"/>
      <c r="B27716" s="90"/>
      <c r="C27716" s="90"/>
    </row>
    <row r="27717">
      <c r="A27717" s="101"/>
      <c r="B27717" s="90"/>
      <c r="C27717" s="90"/>
    </row>
    <row r="27718">
      <c r="A27718" s="101"/>
      <c r="B27718" s="90"/>
      <c r="C27718" s="90"/>
    </row>
    <row r="27719">
      <c r="A27719" s="101"/>
      <c r="B27719" s="90"/>
      <c r="C27719" s="90"/>
    </row>
    <row r="27720">
      <c r="A27720" s="101"/>
      <c r="B27720" s="90"/>
      <c r="C27720" s="90"/>
    </row>
    <row r="27721">
      <c r="A27721" s="101"/>
      <c r="B27721" s="90"/>
      <c r="C27721" s="90"/>
    </row>
    <row r="27722">
      <c r="A27722" s="101"/>
      <c r="B27722" s="90"/>
      <c r="C27722" s="90"/>
    </row>
    <row r="27723">
      <c r="A27723" s="101"/>
      <c r="B27723" s="90"/>
      <c r="C27723" s="90"/>
    </row>
    <row r="27724">
      <c r="A27724" s="101"/>
      <c r="B27724" s="90"/>
      <c r="C27724" s="90"/>
    </row>
    <row r="27725">
      <c r="A27725" s="101"/>
      <c r="B27725" s="90"/>
      <c r="C27725" s="90"/>
    </row>
    <row r="27726">
      <c r="A27726" s="101"/>
      <c r="B27726" s="90"/>
      <c r="C27726" s="90"/>
    </row>
    <row r="27727">
      <c r="A27727" s="101"/>
      <c r="B27727" s="90"/>
      <c r="C27727" s="90"/>
    </row>
    <row r="27728">
      <c r="A27728" s="101"/>
      <c r="B27728" s="90"/>
      <c r="C27728" s="90"/>
    </row>
    <row r="27729">
      <c r="A27729" s="101"/>
      <c r="B27729" s="90"/>
      <c r="C27729" s="90"/>
    </row>
    <row r="27730">
      <c r="A27730" s="101"/>
      <c r="B27730" s="90"/>
      <c r="C27730" s="90"/>
    </row>
    <row r="27731">
      <c r="A27731" s="101"/>
      <c r="B27731" s="90"/>
      <c r="C27731" s="90"/>
    </row>
    <row r="27732">
      <c r="A27732" s="101"/>
      <c r="B27732" s="90"/>
      <c r="C27732" s="90"/>
    </row>
    <row r="27733">
      <c r="A27733" s="101"/>
      <c r="B27733" s="90"/>
      <c r="C27733" s="90"/>
    </row>
    <row r="27734">
      <c r="A27734" s="101"/>
      <c r="B27734" s="90"/>
      <c r="C27734" s="90"/>
    </row>
    <row r="27735">
      <c r="A27735" s="101"/>
      <c r="B27735" s="90"/>
      <c r="C27735" s="90"/>
    </row>
    <row r="27736">
      <c r="A27736" s="101"/>
      <c r="B27736" s="90"/>
      <c r="C27736" s="90"/>
    </row>
    <row r="27737">
      <c r="A27737" s="101"/>
      <c r="B27737" s="90"/>
      <c r="C27737" s="90"/>
    </row>
    <row r="27738">
      <c r="A27738" s="101"/>
      <c r="B27738" s="90"/>
      <c r="C27738" s="90"/>
    </row>
    <row r="27739">
      <c r="A27739" s="101"/>
      <c r="B27739" s="90"/>
      <c r="C27739" s="90"/>
    </row>
    <row r="27740">
      <c r="A27740" s="101"/>
      <c r="B27740" s="90"/>
      <c r="C27740" s="90"/>
    </row>
    <row r="27741">
      <c r="A27741" s="101"/>
      <c r="B27741" s="90"/>
      <c r="C27741" s="90"/>
    </row>
    <row r="27742">
      <c r="A27742" s="101"/>
      <c r="B27742" s="90"/>
      <c r="C27742" s="90"/>
    </row>
    <row r="27743">
      <c r="A27743" s="101"/>
      <c r="B27743" s="90"/>
      <c r="C27743" s="90"/>
    </row>
    <row r="27744">
      <c r="A27744" s="101"/>
      <c r="B27744" s="90"/>
      <c r="C27744" s="90"/>
    </row>
    <row r="27745">
      <c r="A27745" s="101"/>
      <c r="B27745" s="90"/>
      <c r="C27745" s="90"/>
    </row>
    <row r="27746">
      <c r="A27746" s="101"/>
      <c r="B27746" s="90"/>
      <c r="C27746" s="90"/>
    </row>
    <row r="27747">
      <c r="A27747" s="101"/>
      <c r="B27747" s="90"/>
      <c r="C27747" s="90"/>
    </row>
    <row r="27748">
      <c r="A27748" s="101"/>
      <c r="B27748" s="90"/>
      <c r="C27748" s="90"/>
    </row>
    <row r="27749">
      <c r="A27749" s="101"/>
      <c r="B27749" s="90"/>
      <c r="C27749" s="90"/>
    </row>
    <row r="27750">
      <c r="A27750" s="101"/>
      <c r="B27750" s="90"/>
      <c r="C27750" s="90"/>
    </row>
    <row r="27751">
      <c r="A27751" s="101"/>
      <c r="B27751" s="90"/>
      <c r="C27751" s="90"/>
    </row>
    <row r="27752">
      <c r="A27752" s="101"/>
      <c r="B27752" s="90"/>
      <c r="C27752" s="90"/>
    </row>
    <row r="27753">
      <c r="A27753" s="101"/>
      <c r="B27753" s="90"/>
      <c r="C27753" s="90"/>
    </row>
    <row r="27754">
      <c r="A27754" s="101"/>
      <c r="B27754" s="90"/>
      <c r="C27754" s="90"/>
    </row>
    <row r="27755">
      <c r="A27755" s="101"/>
      <c r="B27755" s="90"/>
      <c r="C27755" s="90"/>
    </row>
    <row r="27756">
      <c r="A27756" s="101"/>
      <c r="B27756" s="90"/>
      <c r="C27756" s="90"/>
    </row>
    <row r="27757">
      <c r="A27757" s="101"/>
      <c r="B27757" s="90"/>
      <c r="C27757" s="90"/>
    </row>
    <row r="27758">
      <c r="A27758" s="101"/>
      <c r="B27758" s="90"/>
      <c r="C27758" s="90"/>
    </row>
    <row r="27759">
      <c r="A27759" s="101"/>
      <c r="B27759" s="90"/>
      <c r="C27759" s="90"/>
    </row>
    <row r="27760">
      <c r="A27760" s="101"/>
      <c r="B27760" s="90"/>
      <c r="C27760" s="90"/>
    </row>
    <row r="27761">
      <c r="A27761" s="101"/>
      <c r="B27761" s="90"/>
      <c r="C27761" s="90"/>
    </row>
    <row r="27762">
      <c r="A27762" s="101"/>
      <c r="B27762" s="90"/>
      <c r="C27762" s="90"/>
    </row>
    <row r="27763">
      <c r="A27763" s="101"/>
      <c r="B27763" s="90"/>
      <c r="C27763" s="90"/>
    </row>
    <row r="27764">
      <c r="A27764" s="101"/>
      <c r="B27764" s="90"/>
      <c r="C27764" s="90"/>
    </row>
    <row r="27765">
      <c r="A27765" s="101"/>
      <c r="B27765" s="90"/>
      <c r="C27765" s="90"/>
    </row>
    <row r="27766">
      <c r="A27766" s="101"/>
      <c r="B27766" s="90"/>
      <c r="C27766" s="90"/>
    </row>
    <row r="27767">
      <c r="A27767" s="101"/>
      <c r="B27767" s="90"/>
      <c r="C27767" s="90"/>
    </row>
    <row r="27768">
      <c r="A27768" s="101"/>
      <c r="B27768" s="90"/>
      <c r="C27768" s="90"/>
    </row>
    <row r="27769">
      <c r="A27769" s="101"/>
      <c r="B27769" s="90"/>
      <c r="C27769" s="90"/>
    </row>
    <row r="27770">
      <c r="A27770" s="101"/>
      <c r="B27770" s="90"/>
      <c r="C27770" s="90"/>
    </row>
    <row r="27771">
      <c r="A27771" s="101"/>
      <c r="B27771" s="90"/>
      <c r="C27771" s="90"/>
    </row>
    <row r="27772">
      <c r="A27772" s="101"/>
      <c r="B27772" s="90"/>
      <c r="C27772" s="90"/>
    </row>
    <row r="27773">
      <c r="A27773" s="101"/>
      <c r="B27773" s="90"/>
      <c r="C27773" s="90"/>
    </row>
    <row r="27774">
      <c r="A27774" s="101"/>
      <c r="B27774" s="90"/>
      <c r="C27774" s="90"/>
    </row>
    <row r="27775">
      <c r="A27775" s="101"/>
      <c r="B27775" s="90"/>
      <c r="C27775" s="90"/>
    </row>
    <row r="27776">
      <c r="A27776" s="101"/>
      <c r="B27776" s="90"/>
      <c r="C27776" s="90"/>
    </row>
    <row r="27777">
      <c r="A27777" s="101"/>
      <c r="B27777" s="90"/>
      <c r="C27777" s="90"/>
    </row>
    <row r="27778">
      <c r="A27778" s="101"/>
      <c r="B27778" s="90"/>
      <c r="C27778" s="90"/>
    </row>
    <row r="27779">
      <c r="A27779" s="101"/>
      <c r="B27779" s="90"/>
      <c r="C27779" s="90"/>
    </row>
    <row r="27780">
      <c r="A27780" s="101"/>
      <c r="B27780" s="90"/>
      <c r="C27780" s="90"/>
    </row>
    <row r="27781">
      <c r="A27781" s="101"/>
      <c r="B27781" s="90"/>
      <c r="C27781" s="90"/>
    </row>
    <row r="27782">
      <c r="A27782" s="101"/>
      <c r="B27782" s="90"/>
      <c r="C27782" s="90"/>
    </row>
    <row r="27783">
      <c r="A27783" s="101"/>
      <c r="B27783" s="90"/>
      <c r="C27783" s="90"/>
    </row>
    <row r="27784">
      <c r="A27784" s="101"/>
      <c r="B27784" s="90"/>
      <c r="C27784" s="90"/>
    </row>
    <row r="27785">
      <c r="A27785" s="101"/>
      <c r="B27785" s="90"/>
      <c r="C27785" s="90"/>
    </row>
    <row r="27786">
      <c r="A27786" s="101"/>
      <c r="B27786" s="90"/>
      <c r="C27786" s="90"/>
    </row>
    <row r="27787">
      <c r="A27787" s="101"/>
      <c r="B27787" s="90"/>
      <c r="C27787" s="90"/>
    </row>
    <row r="27788">
      <c r="A27788" s="101"/>
      <c r="B27788" s="90"/>
      <c r="C27788" s="90"/>
    </row>
    <row r="27789">
      <c r="A27789" s="101"/>
      <c r="B27789" s="90"/>
      <c r="C27789" s="90"/>
    </row>
    <row r="27790">
      <c r="A27790" s="101"/>
      <c r="B27790" s="90"/>
      <c r="C27790" s="90"/>
    </row>
    <row r="27791">
      <c r="A27791" s="101"/>
      <c r="B27791" s="90"/>
      <c r="C27791" s="90"/>
    </row>
    <row r="27792">
      <c r="A27792" s="101"/>
      <c r="B27792" s="90"/>
      <c r="C27792" s="90"/>
    </row>
    <row r="27793">
      <c r="A27793" s="101"/>
      <c r="B27793" s="90"/>
      <c r="C27793" s="90"/>
    </row>
    <row r="27794">
      <c r="A27794" s="101"/>
      <c r="B27794" s="90"/>
      <c r="C27794" s="90"/>
    </row>
    <row r="27795">
      <c r="A27795" s="101"/>
      <c r="B27795" s="90"/>
      <c r="C27795" s="90"/>
    </row>
    <row r="27796">
      <c r="A27796" s="101"/>
      <c r="B27796" s="90"/>
      <c r="C27796" s="90"/>
    </row>
    <row r="27797">
      <c r="A27797" s="101"/>
      <c r="B27797" s="90"/>
      <c r="C27797" s="90"/>
    </row>
    <row r="27798">
      <c r="A27798" s="101"/>
      <c r="B27798" s="90"/>
      <c r="C27798" s="90"/>
    </row>
    <row r="27799">
      <c r="A27799" s="101"/>
      <c r="B27799" s="90"/>
      <c r="C27799" s="90"/>
    </row>
    <row r="27800">
      <c r="A27800" s="101"/>
      <c r="B27800" s="90"/>
      <c r="C27800" s="90"/>
    </row>
    <row r="27801">
      <c r="A27801" s="101"/>
      <c r="B27801" s="90"/>
      <c r="C27801" s="90"/>
    </row>
    <row r="27802">
      <c r="A27802" s="101"/>
      <c r="B27802" s="90"/>
      <c r="C27802" s="90"/>
    </row>
    <row r="27803">
      <c r="A27803" s="101"/>
      <c r="B27803" s="90"/>
      <c r="C27803" s="90"/>
    </row>
    <row r="27804">
      <c r="A27804" s="101"/>
      <c r="B27804" s="90"/>
      <c r="C27804" s="90"/>
    </row>
    <row r="27805">
      <c r="A27805" s="101"/>
      <c r="B27805" s="90"/>
      <c r="C27805" s="90"/>
    </row>
    <row r="27806">
      <c r="A27806" s="101"/>
      <c r="B27806" s="90"/>
      <c r="C27806" s="90"/>
    </row>
    <row r="27807">
      <c r="A27807" s="101"/>
      <c r="B27807" s="90"/>
      <c r="C27807" s="90"/>
    </row>
    <row r="27808">
      <c r="A27808" s="101"/>
      <c r="B27808" s="90"/>
      <c r="C27808" s="90"/>
    </row>
    <row r="27809">
      <c r="A27809" s="101"/>
      <c r="B27809" s="90"/>
      <c r="C27809" s="90"/>
    </row>
    <row r="27810">
      <c r="A27810" s="101"/>
      <c r="B27810" s="90"/>
      <c r="C27810" s="90"/>
    </row>
    <row r="27811">
      <c r="A27811" s="101"/>
      <c r="B27811" s="90"/>
      <c r="C27811" s="90"/>
    </row>
    <row r="27812">
      <c r="A27812" s="101"/>
      <c r="B27812" s="90"/>
      <c r="C27812" s="90"/>
    </row>
    <row r="27813">
      <c r="A27813" s="101"/>
      <c r="B27813" s="90"/>
      <c r="C27813" s="90"/>
    </row>
    <row r="27814">
      <c r="A27814" s="101"/>
      <c r="B27814" s="90"/>
      <c r="C27814" s="90"/>
    </row>
    <row r="27815">
      <c r="A27815" s="101"/>
      <c r="B27815" s="90"/>
      <c r="C27815" s="90"/>
    </row>
    <row r="27816">
      <c r="A27816" s="101"/>
      <c r="B27816" s="90"/>
      <c r="C27816" s="90"/>
    </row>
    <row r="27817">
      <c r="A27817" s="101"/>
      <c r="B27817" s="90"/>
      <c r="C27817" s="90"/>
    </row>
    <row r="27818">
      <c r="A27818" s="101"/>
      <c r="B27818" s="90"/>
      <c r="C27818" s="90"/>
    </row>
    <row r="27819">
      <c r="A27819" s="101"/>
      <c r="B27819" s="90"/>
      <c r="C27819" s="90"/>
    </row>
    <row r="27820">
      <c r="A27820" s="101"/>
      <c r="B27820" s="90"/>
      <c r="C27820" s="90"/>
    </row>
    <row r="27821">
      <c r="A27821" s="101"/>
      <c r="B27821" s="90"/>
      <c r="C27821" s="90"/>
    </row>
    <row r="27822">
      <c r="A27822" s="101"/>
      <c r="B27822" s="90"/>
      <c r="C27822" s="90"/>
    </row>
    <row r="27823">
      <c r="A27823" s="101"/>
      <c r="B27823" s="90"/>
      <c r="C27823" s="90"/>
    </row>
    <row r="27824">
      <c r="A27824" s="101"/>
      <c r="B27824" s="90"/>
      <c r="C27824" s="90"/>
    </row>
    <row r="27825">
      <c r="A27825" s="101"/>
      <c r="B27825" s="90"/>
      <c r="C27825" s="90"/>
    </row>
    <row r="27826">
      <c r="A27826" s="101"/>
      <c r="B27826" s="90"/>
      <c r="C27826" s="90"/>
    </row>
    <row r="27827">
      <c r="A27827" s="101"/>
      <c r="B27827" s="90"/>
      <c r="C27827" s="90"/>
    </row>
    <row r="27828">
      <c r="A27828" s="101"/>
      <c r="B27828" s="90"/>
      <c r="C27828" s="90"/>
    </row>
    <row r="27829">
      <c r="A27829" s="101"/>
      <c r="B27829" s="90"/>
      <c r="C27829" s="90"/>
    </row>
    <row r="27830">
      <c r="A27830" s="101"/>
      <c r="B27830" s="90"/>
      <c r="C27830" s="90"/>
    </row>
    <row r="27831">
      <c r="A27831" s="101"/>
      <c r="B27831" s="90"/>
      <c r="C27831" s="90"/>
    </row>
    <row r="27832">
      <c r="A27832" s="101"/>
      <c r="B27832" s="90"/>
      <c r="C27832" s="90"/>
    </row>
    <row r="27833">
      <c r="A27833" s="101"/>
      <c r="B27833" s="90"/>
      <c r="C27833" s="90"/>
    </row>
    <row r="27834">
      <c r="A27834" s="101"/>
      <c r="B27834" s="90"/>
      <c r="C27834" s="90"/>
    </row>
    <row r="27835">
      <c r="A27835" s="101"/>
      <c r="B27835" s="90"/>
      <c r="C27835" s="90"/>
    </row>
    <row r="27836">
      <c r="A27836" s="101"/>
      <c r="B27836" s="90"/>
      <c r="C27836" s="90"/>
    </row>
    <row r="27837">
      <c r="A27837" s="101"/>
      <c r="B27837" s="90"/>
      <c r="C27837" s="90"/>
    </row>
    <row r="27838">
      <c r="A27838" s="101"/>
      <c r="B27838" s="90"/>
      <c r="C27838" s="90"/>
    </row>
    <row r="27839">
      <c r="A27839" s="101"/>
      <c r="B27839" s="90"/>
      <c r="C27839" s="90"/>
    </row>
    <row r="27840">
      <c r="A27840" s="101"/>
      <c r="B27840" s="90"/>
      <c r="C27840" s="90"/>
    </row>
    <row r="27841">
      <c r="A27841" s="101"/>
      <c r="B27841" s="90"/>
      <c r="C27841" s="90"/>
    </row>
    <row r="27842">
      <c r="A27842" s="101"/>
      <c r="B27842" s="90"/>
      <c r="C27842" s="90"/>
    </row>
    <row r="27843">
      <c r="A27843" s="101"/>
      <c r="B27843" s="90"/>
      <c r="C27843" s="90"/>
    </row>
    <row r="27844">
      <c r="A27844" s="101"/>
      <c r="B27844" s="90"/>
      <c r="C27844" s="90"/>
    </row>
    <row r="27845">
      <c r="A27845" s="101"/>
      <c r="B27845" s="90"/>
      <c r="C27845" s="90"/>
    </row>
    <row r="27846">
      <c r="A27846" s="101"/>
      <c r="B27846" s="90"/>
      <c r="C27846" s="90"/>
    </row>
    <row r="27847">
      <c r="A27847" s="101"/>
      <c r="B27847" s="90"/>
      <c r="C27847" s="90"/>
    </row>
    <row r="27848">
      <c r="A27848" s="101"/>
      <c r="B27848" s="90"/>
      <c r="C27848" s="90"/>
    </row>
    <row r="27849">
      <c r="A27849" s="101"/>
      <c r="B27849" s="90"/>
      <c r="C27849" s="90"/>
    </row>
    <row r="27850">
      <c r="A27850" s="101"/>
      <c r="B27850" s="90"/>
      <c r="C27850" s="90"/>
    </row>
    <row r="27851">
      <c r="A27851" s="101"/>
      <c r="B27851" s="90"/>
      <c r="C27851" s="90"/>
    </row>
    <row r="27852">
      <c r="A27852" s="101"/>
      <c r="B27852" s="90"/>
      <c r="C27852" s="90"/>
    </row>
    <row r="27853">
      <c r="A27853" s="101"/>
      <c r="B27853" s="90"/>
      <c r="C27853" s="90"/>
    </row>
    <row r="27854">
      <c r="A27854" s="101"/>
      <c r="B27854" s="90"/>
      <c r="C27854" s="90"/>
    </row>
    <row r="27855">
      <c r="A27855" s="101"/>
      <c r="B27855" s="90"/>
      <c r="C27855" s="90"/>
    </row>
    <row r="27856">
      <c r="A27856" s="101"/>
      <c r="B27856" s="90"/>
      <c r="C27856" s="90"/>
    </row>
    <row r="27857">
      <c r="A27857" s="101"/>
      <c r="B27857" s="90"/>
      <c r="C27857" s="90"/>
    </row>
    <row r="27858">
      <c r="A27858" s="101"/>
      <c r="B27858" s="90"/>
      <c r="C27858" s="90"/>
    </row>
    <row r="27859">
      <c r="A27859" s="101"/>
      <c r="B27859" s="90"/>
      <c r="C27859" s="90"/>
    </row>
    <row r="27860">
      <c r="A27860" s="101"/>
      <c r="B27860" s="90"/>
      <c r="C27860" s="90"/>
    </row>
    <row r="27861">
      <c r="A27861" s="101"/>
      <c r="B27861" s="90"/>
      <c r="C27861" s="90"/>
    </row>
    <row r="27862">
      <c r="A27862" s="101"/>
      <c r="B27862" s="90"/>
      <c r="C27862" s="90"/>
    </row>
    <row r="27863">
      <c r="A27863" s="101"/>
      <c r="B27863" s="90"/>
      <c r="C27863" s="90"/>
    </row>
    <row r="27864">
      <c r="A27864" s="101"/>
      <c r="B27864" s="90"/>
      <c r="C27864" s="90"/>
    </row>
    <row r="27865">
      <c r="A27865" s="101"/>
      <c r="B27865" s="90"/>
      <c r="C27865" s="90"/>
    </row>
    <row r="27866">
      <c r="A27866" s="101"/>
      <c r="B27866" s="90"/>
      <c r="C27866" s="90"/>
    </row>
    <row r="27867">
      <c r="A27867" s="101"/>
      <c r="B27867" s="90"/>
      <c r="C27867" s="90"/>
    </row>
    <row r="27868">
      <c r="A27868" s="101"/>
      <c r="B27868" s="90"/>
      <c r="C27868" s="90"/>
    </row>
    <row r="27869">
      <c r="A27869" s="101"/>
      <c r="B27869" s="90"/>
      <c r="C27869" s="90"/>
    </row>
    <row r="27870">
      <c r="A27870" s="101"/>
      <c r="B27870" s="90"/>
      <c r="C27870" s="90"/>
    </row>
    <row r="27871">
      <c r="A27871" s="101"/>
      <c r="B27871" s="90"/>
      <c r="C27871" s="90"/>
    </row>
    <row r="27872">
      <c r="A27872" s="101"/>
      <c r="B27872" s="90"/>
      <c r="C27872" s="90"/>
    </row>
    <row r="27873">
      <c r="A27873" s="101"/>
      <c r="B27873" s="90"/>
      <c r="C27873" s="90"/>
    </row>
    <row r="27874">
      <c r="A27874" s="101"/>
      <c r="B27874" s="90"/>
      <c r="C27874" s="90"/>
    </row>
    <row r="27875">
      <c r="A27875" s="101"/>
      <c r="B27875" s="90"/>
      <c r="C27875" s="90"/>
    </row>
    <row r="27876">
      <c r="A27876" s="101"/>
      <c r="B27876" s="90"/>
      <c r="C27876" s="90"/>
    </row>
    <row r="27877">
      <c r="A27877" s="101"/>
      <c r="B27877" s="90"/>
      <c r="C27877" s="90"/>
    </row>
    <row r="27878">
      <c r="A27878" s="101"/>
      <c r="B27878" s="90"/>
      <c r="C27878" s="90"/>
    </row>
    <row r="27879">
      <c r="A27879" s="101"/>
      <c r="B27879" s="90"/>
      <c r="C27879" s="90"/>
    </row>
    <row r="27880">
      <c r="A27880" s="101"/>
      <c r="B27880" s="90"/>
      <c r="C27880" s="90"/>
    </row>
    <row r="27881">
      <c r="A27881" s="101"/>
      <c r="B27881" s="90"/>
      <c r="C27881" s="90"/>
    </row>
    <row r="27882">
      <c r="A27882" s="101"/>
      <c r="B27882" s="90"/>
      <c r="C27882" s="90"/>
    </row>
    <row r="27883">
      <c r="A27883" s="101"/>
      <c r="B27883" s="90"/>
      <c r="C27883" s="90"/>
    </row>
    <row r="27884">
      <c r="A27884" s="101"/>
      <c r="B27884" s="90"/>
      <c r="C27884" s="90"/>
    </row>
    <row r="27885">
      <c r="A27885" s="101"/>
      <c r="B27885" s="90"/>
      <c r="C27885" s="90"/>
    </row>
    <row r="27886">
      <c r="A27886" s="101"/>
      <c r="B27886" s="90"/>
      <c r="C27886" s="90"/>
    </row>
    <row r="27887">
      <c r="A27887" s="101"/>
      <c r="B27887" s="90"/>
      <c r="C27887" s="90"/>
    </row>
    <row r="27888">
      <c r="A27888" s="101"/>
      <c r="B27888" s="90"/>
      <c r="C27888" s="90"/>
    </row>
    <row r="27889">
      <c r="A27889" s="101"/>
      <c r="B27889" s="90"/>
      <c r="C27889" s="90"/>
    </row>
    <row r="27890">
      <c r="A27890" s="101"/>
      <c r="B27890" s="90"/>
      <c r="C27890" s="90"/>
    </row>
    <row r="27891">
      <c r="A27891" s="101"/>
      <c r="B27891" s="90"/>
      <c r="C27891" s="90"/>
    </row>
    <row r="27892">
      <c r="A27892" s="101"/>
      <c r="B27892" s="90"/>
      <c r="C27892" s="90"/>
    </row>
    <row r="27893">
      <c r="A27893" s="101"/>
      <c r="B27893" s="90"/>
      <c r="C27893" s="90"/>
    </row>
    <row r="27894">
      <c r="A27894" s="101"/>
      <c r="B27894" s="90"/>
      <c r="C27894" s="90"/>
    </row>
    <row r="27895">
      <c r="A27895" s="101"/>
      <c r="B27895" s="90"/>
      <c r="C27895" s="90"/>
    </row>
    <row r="27896">
      <c r="A27896" s="101"/>
      <c r="B27896" s="90"/>
      <c r="C27896" s="90"/>
    </row>
    <row r="27897">
      <c r="A27897" s="101"/>
      <c r="B27897" s="90"/>
      <c r="C27897" s="90"/>
    </row>
    <row r="27898">
      <c r="A27898" s="101"/>
      <c r="B27898" s="90"/>
      <c r="C27898" s="90"/>
    </row>
    <row r="27899">
      <c r="A27899" s="101"/>
      <c r="B27899" s="90"/>
      <c r="C27899" s="90"/>
    </row>
    <row r="27900">
      <c r="A27900" s="101"/>
      <c r="B27900" s="90"/>
      <c r="C27900" s="90"/>
    </row>
    <row r="27901">
      <c r="A27901" s="101"/>
      <c r="B27901" s="90"/>
      <c r="C27901" s="90"/>
    </row>
    <row r="27902">
      <c r="A27902" s="101"/>
      <c r="B27902" s="90"/>
      <c r="C27902" s="90"/>
    </row>
    <row r="27903">
      <c r="A27903" s="101"/>
      <c r="B27903" s="90"/>
      <c r="C27903" s="90"/>
    </row>
    <row r="27904">
      <c r="A27904" s="101"/>
      <c r="B27904" s="90"/>
      <c r="C27904" s="90"/>
    </row>
    <row r="27905">
      <c r="A27905" s="101"/>
      <c r="B27905" s="90"/>
      <c r="C27905" s="90"/>
    </row>
    <row r="27906">
      <c r="A27906" s="101"/>
      <c r="B27906" s="90"/>
      <c r="C27906" s="90"/>
    </row>
    <row r="27907">
      <c r="A27907" s="101"/>
      <c r="B27907" s="90"/>
      <c r="C27907" s="90"/>
    </row>
    <row r="27908">
      <c r="A27908" s="101"/>
      <c r="B27908" s="90"/>
      <c r="C27908" s="90"/>
    </row>
    <row r="27909">
      <c r="A27909" s="101"/>
      <c r="B27909" s="90"/>
      <c r="C27909" s="90"/>
    </row>
    <row r="27910">
      <c r="A27910" s="101"/>
      <c r="B27910" s="90"/>
      <c r="C27910" s="90"/>
    </row>
    <row r="27911">
      <c r="A27911" s="101"/>
      <c r="B27911" s="90"/>
      <c r="C27911" s="90"/>
    </row>
    <row r="27912">
      <c r="A27912" s="101"/>
      <c r="B27912" s="90"/>
      <c r="C27912" s="90"/>
    </row>
    <row r="27913">
      <c r="A27913" s="101"/>
      <c r="B27913" s="90"/>
      <c r="C27913" s="90"/>
    </row>
    <row r="27914">
      <c r="A27914" s="101"/>
      <c r="B27914" s="90"/>
      <c r="C27914" s="90"/>
    </row>
    <row r="27915">
      <c r="A27915" s="101"/>
      <c r="B27915" s="90"/>
      <c r="C27915" s="90"/>
    </row>
    <row r="27916">
      <c r="A27916" s="101"/>
      <c r="B27916" s="90"/>
      <c r="C27916" s="90"/>
    </row>
    <row r="27917">
      <c r="A27917" s="101"/>
      <c r="B27917" s="90"/>
      <c r="C27917" s="90"/>
    </row>
    <row r="27918">
      <c r="A27918" s="101"/>
      <c r="B27918" s="90"/>
      <c r="C27918" s="90"/>
    </row>
    <row r="27919">
      <c r="A27919" s="101"/>
      <c r="B27919" s="90"/>
      <c r="C27919" s="90"/>
    </row>
    <row r="27920">
      <c r="A27920" s="101"/>
      <c r="B27920" s="90"/>
      <c r="C27920" s="90"/>
    </row>
    <row r="27921">
      <c r="A27921" s="101"/>
      <c r="B27921" s="90"/>
      <c r="C27921" s="90"/>
    </row>
    <row r="27922">
      <c r="A27922" s="101"/>
      <c r="B27922" s="90"/>
      <c r="C27922" s="90"/>
    </row>
    <row r="27923">
      <c r="A27923" s="101"/>
      <c r="B27923" s="90"/>
      <c r="C27923" s="90"/>
    </row>
    <row r="27924">
      <c r="A27924" s="101"/>
      <c r="B27924" s="90"/>
      <c r="C27924" s="90"/>
    </row>
    <row r="27925">
      <c r="A27925" s="101"/>
      <c r="B27925" s="90"/>
      <c r="C27925" s="90"/>
    </row>
    <row r="27926">
      <c r="A27926" s="101"/>
      <c r="B27926" s="90"/>
      <c r="C27926" s="90"/>
    </row>
    <row r="27927">
      <c r="A27927" s="101"/>
      <c r="B27927" s="90"/>
      <c r="C27927" s="90"/>
    </row>
    <row r="27928">
      <c r="A27928" s="101"/>
      <c r="B27928" s="90"/>
      <c r="C27928" s="90"/>
    </row>
    <row r="27929">
      <c r="A27929" s="101"/>
      <c r="B27929" s="90"/>
      <c r="C27929" s="90"/>
    </row>
    <row r="27930">
      <c r="A27930" s="101"/>
      <c r="B27930" s="90"/>
      <c r="C27930" s="90"/>
    </row>
    <row r="27931">
      <c r="A27931" s="101"/>
      <c r="B27931" s="90"/>
      <c r="C27931" s="90"/>
    </row>
    <row r="27932">
      <c r="A27932" s="101"/>
      <c r="B27932" s="90"/>
      <c r="C27932" s="90"/>
    </row>
    <row r="27933">
      <c r="A27933" s="101"/>
      <c r="B27933" s="90"/>
      <c r="C27933" s="90"/>
    </row>
    <row r="27934">
      <c r="A27934" s="101"/>
      <c r="B27934" s="90"/>
      <c r="C27934" s="90"/>
    </row>
    <row r="27935">
      <c r="A27935" s="101"/>
      <c r="B27935" s="90"/>
      <c r="C27935" s="90"/>
    </row>
    <row r="27936">
      <c r="A27936" s="101"/>
      <c r="B27936" s="90"/>
      <c r="C27936" s="90"/>
    </row>
    <row r="27937">
      <c r="A27937" s="101"/>
      <c r="B27937" s="90"/>
      <c r="C27937" s="90"/>
    </row>
    <row r="27938">
      <c r="A27938" s="101"/>
      <c r="B27938" s="90"/>
      <c r="C27938" s="90"/>
    </row>
    <row r="27939">
      <c r="A27939" s="101"/>
      <c r="B27939" s="90"/>
      <c r="C27939" s="90"/>
    </row>
    <row r="27940">
      <c r="A27940" s="101"/>
      <c r="B27940" s="90"/>
      <c r="C27940" s="90"/>
    </row>
    <row r="27941">
      <c r="A27941" s="101"/>
      <c r="B27941" s="90"/>
      <c r="C27941" s="90"/>
    </row>
    <row r="27942">
      <c r="A27942" s="101"/>
      <c r="B27942" s="90"/>
      <c r="C27942" s="90"/>
    </row>
    <row r="27943">
      <c r="A27943" s="101"/>
      <c r="B27943" s="90"/>
      <c r="C27943" s="90"/>
    </row>
    <row r="27944">
      <c r="A27944" s="101"/>
      <c r="B27944" s="90"/>
      <c r="C27944" s="90"/>
    </row>
    <row r="27945">
      <c r="A27945" s="101"/>
      <c r="B27945" s="90"/>
      <c r="C27945" s="90"/>
    </row>
    <row r="27946">
      <c r="A27946" s="101"/>
      <c r="B27946" s="90"/>
      <c r="C27946" s="90"/>
    </row>
    <row r="27947">
      <c r="A27947" s="101"/>
      <c r="B27947" s="90"/>
      <c r="C27947" s="90"/>
    </row>
    <row r="27948">
      <c r="A27948" s="101"/>
      <c r="B27948" s="90"/>
      <c r="C27948" s="90"/>
    </row>
    <row r="27949">
      <c r="A27949" s="101"/>
      <c r="B27949" s="90"/>
      <c r="C27949" s="90"/>
    </row>
    <row r="27950">
      <c r="A27950" s="101"/>
      <c r="B27950" s="90"/>
      <c r="C27950" s="90"/>
    </row>
    <row r="27951">
      <c r="A27951" s="101"/>
      <c r="B27951" s="90"/>
      <c r="C27951" s="90"/>
    </row>
    <row r="27952">
      <c r="A27952" s="101"/>
      <c r="B27952" s="90"/>
      <c r="C27952" s="90"/>
    </row>
    <row r="27953">
      <c r="A27953" s="101"/>
      <c r="B27953" s="90"/>
      <c r="C27953" s="90"/>
    </row>
    <row r="27954">
      <c r="A27954" s="101"/>
      <c r="B27954" s="90"/>
      <c r="C27954" s="90"/>
    </row>
    <row r="27955">
      <c r="A27955" s="101"/>
      <c r="B27955" s="90"/>
      <c r="C27955" s="90"/>
    </row>
    <row r="27956">
      <c r="A27956" s="101"/>
      <c r="B27956" s="90"/>
      <c r="C27956" s="90"/>
    </row>
    <row r="27957">
      <c r="A27957" s="101"/>
      <c r="B27957" s="90"/>
      <c r="C27957" s="90"/>
    </row>
    <row r="27958">
      <c r="A27958" s="101"/>
      <c r="B27958" s="90"/>
      <c r="C27958" s="90"/>
    </row>
    <row r="27959">
      <c r="A27959" s="101"/>
      <c r="B27959" s="90"/>
      <c r="C27959" s="90"/>
    </row>
    <row r="27960">
      <c r="A27960" s="101"/>
      <c r="B27960" s="90"/>
      <c r="C27960" s="90"/>
    </row>
    <row r="27961">
      <c r="A27961" s="101"/>
      <c r="B27961" s="90"/>
      <c r="C27961" s="90"/>
    </row>
    <row r="27962">
      <c r="A27962" s="101"/>
      <c r="B27962" s="90"/>
      <c r="C27962" s="90"/>
    </row>
    <row r="27963">
      <c r="A27963" s="101"/>
      <c r="B27963" s="90"/>
      <c r="C27963" s="90"/>
    </row>
    <row r="27964">
      <c r="A27964" s="101"/>
      <c r="B27964" s="90"/>
      <c r="C27964" s="90"/>
    </row>
    <row r="27965">
      <c r="A27965" s="101"/>
      <c r="B27965" s="90"/>
      <c r="C27965" s="90"/>
    </row>
    <row r="27966">
      <c r="A27966" s="101"/>
      <c r="B27966" s="90"/>
      <c r="C27966" s="90"/>
    </row>
    <row r="27967">
      <c r="A27967" s="101"/>
      <c r="B27967" s="90"/>
      <c r="C27967" s="90"/>
    </row>
    <row r="27968">
      <c r="A27968" s="101"/>
      <c r="B27968" s="90"/>
      <c r="C27968" s="90"/>
    </row>
    <row r="27969">
      <c r="A27969" s="101"/>
      <c r="B27969" s="90"/>
      <c r="C27969" s="90"/>
    </row>
    <row r="27970">
      <c r="A27970" s="101"/>
      <c r="B27970" s="90"/>
      <c r="C27970" s="90"/>
    </row>
    <row r="27971">
      <c r="A27971" s="101"/>
      <c r="B27971" s="90"/>
      <c r="C27971" s="90"/>
    </row>
    <row r="27972">
      <c r="A27972" s="101"/>
      <c r="B27972" s="90"/>
      <c r="C27972" s="90"/>
    </row>
    <row r="27973">
      <c r="A27973" s="101"/>
      <c r="B27973" s="90"/>
      <c r="C27973" s="90"/>
    </row>
    <row r="27974">
      <c r="A27974" s="101"/>
      <c r="B27974" s="90"/>
      <c r="C27974" s="90"/>
    </row>
    <row r="27975">
      <c r="A27975" s="101"/>
      <c r="B27975" s="90"/>
      <c r="C27975" s="90"/>
    </row>
    <row r="27976">
      <c r="A27976" s="101"/>
      <c r="B27976" s="90"/>
      <c r="C27976" s="90"/>
    </row>
    <row r="27977">
      <c r="A27977" s="101"/>
      <c r="B27977" s="90"/>
      <c r="C27977" s="90"/>
    </row>
    <row r="27978">
      <c r="A27978" s="101"/>
      <c r="B27978" s="90"/>
      <c r="C27978" s="90"/>
    </row>
    <row r="27979">
      <c r="A27979" s="101"/>
      <c r="B27979" s="90"/>
      <c r="C27979" s="90"/>
    </row>
    <row r="27980">
      <c r="A27980" s="101"/>
      <c r="B27980" s="90"/>
      <c r="C27980" s="90"/>
    </row>
    <row r="27981">
      <c r="A27981" s="101"/>
      <c r="B27981" s="90"/>
      <c r="C27981" s="90"/>
    </row>
    <row r="27982">
      <c r="A27982" s="101"/>
      <c r="B27982" s="90"/>
      <c r="C27982" s="90"/>
    </row>
    <row r="27983">
      <c r="A27983" s="101"/>
      <c r="B27983" s="90"/>
      <c r="C27983" s="90"/>
    </row>
    <row r="27984">
      <c r="A27984" s="101"/>
      <c r="B27984" s="90"/>
      <c r="C27984" s="90"/>
    </row>
    <row r="27985">
      <c r="A27985" s="101"/>
      <c r="B27985" s="90"/>
      <c r="C27985" s="90"/>
    </row>
    <row r="27986">
      <c r="A27986" s="101"/>
      <c r="B27986" s="90"/>
      <c r="C27986" s="90"/>
    </row>
    <row r="27987">
      <c r="A27987" s="101"/>
      <c r="B27987" s="90"/>
      <c r="C27987" s="90"/>
    </row>
    <row r="27988">
      <c r="A27988" s="101"/>
      <c r="B27988" s="90"/>
      <c r="C27988" s="90"/>
    </row>
    <row r="27989">
      <c r="A27989" s="101"/>
      <c r="B27989" s="90"/>
      <c r="C27989" s="90"/>
    </row>
    <row r="27990">
      <c r="A27990" s="101"/>
      <c r="B27990" s="90"/>
      <c r="C27990" s="90"/>
    </row>
    <row r="27991">
      <c r="A27991" s="101"/>
      <c r="B27991" s="90"/>
      <c r="C27991" s="90"/>
    </row>
    <row r="27992">
      <c r="A27992" s="101"/>
      <c r="B27992" s="90"/>
      <c r="C27992" s="90"/>
    </row>
    <row r="27993">
      <c r="A27993" s="101"/>
      <c r="B27993" s="90"/>
      <c r="C27993" s="90"/>
    </row>
    <row r="27994">
      <c r="A27994" s="101"/>
      <c r="B27994" s="90"/>
      <c r="C27994" s="90"/>
    </row>
    <row r="27995">
      <c r="A27995" s="101"/>
      <c r="B27995" s="90"/>
      <c r="C27995" s="90"/>
    </row>
    <row r="27996">
      <c r="A27996" s="101"/>
      <c r="B27996" s="90"/>
      <c r="C27996" s="90"/>
    </row>
    <row r="27997">
      <c r="A27997" s="101"/>
      <c r="B27997" s="90"/>
      <c r="C27997" s="90"/>
    </row>
    <row r="27998">
      <c r="A27998" s="101"/>
      <c r="B27998" s="90"/>
      <c r="C27998" s="90"/>
    </row>
    <row r="27999">
      <c r="A27999" s="101"/>
      <c r="B27999" s="90"/>
      <c r="C27999" s="90"/>
    </row>
    <row r="28000">
      <c r="A28000" s="101"/>
      <c r="B28000" s="90"/>
      <c r="C28000" s="90"/>
    </row>
    <row r="28001">
      <c r="A28001" s="101"/>
      <c r="B28001" s="90"/>
      <c r="C28001" s="90"/>
    </row>
    <row r="28002">
      <c r="A28002" s="101"/>
      <c r="B28002" s="90"/>
      <c r="C28002" s="90"/>
    </row>
    <row r="28003">
      <c r="A28003" s="101"/>
      <c r="B28003" s="90"/>
      <c r="C28003" s="90"/>
    </row>
    <row r="28004">
      <c r="A28004" s="101"/>
      <c r="B28004" s="90"/>
      <c r="C28004" s="90"/>
    </row>
    <row r="28005">
      <c r="A28005" s="101"/>
      <c r="B28005" s="90"/>
      <c r="C28005" s="90"/>
    </row>
    <row r="28006">
      <c r="A28006" s="101"/>
      <c r="B28006" s="90"/>
      <c r="C28006" s="90"/>
    </row>
    <row r="28007">
      <c r="A28007" s="101"/>
      <c r="B28007" s="90"/>
      <c r="C28007" s="90"/>
    </row>
    <row r="28008">
      <c r="A28008" s="101"/>
      <c r="B28008" s="90"/>
      <c r="C28008" s="90"/>
    </row>
    <row r="28009">
      <c r="A28009" s="101"/>
      <c r="B28009" s="90"/>
      <c r="C28009" s="90"/>
    </row>
    <row r="28010">
      <c r="A28010" s="101"/>
      <c r="B28010" s="90"/>
      <c r="C28010" s="90"/>
    </row>
    <row r="28011">
      <c r="A28011" s="101"/>
      <c r="B28011" s="90"/>
      <c r="C28011" s="90"/>
    </row>
    <row r="28012">
      <c r="A28012" s="101"/>
      <c r="B28012" s="90"/>
      <c r="C28012" s="90"/>
    </row>
    <row r="28013">
      <c r="A28013" s="101"/>
      <c r="B28013" s="90"/>
      <c r="C28013" s="90"/>
    </row>
    <row r="28014">
      <c r="A28014" s="101"/>
      <c r="B28014" s="90"/>
      <c r="C28014" s="90"/>
    </row>
    <row r="28015">
      <c r="A28015" s="101"/>
      <c r="B28015" s="90"/>
      <c r="C28015" s="90"/>
    </row>
    <row r="28016">
      <c r="A28016" s="101"/>
      <c r="B28016" s="90"/>
      <c r="C28016" s="90"/>
    </row>
    <row r="28017">
      <c r="A28017" s="101"/>
      <c r="B28017" s="90"/>
      <c r="C28017" s="90"/>
    </row>
    <row r="28018">
      <c r="A28018" s="101"/>
      <c r="B28018" s="90"/>
      <c r="C28018" s="90"/>
    </row>
    <row r="28019">
      <c r="A28019" s="101"/>
      <c r="B28019" s="90"/>
      <c r="C28019" s="90"/>
    </row>
    <row r="28020">
      <c r="A28020" s="101"/>
      <c r="B28020" s="90"/>
      <c r="C28020" s="90"/>
    </row>
    <row r="28021">
      <c r="A28021" s="101"/>
      <c r="B28021" s="90"/>
      <c r="C28021" s="90"/>
    </row>
    <row r="28022">
      <c r="A28022" s="101"/>
      <c r="B28022" s="90"/>
      <c r="C28022" s="90"/>
    </row>
    <row r="28023">
      <c r="A28023" s="101"/>
      <c r="B28023" s="90"/>
      <c r="C28023" s="90"/>
    </row>
    <row r="28024">
      <c r="A28024" s="101"/>
      <c r="B28024" s="90"/>
      <c r="C28024" s="90"/>
    </row>
    <row r="28025">
      <c r="A28025" s="101"/>
      <c r="B28025" s="90"/>
      <c r="C28025" s="90"/>
    </row>
    <row r="28026">
      <c r="A28026" s="101"/>
      <c r="B28026" s="90"/>
      <c r="C28026" s="90"/>
    </row>
    <row r="28027">
      <c r="A28027" s="101"/>
      <c r="B28027" s="90"/>
      <c r="C28027" s="90"/>
    </row>
    <row r="28028">
      <c r="A28028" s="101"/>
      <c r="B28028" s="90"/>
      <c r="C28028" s="90"/>
    </row>
    <row r="28029">
      <c r="A28029" s="101"/>
      <c r="B28029" s="90"/>
      <c r="C28029" s="90"/>
    </row>
    <row r="28030">
      <c r="A28030" s="101"/>
      <c r="B28030" s="90"/>
      <c r="C28030" s="90"/>
    </row>
    <row r="28031">
      <c r="A28031" s="101"/>
      <c r="B28031" s="90"/>
      <c r="C28031" s="90"/>
    </row>
    <row r="28032">
      <c r="A28032" s="101"/>
      <c r="B28032" s="90"/>
      <c r="C28032" s="90"/>
    </row>
    <row r="28033">
      <c r="A28033" s="101"/>
      <c r="B28033" s="90"/>
      <c r="C28033" s="90"/>
    </row>
    <row r="28034">
      <c r="A28034" s="101"/>
      <c r="B28034" s="90"/>
      <c r="C28034" s="90"/>
    </row>
    <row r="28035">
      <c r="A28035" s="101"/>
      <c r="B28035" s="90"/>
      <c r="C28035" s="90"/>
    </row>
    <row r="28036">
      <c r="A28036" s="101"/>
      <c r="B28036" s="90"/>
      <c r="C28036" s="90"/>
    </row>
    <row r="28037">
      <c r="A28037" s="101"/>
      <c r="B28037" s="90"/>
      <c r="C28037" s="90"/>
    </row>
    <row r="28038">
      <c r="A28038" s="101"/>
      <c r="B28038" s="90"/>
      <c r="C28038" s="90"/>
    </row>
    <row r="28039">
      <c r="A28039" s="101"/>
      <c r="B28039" s="90"/>
      <c r="C28039" s="90"/>
    </row>
    <row r="28040">
      <c r="A28040" s="101"/>
      <c r="B28040" s="90"/>
      <c r="C28040" s="90"/>
    </row>
    <row r="28041">
      <c r="A28041" s="101"/>
      <c r="B28041" s="90"/>
      <c r="C28041" s="90"/>
    </row>
    <row r="28042">
      <c r="A28042" s="101"/>
      <c r="B28042" s="90"/>
      <c r="C28042" s="90"/>
    </row>
    <row r="28043">
      <c r="A28043" s="101"/>
      <c r="B28043" s="90"/>
      <c r="C28043" s="90"/>
    </row>
    <row r="28044">
      <c r="A28044" s="101"/>
      <c r="B28044" s="90"/>
      <c r="C28044" s="90"/>
    </row>
    <row r="28045">
      <c r="A28045" s="101"/>
      <c r="B28045" s="90"/>
      <c r="C28045" s="90"/>
    </row>
    <row r="28046">
      <c r="A28046" s="101"/>
      <c r="B28046" s="90"/>
      <c r="C28046" s="90"/>
    </row>
    <row r="28047">
      <c r="A28047" s="101"/>
      <c r="B28047" s="90"/>
      <c r="C28047" s="90"/>
    </row>
    <row r="28048">
      <c r="A28048" s="101"/>
      <c r="B28048" s="90"/>
      <c r="C28048" s="90"/>
    </row>
    <row r="28049">
      <c r="A28049" s="101"/>
      <c r="B28049" s="90"/>
      <c r="C28049" s="90"/>
    </row>
    <row r="28050">
      <c r="A28050" s="101"/>
      <c r="B28050" s="90"/>
      <c r="C28050" s="90"/>
    </row>
    <row r="28051">
      <c r="A28051" s="101"/>
      <c r="B28051" s="90"/>
      <c r="C28051" s="90"/>
    </row>
    <row r="28052">
      <c r="A28052" s="101"/>
      <c r="B28052" s="90"/>
      <c r="C28052" s="90"/>
    </row>
    <row r="28053">
      <c r="A28053" s="101"/>
      <c r="B28053" s="90"/>
      <c r="C28053" s="90"/>
    </row>
    <row r="28054">
      <c r="A28054" s="101"/>
      <c r="B28054" s="90"/>
      <c r="C28054" s="90"/>
    </row>
    <row r="28055">
      <c r="A28055" s="101"/>
      <c r="B28055" s="90"/>
      <c r="C28055" s="90"/>
    </row>
    <row r="28056">
      <c r="A28056" s="101"/>
      <c r="B28056" s="90"/>
      <c r="C28056" s="90"/>
    </row>
    <row r="28057">
      <c r="A28057" s="101"/>
      <c r="B28057" s="90"/>
      <c r="C28057" s="90"/>
    </row>
    <row r="28058">
      <c r="A28058" s="101"/>
      <c r="B28058" s="90"/>
      <c r="C28058" s="90"/>
    </row>
    <row r="28059">
      <c r="A28059" s="101"/>
      <c r="B28059" s="90"/>
      <c r="C28059" s="90"/>
    </row>
    <row r="28060">
      <c r="A28060" s="101"/>
      <c r="B28060" s="90"/>
      <c r="C28060" s="90"/>
    </row>
    <row r="28061">
      <c r="A28061" s="101"/>
      <c r="B28061" s="90"/>
      <c r="C28061" s="90"/>
    </row>
    <row r="28062">
      <c r="A28062" s="101"/>
      <c r="B28062" s="90"/>
      <c r="C28062" s="90"/>
    </row>
    <row r="28063">
      <c r="A28063" s="101"/>
      <c r="B28063" s="90"/>
      <c r="C28063" s="90"/>
    </row>
    <row r="28064">
      <c r="A28064" s="101"/>
      <c r="B28064" s="90"/>
      <c r="C28064" s="90"/>
    </row>
    <row r="28065">
      <c r="A28065" s="101"/>
      <c r="B28065" s="90"/>
      <c r="C28065" s="90"/>
    </row>
    <row r="28066">
      <c r="A28066" s="101"/>
      <c r="B28066" s="90"/>
      <c r="C28066" s="90"/>
    </row>
    <row r="28067">
      <c r="A28067" s="101"/>
      <c r="B28067" s="90"/>
      <c r="C28067" s="90"/>
    </row>
    <row r="28068">
      <c r="A28068" s="101"/>
      <c r="B28068" s="90"/>
      <c r="C28068" s="90"/>
    </row>
    <row r="28069">
      <c r="A28069" s="101"/>
      <c r="B28069" s="90"/>
      <c r="C28069" s="90"/>
    </row>
    <row r="28070">
      <c r="A28070" s="101"/>
      <c r="B28070" s="90"/>
      <c r="C28070" s="90"/>
    </row>
    <row r="28071">
      <c r="A28071" s="101"/>
      <c r="B28071" s="90"/>
      <c r="C28071" s="90"/>
    </row>
    <row r="28072">
      <c r="A28072" s="101"/>
      <c r="B28072" s="90"/>
      <c r="C28072" s="90"/>
    </row>
    <row r="28073">
      <c r="A28073" s="101"/>
      <c r="B28073" s="90"/>
      <c r="C28073" s="90"/>
    </row>
    <row r="28074">
      <c r="A28074" s="101"/>
      <c r="B28074" s="90"/>
      <c r="C28074" s="90"/>
    </row>
    <row r="28075">
      <c r="A28075" s="101"/>
      <c r="B28075" s="90"/>
      <c r="C28075" s="90"/>
    </row>
    <row r="28076">
      <c r="A28076" s="101"/>
      <c r="B28076" s="90"/>
      <c r="C28076" s="90"/>
    </row>
    <row r="28077">
      <c r="A28077" s="101"/>
      <c r="B28077" s="90"/>
      <c r="C28077" s="90"/>
    </row>
    <row r="28078">
      <c r="A28078" s="101"/>
      <c r="B28078" s="90"/>
      <c r="C28078" s="90"/>
    </row>
    <row r="28079">
      <c r="A28079" s="101"/>
      <c r="B28079" s="90"/>
      <c r="C28079" s="90"/>
    </row>
    <row r="28080">
      <c r="A28080" s="101"/>
      <c r="B28080" s="90"/>
      <c r="C28080" s="90"/>
    </row>
    <row r="28081">
      <c r="A28081" s="101"/>
      <c r="B28081" s="90"/>
      <c r="C28081" s="90"/>
    </row>
    <row r="28082">
      <c r="A28082" s="101"/>
      <c r="B28082" s="90"/>
      <c r="C28082" s="90"/>
    </row>
    <row r="28083">
      <c r="A28083" s="101"/>
      <c r="B28083" s="90"/>
      <c r="C28083" s="90"/>
    </row>
    <row r="28084">
      <c r="A28084" s="101"/>
      <c r="B28084" s="90"/>
      <c r="C28084" s="90"/>
    </row>
    <row r="28085">
      <c r="A28085" s="101"/>
      <c r="B28085" s="90"/>
      <c r="C28085" s="90"/>
    </row>
    <row r="28086">
      <c r="A28086" s="101"/>
      <c r="B28086" s="90"/>
      <c r="C28086" s="90"/>
    </row>
    <row r="28087">
      <c r="A28087" s="101"/>
      <c r="B28087" s="90"/>
      <c r="C28087" s="90"/>
    </row>
    <row r="28088">
      <c r="A28088" s="101"/>
      <c r="B28088" s="90"/>
      <c r="C28088" s="90"/>
    </row>
    <row r="28089">
      <c r="A28089" s="101"/>
      <c r="B28089" s="90"/>
      <c r="C28089" s="90"/>
    </row>
    <row r="28090">
      <c r="A28090" s="101"/>
      <c r="B28090" s="90"/>
      <c r="C28090" s="90"/>
    </row>
    <row r="28091">
      <c r="A28091" s="101"/>
      <c r="B28091" s="90"/>
      <c r="C28091" s="90"/>
    </row>
    <row r="28092">
      <c r="A28092" s="101"/>
      <c r="B28092" s="90"/>
      <c r="C28092" s="90"/>
    </row>
    <row r="28093">
      <c r="A28093" s="101"/>
      <c r="B28093" s="90"/>
      <c r="C28093" s="90"/>
    </row>
    <row r="28094">
      <c r="A28094" s="101"/>
      <c r="B28094" s="90"/>
      <c r="C28094" s="90"/>
    </row>
    <row r="28095">
      <c r="A28095" s="101"/>
      <c r="B28095" s="90"/>
      <c r="C28095" s="90"/>
    </row>
    <row r="28096">
      <c r="A28096" s="101"/>
      <c r="B28096" s="90"/>
      <c r="C28096" s="90"/>
    </row>
    <row r="28097">
      <c r="A28097" s="101"/>
      <c r="B28097" s="90"/>
      <c r="C28097" s="90"/>
    </row>
    <row r="28098">
      <c r="A28098" s="101"/>
      <c r="B28098" s="90"/>
      <c r="C28098" s="90"/>
    </row>
    <row r="28099">
      <c r="A28099" s="101"/>
      <c r="B28099" s="90"/>
      <c r="C28099" s="90"/>
    </row>
    <row r="28100">
      <c r="A28100" s="101"/>
      <c r="B28100" s="90"/>
      <c r="C28100" s="90"/>
    </row>
    <row r="28101">
      <c r="A28101" s="101"/>
      <c r="B28101" s="90"/>
      <c r="C28101" s="90"/>
    </row>
    <row r="28102">
      <c r="A28102" s="101"/>
      <c r="B28102" s="90"/>
      <c r="C28102" s="90"/>
    </row>
    <row r="28103">
      <c r="A28103" s="101"/>
      <c r="B28103" s="90"/>
      <c r="C28103" s="90"/>
    </row>
    <row r="28104">
      <c r="A28104" s="101"/>
      <c r="B28104" s="90"/>
      <c r="C28104" s="90"/>
    </row>
    <row r="28105">
      <c r="A28105" s="101"/>
      <c r="B28105" s="90"/>
      <c r="C28105" s="90"/>
    </row>
    <row r="28106">
      <c r="A28106" s="101"/>
      <c r="B28106" s="90"/>
      <c r="C28106" s="90"/>
    </row>
    <row r="28107">
      <c r="A28107" s="101"/>
      <c r="B28107" s="90"/>
      <c r="C28107" s="90"/>
    </row>
    <row r="28108">
      <c r="A28108" s="101"/>
      <c r="B28108" s="90"/>
      <c r="C28108" s="90"/>
    </row>
    <row r="28109">
      <c r="A28109" s="101"/>
      <c r="B28109" s="90"/>
      <c r="C28109" s="90"/>
    </row>
    <row r="28110">
      <c r="A28110" s="101"/>
      <c r="B28110" s="90"/>
      <c r="C28110" s="90"/>
    </row>
    <row r="28111">
      <c r="A28111" s="101"/>
      <c r="B28111" s="90"/>
      <c r="C28111" s="90"/>
    </row>
    <row r="28112">
      <c r="A28112" s="101"/>
      <c r="B28112" s="90"/>
      <c r="C28112" s="90"/>
    </row>
    <row r="28113">
      <c r="A28113" s="101"/>
      <c r="B28113" s="90"/>
      <c r="C28113" s="90"/>
    </row>
    <row r="28114">
      <c r="A28114" s="101"/>
      <c r="B28114" s="90"/>
      <c r="C28114" s="90"/>
    </row>
    <row r="28115">
      <c r="A28115" s="101"/>
      <c r="B28115" s="90"/>
      <c r="C28115" s="90"/>
    </row>
    <row r="28116">
      <c r="A28116" s="101"/>
      <c r="B28116" s="90"/>
      <c r="C28116" s="90"/>
    </row>
    <row r="28117">
      <c r="A28117" s="101"/>
      <c r="B28117" s="90"/>
      <c r="C28117" s="90"/>
    </row>
    <row r="28118">
      <c r="A28118" s="101"/>
      <c r="B28118" s="90"/>
      <c r="C28118" s="90"/>
    </row>
    <row r="28119">
      <c r="A28119" s="101"/>
      <c r="B28119" s="90"/>
      <c r="C28119" s="90"/>
    </row>
    <row r="28120">
      <c r="A28120" s="101"/>
      <c r="B28120" s="90"/>
      <c r="C28120" s="90"/>
    </row>
    <row r="28121">
      <c r="A28121" s="101"/>
      <c r="B28121" s="90"/>
      <c r="C28121" s="90"/>
    </row>
    <row r="28122">
      <c r="A28122" s="101"/>
      <c r="B28122" s="90"/>
      <c r="C28122" s="90"/>
    </row>
    <row r="28123">
      <c r="A28123" s="101"/>
      <c r="B28123" s="90"/>
      <c r="C28123" s="90"/>
    </row>
    <row r="28124">
      <c r="A28124" s="101"/>
      <c r="B28124" s="90"/>
      <c r="C28124" s="90"/>
    </row>
    <row r="28125">
      <c r="A28125" s="101"/>
      <c r="B28125" s="90"/>
      <c r="C28125" s="90"/>
    </row>
    <row r="28126">
      <c r="A28126" s="101"/>
      <c r="B28126" s="90"/>
      <c r="C28126" s="90"/>
    </row>
    <row r="28127">
      <c r="A28127" s="101"/>
      <c r="B28127" s="90"/>
      <c r="C28127" s="90"/>
    </row>
    <row r="28128">
      <c r="A28128" s="101"/>
      <c r="B28128" s="90"/>
      <c r="C28128" s="90"/>
    </row>
    <row r="28129">
      <c r="A28129" s="101"/>
      <c r="B28129" s="90"/>
      <c r="C28129" s="90"/>
    </row>
    <row r="28130">
      <c r="A28130" s="101"/>
      <c r="B28130" s="90"/>
      <c r="C28130" s="90"/>
    </row>
    <row r="28131">
      <c r="A28131" s="101"/>
      <c r="B28131" s="90"/>
      <c r="C28131" s="90"/>
    </row>
    <row r="28132">
      <c r="A28132" s="101"/>
      <c r="B28132" s="90"/>
      <c r="C28132" s="90"/>
    </row>
    <row r="28133">
      <c r="A28133" s="101"/>
      <c r="B28133" s="90"/>
      <c r="C28133" s="90"/>
    </row>
    <row r="28134">
      <c r="A28134" s="101"/>
      <c r="B28134" s="90"/>
      <c r="C28134" s="90"/>
    </row>
    <row r="28135">
      <c r="A28135" s="101"/>
      <c r="B28135" s="90"/>
      <c r="C28135" s="90"/>
    </row>
    <row r="28136">
      <c r="A28136" s="101"/>
      <c r="B28136" s="90"/>
      <c r="C28136" s="90"/>
    </row>
    <row r="28137">
      <c r="A28137" s="101"/>
      <c r="B28137" s="90"/>
      <c r="C28137" s="90"/>
    </row>
    <row r="28138">
      <c r="A28138" s="101"/>
      <c r="B28138" s="90"/>
      <c r="C28138" s="90"/>
    </row>
    <row r="28139">
      <c r="A28139" s="101"/>
      <c r="B28139" s="90"/>
      <c r="C28139" s="90"/>
    </row>
    <row r="28140">
      <c r="A28140" s="101"/>
      <c r="B28140" s="90"/>
      <c r="C28140" s="90"/>
    </row>
    <row r="28141">
      <c r="A28141" s="101"/>
      <c r="B28141" s="90"/>
      <c r="C28141" s="90"/>
    </row>
    <row r="28142">
      <c r="A28142" s="101"/>
      <c r="B28142" s="90"/>
      <c r="C28142" s="90"/>
    </row>
    <row r="28143">
      <c r="A28143" s="101"/>
      <c r="B28143" s="90"/>
      <c r="C28143" s="90"/>
    </row>
    <row r="28144">
      <c r="A28144" s="101"/>
      <c r="B28144" s="90"/>
      <c r="C28144" s="90"/>
    </row>
    <row r="28145">
      <c r="A28145" s="101"/>
      <c r="B28145" s="90"/>
      <c r="C28145" s="90"/>
    </row>
    <row r="28146">
      <c r="A28146" s="101"/>
      <c r="B28146" s="90"/>
      <c r="C28146" s="90"/>
    </row>
    <row r="28147">
      <c r="A28147" s="101"/>
      <c r="B28147" s="90"/>
      <c r="C28147" s="90"/>
    </row>
    <row r="28148">
      <c r="A28148" s="101"/>
      <c r="B28148" s="90"/>
      <c r="C28148" s="90"/>
    </row>
    <row r="28149">
      <c r="A28149" s="101"/>
      <c r="B28149" s="90"/>
      <c r="C28149" s="90"/>
    </row>
    <row r="28150">
      <c r="A28150" s="101"/>
      <c r="B28150" s="90"/>
      <c r="C28150" s="90"/>
    </row>
    <row r="28151">
      <c r="A28151" s="101"/>
      <c r="B28151" s="90"/>
      <c r="C28151" s="90"/>
    </row>
    <row r="28152">
      <c r="A28152" s="101"/>
      <c r="B28152" s="90"/>
      <c r="C28152" s="90"/>
    </row>
    <row r="28153">
      <c r="A28153" s="101"/>
      <c r="B28153" s="90"/>
      <c r="C28153" s="90"/>
    </row>
    <row r="28154">
      <c r="A28154" s="101"/>
      <c r="B28154" s="90"/>
      <c r="C28154" s="90"/>
    </row>
    <row r="28155">
      <c r="A28155" s="101"/>
      <c r="B28155" s="90"/>
      <c r="C28155" s="90"/>
    </row>
    <row r="28156">
      <c r="A28156" s="101"/>
      <c r="B28156" s="90"/>
      <c r="C28156" s="90"/>
    </row>
    <row r="28157">
      <c r="A28157" s="101"/>
      <c r="B28157" s="90"/>
      <c r="C28157" s="90"/>
    </row>
    <row r="28158">
      <c r="A28158" s="101"/>
      <c r="B28158" s="90"/>
      <c r="C28158" s="90"/>
    </row>
    <row r="28159">
      <c r="A28159" s="101"/>
      <c r="B28159" s="90"/>
      <c r="C28159" s="90"/>
    </row>
    <row r="28160">
      <c r="A28160" s="101"/>
      <c r="B28160" s="90"/>
      <c r="C28160" s="90"/>
    </row>
    <row r="28161">
      <c r="A28161" s="101"/>
      <c r="B28161" s="90"/>
      <c r="C28161" s="90"/>
    </row>
    <row r="28162">
      <c r="A28162" s="101"/>
      <c r="B28162" s="90"/>
      <c r="C28162" s="90"/>
    </row>
    <row r="28163">
      <c r="A28163" s="101"/>
      <c r="B28163" s="90"/>
      <c r="C28163" s="90"/>
    </row>
    <row r="28164">
      <c r="A28164" s="101"/>
      <c r="B28164" s="90"/>
      <c r="C28164" s="90"/>
    </row>
    <row r="28165">
      <c r="A28165" s="101"/>
      <c r="B28165" s="90"/>
      <c r="C28165" s="90"/>
    </row>
    <row r="28166">
      <c r="A28166" s="101"/>
      <c r="B28166" s="90"/>
      <c r="C28166" s="90"/>
    </row>
    <row r="28167">
      <c r="A28167" s="101"/>
      <c r="B28167" s="90"/>
      <c r="C28167" s="90"/>
    </row>
    <row r="28168">
      <c r="A28168" s="101"/>
      <c r="B28168" s="90"/>
      <c r="C28168" s="90"/>
    </row>
    <row r="28169">
      <c r="A28169" s="101"/>
      <c r="B28169" s="90"/>
      <c r="C28169" s="90"/>
    </row>
    <row r="28170">
      <c r="A28170" s="101"/>
      <c r="B28170" s="90"/>
      <c r="C28170" s="90"/>
    </row>
    <row r="28171">
      <c r="A28171" s="101"/>
      <c r="B28171" s="90"/>
      <c r="C28171" s="90"/>
    </row>
    <row r="28172">
      <c r="A28172" s="101"/>
      <c r="B28172" s="90"/>
      <c r="C28172" s="90"/>
    </row>
    <row r="28173">
      <c r="A28173" s="101"/>
      <c r="B28173" s="90"/>
      <c r="C28173" s="90"/>
    </row>
    <row r="28174">
      <c r="A28174" s="101"/>
      <c r="B28174" s="90"/>
      <c r="C28174" s="90"/>
    </row>
    <row r="28175">
      <c r="A28175" s="101"/>
      <c r="B28175" s="90"/>
      <c r="C28175" s="90"/>
    </row>
    <row r="28176">
      <c r="A28176" s="101"/>
      <c r="B28176" s="90"/>
      <c r="C28176" s="90"/>
    </row>
    <row r="28177">
      <c r="A28177" s="101"/>
      <c r="B28177" s="90"/>
      <c r="C28177" s="90"/>
    </row>
    <row r="28178">
      <c r="A28178" s="101"/>
      <c r="B28178" s="90"/>
      <c r="C28178" s="90"/>
    </row>
    <row r="28179">
      <c r="A28179" s="101"/>
      <c r="B28179" s="90"/>
      <c r="C28179" s="90"/>
    </row>
    <row r="28180">
      <c r="A28180" s="101"/>
      <c r="B28180" s="90"/>
      <c r="C28180" s="90"/>
    </row>
    <row r="28181">
      <c r="A28181" s="101"/>
      <c r="B28181" s="90"/>
      <c r="C28181" s="90"/>
    </row>
    <row r="28182">
      <c r="A28182" s="101"/>
      <c r="B28182" s="90"/>
      <c r="C28182" s="90"/>
    </row>
    <row r="28183">
      <c r="A28183" s="101"/>
      <c r="B28183" s="90"/>
      <c r="C28183" s="90"/>
    </row>
    <row r="28184">
      <c r="A28184" s="101"/>
      <c r="B28184" s="90"/>
      <c r="C28184" s="90"/>
    </row>
    <row r="28185">
      <c r="A28185" s="101"/>
      <c r="B28185" s="90"/>
      <c r="C28185" s="90"/>
    </row>
    <row r="28186">
      <c r="A28186" s="101"/>
      <c r="B28186" s="90"/>
      <c r="C28186" s="90"/>
    </row>
    <row r="28187">
      <c r="A28187" s="101"/>
      <c r="B28187" s="90"/>
      <c r="C28187" s="90"/>
    </row>
    <row r="28188">
      <c r="A28188" s="101"/>
      <c r="B28188" s="90"/>
      <c r="C28188" s="90"/>
    </row>
    <row r="28189">
      <c r="A28189" s="101"/>
      <c r="B28189" s="90"/>
      <c r="C28189" s="90"/>
    </row>
    <row r="28190">
      <c r="A28190" s="101"/>
      <c r="B28190" s="90"/>
      <c r="C28190" s="90"/>
    </row>
    <row r="28191">
      <c r="A28191" s="101"/>
      <c r="B28191" s="90"/>
      <c r="C28191" s="90"/>
    </row>
    <row r="28192">
      <c r="A28192" s="101"/>
      <c r="B28192" s="90"/>
      <c r="C28192" s="90"/>
    </row>
    <row r="28193">
      <c r="A28193" s="101"/>
      <c r="B28193" s="90"/>
      <c r="C28193" s="90"/>
    </row>
    <row r="28194">
      <c r="A28194" s="101"/>
      <c r="B28194" s="90"/>
      <c r="C28194" s="90"/>
    </row>
    <row r="28195">
      <c r="A28195" s="101"/>
      <c r="B28195" s="90"/>
      <c r="C28195" s="90"/>
    </row>
    <row r="28196">
      <c r="A28196" s="101"/>
      <c r="B28196" s="90"/>
      <c r="C28196" s="90"/>
    </row>
    <row r="28197">
      <c r="A28197" s="101"/>
      <c r="B28197" s="90"/>
      <c r="C28197" s="90"/>
    </row>
    <row r="28198">
      <c r="A28198" s="101"/>
      <c r="B28198" s="90"/>
      <c r="C28198" s="90"/>
    </row>
    <row r="28199">
      <c r="A28199" s="101"/>
      <c r="B28199" s="90"/>
      <c r="C28199" s="90"/>
    </row>
    <row r="28200">
      <c r="A28200" s="101"/>
      <c r="B28200" s="90"/>
      <c r="C28200" s="90"/>
    </row>
    <row r="28201">
      <c r="A28201" s="101"/>
      <c r="B28201" s="90"/>
      <c r="C28201" s="90"/>
    </row>
    <row r="28202">
      <c r="A28202" s="101"/>
      <c r="B28202" s="90"/>
      <c r="C28202" s="90"/>
    </row>
    <row r="28203">
      <c r="A28203" s="101"/>
      <c r="B28203" s="90"/>
      <c r="C28203" s="90"/>
    </row>
    <row r="28204">
      <c r="A28204" s="101"/>
      <c r="B28204" s="90"/>
      <c r="C28204" s="90"/>
    </row>
    <row r="28205">
      <c r="A28205" s="101"/>
      <c r="B28205" s="90"/>
      <c r="C28205" s="90"/>
    </row>
    <row r="28206">
      <c r="A28206" s="101"/>
      <c r="B28206" s="90"/>
      <c r="C28206" s="90"/>
    </row>
    <row r="28207">
      <c r="A28207" s="101"/>
      <c r="B28207" s="90"/>
      <c r="C28207" s="90"/>
    </row>
    <row r="28208">
      <c r="A28208" s="101"/>
      <c r="B28208" s="90"/>
      <c r="C28208" s="90"/>
    </row>
    <row r="28209">
      <c r="A28209" s="101"/>
      <c r="B28209" s="90"/>
      <c r="C28209" s="90"/>
    </row>
    <row r="28210">
      <c r="A28210" s="101"/>
      <c r="B28210" s="90"/>
      <c r="C28210" s="90"/>
    </row>
    <row r="28211">
      <c r="A28211" s="101"/>
      <c r="B28211" s="90"/>
      <c r="C28211" s="90"/>
    </row>
    <row r="28212">
      <c r="A28212" s="101"/>
      <c r="B28212" s="90"/>
      <c r="C28212" s="90"/>
    </row>
    <row r="28213">
      <c r="A28213" s="101"/>
      <c r="B28213" s="90"/>
      <c r="C28213" s="90"/>
    </row>
    <row r="28214">
      <c r="A28214" s="101"/>
      <c r="B28214" s="90"/>
      <c r="C28214" s="90"/>
    </row>
    <row r="28215">
      <c r="A28215" s="101"/>
      <c r="B28215" s="90"/>
      <c r="C28215" s="90"/>
    </row>
    <row r="28216">
      <c r="A28216" s="101"/>
      <c r="B28216" s="90"/>
      <c r="C28216" s="90"/>
    </row>
    <row r="28217">
      <c r="A28217" s="101"/>
      <c r="B28217" s="90"/>
      <c r="C28217" s="90"/>
    </row>
    <row r="28218">
      <c r="A28218" s="101"/>
      <c r="B28218" s="90"/>
      <c r="C28218" s="90"/>
    </row>
    <row r="28219">
      <c r="A28219" s="101"/>
      <c r="B28219" s="90"/>
      <c r="C28219" s="90"/>
    </row>
    <row r="28220">
      <c r="A28220" s="101"/>
      <c r="B28220" s="90"/>
      <c r="C28220" s="90"/>
    </row>
    <row r="28221">
      <c r="A28221" s="101"/>
      <c r="B28221" s="90"/>
      <c r="C28221" s="90"/>
    </row>
    <row r="28222">
      <c r="A28222" s="101"/>
      <c r="B28222" s="90"/>
      <c r="C28222" s="90"/>
    </row>
    <row r="28223">
      <c r="A28223" s="101"/>
      <c r="B28223" s="90"/>
      <c r="C28223" s="90"/>
    </row>
    <row r="28224">
      <c r="A28224" s="101"/>
      <c r="B28224" s="90"/>
      <c r="C28224" s="90"/>
    </row>
    <row r="28225">
      <c r="A28225" s="101"/>
      <c r="B28225" s="90"/>
      <c r="C28225" s="90"/>
    </row>
    <row r="28226">
      <c r="A28226" s="101"/>
      <c r="B28226" s="90"/>
      <c r="C28226" s="90"/>
    </row>
    <row r="28227">
      <c r="A28227" s="101"/>
      <c r="B28227" s="90"/>
      <c r="C28227" s="90"/>
    </row>
    <row r="28228">
      <c r="A28228" s="101"/>
      <c r="B28228" s="90"/>
      <c r="C28228" s="90"/>
    </row>
    <row r="28229">
      <c r="A28229" s="101"/>
      <c r="B28229" s="90"/>
      <c r="C28229" s="90"/>
    </row>
    <row r="28230">
      <c r="A28230" s="101"/>
      <c r="B28230" s="90"/>
      <c r="C28230" s="90"/>
    </row>
    <row r="28231">
      <c r="A28231" s="101"/>
      <c r="B28231" s="90"/>
      <c r="C28231" s="90"/>
    </row>
    <row r="28232">
      <c r="A28232" s="101"/>
      <c r="B28232" s="90"/>
      <c r="C28232" s="90"/>
    </row>
    <row r="28233">
      <c r="A28233" s="101"/>
      <c r="B28233" s="90"/>
      <c r="C28233" s="90"/>
    </row>
    <row r="28234">
      <c r="A28234" s="101"/>
      <c r="B28234" s="90"/>
      <c r="C28234" s="90"/>
    </row>
    <row r="28235">
      <c r="A28235" s="101"/>
      <c r="B28235" s="90"/>
      <c r="C28235" s="90"/>
    </row>
    <row r="28236">
      <c r="A28236" s="101"/>
      <c r="B28236" s="90"/>
      <c r="C28236" s="90"/>
    </row>
    <row r="28237">
      <c r="A28237" s="101"/>
      <c r="B28237" s="90"/>
      <c r="C28237" s="90"/>
    </row>
    <row r="28238">
      <c r="A28238" s="101"/>
      <c r="B28238" s="90"/>
      <c r="C28238" s="90"/>
    </row>
    <row r="28239">
      <c r="A28239" s="101"/>
      <c r="B28239" s="90"/>
      <c r="C28239" s="90"/>
    </row>
    <row r="28240">
      <c r="A28240" s="101"/>
      <c r="B28240" s="90"/>
      <c r="C28240" s="90"/>
    </row>
    <row r="28241">
      <c r="A28241" s="101"/>
      <c r="B28241" s="90"/>
      <c r="C28241" s="90"/>
    </row>
    <row r="28242">
      <c r="A28242" s="101"/>
      <c r="B28242" s="90"/>
      <c r="C28242" s="90"/>
    </row>
    <row r="28243">
      <c r="A28243" s="101"/>
      <c r="B28243" s="90"/>
      <c r="C28243" s="90"/>
    </row>
    <row r="28244">
      <c r="A28244" s="101"/>
      <c r="B28244" s="90"/>
      <c r="C28244" s="90"/>
    </row>
    <row r="28245">
      <c r="A28245" s="101"/>
      <c r="B28245" s="90"/>
      <c r="C28245" s="90"/>
    </row>
    <row r="28246">
      <c r="A28246" s="101"/>
      <c r="B28246" s="90"/>
      <c r="C28246" s="90"/>
    </row>
    <row r="28247">
      <c r="A28247" s="101"/>
      <c r="B28247" s="90"/>
      <c r="C28247" s="90"/>
    </row>
    <row r="28248">
      <c r="A28248" s="101"/>
      <c r="B28248" s="90"/>
      <c r="C28248" s="90"/>
    </row>
    <row r="28249">
      <c r="A28249" s="101"/>
      <c r="B28249" s="90"/>
      <c r="C28249" s="90"/>
    </row>
    <row r="28250">
      <c r="A28250" s="101"/>
      <c r="B28250" s="90"/>
      <c r="C28250" s="90"/>
    </row>
    <row r="28251">
      <c r="A28251" s="101"/>
      <c r="B28251" s="90"/>
      <c r="C28251" s="90"/>
    </row>
    <row r="28252">
      <c r="A28252" s="101"/>
      <c r="B28252" s="90"/>
      <c r="C28252" s="90"/>
    </row>
    <row r="28253">
      <c r="A28253" s="101"/>
      <c r="B28253" s="90"/>
      <c r="C28253" s="90"/>
    </row>
    <row r="28254">
      <c r="A28254" s="101"/>
      <c r="B28254" s="90"/>
      <c r="C28254" s="90"/>
    </row>
    <row r="28255">
      <c r="A28255" s="101"/>
      <c r="B28255" s="90"/>
      <c r="C28255" s="90"/>
    </row>
    <row r="28256">
      <c r="A28256" s="101"/>
      <c r="B28256" s="90"/>
      <c r="C28256" s="90"/>
    </row>
    <row r="28257">
      <c r="A28257" s="101"/>
      <c r="B28257" s="90"/>
      <c r="C28257" s="90"/>
    </row>
    <row r="28258">
      <c r="A28258" s="101"/>
      <c r="B28258" s="90"/>
      <c r="C28258" s="90"/>
    </row>
    <row r="28259">
      <c r="A28259" s="101"/>
      <c r="B28259" s="90"/>
      <c r="C28259" s="90"/>
    </row>
    <row r="28260">
      <c r="A28260" s="101"/>
      <c r="B28260" s="90"/>
      <c r="C28260" s="90"/>
    </row>
    <row r="28261">
      <c r="A28261" s="101"/>
      <c r="B28261" s="90"/>
      <c r="C28261" s="90"/>
    </row>
    <row r="28262">
      <c r="A28262" s="101"/>
      <c r="B28262" s="90"/>
      <c r="C28262" s="90"/>
    </row>
    <row r="28263">
      <c r="A28263" s="101"/>
      <c r="B28263" s="90"/>
      <c r="C28263" s="90"/>
    </row>
    <row r="28264">
      <c r="A28264" s="101"/>
      <c r="B28264" s="90"/>
      <c r="C28264" s="90"/>
    </row>
    <row r="28265">
      <c r="A28265" s="101"/>
      <c r="B28265" s="90"/>
      <c r="C28265" s="90"/>
    </row>
    <row r="28266">
      <c r="A28266" s="101"/>
      <c r="B28266" s="90"/>
      <c r="C28266" s="90"/>
    </row>
    <row r="28267">
      <c r="A28267" s="101"/>
      <c r="B28267" s="90"/>
      <c r="C28267" s="90"/>
    </row>
    <row r="28268">
      <c r="A28268" s="101"/>
      <c r="B28268" s="90"/>
      <c r="C28268" s="90"/>
    </row>
    <row r="28269">
      <c r="A28269" s="101"/>
      <c r="B28269" s="90"/>
      <c r="C28269" s="90"/>
    </row>
    <row r="28270">
      <c r="A28270" s="101"/>
      <c r="B28270" s="90"/>
      <c r="C28270" s="90"/>
    </row>
    <row r="28271">
      <c r="A28271" s="101"/>
      <c r="B28271" s="90"/>
      <c r="C28271" s="90"/>
    </row>
    <row r="28272">
      <c r="A28272" s="101"/>
      <c r="B28272" s="90"/>
      <c r="C28272" s="90"/>
    </row>
    <row r="28273">
      <c r="A28273" s="101"/>
      <c r="B28273" s="90"/>
      <c r="C28273" s="90"/>
    </row>
    <row r="28274">
      <c r="A28274" s="101"/>
      <c r="B28274" s="90"/>
      <c r="C28274" s="90"/>
    </row>
    <row r="28275">
      <c r="A28275" s="101"/>
      <c r="B28275" s="90"/>
      <c r="C28275" s="90"/>
    </row>
    <row r="28276">
      <c r="A28276" s="101"/>
      <c r="B28276" s="90"/>
      <c r="C28276" s="90"/>
    </row>
    <row r="28277">
      <c r="A28277" s="101"/>
      <c r="B28277" s="90"/>
      <c r="C28277" s="90"/>
    </row>
    <row r="28278">
      <c r="A28278" s="101"/>
      <c r="B28278" s="90"/>
      <c r="C28278" s="90"/>
    </row>
    <row r="28279">
      <c r="A28279" s="101"/>
      <c r="B28279" s="90"/>
      <c r="C28279" s="90"/>
    </row>
    <row r="28280">
      <c r="A28280" s="101"/>
      <c r="B28280" s="90"/>
      <c r="C28280" s="90"/>
    </row>
    <row r="28281">
      <c r="A28281" s="101"/>
      <c r="B28281" s="90"/>
      <c r="C28281" s="90"/>
    </row>
    <row r="28282">
      <c r="A28282" s="101"/>
      <c r="B28282" s="90"/>
      <c r="C28282" s="90"/>
    </row>
    <row r="28283">
      <c r="A28283" s="101"/>
      <c r="B28283" s="90"/>
      <c r="C28283" s="90"/>
    </row>
    <row r="28284">
      <c r="A28284" s="101"/>
      <c r="B28284" s="90"/>
      <c r="C28284" s="90"/>
    </row>
    <row r="28285">
      <c r="A28285" s="101"/>
      <c r="B28285" s="90"/>
      <c r="C28285" s="90"/>
    </row>
    <row r="28286">
      <c r="A28286" s="101"/>
      <c r="B28286" s="90"/>
      <c r="C28286" s="90"/>
    </row>
    <row r="28287">
      <c r="A28287" s="101"/>
      <c r="B28287" s="90"/>
      <c r="C28287" s="90"/>
    </row>
    <row r="28288">
      <c r="A28288" s="101"/>
      <c r="B28288" s="90"/>
      <c r="C28288" s="90"/>
    </row>
    <row r="28289">
      <c r="A28289" s="101"/>
      <c r="B28289" s="90"/>
      <c r="C28289" s="90"/>
    </row>
    <row r="28290">
      <c r="A28290" s="101"/>
      <c r="B28290" s="90"/>
      <c r="C28290" s="90"/>
    </row>
    <row r="28291">
      <c r="A28291" s="101"/>
      <c r="B28291" s="90"/>
      <c r="C28291" s="90"/>
    </row>
    <row r="28292">
      <c r="A28292" s="101"/>
      <c r="B28292" s="90"/>
      <c r="C28292" s="90"/>
    </row>
    <row r="28293">
      <c r="A28293" s="101"/>
      <c r="B28293" s="90"/>
      <c r="C28293" s="90"/>
    </row>
    <row r="28294">
      <c r="A28294" s="101"/>
      <c r="B28294" s="90"/>
      <c r="C28294" s="90"/>
    </row>
    <row r="28295">
      <c r="A28295" s="101"/>
      <c r="B28295" s="90"/>
      <c r="C28295" s="90"/>
    </row>
    <row r="28296">
      <c r="A28296" s="101"/>
      <c r="B28296" s="90"/>
      <c r="C28296" s="90"/>
    </row>
    <row r="28297">
      <c r="A28297" s="101"/>
      <c r="B28297" s="90"/>
      <c r="C28297" s="90"/>
    </row>
    <row r="28298">
      <c r="A28298" s="101"/>
      <c r="B28298" s="90"/>
      <c r="C28298" s="90"/>
    </row>
    <row r="28299">
      <c r="A28299" s="101"/>
      <c r="B28299" s="90"/>
      <c r="C28299" s="90"/>
    </row>
    <row r="28300">
      <c r="A28300" s="101"/>
      <c r="B28300" s="90"/>
      <c r="C28300" s="90"/>
    </row>
    <row r="28301">
      <c r="A28301" s="101"/>
      <c r="B28301" s="90"/>
      <c r="C28301" s="90"/>
    </row>
    <row r="28302">
      <c r="A28302" s="101"/>
      <c r="B28302" s="90"/>
      <c r="C28302" s="90"/>
    </row>
    <row r="28303">
      <c r="A28303" s="101"/>
      <c r="B28303" s="90"/>
      <c r="C28303" s="90"/>
    </row>
    <row r="28304">
      <c r="A28304" s="101"/>
      <c r="B28304" s="90"/>
      <c r="C28304" s="90"/>
    </row>
    <row r="28305">
      <c r="A28305" s="101"/>
      <c r="B28305" s="90"/>
      <c r="C28305" s="90"/>
    </row>
    <row r="28306">
      <c r="A28306" s="101"/>
      <c r="B28306" s="90"/>
      <c r="C28306" s="90"/>
    </row>
    <row r="28307">
      <c r="A28307" s="101"/>
      <c r="B28307" s="90"/>
      <c r="C28307" s="90"/>
    </row>
    <row r="28308">
      <c r="A28308" s="101"/>
      <c r="B28308" s="90"/>
      <c r="C28308" s="90"/>
    </row>
    <row r="28309">
      <c r="A28309" s="101"/>
      <c r="B28309" s="90"/>
      <c r="C28309" s="90"/>
    </row>
    <row r="28310">
      <c r="A28310" s="101"/>
      <c r="B28310" s="90"/>
      <c r="C28310" s="90"/>
    </row>
    <row r="28311">
      <c r="A28311" s="101"/>
      <c r="B28311" s="90"/>
      <c r="C28311" s="90"/>
    </row>
    <row r="28312">
      <c r="A28312" s="101"/>
      <c r="B28312" s="90"/>
      <c r="C28312" s="90"/>
    </row>
    <row r="28313">
      <c r="A28313" s="101"/>
      <c r="B28313" s="90"/>
      <c r="C28313" s="90"/>
    </row>
    <row r="28314">
      <c r="A28314" s="101"/>
      <c r="B28314" s="90"/>
      <c r="C28314" s="90"/>
    </row>
    <row r="28315">
      <c r="A28315" s="101"/>
      <c r="B28315" s="90"/>
      <c r="C28315" s="90"/>
    </row>
    <row r="28316">
      <c r="A28316" s="101"/>
      <c r="B28316" s="90"/>
      <c r="C28316" s="90"/>
    </row>
    <row r="28317">
      <c r="A28317" s="101"/>
      <c r="B28317" s="90"/>
      <c r="C28317" s="90"/>
    </row>
    <row r="28318">
      <c r="A28318" s="101"/>
      <c r="B28318" s="90"/>
      <c r="C28318" s="90"/>
    </row>
    <row r="28319">
      <c r="A28319" s="101"/>
      <c r="B28319" s="90"/>
      <c r="C28319" s="90"/>
    </row>
    <row r="28320">
      <c r="A28320" s="101"/>
      <c r="B28320" s="90"/>
      <c r="C28320" s="90"/>
    </row>
    <row r="28321">
      <c r="A28321" s="101"/>
      <c r="B28321" s="90"/>
      <c r="C28321" s="90"/>
    </row>
    <row r="28322">
      <c r="A28322" s="101"/>
      <c r="B28322" s="90"/>
      <c r="C28322" s="90"/>
    </row>
    <row r="28323">
      <c r="A28323" s="101"/>
      <c r="B28323" s="90"/>
      <c r="C28323" s="90"/>
    </row>
    <row r="28324">
      <c r="A28324" s="101"/>
      <c r="B28324" s="90"/>
      <c r="C28324" s="90"/>
    </row>
    <row r="28325">
      <c r="A28325" s="101"/>
      <c r="B28325" s="90"/>
      <c r="C28325" s="90"/>
    </row>
    <row r="28326">
      <c r="A28326" s="101"/>
      <c r="B28326" s="90"/>
      <c r="C28326" s="90"/>
    </row>
    <row r="28327">
      <c r="A28327" s="101"/>
      <c r="B28327" s="90"/>
      <c r="C28327" s="90"/>
    </row>
    <row r="28328">
      <c r="A28328" s="101"/>
      <c r="B28328" s="90"/>
      <c r="C28328" s="90"/>
    </row>
    <row r="28329">
      <c r="A28329" s="101"/>
      <c r="B28329" s="90"/>
      <c r="C28329" s="90"/>
    </row>
    <row r="28330">
      <c r="A28330" s="101"/>
      <c r="B28330" s="90"/>
      <c r="C28330" s="90"/>
    </row>
    <row r="28331">
      <c r="A28331" s="101"/>
      <c r="B28331" s="90"/>
      <c r="C28331" s="90"/>
    </row>
    <row r="28332">
      <c r="A28332" s="101"/>
      <c r="B28332" s="90"/>
      <c r="C28332" s="90"/>
    </row>
    <row r="28333">
      <c r="A28333" s="101"/>
      <c r="B28333" s="90"/>
      <c r="C28333" s="90"/>
    </row>
    <row r="28334">
      <c r="A28334" s="101"/>
      <c r="B28334" s="90"/>
      <c r="C28334" s="90"/>
    </row>
    <row r="28335">
      <c r="A28335" s="101"/>
      <c r="B28335" s="90"/>
      <c r="C28335" s="90"/>
    </row>
    <row r="28336">
      <c r="A28336" s="101"/>
      <c r="B28336" s="90"/>
      <c r="C28336" s="90"/>
    </row>
    <row r="28337">
      <c r="A28337" s="101"/>
      <c r="B28337" s="90"/>
      <c r="C28337" s="90"/>
    </row>
    <row r="28338">
      <c r="A28338" s="101"/>
      <c r="B28338" s="90"/>
      <c r="C28338" s="90"/>
    </row>
    <row r="28339">
      <c r="A28339" s="101"/>
      <c r="B28339" s="90"/>
      <c r="C28339" s="90"/>
    </row>
    <row r="28340">
      <c r="A28340" s="101"/>
      <c r="B28340" s="90"/>
      <c r="C28340" s="90"/>
    </row>
    <row r="28341">
      <c r="A28341" s="101"/>
      <c r="B28341" s="90"/>
      <c r="C28341" s="90"/>
    </row>
    <row r="28342">
      <c r="A28342" s="101"/>
      <c r="B28342" s="90"/>
      <c r="C28342" s="90"/>
    </row>
    <row r="28343">
      <c r="A28343" s="101"/>
      <c r="B28343" s="90"/>
      <c r="C28343" s="90"/>
    </row>
    <row r="28344">
      <c r="A28344" s="101"/>
      <c r="B28344" s="90"/>
      <c r="C28344" s="90"/>
    </row>
    <row r="28345">
      <c r="A28345" s="101"/>
      <c r="B28345" s="90"/>
      <c r="C28345" s="90"/>
    </row>
    <row r="28346">
      <c r="A28346" s="101"/>
      <c r="B28346" s="90"/>
      <c r="C28346" s="90"/>
    </row>
    <row r="28347">
      <c r="A28347" s="101"/>
      <c r="B28347" s="90"/>
      <c r="C28347" s="90"/>
    </row>
    <row r="28348">
      <c r="A28348" s="101"/>
      <c r="B28348" s="90"/>
      <c r="C28348" s="90"/>
    </row>
    <row r="28349">
      <c r="A28349" s="101"/>
      <c r="B28349" s="90"/>
      <c r="C28349" s="90"/>
    </row>
    <row r="28350">
      <c r="A28350" s="101"/>
      <c r="B28350" s="90"/>
      <c r="C28350" s="90"/>
    </row>
    <row r="28351">
      <c r="A28351" s="101"/>
      <c r="B28351" s="90"/>
      <c r="C28351" s="90"/>
    </row>
    <row r="28352">
      <c r="A28352" s="101"/>
      <c r="B28352" s="90"/>
      <c r="C28352" s="90"/>
    </row>
    <row r="28353">
      <c r="A28353" s="101"/>
      <c r="B28353" s="90"/>
      <c r="C28353" s="90"/>
    </row>
    <row r="28354">
      <c r="A28354" s="101"/>
      <c r="B28354" s="90"/>
      <c r="C28354" s="90"/>
    </row>
    <row r="28355">
      <c r="A28355" s="101"/>
      <c r="B28355" s="90"/>
      <c r="C28355" s="90"/>
    </row>
    <row r="28356">
      <c r="A28356" s="101"/>
      <c r="B28356" s="90"/>
      <c r="C28356" s="90"/>
    </row>
    <row r="28357">
      <c r="A28357" s="101"/>
      <c r="B28357" s="90"/>
      <c r="C28357" s="90"/>
    </row>
    <row r="28358">
      <c r="A28358" s="101"/>
      <c r="B28358" s="90"/>
      <c r="C28358" s="90"/>
    </row>
    <row r="28359">
      <c r="A28359" s="101"/>
      <c r="B28359" s="90"/>
      <c r="C28359" s="90"/>
    </row>
    <row r="28360">
      <c r="A28360" s="101"/>
      <c r="B28360" s="90"/>
      <c r="C28360" s="90"/>
    </row>
    <row r="28361">
      <c r="A28361" s="101"/>
      <c r="B28361" s="90"/>
      <c r="C28361" s="90"/>
    </row>
    <row r="28362">
      <c r="A28362" s="101"/>
      <c r="B28362" s="90"/>
      <c r="C28362" s="90"/>
    </row>
    <row r="28363">
      <c r="A28363" s="101"/>
      <c r="B28363" s="90"/>
      <c r="C28363" s="90"/>
    </row>
    <row r="28364">
      <c r="A28364" s="101"/>
      <c r="B28364" s="90"/>
      <c r="C28364" s="90"/>
    </row>
    <row r="28365">
      <c r="A28365" s="101"/>
      <c r="B28365" s="90"/>
      <c r="C28365" s="90"/>
    </row>
    <row r="28366">
      <c r="A28366" s="101"/>
      <c r="B28366" s="90"/>
      <c r="C28366" s="90"/>
    </row>
    <row r="28367">
      <c r="A28367" s="101"/>
      <c r="B28367" s="90"/>
      <c r="C28367" s="90"/>
    </row>
    <row r="28368">
      <c r="A28368" s="101"/>
      <c r="B28368" s="90"/>
      <c r="C28368" s="90"/>
    </row>
    <row r="28369">
      <c r="A28369" s="101"/>
      <c r="B28369" s="90"/>
      <c r="C28369" s="90"/>
    </row>
    <row r="28370">
      <c r="A28370" s="101"/>
      <c r="B28370" s="90"/>
      <c r="C28370" s="90"/>
    </row>
    <row r="28371">
      <c r="A28371" s="101"/>
      <c r="B28371" s="90"/>
      <c r="C28371" s="90"/>
    </row>
    <row r="28372">
      <c r="A28372" s="101"/>
      <c r="B28372" s="90"/>
      <c r="C28372" s="90"/>
    </row>
    <row r="28373">
      <c r="A28373" s="101"/>
      <c r="B28373" s="90"/>
      <c r="C28373" s="90"/>
    </row>
    <row r="28374">
      <c r="A28374" s="101"/>
      <c r="B28374" s="90"/>
      <c r="C28374" s="90"/>
    </row>
    <row r="28375">
      <c r="A28375" s="101"/>
      <c r="B28375" s="90"/>
      <c r="C28375" s="90"/>
    </row>
    <row r="28376">
      <c r="A28376" s="101"/>
      <c r="B28376" s="90"/>
      <c r="C28376" s="90"/>
    </row>
    <row r="28377">
      <c r="A28377" s="101"/>
      <c r="B28377" s="90"/>
      <c r="C28377" s="90"/>
    </row>
    <row r="28378">
      <c r="A28378" s="101"/>
      <c r="B28378" s="90"/>
      <c r="C28378" s="90"/>
    </row>
    <row r="28379">
      <c r="A28379" s="101"/>
      <c r="B28379" s="90"/>
      <c r="C28379" s="90"/>
    </row>
    <row r="28380">
      <c r="A28380" s="101"/>
      <c r="B28380" s="90"/>
      <c r="C28380" s="90"/>
    </row>
    <row r="28381">
      <c r="A28381" s="101"/>
      <c r="B28381" s="90"/>
      <c r="C28381" s="90"/>
    </row>
    <row r="28382">
      <c r="A28382" s="101"/>
      <c r="B28382" s="90"/>
      <c r="C28382" s="90"/>
    </row>
    <row r="28383">
      <c r="A28383" s="101"/>
      <c r="B28383" s="90"/>
      <c r="C28383" s="90"/>
    </row>
    <row r="28384">
      <c r="A28384" s="101"/>
      <c r="B28384" s="90"/>
      <c r="C28384" s="90"/>
    </row>
    <row r="28385">
      <c r="A28385" s="101"/>
      <c r="B28385" s="90"/>
      <c r="C28385" s="90"/>
    </row>
    <row r="28386">
      <c r="A28386" s="101"/>
      <c r="B28386" s="90"/>
      <c r="C28386" s="90"/>
    </row>
    <row r="28387">
      <c r="A28387" s="101"/>
      <c r="B28387" s="90"/>
      <c r="C28387" s="90"/>
    </row>
    <row r="28388">
      <c r="A28388" s="101"/>
      <c r="B28388" s="90"/>
      <c r="C28388" s="90"/>
    </row>
    <row r="28389">
      <c r="A28389" s="101"/>
      <c r="B28389" s="90"/>
      <c r="C28389" s="90"/>
    </row>
    <row r="28390">
      <c r="A28390" s="101"/>
      <c r="B28390" s="90"/>
      <c r="C28390" s="90"/>
    </row>
    <row r="28391">
      <c r="A28391" s="101"/>
      <c r="B28391" s="90"/>
      <c r="C28391" s="90"/>
    </row>
    <row r="28392">
      <c r="A28392" s="101"/>
      <c r="B28392" s="90"/>
      <c r="C28392" s="90"/>
    </row>
    <row r="28393">
      <c r="A28393" s="101"/>
      <c r="B28393" s="90"/>
      <c r="C28393" s="90"/>
    </row>
    <row r="28394">
      <c r="A28394" s="101"/>
      <c r="B28394" s="90"/>
      <c r="C28394" s="90"/>
    </row>
    <row r="28395">
      <c r="A28395" s="101"/>
      <c r="B28395" s="90"/>
      <c r="C28395" s="90"/>
    </row>
    <row r="28396">
      <c r="A28396" s="101"/>
      <c r="B28396" s="90"/>
      <c r="C28396" s="90"/>
    </row>
    <row r="28397">
      <c r="A28397" s="101"/>
      <c r="B28397" s="90"/>
      <c r="C28397" s="90"/>
    </row>
    <row r="28398">
      <c r="A28398" s="101"/>
      <c r="B28398" s="90"/>
      <c r="C28398" s="90"/>
    </row>
    <row r="28399">
      <c r="A28399" s="101"/>
      <c r="B28399" s="90"/>
      <c r="C28399" s="90"/>
    </row>
    <row r="28400">
      <c r="A28400" s="101"/>
      <c r="B28400" s="90"/>
      <c r="C28400" s="90"/>
    </row>
    <row r="28401">
      <c r="A28401" s="101"/>
      <c r="B28401" s="90"/>
      <c r="C28401" s="90"/>
    </row>
    <row r="28402">
      <c r="A28402" s="101"/>
      <c r="B28402" s="90"/>
      <c r="C28402" s="90"/>
    </row>
    <row r="28403">
      <c r="A28403" s="101"/>
      <c r="B28403" s="90"/>
      <c r="C28403" s="90"/>
    </row>
    <row r="28404">
      <c r="A28404" s="101"/>
      <c r="B28404" s="90"/>
      <c r="C28404" s="90"/>
    </row>
    <row r="28405">
      <c r="A28405" s="101"/>
      <c r="B28405" s="90"/>
      <c r="C28405" s="90"/>
    </row>
    <row r="28406">
      <c r="A28406" s="101"/>
      <c r="B28406" s="90"/>
      <c r="C28406" s="90"/>
    </row>
    <row r="28407">
      <c r="A28407" s="101"/>
      <c r="B28407" s="90"/>
      <c r="C28407" s="90"/>
    </row>
    <row r="28408">
      <c r="A28408" s="101"/>
      <c r="B28408" s="90"/>
      <c r="C28408" s="90"/>
    </row>
    <row r="28409">
      <c r="A28409" s="101"/>
      <c r="B28409" s="90"/>
      <c r="C28409" s="90"/>
    </row>
    <row r="28410">
      <c r="A28410" s="101"/>
      <c r="B28410" s="90"/>
      <c r="C28410" s="90"/>
    </row>
    <row r="28411">
      <c r="A28411" s="101"/>
      <c r="B28411" s="90"/>
      <c r="C28411" s="90"/>
    </row>
    <row r="28412">
      <c r="A28412" s="101"/>
      <c r="B28412" s="90"/>
      <c r="C28412" s="90"/>
    </row>
    <row r="28413">
      <c r="A28413" s="101"/>
      <c r="B28413" s="90"/>
      <c r="C28413" s="90"/>
    </row>
    <row r="28414">
      <c r="A28414" s="101"/>
      <c r="B28414" s="90"/>
      <c r="C28414" s="90"/>
    </row>
    <row r="28415">
      <c r="A28415" s="101"/>
      <c r="B28415" s="90"/>
      <c r="C28415" s="90"/>
    </row>
    <row r="28416">
      <c r="A28416" s="101"/>
      <c r="B28416" s="90"/>
      <c r="C28416" s="90"/>
    </row>
    <row r="28417">
      <c r="A28417" s="101"/>
      <c r="B28417" s="90"/>
      <c r="C28417" s="90"/>
    </row>
    <row r="28418">
      <c r="A28418" s="101"/>
      <c r="B28418" s="90"/>
      <c r="C28418" s="90"/>
    </row>
    <row r="28419">
      <c r="A28419" s="101"/>
      <c r="B28419" s="90"/>
      <c r="C28419" s="90"/>
    </row>
    <row r="28420">
      <c r="A28420" s="101"/>
      <c r="B28420" s="90"/>
      <c r="C28420" s="90"/>
    </row>
    <row r="28421">
      <c r="A28421" s="101"/>
      <c r="B28421" s="90"/>
      <c r="C28421" s="90"/>
    </row>
    <row r="28422">
      <c r="A28422" s="101"/>
      <c r="B28422" s="90"/>
      <c r="C28422" s="90"/>
    </row>
    <row r="28423">
      <c r="A28423" s="101"/>
      <c r="B28423" s="90"/>
      <c r="C28423" s="90"/>
    </row>
    <row r="28424">
      <c r="A28424" s="101"/>
      <c r="B28424" s="90"/>
      <c r="C28424" s="90"/>
    </row>
    <row r="28425">
      <c r="A28425" s="101"/>
      <c r="B28425" s="90"/>
      <c r="C28425" s="90"/>
    </row>
    <row r="28426">
      <c r="A28426" s="101"/>
      <c r="B28426" s="90"/>
      <c r="C28426" s="90"/>
    </row>
    <row r="28427">
      <c r="A28427" s="101"/>
      <c r="B28427" s="90"/>
      <c r="C28427" s="90"/>
    </row>
    <row r="28428">
      <c r="A28428" s="101"/>
      <c r="B28428" s="90"/>
      <c r="C28428" s="90"/>
    </row>
    <row r="28429">
      <c r="A28429" s="101"/>
      <c r="B28429" s="90"/>
      <c r="C28429" s="90"/>
    </row>
    <row r="28430">
      <c r="A28430" s="101"/>
      <c r="B28430" s="90"/>
      <c r="C28430" s="90"/>
    </row>
    <row r="28431">
      <c r="A28431" s="101"/>
      <c r="B28431" s="90"/>
      <c r="C28431" s="90"/>
    </row>
    <row r="28432">
      <c r="A28432" s="101"/>
      <c r="B28432" s="90"/>
      <c r="C28432" s="90"/>
    </row>
    <row r="28433">
      <c r="A28433" s="101"/>
      <c r="B28433" s="90"/>
      <c r="C28433" s="90"/>
    </row>
    <row r="28434">
      <c r="A28434" s="101"/>
      <c r="B28434" s="90"/>
      <c r="C28434" s="90"/>
    </row>
    <row r="28435">
      <c r="A28435" s="101"/>
      <c r="B28435" s="90"/>
      <c r="C28435" s="90"/>
    </row>
    <row r="28436">
      <c r="A28436" s="101"/>
      <c r="B28436" s="90"/>
      <c r="C28436" s="90"/>
    </row>
    <row r="28437">
      <c r="A28437" s="101"/>
      <c r="B28437" s="90"/>
      <c r="C28437" s="90"/>
    </row>
    <row r="28438">
      <c r="A28438" s="101"/>
      <c r="B28438" s="90"/>
      <c r="C28438" s="90"/>
    </row>
    <row r="28439">
      <c r="A28439" s="101"/>
      <c r="B28439" s="90"/>
      <c r="C28439" s="90"/>
    </row>
    <row r="28440">
      <c r="A28440" s="101"/>
      <c r="B28440" s="90"/>
      <c r="C28440" s="90"/>
    </row>
    <row r="28441">
      <c r="A28441" s="101"/>
      <c r="B28441" s="90"/>
      <c r="C28441" s="90"/>
    </row>
    <row r="28442">
      <c r="A28442" s="101"/>
      <c r="B28442" s="90"/>
      <c r="C28442" s="90"/>
    </row>
    <row r="28443">
      <c r="A28443" s="101"/>
      <c r="B28443" s="90"/>
      <c r="C28443" s="90"/>
    </row>
    <row r="28444">
      <c r="A28444" s="101"/>
      <c r="B28444" s="90"/>
      <c r="C28444" s="90"/>
    </row>
    <row r="28445">
      <c r="A28445" s="101"/>
      <c r="B28445" s="90"/>
      <c r="C28445" s="90"/>
    </row>
    <row r="28446">
      <c r="A28446" s="101"/>
      <c r="B28446" s="90"/>
      <c r="C28446" s="90"/>
    </row>
    <row r="28447">
      <c r="A28447" s="101"/>
      <c r="B28447" s="90"/>
      <c r="C28447" s="90"/>
    </row>
    <row r="28448">
      <c r="A28448" s="101"/>
      <c r="B28448" s="90"/>
      <c r="C28448" s="90"/>
    </row>
    <row r="28449">
      <c r="A28449" s="101"/>
      <c r="B28449" s="90"/>
      <c r="C28449" s="90"/>
    </row>
    <row r="28450">
      <c r="A28450" s="101"/>
      <c r="B28450" s="90"/>
      <c r="C28450" s="90"/>
    </row>
    <row r="28451">
      <c r="A28451" s="101"/>
      <c r="B28451" s="90"/>
      <c r="C28451" s="90"/>
    </row>
    <row r="28452">
      <c r="A28452" s="101"/>
      <c r="B28452" s="90"/>
      <c r="C28452" s="90"/>
    </row>
    <row r="28453">
      <c r="A28453" s="101"/>
      <c r="B28453" s="90"/>
      <c r="C28453" s="90"/>
    </row>
    <row r="28454">
      <c r="A28454" s="101"/>
      <c r="B28454" s="90"/>
      <c r="C28454" s="90"/>
    </row>
    <row r="28455">
      <c r="A28455" s="101"/>
      <c r="B28455" s="90"/>
      <c r="C28455" s="90"/>
    </row>
    <row r="28456">
      <c r="A28456" s="101"/>
      <c r="B28456" s="90"/>
      <c r="C28456" s="90"/>
    </row>
    <row r="28457">
      <c r="A28457" s="101"/>
      <c r="B28457" s="90"/>
      <c r="C28457" s="90"/>
    </row>
    <row r="28458">
      <c r="A28458" s="101"/>
      <c r="B28458" s="90"/>
      <c r="C28458" s="90"/>
    </row>
    <row r="28459">
      <c r="A28459" s="101"/>
      <c r="B28459" s="90"/>
      <c r="C28459" s="90"/>
    </row>
    <row r="28460">
      <c r="A28460" s="101"/>
      <c r="B28460" s="90"/>
      <c r="C28460" s="90"/>
    </row>
    <row r="28461">
      <c r="A28461" s="101"/>
      <c r="B28461" s="90"/>
      <c r="C28461" s="90"/>
    </row>
    <row r="28462">
      <c r="A28462" s="101"/>
      <c r="B28462" s="90"/>
      <c r="C28462" s="90"/>
    </row>
    <row r="28463">
      <c r="A28463" s="101"/>
      <c r="B28463" s="90"/>
      <c r="C28463" s="90"/>
    </row>
    <row r="28464">
      <c r="A28464" s="101"/>
      <c r="B28464" s="90"/>
      <c r="C28464" s="90"/>
    </row>
    <row r="28465">
      <c r="A28465" s="101"/>
      <c r="B28465" s="90"/>
      <c r="C28465" s="90"/>
    </row>
    <row r="28466">
      <c r="A28466" s="101"/>
      <c r="B28466" s="90"/>
      <c r="C28466" s="90"/>
    </row>
    <row r="28467">
      <c r="A28467" s="101"/>
      <c r="B28467" s="90"/>
      <c r="C28467" s="90"/>
    </row>
    <row r="28468">
      <c r="A28468" s="101"/>
      <c r="B28468" s="90"/>
      <c r="C28468" s="90"/>
    </row>
    <row r="28469">
      <c r="A28469" s="101"/>
      <c r="B28469" s="90"/>
      <c r="C28469" s="90"/>
    </row>
    <row r="28470">
      <c r="A28470" s="101"/>
      <c r="B28470" s="90"/>
      <c r="C28470" s="90"/>
    </row>
    <row r="28471">
      <c r="A28471" s="101"/>
      <c r="B28471" s="90"/>
      <c r="C28471" s="90"/>
    </row>
    <row r="28472">
      <c r="A28472" s="101"/>
      <c r="B28472" s="90"/>
      <c r="C28472" s="90"/>
    </row>
    <row r="28473">
      <c r="A28473" s="101"/>
      <c r="B28473" s="90"/>
      <c r="C28473" s="90"/>
    </row>
    <row r="28474">
      <c r="A28474" s="101"/>
      <c r="B28474" s="90"/>
      <c r="C28474" s="90"/>
    </row>
    <row r="28475">
      <c r="A28475" s="101"/>
      <c r="B28475" s="90"/>
      <c r="C28475" s="90"/>
    </row>
    <row r="28476">
      <c r="A28476" s="101"/>
      <c r="B28476" s="90"/>
      <c r="C28476" s="90"/>
    </row>
    <row r="28477">
      <c r="A28477" s="101"/>
      <c r="B28477" s="90"/>
      <c r="C28477" s="90"/>
    </row>
    <row r="28478">
      <c r="A28478" s="101"/>
      <c r="B28478" s="90"/>
      <c r="C28478" s="90"/>
    </row>
    <row r="28479">
      <c r="A28479" s="101"/>
      <c r="B28479" s="90"/>
      <c r="C28479" s="90"/>
    </row>
    <row r="28480">
      <c r="A28480" s="101"/>
      <c r="B28480" s="90"/>
      <c r="C28480" s="90"/>
    </row>
    <row r="28481">
      <c r="A28481" s="101"/>
      <c r="B28481" s="90"/>
      <c r="C28481" s="90"/>
    </row>
    <row r="28482">
      <c r="A28482" s="101"/>
      <c r="B28482" s="90"/>
      <c r="C28482" s="90"/>
    </row>
    <row r="28483">
      <c r="A28483" s="101"/>
      <c r="B28483" s="90"/>
      <c r="C28483" s="90"/>
    </row>
    <row r="28484">
      <c r="A28484" s="101"/>
      <c r="B28484" s="90"/>
      <c r="C28484" s="90"/>
    </row>
    <row r="28485">
      <c r="A28485" s="101"/>
      <c r="B28485" s="90"/>
      <c r="C28485" s="90"/>
    </row>
    <row r="28486">
      <c r="A28486" s="101"/>
      <c r="B28486" s="90"/>
      <c r="C28486" s="90"/>
    </row>
    <row r="28487">
      <c r="A28487" s="101"/>
      <c r="B28487" s="90"/>
      <c r="C28487" s="90"/>
    </row>
    <row r="28488">
      <c r="A28488" s="101"/>
      <c r="B28488" s="90"/>
      <c r="C28488" s="90"/>
    </row>
    <row r="28489">
      <c r="A28489" s="101"/>
      <c r="B28489" s="90"/>
      <c r="C28489" s="90"/>
    </row>
    <row r="28490">
      <c r="A28490" s="101"/>
      <c r="B28490" s="90"/>
      <c r="C28490" s="90"/>
    </row>
    <row r="28491">
      <c r="A28491" s="101"/>
      <c r="B28491" s="90"/>
      <c r="C28491" s="90"/>
    </row>
    <row r="28492">
      <c r="A28492" s="101"/>
      <c r="B28492" s="90"/>
      <c r="C28492" s="90"/>
    </row>
    <row r="28493">
      <c r="A28493" s="101"/>
      <c r="B28493" s="90"/>
      <c r="C28493" s="90"/>
    </row>
    <row r="28494">
      <c r="A28494" s="101"/>
      <c r="B28494" s="90"/>
      <c r="C28494" s="90"/>
    </row>
    <row r="28495">
      <c r="A28495" s="101"/>
      <c r="B28495" s="90"/>
      <c r="C28495" s="90"/>
    </row>
    <row r="28496">
      <c r="A28496" s="101"/>
      <c r="B28496" s="90"/>
      <c r="C28496" s="90"/>
    </row>
    <row r="28497">
      <c r="A28497" s="101"/>
      <c r="B28497" s="90"/>
      <c r="C28497" s="90"/>
    </row>
    <row r="28498">
      <c r="A28498" s="101"/>
      <c r="B28498" s="90"/>
      <c r="C28498" s="90"/>
    </row>
    <row r="28499">
      <c r="A28499" s="101"/>
      <c r="B28499" s="90"/>
      <c r="C28499" s="90"/>
    </row>
    <row r="28500">
      <c r="A28500" s="101"/>
      <c r="B28500" s="90"/>
      <c r="C28500" s="90"/>
    </row>
    <row r="28501">
      <c r="A28501" s="101"/>
      <c r="B28501" s="90"/>
      <c r="C28501" s="90"/>
    </row>
    <row r="28502">
      <c r="A28502" s="101"/>
      <c r="B28502" s="90"/>
      <c r="C28502" s="90"/>
    </row>
    <row r="28503">
      <c r="A28503" s="101"/>
      <c r="B28503" s="90"/>
      <c r="C28503" s="90"/>
    </row>
    <row r="28504">
      <c r="A28504" s="101"/>
      <c r="B28504" s="90"/>
      <c r="C28504" s="90"/>
    </row>
    <row r="28505">
      <c r="A28505" s="101"/>
      <c r="B28505" s="90"/>
      <c r="C28505" s="90"/>
    </row>
    <row r="28506">
      <c r="A28506" s="101"/>
      <c r="B28506" s="90"/>
      <c r="C28506" s="90"/>
    </row>
    <row r="28507">
      <c r="A28507" s="101"/>
      <c r="B28507" s="90"/>
      <c r="C28507" s="90"/>
    </row>
    <row r="28508">
      <c r="A28508" s="101"/>
      <c r="B28508" s="90"/>
      <c r="C28508" s="90"/>
    </row>
    <row r="28509">
      <c r="A28509" s="101"/>
      <c r="B28509" s="90"/>
      <c r="C28509" s="90"/>
    </row>
    <row r="28510">
      <c r="A28510" s="101"/>
      <c r="B28510" s="90"/>
      <c r="C28510" s="90"/>
    </row>
    <row r="28511">
      <c r="A28511" s="101"/>
      <c r="B28511" s="90"/>
      <c r="C28511" s="90"/>
    </row>
    <row r="28512">
      <c r="A28512" s="101"/>
      <c r="B28512" s="90"/>
      <c r="C28512" s="90"/>
    </row>
    <row r="28513">
      <c r="A28513" s="101"/>
      <c r="B28513" s="90"/>
      <c r="C28513" s="90"/>
    </row>
    <row r="28514">
      <c r="A28514" s="101"/>
      <c r="B28514" s="90"/>
      <c r="C28514" s="90"/>
    </row>
    <row r="28515">
      <c r="A28515" s="101"/>
      <c r="B28515" s="90"/>
      <c r="C28515" s="90"/>
    </row>
    <row r="28516">
      <c r="A28516" s="101"/>
      <c r="B28516" s="90"/>
      <c r="C28516" s="90"/>
    </row>
    <row r="28517">
      <c r="A28517" s="101"/>
      <c r="B28517" s="90"/>
      <c r="C28517" s="90"/>
    </row>
    <row r="28518">
      <c r="A28518" s="101"/>
      <c r="B28518" s="90"/>
      <c r="C28518" s="90"/>
    </row>
    <row r="28519">
      <c r="A28519" s="101"/>
      <c r="B28519" s="90"/>
      <c r="C28519" s="90"/>
    </row>
    <row r="28520">
      <c r="A28520" s="101"/>
      <c r="B28520" s="90"/>
      <c r="C28520" s="90"/>
    </row>
    <row r="28521">
      <c r="A28521" s="101"/>
      <c r="B28521" s="90"/>
      <c r="C28521" s="90"/>
    </row>
    <row r="28522">
      <c r="A28522" s="101"/>
      <c r="B28522" s="90"/>
      <c r="C28522" s="90"/>
    </row>
    <row r="28523">
      <c r="A28523" s="101"/>
      <c r="B28523" s="90"/>
      <c r="C28523" s="90"/>
    </row>
    <row r="28524">
      <c r="A28524" s="101"/>
      <c r="B28524" s="90"/>
      <c r="C28524" s="90"/>
    </row>
    <row r="28525">
      <c r="A28525" s="101"/>
      <c r="B28525" s="90"/>
      <c r="C28525" s="90"/>
    </row>
    <row r="28526">
      <c r="A28526" s="101"/>
      <c r="B28526" s="90"/>
      <c r="C28526" s="90"/>
    </row>
    <row r="28527">
      <c r="A28527" s="101"/>
      <c r="B28527" s="90"/>
      <c r="C28527" s="90"/>
    </row>
    <row r="28528">
      <c r="A28528" s="101"/>
      <c r="B28528" s="90"/>
      <c r="C28528" s="90"/>
    </row>
    <row r="28529">
      <c r="A28529" s="101"/>
      <c r="B28529" s="90"/>
      <c r="C28529" s="90"/>
    </row>
    <row r="28530">
      <c r="A28530" s="101"/>
      <c r="B28530" s="90"/>
      <c r="C28530" s="90"/>
    </row>
    <row r="28531">
      <c r="A28531" s="101"/>
      <c r="B28531" s="90"/>
      <c r="C28531" s="90"/>
    </row>
    <row r="28532">
      <c r="A28532" s="101"/>
      <c r="B28532" s="90"/>
      <c r="C28532" s="90"/>
    </row>
    <row r="28533">
      <c r="A28533" s="101"/>
      <c r="B28533" s="90"/>
      <c r="C28533" s="90"/>
    </row>
    <row r="28534">
      <c r="A28534" s="101"/>
      <c r="B28534" s="90"/>
      <c r="C28534" s="90"/>
    </row>
    <row r="28535">
      <c r="A28535" s="101"/>
      <c r="B28535" s="90"/>
      <c r="C28535" s="90"/>
    </row>
    <row r="28536">
      <c r="A28536" s="101"/>
      <c r="B28536" s="90"/>
      <c r="C28536" s="90"/>
    </row>
    <row r="28537">
      <c r="A28537" s="101"/>
      <c r="B28537" s="90"/>
      <c r="C28537" s="90"/>
    </row>
    <row r="28538">
      <c r="A28538" s="101"/>
      <c r="B28538" s="90"/>
      <c r="C28538" s="90"/>
    </row>
    <row r="28539">
      <c r="A28539" s="101"/>
      <c r="B28539" s="90"/>
      <c r="C28539" s="90"/>
    </row>
    <row r="28540">
      <c r="A28540" s="101"/>
      <c r="B28540" s="90"/>
      <c r="C28540" s="90"/>
    </row>
    <row r="28541">
      <c r="A28541" s="101"/>
      <c r="B28541" s="90"/>
      <c r="C28541" s="90"/>
    </row>
    <row r="28542">
      <c r="A28542" s="101"/>
      <c r="B28542" s="90"/>
      <c r="C28542" s="90"/>
    </row>
    <row r="28543">
      <c r="A28543" s="101"/>
      <c r="B28543" s="90"/>
      <c r="C28543" s="90"/>
    </row>
    <row r="28544">
      <c r="A28544" s="101"/>
      <c r="B28544" s="90"/>
      <c r="C28544" s="90"/>
    </row>
    <row r="28545">
      <c r="A28545" s="101"/>
      <c r="B28545" s="90"/>
      <c r="C28545" s="90"/>
    </row>
    <row r="28546">
      <c r="A28546" s="101"/>
      <c r="B28546" s="90"/>
      <c r="C28546" s="90"/>
    </row>
    <row r="28547">
      <c r="A28547" s="101"/>
      <c r="B28547" s="90"/>
      <c r="C28547" s="90"/>
    </row>
    <row r="28548">
      <c r="A28548" s="101"/>
      <c r="B28548" s="90"/>
      <c r="C28548" s="90"/>
    </row>
    <row r="28549">
      <c r="A28549" s="101"/>
      <c r="B28549" s="90"/>
      <c r="C28549" s="90"/>
    </row>
    <row r="28550">
      <c r="A28550" s="101"/>
      <c r="B28550" s="90"/>
      <c r="C28550" s="90"/>
    </row>
    <row r="28551">
      <c r="A28551" s="101"/>
      <c r="B28551" s="90"/>
      <c r="C28551" s="90"/>
    </row>
    <row r="28552">
      <c r="A28552" s="101"/>
      <c r="B28552" s="90"/>
      <c r="C28552" s="90"/>
    </row>
    <row r="28553">
      <c r="A28553" s="101"/>
      <c r="B28553" s="90"/>
      <c r="C28553" s="90"/>
    </row>
    <row r="28554">
      <c r="A28554" s="101"/>
      <c r="B28554" s="90"/>
      <c r="C28554" s="90"/>
    </row>
    <row r="28555">
      <c r="A28555" s="101"/>
      <c r="B28555" s="90"/>
      <c r="C28555" s="90"/>
    </row>
    <row r="28556">
      <c r="A28556" s="101"/>
      <c r="B28556" s="90"/>
      <c r="C28556" s="90"/>
    </row>
    <row r="28557">
      <c r="A28557" s="101"/>
      <c r="B28557" s="90"/>
      <c r="C28557" s="90"/>
    </row>
    <row r="28558">
      <c r="A28558" s="101"/>
      <c r="B28558" s="90"/>
      <c r="C28558" s="90"/>
    </row>
    <row r="28559">
      <c r="A28559" s="101"/>
      <c r="B28559" s="90"/>
      <c r="C28559" s="90"/>
    </row>
    <row r="28560">
      <c r="A28560" s="101"/>
      <c r="B28560" s="90"/>
      <c r="C28560" s="90"/>
    </row>
    <row r="28561">
      <c r="A28561" s="101"/>
      <c r="B28561" s="90"/>
      <c r="C28561" s="90"/>
    </row>
    <row r="28562">
      <c r="A28562" s="101"/>
      <c r="B28562" s="90"/>
      <c r="C28562" s="90"/>
    </row>
    <row r="28563">
      <c r="A28563" s="101"/>
      <c r="B28563" s="90"/>
      <c r="C28563" s="90"/>
    </row>
    <row r="28564">
      <c r="A28564" s="101"/>
      <c r="B28564" s="90"/>
      <c r="C28564" s="90"/>
    </row>
    <row r="28565">
      <c r="A28565" s="101"/>
      <c r="B28565" s="90"/>
      <c r="C28565" s="90"/>
    </row>
    <row r="28566">
      <c r="A28566" s="101"/>
      <c r="B28566" s="90"/>
      <c r="C28566" s="90"/>
    </row>
    <row r="28567">
      <c r="A28567" s="101"/>
      <c r="B28567" s="90"/>
      <c r="C28567" s="90"/>
    </row>
    <row r="28568">
      <c r="A28568" s="101"/>
      <c r="B28568" s="90"/>
      <c r="C28568" s="90"/>
    </row>
    <row r="28569">
      <c r="A28569" s="101"/>
      <c r="B28569" s="90"/>
      <c r="C28569" s="90"/>
    </row>
    <row r="28570">
      <c r="A28570" s="101"/>
      <c r="B28570" s="90"/>
      <c r="C28570" s="90"/>
    </row>
    <row r="28571">
      <c r="A28571" s="101"/>
      <c r="B28571" s="90"/>
      <c r="C28571" s="90"/>
    </row>
    <row r="28572">
      <c r="A28572" s="101"/>
      <c r="B28572" s="90"/>
      <c r="C28572" s="90"/>
    </row>
    <row r="28573">
      <c r="A28573" s="101"/>
      <c r="B28573" s="90"/>
      <c r="C28573" s="90"/>
    </row>
    <row r="28574">
      <c r="A28574" s="101"/>
      <c r="B28574" s="90"/>
      <c r="C28574" s="90"/>
    </row>
    <row r="28575">
      <c r="A28575" s="101"/>
      <c r="B28575" s="90"/>
      <c r="C28575" s="90"/>
    </row>
    <row r="28576">
      <c r="A28576" s="101"/>
      <c r="B28576" s="90"/>
      <c r="C28576" s="90"/>
    </row>
    <row r="28577">
      <c r="A28577" s="101"/>
      <c r="B28577" s="90"/>
      <c r="C28577" s="90"/>
    </row>
    <row r="28578">
      <c r="A28578" s="101"/>
      <c r="B28578" s="90"/>
      <c r="C28578" s="90"/>
    </row>
    <row r="28579">
      <c r="A28579" s="101"/>
      <c r="B28579" s="90"/>
      <c r="C28579" s="90"/>
    </row>
    <row r="28580">
      <c r="A28580" s="101"/>
      <c r="B28580" s="90"/>
      <c r="C28580" s="90"/>
    </row>
    <row r="28581">
      <c r="A28581" s="101"/>
      <c r="B28581" s="90"/>
      <c r="C28581" s="90"/>
    </row>
    <row r="28582">
      <c r="A28582" s="101"/>
      <c r="B28582" s="90"/>
      <c r="C28582" s="90"/>
    </row>
    <row r="28583">
      <c r="A28583" s="101"/>
      <c r="B28583" s="90"/>
      <c r="C28583" s="90"/>
    </row>
    <row r="28584">
      <c r="A28584" s="101"/>
      <c r="B28584" s="90"/>
      <c r="C28584" s="90"/>
    </row>
    <row r="28585">
      <c r="A28585" s="101"/>
      <c r="B28585" s="90"/>
      <c r="C28585" s="90"/>
    </row>
    <row r="28586">
      <c r="A28586" s="101"/>
      <c r="B28586" s="90"/>
      <c r="C28586" s="90"/>
    </row>
    <row r="28587">
      <c r="A28587" s="101"/>
      <c r="B28587" s="90"/>
      <c r="C28587" s="90"/>
    </row>
    <row r="28588">
      <c r="A28588" s="101"/>
      <c r="B28588" s="90"/>
      <c r="C28588" s="90"/>
    </row>
    <row r="28589">
      <c r="A28589" s="101"/>
      <c r="B28589" s="90"/>
      <c r="C28589" s="90"/>
    </row>
    <row r="28590">
      <c r="A28590" s="101"/>
      <c r="B28590" s="90"/>
      <c r="C28590" s="90"/>
    </row>
    <row r="28591">
      <c r="A28591" s="101"/>
      <c r="B28591" s="90"/>
      <c r="C28591" s="90"/>
    </row>
    <row r="28592">
      <c r="A28592" s="101"/>
      <c r="B28592" s="90"/>
      <c r="C28592" s="90"/>
    </row>
    <row r="28593">
      <c r="A28593" s="101"/>
      <c r="B28593" s="90"/>
      <c r="C28593" s="90"/>
    </row>
    <row r="28594">
      <c r="A28594" s="101"/>
      <c r="B28594" s="90"/>
      <c r="C28594" s="90"/>
    </row>
    <row r="28595">
      <c r="A28595" s="101"/>
      <c r="B28595" s="90"/>
      <c r="C28595" s="90"/>
    </row>
    <row r="28596">
      <c r="A28596" s="101"/>
      <c r="B28596" s="90"/>
      <c r="C28596" s="90"/>
    </row>
    <row r="28597">
      <c r="A28597" s="101"/>
      <c r="B28597" s="90"/>
      <c r="C28597" s="90"/>
    </row>
    <row r="28598">
      <c r="A28598" s="101"/>
      <c r="B28598" s="90"/>
      <c r="C28598" s="90"/>
    </row>
    <row r="28599">
      <c r="A28599" s="101"/>
      <c r="B28599" s="90"/>
      <c r="C28599" s="90"/>
    </row>
    <row r="28600">
      <c r="A28600" s="101"/>
      <c r="B28600" s="90"/>
      <c r="C28600" s="90"/>
    </row>
    <row r="28601">
      <c r="A28601" s="101"/>
      <c r="B28601" s="90"/>
      <c r="C28601" s="90"/>
    </row>
    <row r="28602">
      <c r="A28602" s="101"/>
      <c r="B28602" s="90"/>
      <c r="C28602" s="90"/>
    </row>
    <row r="28603">
      <c r="A28603" s="101"/>
      <c r="B28603" s="90"/>
      <c r="C28603" s="90"/>
    </row>
    <row r="28604">
      <c r="A28604" s="101"/>
      <c r="B28604" s="90"/>
      <c r="C28604" s="90"/>
    </row>
    <row r="28605">
      <c r="A28605" s="101"/>
      <c r="B28605" s="90"/>
      <c r="C28605" s="90"/>
    </row>
    <row r="28606">
      <c r="A28606" s="101"/>
      <c r="B28606" s="90"/>
      <c r="C28606" s="90"/>
    </row>
    <row r="28607">
      <c r="A28607" s="101"/>
      <c r="B28607" s="90"/>
      <c r="C28607" s="90"/>
    </row>
    <row r="28608">
      <c r="A28608" s="101"/>
      <c r="B28608" s="90"/>
      <c r="C28608" s="90"/>
    </row>
    <row r="28609">
      <c r="A28609" s="101"/>
      <c r="B28609" s="90"/>
      <c r="C28609" s="90"/>
    </row>
    <row r="28610">
      <c r="A28610" s="101"/>
      <c r="B28610" s="90"/>
      <c r="C28610" s="90"/>
    </row>
    <row r="28611">
      <c r="A28611" s="101"/>
      <c r="B28611" s="90"/>
      <c r="C28611" s="90"/>
    </row>
    <row r="28612">
      <c r="A28612" s="101"/>
      <c r="B28612" s="90"/>
      <c r="C28612" s="90"/>
    </row>
    <row r="28613">
      <c r="A28613" s="101"/>
      <c r="B28613" s="90"/>
      <c r="C28613" s="90"/>
    </row>
    <row r="28614">
      <c r="A28614" s="101"/>
      <c r="B28614" s="90"/>
      <c r="C28614" s="90"/>
    </row>
    <row r="28615">
      <c r="A28615" s="101"/>
      <c r="B28615" s="90"/>
      <c r="C28615" s="90"/>
    </row>
    <row r="28616">
      <c r="A28616" s="101"/>
      <c r="B28616" s="90"/>
      <c r="C28616" s="90"/>
    </row>
    <row r="28617">
      <c r="A28617" s="101"/>
      <c r="B28617" s="90"/>
      <c r="C28617" s="90"/>
    </row>
    <row r="28618">
      <c r="A28618" s="101"/>
      <c r="B28618" s="90"/>
      <c r="C28618" s="90"/>
    </row>
    <row r="28619">
      <c r="A28619" s="101"/>
      <c r="B28619" s="90"/>
      <c r="C28619" s="90"/>
    </row>
    <row r="28620">
      <c r="A28620" s="101"/>
      <c r="B28620" s="90"/>
      <c r="C28620" s="90"/>
    </row>
    <row r="28621">
      <c r="A28621" s="101"/>
      <c r="B28621" s="90"/>
      <c r="C28621" s="90"/>
    </row>
    <row r="28622">
      <c r="A28622" s="101"/>
      <c r="B28622" s="90"/>
      <c r="C28622" s="90"/>
    </row>
    <row r="28623">
      <c r="A28623" s="101"/>
      <c r="B28623" s="90"/>
      <c r="C28623" s="90"/>
    </row>
    <row r="28624">
      <c r="A28624" s="101"/>
      <c r="B28624" s="90"/>
      <c r="C28624" s="90"/>
    </row>
    <row r="28625">
      <c r="A28625" s="101"/>
      <c r="B28625" s="90"/>
      <c r="C28625" s="90"/>
    </row>
    <row r="28626">
      <c r="A28626" s="101"/>
      <c r="B28626" s="90"/>
      <c r="C28626" s="90"/>
    </row>
    <row r="28627">
      <c r="A28627" s="101"/>
      <c r="B28627" s="90"/>
      <c r="C28627" s="90"/>
    </row>
    <row r="28628">
      <c r="A28628" s="101"/>
      <c r="B28628" s="90"/>
      <c r="C28628" s="90"/>
    </row>
    <row r="28629">
      <c r="A28629" s="101"/>
      <c r="B28629" s="90"/>
      <c r="C28629" s="90"/>
    </row>
    <row r="28630">
      <c r="A28630" s="101"/>
      <c r="B28630" s="90"/>
      <c r="C28630" s="90"/>
    </row>
    <row r="28631">
      <c r="A28631" s="101"/>
      <c r="B28631" s="90"/>
      <c r="C28631" s="90"/>
    </row>
    <row r="28632">
      <c r="A28632" s="101"/>
      <c r="B28632" s="90"/>
      <c r="C28632" s="90"/>
    </row>
    <row r="28633">
      <c r="A28633" s="101"/>
      <c r="B28633" s="90"/>
      <c r="C28633" s="90"/>
    </row>
    <row r="28634">
      <c r="A28634" s="101"/>
      <c r="B28634" s="90"/>
      <c r="C28634" s="90"/>
    </row>
    <row r="28635">
      <c r="A28635" s="101"/>
      <c r="B28635" s="90"/>
      <c r="C28635" s="90"/>
    </row>
    <row r="28636">
      <c r="A28636" s="101"/>
      <c r="B28636" s="90"/>
      <c r="C28636" s="90"/>
    </row>
    <row r="28637">
      <c r="A28637" s="101"/>
      <c r="B28637" s="90"/>
      <c r="C28637" s="90"/>
    </row>
    <row r="28638">
      <c r="A28638" s="101"/>
      <c r="B28638" s="90"/>
      <c r="C28638" s="90"/>
    </row>
    <row r="28639">
      <c r="A28639" s="101"/>
      <c r="B28639" s="90"/>
      <c r="C28639" s="90"/>
    </row>
    <row r="28640">
      <c r="A28640" s="101"/>
      <c r="B28640" s="90"/>
      <c r="C28640" s="90"/>
    </row>
    <row r="28641">
      <c r="A28641" s="101"/>
      <c r="B28641" s="90"/>
      <c r="C28641" s="90"/>
    </row>
    <row r="28642">
      <c r="A28642" s="101"/>
      <c r="B28642" s="90"/>
      <c r="C28642" s="90"/>
    </row>
    <row r="28643">
      <c r="A28643" s="101"/>
      <c r="B28643" s="90"/>
      <c r="C28643" s="90"/>
    </row>
    <row r="28644">
      <c r="A28644" s="101"/>
      <c r="B28644" s="90"/>
      <c r="C28644" s="90"/>
    </row>
    <row r="28645">
      <c r="A28645" s="101"/>
      <c r="B28645" s="90"/>
      <c r="C28645" s="90"/>
    </row>
    <row r="28646">
      <c r="A28646" s="101"/>
      <c r="B28646" s="90"/>
      <c r="C28646" s="90"/>
    </row>
    <row r="28647">
      <c r="A28647" s="101"/>
      <c r="B28647" s="90"/>
      <c r="C28647" s="90"/>
    </row>
    <row r="28648">
      <c r="A28648" s="101"/>
      <c r="B28648" s="90"/>
      <c r="C28648" s="90"/>
    </row>
    <row r="28649">
      <c r="A28649" s="101"/>
      <c r="B28649" s="90"/>
      <c r="C28649" s="90"/>
    </row>
    <row r="28650">
      <c r="A28650" s="101"/>
      <c r="B28650" s="90"/>
      <c r="C28650" s="90"/>
    </row>
    <row r="28651">
      <c r="A28651" s="101"/>
      <c r="B28651" s="90"/>
      <c r="C28651" s="90"/>
    </row>
    <row r="28652">
      <c r="A28652" s="101"/>
      <c r="B28652" s="90"/>
      <c r="C28652" s="90"/>
    </row>
    <row r="28653">
      <c r="A28653" s="101"/>
      <c r="B28653" s="90"/>
      <c r="C28653" s="90"/>
    </row>
    <row r="28654">
      <c r="A28654" s="101"/>
      <c r="B28654" s="90"/>
      <c r="C28654" s="90"/>
    </row>
    <row r="28655">
      <c r="A28655" s="101"/>
      <c r="B28655" s="90"/>
      <c r="C28655" s="90"/>
    </row>
    <row r="28656">
      <c r="A28656" s="101"/>
      <c r="B28656" s="90"/>
      <c r="C28656" s="90"/>
    </row>
    <row r="28657">
      <c r="A28657" s="101"/>
      <c r="B28657" s="90"/>
      <c r="C28657" s="90"/>
    </row>
    <row r="28658">
      <c r="A28658" s="101"/>
      <c r="B28658" s="90"/>
      <c r="C28658" s="90"/>
    </row>
    <row r="28659">
      <c r="A28659" s="101"/>
      <c r="B28659" s="90"/>
      <c r="C28659" s="90"/>
    </row>
    <row r="28660">
      <c r="A28660" s="101"/>
      <c r="B28660" s="90"/>
      <c r="C28660" s="90"/>
    </row>
    <row r="28661">
      <c r="A28661" s="101"/>
      <c r="B28661" s="90"/>
      <c r="C28661" s="90"/>
    </row>
    <row r="28662">
      <c r="A28662" s="101"/>
      <c r="B28662" s="90"/>
      <c r="C28662" s="90"/>
    </row>
    <row r="28663">
      <c r="A28663" s="101"/>
      <c r="B28663" s="90"/>
      <c r="C28663" s="90"/>
    </row>
    <row r="28664">
      <c r="A28664" s="101"/>
      <c r="B28664" s="90"/>
      <c r="C28664" s="90"/>
    </row>
    <row r="28665">
      <c r="A28665" s="101"/>
      <c r="B28665" s="90"/>
      <c r="C28665" s="90"/>
    </row>
    <row r="28666">
      <c r="A28666" s="101"/>
      <c r="B28666" s="90"/>
      <c r="C28666" s="90"/>
    </row>
    <row r="28667">
      <c r="A28667" s="101"/>
      <c r="B28667" s="90"/>
      <c r="C28667" s="90"/>
    </row>
    <row r="28668">
      <c r="A28668" s="101"/>
      <c r="B28668" s="90"/>
      <c r="C28668" s="90"/>
    </row>
    <row r="28669">
      <c r="A28669" s="101"/>
      <c r="B28669" s="90"/>
      <c r="C28669" s="90"/>
    </row>
    <row r="28670">
      <c r="A28670" s="101"/>
      <c r="B28670" s="90"/>
      <c r="C28670" s="90"/>
    </row>
    <row r="28671">
      <c r="A28671" s="101"/>
      <c r="B28671" s="90"/>
      <c r="C28671" s="90"/>
    </row>
    <row r="28672">
      <c r="A28672" s="101"/>
      <c r="B28672" s="90"/>
      <c r="C28672" s="90"/>
    </row>
    <row r="28673">
      <c r="A28673" s="101"/>
      <c r="B28673" s="90"/>
      <c r="C28673" s="90"/>
    </row>
    <row r="28674">
      <c r="A28674" s="101"/>
      <c r="B28674" s="90"/>
      <c r="C28674" s="90"/>
    </row>
    <row r="28675">
      <c r="A28675" s="101"/>
      <c r="B28675" s="90"/>
      <c r="C28675" s="90"/>
    </row>
    <row r="28676">
      <c r="A28676" s="101"/>
      <c r="B28676" s="90"/>
      <c r="C28676" s="90"/>
    </row>
    <row r="28677">
      <c r="A28677" s="101"/>
      <c r="B28677" s="90"/>
      <c r="C28677" s="90"/>
    </row>
    <row r="28678">
      <c r="A28678" s="101"/>
      <c r="B28678" s="90"/>
      <c r="C28678" s="90"/>
    </row>
    <row r="28679">
      <c r="A28679" s="101"/>
      <c r="B28679" s="90"/>
      <c r="C28679" s="90"/>
    </row>
    <row r="28680">
      <c r="A28680" s="101"/>
      <c r="B28680" s="90"/>
      <c r="C28680" s="90"/>
    </row>
    <row r="28681">
      <c r="A28681" s="101"/>
      <c r="B28681" s="90"/>
      <c r="C28681" s="90"/>
    </row>
    <row r="28682">
      <c r="A28682" s="101"/>
      <c r="B28682" s="90"/>
      <c r="C28682" s="90"/>
    </row>
    <row r="28683">
      <c r="A28683" s="101"/>
      <c r="B28683" s="90"/>
      <c r="C28683" s="90"/>
    </row>
    <row r="28684">
      <c r="A28684" s="101"/>
      <c r="B28684" s="90"/>
      <c r="C28684" s="90"/>
    </row>
    <row r="28685">
      <c r="A28685" s="101"/>
      <c r="B28685" s="90"/>
      <c r="C28685" s="90"/>
    </row>
    <row r="28686">
      <c r="A28686" s="101"/>
      <c r="B28686" s="90"/>
      <c r="C28686" s="90"/>
    </row>
    <row r="28687">
      <c r="A28687" s="101"/>
      <c r="B28687" s="90"/>
      <c r="C28687" s="90"/>
    </row>
    <row r="28688">
      <c r="A28688" s="101"/>
      <c r="B28688" s="90"/>
      <c r="C28688" s="90"/>
    </row>
    <row r="28689">
      <c r="A28689" s="101"/>
      <c r="B28689" s="90"/>
      <c r="C28689" s="90"/>
    </row>
    <row r="28690">
      <c r="A28690" s="101"/>
      <c r="B28690" s="90"/>
      <c r="C28690" s="90"/>
    </row>
    <row r="28691">
      <c r="A28691" s="101"/>
      <c r="B28691" s="90"/>
      <c r="C28691" s="90"/>
    </row>
    <row r="28692">
      <c r="A28692" s="101"/>
      <c r="B28692" s="90"/>
      <c r="C28692" s="90"/>
    </row>
    <row r="28693">
      <c r="A28693" s="101"/>
      <c r="B28693" s="90"/>
      <c r="C28693" s="90"/>
    </row>
    <row r="28694">
      <c r="A28694" s="101"/>
      <c r="B28694" s="90"/>
      <c r="C28694" s="90"/>
    </row>
    <row r="28695">
      <c r="A28695" s="101"/>
      <c r="B28695" s="90"/>
      <c r="C28695" s="90"/>
    </row>
    <row r="28696">
      <c r="A28696" s="101"/>
      <c r="B28696" s="90"/>
      <c r="C28696" s="90"/>
    </row>
    <row r="28697">
      <c r="A28697" s="101"/>
      <c r="B28697" s="90"/>
      <c r="C28697" s="90"/>
    </row>
    <row r="28698">
      <c r="A28698" s="101"/>
      <c r="B28698" s="90"/>
      <c r="C28698" s="90"/>
    </row>
    <row r="28699">
      <c r="A28699" s="101"/>
      <c r="B28699" s="90"/>
      <c r="C28699" s="90"/>
    </row>
    <row r="28700">
      <c r="A28700" s="101"/>
      <c r="B28700" s="90"/>
      <c r="C28700" s="90"/>
    </row>
    <row r="28701">
      <c r="A28701" s="101"/>
      <c r="B28701" s="90"/>
      <c r="C28701" s="90"/>
    </row>
    <row r="28702">
      <c r="A28702" s="101"/>
      <c r="B28702" s="90"/>
      <c r="C28702" s="90"/>
    </row>
    <row r="28703">
      <c r="A28703" s="101"/>
      <c r="B28703" s="90"/>
      <c r="C28703" s="90"/>
    </row>
    <row r="28704">
      <c r="A28704" s="101"/>
      <c r="B28704" s="90"/>
      <c r="C28704" s="90"/>
    </row>
    <row r="28705">
      <c r="A28705" s="101"/>
      <c r="B28705" s="90"/>
      <c r="C28705" s="90"/>
    </row>
    <row r="28706">
      <c r="A28706" s="101"/>
      <c r="B28706" s="90"/>
      <c r="C28706" s="90"/>
    </row>
    <row r="28707">
      <c r="A28707" s="101"/>
      <c r="B28707" s="90"/>
      <c r="C28707" s="90"/>
    </row>
    <row r="28708">
      <c r="A28708" s="101"/>
      <c r="B28708" s="90"/>
      <c r="C28708" s="90"/>
    </row>
    <row r="28709">
      <c r="A28709" s="101"/>
      <c r="B28709" s="90"/>
      <c r="C28709" s="90"/>
    </row>
    <row r="28710">
      <c r="A28710" s="101"/>
      <c r="B28710" s="90"/>
      <c r="C28710" s="90"/>
    </row>
    <row r="28711">
      <c r="A28711" s="101"/>
      <c r="B28711" s="90"/>
      <c r="C28711" s="90"/>
    </row>
    <row r="28712">
      <c r="A28712" s="101"/>
      <c r="B28712" s="90"/>
      <c r="C28712" s="90"/>
    </row>
    <row r="28713">
      <c r="A28713" s="101"/>
      <c r="B28713" s="90"/>
      <c r="C28713" s="90"/>
    </row>
    <row r="28714">
      <c r="A28714" s="101"/>
      <c r="B28714" s="90"/>
      <c r="C28714" s="90"/>
    </row>
    <row r="28715">
      <c r="A28715" s="101"/>
      <c r="B28715" s="90"/>
      <c r="C28715" s="90"/>
    </row>
    <row r="28716">
      <c r="A28716" s="101"/>
      <c r="B28716" s="90"/>
      <c r="C28716" s="90"/>
    </row>
    <row r="28717">
      <c r="A28717" s="101"/>
      <c r="B28717" s="90"/>
      <c r="C28717" s="90"/>
    </row>
    <row r="28718">
      <c r="A28718" s="101"/>
      <c r="B28718" s="90"/>
      <c r="C28718" s="90"/>
    </row>
    <row r="28719">
      <c r="A28719" s="101"/>
      <c r="B28719" s="90"/>
      <c r="C28719" s="90"/>
    </row>
    <row r="28720">
      <c r="A28720" s="101"/>
      <c r="B28720" s="90"/>
      <c r="C28720" s="90"/>
    </row>
    <row r="28721">
      <c r="A28721" s="101"/>
      <c r="B28721" s="90"/>
      <c r="C28721" s="90"/>
    </row>
    <row r="28722">
      <c r="A28722" s="101"/>
      <c r="B28722" s="90"/>
      <c r="C28722" s="90"/>
    </row>
    <row r="28723">
      <c r="A28723" s="101"/>
      <c r="B28723" s="90"/>
      <c r="C28723" s="90"/>
    </row>
    <row r="28724">
      <c r="A28724" s="101"/>
      <c r="B28724" s="90"/>
      <c r="C28724" s="90"/>
    </row>
    <row r="28725">
      <c r="A28725" s="101"/>
      <c r="B28725" s="90"/>
      <c r="C28725" s="90"/>
    </row>
    <row r="28726">
      <c r="A28726" s="101"/>
      <c r="B28726" s="90"/>
      <c r="C28726" s="90"/>
    </row>
    <row r="28727">
      <c r="A28727" s="101"/>
      <c r="B28727" s="90"/>
      <c r="C28727" s="90"/>
    </row>
    <row r="28728">
      <c r="A28728" s="101"/>
      <c r="B28728" s="90"/>
      <c r="C28728" s="90"/>
    </row>
    <row r="28729">
      <c r="A28729" s="101"/>
      <c r="B28729" s="90"/>
      <c r="C28729" s="90"/>
    </row>
    <row r="28730">
      <c r="A28730" s="101"/>
      <c r="B28730" s="90"/>
      <c r="C28730" s="90"/>
    </row>
    <row r="28731">
      <c r="A28731" s="101"/>
      <c r="B28731" s="90"/>
      <c r="C28731" s="90"/>
    </row>
    <row r="28732">
      <c r="A28732" s="101"/>
      <c r="B28732" s="90"/>
      <c r="C28732" s="90"/>
    </row>
    <row r="28733">
      <c r="A28733" s="101"/>
      <c r="B28733" s="90"/>
      <c r="C28733" s="90"/>
    </row>
    <row r="28734">
      <c r="A28734" s="101"/>
      <c r="B28734" s="90"/>
      <c r="C28734" s="90"/>
    </row>
    <row r="28735">
      <c r="A28735" s="101"/>
      <c r="B28735" s="90"/>
      <c r="C28735" s="90"/>
    </row>
    <row r="28736">
      <c r="A28736" s="101"/>
      <c r="B28736" s="90"/>
      <c r="C28736" s="90"/>
    </row>
    <row r="28737">
      <c r="A28737" s="101"/>
      <c r="B28737" s="90"/>
      <c r="C28737" s="90"/>
    </row>
    <row r="28738">
      <c r="A28738" s="101"/>
      <c r="B28738" s="90"/>
      <c r="C28738" s="90"/>
    </row>
    <row r="28739">
      <c r="A28739" s="101"/>
      <c r="B28739" s="90"/>
      <c r="C28739" s="90"/>
    </row>
    <row r="28740">
      <c r="A28740" s="101"/>
      <c r="B28740" s="90"/>
      <c r="C28740" s="90"/>
    </row>
    <row r="28741">
      <c r="A28741" s="101"/>
      <c r="B28741" s="90"/>
      <c r="C28741" s="90"/>
    </row>
    <row r="28742">
      <c r="A28742" s="101"/>
      <c r="B28742" s="90"/>
      <c r="C28742" s="90"/>
    </row>
    <row r="28743">
      <c r="A28743" s="101"/>
      <c r="B28743" s="90"/>
      <c r="C28743" s="90"/>
    </row>
    <row r="28744">
      <c r="A28744" s="101"/>
      <c r="B28744" s="90"/>
      <c r="C28744" s="90"/>
    </row>
    <row r="28745">
      <c r="A28745" s="101"/>
      <c r="B28745" s="90"/>
      <c r="C28745" s="90"/>
    </row>
    <row r="28746">
      <c r="A28746" s="101"/>
      <c r="B28746" s="90"/>
      <c r="C28746" s="90"/>
    </row>
    <row r="28747">
      <c r="A28747" s="101"/>
      <c r="B28747" s="90"/>
      <c r="C28747" s="90"/>
    </row>
    <row r="28748">
      <c r="A28748" s="101"/>
      <c r="B28748" s="90"/>
      <c r="C28748" s="90"/>
    </row>
    <row r="28749">
      <c r="A28749" s="101"/>
      <c r="B28749" s="90"/>
      <c r="C28749" s="90"/>
    </row>
    <row r="28750">
      <c r="A28750" s="101"/>
      <c r="B28750" s="90"/>
      <c r="C28750" s="90"/>
    </row>
    <row r="28751">
      <c r="A28751" s="101"/>
      <c r="B28751" s="90"/>
      <c r="C28751" s="90"/>
    </row>
    <row r="28752">
      <c r="A28752" s="101"/>
      <c r="B28752" s="90"/>
      <c r="C28752" s="90"/>
    </row>
    <row r="28753">
      <c r="A28753" s="101"/>
      <c r="B28753" s="90"/>
      <c r="C28753" s="90"/>
    </row>
    <row r="28754">
      <c r="A28754" s="101"/>
      <c r="B28754" s="90"/>
      <c r="C28754" s="90"/>
    </row>
    <row r="28755">
      <c r="A28755" s="101"/>
      <c r="B28755" s="90"/>
      <c r="C28755" s="90"/>
    </row>
    <row r="28756">
      <c r="A28756" s="101"/>
      <c r="B28756" s="90"/>
      <c r="C28756" s="90"/>
    </row>
    <row r="28757">
      <c r="A28757" s="101"/>
      <c r="B28757" s="90"/>
      <c r="C28757" s="90"/>
    </row>
    <row r="28758">
      <c r="A28758" s="101"/>
      <c r="B28758" s="90"/>
      <c r="C28758" s="90"/>
    </row>
    <row r="28759">
      <c r="A28759" s="101"/>
      <c r="B28759" s="90"/>
      <c r="C28759" s="90"/>
    </row>
    <row r="28760">
      <c r="A28760" s="101"/>
      <c r="B28760" s="90"/>
      <c r="C28760" s="90"/>
    </row>
    <row r="28761">
      <c r="A28761" s="101"/>
      <c r="B28761" s="90"/>
      <c r="C28761" s="90"/>
    </row>
    <row r="28762">
      <c r="A28762" s="101"/>
      <c r="B28762" s="90"/>
      <c r="C28762" s="90"/>
    </row>
    <row r="28763">
      <c r="A28763" s="101"/>
      <c r="B28763" s="90"/>
      <c r="C28763" s="90"/>
    </row>
    <row r="28764">
      <c r="A28764" s="101"/>
      <c r="B28764" s="90"/>
      <c r="C28764" s="90"/>
    </row>
    <row r="28765">
      <c r="A28765" s="101"/>
      <c r="B28765" s="90"/>
      <c r="C28765" s="90"/>
    </row>
    <row r="28766">
      <c r="A28766" s="101"/>
      <c r="B28766" s="90"/>
      <c r="C28766" s="90"/>
    </row>
    <row r="28767">
      <c r="A28767" s="101"/>
      <c r="B28767" s="90"/>
      <c r="C28767" s="90"/>
    </row>
    <row r="28768">
      <c r="A28768" s="101"/>
      <c r="B28768" s="90"/>
      <c r="C28768" s="90"/>
    </row>
    <row r="28769">
      <c r="A28769" s="101"/>
      <c r="B28769" s="90"/>
      <c r="C28769" s="90"/>
    </row>
    <row r="28770">
      <c r="A28770" s="101"/>
      <c r="B28770" s="90"/>
      <c r="C28770" s="90"/>
    </row>
    <row r="28771">
      <c r="A28771" s="101"/>
      <c r="B28771" s="90"/>
      <c r="C28771" s="90"/>
    </row>
    <row r="28772">
      <c r="A28772" s="101"/>
      <c r="B28772" s="90"/>
      <c r="C28772" s="90"/>
    </row>
    <row r="28773">
      <c r="A28773" s="101"/>
      <c r="B28773" s="90"/>
      <c r="C28773" s="90"/>
    </row>
    <row r="28774">
      <c r="A28774" s="101"/>
      <c r="B28774" s="90"/>
      <c r="C28774" s="90"/>
    </row>
    <row r="28775">
      <c r="A28775" s="101"/>
      <c r="B28775" s="90"/>
      <c r="C28775" s="90"/>
    </row>
    <row r="28776">
      <c r="A28776" s="101"/>
      <c r="B28776" s="90"/>
      <c r="C28776" s="90"/>
    </row>
    <row r="28777">
      <c r="A28777" s="101"/>
      <c r="B28777" s="90"/>
      <c r="C28777" s="90"/>
    </row>
    <row r="28778">
      <c r="A28778" s="101"/>
      <c r="B28778" s="90"/>
      <c r="C28778" s="90"/>
    </row>
    <row r="28779">
      <c r="A28779" s="101"/>
      <c r="B28779" s="90"/>
      <c r="C28779" s="90"/>
    </row>
    <row r="28780">
      <c r="A28780" s="101"/>
      <c r="B28780" s="90"/>
      <c r="C28780" s="90"/>
    </row>
    <row r="28781">
      <c r="A28781" s="101"/>
      <c r="B28781" s="90"/>
      <c r="C28781" s="90"/>
    </row>
    <row r="28782">
      <c r="A28782" s="101"/>
      <c r="B28782" s="90"/>
      <c r="C28782" s="90"/>
    </row>
    <row r="28783">
      <c r="A28783" s="101"/>
      <c r="B28783" s="90"/>
      <c r="C28783" s="90"/>
    </row>
    <row r="28784">
      <c r="A28784" s="101"/>
      <c r="B28784" s="90"/>
      <c r="C28784" s="90"/>
    </row>
    <row r="28785">
      <c r="A28785" s="101"/>
      <c r="B28785" s="90"/>
      <c r="C28785" s="90"/>
    </row>
    <row r="28786">
      <c r="A28786" s="101"/>
      <c r="B28786" s="90"/>
      <c r="C28786" s="90"/>
    </row>
    <row r="28787">
      <c r="A28787" s="101"/>
      <c r="B28787" s="90"/>
      <c r="C28787" s="90"/>
    </row>
    <row r="28788">
      <c r="A28788" s="101"/>
      <c r="B28788" s="90"/>
      <c r="C28788" s="90"/>
    </row>
    <row r="28789">
      <c r="A28789" s="101"/>
      <c r="B28789" s="90"/>
      <c r="C28789" s="90"/>
    </row>
    <row r="28790">
      <c r="A28790" s="101"/>
      <c r="B28790" s="90"/>
      <c r="C28790" s="90"/>
    </row>
    <row r="28791">
      <c r="A28791" s="101"/>
      <c r="B28791" s="90"/>
      <c r="C28791" s="90"/>
    </row>
    <row r="28792">
      <c r="A28792" s="101"/>
      <c r="B28792" s="90"/>
      <c r="C28792" s="90"/>
    </row>
    <row r="28793">
      <c r="A28793" s="101"/>
      <c r="B28793" s="90"/>
      <c r="C28793" s="90"/>
    </row>
    <row r="28794">
      <c r="A28794" s="101"/>
      <c r="B28794" s="90"/>
      <c r="C28794" s="90"/>
    </row>
    <row r="28795">
      <c r="A28795" s="101"/>
      <c r="B28795" s="90"/>
      <c r="C28795" s="90"/>
    </row>
    <row r="28796">
      <c r="A28796" s="101"/>
      <c r="B28796" s="90"/>
      <c r="C28796" s="90"/>
    </row>
    <row r="28797">
      <c r="A28797" s="101"/>
      <c r="B28797" s="90"/>
      <c r="C28797" s="90"/>
    </row>
    <row r="28798">
      <c r="A28798" s="101"/>
      <c r="B28798" s="90"/>
      <c r="C28798" s="90"/>
    </row>
    <row r="28799">
      <c r="A28799" s="101"/>
      <c r="B28799" s="90"/>
      <c r="C28799" s="90"/>
    </row>
    <row r="28800">
      <c r="A28800" s="101"/>
      <c r="B28800" s="90"/>
      <c r="C28800" s="90"/>
    </row>
    <row r="28801">
      <c r="A28801" s="101"/>
      <c r="B28801" s="90"/>
      <c r="C28801" s="90"/>
    </row>
    <row r="28802">
      <c r="A28802" s="101"/>
      <c r="B28802" s="90"/>
      <c r="C28802" s="90"/>
    </row>
    <row r="28803">
      <c r="A28803" s="101"/>
      <c r="B28803" s="90"/>
      <c r="C28803" s="90"/>
    </row>
    <row r="28804">
      <c r="A28804" s="101"/>
      <c r="B28804" s="90"/>
      <c r="C28804" s="90"/>
    </row>
    <row r="28805">
      <c r="A28805" s="101"/>
      <c r="B28805" s="90"/>
      <c r="C28805" s="90"/>
    </row>
    <row r="28806">
      <c r="A28806" s="101"/>
      <c r="B28806" s="90"/>
      <c r="C28806" s="90"/>
    </row>
    <row r="28807">
      <c r="A28807" s="101"/>
      <c r="B28807" s="90"/>
      <c r="C28807" s="90"/>
    </row>
    <row r="28808">
      <c r="A28808" s="101"/>
      <c r="B28808" s="90"/>
      <c r="C28808" s="90"/>
    </row>
    <row r="28809">
      <c r="A28809" s="101"/>
      <c r="B28809" s="90"/>
      <c r="C28809" s="90"/>
    </row>
    <row r="28810">
      <c r="A28810" s="101"/>
      <c r="B28810" s="90"/>
      <c r="C28810" s="90"/>
    </row>
    <row r="28811">
      <c r="A28811" s="101"/>
      <c r="B28811" s="90"/>
      <c r="C28811" s="90"/>
    </row>
    <row r="28812">
      <c r="A28812" s="101"/>
      <c r="B28812" s="90"/>
      <c r="C28812" s="90"/>
    </row>
    <row r="28813">
      <c r="A28813" s="101"/>
      <c r="B28813" s="90"/>
      <c r="C28813" s="90"/>
    </row>
    <row r="28814">
      <c r="A28814" s="101"/>
      <c r="B28814" s="90"/>
      <c r="C28814" s="90"/>
    </row>
    <row r="28815">
      <c r="A28815" s="101"/>
      <c r="B28815" s="90"/>
      <c r="C28815" s="90"/>
    </row>
    <row r="28816">
      <c r="A28816" s="101"/>
      <c r="B28816" s="90"/>
      <c r="C28816" s="90"/>
    </row>
    <row r="28817">
      <c r="A28817" s="101"/>
      <c r="B28817" s="90"/>
      <c r="C28817" s="90"/>
    </row>
    <row r="28818">
      <c r="A28818" s="101"/>
      <c r="B28818" s="90"/>
      <c r="C28818" s="90"/>
    </row>
    <row r="28819">
      <c r="A28819" s="101"/>
      <c r="B28819" s="90"/>
      <c r="C28819" s="90"/>
    </row>
    <row r="28820">
      <c r="A28820" s="101"/>
      <c r="B28820" s="90"/>
      <c r="C28820" s="90"/>
    </row>
    <row r="28821">
      <c r="A28821" s="101"/>
      <c r="B28821" s="90"/>
      <c r="C28821" s="90"/>
    </row>
    <row r="28822">
      <c r="A28822" s="101"/>
      <c r="B28822" s="90"/>
      <c r="C28822" s="90"/>
    </row>
    <row r="28823">
      <c r="A28823" s="101"/>
      <c r="B28823" s="90"/>
      <c r="C28823" s="90"/>
    </row>
    <row r="28824">
      <c r="A28824" s="101"/>
      <c r="B28824" s="90"/>
      <c r="C28824" s="90"/>
    </row>
    <row r="28825">
      <c r="A28825" s="101"/>
      <c r="B28825" s="90"/>
      <c r="C28825" s="90"/>
    </row>
    <row r="28826">
      <c r="A28826" s="101"/>
      <c r="B28826" s="90"/>
      <c r="C28826" s="90"/>
    </row>
    <row r="28827">
      <c r="A28827" s="101"/>
      <c r="B28827" s="90"/>
      <c r="C28827" s="90"/>
    </row>
    <row r="28828">
      <c r="A28828" s="101"/>
      <c r="B28828" s="90"/>
      <c r="C28828" s="90"/>
    </row>
    <row r="28829">
      <c r="A28829" s="101"/>
      <c r="B28829" s="90"/>
      <c r="C28829" s="90"/>
    </row>
    <row r="28830">
      <c r="A28830" s="101"/>
      <c r="B28830" s="90"/>
      <c r="C28830" s="90"/>
    </row>
    <row r="28831">
      <c r="A28831" s="101"/>
      <c r="B28831" s="90"/>
      <c r="C28831" s="90"/>
    </row>
    <row r="28832">
      <c r="A28832" s="101"/>
      <c r="B28832" s="90"/>
      <c r="C28832" s="90"/>
    </row>
    <row r="28833">
      <c r="A28833" s="101"/>
      <c r="B28833" s="90"/>
      <c r="C28833" s="90"/>
    </row>
    <row r="28834">
      <c r="A28834" s="101"/>
      <c r="B28834" s="90"/>
      <c r="C28834" s="90"/>
    </row>
    <row r="28835">
      <c r="A28835" s="101"/>
      <c r="B28835" s="90"/>
      <c r="C28835" s="90"/>
    </row>
    <row r="28836">
      <c r="A28836" s="101"/>
      <c r="B28836" s="90"/>
      <c r="C28836" s="90"/>
    </row>
    <row r="28837">
      <c r="A28837" s="101"/>
      <c r="B28837" s="90"/>
      <c r="C28837" s="90"/>
    </row>
    <row r="28838">
      <c r="A28838" s="101"/>
      <c r="B28838" s="90"/>
      <c r="C28838" s="90"/>
    </row>
    <row r="28839">
      <c r="A28839" s="101"/>
      <c r="B28839" s="90"/>
      <c r="C28839" s="90"/>
    </row>
    <row r="28840">
      <c r="A28840" s="101"/>
      <c r="B28840" s="90"/>
      <c r="C28840" s="90"/>
    </row>
    <row r="28841">
      <c r="A28841" s="101"/>
      <c r="B28841" s="90"/>
      <c r="C28841" s="90"/>
    </row>
    <row r="28842">
      <c r="A28842" s="101"/>
      <c r="B28842" s="90"/>
      <c r="C28842" s="90"/>
    </row>
    <row r="28843">
      <c r="A28843" s="101"/>
      <c r="B28843" s="90"/>
      <c r="C28843" s="90"/>
    </row>
    <row r="28844">
      <c r="A28844" s="101"/>
      <c r="B28844" s="90"/>
      <c r="C28844" s="90"/>
    </row>
    <row r="28845">
      <c r="A28845" s="101"/>
      <c r="B28845" s="90"/>
      <c r="C28845" s="90"/>
    </row>
    <row r="28846">
      <c r="A28846" s="101"/>
      <c r="B28846" s="90"/>
      <c r="C28846" s="90"/>
    </row>
    <row r="28847">
      <c r="A28847" s="101"/>
      <c r="B28847" s="90"/>
      <c r="C28847" s="90"/>
    </row>
    <row r="28848">
      <c r="A28848" s="101"/>
      <c r="B28848" s="90"/>
      <c r="C28848" s="90"/>
    </row>
    <row r="28849">
      <c r="A28849" s="101"/>
      <c r="B28849" s="90"/>
      <c r="C28849" s="90"/>
    </row>
    <row r="28850">
      <c r="A28850" s="101"/>
      <c r="B28850" s="90"/>
      <c r="C28850" s="90"/>
    </row>
    <row r="28851">
      <c r="A28851" s="101"/>
      <c r="B28851" s="90"/>
      <c r="C28851" s="90"/>
    </row>
    <row r="28852">
      <c r="A28852" s="101"/>
      <c r="B28852" s="90"/>
      <c r="C28852" s="90"/>
    </row>
    <row r="28853">
      <c r="A28853" s="101"/>
      <c r="B28853" s="90"/>
      <c r="C28853" s="90"/>
    </row>
    <row r="28854">
      <c r="A28854" s="101"/>
      <c r="B28854" s="90"/>
      <c r="C28854" s="90"/>
    </row>
    <row r="28855">
      <c r="A28855" s="101"/>
      <c r="B28855" s="90"/>
      <c r="C28855" s="90"/>
    </row>
    <row r="28856">
      <c r="A28856" s="101"/>
      <c r="B28856" s="90"/>
      <c r="C28856" s="90"/>
    </row>
    <row r="28857">
      <c r="A28857" s="101"/>
      <c r="B28857" s="90"/>
      <c r="C28857" s="90"/>
    </row>
    <row r="28858">
      <c r="A28858" s="101"/>
      <c r="B28858" s="90"/>
      <c r="C28858" s="90"/>
    </row>
    <row r="28859">
      <c r="A28859" s="101"/>
      <c r="B28859" s="90"/>
      <c r="C28859" s="90"/>
    </row>
    <row r="28860">
      <c r="A28860" s="101"/>
      <c r="B28860" s="90"/>
      <c r="C28860" s="90"/>
    </row>
    <row r="28861">
      <c r="A28861" s="101"/>
      <c r="B28861" s="90"/>
      <c r="C28861" s="90"/>
    </row>
    <row r="28862">
      <c r="A28862" s="101"/>
      <c r="B28862" s="90"/>
      <c r="C28862" s="90"/>
    </row>
    <row r="28863">
      <c r="A28863" s="101"/>
      <c r="B28863" s="90"/>
      <c r="C28863" s="90"/>
    </row>
    <row r="28864">
      <c r="A28864" s="101"/>
      <c r="B28864" s="90"/>
      <c r="C28864" s="90"/>
    </row>
    <row r="28865">
      <c r="A28865" s="101"/>
      <c r="B28865" s="90"/>
      <c r="C28865" s="90"/>
    </row>
    <row r="28866">
      <c r="A28866" s="101"/>
      <c r="B28866" s="90"/>
      <c r="C28866" s="90"/>
    </row>
    <row r="28867">
      <c r="A28867" s="101"/>
      <c r="B28867" s="90"/>
      <c r="C28867" s="90"/>
    </row>
    <row r="28868">
      <c r="A28868" s="101"/>
      <c r="B28868" s="90"/>
      <c r="C28868" s="90"/>
    </row>
    <row r="28869">
      <c r="A28869" s="101"/>
      <c r="B28869" s="90"/>
      <c r="C28869" s="90"/>
    </row>
    <row r="28870">
      <c r="A28870" s="101"/>
      <c r="B28870" s="90"/>
      <c r="C28870" s="90"/>
    </row>
    <row r="28871">
      <c r="A28871" s="101"/>
      <c r="B28871" s="90"/>
      <c r="C28871" s="90"/>
    </row>
    <row r="28872">
      <c r="A28872" s="101"/>
      <c r="B28872" s="90"/>
      <c r="C28872" s="90"/>
    </row>
    <row r="28873">
      <c r="A28873" s="101"/>
      <c r="B28873" s="90"/>
      <c r="C28873" s="90"/>
    </row>
    <row r="28874">
      <c r="A28874" s="101"/>
      <c r="B28874" s="90"/>
      <c r="C28874" s="90"/>
    </row>
    <row r="28875">
      <c r="A28875" s="101"/>
      <c r="B28875" s="90"/>
      <c r="C28875" s="90"/>
    </row>
    <row r="28876">
      <c r="A28876" s="101"/>
      <c r="B28876" s="90"/>
      <c r="C28876" s="90"/>
    </row>
    <row r="28877">
      <c r="A28877" s="101"/>
      <c r="B28877" s="90"/>
      <c r="C28877" s="90"/>
    </row>
    <row r="28878">
      <c r="A28878" s="101"/>
      <c r="B28878" s="90"/>
      <c r="C28878" s="90"/>
    </row>
    <row r="28879">
      <c r="A28879" s="101"/>
      <c r="B28879" s="90"/>
      <c r="C28879" s="90"/>
    </row>
    <row r="28880">
      <c r="A28880" s="101"/>
      <c r="B28880" s="90"/>
      <c r="C28880" s="90"/>
    </row>
    <row r="28881">
      <c r="A28881" s="101"/>
      <c r="B28881" s="90"/>
      <c r="C28881" s="90"/>
    </row>
    <row r="28882">
      <c r="A28882" s="101"/>
      <c r="B28882" s="90"/>
      <c r="C28882" s="90"/>
    </row>
    <row r="28883">
      <c r="A28883" s="101"/>
      <c r="B28883" s="90"/>
      <c r="C28883" s="90"/>
    </row>
    <row r="28884">
      <c r="A28884" s="101"/>
      <c r="B28884" s="90"/>
      <c r="C28884" s="90"/>
    </row>
    <row r="28885">
      <c r="A28885" s="101"/>
      <c r="B28885" s="90"/>
      <c r="C28885" s="90"/>
    </row>
    <row r="28886">
      <c r="A28886" s="101"/>
      <c r="B28886" s="90"/>
      <c r="C28886" s="90"/>
    </row>
    <row r="28887">
      <c r="A28887" s="101"/>
      <c r="B28887" s="90"/>
      <c r="C28887" s="90"/>
    </row>
    <row r="28888">
      <c r="A28888" s="101"/>
      <c r="B28888" s="90"/>
      <c r="C28888" s="90"/>
    </row>
    <row r="28889">
      <c r="A28889" s="101"/>
      <c r="B28889" s="90"/>
      <c r="C28889" s="90"/>
    </row>
    <row r="28890">
      <c r="A28890" s="101"/>
      <c r="B28890" s="90"/>
      <c r="C28890" s="90"/>
    </row>
    <row r="28891">
      <c r="A28891" s="101"/>
      <c r="B28891" s="90"/>
      <c r="C28891" s="90"/>
    </row>
    <row r="28892">
      <c r="A28892" s="101"/>
      <c r="B28892" s="90"/>
      <c r="C28892" s="90"/>
    </row>
    <row r="28893">
      <c r="A28893" s="101"/>
      <c r="B28893" s="90"/>
      <c r="C28893" s="90"/>
    </row>
    <row r="28894">
      <c r="A28894" s="101"/>
      <c r="B28894" s="90"/>
      <c r="C28894" s="90"/>
    </row>
    <row r="28895">
      <c r="A28895" s="101"/>
      <c r="B28895" s="90"/>
      <c r="C28895" s="90"/>
    </row>
    <row r="28896">
      <c r="A28896" s="101"/>
      <c r="B28896" s="90"/>
      <c r="C28896" s="90"/>
    </row>
    <row r="28897">
      <c r="A28897" s="101"/>
      <c r="B28897" s="90"/>
      <c r="C28897" s="90"/>
    </row>
    <row r="28898">
      <c r="A28898" s="101"/>
      <c r="B28898" s="90"/>
      <c r="C28898" s="90"/>
    </row>
    <row r="28899">
      <c r="A28899" s="101"/>
      <c r="B28899" s="90"/>
      <c r="C28899" s="90"/>
    </row>
    <row r="28900">
      <c r="A28900" s="101"/>
      <c r="B28900" s="90"/>
      <c r="C28900" s="90"/>
    </row>
    <row r="28901">
      <c r="A28901" s="101"/>
      <c r="B28901" s="90"/>
      <c r="C28901" s="90"/>
    </row>
    <row r="28902">
      <c r="A28902" s="101"/>
      <c r="B28902" s="90"/>
      <c r="C28902" s="90"/>
    </row>
    <row r="28903">
      <c r="A28903" s="101"/>
      <c r="B28903" s="90"/>
      <c r="C28903" s="90"/>
    </row>
    <row r="28904">
      <c r="A28904" s="101"/>
      <c r="B28904" s="90"/>
      <c r="C28904" s="90"/>
    </row>
    <row r="28905">
      <c r="A28905" s="101"/>
      <c r="B28905" s="90"/>
      <c r="C28905" s="90"/>
    </row>
    <row r="28906">
      <c r="A28906" s="101"/>
      <c r="B28906" s="90"/>
      <c r="C28906" s="90"/>
    </row>
    <row r="28907">
      <c r="A28907" s="101"/>
      <c r="B28907" s="90"/>
      <c r="C28907" s="90"/>
    </row>
    <row r="28908">
      <c r="A28908" s="101"/>
      <c r="B28908" s="90"/>
      <c r="C28908" s="90"/>
    </row>
    <row r="28909">
      <c r="A28909" s="101"/>
      <c r="B28909" s="90"/>
      <c r="C28909" s="90"/>
    </row>
    <row r="28910">
      <c r="A28910" s="101"/>
      <c r="B28910" s="90"/>
      <c r="C28910" s="90"/>
    </row>
    <row r="28911">
      <c r="A28911" s="101"/>
      <c r="B28911" s="90"/>
      <c r="C28911" s="90"/>
    </row>
    <row r="28912">
      <c r="A28912" s="101"/>
      <c r="B28912" s="90"/>
      <c r="C28912" s="90"/>
    </row>
    <row r="28913">
      <c r="A28913" s="101"/>
      <c r="B28913" s="90"/>
      <c r="C28913" s="90"/>
    </row>
    <row r="28914">
      <c r="A28914" s="101"/>
      <c r="B28914" s="90"/>
      <c r="C28914" s="90"/>
    </row>
    <row r="28915">
      <c r="A28915" s="101"/>
      <c r="B28915" s="90"/>
      <c r="C28915" s="90"/>
    </row>
    <row r="28916">
      <c r="A28916" s="101"/>
      <c r="B28916" s="90"/>
      <c r="C28916" s="90"/>
    </row>
    <row r="28917">
      <c r="A28917" s="101"/>
      <c r="B28917" s="90"/>
      <c r="C28917" s="90"/>
    </row>
    <row r="28918">
      <c r="A28918" s="101"/>
      <c r="B28918" s="90"/>
      <c r="C28918" s="90"/>
    </row>
    <row r="28919">
      <c r="A28919" s="101"/>
      <c r="B28919" s="90"/>
      <c r="C28919" s="90"/>
    </row>
    <row r="28920">
      <c r="A28920" s="101"/>
      <c r="B28920" s="90"/>
      <c r="C28920" s="90"/>
    </row>
    <row r="28921">
      <c r="A28921" s="101"/>
      <c r="B28921" s="90"/>
      <c r="C28921" s="90"/>
    </row>
    <row r="28922">
      <c r="A28922" s="101"/>
      <c r="B28922" s="90"/>
      <c r="C28922" s="90"/>
    </row>
    <row r="28923">
      <c r="A28923" s="101"/>
      <c r="B28923" s="90"/>
      <c r="C28923" s="90"/>
    </row>
    <row r="28924">
      <c r="A28924" s="101"/>
      <c r="B28924" s="90"/>
      <c r="C28924" s="90"/>
    </row>
    <row r="28925">
      <c r="A28925" s="101"/>
      <c r="B28925" s="90"/>
      <c r="C28925" s="90"/>
    </row>
    <row r="28926">
      <c r="A28926" s="101"/>
      <c r="B28926" s="90"/>
      <c r="C28926" s="90"/>
    </row>
    <row r="28927">
      <c r="A28927" s="101"/>
      <c r="B28927" s="90"/>
      <c r="C28927" s="90"/>
    </row>
    <row r="28928">
      <c r="A28928" s="101"/>
      <c r="B28928" s="90"/>
      <c r="C28928" s="90"/>
    </row>
    <row r="28929">
      <c r="A28929" s="101"/>
      <c r="B28929" s="90"/>
      <c r="C28929" s="90"/>
    </row>
    <row r="28930">
      <c r="A28930" s="101"/>
      <c r="B28930" s="90"/>
      <c r="C28930" s="90"/>
    </row>
    <row r="28931">
      <c r="A28931" s="101"/>
      <c r="B28931" s="90"/>
      <c r="C28931" s="90"/>
    </row>
    <row r="28932">
      <c r="A28932" s="101"/>
      <c r="B28932" s="90"/>
      <c r="C28932" s="90"/>
    </row>
    <row r="28933">
      <c r="A28933" s="101"/>
      <c r="B28933" s="90"/>
      <c r="C28933" s="90"/>
    </row>
    <row r="28934">
      <c r="A28934" s="101"/>
      <c r="B28934" s="90"/>
      <c r="C28934" s="90"/>
    </row>
    <row r="28935">
      <c r="A28935" s="101"/>
      <c r="B28935" s="90"/>
      <c r="C28935" s="90"/>
    </row>
    <row r="28936">
      <c r="A28936" s="101"/>
      <c r="B28936" s="90"/>
      <c r="C28936" s="90"/>
    </row>
    <row r="28937">
      <c r="A28937" s="101"/>
      <c r="B28937" s="90"/>
      <c r="C28937" s="90"/>
    </row>
    <row r="28938">
      <c r="A28938" s="101"/>
      <c r="B28938" s="90"/>
      <c r="C28938" s="90"/>
    </row>
    <row r="28939">
      <c r="A28939" s="101"/>
      <c r="B28939" s="90"/>
      <c r="C28939" s="90"/>
    </row>
    <row r="28940">
      <c r="A28940" s="101"/>
      <c r="B28940" s="90"/>
      <c r="C28940" s="90"/>
    </row>
    <row r="28941">
      <c r="A28941" s="101"/>
      <c r="B28941" s="90"/>
      <c r="C28941" s="90"/>
    </row>
    <row r="28942">
      <c r="A28942" s="101"/>
      <c r="B28942" s="90"/>
      <c r="C28942" s="90"/>
    </row>
    <row r="28943">
      <c r="A28943" s="101"/>
      <c r="B28943" s="90"/>
      <c r="C28943" s="90"/>
    </row>
    <row r="28944">
      <c r="A28944" s="101"/>
      <c r="B28944" s="90"/>
      <c r="C28944" s="90"/>
    </row>
    <row r="28945">
      <c r="A28945" s="101"/>
      <c r="B28945" s="90"/>
      <c r="C28945" s="90"/>
    </row>
    <row r="28946">
      <c r="A28946" s="101"/>
      <c r="B28946" s="90"/>
      <c r="C28946" s="90"/>
    </row>
    <row r="28947">
      <c r="A28947" s="101"/>
      <c r="B28947" s="90"/>
      <c r="C28947" s="90"/>
    </row>
    <row r="28948">
      <c r="A28948" s="101"/>
      <c r="B28948" s="90"/>
      <c r="C28948" s="90"/>
    </row>
    <row r="28949">
      <c r="A28949" s="101"/>
      <c r="B28949" s="90"/>
      <c r="C28949" s="90"/>
    </row>
    <row r="28950">
      <c r="A28950" s="101"/>
      <c r="B28950" s="90"/>
      <c r="C28950" s="90"/>
    </row>
    <row r="28951">
      <c r="A28951" s="101"/>
      <c r="B28951" s="90"/>
      <c r="C28951" s="90"/>
    </row>
    <row r="28952">
      <c r="A28952" s="101"/>
      <c r="B28952" s="90"/>
      <c r="C28952" s="90"/>
    </row>
    <row r="28953">
      <c r="A28953" s="101"/>
      <c r="B28953" s="90"/>
      <c r="C28953" s="90"/>
    </row>
    <row r="28954">
      <c r="A28954" s="101"/>
      <c r="B28954" s="90"/>
      <c r="C28954" s="90"/>
    </row>
    <row r="28955">
      <c r="A28955" s="101"/>
      <c r="B28955" s="90"/>
      <c r="C28955" s="90"/>
    </row>
    <row r="28956">
      <c r="A28956" s="101"/>
      <c r="B28956" s="90"/>
      <c r="C28956" s="90"/>
    </row>
    <row r="28957">
      <c r="A28957" s="101"/>
      <c r="B28957" s="90"/>
      <c r="C28957" s="90"/>
    </row>
    <row r="28958">
      <c r="A28958" s="101"/>
      <c r="B28958" s="90"/>
      <c r="C28958" s="90"/>
    </row>
    <row r="28959">
      <c r="A28959" s="101"/>
      <c r="B28959" s="90"/>
      <c r="C28959" s="90"/>
    </row>
    <row r="28960">
      <c r="A28960" s="101"/>
      <c r="B28960" s="90"/>
      <c r="C28960" s="90"/>
    </row>
    <row r="28961">
      <c r="A28961" s="101"/>
      <c r="B28961" s="90"/>
      <c r="C28961" s="90"/>
    </row>
    <row r="28962">
      <c r="A28962" s="101"/>
      <c r="B28962" s="90"/>
      <c r="C28962" s="90"/>
    </row>
    <row r="28963">
      <c r="A28963" s="101"/>
      <c r="B28963" s="90"/>
      <c r="C28963" s="90"/>
    </row>
    <row r="28964">
      <c r="A28964" s="101"/>
      <c r="B28964" s="90"/>
      <c r="C28964" s="90"/>
    </row>
    <row r="28965">
      <c r="A28965" s="101"/>
      <c r="B28965" s="90"/>
      <c r="C28965" s="90"/>
    </row>
    <row r="28966">
      <c r="A28966" s="101"/>
      <c r="B28966" s="90"/>
      <c r="C28966" s="90"/>
    </row>
    <row r="28967">
      <c r="A28967" s="101"/>
      <c r="B28967" s="90"/>
      <c r="C28967" s="90"/>
    </row>
    <row r="28968">
      <c r="A28968" s="101"/>
      <c r="B28968" s="90"/>
      <c r="C28968" s="90"/>
    </row>
    <row r="28969">
      <c r="A28969" s="101"/>
      <c r="B28969" s="90"/>
      <c r="C28969" s="90"/>
    </row>
    <row r="28970">
      <c r="A28970" s="101"/>
      <c r="B28970" s="90"/>
      <c r="C28970" s="90"/>
    </row>
    <row r="28971">
      <c r="A28971" s="101"/>
      <c r="B28971" s="90"/>
      <c r="C28971" s="90"/>
    </row>
    <row r="28972">
      <c r="A28972" s="101"/>
      <c r="B28972" s="90"/>
      <c r="C28972" s="90"/>
    </row>
    <row r="28973">
      <c r="A28973" s="101"/>
      <c r="B28973" s="90"/>
      <c r="C28973" s="90"/>
    </row>
    <row r="28974">
      <c r="A28974" s="101"/>
      <c r="B28974" s="90"/>
      <c r="C28974" s="90"/>
    </row>
    <row r="28975">
      <c r="A28975" s="101"/>
      <c r="B28975" s="90"/>
      <c r="C28975" s="90"/>
    </row>
    <row r="28976">
      <c r="A28976" s="101"/>
      <c r="B28976" s="90"/>
      <c r="C28976" s="90"/>
    </row>
    <row r="28977">
      <c r="A28977" s="101"/>
      <c r="B28977" s="90"/>
      <c r="C28977" s="90"/>
    </row>
    <row r="28978">
      <c r="A28978" s="101"/>
      <c r="B28978" s="90"/>
      <c r="C28978" s="90"/>
    </row>
    <row r="28979">
      <c r="A28979" s="101"/>
      <c r="B28979" s="90"/>
      <c r="C28979" s="90"/>
    </row>
    <row r="28980">
      <c r="A28980" s="101"/>
      <c r="B28980" s="90"/>
      <c r="C28980" s="90"/>
    </row>
    <row r="28981">
      <c r="A28981" s="101"/>
      <c r="B28981" s="90"/>
      <c r="C28981" s="90"/>
    </row>
    <row r="28982">
      <c r="A28982" s="101"/>
      <c r="B28982" s="90"/>
      <c r="C28982" s="90"/>
    </row>
    <row r="28983">
      <c r="A28983" s="101"/>
      <c r="B28983" s="90"/>
      <c r="C28983" s="90"/>
    </row>
    <row r="28984">
      <c r="A28984" s="101"/>
      <c r="B28984" s="90"/>
      <c r="C28984" s="90"/>
    </row>
    <row r="28985">
      <c r="A28985" s="101"/>
      <c r="B28985" s="90"/>
      <c r="C28985" s="90"/>
    </row>
    <row r="28986">
      <c r="A28986" s="101"/>
      <c r="B28986" s="90"/>
      <c r="C28986" s="90"/>
    </row>
    <row r="28987">
      <c r="A28987" s="101"/>
      <c r="B28987" s="90"/>
      <c r="C28987" s="90"/>
    </row>
    <row r="28988">
      <c r="A28988" s="101"/>
      <c r="B28988" s="90"/>
      <c r="C28988" s="90"/>
    </row>
    <row r="28989">
      <c r="A28989" s="101"/>
      <c r="B28989" s="90"/>
      <c r="C28989" s="90"/>
    </row>
    <row r="28990">
      <c r="A28990" s="101"/>
      <c r="B28990" s="90"/>
      <c r="C28990" s="90"/>
    </row>
    <row r="28991">
      <c r="A28991" s="101"/>
      <c r="B28991" s="90"/>
      <c r="C28991" s="90"/>
    </row>
    <row r="28992">
      <c r="A28992" s="101"/>
      <c r="B28992" s="90"/>
      <c r="C28992" s="90"/>
    </row>
    <row r="28993">
      <c r="A28993" s="101"/>
      <c r="B28993" s="90"/>
      <c r="C28993" s="90"/>
    </row>
    <row r="28994">
      <c r="A28994" s="101"/>
      <c r="B28994" s="90"/>
      <c r="C28994" s="90"/>
    </row>
    <row r="28995">
      <c r="A28995" s="101"/>
      <c r="B28995" s="90"/>
      <c r="C28995" s="90"/>
    </row>
    <row r="28996">
      <c r="A28996" s="101"/>
      <c r="B28996" s="90"/>
      <c r="C28996" s="90"/>
    </row>
    <row r="28997">
      <c r="A28997" s="101"/>
      <c r="B28997" s="90"/>
      <c r="C28997" s="90"/>
    </row>
    <row r="28998">
      <c r="A28998" s="101"/>
      <c r="B28998" s="90"/>
      <c r="C28998" s="90"/>
    </row>
    <row r="28999">
      <c r="A28999" s="101"/>
      <c r="B28999" s="90"/>
      <c r="C28999" s="90"/>
    </row>
    <row r="29000">
      <c r="A29000" s="101"/>
      <c r="B29000" s="90"/>
      <c r="C29000" s="90"/>
    </row>
    <row r="29001">
      <c r="A29001" s="101"/>
      <c r="B29001" s="90"/>
      <c r="C29001" s="90"/>
    </row>
    <row r="29002">
      <c r="A29002" s="101"/>
      <c r="B29002" s="90"/>
      <c r="C29002" s="90"/>
    </row>
    <row r="29003">
      <c r="A29003" s="101"/>
      <c r="B29003" s="90"/>
      <c r="C29003" s="90"/>
    </row>
    <row r="29004">
      <c r="A29004" s="101"/>
      <c r="B29004" s="90"/>
      <c r="C29004" s="90"/>
    </row>
    <row r="29005">
      <c r="A29005" s="101"/>
      <c r="B29005" s="90"/>
      <c r="C29005" s="90"/>
    </row>
    <row r="29006">
      <c r="A29006" s="101"/>
      <c r="B29006" s="90"/>
      <c r="C29006" s="90"/>
    </row>
    <row r="29007">
      <c r="A29007" s="101"/>
      <c r="B29007" s="90"/>
      <c r="C29007" s="90"/>
    </row>
    <row r="29008">
      <c r="A29008" s="101"/>
      <c r="B29008" s="90"/>
      <c r="C29008" s="90"/>
    </row>
    <row r="29009">
      <c r="A29009" s="101"/>
      <c r="B29009" s="90"/>
      <c r="C29009" s="90"/>
    </row>
    <row r="29010">
      <c r="A29010" s="101"/>
      <c r="B29010" s="90"/>
      <c r="C29010" s="90"/>
    </row>
    <row r="29011">
      <c r="A29011" s="101"/>
      <c r="B29011" s="90"/>
      <c r="C29011" s="90"/>
    </row>
    <row r="29012">
      <c r="A29012" s="101"/>
      <c r="B29012" s="90"/>
      <c r="C29012" s="90"/>
    </row>
    <row r="29013">
      <c r="A29013" s="101"/>
      <c r="B29013" s="90"/>
      <c r="C29013" s="90"/>
    </row>
    <row r="29014">
      <c r="A29014" s="101"/>
      <c r="B29014" s="90"/>
      <c r="C29014" s="90"/>
    </row>
    <row r="29015">
      <c r="A29015" s="101"/>
      <c r="B29015" s="90"/>
      <c r="C29015" s="90"/>
    </row>
    <row r="29016">
      <c r="A29016" s="101"/>
      <c r="B29016" s="90"/>
      <c r="C29016" s="90"/>
    </row>
    <row r="29017">
      <c r="A29017" s="101"/>
      <c r="B29017" s="90"/>
      <c r="C29017" s="90"/>
    </row>
    <row r="29018">
      <c r="A29018" s="101"/>
      <c r="B29018" s="90"/>
      <c r="C29018" s="90"/>
    </row>
    <row r="29019">
      <c r="A29019" s="101"/>
      <c r="B29019" s="90"/>
      <c r="C29019" s="90"/>
    </row>
    <row r="29020">
      <c r="A29020" s="101"/>
      <c r="B29020" s="90"/>
      <c r="C29020" s="90"/>
    </row>
    <row r="29021">
      <c r="A29021" s="101"/>
      <c r="B29021" s="90"/>
      <c r="C29021" s="90"/>
    </row>
    <row r="29022">
      <c r="A29022" s="101"/>
      <c r="B29022" s="90"/>
      <c r="C29022" s="90"/>
    </row>
    <row r="29023">
      <c r="A29023" s="101"/>
      <c r="B29023" s="90"/>
      <c r="C29023" s="90"/>
    </row>
    <row r="29024">
      <c r="A29024" s="101"/>
      <c r="B29024" s="90"/>
      <c r="C29024" s="90"/>
    </row>
    <row r="29025">
      <c r="A29025" s="101"/>
      <c r="B29025" s="90"/>
      <c r="C29025" s="90"/>
    </row>
    <row r="29026">
      <c r="A29026" s="101"/>
      <c r="B29026" s="90"/>
      <c r="C29026" s="90"/>
    </row>
    <row r="29027">
      <c r="A29027" s="101"/>
      <c r="B29027" s="90"/>
      <c r="C29027" s="90"/>
    </row>
    <row r="29028">
      <c r="A29028" s="101"/>
      <c r="B29028" s="90"/>
      <c r="C29028" s="90"/>
    </row>
    <row r="29029">
      <c r="A29029" s="101"/>
      <c r="B29029" s="90"/>
      <c r="C29029" s="90"/>
    </row>
    <row r="29030">
      <c r="A29030" s="101"/>
      <c r="B29030" s="90"/>
      <c r="C29030" s="90"/>
    </row>
    <row r="29031">
      <c r="A29031" s="101"/>
      <c r="B29031" s="90"/>
      <c r="C29031" s="90"/>
    </row>
    <row r="29032">
      <c r="A29032" s="101"/>
      <c r="B29032" s="90"/>
      <c r="C29032" s="90"/>
    </row>
    <row r="29033">
      <c r="A29033" s="101"/>
      <c r="B29033" s="90"/>
      <c r="C29033" s="90"/>
    </row>
    <row r="29034">
      <c r="A29034" s="101"/>
      <c r="B29034" s="90"/>
      <c r="C29034" s="90"/>
    </row>
    <row r="29035">
      <c r="A29035" s="101"/>
      <c r="B29035" s="90"/>
      <c r="C29035" s="90"/>
    </row>
    <row r="29036">
      <c r="A29036" s="101"/>
      <c r="B29036" s="90"/>
      <c r="C29036" s="90"/>
    </row>
    <row r="29037">
      <c r="A29037" s="101"/>
      <c r="B29037" s="90"/>
      <c r="C29037" s="90"/>
    </row>
    <row r="29038">
      <c r="A29038" s="101"/>
      <c r="B29038" s="90"/>
      <c r="C29038" s="90"/>
    </row>
    <row r="29039">
      <c r="A29039" s="101"/>
      <c r="B29039" s="90"/>
      <c r="C29039" s="90"/>
    </row>
    <row r="29040">
      <c r="A29040" s="101"/>
      <c r="B29040" s="90"/>
      <c r="C29040" s="90"/>
    </row>
    <row r="29041">
      <c r="A29041" s="101"/>
      <c r="B29041" s="90"/>
      <c r="C29041" s="90"/>
    </row>
    <row r="29042">
      <c r="A29042" s="101"/>
      <c r="B29042" s="90"/>
      <c r="C29042" s="90"/>
    </row>
    <row r="29043">
      <c r="A29043" s="101"/>
      <c r="B29043" s="90"/>
      <c r="C29043" s="90"/>
    </row>
    <row r="29044">
      <c r="A29044" s="101"/>
      <c r="B29044" s="90"/>
      <c r="C29044" s="90"/>
    </row>
    <row r="29045">
      <c r="A29045" s="101"/>
      <c r="B29045" s="90"/>
      <c r="C29045" s="90"/>
    </row>
    <row r="29046">
      <c r="A29046" s="101"/>
      <c r="B29046" s="90"/>
      <c r="C29046" s="90"/>
    </row>
    <row r="29047">
      <c r="A29047" s="101"/>
      <c r="B29047" s="90"/>
      <c r="C29047" s="90"/>
    </row>
    <row r="29048">
      <c r="A29048" s="101"/>
      <c r="B29048" s="90"/>
      <c r="C29048" s="90"/>
    </row>
    <row r="29049">
      <c r="A29049" s="101"/>
      <c r="B29049" s="90"/>
      <c r="C29049" s="90"/>
    </row>
    <row r="29050">
      <c r="A29050" s="101"/>
      <c r="B29050" s="90"/>
      <c r="C29050" s="90"/>
    </row>
    <row r="29051">
      <c r="A29051" s="101"/>
      <c r="B29051" s="90"/>
      <c r="C29051" s="90"/>
    </row>
    <row r="29052">
      <c r="A29052" s="101"/>
      <c r="B29052" s="90"/>
      <c r="C29052" s="90"/>
    </row>
    <row r="29053">
      <c r="A29053" s="101"/>
      <c r="B29053" s="90"/>
      <c r="C29053" s="90"/>
    </row>
    <row r="29054">
      <c r="A29054" s="101"/>
      <c r="B29054" s="90"/>
      <c r="C29054" s="90"/>
    </row>
    <row r="29055">
      <c r="A29055" s="101"/>
      <c r="B29055" s="90"/>
      <c r="C29055" s="90"/>
    </row>
    <row r="29056">
      <c r="A29056" s="101"/>
      <c r="B29056" s="90"/>
      <c r="C29056" s="90"/>
    </row>
    <row r="29057">
      <c r="A29057" s="101"/>
      <c r="B29057" s="90"/>
      <c r="C29057" s="90"/>
    </row>
    <row r="29058">
      <c r="A29058" s="101"/>
      <c r="B29058" s="90"/>
      <c r="C29058" s="90"/>
    </row>
    <row r="29059">
      <c r="A29059" s="101"/>
      <c r="B29059" s="90"/>
      <c r="C29059" s="90"/>
    </row>
    <row r="29060">
      <c r="A29060" s="101"/>
      <c r="B29060" s="90"/>
      <c r="C29060" s="90"/>
    </row>
    <row r="29061">
      <c r="A29061" s="101"/>
      <c r="B29061" s="90"/>
      <c r="C29061" s="90"/>
    </row>
    <row r="29062">
      <c r="A29062" s="101"/>
      <c r="B29062" s="90"/>
      <c r="C29062" s="90"/>
    </row>
    <row r="29063">
      <c r="A29063" s="101"/>
      <c r="B29063" s="90"/>
      <c r="C29063" s="90"/>
    </row>
    <row r="29064">
      <c r="A29064" s="101"/>
      <c r="B29064" s="90"/>
      <c r="C29064" s="90"/>
    </row>
    <row r="29065">
      <c r="A29065" s="101"/>
      <c r="B29065" s="90"/>
      <c r="C29065" s="90"/>
    </row>
    <row r="29066">
      <c r="A29066" s="101"/>
      <c r="B29066" s="90"/>
      <c r="C29066" s="90"/>
    </row>
    <row r="29067">
      <c r="A29067" s="101"/>
      <c r="B29067" s="90"/>
      <c r="C29067" s="90"/>
    </row>
    <row r="29068">
      <c r="A29068" s="101"/>
      <c r="B29068" s="90"/>
      <c r="C29068" s="90"/>
    </row>
    <row r="29069">
      <c r="A29069" s="101"/>
      <c r="B29069" s="90"/>
      <c r="C29069" s="90"/>
    </row>
    <row r="29070">
      <c r="A29070" s="101"/>
      <c r="B29070" s="90"/>
      <c r="C29070" s="90"/>
    </row>
    <row r="29071">
      <c r="A29071" s="101"/>
      <c r="B29071" s="90"/>
      <c r="C29071" s="90"/>
    </row>
    <row r="29072">
      <c r="A29072" s="101"/>
      <c r="B29072" s="90"/>
      <c r="C29072" s="90"/>
    </row>
    <row r="29073">
      <c r="A29073" s="101"/>
      <c r="B29073" s="90"/>
      <c r="C29073" s="90"/>
    </row>
    <row r="29074">
      <c r="A29074" s="101"/>
      <c r="B29074" s="90"/>
      <c r="C29074" s="90"/>
    </row>
    <row r="29075">
      <c r="A29075" s="101"/>
      <c r="B29075" s="90"/>
      <c r="C29075" s="90"/>
    </row>
    <row r="29076">
      <c r="A29076" s="101"/>
      <c r="B29076" s="90"/>
      <c r="C29076" s="90"/>
    </row>
    <row r="29077">
      <c r="A29077" s="101"/>
      <c r="B29077" s="90"/>
      <c r="C29077" s="90"/>
    </row>
    <row r="29078">
      <c r="A29078" s="101"/>
      <c r="B29078" s="90"/>
      <c r="C29078" s="90"/>
    </row>
    <row r="29079">
      <c r="A29079" s="101"/>
      <c r="B29079" s="90"/>
      <c r="C29079" s="90"/>
    </row>
    <row r="29080">
      <c r="A29080" s="101"/>
      <c r="B29080" s="90"/>
      <c r="C29080" s="90"/>
    </row>
    <row r="29081">
      <c r="A29081" s="101"/>
      <c r="B29081" s="90"/>
      <c r="C29081" s="90"/>
    </row>
    <row r="29082">
      <c r="A29082" s="101"/>
      <c r="B29082" s="90"/>
      <c r="C29082" s="90"/>
    </row>
    <row r="29083">
      <c r="A29083" s="101"/>
      <c r="B29083" s="90"/>
      <c r="C29083" s="90"/>
    </row>
    <row r="29084">
      <c r="A29084" s="101"/>
      <c r="B29084" s="90"/>
      <c r="C29084" s="90"/>
    </row>
    <row r="29085">
      <c r="A29085" s="101"/>
      <c r="B29085" s="90"/>
      <c r="C29085" s="90"/>
    </row>
    <row r="29086">
      <c r="A29086" s="101"/>
      <c r="B29086" s="90"/>
      <c r="C29086" s="90"/>
    </row>
    <row r="29087">
      <c r="A29087" s="101"/>
      <c r="B29087" s="90"/>
      <c r="C29087" s="90"/>
    </row>
    <row r="29088">
      <c r="A29088" s="101"/>
      <c r="B29088" s="90"/>
      <c r="C29088" s="90"/>
    </row>
    <row r="29089">
      <c r="A29089" s="101"/>
      <c r="B29089" s="90"/>
      <c r="C29089" s="90"/>
    </row>
    <row r="29090">
      <c r="A29090" s="101"/>
      <c r="B29090" s="90"/>
      <c r="C29090" s="90"/>
    </row>
    <row r="29091">
      <c r="A29091" s="101"/>
      <c r="B29091" s="90"/>
      <c r="C29091" s="90"/>
    </row>
    <row r="29092">
      <c r="A29092" s="101"/>
      <c r="B29092" s="90"/>
      <c r="C29092" s="90"/>
    </row>
    <row r="29093">
      <c r="A29093" s="101"/>
      <c r="B29093" s="90"/>
      <c r="C29093" s="90"/>
    </row>
    <row r="29094">
      <c r="A29094" s="101"/>
      <c r="B29094" s="90"/>
      <c r="C29094" s="90"/>
    </row>
    <row r="29095">
      <c r="A29095" s="101"/>
      <c r="B29095" s="90"/>
      <c r="C29095" s="90"/>
    </row>
    <row r="29096">
      <c r="A29096" s="101"/>
      <c r="B29096" s="90"/>
      <c r="C29096" s="90"/>
    </row>
    <row r="29097">
      <c r="A29097" s="101"/>
      <c r="B29097" s="90"/>
      <c r="C29097" s="90"/>
    </row>
    <row r="29098">
      <c r="A29098" s="101"/>
      <c r="B29098" s="90"/>
      <c r="C29098" s="90"/>
    </row>
    <row r="29099">
      <c r="A29099" s="101"/>
      <c r="B29099" s="90"/>
      <c r="C29099" s="90"/>
    </row>
    <row r="29100">
      <c r="A29100" s="101"/>
      <c r="B29100" s="90"/>
      <c r="C29100" s="90"/>
    </row>
    <row r="29101">
      <c r="A29101" s="101"/>
      <c r="B29101" s="90"/>
      <c r="C29101" s="90"/>
    </row>
    <row r="29102">
      <c r="A29102" s="101"/>
      <c r="B29102" s="90"/>
      <c r="C29102" s="90"/>
    </row>
    <row r="29103">
      <c r="A29103" s="101"/>
      <c r="B29103" s="90"/>
      <c r="C29103" s="90"/>
    </row>
    <row r="29104">
      <c r="A29104" s="101"/>
      <c r="B29104" s="90"/>
      <c r="C29104" s="90"/>
    </row>
    <row r="29105">
      <c r="A29105" s="101"/>
      <c r="B29105" s="90"/>
      <c r="C29105" s="90"/>
    </row>
    <row r="29106">
      <c r="A29106" s="101"/>
      <c r="B29106" s="90"/>
      <c r="C29106" s="90"/>
    </row>
    <row r="29107">
      <c r="A29107" s="101"/>
      <c r="B29107" s="90"/>
      <c r="C29107" s="90"/>
    </row>
    <row r="29108">
      <c r="A29108" s="101"/>
      <c r="B29108" s="90"/>
      <c r="C29108" s="90"/>
    </row>
    <row r="29109">
      <c r="A29109" s="101"/>
      <c r="B29109" s="90"/>
      <c r="C29109" s="90"/>
    </row>
    <row r="29110">
      <c r="A29110" s="101"/>
      <c r="B29110" s="90"/>
      <c r="C29110" s="90"/>
    </row>
    <row r="29111">
      <c r="A29111" s="101"/>
      <c r="B29111" s="90"/>
      <c r="C29111" s="90"/>
    </row>
    <row r="29112">
      <c r="A29112" s="101"/>
      <c r="B29112" s="90"/>
      <c r="C29112" s="90"/>
    </row>
    <row r="29113">
      <c r="A29113" s="101"/>
      <c r="B29113" s="90"/>
      <c r="C29113" s="90"/>
    </row>
    <row r="29114">
      <c r="A29114" s="101"/>
      <c r="B29114" s="90"/>
      <c r="C29114" s="90"/>
    </row>
    <row r="29115">
      <c r="A29115" s="101"/>
      <c r="B29115" s="90"/>
      <c r="C29115" s="90"/>
    </row>
    <row r="29116">
      <c r="A29116" s="101"/>
      <c r="B29116" s="90"/>
      <c r="C29116" s="90"/>
    </row>
    <row r="29117">
      <c r="A29117" s="101"/>
      <c r="B29117" s="90"/>
      <c r="C29117" s="90"/>
    </row>
    <row r="29118">
      <c r="A29118" s="101"/>
      <c r="B29118" s="90"/>
      <c r="C29118" s="90"/>
    </row>
    <row r="29119">
      <c r="A29119" s="101"/>
      <c r="B29119" s="90"/>
      <c r="C29119" s="90"/>
    </row>
    <row r="29120">
      <c r="A29120" s="101"/>
      <c r="B29120" s="90"/>
      <c r="C29120" s="90"/>
    </row>
    <row r="29121">
      <c r="A29121" s="101"/>
      <c r="B29121" s="90"/>
      <c r="C29121" s="90"/>
    </row>
    <row r="29122">
      <c r="A29122" s="101"/>
      <c r="B29122" s="90"/>
      <c r="C29122" s="90"/>
    </row>
    <row r="29123">
      <c r="A29123" s="101"/>
      <c r="B29123" s="90"/>
      <c r="C29123" s="90"/>
    </row>
    <row r="29124">
      <c r="A29124" s="101"/>
      <c r="B29124" s="90"/>
      <c r="C29124" s="90"/>
    </row>
    <row r="29125">
      <c r="A29125" s="101"/>
      <c r="B29125" s="90"/>
      <c r="C29125" s="90"/>
    </row>
    <row r="29126">
      <c r="A29126" s="101"/>
      <c r="B29126" s="90"/>
      <c r="C29126" s="90"/>
    </row>
    <row r="29127">
      <c r="A29127" s="101"/>
      <c r="B29127" s="90"/>
      <c r="C29127" s="90"/>
    </row>
    <row r="29128">
      <c r="A29128" s="101"/>
      <c r="B29128" s="90"/>
      <c r="C29128" s="90"/>
    </row>
    <row r="29129">
      <c r="A29129" s="101"/>
      <c r="B29129" s="90"/>
      <c r="C29129" s="90"/>
    </row>
    <row r="29130">
      <c r="A29130" s="101"/>
      <c r="B29130" s="90"/>
      <c r="C29130" s="90"/>
    </row>
    <row r="29131">
      <c r="A29131" s="101"/>
      <c r="B29131" s="90"/>
      <c r="C29131" s="90"/>
    </row>
    <row r="29132">
      <c r="A29132" s="101"/>
      <c r="B29132" s="90"/>
      <c r="C29132" s="90"/>
    </row>
    <row r="29133">
      <c r="A29133" s="101"/>
      <c r="B29133" s="90"/>
      <c r="C29133" s="90"/>
    </row>
    <row r="29134">
      <c r="A29134" s="101"/>
      <c r="B29134" s="90"/>
      <c r="C29134" s="90"/>
    </row>
    <row r="29135">
      <c r="A29135" s="101"/>
      <c r="B29135" s="90"/>
      <c r="C29135" s="90"/>
    </row>
    <row r="29136">
      <c r="A29136" s="101"/>
      <c r="B29136" s="90"/>
      <c r="C29136" s="90"/>
    </row>
    <row r="29137">
      <c r="A29137" s="101"/>
      <c r="B29137" s="90"/>
      <c r="C29137" s="90"/>
    </row>
    <row r="29138">
      <c r="A29138" s="101"/>
      <c r="B29138" s="90"/>
      <c r="C29138" s="90"/>
    </row>
    <row r="29139">
      <c r="A29139" s="101"/>
      <c r="B29139" s="90"/>
      <c r="C29139" s="90"/>
    </row>
    <row r="29140">
      <c r="A29140" s="101"/>
      <c r="B29140" s="90"/>
      <c r="C29140" s="90"/>
    </row>
    <row r="29141">
      <c r="A29141" s="101"/>
      <c r="B29141" s="90"/>
      <c r="C29141" s="90"/>
    </row>
    <row r="29142">
      <c r="A29142" s="101"/>
      <c r="B29142" s="90"/>
      <c r="C29142" s="90"/>
    </row>
    <row r="29143">
      <c r="A29143" s="101"/>
      <c r="B29143" s="90"/>
      <c r="C29143" s="90"/>
    </row>
    <row r="29144">
      <c r="A29144" s="101"/>
      <c r="B29144" s="90"/>
      <c r="C29144" s="90"/>
    </row>
    <row r="29145">
      <c r="A29145" s="101"/>
      <c r="B29145" s="90"/>
      <c r="C29145" s="90"/>
    </row>
    <row r="29146">
      <c r="A29146" s="101"/>
      <c r="B29146" s="90"/>
      <c r="C29146" s="90"/>
    </row>
    <row r="29147">
      <c r="A29147" s="101"/>
      <c r="B29147" s="90"/>
      <c r="C29147" s="90"/>
    </row>
    <row r="29148">
      <c r="A29148" s="101"/>
      <c r="B29148" s="90"/>
      <c r="C29148" s="90"/>
    </row>
    <row r="29149">
      <c r="A29149" s="101"/>
      <c r="B29149" s="90"/>
      <c r="C29149" s="90"/>
    </row>
    <row r="29150">
      <c r="A29150" s="101"/>
      <c r="B29150" s="90"/>
      <c r="C29150" s="90"/>
    </row>
    <row r="29151">
      <c r="A29151" s="101"/>
      <c r="B29151" s="90"/>
      <c r="C29151" s="90"/>
    </row>
    <row r="29152">
      <c r="A29152" s="101"/>
      <c r="B29152" s="90"/>
      <c r="C29152" s="90"/>
    </row>
    <row r="29153">
      <c r="A29153" s="101"/>
      <c r="B29153" s="90"/>
      <c r="C29153" s="90"/>
    </row>
    <row r="29154">
      <c r="A29154" s="101"/>
      <c r="B29154" s="90"/>
      <c r="C29154" s="90"/>
    </row>
    <row r="29155">
      <c r="A29155" s="101"/>
      <c r="B29155" s="90"/>
      <c r="C29155" s="90"/>
    </row>
    <row r="29156">
      <c r="A29156" s="101"/>
      <c r="B29156" s="90"/>
      <c r="C29156" s="90"/>
    </row>
    <row r="29157">
      <c r="A29157" s="101"/>
      <c r="B29157" s="90"/>
      <c r="C29157" s="90"/>
    </row>
    <row r="29158">
      <c r="A29158" s="101"/>
      <c r="B29158" s="90"/>
      <c r="C29158" s="90"/>
    </row>
    <row r="29159">
      <c r="A29159" s="101"/>
      <c r="B29159" s="90"/>
      <c r="C29159" s="90"/>
    </row>
    <row r="29160">
      <c r="A29160" s="101"/>
      <c r="B29160" s="90"/>
      <c r="C29160" s="90"/>
    </row>
    <row r="29161">
      <c r="A29161" s="101"/>
      <c r="B29161" s="90"/>
      <c r="C29161" s="90"/>
    </row>
    <row r="29162">
      <c r="A29162" s="101"/>
      <c r="B29162" s="90"/>
      <c r="C29162" s="90"/>
    </row>
    <row r="29163">
      <c r="A29163" s="101"/>
      <c r="B29163" s="90"/>
      <c r="C29163" s="90"/>
    </row>
    <row r="29164">
      <c r="A29164" s="101"/>
      <c r="B29164" s="90"/>
      <c r="C29164" s="90"/>
    </row>
    <row r="29165">
      <c r="A29165" s="101"/>
      <c r="B29165" s="90"/>
      <c r="C29165" s="90"/>
    </row>
    <row r="29166">
      <c r="A29166" s="101"/>
      <c r="B29166" s="90"/>
      <c r="C29166" s="90"/>
    </row>
    <row r="29167">
      <c r="A29167" s="101"/>
      <c r="B29167" s="90"/>
      <c r="C29167" s="90"/>
    </row>
    <row r="29168">
      <c r="A29168" s="101"/>
      <c r="B29168" s="90"/>
      <c r="C29168" s="90"/>
    </row>
    <row r="29169">
      <c r="A29169" s="101"/>
      <c r="B29169" s="90"/>
      <c r="C29169" s="90"/>
    </row>
    <row r="29170">
      <c r="A29170" s="101"/>
      <c r="B29170" s="90"/>
      <c r="C29170" s="90"/>
    </row>
    <row r="29171">
      <c r="A29171" s="101"/>
      <c r="B29171" s="90"/>
      <c r="C29171" s="90"/>
    </row>
    <row r="29172">
      <c r="A29172" s="101"/>
      <c r="B29172" s="90"/>
      <c r="C29172" s="90"/>
    </row>
    <row r="29173">
      <c r="A29173" s="101"/>
      <c r="B29173" s="90"/>
      <c r="C29173" s="90"/>
    </row>
    <row r="29174">
      <c r="A29174" s="101"/>
      <c r="B29174" s="90"/>
      <c r="C29174" s="90"/>
    </row>
    <row r="29175">
      <c r="A29175" s="101"/>
      <c r="B29175" s="90"/>
      <c r="C29175" s="90"/>
    </row>
    <row r="29176">
      <c r="A29176" s="101"/>
      <c r="B29176" s="90"/>
      <c r="C29176" s="90"/>
    </row>
    <row r="29177">
      <c r="A29177" s="101"/>
      <c r="B29177" s="90"/>
      <c r="C29177" s="90"/>
    </row>
    <row r="29178">
      <c r="A29178" s="101"/>
      <c r="B29178" s="90"/>
      <c r="C29178" s="90"/>
    </row>
    <row r="29179">
      <c r="A29179" s="101"/>
      <c r="B29179" s="90"/>
      <c r="C29179" s="90"/>
    </row>
    <row r="29180">
      <c r="A29180" s="101"/>
      <c r="B29180" s="90"/>
      <c r="C29180" s="90"/>
    </row>
    <row r="29181">
      <c r="A29181" s="101"/>
      <c r="B29181" s="90"/>
      <c r="C29181" s="90"/>
    </row>
    <row r="29182">
      <c r="A29182" s="101"/>
      <c r="B29182" s="90"/>
      <c r="C29182" s="90"/>
    </row>
    <row r="29183">
      <c r="A29183" s="101"/>
      <c r="B29183" s="90"/>
      <c r="C29183" s="90"/>
    </row>
    <row r="29184">
      <c r="A29184" s="101"/>
      <c r="B29184" s="90"/>
      <c r="C29184" s="90"/>
    </row>
    <row r="29185">
      <c r="A29185" s="101"/>
      <c r="B29185" s="90"/>
      <c r="C29185" s="90"/>
    </row>
    <row r="29186">
      <c r="A29186" s="101"/>
      <c r="B29186" s="90"/>
      <c r="C29186" s="90"/>
    </row>
    <row r="29187">
      <c r="A29187" s="101"/>
      <c r="B29187" s="90"/>
      <c r="C29187" s="90"/>
    </row>
    <row r="29188">
      <c r="A29188" s="101"/>
      <c r="B29188" s="90"/>
      <c r="C29188" s="90"/>
    </row>
    <row r="29189">
      <c r="A29189" s="101"/>
      <c r="B29189" s="90"/>
      <c r="C29189" s="90"/>
    </row>
    <row r="29190">
      <c r="A29190" s="101"/>
      <c r="B29190" s="90"/>
      <c r="C29190" s="90"/>
    </row>
    <row r="29191">
      <c r="A29191" s="101"/>
      <c r="B29191" s="90"/>
      <c r="C29191" s="90"/>
    </row>
    <row r="29192">
      <c r="A29192" s="101"/>
      <c r="B29192" s="90"/>
      <c r="C29192" s="90"/>
    </row>
    <row r="29193">
      <c r="A29193" s="101"/>
      <c r="B29193" s="90"/>
      <c r="C29193" s="90"/>
    </row>
    <row r="29194">
      <c r="A29194" s="101"/>
      <c r="B29194" s="90"/>
      <c r="C29194" s="90"/>
    </row>
    <row r="29195">
      <c r="A29195" s="101"/>
      <c r="B29195" s="90"/>
      <c r="C29195" s="90"/>
    </row>
    <row r="29196">
      <c r="A29196" s="101"/>
      <c r="B29196" s="90"/>
      <c r="C29196" s="90"/>
    </row>
    <row r="29197">
      <c r="A29197" s="101"/>
      <c r="B29197" s="90"/>
      <c r="C29197" s="90"/>
    </row>
    <row r="29198">
      <c r="A29198" s="101"/>
      <c r="B29198" s="90"/>
      <c r="C29198" s="90"/>
    </row>
    <row r="29199">
      <c r="A29199" s="101"/>
      <c r="B29199" s="90"/>
      <c r="C29199" s="90"/>
    </row>
    <row r="29200">
      <c r="A29200" s="101"/>
      <c r="B29200" s="90"/>
      <c r="C29200" s="90"/>
    </row>
    <row r="29201">
      <c r="A29201" s="101"/>
      <c r="B29201" s="90"/>
      <c r="C29201" s="90"/>
    </row>
    <row r="29202">
      <c r="A29202" s="101"/>
      <c r="B29202" s="90"/>
      <c r="C29202" s="90"/>
    </row>
    <row r="29203">
      <c r="A29203" s="101"/>
      <c r="B29203" s="90"/>
      <c r="C29203" s="90"/>
    </row>
    <row r="29204">
      <c r="A29204" s="101"/>
      <c r="B29204" s="90"/>
      <c r="C29204" s="90"/>
    </row>
    <row r="29205">
      <c r="A29205" s="101"/>
      <c r="B29205" s="90"/>
      <c r="C29205" s="90"/>
    </row>
    <row r="29206">
      <c r="A29206" s="101"/>
      <c r="B29206" s="90"/>
      <c r="C29206" s="90"/>
    </row>
    <row r="29207">
      <c r="A29207" s="101"/>
      <c r="B29207" s="90"/>
      <c r="C29207" s="90"/>
    </row>
    <row r="29208">
      <c r="A29208" s="101"/>
      <c r="B29208" s="90"/>
      <c r="C29208" s="90"/>
    </row>
    <row r="29209">
      <c r="A29209" s="101"/>
      <c r="B29209" s="90"/>
      <c r="C29209" s="90"/>
    </row>
    <row r="29210">
      <c r="A29210" s="101"/>
      <c r="B29210" s="90"/>
      <c r="C29210" s="90"/>
    </row>
    <row r="29211">
      <c r="A29211" s="101"/>
      <c r="B29211" s="90"/>
      <c r="C29211" s="90"/>
    </row>
    <row r="29212">
      <c r="A29212" s="101"/>
      <c r="B29212" s="90"/>
      <c r="C29212" s="90"/>
    </row>
    <row r="29213">
      <c r="A29213" s="101"/>
      <c r="B29213" s="90"/>
      <c r="C29213" s="90"/>
    </row>
    <row r="29214">
      <c r="A29214" s="101"/>
      <c r="B29214" s="90"/>
      <c r="C29214" s="90"/>
    </row>
    <row r="29215">
      <c r="A29215" s="101"/>
      <c r="B29215" s="90"/>
      <c r="C29215" s="90"/>
    </row>
    <row r="29216">
      <c r="A29216" s="101"/>
      <c r="B29216" s="90"/>
      <c r="C29216" s="90"/>
    </row>
    <row r="29217">
      <c r="A29217" s="101"/>
      <c r="B29217" s="90"/>
      <c r="C29217" s="90"/>
    </row>
    <row r="29218">
      <c r="A29218" s="101"/>
      <c r="B29218" s="90"/>
      <c r="C29218" s="90"/>
    </row>
    <row r="29219">
      <c r="A29219" s="101"/>
      <c r="B29219" s="90"/>
      <c r="C29219" s="90"/>
    </row>
    <row r="29220">
      <c r="A29220" s="101"/>
      <c r="B29220" s="90"/>
      <c r="C29220" s="90"/>
    </row>
    <row r="29221">
      <c r="A29221" s="101"/>
      <c r="B29221" s="90"/>
      <c r="C29221" s="90"/>
    </row>
    <row r="29222">
      <c r="A29222" s="101"/>
      <c r="B29222" s="90"/>
      <c r="C29222" s="90"/>
    </row>
    <row r="29223">
      <c r="A29223" s="101"/>
      <c r="B29223" s="90"/>
      <c r="C29223" s="90"/>
    </row>
    <row r="29224">
      <c r="A29224" s="101"/>
      <c r="B29224" s="90"/>
      <c r="C29224" s="90"/>
    </row>
    <row r="29225">
      <c r="A29225" s="101"/>
      <c r="B29225" s="90"/>
      <c r="C29225" s="90"/>
    </row>
    <row r="29226">
      <c r="A29226" s="101"/>
      <c r="B29226" s="90"/>
      <c r="C29226" s="90"/>
    </row>
    <row r="29227">
      <c r="A29227" s="101"/>
      <c r="B29227" s="90"/>
      <c r="C29227" s="90"/>
    </row>
    <row r="29228">
      <c r="A29228" s="101"/>
      <c r="B29228" s="90"/>
      <c r="C29228" s="90"/>
    </row>
    <row r="29229">
      <c r="A29229" s="101"/>
      <c r="B29229" s="90"/>
      <c r="C29229" s="90"/>
    </row>
    <row r="29230">
      <c r="A29230" s="101"/>
      <c r="B29230" s="90"/>
      <c r="C29230" s="90"/>
    </row>
    <row r="29231">
      <c r="A29231" s="101"/>
      <c r="B29231" s="90"/>
      <c r="C29231" s="90"/>
    </row>
    <row r="29232">
      <c r="A29232" s="101"/>
      <c r="B29232" s="90"/>
      <c r="C29232" s="90"/>
    </row>
    <row r="29233">
      <c r="A29233" s="101"/>
      <c r="B29233" s="90"/>
      <c r="C29233" s="90"/>
    </row>
    <row r="29234">
      <c r="A29234" s="101"/>
      <c r="B29234" s="90"/>
      <c r="C29234" s="90"/>
    </row>
    <row r="29235">
      <c r="A29235" s="101"/>
      <c r="B29235" s="90"/>
      <c r="C29235" s="90"/>
    </row>
    <row r="29236">
      <c r="A29236" s="101"/>
      <c r="B29236" s="90"/>
      <c r="C29236" s="90"/>
    </row>
    <row r="29237">
      <c r="A29237" s="101"/>
      <c r="B29237" s="90"/>
      <c r="C29237" s="90"/>
    </row>
    <row r="29238">
      <c r="A29238" s="101"/>
      <c r="B29238" s="90"/>
      <c r="C29238" s="90"/>
    </row>
    <row r="29239">
      <c r="A29239" s="101"/>
      <c r="B29239" s="90"/>
      <c r="C29239" s="90"/>
    </row>
    <row r="29240">
      <c r="A29240" s="101"/>
      <c r="B29240" s="90"/>
      <c r="C29240" s="90"/>
    </row>
    <row r="29241">
      <c r="A29241" s="101"/>
      <c r="B29241" s="90"/>
      <c r="C29241" s="90"/>
    </row>
    <row r="29242">
      <c r="A29242" s="101"/>
      <c r="B29242" s="90"/>
      <c r="C29242" s="90"/>
    </row>
    <row r="29243">
      <c r="A29243" s="101"/>
      <c r="B29243" s="90"/>
      <c r="C29243" s="90"/>
    </row>
    <row r="29244">
      <c r="A29244" s="101"/>
      <c r="B29244" s="90"/>
      <c r="C29244" s="90"/>
    </row>
    <row r="29245">
      <c r="A29245" s="101"/>
      <c r="B29245" s="90"/>
      <c r="C29245" s="90"/>
    </row>
    <row r="29246">
      <c r="A29246" s="101"/>
      <c r="B29246" s="90"/>
      <c r="C29246" s="90"/>
    </row>
    <row r="29247">
      <c r="A29247" s="101"/>
      <c r="B29247" s="90"/>
      <c r="C29247" s="90"/>
    </row>
    <row r="29248">
      <c r="A29248" s="101"/>
      <c r="B29248" s="90"/>
      <c r="C29248" s="90"/>
    </row>
    <row r="29249">
      <c r="A29249" s="101"/>
      <c r="B29249" s="90"/>
      <c r="C29249" s="90"/>
    </row>
    <row r="29250">
      <c r="A29250" s="101"/>
      <c r="B29250" s="90"/>
      <c r="C29250" s="90"/>
    </row>
    <row r="29251">
      <c r="A29251" s="101"/>
      <c r="B29251" s="90"/>
      <c r="C29251" s="90"/>
    </row>
    <row r="29252">
      <c r="A29252" s="101"/>
      <c r="B29252" s="90"/>
      <c r="C29252" s="90"/>
    </row>
    <row r="29253">
      <c r="A29253" s="101"/>
      <c r="B29253" s="90"/>
      <c r="C29253" s="90"/>
    </row>
    <row r="29254">
      <c r="A29254" s="101"/>
      <c r="B29254" s="90"/>
      <c r="C29254" s="90"/>
    </row>
    <row r="29255">
      <c r="A29255" s="101"/>
      <c r="B29255" s="90"/>
      <c r="C29255" s="90"/>
    </row>
    <row r="29256">
      <c r="A29256" s="101"/>
      <c r="B29256" s="90"/>
      <c r="C29256" s="90"/>
    </row>
    <row r="29257">
      <c r="A29257" s="101"/>
      <c r="B29257" s="90"/>
      <c r="C29257" s="90"/>
    </row>
    <row r="29258">
      <c r="A29258" s="101"/>
      <c r="B29258" s="90"/>
      <c r="C29258" s="90"/>
    </row>
    <row r="29259">
      <c r="A29259" s="101"/>
      <c r="B29259" s="90"/>
      <c r="C29259" s="90"/>
    </row>
    <row r="29260">
      <c r="A29260" s="101"/>
      <c r="B29260" s="90"/>
      <c r="C29260" s="90"/>
    </row>
    <row r="29261">
      <c r="A29261" s="101"/>
      <c r="B29261" s="90"/>
      <c r="C29261" s="90"/>
    </row>
    <row r="29262">
      <c r="A29262" s="101"/>
      <c r="B29262" s="90"/>
      <c r="C29262" s="90"/>
    </row>
    <row r="29263">
      <c r="A29263" s="101"/>
      <c r="B29263" s="90"/>
      <c r="C29263" s="90"/>
    </row>
    <row r="29264">
      <c r="A29264" s="101"/>
      <c r="B29264" s="90"/>
      <c r="C29264" s="90"/>
    </row>
    <row r="29265">
      <c r="A29265" s="101"/>
      <c r="B29265" s="90"/>
      <c r="C29265" s="90"/>
    </row>
    <row r="29266">
      <c r="A29266" s="101"/>
      <c r="B29266" s="90"/>
      <c r="C29266" s="90"/>
    </row>
    <row r="29267">
      <c r="A29267" s="101"/>
      <c r="B29267" s="90"/>
      <c r="C29267" s="90"/>
    </row>
    <row r="29268">
      <c r="A29268" s="101"/>
      <c r="B29268" s="90"/>
      <c r="C29268" s="90"/>
    </row>
    <row r="29269">
      <c r="A29269" s="101"/>
      <c r="B29269" s="90"/>
      <c r="C29269" s="90"/>
    </row>
    <row r="29270">
      <c r="A29270" s="101"/>
      <c r="B29270" s="90"/>
      <c r="C29270" s="90"/>
    </row>
    <row r="29271">
      <c r="A29271" s="101"/>
      <c r="B29271" s="90"/>
      <c r="C29271" s="90"/>
    </row>
    <row r="29272">
      <c r="A29272" s="101"/>
      <c r="B29272" s="90"/>
      <c r="C29272" s="90"/>
    </row>
    <row r="29273">
      <c r="A29273" s="101"/>
      <c r="B29273" s="90"/>
      <c r="C29273" s="90"/>
    </row>
    <row r="29274">
      <c r="A29274" s="101"/>
      <c r="B29274" s="90"/>
      <c r="C29274" s="90"/>
    </row>
    <row r="29275">
      <c r="A29275" s="101"/>
      <c r="B29275" s="90"/>
      <c r="C29275" s="90"/>
    </row>
    <row r="29276">
      <c r="A29276" s="101"/>
      <c r="B29276" s="90"/>
      <c r="C29276" s="90"/>
    </row>
    <row r="29277">
      <c r="A29277" s="101"/>
      <c r="B29277" s="90"/>
      <c r="C29277" s="90"/>
    </row>
    <row r="29278">
      <c r="A29278" s="101"/>
      <c r="B29278" s="90"/>
      <c r="C29278" s="90"/>
    </row>
    <row r="29279">
      <c r="A29279" s="101"/>
      <c r="B29279" s="90"/>
      <c r="C29279" s="90"/>
    </row>
    <row r="29280">
      <c r="A29280" s="101"/>
      <c r="B29280" s="90"/>
      <c r="C29280" s="90"/>
    </row>
    <row r="29281">
      <c r="A29281" s="101"/>
      <c r="B29281" s="90"/>
      <c r="C29281" s="90"/>
    </row>
    <row r="29282">
      <c r="A29282" s="101"/>
      <c r="B29282" s="90"/>
      <c r="C29282" s="90"/>
    </row>
    <row r="29283">
      <c r="A29283" s="101"/>
      <c r="B29283" s="90"/>
      <c r="C29283" s="90"/>
    </row>
    <row r="29284">
      <c r="A29284" s="101"/>
      <c r="B29284" s="90"/>
      <c r="C29284" s="90"/>
    </row>
    <row r="29285">
      <c r="A29285" s="101"/>
      <c r="B29285" s="90"/>
      <c r="C29285" s="90"/>
    </row>
    <row r="29286">
      <c r="A29286" s="101"/>
      <c r="B29286" s="90"/>
      <c r="C29286" s="90"/>
    </row>
    <row r="29287">
      <c r="A29287" s="101"/>
      <c r="B29287" s="90"/>
      <c r="C29287" s="90"/>
    </row>
    <row r="29288">
      <c r="A29288" s="101"/>
      <c r="B29288" s="90"/>
      <c r="C29288" s="90"/>
    </row>
    <row r="29289">
      <c r="A29289" s="101"/>
      <c r="B29289" s="90"/>
      <c r="C29289" s="90"/>
    </row>
    <row r="29290">
      <c r="A29290" s="101"/>
      <c r="B29290" s="90"/>
      <c r="C29290" s="90"/>
    </row>
    <row r="29291">
      <c r="A29291" s="101"/>
      <c r="B29291" s="90"/>
      <c r="C29291" s="90"/>
    </row>
    <row r="29292">
      <c r="A29292" s="101"/>
      <c r="B29292" s="90"/>
      <c r="C29292" s="90"/>
    </row>
    <row r="29293">
      <c r="A29293" s="101"/>
      <c r="B29293" s="90"/>
      <c r="C29293" s="90"/>
    </row>
    <row r="29294">
      <c r="A29294" s="101"/>
      <c r="B29294" s="90"/>
      <c r="C29294" s="90"/>
    </row>
    <row r="29295">
      <c r="A29295" s="101"/>
      <c r="B29295" s="90"/>
      <c r="C29295" s="90"/>
    </row>
    <row r="29296">
      <c r="A29296" s="101"/>
      <c r="B29296" s="90"/>
      <c r="C29296" s="90"/>
    </row>
    <row r="29297">
      <c r="A29297" s="101"/>
      <c r="B29297" s="90"/>
      <c r="C29297" s="90"/>
    </row>
    <row r="29298">
      <c r="A29298" s="101"/>
      <c r="B29298" s="90"/>
      <c r="C29298" s="90"/>
    </row>
    <row r="29299">
      <c r="A29299" s="101"/>
      <c r="B29299" s="90"/>
      <c r="C29299" s="90"/>
    </row>
    <row r="29300">
      <c r="A29300" s="101"/>
      <c r="B29300" s="90"/>
      <c r="C29300" s="90"/>
    </row>
    <row r="29301">
      <c r="A29301" s="101"/>
      <c r="B29301" s="90"/>
      <c r="C29301" s="90"/>
    </row>
    <row r="29302">
      <c r="A29302" s="101"/>
      <c r="B29302" s="90"/>
      <c r="C29302" s="90"/>
    </row>
    <row r="29303">
      <c r="A29303" s="101"/>
      <c r="B29303" s="90"/>
      <c r="C29303" s="90"/>
    </row>
    <row r="29304">
      <c r="A29304" s="101"/>
      <c r="B29304" s="90"/>
      <c r="C29304" s="90"/>
    </row>
    <row r="29305">
      <c r="A29305" s="101"/>
      <c r="B29305" s="90"/>
      <c r="C29305" s="90"/>
    </row>
    <row r="29306">
      <c r="A29306" s="101"/>
      <c r="B29306" s="90"/>
      <c r="C29306" s="90"/>
    </row>
    <row r="29307">
      <c r="A29307" s="101"/>
      <c r="B29307" s="90"/>
      <c r="C29307" s="90"/>
    </row>
    <row r="29308">
      <c r="A29308" s="101"/>
      <c r="B29308" s="90"/>
      <c r="C29308" s="90"/>
    </row>
    <row r="29309">
      <c r="A29309" s="101"/>
      <c r="B29309" s="90"/>
      <c r="C29309" s="90"/>
    </row>
    <row r="29310">
      <c r="A29310" s="101"/>
      <c r="B29310" s="90"/>
      <c r="C29310" s="90"/>
    </row>
    <row r="29311">
      <c r="A29311" s="101"/>
      <c r="B29311" s="90"/>
      <c r="C29311" s="90"/>
    </row>
    <row r="29312">
      <c r="A29312" s="101"/>
      <c r="B29312" s="90"/>
      <c r="C29312" s="90"/>
    </row>
    <row r="29313">
      <c r="A29313" s="101"/>
      <c r="B29313" s="90"/>
      <c r="C29313" s="90"/>
    </row>
    <row r="29314">
      <c r="A29314" s="101"/>
      <c r="B29314" s="90"/>
      <c r="C29314" s="90"/>
    </row>
    <row r="29315">
      <c r="A29315" s="101"/>
      <c r="B29315" s="90"/>
      <c r="C29315" s="90"/>
    </row>
    <row r="29316">
      <c r="A29316" s="101"/>
      <c r="B29316" s="90"/>
      <c r="C29316" s="90"/>
    </row>
    <row r="29317">
      <c r="A29317" s="101"/>
      <c r="B29317" s="90"/>
      <c r="C29317" s="90"/>
    </row>
    <row r="29318">
      <c r="A29318" s="101"/>
      <c r="B29318" s="90"/>
      <c r="C29318" s="90"/>
    </row>
    <row r="29319">
      <c r="A29319" s="101"/>
      <c r="B29319" s="90"/>
      <c r="C29319" s="90"/>
    </row>
    <row r="29320">
      <c r="A29320" s="101"/>
      <c r="B29320" s="90"/>
      <c r="C29320" s="90"/>
    </row>
    <row r="29321">
      <c r="A29321" s="101"/>
      <c r="B29321" s="90"/>
      <c r="C29321" s="90"/>
    </row>
    <row r="29322">
      <c r="A29322" s="101"/>
      <c r="B29322" s="90"/>
      <c r="C29322" s="90"/>
    </row>
    <row r="29323">
      <c r="A29323" s="101"/>
      <c r="B29323" s="90"/>
      <c r="C29323" s="90"/>
    </row>
    <row r="29324">
      <c r="A29324" s="101"/>
      <c r="B29324" s="90"/>
      <c r="C29324" s="90"/>
    </row>
    <row r="29325">
      <c r="A29325" s="101"/>
      <c r="B29325" s="90"/>
      <c r="C29325" s="90"/>
    </row>
    <row r="29326">
      <c r="A29326" s="101"/>
      <c r="B29326" s="90"/>
      <c r="C29326" s="90"/>
    </row>
    <row r="29327">
      <c r="A29327" s="101"/>
      <c r="B29327" s="90"/>
      <c r="C29327" s="90"/>
    </row>
    <row r="29328">
      <c r="A29328" s="101"/>
      <c r="B29328" s="90"/>
      <c r="C29328" s="90"/>
    </row>
    <row r="29329">
      <c r="A29329" s="101"/>
      <c r="B29329" s="90"/>
      <c r="C29329" s="90"/>
    </row>
    <row r="29330">
      <c r="A29330" s="101"/>
      <c r="B29330" s="90"/>
      <c r="C29330" s="90"/>
    </row>
    <row r="29331">
      <c r="A29331" s="101"/>
      <c r="B29331" s="90"/>
      <c r="C29331" s="90"/>
    </row>
    <row r="29332">
      <c r="A29332" s="101"/>
      <c r="B29332" s="90"/>
      <c r="C29332" s="90"/>
    </row>
    <row r="29333">
      <c r="A29333" s="101"/>
      <c r="B29333" s="90"/>
      <c r="C29333" s="90"/>
    </row>
    <row r="29334">
      <c r="A29334" s="101"/>
      <c r="B29334" s="90"/>
      <c r="C29334" s="90"/>
    </row>
    <row r="29335">
      <c r="A29335" s="101"/>
      <c r="B29335" s="90"/>
      <c r="C29335" s="90"/>
    </row>
    <row r="29336">
      <c r="A29336" s="101"/>
      <c r="B29336" s="90"/>
      <c r="C29336" s="90"/>
    </row>
    <row r="29337">
      <c r="A29337" s="101"/>
      <c r="B29337" s="90"/>
      <c r="C29337" s="90"/>
    </row>
    <row r="29338">
      <c r="A29338" s="101"/>
      <c r="B29338" s="90"/>
      <c r="C29338" s="90"/>
    </row>
    <row r="29339">
      <c r="A29339" s="101"/>
      <c r="B29339" s="90"/>
      <c r="C29339" s="90"/>
    </row>
    <row r="29340">
      <c r="A29340" s="101"/>
      <c r="B29340" s="90"/>
      <c r="C29340" s="90"/>
    </row>
    <row r="29341">
      <c r="A29341" s="101"/>
      <c r="B29341" s="90"/>
      <c r="C29341" s="90"/>
    </row>
    <row r="29342">
      <c r="A29342" s="101"/>
      <c r="B29342" s="90"/>
      <c r="C29342" s="90"/>
    </row>
    <row r="29343">
      <c r="A29343" s="101"/>
      <c r="B29343" s="90"/>
      <c r="C29343" s="90"/>
    </row>
    <row r="29344">
      <c r="A29344" s="101"/>
      <c r="B29344" s="90"/>
      <c r="C29344" s="90"/>
    </row>
    <row r="29345">
      <c r="A29345" s="101"/>
      <c r="B29345" s="90"/>
      <c r="C29345" s="90"/>
    </row>
    <row r="29346">
      <c r="A29346" s="101"/>
      <c r="B29346" s="90"/>
      <c r="C29346" s="90"/>
    </row>
    <row r="29347">
      <c r="A29347" s="101"/>
      <c r="B29347" s="90"/>
      <c r="C29347" s="90"/>
    </row>
    <row r="29348">
      <c r="A29348" s="101"/>
      <c r="B29348" s="90"/>
      <c r="C29348" s="90"/>
    </row>
    <row r="29349">
      <c r="A29349" s="101"/>
      <c r="B29349" s="90"/>
      <c r="C29349" s="90"/>
    </row>
    <row r="29350">
      <c r="A29350" s="101"/>
      <c r="B29350" s="90"/>
      <c r="C29350" s="90"/>
    </row>
    <row r="29351">
      <c r="A29351" s="101"/>
      <c r="B29351" s="90"/>
      <c r="C29351" s="90"/>
    </row>
    <row r="29352">
      <c r="A29352" s="101"/>
      <c r="B29352" s="90"/>
      <c r="C29352" s="90"/>
    </row>
    <row r="29353">
      <c r="A29353" s="101"/>
      <c r="B29353" s="90"/>
      <c r="C29353" s="90"/>
    </row>
    <row r="29354">
      <c r="A29354" s="101"/>
      <c r="B29354" s="90"/>
      <c r="C29354" s="90"/>
    </row>
    <row r="29355">
      <c r="A29355" s="101"/>
      <c r="B29355" s="90"/>
      <c r="C29355" s="90"/>
    </row>
    <row r="29356">
      <c r="A29356" s="101"/>
      <c r="B29356" s="90"/>
      <c r="C29356" s="90"/>
    </row>
    <row r="29357">
      <c r="A29357" s="101"/>
      <c r="B29357" s="90"/>
      <c r="C29357" s="90"/>
    </row>
    <row r="29358">
      <c r="A29358" s="101"/>
      <c r="B29358" s="90"/>
      <c r="C29358" s="90"/>
    </row>
    <row r="29359">
      <c r="A29359" s="101"/>
      <c r="B29359" s="90"/>
      <c r="C29359" s="90"/>
    </row>
    <row r="29360">
      <c r="A29360" s="101"/>
      <c r="B29360" s="90"/>
      <c r="C29360" s="90"/>
    </row>
    <row r="29361">
      <c r="A29361" s="101"/>
      <c r="B29361" s="90"/>
      <c r="C29361" s="90"/>
    </row>
    <row r="29362">
      <c r="A29362" s="101"/>
      <c r="B29362" s="90"/>
      <c r="C29362" s="90"/>
    </row>
    <row r="29363">
      <c r="A29363" s="101"/>
      <c r="B29363" s="90"/>
      <c r="C29363" s="90"/>
    </row>
    <row r="29364">
      <c r="A29364" s="101"/>
      <c r="B29364" s="90"/>
      <c r="C29364" s="90"/>
    </row>
    <row r="29365">
      <c r="A29365" s="101"/>
      <c r="B29365" s="90"/>
      <c r="C29365" s="90"/>
    </row>
    <row r="29366">
      <c r="A29366" s="101"/>
      <c r="B29366" s="90"/>
      <c r="C29366" s="90"/>
    </row>
    <row r="29367">
      <c r="A29367" s="101"/>
      <c r="B29367" s="90"/>
      <c r="C29367" s="90"/>
    </row>
    <row r="29368">
      <c r="A29368" s="101"/>
      <c r="B29368" s="90"/>
      <c r="C29368" s="90"/>
    </row>
    <row r="29369">
      <c r="A29369" s="101"/>
      <c r="B29369" s="90"/>
      <c r="C29369" s="90"/>
    </row>
    <row r="29370">
      <c r="A29370" s="101"/>
      <c r="B29370" s="90"/>
      <c r="C29370" s="90"/>
    </row>
    <row r="29371">
      <c r="A29371" s="101"/>
      <c r="B29371" s="90"/>
      <c r="C29371" s="90"/>
    </row>
    <row r="29372">
      <c r="A29372" s="101"/>
      <c r="B29372" s="90"/>
      <c r="C29372" s="90"/>
    </row>
    <row r="29373">
      <c r="A29373" s="101"/>
      <c r="B29373" s="90"/>
      <c r="C29373" s="90"/>
    </row>
    <row r="29374">
      <c r="A29374" s="101"/>
      <c r="B29374" s="90"/>
      <c r="C29374" s="90"/>
    </row>
    <row r="29375">
      <c r="A29375" s="101"/>
      <c r="B29375" s="90"/>
      <c r="C29375" s="90"/>
    </row>
    <row r="29376">
      <c r="A29376" s="101"/>
      <c r="B29376" s="90"/>
      <c r="C29376" s="90"/>
    </row>
    <row r="29377">
      <c r="A29377" s="101"/>
      <c r="B29377" s="90"/>
      <c r="C29377" s="90"/>
    </row>
    <row r="29378">
      <c r="A29378" s="101"/>
      <c r="B29378" s="90"/>
      <c r="C29378" s="90"/>
    </row>
    <row r="29379">
      <c r="A29379" s="101"/>
      <c r="B29379" s="90"/>
      <c r="C29379" s="90"/>
    </row>
    <row r="29380">
      <c r="A29380" s="101"/>
      <c r="B29380" s="90"/>
      <c r="C29380" s="90"/>
    </row>
    <row r="29381">
      <c r="A29381" s="101"/>
      <c r="B29381" s="90"/>
      <c r="C29381" s="90"/>
    </row>
    <row r="29382">
      <c r="A29382" s="101"/>
      <c r="B29382" s="90"/>
      <c r="C29382" s="90"/>
    </row>
    <row r="29383">
      <c r="A29383" s="101"/>
      <c r="B29383" s="90"/>
      <c r="C29383" s="90"/>
    </row>
    <row r="29384">
      <c r="A29384" s="101"/>
      <c r="B29384" s="90"/>
      <c r="C29384" s="90"/>
    </row>
    <row r="29385">
      <c r="A29385" s="101"/>
      <c r="B29385" s="90"/>
      <c r="C29385" s="90"/>
    </row>
    <row r="29386">
      <c r="A29386" s="101"/>
      <c r="B29386" s="90"/>
      <c r="C29386" s="90"/>
    </row>
    <row r="29387">
      <c r="A29387" s="101"/>
      <c r="B29387" s="90"/>
      <c r="C29387" s="90"/>
    </row>
    <row r="29388">
      <c r="A29388" s="101"/>
      <c r="B29388" s="90"/>
      <c r="C29388" s="90"/>
    </row>
    <row r="29389">
      <c r="A29389" s="101"/>
      <c r="B29389" s="90"/>
      <c r="C29389" s="90"/>
    </row>
    <row r="29390">
      <c r="A29390" s="101"/>
      <c r="B29390" s="90"/>
      <c r="C29390" s="90"/>
    </row>
    <row r="29391">
      <c r="A29391" s="101"/>
      <c r="B29391" s="90"/>
      <c r="C29391" s="90"/>
    </row>
    <row r="29392">
      <c r="A29392" s="101"/>
      <c r="B29392" s="90"/>
      <c r="C29392" s="90"/>
    </row>
    <row r="29393">
      <c r="A29393" s="101"/>
      <c r="B29393" s="90"/>
      <c r="C29393" s="90"/>
    </row>
    <row r="29394">
      <c r="A29394" s="101"/>
      <c r="B29394" s="90"/>
      <c r="C29394" s="90"/>
    </row>
    <row r="29395">
      <c r="A29395" s="101"/>
      <c r="B29395" s="90"/>
      <c r="C29395" s="90"/>
    </row>
    <row r="29396">
      <c r="A29396" s="101"/>
      <c r="B29396" s="90"/>
      <c r="C29396" s="90"/>
    </row>
    <row r="29397">
      <c r="A29397" s="101"/>
      <c r="B29397" s="90"/>
      <c r="C29397" s="90"/>
    </row>
    <row r="29398">
      <c r="A29398" s="101"/>
      <c r="B29398" s="90"/>
      <c r="C29398" s="90"/>
    </row>
    <row r="29399">
      <c r="A29399" s="101"/>
      <c r="B29399" s="90"/>
      <c r="C29399" s="90"/>
    </row>
    <row r="29400">
      <c r="A29400" s="101"/>
      <c r="B29400" s="90"/>
      <c r="C29400" s="90"/>
    </row>
    <row r="29401">
      <c r="A29401" s="101"/>
      <c r="B29401" s="90"/>
      <c r="C29401" s="90"/>
    </row>
    <row r="29402">
      <c r="A29402" s="101"/>
      <c r="B29402" s="90"/>
      <c r="C29402" s="90"/>
    </row>
    <row r="29403">
      <c r="A29403" s="101"/>
      <c r="B29403" s="90"/>
      <c r="C29403" s="90"/>
    </row>
    <row r="29404">
      <c r="A29404" s="101"/>
      <c r="B29404" s="90"/>
      <c r="C29404" s="90"/>
    </row>
    <row r="29405">
      <c r="A29405" s="101"/>
      <c r="B29405" s="90"/>
      <c r="C29405" s="90"/>
    </row>
    <row r="29406">
      <c r="A29406" s="101"/>
      <c r="B29406" s="90"/>
      <c r="C29406" s="90"/>
    </row>
    <row r="29407">
      <c r="A29407" s="101"/>
      <c r="B29407" s="90"/>
      <c r="C29407" s="90"/>
    </row>
    <row r="29408">
      <c r="A29408" s="101"/>
      <c r="B29408" s="90"/>
      <c r="C29408" s="90"/>
    </row>
    <row r="29409">
      <c r="A29409" s="101"/>
      <c r="B29409" s="90"/>
      <c r="C29409" s="90"/>
    </row>
    <row r="29410">
      <c r="A29410" s="101"/>
      <c r="B29410" s="90"/>
      <c r="C29410" s="90"/>
    </row>
    <row r="29411">
      <c r="A29411" s="101"/>
      <c r="B29411" s="90"/>
      <c r="C29411" s="90"/>
    </row>
    <row r="29412">
      <c r="A29412" s="101"/>
      <c r="B29412" s="90"/>
      <c r="C29412" s="90"/>
    </row>
    <row r="29413">
      <c r="A29413" s="101"/>
      <c r="B29413" s="90"/>
      <c r="C29413" s="90"/>
    </row>
    <row r="29414">
      <c r="A29414" s="101"/>
      <c r="B29414" s="90"/>
      <c r="C29414" s="90"/>
    </row>
    <row r="29415">
      <c r="A29415" s="101"/>
      <c r="B29415" s="90"/>
      <c r="C29415" s="90"/>
    </row>
    <row r="29416">
      <c r="A29416" s="101"/>
      <c r="B29416" s="90"/>
      <c r="C29416" s="90"/>
    </row>
    <row r="29417">
      <c r="A29417" s="101"/>
      <c r="B29417" s="90"/>
      <c r="C29417" s="90"/>
    </row>
    <row r="29418">
      <c r="A29418" s="101"/>
      <c r="B29418" s="90"/>
      <c r="C29418" s="90"/>
    </row>
    <row r="29419">
      <c r="A29419" s="101"/>
      <c r="B29419" s="90"/>
      <c r="C29419" s="90"/>
    </row>
    <row r="29420">
      <c r="A29420" s="101"/>
      <c r="B29420" s="90"/>
      <c r="C29420" s="90"/>
    </row>
    <row r="29421">
      <c r="A29421" s="101"/>
      <c r="B29421" s="90"/>
      <c r="C29421" s="90"/>
    </row>
    <row r="29422">
      <c r="A29422" s="101"/>
      <c r="B29422" s="90"/>
      <c r="C29422" s="90"/>
    </row>
    <row r="29423">
      <c r="A29423" s="101"/>
      <c r="B29423" s="90"/>
      <c r="C29423" s="90"/>
    </row>
    <row r="29424">
      <c r="A29424" s="101"/>
      <c r="B29424" s="90"/>
      <c r="C29424" s="90"/>
    </row>
    <row r="29425">
      <c r="A29425" s="101"/>
      <c r="B29425" s="90"/>
      <c r="C29425" s="90"/>
    </row>
    <row r="29426">
      <c r="A29426" s="101"/>
      <c r="B29426" s="90"/>
      <c r="C29426" s="90"/>
    </row>
    <row r="29427">
      <c r="A29427" s="101"/>
      <c r="B29427" s="90"/>
      <c r="C29427" s="90"/>
    </row>
    <row r="29428">
      <c r="A29428" s="101"/>
      <c r="B29428" s="90"/>
      <c r="C29428" s="90"/>
    </row>
    <row r="29429">
      <c r="A29429" s="101"/>
      <c r="B29429" s="90"/>
      <c r="C29429" s="90"/>
    </row>
    <row r="29430">
      <c r="A29430" s="101"/>
      <c r="B29430" s="90"/>
      <c r="C29430" s="90"/>
    </row>
    <row r="29431">
      <c r="A29431" s="101"/>
      <c r="B29431" s="90"/>
      <c r="C29431" s="90"/>
    </row>
    <row r="29432">
      <c r="A29432" s="101"/>
      <c r="B29432" s="90"/>
      <c r="C29432" s="90"/>
    </row>
    <row r="29433">
      <c r="A29433" s="101"/>
      <c r="B29433" s="90"/>
      <c r="C29433" s="90"/>
    </row>
    <row r="29434">
      <c r="A29434" s="101"/>
      <c r="B29434" s="90"/>
      <c r="C29434" s="90"/>
    </row>
    <row r="29435">
      <c r="A29435" s="101"/>
      <c r="B29435" s="90"/>
      <c r="C29435" s="90"/>
    </row>
    <row r="29436">
      <c r="A29436" s="101"/>
      <c r="B29436" s="90"/>
      <c r="C29436" s="90"/>
    </row>
    <row r="29437">
      <c r="A29437" s="101"/>
      <c r="B29437" s="90"/>
      <c r="C29437" s="90"/>
    </row>
    <row r="29438">
      <c r="A29438" s="101"/>
      <c r="B29438" s="90"/>
      <c r="C29438" s="90"/>
    </row>
    <row r="29439">
      <c r="A29439" s="101"/>
      <c r="B29439" s="90"/>
      <c r="C29439" s="90"/>
    </row>
    <row r="29440">
      <c r="A29440" s="101"/>
      <c r="B29440" s="90"/>
      <c r="C29440" s="90"/>
    </row>
    <row r="29441">
      <c r="A29441" s="101"/>
      <c r="B29441" s="90"/>
      <c r="C29441" s="90"/>
    </row>
    <row r="29442">
      <c r="A29442" s="101"/>
      <c r="B29442" s="90"/>
      <c r="C29442" s="90"/>
    </row>
    <row r="29443">
      <c r="A29443" s="101"/>
      <c r="B29443" s="90"/>
      <c r="C29443" s="90"/>
    </row>
    <row r="29444">
      <c r="A29444" s="101"/>
      <c r="B29444" s="90"/>
      <c r="C29444" s="90"/>
    </row>
    <row r="29445">
      <c r="A29445" s="101"/>
      <c r="B29445" s="90"/>
      <c r="C29445" s="90"/>
    </row>
    <row r="29446">
      <c r="A29446" s="101"/>
      <c r="B29446" s="90"/>
      <c r="C29446" s="90"/>
    </row>
    <row r="29447">
      <c r="A29447" s="101"/>
      <c r="B29447" s="90"/>
      <c r="C29447" s="90"/>
    </row>
    <row r="29448">
      <c r="A29448" s="101"/>
      <c r="B29448" s="90"/>
      <c r="C29448" s="90"/>
    </row>
    <row r="29449">
      <c r="A29449" s="101"/>
      <c r="B29449" s="90"/>
      <c r="C29449" s="90"/>
    </row>
    <row r="29450">
      <c r="A29450" s="101"/>
      <c r="B29450" s="90"/>
      <c r="C29450" s="90"/>
    </row>
    <row r="29451">
      <c r="A29451" s="101"/>
      <c r="B29451" s="90"/>
      <c r="C29451" s="90"/>
    </row>
    <row r="29452">
      <c r="A29452" s="101"/>
      <c r="B29452" s="90"/>
      <c r="C29452" s="90"/>
    </row>
    <row r="29453">
      <c r="A29453" s="101"/>
      <c r="B29453" s="90"/>
      <c r="C29453" s="90"/>
    </row>
    <row r="29454">
      <c r="A29454" s="101"/>
      <c r="B29454" s="90"/>
      <c r="C29454" s="90"/>
    </row>
    <row r="29455">
      <c r="A29455" s="101"/>
      <c r="B29455" s="90"/>
      <c r="C29455" s="90"/>
    </row>
    <row r="29456">
      <c r="A29456" s="101"/>
      <c r="B29456" s="90"/>
      <c r="C29456" s="90"/>
    </row>
    <row r="29457">
      <c r="A29457" s="101"/>
      <c r="B29457" s="90"/>
      <c r="C29457" s="90"/>
    </row>
    <row r="29458">
      <c r="A29458" s="101"/>
      <c r="B29458" s="90"/>
      <c r="C29458" s="90"/>
    </row>
    <row r="29459">
      <c r="A29459" s="101"/>
      <c r="B29459" s="90"/>
      <c r="C29459" s="90"/>
    </row>
    <row r="29460">
      <c r="A29460" s="101"/>
      <c r="B29460" s="90"/>
      <c r="C29460" s="90"/>
    </row>
    <row r="29461">
      <c r="A29461" s="101"/>
      <c r="B29461" s="90"/>
      <c r="C29461" s="90"/>
    </row>
    <row r="29462">
      <c r="A29462" s="101"/>
      <c r="B29462" s="90"/>
      <c r="C29462" s="90"/>
    </row>
    <row r="29463">
      <c r="A29463" s="101"/>
      <c r="B29463" s="90"/>
      <c r="C29463" s="90"/>
    </row>
    <row r="29464">
      <c r="A29464" s="101"/>
      <c r="B29464" s="90"/>
      <c r="C29464" s="90"/>
    </row>
    <row r="29465">
      <c r="A29465" s="101"/>
      <c r="B29465" s="90"/>
      <c r="C29465" s="90"/>
    </row>
    <row r="29466">
      <c r="A29466" s="101"/>
      <c r="B29466" s="90"/>
      <c r="C29466" s="90"/>
    </row>
    <row r="29467">
      <c r="A29467" s="101"/>
      <c r="B29467" s="90"/>
      <c r="C29467" s="90"/>
    </row>
    <row r="29468">
      <c r="A29468" s="101"/>
      <c r="B29468" s="90"/>
      <c r="C29468" s="90"/>
    </row>
    <row r="29469">
      <c r="A29469" s="101"/>
      <c r="B29469" s="90"/>
      <c r="C29469" s="90"/>
    </row>
    <row r="29470">
      <c r="A29470" s="101"/>
      <c r="B29470" s="90"/>
      <c r="C29470" s="90"/>
    </row>
    <row r="29471">
      <c r="A29471" s="101"/>
      <c r="B29471" s="90"/>
      <c r="C29471" s="90"/>
    </row>
    <row r="29472">
      <c r="A29472" s="101"/>
      <c r="B29472" s="90"/>
      <c r="C29472" s="90"/>
    </row>
    <row r="29473">
      <c r="A29473" s="101"/>
      <c r="B29473" s="90"/>
      <c r="C29473" s="90"/>
    </row>
    <row r="29474">
      <c r="A29474" s="101"/>
      <c r="B29474" s="90"/>
      <c r="C29474" s="90"/>
    </row>
    <row r="29475">
      <c r="A29475" s="101"/>
      <c r="B29475" s="90"/>
      <c r="C29475" s="90"/>
    </row>
    <row r="29476">
      <c r="A29476" s="101"/>
      <c r="B29476" s="90"/>
      <c r="C29476" s="90"/>
    </row>
    <row r="29477">
      <c r="A29477" s="101"/>
      <c r="B29477" s="90"/>
      <c r="C29477" s="90"/>
    </row>
    <row r="29478">
      <c r="A29478" s="101"/>
      <c r="B29478" s="90"/>
      <c r="C29478" s="90"/>
    </row>
    <row r="29479">
      <c r="A29479" s="101"/>
      <c r="B29479" s="90"/>
      <c r="C29479" s="90"/>
    </row>
    <row r="29480">
      <c r="A29480" s="101"/>
      <c r="B29480" s="90"/>
      <c r="C29480" s="90"/>
    </row>
    <row r="29481">
      <c r="A29481" s="101"/>
      <c r="B29481" s="90"/>
      <c r="C29481" s="90"/>
    </row>
    <row r="29482">
      <c r="A29482" s="101"/>
      <c r="B29482" s="90"/>
      <c r="C29482" s="90"/>
    </row>
    <row r="29483">
      <c r="A29483" s="101"/>
      <c r="B29483" s="90"/>
      <c r="C29483" s="90"/>
    </row>
    <row r="29484">
      <c r="A29484" s="101"/>
      <c r="B29484" s="90"/>
      <c r="C29484" s="90"/>
    </row>
    <row r="29485">
      <c r="A29485" s="101"/>
      <c r="B29485" s="90"/>
      <c r="C29485" s="90"/>
    </row>
    <row r="29486">
      <c r="A29486" s="101"/>
      <c r="B29486" s="90"/>
      <c r="C29486" s="90"/>
    </row>
    <row r="29487">
      <c r="A29487" s="101"/>
      <c r="B29487" s="90"/>
      <c r="C29487" s="90"/>
    </row>
    <row r="29488">
      <c r="A29488" s="101"/>
      <c r="B29488" s="90"/>
      <c r="C29488" s="90"/>
    </row>
    <row r="29489">
      <c r="A29489" s="101"/>
      <c r="B29489" s="90"/>
      <c r="C29489" s="90"/>
    </row>
    <row r="29490">
      <c r="A29490" s="101"/>
      <c r="B29490" s="90"/>
      <c r="C29490" s="90"/>
    </row>
    <row r="29491">
      <c r="A29491" s="101"/>
      <c r="B29491" s="90"/>
      <c r="C29491" s="90"/>
    </row>
    <row r="29492">
      <c r="A29492" s="101"/>
      <c r="B29492" s="90"/>
      <c r="C29492" s="90"/>
    </row>
    <row r="29493">
      <c r="A29493" s="101"/>
      <c r="B29493" s="90"/>
      <c r="C29493" s="90"/>
    </row>
    <row r="29494">
      <c r="A29494" s="101"/>
      <c r="B29494" s="90"/>
      <c r="C29494" s="90"/>
    </row>
    <row r="29495">
      <c r="A29495" s="101"/>
      <c r="B29495" s="90"/>
      <c r="C29495" s="90"/>
    </row>
    <row r="29496">
      <c r="A29496" s="101"/>
      <c r="B29496" s="90"/>
      <c r="C29496" s="90"/>
    </row>
    <row r="29497">
      <c r="A29497" s="101"/>
      <c r="B29497" s="90"/>
      <c r="C29497" s="90"/>
    </row>
    <row r="29498">
      <c r="A29498" s="101"/>
      <c r="B29498" s="90"/>
      <c r="C29498" s="90"/>
    </row>
    <row r="29499">
      <c r="A29499" s="101"/>
      <c r="B29499" s="90"/>
      <c r="C29499" s="90"/>
    </row>
    <row r="29500">
      <c r="A29500" s="101"/>
      <c r="B29500" s="90"/>
      <c r="C29500" s="90"/>
    </row>
    <row r="29501">
      <c r="A29501" s="101"/>
      <c r="B29501" s="90"/>
      <c r="C29501" s="90"/>
    </row>
    <row r="29502">
      <c r="A29502" s="101"/>
      <c r="B29502" s="90"/>
      <c r="C29502" s="90"/>
    </row>
    <row r="29503">
      <c r="A29503" s="101"/>
      <c r="B29503" s="90"/>
      <c r="C29503" s="90"/>
    </row>
    <row r="29504">
      <c r="A29504" s="101"/>
      <c r="B29504" s="90"/>
      <c r="C29504" s="90"/>
    </row>
    <row r="29505">
      <c r="A29505" s="101"/>
      <c r="B29505" s="90"/>
      <c r="C29505" s="90"/>
    </row>
    <row r="29506">
      <c r="A29506" s="101"/>
      <c r="B29506" s="90"/>
      <c r="C29506" s="90"/>
    </row>
    <row r="29507">
      <c r="A29507" s="101"/>
      <c r="B29507" s="90"/>
      <c r="C29507" s="90"/>
    </row>
    <row r="29508">
      <c r="A29508" s="101"/>
      <c r="B29508" s="90"/>
      <c r="C29508" s="90"/>
    </row>
    <row r="29509">
      <c r="A29509" s="101"/>
      <c r="B29509" s="90"/>
      <c r="C29509" s="90"/>
    </row>
    <row r="29510">
      <c r="A29510" s="101"/>
      <c r="B29510" s="90"/>
      <c r="C29510" s="90"/>
    </row>
    <row r="29511">
      <c r="A29511" s="101"/>
      <c r="B29511" s="90"/>
      <c r="C29511" s="90"/>
    </row>
    <row r="29512">
      <c r="A29512" s="101"/>
      <c r="B29512" s="90"/>
      <c r="C29512" s="90"/>
    </row>
    <row r="29513">
      <c r="A29513" s="101"/>
      <c r="B29513" s="90"/>
      <c r="C29513" s="90"/>
    </row>
    <row r="29514">
      <c r="A29514" s="101"/>
      <c r="B29514" s="90"/>
      <c r="C29514" s="90"/>
    </row>
    <row r="29515">
      <c r="A29515" s="101"/>
      <c r="B29515" s="90"/>
      <c r="C29515" s="90"/>
    </row>
    <row r="29516">
      <c r="A29516" s="101"/>
      <c r="B29516" s="90"/>
      <c r="C29516" s="90"/>
    </row>
    <row r="29517">
      <c r="A29517" s="101"/>
      <c r="B29517" s="90"/>
      <c r="C29517" s="90"/>
    </row>
    <row r="29518">
      <c r="A29518" s="101"/>
      <c r="B29518" s="90"/>
      <c r="C29518" s="90"/>
    </row>
    <row r="29519">
      <c r="A29519" s="101"/>
      <c r="B29519" s="90"/>
      <c r="C29519" s="90"/>
    </row>
    <row r="29520">
      <c r="A29520" s="101"/>
      <c r="B29520" s="90"/>
      <c r="C29520" s="90"/>
    </row>
    <row r="29521">
      <c r="A29521" s="101"/>
      <c r="B29521" s="90"/>
      <c r="C29521" s="90"/>
    </row>
    <row r="29522">
      <c r="A29522" s="101"/>
      <c r="B29522" s="90"/>
      <c r="C29522" s="90"/>
    </row>
    <row r="29523">
      <c r="A29523" s="101"/>
      <c r="B29523" s="90"/>
      <c r="C29523" s="90"/>
    </row>
    <row r="29524">
      <c r="A29524" s="101"/>
      <c r="B29524" s="90"/>
      <c r="C29524" s="90"/>
    </row>
    <row r="29525">
      <c r="A29525" s="101"/>
      <c r="B29525" s="90"/>
      <c r="C29525" s="90"/>
    </row>
    <row r="29526">
      <c r="A29526" s="101"/>
      <c r="B29526" s="90"/>
      <c r="C29526" s="90"/>
    </row>
    <row r="29527">
      <c r="A29527" s="101"/>
      <c r="B29527" s="90"/>
      <c r="C29527" s="90"/>
    </row>
    <row r="29528">
      <c r="A29528" s="101"/>
      <c r="B29528" s="90"/>
      <c r="C29528" s="90"/>
    </row>
    <row r="29529">
      <c r="A29529" s="101"/>
      <c r="B29529" s="90"/>
      <c r="C29529" s="90"/>
    </row>
    <row r="29530">
      <c r="A29530" s="101"/>
      <c r="B29530" s="90"/>
      <c r="C29530" s="90"/>
    </row>
    <row r="29531">
      <c r="A29531" s="101"/>
      <c r="B29531" s="90"/>
      <c r="C29531" s="90"/>
    </row>
    <row r="29532">
      <c r="A29532" s="101"/>
      <c r="B29532" s="90"/>
      <c r="C29532" s="90"/>
    </row>
    <row r="29533">
      <c r="A29533" s="101"/>
      <c r="B29533" s="90"/>
      <c r="C29533" s="90"/>
    </row>
    <row r="29534">
      <c r="A29534" s="101"/>
      <c r="B29534" s="90"/>
      <c r="C29534" s="90"/>
    </row>
    <row r="29535">
      <c r="A29535" s="101"/>
      <c r="B29535" s="90"/>
      <c r="C29535" s="90"/>
    </row>
    <row r="29536">
      <c r="A29536" s="101"/>
      <c r="B29536" s="90"/>
      <c r="C29536" s="90"/>
    </row>
    <row r="29537">
      <c r="A29537" s="101"/>
      <c r="B29537" s="90"/>
      <c r="C29537" s="90"/>
    </row>
    <row r="29538">
      <c r="A29538" s="101"/>
      <c r="B29538" s="90"/>
      <c r="C29538" s="90"/>
    </row>
    <row r="29539">
      <c r="A29539" s="101"/>
      <c r="B29539" s="90"/>
      <c r="C29539" s="90"/>
    </row>
    <row r="29540">
      <c r="A29540" s="101"/>
      <c r="B29540" s="90"/>
      <c r="C29540" s="90"/>
    </row>
    <row r="29541">
      <c r="A29541" s="101"/>
      <c r="B29541" s="90"/>
      <c r="C29541" s="90"/>
    </row>
    <row r="29542">
      <c r="A29542" s="101"/>
      <c r="B29542" s="90"/>
      <c r="C29542" s="90"/>
    </row>
    <row r="29543">
      <c r="A29543" s="101"/>
      <c r="B29543" s="90"/>
      <c r="C29543" s="90"/>
    </row>
    <row r="29544">
      <c r="A29544" s="101"/>
      <c r="B29544" s="90"/>
      <c r="C29544" s="90"/>
    </row>
    <row r="29545">
      <c r="A29545" s="101"/>
      <c r="B29545" s="90"/>
      <c r="C29545" s="90"/>
    </row>
    <row r="29546">
      <c r="A29546" s="101"/>
      <c r="B29546" s="90"/>
      <c r="C29546" s="90"/>
    </row>
    <row r="29547">
      <c r="A29547" s="101"/>
      <c r="B29547" s="90"/>
      <c r="C29547" s="90"/>
    </row>
    <row r="29548">
      <c r="A29548" s="101"/>
      <c r="B29548" s="90"/>
      <c r="C29548" s="90"/>
    </row>
    <row r="29549">
      <c r="A29549" s="101"/>
      <c r="B29549" s="90"/>
      <c r="C29549" s="90"/>
    </row>
    <row r="29550">
      <c r="A29550" s="101"/>
      <c r="B29550" s="90"/>
      <c r="C29550" s="90"/>
    </row>
    <row r="29551">
      <c r="A29551" s="101"/>
      <c r="B29551" s="90"/>
      <c r="C29551" s="90"/>
    </row>
    <row r="29552">
      <c r="A29552" s="101"/>
      <c r="B29552" s="90"/>
      <c r="C29552" s="90"/>
    </row>
    <row r="29553">
      <c r="A29553" s="101"/>
      <c r="B29553" s="90"/>
      <c r="C29553" s="90"/>
    </row>
    <row r="29554">
      <c r="A29554" s="101"/>
      <c r="B29554" s="90"/>
      <c r="C29554" s="90"/>
    </row>
    <row r="29555">
      <c r="A29555" s="101"/>
      <c r="B29555" s="90"/>
      <c r="C29555" s="90"/>
    </row>
    <row r="29556">
      <c r="A29556" s="101"/>
      <c r="B29556" s="90"/>
      <c r="C29556" s="90"/>
    </row>
    <row r="29557">
      <c r="A29557" s="101"/>
      <c r="B29557" s="90"/>
      <c r="C29557" s="90"/>
    </row>
    <row r="29558">
      <c r="A29558" s="101"/>
      <c r="B29558" s="90"/>
      <c r="C29558" s="90"/>
    </row>
    <row r="29559">
      <c r="A29559" s="101"/>
      <c r="B29559" s="90"/>
      <c r="C29559" s="90"/>
    </row>
    <row r="29560">
      <c r="A29560" s="101"/>
      <c r="B29560" s="90"/>
      <c r="C29560" s="90"/>
    </row>
    <row r="29561">
      <c r="A29561" s="101"/>
      <c r="B29561" s="90"/>
      <c r="C29561" s="90"/>
    </row>
    <row r="29562">
      <c r="A29562" s="101"/>
      <c r="B29562" s="90"/>
      <c r="C29562" s="90"/>
    </row>
    <row r="29563">
      <c r="A29563" s="101"/>
      <c r="B29563" s="90"/>
      <c r="C29563" s="90"/>
    </row>
    <row r="29564">
      <c r="A29564" s="101"/>
      <c r="B29564" s="90"/>
      <c r="C29564" s="90"/>
    </row>
    <row r="29565">
      <c r="A29565" s="101"/>
      <c r="B29565" s="90"/>
      <c r="C29565" s="90"/>
    </row>
    <row r="29566">
      <c r="A29566" s="101"/>
      <c r="B29566" s="90"/>
      <c r="C29566" s="90"/>
    </row>
    <row r="29567">
      <c r="A29567" s="101"/>
      <c r="B29567" s="90"/>
      <c r="C29567" s="90"/>
    </row>
    <row r="29568">
      <c r="A29568" s="101"/>
      <c r="B29568" s="90"/>
      <c r="C29568" s="90"/>
    </row>
    <row r="29569">
      <c r="A29569" s="101"/>
      <c r="B29569" s="90"/>
      <c r="C29569" s="90"/>
    </row>
    <row r="29570">
      <c r="A29570" s="101"/>
      <c r="B29570" s="90"/>
      <c r="C29570" s="90"/>
    </row>
    <row r="29571">
      <c r="A29571" s="101"/>
      <c r="B29571" s="90"/>
      <c r="C29571" s="90"/>
    </row>
    <row r="29572">
      <c r="A29572" s="101"/>
      <c r="B29572" s="90"/>
      <c r="C29572" s="90"/>
    </row>
    <row r="29573">
      <c r="A29573" s="101"/>
      <c r="B29573" s="90"/>
      <c r="C29573" s="90"/>
    </row>
    <row r="29574">
      <c r="A29574" s="101"/>
      <c r="B29574" s="90"/>
      <c r="C29574" s="90"/>
    </row>
    <row r="29575">
      <c r="A29575" s="101"/>
      <c r="B29575" s="90"/>
      <c r="C29575" s="90"/>
    </row>
    <row r="29576">
      <c r="A29576" s="101"/>
      <c r="B29576" s="90"/>
      <c r="C29576" s="90"/>
    </row>
    <row r="29577">
      <c r="A29577" s="101"/>
      <c r="B29577" s="90"/>
      <c r="C29577" s="90"/>
    </row>
    <row r="29578">
      <c r="A29578" s="101"/>
      <c r="B29578" s="90"/>
      <c r="C29578" s="90"/>
    </row>
    <row r="29579">
      <c r="A29579" s="101"/>
      <c r="B29579" s="90"/>
      <c r="C29579" s="90"/>
    </row>
    <row r="29580">
      <c r="A29580" s="101"/>
      <c r="B29580" s="90"/>
      <c r="C29580" s="90"/>
    </row>
    <row r="29581">
      <c r="A29581" s="101"/>
      <c r="B29581" s="90"/>
      <c r="C29581" s="90"/>
    </row>
    <row r="29582">
      <c r="A29582" s="101"/>
      <c r="B29582" s="90"/>
      <c r="C29582" s="90"/>
    </row>
    <row r="29583">
      <c r="A29583" s="101"/>
      <c r="B29583" s="90"/>
      <c r="C29583" s="90"/>
    </row>
    <row r="29584">
      <c r="A29584" s="101"/>
      <c r="B29584" s="90"/>
      <c r="C29584" s="90"/>
    </row>
    <row r="29585">
      <c r="A29585" s="101"/>
      <c r="B29585" s="90"/>
      <c r="C29585" s="90"/>
    </row>
    <row r="29586">
      <c r="A29586" s="101"/>
      <c r="B29586" s="90"/>
      <c r="C29586" s="90"/>
    </row>
    <row r="29587">
      <c r="A29587" s="101"/>
      <c r="B29587" s="90"/>
      <c r="C29587" s="90"/>
    </row>
    <row r="29588">
      <c r="A29588" s="101"/>
      <c r="B29588" s="90"/>
      <c r="C29588" s="90"/>
    </row>
    <row r="29589">
      <c r="A29589" s="101"/>
      <c r="B29589" s="90"/>
      <c r="C29589" s="90"/>
    </row>
    <row r="29590">
      <c r="A29590" s="101"/>
      <c r="B29590" s="90"/>
      <c r="C29590" s="90"/>
    </row>
    <row r="29591">
      <c r="A29591" s="101"/>
      <c r="B29591" s="90"/>
      <c r="C29591" s="90"/>
    </row>
    <row r="29592">
      <c r="A29592" s="101"/>
      <c r="B29592" s="90"/>
      <c r="C29592" s="90"/>
    </row>
    <row r="29593">
      <c r="A29593" s="101"/>
      <c r="B29593" s="90"/>
      <c r="C29593" s="90"/>
    </row>
    <row r="29594">
      <c r="A29594" s="101"/>
      <c r="B29594" s="90"/>
      <c r="C29594" s="90"/>
    </row>
    <row r="29595">
      <c r="A29595" s="101"/>
      <c r="B29595" s="90"/>
      <c r="C29595" s="90"/>
    </row>
    <row r="29596">
      <c r="A29596" s="101"/>
      <c r="B29596" s="90"/>
      <c r="C29596" s="90"/>
    </row>
    <row r="29597">
      <c r="A29597" s="101"/>
      <c r="B29597" s="90"/>
      <c r="C29597" s="90"/>
    </row>
    <row r="29598">
      <c r="A29598" s="101"/>
      <c r="B29598" s="90"/>
      <c r="C29598" s="90"/>
    </row>
    <row r="29599">
      <c r="A29599" s="101"/>
      <c r="B29599" s="90"/>
      <c r="C29599" s="90"/>
    </row>
    <row r="29600">
      <c r="A29600" s="101"/>
      <c r="B29600" s="90"/>
      <c r="C29600" s="90"/>
    </row>
    <row r="29601">
      <c r="A29601" s="101"/>
      <c r="B29601" s="90"/>
      <c r="C29601" s="90"/>
    </row>
    <row r="29602">
      <c r="A29602" s="101"/>
      <c r="B29602" s="90"/>
      <c r="C29602" s="90"/>
    </row>
    <row r="29603">
      <c r="A29603" s="101"/>
      <c r="B29603" s="90"/>
      <c r="C29603" s="90"/>
    </row>
    <row r="29604">
      <c r="A29604" s="101"/>
      <c r="B29604" s="90"/>
      <c r="C29604" s="90"/>
    </row>
    <row r="29605">
      <c r="A29605" s="101"/>
      <c r="B29605" s="90"/>
      <c r="C29605" s="90"/>
    </row>
    <row r="29606">
      <c r="A29606" s="101"/>
      <c r="B29606" s="90"/>
      <c r="C29606" s="90"/>
    </row>
    <row r="29607">
      <c r="A29607" s="101"/>
      <c r="B29607" s="90"/>
      <c r="C29607" s="90"/>
    </row>
    <row r="29608">
      <c r="A29608" s="101"/>
      <c r="B29608" s="90"/>
      <c r="C29608" s="90"/>
    </row>
    <row r="29609">
      <c r="A29609" s="101"/>
      <c r="B29609" s="90"/>
      <c r="C29609" s="90"/>
    </row>
    <row r="29610">
      <c r="A29610" s="101"/>
      <c r="B29610" s="90"/>
      <c r="C29610" s="90"/>
    </row>
    <row r="29611">
      <c r="A29611" s="101"/>
      <c r="B29611" s="90"/>
      <c r="C29611" s="90"/>
    </row>
    <row r="29612">
      <c r="A29612" s="101"/>
      <c r="B29612" s="90"/>
      <c r="C29612" s="90"/>
    </row>
    <row r="29613">
      <c r="A29613" s="101"/>
      <c r="B29613" s="90"/>
      <c r="C29613" s="90"/>
    </row>
    <row r="29614">
      <c r="A29614" s="101"/>
      <c r="B29614" s="90"/>
      <c r="C29614" s="90"/>
    </row>
    <row r="29615">
      <c r="A29615" s="101"/>
      <c r="B29615" s="90"/>
      <c r="C29615" s="90"/>
    </row>
    <row r="29616">
      <c r="A29616" s="101"/>
      <c r="B29616" s="90"/>
      <c r="C29616" s="90"/>
    </row>
    <row r="29617">
      <c r="A29617" s="101"/>
      <c r="B29617" s="90"/>
      <c r="C29617" s="90"/>
    </row>
    <row r="29618">
      <c r="A29618" s="101"/>
      <c r="B29618" s="90"/>
      <c r="C29618" s="90"/>
    </row>
    <row r="29619">
      <c r="A29619" s="101"/>
      <c r="B29619" s="90"/>
      <c r="C29619" s="90"/>
    </row>
    <row r="29620">
      <c r="A29620" s="101"/>
      <c r="B29620" s="90"/>
      <c r="C29620" s="90"/>
    </row>
    <row r="29621">
      <c r="A29621" s="101"/>
      <c r="B29621" s="90"/>
      <c r="C29621" s="90"/>
    </row>
    <row r="29622">
      <c r="A29622" s="101"/>
      <c r="B29622" s="90"/>
      <c r="C29622" s="90"/>
    </row>
    <row r="29623">
      <c r="A29623" s="101"/>
      <c r="B29623" s="90"/>
      <c r="C29623" s="90"/>
    </row>
    <row r="29624">
      <c r="A29624" s="101"/>
      <c r="B29624" s="90"/>
      <c r="C29624" s="90"/>
    </row>
    <row r="29625">
      <c r="A29625" s="101"/>
      <c r="B29625" s="90"/>
      <c r="C29625" s="90"/>
    </row>
    <row r="29626">
      <c r="A29626" s="101"/>
      <c r="B29626" s="90"/>
      <c r="C29626" s="90"/>
    </row>
    <row r="29627">
      <c r="A29627" s="101"/>
      <c r="B29627" s="90"/>
      <c r="C29627" s="90"/>
    </row>
    <row r="29628">
      <c r="A29628" s="101"/>
      <c r="B29628" s="90"/>
      <c r="C29628" s="90"/>
    </row>
    <row r="29629">
      <c r="A29629" s="101"/>
      <c r="B29629" s="90"/>
      <c r="C29629" s="90"/>
    </row>
    <row r="29630">
      <c r="A29630" s="101"/>
      <c r="B29630" s="90"/>
      <c r="C29630" s="90"/>
    </row>
    <row r="29631">
      <c r="A29631" s="101"/>
      <c r="B29631" s="90"/>
      <c r="C29631" s="90"/>
    </row>
    <row r="29632">
      <c r="A29632" s="101"/>
      <c r="B29632" s="90"/>
      <c r="C29632" s="90"/>
    </row>
    <row r="29633">
      <c r="A29633" s="101"/>
      <c r="B29633" s="90"/>
      <c r="C29633" s="90"/>
    </row>
    <row r="29634">
      <c r="A29634" s="101"/>
      <c r="B29634" s="90"/>
      <c r="C29634" s="90"/>
    </row>
    <row r="29635">
      <c r="A29635" s="101"/>
      <c r="B29635" s="90"/>
      <c r="C29635" s="90"/>
    </row>
    <row r="29636">
      <c r="A29636" s="101"/>
      <c r="B29636" s="90"/>
      <c r="C29636" s="90"/>
    </row>
    <row r="29637">
      <c r="A29637" s="101"/>
      <c r="B29637" s="90"/>
      <c r="C29637" s="90"/>
    </row>
    <row r="29638">
      <c r="A29638" s="101"/>
      <c r="B29638" s="90"/>
      <c r="C29638" s="90"/>
    </row>
    <row r="29639">
      <c r="A29639" s="101"/>
      <c r="B29639" s="90"/>
      <c r="C29639" s="90"/>
    </row>
    <row r="29640">
      <c r="A29640" s="101"/>
      <c r="B29640" s="90"/>
      <c r="C29640" s="90"/>
    </row>
    <row r="29641">
      <c r="A29641" s="101"/>
      <c r="B29641" s="90"/>
      <c r="C29641" s="90"/>
    </row>
    <row r="29642">
      <c r="A29642" s="101"/>
      <c r="B29642" s="90"/>
      <c r="C29642" s="90"/>
    </row>
    <row r="29643">
      <c r="A29643" s="101"/>
      <c r="B29643" s="90"/>
      <c r="C29643" s="90"/>
    </row>
    <row r="29644">
      <c r="A29644" s="101"/>
      <c r="B29644" s="90"/>
      <c r="C29644" s="90"/>
    </row>
    <row r="29645">
      <c r="A29645" s="101"/>
      <c r="B29645" s="90"/>
      <c r="C29645" s="90"/>
    </row>
    <row r="29646">
      <c r="A29646" s="101"/>
      <c r="B29646" s="90"/>
      <c r="C29646" s="90"/>
    </row>
    <row r="29647">
      <c r="A29647" s="101"/>
      <c r="B29647" s="90"/>
      <c r="C29647" s="90"/>
    </row>
    <row r="29648">
      <c r="A29648" s="101"/>
      <c r="B29648" s="90"/>
      <c r="C29648" s="90"/>
    </row>
    <row r="29649">
      <c r="A29649" s="101"/>
      <c r="B29649" s="90"/>
      <c r="C29649" s="90"/>
    </row>
    <row r="29650">
      <c r="A29650" s="101"/>
      <c r="B29650" s="90"/>
      <c r="C29650" s="90"/>
    </row>
    <row r="29651">
      <c r="A29651" s="101"/>
      <c r="B29651" s="90"/>
      <c r="C29651" s="90"/>
    </row>
    <row r="29652">
      <c r="A29652" s="101"/>
      <c r="B29652" s="90"/>
      <c r="C29652" s="90"/>
    </row>
    <row r="29653">
      <c r="A29653" s="101"/>
      <c r="B29653" s="90"/>
      <c r="C29653" s="90"/>
    </row>
    <row r="29654">
      <c r="A29654" s="101"/>
      <c r="B29654" s="90"/>
      <c r="C29654" s="90"/>
    </row>
    <row r="29655">
      <c r="A29655" s="101"/>
      <c r="B29655" s="90"/>
      <c r="C29655" s="90"/>
    </row>
    <row r="29656">
      <c r="A29656" s="101"/>
      <c r="B29656" s="90"/>
      <c r="C29656" s="90"/>
    </row>
    <row r="29657">
      <c r="A29657" s="101"/>
      <c r="B29657" s="90"/>
      <c r="C29657" s="90"/>
    </row>
    <row r="29658">
      <c r="A29658" s="101"/>
      <c r="B29658" s="90"/>
      <c r="C29658" s="90"/>
    </row>
    <row r="29659">
      <c r="A29659" s="101"/>
      <c r="B29659" s="90"/>
      <c r="C29659" s="90"/>
    </row>
    <row r="29660">
      <c r="A29660" s="101"/>
      <c r="B29660" s="90"/>
      <c r="C29660" s="90"/>
    </row>
    <row r="29661">
      <c r="A29661" s="101"/>
      <c r="B29661" s="90"/>
      <c r="C29661" s="90"/>
    </row>
    <row r="29662">
      <c r="A29662" s="101"/>
      <c r="B29662" s="90"/>
      <c r="C29662" s="90"/>
    </row>
    <row r="29663">
      <c r="A29663" s="101"/>
      <c r="B29663" s="90"/>
      <c r="C29663" s="90"/>
    </row>
    <row r="29664">
      <c r="A29664" s="101"/>
      <c r="B29664" s="90"/>
      <c r="C29664" s="90"/>
    </row>
    <row r="29665">
      <c r="A29665" s="101"/>
      <c r="B29665" s="90"/>
      <c r="C29665" s="90"/>
    </row>
    <row r="29666">
      <c r="A29666" s="101"/>
      <c r="B29666" s="90"/>
      <c r="C29666" s="90"/>
    </row>
    <row r="29667">
      <c r="A29667" s="101"/>
      <c r="B29667" s="90"/>
      <c r="C29667" s="90"/>
    </row>
    <row r="29668">
      <c r="A29668" s="101"/>
      <c r="B29668" s="90"/>
      <c r="C29668" s="90"/>
    </row>
    <row r="29669">
      <c r="A29669" s="101"/>
      <c r="B29669" s="90"/>
      <c r="C29669" s="90"/>
    </row>
    <row r="29670">
      <c r="A29670" s="101"/>
      <c r="B29670" s="90"/>
      <c r="C29670" s="90"/>
    </row>
    <row r="29671">
      <c r="A29671" s="101"/>
      <c r="B29671" s="90"/>
      <c r="C29671" s="90"/>
    </row>
    <row r="29672">
      <c r="A29672" s="101"/>
      <c r="B29672" s="90"/>
      <c r="C29672" s="90"/>
    </row>
    <row r="29673">
      <c r="A29673" s="101"/>
      <c r="B29673" s="90"/>
      <c r="C29673" s="90"/>
    </row>
    <row r="29674">
      <c r="A29674" s="101"/>
      <c r="B29674" s="90"/>
      <c r="C29674" s="90"/>
    </row>
    <row r="29675">
      <c r="A29675" s="101"/>
      <c r="B29675" s="90"/>
      <c r="C29675" s="90"/>
    </row>
    <row r="29676">
      <c r="A29676" s="101"/>
      <c r="B29676" s="90"/>
      <c r="C29676" s="90"/>
    </row>
    <row r="29677">
      <c r="A29677" s="101"/>
      <c r="B29677" s="90"/>
      <c r="C29677" s="90"/>
    </row>
    <row r="29678">
      <c r="A29678" s="101"/>
      <c r="B29678" s="90"/>
      <c r="C29678" s="90"/>
    </row>
    <row r="29679">
      <c r="A29679" s="101"/>
      <c r="B29679" s="90"/>
      <c r="C29679" s="90"/>
    </row>
    <row r="29680">
      <c r="A29680" s="101"/>
      <c r="B29680" s="90"/>
      <c r="C29680" s="90"/>
    </row>
    <row r="29681">
      <c r="A29681" s="101"/>
      <c r="B29681" s="90"/>
      <c r="C29681" s="90"/>
    </row>
    <row r="29682">
      <c r="A29682" s="101"/>
      <c r="B29682" s="90"/>
      <c r="C29682" s="90"/>
    </row>
    <row r="29683">
      <c r="A29683" s="101"/>
      <c r="B29683" s="90"/>
      <c r="C29683" s="90"/>
    </row>
    <row r="29684">
      <c r="A29684" s="101"/>
      <c r="B29684" s="90"/>
      <c r="C29684" s="90"/>
    </row>
    <row r="29685">
      <c r="A29685" s="101"/>
      <c r="B29685" s="90"/>
      <c r="C29685" s="90"/>
    </row>
    <row r="29686">
      <c r="A29686" s="101"/>
      <c r="B29686" s="90"/>
      <c r="C29686" s="90"/>
    </row>
    <row r="29687">
      <c r="A29687" s="101"/>
      <c r="B29687" s="90"/>
      <c r="C29687" s="90"/>
    </row>
    <row r="29688">
      <c r="A29688" s="101"/>
      <c r="B29688" s="90"/>
      <c r="C29688" s="90"/>
    </row>
    <row r="29689">
      <c r="A29689" s="101"/>
      <c r="B29689" s="90"/>
      <c r="C29689" s="90"/>
    </row>
    <row r="29690">
      <c r="A29690" s="101"/>
      <c r="B29690" s="90"/>
      <c r="C29690" s="90"/>
    </row>
    <row r="29691">
      <c r="A29691" s="101"/>
      <c r="B29691" s="90"/>
      <c r="C29691" s="90"/>
    </row>
    <row r="29692">
      <c r="A29692" s="101"/>
      <c r="B29692" s="90"/>
      <c r="C29692" s="90"/>
    </row>
    <row r="29693">
      <c r="A29693" s="101"/>
      <c r="B29693" s="90"/>
      <c r="C29693" s="90"/>
    </row>
    <row r="29694">
      <c r="A29694" s="101"/>
      <c r="B29694" s="90"/>
      <c r="C29694" s="90"/>
    </row>
    <row r="29695">
      <c r="A29695" s="101"/>
      <c r="B29695" s="90"/>
      <c r="C29695" s="90"/>
    </row>
    <row r="29696">
      <c r="A29696" s="101"/>
      <c r="B29696" s="90"/>
      <c r="C29696" s="90"/>
    </row>
    <row r="29697">
      <c r="A29697" s="101"/>
      <c r="B29697" s="90"/>
      <c r="C29697" s="90"/>
    </row>
    <row r="29698">
      <c r="A29698" s="101"/>
      <c r="B29698" s="90"/>
      <c r="C29698" s="90"/>
    </row>
    <row r="29699">
      <c r="A29699" s="101"/>
      <c r="B29699" s="90"/>
      <c r="C29699" s="90"/>
    </row>
    <row r="29700">
      <c r="A29700" s="101"/>
      <c r="B29700" s="90"/>
      <c r="C29700" s="90"/>
    </row>
    <row r="29701">
      <c r="A29701" s="101"/>
      <c r="B29701" s="90"/>
      <c r="C29701" s="90"/>
    </row>
    <row r="29702">
      <c r="A29702" s="101"/>
      <c r="B29702" s="90"/>
      <c r="C29702" s="90"/>
    </row>
    <row r="29703">
      <c r="A29703" s="101"/>
      <c r="B29703" s="90"/>
      <c r="C29703" s="90"/>
    </row>
    <row r="29704">
      <c r="A29704" s="101"/>
      <c r="B29704" s="90"/>
      <c r="C29704" s="90"/>
    </row>
    <row r="29705">
      <c r="A29705" s="101"/>
      <c r="B29705" s="90"/>
      <c r="C29705" s="90"/>
    </row>
    <row r="29706">
      <c r="A29706" s="101"/>
      <c r="B29706" s="90"/>
      <c r="C29706" s="90"/>
    </row>
    <row r="29707">
      <c r="A29707" s="101"/>
      <c r="B29707" s="90"/>
      <c r="C29707" s="90"/>
    </row>
    <row r="29708">
      <c r="A29708" s="101"/>
      <c r="B29708" s="90"/>
      <c r="C29708" s="90"/>
    </row>
    <row r="29709">
      <c r="A29709" s="101"/>
      <c r="B29709" s="90"/>
      <c r="C29709" s="90"/>
    </row>
    <row r="29710">
      <c r="A29710" s="101"/>
      <c r="B29710" s="90"/>
      <c r="C29710" s="90"/>
    </row>
    <row r="29711">
      <c r="A29711" s="101"/>
      <c r="B29711" s="90"/>
      <c r="C29711" s="90"/>
    </row>
    <row r="29712">
      <c r="A29712" s="101"/>
      <c r="B29712" s="90"/>
      <c r="C29712" s="90"/>
    </row>
    <row r="29713">
      <c r="A29713" s="101"/>
      <c r="B29713" s="90"/>
      <c r="C29713" s="90"/>
    </row>
    <row r="29714">
      <c r="A29714" s="101"/>
      <c r="B29714" s="90"/>
      <c r="C29714" s="90"/>
    </row>
    <row r="29715">
      <c r="A29715" s="101"/>
      <c r="B29715" s="90"/>
      <c r="C29715" s="90"/>
    </row>
    <row r="29716">
      <c r="A29716" s="101"/>
      <c r="B29716" s="90"/>
      <c r="C29716" s="90"/>
    </row>
    <row r="29717">
      <c r="A29717" s="101"/>
      <c r="B29717" s="90"/>
      <c r="C29717" s="90"/>
    </row>
    <row r="29718">
      <c r="A29718" s="101"/>
      <c r="B29718" s="90"/>
      <c r="C29718" s="90"/>
    </row>
    <row r="29719">
      <c r="A29719" s="101"/>
      <c r="B29719" s="90"/>
      <c r="C29719" s="90"/>
    </row>
    <row r="29720">
      <c r="A29720" s="101"/>
      <c r="B29720" s="90"/>
      <c r="C29720" s="90"/>
    </row>
    <row r="29721">
      <c r="A29721" s="101"/>
      <c r="B29721" s="90"/>
      <c r="C29721" s="90"/>
    </row>
    <row r="29722">
      <c r="A29722" s="101"/>
      <c r="B29722" s="90"/>
      <c r="C29722" s="90"/>
    </row>
    <row r="29723">
      <c r="A29723" s="101"/>
      <c r="B29723" s="90"/>
      <c r="C29723" s="90"/>
    </row>
    <row r="29724">
      <c r="A29724" s="101"/>
      <c r="B29724" s="90"/>
      <c r="C29724" s="90"/>
    </row>
    <row r="29725">
      <c r="A29725" s="101"/>
      <c r="B29725" s="90"/>
      <c r="C29725" s="90"/>
    </row>
    <row r="29726">
      <c r="A29726" s="101"/>
      <c r="B29726" s="90"/>
      <c r="C29726" s="90"/>
    </row>
    <row r="29727">
      <c r="A29727" s="101"/>
      <c r="B29727" s="90"/>
      <c r="C29727" s="90"/>
    </row>
    <row r="29728">
      <c r="A29728" s="101"/>
      <c r="B29728" s="90"/>
      <c r="C29728" s="90"/>
    </row>
    <row r="29729">
      <c r="A29729" s="101"/>
      <c r="B29729" s="90"/>
      <c r="C29729" s="90"/>
    </row>
    <row r="29730">
      <c r="A29730" s="101"/>
      <c r="B29730" s="90"/>
      <c r="C29730" s="90"/>
    </row>
    <row r="29731">
      <c r="A29731" s="101"/>
      <c r="B29731" s="90"/>
      <c r="C29731" s="90"/>
    </row>
    <row r="29732">
      <c r="A29732" s="101"/>
      <c r="B29732" s="90"/>
      <c r="C29732" s="90"/>
    </row>
    <row r="29733">
      <c r="A29733" s="101"/>
      <c r="B29733" s="90"/>
      <c r="C29733" s="90"/>
    </row>
    <row r="29734">
      <c r="A29734" s="101"/>
      <c r="B29734" s="90"/>
      <c r="C29734" s="90"/>
    </row>
    <row r="29735">
      <c r="A29735" s="101"/>
      <c r="B29735" s="90"/>
      <c r="C29735" s="90"/>
    </row>
    <row r="29736">
      <c r="A29736" s="101"/>
      <c r="B29736" s="90"/>
      <c r="C29736" s="90"/>
    </row>
    <row r="29737">
      <c r="A29737" s="101"/>
      <c r="B29737" s="90"/>
      <c r="C29737" s="90"/>
    </row>
    <row r="29738">
      <c r="A29738" s="101"/>
      <c r="B29738" s="90"/>
      <c r="C29738" s="90"/>
    </row>
    <row r="29739">
      <c r="A29739" s="101"/>
      <c r="B29739" s="90"/>
      <c r="C29739" s="90"/>
    </row>
    <row r="29740">
      <c r="A29740" s="101"/>
      <c r="B29740" s="90"/>
      <c r="C29740" s="90"/>
    </row>
    <row r="29741">
      <c r="A29741" s="101"/>
      <c r="B29741" s="90"/>
      <c r="C29741" s="90"/>
    </row>
    <row r="29742">
      <c r="A29742" s="101"/>
      <c r="B29742" s="90"/>
      <c r="C29742" s="90"/>
    </row>
    <row r="29743">
      <c r="A29743" s="101"/>
      <c r="B29743" s="90"/>
      <c r="C29743" s="90"/>
    </row>
    <row r="29744">
      <c r="A29744" s="101"/>
      <c r="B29744" s="90"/>
      <c r="C29744" s="90"/>
    </row>
    <row r="29745">
      <c r="A29745" s="101"/>
      <c r="B29745" s="90"/>
      <c r="C29745" s="90"/>
    </row>
    <row r="29746">
      <c r="A29746" s="101"/>
      <c r="B29746" s="90"/>
      <c r="C29746" s="90"/>
    </row>
    <row r="29747">
      <c r="A29747" s="101"/>
      <c r="B29747" s="90"/>
      <c r="C29747" s="90"/>
    </row>
    <row r="29748">
      <c r="A29748" s="101"/>
      <c r="B29748" s="90"/>
      <c r="C29748" s="90"/>
    </row>
    <row r="29749">
      <c r="A29749" s="101"/>
      <c r="B29749" s="90"/>
      <c r="C29749" s="90"/>
    </row>
    <row r="29750">
      <c r="A29750" s="101"/>
      <c r="B29750" s="90"/>
      <c r="C29750" s="90"/>
    </row>
    <row r="29751">
      <c r="A29751" s="101"/>
      <c r="B29751" s="90"/>
      <c r="C29751" s="90"/>
    </row>
    <row r="29752">
      <c r="A29752" s="101"/>
      <c r="B29752" s="90"/>
      <c r="C29752" s="90"/>
    </row>
    <row r="29753">
      <c r="A29753" s="101"/>
      <c r="B29753" s="90"/>
      <c r="C29753" s="90"/>
    </row>
    <row r="29754">
      <c r="A29754" s="101"/>
      <c r="B29754" s="90"/>
      <c r="C29754" s="90"/>
    </row>
    <row r="29755">
      <c r="A29755" s="101"/>
      <c r="B29755" s="90"/>
      <c r="C29755" s="90"/>
    </row>
    <row r="29756">
      <c r="A29756" s="101"/>
      <c r="B29756" s="90"/>
      <c r="C29756" s="90"/>
    </row>
    <row r="29757">
      <c r="A29757" s="101"/>
      <c r="B29757" s="90"/>
      <c r="C29757" s="90"/>
    </row>
    <row r="29758">
      <c r="A29758" s="101"/>
      <c r="B29758" s="90"/>
      <c r="C29758" s="90"/>
    </row>
    <row r="29759">
      <c r="A29759" s="101"/>
      <c r="B29759" s="90"/>
      <c r="C29759" s="90"/>
    </row>
    <row r="29760">
      <c r="A29760" s="101"/>
      <c r="B29760" s="90"/>
      <c r="C29760" s="90"/>
    </row>
    <row r="29761">
      <c r="A29761" s="101"/>
      <c r="B29761" s="90"/>
      <c r="C29761" s="90"/>
    </row>
    <row r="29762">
      <c r="A29762" s="101"/>
      <c r="B29762" s="90"/>
      <c r="C29762" s="90"/>
    </row>
    <row r="29763">
      <c r="A29763" s="101"/>
      <c r="B29763" s="90"/>
      <c r="C29763" s="90"/>
    </row>
    <row r="29764">
      <c r="A29764" s="101"/>
      <c r="B29764" s="90"/>
      <c r="C29764" s="90"/>
    </row>
    <row r="29765">
      <c r="A29765" s="101"/>
      <c r="B29765" s="90"/>
      <c r="C29765" s="90"/>
    </row>
    <row r="29766">
      <c r="A29766" s="101"/>
      <c r="B29766" s="90"/>
      <c r="C29766" s="90"/>
    </row>
    <row r="29767">
      <c r="A29767" s="101"/>
      <c r="B29767" s="90"/>
      <c r="C29767" s="90"/>
    </row>
    <row r="29768">
      <c r="A29768" s="101"/>
      <c r="B29768" s="90"/>
      <c r="C29768" s="90"/>
    </row>
    <row r="29769">
      <c r="A29769" s="101"/>
      <c r="B29769" s="90"/>
      <c r="C29769" s="90"/>
    </row>
    <row r="29770">
      <c r="A29770" s="101"/>
      <c r="B29770" s="90"/>
      <c r="C29770" s="90"/>
    </row>
    <row r="29771">
      <c r="A29771" s="101"/>
      <c r="B29771" s="90"/>
      <c r="C29771" s="90"/>
    </row>
    <row r="29772">
      <c r="A29772" s="101"/>
      <c r="B29772" s="90"/>
      <c r="C29772" s="90"/>
    </row>
    <row r="29773">
      <c r="A29773" s="101"/>
      <c r="B29773" s="90"/>
      <c r="C29773" s="90"/>
    </row>
    <row r="29774">
      <c r="A29774" s="101"/>
      <c r="B29774" s="90"/>
      <c r="C29774" s="90"/>
    </row>
    <row r="29775">
      <c r="A29775" s="101"/>
      <c r="B29775" s="90"/>
      <c r="C29775" s="90"/>
    </row>
    <row r="29776">
      <c r="A29776" s="101"/>
      <c r="B29776" s="90"/>
      <c r="C29776" s="90"/>
    </row>
    <row r="29777">
      <c r="A29777" s="101"/>
      <c r="B29777" s="90"/>
      <c r="C29777" s="90"/>
    </row>
    <row r="29778">
      <c r="A29778" s="101"/>
      <c r="B29778" s="90"/>
      <c r="C29778" s="90"/>
    </row>
    <row r="29779">
      <c r="A29779" s="101"/>
      <c r="B29779" s="90"/>
      <c r="C29779" s="90"/>
    </row>
    <row r="29780">
      <c r="A29780" s="101"/>
      <c r="B29780" s="90"/>
      <c r="C29780" s="90"/>
    </row>
    <row r="29781">
      <c r="A29781" s="101"/>
      <c r="B29781" s="90"/>
      <c r="C29781" s="90"/>
    </row>
    <row r="29782">
      <c r="A29782" s="101"/>
      <c r="B29782" s="90"/>
      <c r="C29782" s="90"/>
    </row>
    <row r="29783">
      <c r="A29783" s="101"/>
      <c r="B29783" s="90"/>
      <c r="C29783" s="90"/>
    </row>
    <row r="29784">
      <c r="A29784" s="101"/>
      <c r="B29784" s="90"/>
      <c r="C29784" s="90"/>
    </row>
    <row r="29785">
      <c r="A29785" s="101"/>
      <c r="B29785" s="90"/>
      <c r="C29785" s="90"/>
    </row>
    <row r="29786">
      <c r="A29786" s="101"/>
      <c r="B29786" s="90"/>
      <c r="C29786" s="90"/>
    </row>
    <row r="29787">
      <c r="A29787" s="101"/>
      <c r="B29787" s="90"/>
      <c r="C29787" s="90"/>
    </row>
    <row r="29788">
      <c r="A29788" s="101"/>
      <c r="B29788" s="90"/>
      <c r="C29788" s="90"/>
    </row>
    <row r="29789">
      <c r="A29789" s="101"/>
      <c r="B29789" s="90"/>
      <c r="C29789" s="90"/>
    </row>
    <row r="29790">
      <c r="A29790" s="101"/>
      <c r="B29790" s="90"/>
      <c r="C29790" s="90"/>
    </row>
    <row r="29791">
      <c r="A29791" s="101"/>
      <c r="B29791" s="90"/>
      <c r="C29791" s="90"/>
    </row>
    <row r="29792">
      <c r="A29792" s="101"/>
      <c r="B29792" s="90"/>
      <c r="C29792" s="90"/>
    </row>
    <row r="29793">
      <c r="A29793" s="101"/>
      <c r="B29793" s="90"/>
      <c r="C29793" s="90"/>
    </row>
    <row r="29794">
      <c r="A29794" s="101"/>
      <c r="B29794" s="90"/>
      <c r="C29794" s="90"/>
    </row>
    <row r="29795">
      <c r="A29795" s="101"/>
      <c r="B29795" s="90"/>
      <c r="C29795" s="90"/>
    </row>
    <row r="29796">
      <c r="A29796" s="101"/>
      <c r="B29796" s="90"/>
      <c r="C29796" s="90"/>
    </row>
    <row r="29797">
      <c r="A29797" s="101"/>
      <c r="B29797" s="90"/>
      <c r="C29797" s="90"/>
    </row>
    <row r="29798">
      <c r="A29798" s="101"/>
      <c r="B29798" s="90"/>
      <c r="C29798" s="90"/>
    </row>
    <row r="29799">
      <c r="A29799" s="101"/>
      <c r="B29799" s="90"/>
      <c r="C29799" s="90"/>
    </row>
    <row r="29800">
      <c r="A29800" s="101"/>
      <c r="B29800" s="90"/>
      <c r="C29800" s="90"/>
    </row>
    <row r="29801">
      <c r="A29801" s="101"/>
      <c r="B29801" s="90"/>
      <c r="C29801" s="90"/>
    </row>
    <row r="29802">
      <c r="A29802" s="101"/>
      <c r="B29802" s="90"/>
      <c r="C29802" s="90"/>
    </row>
    <row r="29803">
      <c r="A29803" s="101"/>
      <c r="B29803" s="90"/>
      <c r="C29803" s="90"/>
    </row>
    <row r="29804">
      <c r="A29804" s="101"/>
      <c r="B29804" s="90"/>
      <c r="C29804" s="90"/>
    </row>
    <row r="29805">
      <c r="A29805" s="101"/>
      <c r="B29805" s="90"/>
      <c r="C29805" s="90"/>
    </row>
    <row r="29806">
      <c r="A29806" s="101"/>
      <c r="B29806" s="90"/>
      <c r="C29806" s="90"/>
    </row>
    <row r="29807">
      <c r="A29807" s="101"/>
      <c r="B29807" s="90"/>
      <c r="C29807" s="90"/>
    </row>
    <row r="29808">
      <c r="A29808" s="101"/>
      <c r="B29808" s="90"/>
      <c r="C29808" s="90"/>
    </row>
    <row r="29809">
      <c r="A29809" s="101"/>
      <c r="B29809" s="90"/>
      <c r="C29809" s="90"/>
    </row>
    <row r="29810">
      <c r="A29810" s="101"/>
      <c r="B29810" s="90"/>
      <c r="C29810" s="90"/>
    </row>
    <row r="29811">
      <c r="A29811" s="101"/>
      <c r="B29811" s="90"/>
      <c r="C29811" s="90"/>
    </row>
    <row r="29812">
      <c r="A29812" s="101"/>
      <c r="B29812" s="90"/>
      <c r="C29812" s="90"/>
    </row>
    <row r="29813">
      <c r="A29813" s="101"/>
      <c r="B29813" s="90"/>
      <c r="C29813" s="90"/>
    </row>
    <row r="29814">
      <c r="A29814" s="101"/>
      <c r="B29814" s="90"/>
      <c r="C29814" s="90"/>
    </row>
    <row r="29815">
      <c r="A29815" s="101"/>
      <c r="B29815" s="90"/>
      <c r="C29815" s="90"/>
    </row>
    <row r="29816">
      <c r="A29816" s="101"/>
      <c r="B29816" s="90"/>
      <c r="C29816" s="90"/>
    </row>
    <row r="29817">
      <c r="A29817" s="101"/>
      <c r="B29817" s="90"/>
      <c r="C29817" s="90"/>
    </row>
    <row r="29818">
      <c r="A29818" s="101"/>
      <c r="B29818" s="90"/>
      <c r="C29818" s="90"/>
    </row>
    <row r="29819">
      <c r="A29819" s="101"/>
      <c r="B29819" s="90"/>
      <c r="C29819" s="90"/>
    </row>
    <row r="29820">
      <c r="A29820" s="101"/>
      <c r="B29820" s="90"/>
      <c r="C29820" s="90"/>
    </row>
    <row r="29821">
      <c r="A29821" s="101"/>
      <c r="B29821" s="90"/>
      <c r="C29821" s="90"/>
    </row>
    <row r="29822">
      <c r="A29822" s="101"/>
      <c r="B29822" s="90"/>
      <c r="C29822" s="90"/>
    </row>
    <row r="29823">
      <c r="A29823" s="101"/>
      <c r="B29823" s="90"/>
      <c r="C29823" s="90"/>
    </row>
    <row r="29824">
      <c r="A29824" s="101"/>
      <c r="B29824" s="90"/>
      <c r="C29824" s="90"/>
    </row>
    <row r="29825">
      <c r="A29825" s="101"/>
      <c r="B29825" s="90"/>
      <c r="C29825" s="90"/>
    </row>
    <row r="29826">
      <c r="A29826" s="101"/>
      <c r="B29826" s="90"/>
      <c r="C29826" s="90"/>
    </row>
    <row r="29827">
      <c r="A29827" s="101"/>
      <c r="B29827" s="90"/>
      <c r="C29827" s="90"/>
    </row>
    <row r="29828">
      <c r="A29828" s="101"/>
      <c r="B29828" s="90"/>
      <c r="C29828" s="90"/>
    </row>
    <row r="29829">
      <c r="A29829" s="101"/>
      <c r="B29829" s="90"/>
      <c r="C29829" s="90"/>
    </row>
    <row r="29830">
      <c r="A29830" s="101"/>
      <c r="B29830" s="90"/>
      <c r="C29830" s="90"/>
    </row>
    <row r="29831">
      <c r="A29831" s="101"/>
      <c r="B29831" s="90"/>
      <c r="C29831" s="90"/>
    </row>
    <row r="29832">
      <c r="A29832" s="101"/>
      <c r="B29832" s="90"/>
      <c r="C29832" s="90"/>
    </row>
    <row r="29833">
      <c r="A29833" s="101"/>
      <c r="B29833" s="90"/>
      <c r="C29833" s="90"/>
    </row>
    <row r="29834">
      <c r="A29834" s="101"/>
      <c r="B29834" s="90"/>
      <c r="C29834" s="90"/>
    </row>
    <row r="29835">
      <c r="A29835" s="101"/>
      <c r="B29835" s="90"/>
      <c r="C29835" s="90"/>
    </row>
    <row r="29836">
      <c r="A29836" s="101"/>
      <c r="B29836" s="90"/>
      <c r="C29836" s="90"/>
    </row>
    <row r="29837">
      <c r="A29837" s="101"/>
      <c r="B29837" s="90"/>
      <c r="C29837" s="90"/>
    </row>
    <row r="29838">
      <c r="A29838" s="101"/>
      <c r="B29838" s="90"/>
      <c r="C29838" s="90"/>
    </row>
    <row r="29839">
      <c r="A29839" s="101"/>
      <c r="B29839" s="90"/>
      <c r="C29839" s="90"/>
    </row>
    <row r="29840">
      <c r="A29840" s="101"/>
      <c r="B29840" s="90"/>
      <c r="C29840" s="90"/>
    </row>
    <row r="29841">
      <c r="A29841" s="101"/>
      <c r="B29841" s="90"/>
      <c r="C29841" s="90"/>
    </row>
    <row r="29842">
      <c r="A29842" s="101"/>
      <c r="B29842" s="90"/>
      <c r="C29842" s="90"/>
    </row>
    <row r="29843">
      <c r="A29843" s="101"/>
      <c r="B29843" s="90"/>
      <c r="C29843" s="90"/>
    </row>
    <row r="29844">
      <c r="A29844" s="101"/>
      <c r="B29844" s="90"/>
      <c r="C29844" s="90"/>
    </row>
    <row r="29845">
      <c r="A29845" s="101"/>
      <c r="B29845" s="90"/>
      <c r="C29845" s="90"/>
    </row>
    <row r="29846">
      <c r="A29846" s="101"/>
      <c r="B29846" s="90"/>
      <c r="C29846" s="90"/>
    </row>
    <row r="29847">
      <c r="A29847" s="101"/>
      <c r="B29847" s="90"/>
      <c r="C29847" s="90"/>
    </row>
    <row r="29848">
      <c r="A29848" s="101"/>
      <c r="B29848" s="90"/>
      <c r="C29848" s="90"/>
    </row>
    <row r="29849">
      <c r="A29849" s="101"/>
      <c r="B29849" s="90"/>
      <c r="C29849" s="90"/>
    </row>
    <row r="29850">
      <c r="A29850" s="101"/>
      <c r="B29850" s="90"/>
      <c r="C29850" s="90"/>
    </row>
    <row r="29851">
      <c r="A29851" s="101"/>
      <c r="B29851" s="90"/>
      <c r="C29851" s="90"/>
    </row>
    <row r="29852">
      <c r="A29852" s="101"/>
      <c r="B29852" s="90"/>
      <c r="C29852" s="90"/>
    </row>
    <row r="29853">
      <c r="A29853" s="101"/>
      <c r="B29853" s="90"/>
      <c r="C29853" s="90"/>
    </row>
    <row r="29854">
      <c r="A29854" s="101"/>
      <c r="B29854" s="90"/>
      <c r="C29854" s="90"/>
    </row>
    <row r="29855">
      <c r="A29855" s="101"/>
      <c r="B29855" s="90"/>
      <c r="C29855" s="90"/>
    </row>
    <row r="29856">
      <c r="A29856" s="101"/>
      <c r="B29856" s="90"/>
      <c r="C29856" s="90"/>
    </row>
    <row r="29857">
      <c r="A29857" s="101"/>
      <c r="B29857" s="90"/>
      <c r="C29857" s="90"/>
    </row>
    <row r="29858">
      <c r="A29858" s="101"/>
      <c r="B29858" s="90"/>
      <c r="C29858" s="90"/>
    </row>
    <row r="29859">
      <c r="A29859" s="101"/>
      <c r="B29859" s="90"/>
      <c r="C29859" s="90"/>
    </row>
    <row r="29860">
      <c r="A29860" s="101"/>
      <c r="B29860" s="90"/>
      <c r="C29860" s="90"/>
    </row>
    <row r="29861">
      <c r="A29861" s="101"/>
      <c r="B29861" s="90"/>
      <c r="C29861" s="90"/>
    </row>
    <row r="29862">
      <c r="A29862" s="101"/>
      <c r="B29862" s="90"/>
      <c r="C29862" s="90"/>
    </row>
    <row r="29863">
      <c r="A29863" s="101"/>
      <c r="B29863" s="90"/>
      <c r="C29863" s="90"/>
    </row>
    <row r="29864">
      <c r="A29864" s="101"/>
      <c r="B29864" s="90"/>
      <c r="C29864" s="90"/>
    </row>
    <row r="29865">
      <c r="A29865" s="101"/>
      <c r="B29865" s="90"/>
      <c r="C29865" s="90"/>
    </row>
    <row r="29866">
      <c r="A29866" s="101"/>
      <c r="B29866" s="90"/>
      <c r="C29866" s="90"/>
    </row>
    <row r="29867">
      <c r="A29867" s="101"/>
      <c r="B29867" s="90"/>
      <c r="C29867" s="90"/>
    </row>
    <row r="29868">
      <c r="A29868" s="101"/>
      <c r="B29868" s="90"/>
      <c r="C29868" s="90"/>
    </row>
    <row r="29869">
      <c r="A29869" s="101"/>
      <c r="B29869" s="90"/>
      <c r="C29869" s="90"/>
    </row>
    <row r="29870">
      <c r="A29870" s="101"/>
      <c r="B29870" s="90"/>
      <c r="C29870" s="90"/>
    </row>
    <row r="29871">
      <c r="A29871" s="101"/>
      <c r="B29871" s="90"/>
      <c r="C29871" s="90"/>
    </row>
    <row r="29872">
      <c r="A29872" s="101"/>
      <c r="B29872" s="90"/>
      <c r="C29872" s="90"/>
    </row>
    <row r="29873">
      <c r="A29873" s="101"/>
      <c r="B29873" s="90"/>
      <c r="C29873" s="90"/>
    </row>
    <row r="29874">
      <c r="A29874" s="101"/>
      <c r="B29874" s="90"/>
      <c r="C29874" s="90"/>
    </row>
    <row r="29875">
      <c r="A29875" s="101"/>
      <c r="B29875" s="90"/>
      <c r="C29875" s="90"/>
    </row>
    <row r="29876">
      <c r="A29876" s="101"/>
      <c r="B29876" s="90"/>
      <c r="C29876" s="90"/>
    </row>
    <row r="29877">
      <c r="A29877" s="101"/>
      <c r="B29877" s="90"/>
      <c r="C29877" s="90"/>
    </row>
    <row r="29878">
      <c r="A29878" s="101"/>
      <c r="B29878" s="90"/>
      <c r="C29878" s="90"/>
    </row>
    <row r="29879">
      <c r="A29879" s="101"/>
      <c r="B29879" s="90"/>
      <c r="C29879" s="90"/>
    </row>
    <row r="29880">
      <c r="A29880" s="101"/>
      <c r="B29880" s="90"/>
      <c r="C29880" s="90"/>
    </row>
    <row r="29881">
      <c r="A29881" s="101"/>
      <c r="B29881" s="90"/>
      <c r="C29881" s="90"/>
    </row>
    <row r="29882">
      <c r="A29882" s="101"/>
      <c r="B29882" s="90"/>
      <c r="C29882" s="90"/>
    </row>
    <row r="29883">
      <c r="A29883" s="101"/>
      <c r="B29883" s="90"/>
      <c r="C29883" s="90"/>
    </row>
    <row r="29884">
      <c r="A29884" s="101"/>
      <c r="B29884" s="90"/>
      <c r="C29884" s="90"/>
    </row>
    <row r="29885">
      <c r="A29885" s="101"/>
      <c r="B29885" s="90"/>
      <c r="C29885" s="90"/>
    </row>
    <row r="29886">
      <c r="A29886" s="101"/>
      <c r="B29886" s="90"/>
      <c r="C29886" s="90"/>
    </row>
    <row r="29887">
      <c r="A29887" s="101"/>
      <c r="B29887" s="90"/>
      <c r="C29887" s="90"/>
    </row>
    <row r="29888">
      <c r="A29888" s="101"/>
      <c r="B29888" s="90"/>
      <c r="C29888" s="90"/>
    </row>
    <row r="29889">
      <c r="A29889" s="101"/>
      <c r="B29889" s="90"/>
      <c r="C29889" s="90"/>
    </row>
    <row r="29890">
      <c r="A29890" s="101"/>
      <c r="B29890" s="90"/>
      <c r="C29890" s="90"/>
    </row>
    <row r="29891">
      <c r="A29891" s="101"/>
      <c r="B29891" s="90"/>
      <c r="C29891" s="90"/>
    </row>
    <row r="29892">
      <c r="A29892" s="101"/>
      <c r="B29892" s="90"/>
      <c r="C29892" s="90"/>
    </row>
    <row r="29893">
      <c r="A29893" s="101"/>
      <c r="B29893" s="90"/>
      <c r="C29893" s="90"/>
    </row>
    <row r="29894">
      <c r="A29894" s="101"/>
      <c r="B29894" s="90"/>
      <c r="C29894" s="90"/>
    </row>
    <row r="29895">
      <c r="A29895" s="101"/>
      <c r="B29895" s="90"/>
      <c r="C29895" s="90"/>
    </row>
    <row r="29896">
      <c r="A29896" s="101"/>
      <c r="B29896" s="90"/>
      <c r="C29896" s="90"/>
    </row>
    <row r="29897">
      <c r="A29897" s="101"/>
      <c r="B29897" s="90"/>
      <c r="C29897" s="90"/>
    </row>
    <row r="29898">
      <c r="A29898" s="101"/>
      <c r="B29898" s="90"/>
      <c r="C29898" s="90"/>
    </row>
    <row r="29899">
      <c r="A29899" s="101"/>
      <c r="B29899" s="90"/>
      <c r="C29899" s="90"/>
    </row>
    <row r="29900">
      <c r="A29900" s="101"/>
      <c r="B29900" s="90"/>
      <c r="C29900" s="90"/>
    </row>
    <row r="29901">
      <c r="A29901" s="101"/>
      <c r="B29901" s="90"/>
      <c r="C29901" s="90"/>
    </row>
    <row r="29902">
      <c r="A29902" s="101"/>
      <c r="B29902" s="90"/>
      <c r="C29902" s="90"/>
    </row>
    <row r="29903">
      <c r="A29903" s="101"/>
      <c r="B29903" s="90"/>
      <c r="C29903" s="90"/>
    </row>
    <row r="29904">
      <c r="A29904" s="101"/>
      <c r="B29904" s="90"/>
      <c r="C29904" s="90"/>
    </row>
    <row r="29905">
      <c r="A29905" s="101"/>
      <c r="B29905" s="90"/>
      <c r="C29905" s="90"/>
    </row>
    <row r="29906">
      <c r="A29906" s="101"/>
      <c r="B29906" s="90"/>
      <c r="C29906" s="90"/>
    </row>
    <row r="29907">
      <c r="A29907" s="101"/>
      <c r="B29907" s="90"/>
      <c r="C29907" s="90"/>
    </row>
    <row r="29908">
      <c r="A29908" s="101"/>
      <c r="B29908" s="90"/>
      <c r="C29908" s="90"/>
    </row>
    <row r="29909">
      <c r="A29909" s="101"/>
      <c r="B29909" s="90"/>
      <c r="C29909" s="90"/>
    </row>
    <row r="29910">
      <c r="A29910" s="101"/>
      <c r="B29910" s="90"/>
      <c r="C29910" s="90"/>
    </row>
    <row r="29911">
      <c r="A29911" s="101"/>
      <c r="B29911" s="90"/>
      <c r="C29911" s="90"/>
    </row>
    <row r="29912">
      <c r="A29912" s="101"/>
      <c r="B29912" s="90"/>
      <c r="C29912" s="90"/>
    </row>
    <row r="29913">
      <c r="A29913" s="101"/>
      <c r="B29913" s="90"/>
      <c r="C29913" s="90"/>
    </row>
    <row r="29914">
      <c r="A29914" s="101"/>
      <c r="B29914" s="90"/>
      <c r="C29914" s="90"/>
    </row>
    <row r="29915">
      <c r="A29915" s="101"/>
      <c r="B29915" s="90"/>
      <c r="C29915" s="90"/>
    </row>
    <row r="29916">
      <c r="A29916" s="101"/>
      <c r="B29916" s="90"/>
      <c r="C29916" s="90"/>
    </row>
    <row r="29917">
      <c r="A29917" s="101"/>
      <c r="B29917" s="90"/>
      <c r="C29917" s="90"/>
    </row>
    <row r="29918">
      <c r="A29918" s="101"/>
      <c r="B29918" s="90"/>
      <c r="C29918" s="90"/>
    </row>
    <row r="29919">
      <c r="A29919" s="101"/>
      <c r="B29919" s="90"/>
      <c r="C29919" s="90"/>
    </row>
    <row r="29920">
      <c r="A29920" s="101"/>
      <c r="B29920" s="90"/>
      <c r="C29920" s="90"/>
    </row>
    <row r="29921">
      <c r="A29921" s="101"/>
      <c r="B29921" s="90"/>
      <c r="C29921" s="90"/>
    </row>
    <row r="29922">
      <c r="A29922" s="101"/>
      <c r="B29922" s="90"/>
      <c r="C29922" s="90"/>
    </row>
    <row r="29923">
      <c r="A29923" s="101"/>
      <c r="B29923" s="90"/>
      <c r="C29923" s="90"/>
    </row>
    <row r="29924">
      <c r="A29924" s="101"/>
      <c r="B29924" s="90"/>
      <c r="C29924" s="90"/>
    </row>
    <row r="29925">
      <c r="A29925" s="101"/>
      <c r="B29925" s="90"/>
      <c r="C29925" s="90"/>
    </row>
    <row r="29926">
      <c r="A29926" s="101"/>
      <c r="B29926" s="90"/>
      <c r="C29926" s="90"/>
    </row>
    <row r="29927">
      <c r="A29927" s="101"/>
      <c r="B29927" s="90"/>
      <c r="C29927" s="90"/>
    </row>
    <row r="29928">
      <c r="A29928" s="101"/>
      <c r="B29928" s="90"/>
      <c r="C29928" s="90"/>
    </row>
    <row r="29929">
      <c r="A29929" s="101"/>
      <c r="B29929" s="90"/>
      <c r="C29929" s="90"/>
    </row>
    <row r="29930">
      <c r="A29930" s="101"/>
      <c r="B29930" s="90"/>
      <c r="C29930" s="90"/>
    </row>
    <row r="29931">
      <c r="A29931" s="101"/>
      <c r="B29931" s="90"/>
      <c r="C29931" s="90"/>
    </row>
    <row r="29932">
      <c r="A29932" s="101"/>
      <c r="B29932" s="90"/>
      <c r="C29932" s="90"/>
    </row>
    <row r="29933">
      <c r="A29933" s="101"/>
      <c r="B29933" s="90"/>
      <c r="C29933" s="90"/>
    </row>
    <row r="29934">
      <c r="A29934" s="101"/>
      <c r="B29934" s="90"/>
      <c r="C29934" s="90"/>
    </row>
    <row r="29935">
      <c r="A29935" s="101"/>
      <c r="B29935" s="90"/>
      <c r="C29935" s="90"/>
    </row>
    <row r="29936">
      <c r="A29936" s="101"/>
      <c r="B29936" s="90"/>
      <c r="C29936" s="90"/>
    </row>
    <row r="29937">
      <c r="A29937" s="101"/>
      <c r="B29937" s="90"/>
      <c r="C29937" s="90"/>
    </row>
    <row r="29938">
      <c r="A29938" s="101"/>
      <c r="B29938" s="90"/>
      <c r="C29938" s="90"/>
    </row>
    <row r="29939">
      <c r="A29939" s="101"/>
      <c r="B29939" s="90"/>
      <c r="C29939" s="90"/>
    </row>
    <row r="29940">
      <c r="A29940" s="101"/>
      <c r="B29940" s="90"/>
      <c r="C29940" s="90"/>
    </row>
    <row r="29941">
      <c r="A29941" s="101"/>
      <c r="B29941" s="90"/>
      <c r="C29941" s="90"/>
    </row>
    <row r="29942">
      <c r="A29942" s="101"/>
      <c r="B29942" s="90"/>
      <c r="C29942" s="90"/>
    </row>
    <row r="29943">
      <c r="A29943" s="101"/>
      <c r="B29943" s="90"/>
      <c r="C29943" s="90"/>
    </row>
    <row r="29944">
      <c r="A29944" s="101"/>
      <c r="B29944" s="90"/>
      <c r="C29944" s="90"/>
    </row>
    <row r="29945">
      <c r="A29945" s="101"/>
      <c r="B29945" s="90"/>
      <c r="C29945" s="90"/>
    </row>
    <row r="29946">
      <c r="A29946" s="101"/>
      <c r="B29946" s="90"/>
      <c r="C29946" s="90"/>
    </row>
    <row r="29947">
      <c r="A29947" s="101"/>
      <c r="B29947" s="90"/>
      <c r="C29947" s="90"/>
    </row>
    <row r="29948">
      <c r="A29948" s="101"/>
      <c r="B29948" s="90"/>
      <c r="C29948" s="90"/>
    </row>
    <row r="29949">
      <c r="A29949" s="101"/>
      <c r="B29949" s="90"/>
      <c r="C29949" s="90"/>
    </row>
    <row r="29950">
      <c r="A29950" s="101"/>
      <c r="B29950" s="90"/>
      <c r="C29950" s="90"/>
    </row>
    <row r="29951">
      <c r="A29951" s="101"/>
      <c r="B29951" s="90"/>
      <c r="C29951" s="90"/>
    </row>
    <row r="29952">
      <c r="A29952" s="101"/>
      <c r="B29952" s="90"/>
      <c r="C29952" s="90"/>
    </row>
    <row r="29953">
      <c r="A29953" s="101"/>
      <c r="B29953" s="90"/>
      <c r="C29953" s="90"/>
    </row>
    <row r="29954">
      <c r="A29954" s="101"/>
      <c r="B29954" s="90"/>
      <c r="C29954" s="90"/>
    </row>
    <row r="29955">
      <c r="A29955" s="101"/>
      <c r="B29955" s="90"/>
      <c r="C29955" s="90"/>
    </row>
    <row r="29956">
      <c r="A29956" s="101"/>
      <c r="B29956" s="90"/>
      <c r="C29956" s="90"/>
    </row>
    <row r="29957">
      <c r="A29957" s="101"/>
      <c r="B29957" s="90"/>
      <c r="C29957" s="90"/>
    </row>
    <row r="29958">
      <c r="A29958" s="101"/>
      <c r="B29958" s="90"/>
      <c r="C29958" s="90"/>
    </row>
    <row r="29959">
      <c r="A29959" s="101"/>
      <c r="B29959" s="90"/>
      <c r="C29959" s="90"/>
    </row>
    <row r="29960">
      <c r="A29960" s="101"/>
      <c r="B29960" s="90"/>
      <c r="C29960" s="90"/>
    </row>
    <row r="29961">
      <c r="A29961" s="101"/>
      <c r="B29961" s="90"/>
      <c r="C29961" s="90"/>
    </row>
    <row r="29962">
      <c r="A29962" s="101"/>
      <c r="B29962" s="90"/>
      <c r="C29962" s="90"/>
    </row>
    <row r="29963">
      <c r="A29963" s="101"/>
      <c r="B29963" s="90"/>
      <c r="C29963" s="90"/>
    </row>
    <row r="29964">
      <c r="A29964" s="101"/>
      <c r="B29964" s="90"/>
      <c r="C29964" s="90"/>
    </row>
    <row r="29965">
      <c r="A29965" s="101"/>
      <c r="B29965" s="90"/>
      <c r="C29965" s="90"/>
    </row>
    <row r="29966">
      <c r="A29966" s="101"/>
      <c r="B29966" s="90"/>
      <c r="C29966" s="90"/>
    </row>
    <row r="29967">
      <c r="A29967" s="101"/>
      <c r="B29967" s="90"/>
      <c r="C29967" s="90"/>
    </row>
    <row r="29968">
      <c r="A29968" s="101"/>
      <c r="B29968" s="90"/>
      <c r="C29968" s="90"/>
    </row>
    <row r="29969">
      <c r="A29969" s="101"/>
      <c r="B29969" s="90"/>
      <c r="C29969" s="90"/>
    </row>
    <row r="29970">
      <c r="A29970" s="101"/>
      <c r="B29970" s="90"/>
      <c r="C29970" s="90"/>
    </row>
    <row r="29971">
      <c r="A29971" s="101"/>
      <c r="B29971" s="90"/>
      <c r="C29971" s="90"/>
    </row>
    <row r="29972">
      <c r="A29972" s="101"/>
      <c r="B29972" s="90"/>
      <c r="C29972" s="90"/>
    </row>
    <row r="29973">
      <c r="A29973" s="101"/>
      <c r="B29973" s="90"/>
      <c r="C29973" s="90"/>
    </row>
    <row r="29974">
      <c r="A29974" s="101"/>
      <c r="B29974" s="90"/>
      <c r="C29974" s="90"/>
    </row>
    <row r="29975">
      <c r="A29975" s="101"/>
      <c r="B29975" s="90"/>
      <c r="C29975" s="90"/>
    </row>
    <row r="29976">
      <c r="A29976" s="101"/>
      <c r="B29976" s="90"/>
      <c r="C29976" s="90"/>
    </row>
    <row r="29977">
      <c r="A29977" s="101"/>
      <c r="B29977" s="90"/>
      <c r="C29977" s="90"/>
    </row>
    <row r="29978">
      <c r="A29978" s="101"/>
      <c r="B29978" s="90"/>
      <c r="C29978" s="90"/>
    </row>
    <row r="29979">
      <c r="A29979" s="101"/>
      <c r="B29979" s="90"/>
      <c r="C29979" s="90"/>
    </row>
    <row r="29980">
      <c r="A29980" s="101"/>
      <c r="B29980" s="90"/>
      <c r="C29980" s="90"/>
    </row>
    <row r="29981">
      <c r="A29981" s="101"/>
      <c r="B29981" s="90"/>
      <c r="C29981" s="90"/>
    </row>
    <row r="29982">
      <c r="A29982" s="101"/>
      <c r="B29982" s="90"/>
      <c r="C29982" s="90"/>
    </row>
    <row r="29983">
      <c r="A29983" s="101"/>
      <c r="B29983" s="90"/>
      <c r="C29983" s="90"/>
    </row>
    <row r="29984">
      <c r="A29984" s="101"/>
      <c r="B29984" s="90"/>
      <c r="C29984" s="90"/>
    </row>
    <row r="29985">
      <c r="A29985" s="101"/>
      <c r="B29985" s="90"/>
      <c r="C29985" s="90"/>
    </row>
    <row r="29986">
      <c r="A29986" s="101"/>
      <c r="B29986" s="90"/>
      <c r="C29986" s="90"/>
    </row>
    <row r="29987">
      <c r="A29987" s="101"/>
      <c r="B29987" s="90"/>
      <c r="C29987" s="90"/>
    </row>
    <row r="29988">
      <c r="A29988" s="101"/>
      <c r="B29988" s="90"/>
      <c r="C29988" s="90"/>
    </row>
    <row r="29989">
      <c r="A29989" s="101"/>
      <c r="B29989" s="90"/>
      <c r="C29989" s="90"/>
    </row>
    <row r="29990">
      <c r="A29990" s="101"/>
      <c r="B29990" s="90"/>
      <c r="C29990" s="90"/>
    </row>
    <row r="29991">
      <c r="A29991" s="101"/>
      <c r="B29991" s="90"/>
      <c r="C29991" s="90"/>
    </row>
    <row r="29992">
      <c r="A29992" s="101"/>
      <c r="B29992" s="90"/>
      <c r="C29992" s="90"/>
    </row>
    <row r="29993">
      <c r="A29993" s="101"/>
      <c r="B29993" s="90"/>
      <c r="C29993" s="90"/>
    </row>
    <row r="29994">
      <c r="A29994" s="101"/>
      <c r="B29994" s="90"/>
      <c r="C29994" s="90"/>
    </row>
    <row r="29995">
      <c r="A29995" s="101"/>
      <c r="B29995" s="90"/>
      <c r="C29995" s="90"/>
    </row>
    <row r="29996">
      <c r="A29996" s="101"/>
      <c r="B29996" s="90"/>
      <c r="C29996" s="90"/>
    </row>
    <row r="29997">
      <c r="A29997" s="101"/>
      <c r="B29997" s="90"/>
      <c r="C29997" s="90"/>
    </row>
    <row r="29998">
      <c r="A29998" s="101"/>
      <c r="B29998" s="90"/>
      <c r="C29998" s="90"/>
    </row>
    <row r="29999">
      <c r="A29999" s="101"/>
      <c r="B29999" s="90"/>
      <c r="C29999" s="90"/>
    </row>
    <row r="30000">
      <c r="A30000" s="101"/>
      <c r="B30000" s="90"/>
      <c r="C30000" s="90"/>
    </row>
    <row r="30001">
      <c r="A30001" s="101"/>
      <c r="B30001" s="90"/>
      <c r="C30001" s="90"/>
    </row>
    <row r="30002">
      <c r="A30002" s="101"/>
      <c r="B30002" s="90"/>
      <c r="C30002" s="90"/>
    </row>
    <row r="30003">
      <c r="A30003" s="101"/>
      <c r="B30003" s="90"/>
      <c r="C30003" s="90"/>
    </row>
    <row r="30004">
      <c r="A30004" s="101"/>
      <c r="B30004" s="90"/>
      <c r="C30004" s="90"/>
    </row>
    <row r="30005">
      <c r="A30005" s="101"/>
      <c r="B30005" s="90"/>
      <c r="C30005" s="90"/>
    </row>
    <row r="30006">
      <c r="A30006" s="101"/>
      <c r="B30006" s="90"/>
      <c r="C30006" s="90"/>
    </row>
    <row r="30007">
      <c r="A30007" s="101"/>
      <c r="B30007" s="90"/>
      <c r="C30007" s="90"/>
    </row>
    <row r="30008">
      <c r="A30008" s="101"/>
      <c r="B30008" s="90"/>
      <c r="C30008" s="90"/>
    </row>
    <row r="30009">
      <c r="A30009" s="101"/>
      <c r="B30009" s="90"/>
      <c r="C30009" s="90"/>
    </row>
    <row r="30010">
      <c r="A30010" s="101"/>
      <c r="B30010" s="90"/>
      <c r="C30010" s="90"/>
    </row>
    <row r="30011">
      <c r="A30011" s="101"/>
      <c r="B30011" s="90"/>
      <c r="C30011" s="90"/>
    </row>
    <row r="30012">
      <c r="A30012" s="101"/>
      <c r="B30012" s="90"/>
      <c r="C30012" s="90"/>
    </row>
    <row r="30013">
      <c r="A30013" s="101"/>
      <c r="B30013" s="90"/>
      <c r="C30013" s="90"/>
    </row>
    <row r="30014">
      <c r="A30014" s="101"/>
      <c r="B30014" s="90"/>
      <c r="C30014" s="90"/>
    </row>
    <row r="30015">
      <c r="A30015" s="101"/>
      <c r="B30015" s="90"/>
      <c r="C30015" s="90"/>
    </row>
    <row r="30016">
      <c r="A30016" s="101"/>
      <c r="B30016" s="90"/>
      <c r="C30016" s="90"/>
    </row>
    <row r="30017">
      <c r="A30017" s="101"/>
      <c r="B30017" s="90"/>
      <c r="C30017" s="90"/>
    </row>
    <row r="30018">
      <c r="A30018" s="101"/>
      <c r="B30018" s="90"/>
      <c r="C30018" s="90"/>
    </row>
    <row r="30019">
      <c r="A30019" s="101"/>
      <c r="B30019" s="90"/>
      <c r="C30019" s="90"/>
    </row>
    <row r="30020">
      <c r="A30020" s="101"/>
      <c r="B30020" s="90"/>
      <c r="C30020" s="90"/>
    </row>
    <row r="30021">
      <c r="A30021" s="101"/>
      <c r="B30021" s="90"/>
      <c r="C30021" s="90"/>
    </row>
    <row r="30022">
      <c r="A30022" s="101"/>
      <c r="B30022" s="90"/>
      <c r="C30022" s="90"/>
    </row>
    <row r="30023">
      <c r="A30023" s="101"/>
      <c r="B30023" s="90"/>
      <c r="C30023" s="90"/>
    </row>
    <row r="30024">
      <c r="A30024" s="101"/>
      <c r="B30024" s="90"/>
      <c r="C30024" s="90"/>
    </row>
    <row r="30025">
      <c r="A30025" s="101"/>
      <c r="B30025" s="90"/>
      <c r="C30025" s="90"/>
    </row>
    <row r="30026">
      <c r="A30026" s="101"/>
      <c r="B30026" s="90"/>
      <c r="C30026" s="90"/>
    </row>
    <row r="30027">
      <c r="A30027" s="101"/>
      <c r="B30027" s="90"/>
      <c r="C30027" s="90"/>
    </row>
    <row r="30028">
      <c r="A30028" s="101"/>
      <c r="B30028" s="90"/>
      <c r="C30028" s="90"/>
    </row>
    <row r="30029">
      <c r="A30029" s="101"/>
      <c r="B30029" s="90"/>
      <c r="C30029" s="90"/>
    </row>
    <row r="30030">
      <c r="A30030" s="101"/>
      <c r="B30030" s="90"/>
      <c r="C30030" s="90"/>
    </row>
    <row r="30031">
      <c r="A30031" s="101"/>
      <c r="B30031" s="90"/>
      <c r="C30031" s="90"/>
    </row>
    <row r="30032">
      <c r="A30032" s="101"/>
      <c r="B30032" s="90"/>
      <c r="C30032" s="90"/>
    </row>
    <row r="30033">
      <c r="A30033" s="101"/>
      <c r="B30033" s="90"/>
      <c r="C30033" s="90"/>
    </row>
    <row r="30034">
      <c r="A30034" s="101"/>
      <c r="B30034" s="90"/>
      <c r="C30034" s="90"/>
    </row>
    <row r="30035">
      <c r="A30035" s="101"/>
      <c r="B30035" s="90"/>
      <c r="C30035" s="90"/>
    </row>
    <row r="30036">
      <c r="A30036" s="101"/>
      <c r="B30036" s="90"/>
      <c r="C30036" s="90"/>
    </row>
    <row r="30037">
      <c r="A30037" s="101"/>
      <c r="B30037" s="90"/>
      <c r="C30037" s="90"/>
    </row>
    <row r="30038">
      <c r="A30038" s="101"/>
      <c r="B30038" s="90"/>
      <c r="C30038" s="90"/>
    </row>
    <row r="30039">
      <c r="A30039" s="101"/>
      <c r="B30039" s="90"/>
      <c r="C30039" s="90"/>
    </row>
    <row r="30040">
      <c r="A30040" s="101"/>
      <c r="B30040" s="90"/>
      <c r="C30040" s="90"/>
    </row>
    <row r="30041">
      <c r="A30041" s="101"/>
      <c r="B30041" s="90"/>
      <c r="C30041" s="90"/>
    </row>
    <row r="30042">
      <c r="A30042" s="101"/>
      <c r="B30042" s="90"/>
      <c r="C30042" s="90"/>
    </row>
    <row r="30043">
      <c r="A30043" s="101"/>
      <c r="B30043" s="90"/>
      <c r="C30043" s="90"/>
    </row>
    <row r="30044">
      <c r="A30044" s="101"/>
      <c r="B30044" s="90"/>
      <c r="C30044" s="90"/>
    </row>
    <row r="30045">
      <c r="A30045" s="101"/>
      <c r="B30045" s="90"/>
      <c r="C30045" s="90"/>
    </row>
    <row r="30046">
      <c r="A30046" s="101"/>
      <c r="B30046" s="90"/>
      <c r="C30046" s="90"/>
    </row>
    <row r="30047">
      <c r="A30047" s="101"/>
      <c r="B30047" s="90"/>
      <c r="C30047" s="90"/>
    </row>
    <row r="30048">
      <c r="A30048" s="101"/>
      <c r="B30048" s="90"/>
      <c r="C30048" s="90"/>
    </row>
    <row r="30049">
      <c r="A30049" s="101"/>
      <c r="B30049" s="90"/>
      <c r="C30049" s="90"/>
    </row>
    <row r="30050">
      <c r="A30050" s="101"/>
      <c r="B30050" s="90"/>
      <c r="C30050" s="90"/>
    </row>
    <row r="30051">
      <c r="A30051" s="101"/>
      <c r="B30051" s="90"/>
      <c r="C30051" s="90"/>
    </row>
    <row r="30052">
      <c r="A30052" s="101"/>
      <c r="B30052" s="90"/>
      <c r="C30052" s="90"/>
    </row>
    <row r="30053">
      <c r="A30053" s="101"/>
      <c r="B30053" s="90"/>
      <c r="C30053" s="90"/>
    </row>
    <row r="30054">
      <c r="A30054" s="101"/>
      <c r="B30054" s="90"/>
      <c r="C30054" s="90"/>
    </row>
    <row r="30055">
      <c r="A30055" s="101"/>
      <c r="B30055" s="90"/>
      <c r="C30055" s="90"/>
    </row>
    <row r="30056">
      <c r="A30056" s="101"/>
      <c r="B30056" s="90"/>
      <c r="C30056" s="90"/>
    </row>
    <row r="30057">
      <c r="A30057" s="101"/>
      <c r="B30057" s="90"/>
      <c r="C30057" s="90"/>
    </row>
    <row r="30058">
      <c r="A30058" s="101"/>
      <c r="B30058" s="90"/>
      <c r="C30058" s="90"/>
    </row>
    <row r="30059">
      <c r="A30059" s="101"/>
      <c r="B30059" s="90"/>
      <c r="C30059" s="90"/>
    </row>
    <row r="30060">
      <c r="A30060" s="101"/>
      <c r="B30060" s="90"/>
      <c r="C30060" s="90"/>
    </row>
    <row r="30061">
      <c r="A30061" s="101"/>
      <c r="B30061" s="90"/>
      <c r="C30061" s="90"/>
    </row>
    <row r="30062">
      <c r="A30062" s="101"/>
      <c r="B30062" s="90"/>
      <c r="C30062" s="90"/>
    </row>
    <row r="30063">
      <c r="A30063" s="101"/>
      <c r="B30063" s="90"/>
      <c r="C30063" s="90"/>
    </row>
    <row r="30064">
      <c r="A30064" s="101"/>
      <c r="B30064" s="90"/>
      <c r="C30064" s="90"/>
    </row>
    <row r="30065">
      <c r="A30065" s="101"/>
      <c r="B30065" s="90"/>
      <c r="C30065" s="90"/>
    </row>
    <row r="30066">
      <c r="A30066" s="101"/>
      <c r="B30066" s="90"/>
      <c r="C30066" s="90"/>
    </row>
    <row r="30067">
      <c r="A30067" s="101"/>
      <c r="B30067" s="90"/>
      <c r="C30067" s="90"/>
    </row>
    <row r="30068">
      <c r="A30068" s="101"/>
      <c r="B30068" s="90"/>
      <c r="C30068" s="90"/>
    </row>
    <row r="30069">
      <c r="A30069" s="101"/>
      <c r="B30069" s="90"/>
      <c r="C30069" s="90"/>
    </row>
    <row r="30070">
      <c r="A30070" s="101"/>
      <c r="B30070" s="90"/>
      <c r="C30070" s="90"/>
    </row>
    <row r="30071">
      <c r="A30071" s="101"/>
      <c r="B30071" s="90"/>
      <c r="C30071" s="90"/>
    </row>
    <row r="30072">
      <c r="A30072" s="101"/>
      <c r="B30072" s="90"/>
      <c r="C30072" s="90"/>
    </row>
    <row r="30073">
      <c r="A30073" s="101"/>
      <c r="B30073" s="90"/>
      <c r="C30073" s="90"/>
    </row>
    <row r="30074">
      <c r="A30074" s="101"/>
      <c r="B30074" s="90"/>
      <c r="C30074" s="90"/>
    </row>
    <row r="30075">
      <c r="A30075" s="101"/>
      <c r="B30075" s="90"/>
      <c r="C30075" s="90"/>
    </row>
    <row r="30076">
      <c r="A30076" s="101"/>
      <c r="B30076" s="90"/>
      <c r="C30076" s="90"/>
    </row>
    <row r="30077">
      <c r="A30077" s="101"/>
      <c r="B30077" s="90"/>
      <c r="C30077" s="90"/>
    </row>
    <row r="30078">
      <c r="A30078" s="101"/>
      <c r="B30078" s="90"/>
      <c r="C30078" s="90"/>
    </row>
    <row r="30079">
      <c r="A30079" s="101"/>
      <c r="B30079" s="90"/>
      <c r="C30079" s="90"/>
    </row>
    <row r="30080">
      <c r="A30080" s="101"/>
      <c r="B30080" s="90"/>
      <c r="C30080" s="90"/>
    </row>
    <row r="30081">
      <c r="A30081" s="101"/>
      <c r="B30081" s="90"/>
      <c r="C30081" s="90"/>
    </row>
    <row r="30082">
      <c r="A30082" s="101"/>
      <c r="B30082" s="90"/>
      <c r="C30082" s="90"/>
    </row>
    <row r="30083">
      <c r="A30083" s="101"/>
      <c r="B30083" s="90"/>
      <c r="C30083" s="90"/>
    </row>
    <row r="30084">
      <c r="A30084" s="101"/>
      <c r="B30084" s="90"/>
      <c r="C30084" s="90"/>
    </row>
    <row r="30085">
      <c r="A30085" s="101"/>
      <c r="B30085" s="90"/>
      <c r="C30085" s="90"/>
    </row>
    <row r="30086">
      <c r="A30086" s="101"/>
      <c r="B30086" s="90"/>
      <c r="C30086" s="90"/>
    </row>
    <row r="30087">
      <c r="A30087" s="101"/>
      <c r="B30087" s="90"/>
      <c r="C30087" s="90"/>
    </row>
    <row r="30088">
      <c r="A30088" s="101"/>
      <c r="B30088" s="90"/>
      <c r="C30088" s="90"/>
    </row>
    <row r="30089">
      <c r="A30089" s="101"/>
      <c r="B30089" s="90"/>
      <c r="C30089" s="90"/>
    </row>
    <row r="30090">
      <c r="A30090" s="101"/>
      <c r="B30090" s="90"/>
      <c r="C30090" s="90"/>
    </row>
    <row r="30091">
      <c r="A30091" s="101"/>
      <c r="B30091" s="90"/>
      <c r="C30091" s="90"/>
    </row>
    <row r="30092">
      <c r="A30092" s="101"/>
      <c r="B30092" s="90"/>
      <c r="C30092" s="90"/>
    </row>
    <row r="30093">
      <c r="A30093" s="101"/>
      <c r="B30093" s="90"/>
      <c r="C30093" s="90"/>
    </row>
    <row r="30094">
      <c r="A30094" s="101"/>
      <c r="B30094" s="90"/>
      <c r="C30094" s="90"/>
    </row>
    <row r="30095">
      <c r="A30095" s="101"/>
      <c r="B30095" s="90"/>
      <c r="C30095" s="90"/>
    </row>
    <row r="30096">
      <c r="A30096" s="101"/>
      <c r="B30096" s="90"/>
      <c r="C30096" s="90"/>
    </row>
    <row r="30097">
      <c r="A30097" s="101"/>
      <c r="B30097" s="90"/>
      <c r="C30097" s="90"/>
    </row>
    <row r="30098">
      <c r="A30098" s="101"/>
      <c r="B30098" s="90"/>
      <c r="C30098" s="90"/>
    </row>
    <row r="30099">
      <c r="A30099" s="101"/>
      <c r="B30099" s="90"/>
      <c r="C30099" s="90"/>
    </row>
    <row r="30100">
      <c r="A30100" s="101"/>
      <c r="B30100" s="90"/>
      <c r="C30100" s="90"/>
    </row>
    <row r="30101">
      <c r="A30101" s="101"/>
      <c r="B30101" s="90"/>
      <c r="C30101" s="90"/>
    </row>
    <row r="30102">
      <c r="A30102" s="101"/>
      <c r="B30102" s="90"/>
      <c r="C30102" s="90"/>
    </row>
    <row r="30103">
      <c r="A30103" s="101"/>
      <c r="B30103" s="90"/>
      <c r="C30103" s="90"/>
    </row>
    <row r="30104">
      <c r="A30104" s="101"/>
      <c r="B30104" s="90"/>
      <c r="C30104" s="90"/>
    </row>
    <row r="30105">
      <c r="A30105" s="101"/>
      <c r="B30105" s="90"/>
      <c r="C30105" s="90"/>
    </row>
    <row r="30106">
      <c r="A30106" s="101"/>
      <c r="B30106" s="90"/>
      <c r="C30106" s="90"/>
    </row>
    <row r="30107">
      <c r="A30107" s="101"/>
      <c r="B30107" s="90"/>
      <c r="C30107" s="90"/>
    </row>
    <row r="30108">
      <c r="A30108" s="101"/>
      <c r="B30108" s="90"/>
      <c r="C30108" s="90"/>
    </row>
    <row r="30109">
      <c r="A30109" s="101"/>
      <c r="B30109" s="90"/>
      <c r="C30109" s="90"/>
    </row>
    <row r="30110">
      <c r="A30110" s="101"/>
      <c r="B30110" s="90"/>
      <c r="C30110" s="90"/>
    </row>
    <row r="30111">
      <c r="A30111" s="101"/>
      <c r="B30111" s="90"/>
      <c r="C30111" s="90"/>
    </row>
    <row r="30112">
      <c r="A30112" s="101"/>
      <c r="B30112" s="90"/>
      <c r="C30112" s="90"/>
    </row>
    <row r="30113">
      <c r="A30113" s="101"/>
      <c r="B30113" s="90"/>
      <c r="C30113" s="90"/>
    </row>
    <row r="30114">
      <c r="A30114" s="101"/>
      <c r="B30114" s="90"/>
      <c r="C30114" s="90"/>
    </row>
    <row r="30115">
      <c r="A30115" s="101"/>
      <c r="B30115" s="90"/>
      <c r="C30115" s="90"/>
    </row>
    <row r="30116">
      <c r="A30116" s="101"/>
      <c r="B30116" s="90"/>
      <c r="C30116" s="90"/>
    </row>
    <row r="30117">
      <c r="A30117" s="101"/>
      <c r="B30117" s="90"/>
      <c r="C30117" s="90"/>
    </row>
    <row r="30118">
      <c r="A30118" s="101"/>
      <c r="B30118" s="90"/>
      <c r="C30118" s="90"/>
    </row>
    <row r="30119">
      <c r="A30119" s="101"/>
      <c r="B30119" s="90"/>
      <c r="C30119" s="90"/>
    </row>
    <row r="30120">
      <c r="A30120" s="101"/>
      <c r="B30120" s="90"/>
      <c r="C30120" s="90"/>
    </row>
    <row r="30121">
      <c r="A30121" s="101"/>
      <c r="B30121" s="90"/>
      <c r="C30121" s="90"/>
    </row>
    <row r="30122">
      <c r="A30122" s="101"/>
      <c r="B30122" s="90"/>
      <c r="C30122" s="90"/>
    </row>
    <row r="30123">
      <c r="A30123" s="101"/>
      <c r="B30123" s="90"/>
      <c r="C30123" s="90"/>
    </row>
    <row r="30124">
      <c r="A30124" s="101"/>
      <c r="B30124" s="90"/>
      <c r="C30124" s="90"/>
    </row>
    <row r="30125">
      <c r="A30125" s="101"/>
      <c r="B30125" s="90"/>
      <c r="C30125" s="90"/>
    </row>
    <row r="30126">
      <c r="A30126" s="101"/>
      <c r="B30126" s="90"/>
      <c r="C30126" s="90"/>
    </row>
    <row r="30127">
      <c r="A30127" s="101"/>
      <c r="B30127" s="90"/>
      <c r="C30127" s="90"/>
    </row>
    <row r="30128">
      <c r="A30128" s="101"/>
      <c r="B30128" s="90"/>
      <c r="C30128" s="90"/>
    </row>
    <row r="30129">
      <c r="A30129" s="101"/>
      <c r="B30129" s="90"/>
      <c r="C30129" s="90"/>
    </row>
    <row r="30130">
      <c r="A30130" s="101"/>
      <c r="B30130" s="90"/>
      <c r="C30130" s="90"/>
    </row>
    <row r="30131">
      <c r="A30131" s="101"/>
      <c r="B30131" s="90"/>
      <c r="C30131" s="90"/>
    </row>
    <row r="30132">
      <c r="A30132" s="101"/>
      <c r="B30132" s="90"/>
      <c r="C30132" s="90"/>
    </row>
    <row r="30133">
      <c r="A30133" s="101"/>
      <c r="B30133" s="90"/>
      <c r="C30133" s="90"/>
    </row>
    <row r="30134">
      <c r="A30134" s="101"/>
      <c r="B30134" s="90"/>
      <c r="C30134" s="90"/>
    </row>
    <row r="30135">
      <c r="A30135" s="101"/>
      <c r="B30135" s="90"/>
      <c r="C30135" s="90"/>
    </row>
    <row r="30136">
      <c r="A30136" s="101"/>
      <c r="B30136" s="90"/>
      <c r="C30136" s="90"/>
    </row>
    <row r="30137">
      <c r="A30137" s="101"/>
      <c r="B30137" s="90"/>
      <c r="C30137" s="90"/>
    </row>
    <row r="30138">
      <c r="A30138" s="101"/>
      <c r="B30138" s="90"/>
      <c r="C30138" s="90"/>
    </row>
    <row r="30139">
      <c r="A30139" s="101"/>
      <c r="B30139" s="90"/>
      <c r="C30139" s="90"/>
    </row>
    <row r="30140">
      <c r="A30140" s="101"/>
      <c r="B30140" s="90"/>
      <c r="C30140" s="90"/>
    </row>
    <row r="30141">
      <c r="A30141" s="101"/>
      <c r="B30141" s="90"/>
      <c r="C30141" s="90"/>
    </row>
    <row r="30142">
      <c r="A30142" s="101"/>
      <c r="B30142" s="90"/>
      <c r="C30142" s="90"/>
    </row>
    <row r="30143">
      <c r="A30143" s="101"/>
      <c r="B30143" s="90"/>
      <c r="C30143" s="90"/>
    </row>
    <row r="30144">
      <c r="A30144" s="101"/>
      <c r="B30144" s="90"/>
      <c r="C30144" s="90"/>
    </row>
    <row r="30145">
      <c r="A30145" s="101"/>
      <c r="B30145" s="90"/>
      <c r="C30145" s="90"/>
    </row>
    <row r="30146">
      <c r="A30146" s="101"/>
      <c r="B30146" s="90"/>
      <c r="C30146" s="90"/>
    </row>
    <row r="30147">
      <c r="A30147" s="101"/>
      <c r="B30147" s="90"/>
      <c r="C30147" s="90"/>
    </row>
    <row r="30148">
      <c r="A30148" s="101"/>
      <c r="B30148" s="90"/>
      <c r="C30148" s="90"/>
    </row>
    <row r="30149">
      <c r="A30149" s="101"/>
      <c r="B30149" s="90"/>
      <c r="C30149" s="90"/>
    </row>
    <row r="30150">
      <c r="A30150" s="101"/>
      <c r="B30150" s="90"/>
      <c r="C30150" s="90"/>
    </row>
    <row r="30151">
      <c r="A30151" s="101"/>
      <c r="B30151" s="90"/>
      <c r="C30151" s="90"/>
    </row>
    <row r="30152">
      <c r="A30152" s="101"/>
      <c r="B30152" s="90"/>
      <c r="C30152" s="90"/>
    </row>
    <row r="30153">
      <c r="A30153" s="101"/>
      <c r="B30153" s="90"/>
      <c r="C30153" s="90"/>
    </row>
    <row r="30154">
      <c r="A30154" s="101"/>
      <c r="B30154" s="90"/>
      <c r="C30154" s="90"/>
    </row>
    <row r="30155">
      <c r="A30155" s="101"/>
      <c r="B30155" s="90"/>
      <c r="C30155" s="90"/>
    </row>
    <row r="30156">
      <c r="A30156" s="101"/>
      <c r="B30156" s="90"/>
      <c r="C30156" s="90"/>
    </row>
    <row r="30157">
      <c r="A30157" s="101"/>
      <c r="B30157" s="90"/>
      <c r="C30157" s="90"/>
    </row>
    <row r="30158">
      <c r="A30158" s="101"/>
      <c r="B30158" s="90"/>
      <c r="C30158" s="90"/>
    </row>
    <row r="30159">
      <c r="A30159" s="101"/>
      <c r="B30159" s="90"/>
      <c r="C30159" s="90"/>
    </row>
    <row r="30160">
      <c r="A30160" s="101"/>
      <c r="B30160" s="90"/>
      <c r="C30160" s="90"/>
    </row>
    <row r="30161">
      <c r="A30161" s="101"/>
      <c r="B30161" s="90"/>
      <c r="C30161" s="90"/>
    </row>
    <row r="30162">
      <c r="A30162" s="101"/>
      <c r="B30162" s="90"/>
      <c r="C30162" s="90"/>
    </row>
    <row r="30163">
      <c r="A30163" s="101"/>
      <c r="B30163" s="90"/>
      <c r="C30163" s="90"/>
    </row>
    <row r="30164">
      <c r="A30164" s="101"/>
      <c r="B30164" s="90"/>
      <c r="C30164" s="90"/>
    </row>
    <row r="30165">
      <c r="A30165" s="101"/>
      <c r="B30165" s="90"/>
      <c r="C30165" s="90"/>
    </row>
    <row r="30166">
      <c r="A30166" s="101"/>
      <c r="B30166" s="90"/>
      <c r="C30166" s="90"/>
    </row>
    <row r="30167">
      <c r="A30167" s="101"/>
      <c r="B30167" s="90"/>
      <c r="C30167" s="90"/>
    </row>
    <row r="30168">
      <c r="A30168" s="101"/>
      <c r="B30168" s="90"/>
      <c r="C30168" s="90"/>
    </row>
    <row r="30169">
      <c r="A30169" s="101"/>
      <c r="B30169" s="90"/>
      <c r="C30169" s="90"/>
    </row>
    <row r="30170">
      <c r="A30170" s="101"/>
      <c r="B30170" s="90"/>
      <c r="C30170" s="90"/>
    </row>
    <row r="30171">
      <c r="A30171" s="101"/>
      <c r="B30171" s="90"/>
      <c r="C30171" s="90"/>
    </row>
    <row r="30172">
      <c r="A30172" s="101"/>
      <c r="B30172" s="90"/>
      <c r="C30172" s="90"/>
    </row>
    <row r="30173">
      <c r="A30173" s="101"/>
      <c r="B30173" s="90"/>
      <c r="C30173" s="90"/>
    </row>
    <row r="30174">
      <c r="A30174" s="101"/>
      <c r="B30174" s="90"/>
      <c r="C30174" s="90"/>
    </row>
    <row r="30175">
      <c r="A30175" s="101"/>
      <c r="B30175" s="90"/>
      <c r="C30175" s="90"/>
    </row>
    <row r="30176">
      <c r="A30176" s="101"/>
      <c r="B30176" s="90"/>
      <c r="C30176" s="90"/>
    </row>
    <row r="30177">
      <c r="A30177" s="101"/>
      <c r="B30177" s="90"/>
      <c r="C30177" s="90"/>
    </row>
    <row r="30178">
      <c r="A30178" s="101"/>
      <c r="B30178" s="90"/>
      <c r="C30178" s="90"/>
    </row>
    <row r="30179">
      <c r="A30179" s="101"/>
      <c r="B30179" s="90"/>
      <c r="C30179" s="90"/>
    </row>
    <row r="30180">
      <c r="A30180" s="101"/>
      <c r="B30180" s="90"/>
      <c r="C30180" s="90"/>
    </row>
    <row r="30181">
      <c r="A30181" s="101"/>
      <c r="B30181" s="90"/>
      <c r="C30181" s="90"/>
    </row>
    <row r="30182">
      <c r="A30182" s="101"/>
      <c r="B30182" s="90"/>
      <c r="C30182" s="90"/>
    </row>
    <row r="30183">
      <c r="A30183" s="101"/>
      <c r="B30183" s="90"/>
      <c r="C30183" s="90"/>
    </row>
    <row r="30184">
      <c r="A30184" s="101"/>
      <c r="B30184" s="90"/>
      <c r="C30184" s="90"/>
    </row>
    <row r="30185">
      <c r="A30185" s="101"/>
      <c r="B30185" s="90"/>
      <c r="C30185" s="90"/>
    </row>
    <row r="30186">
      <c r="A30186" s="101"/>
      <c r="B30186" s="90"/>
      <c r="C30186" s="90"/>
    </row>
    <row r="30187">
      <c r="A30187" s="101"/>
      <c r="B30187" s="90"/>
      <c r="C30187" s="90"/>
    </row>
    <row r="30188">
      <c r="A30188" s="101"/>
      <c r="B30188" s="90"/>
      <c r="C30188" s="90"/>
    </row>
    <row r="30189">
      <c r="A30189" s="101"/>
      <c r="B30189" s="90"/>
      <c r="C30189" s="90"/>
    </row>
    <row r="30190">
      <c r="A30190" s="101"/>
      <c r="B30190" s="90"/>
      <c r="C30190" s="90"/>
    </row>
    <row r="30191">
      <c r="A30191" s="101"/>
      <c r="B30191" s="90"/>
      <c r="C30191" s="90"/>
    </row>
    <row r="30192">
      <c r="A30192" s="101"/>
      <c r="B30192" s="90"/>
      <c r="C30192" s="90"/>
    </row>
    <row r="30193">
      <c r="A30193" s="101"/>
      <c r="B30193" s="90"/>
      <c r="C30193" s="90"/>
    </row>
    <row r="30194">
      <c r="A30194" s="101"/>
      <c r="B30194" s="90"/>
      <c r="C30194" s="90"/>
    </row>
    <row r="30195">
      <c r="A30195" s="101"/>
      <c r="B30195" s="90"/>
      <c r="C30195" s="90"/>
    </row>
    <row r="30196">
      <c r="A30196" s="101"/>
      <c r="B30196" s="90"/>
      <c r="C30196" s="90"/>
    </row>
    <row r="30197">
      <c r="A30197" s="101"/>
      <c r="B30197" s="90"/>
      <c r="C30197" s="90"/>
    </row>
    <row r="30198">
      <c r="A30198" s="101"/>
      <c r="B30198" s="90"/>
      <c r="C30198" s="90"/>
    </row>
    <row r="30199">
      <c r="A30199" s="101"/>
      <c r="B30199" s="90"/>
      <c r="C30199" s="90"/>
    </row>
    <row r="30200">
      <c r="A30200" s="101"/>
      <c r="B30200" s="90"/>
      <c r="C30200" s="90"/>
    </row>
    <row r="30201">
      <c r="A30201" s="101"/>
      <c r="B30201" s="90"/>
      <c r="C30201" s="90"/>
    </row>
    <row r="30202">
      <c r="A30202" s="101"/>
      <c r="B30202" s="90"/>
      <c r="C30202" s="90"/>
    </row>
    <row r="30203">
      <c r="A30203" s="101"/>
      <c r="B30203" s="90"/>
      <c r="C30203" s="90"/>
    </row>
    <row r="30204">
      <c r="A30204" s="101"/>
      <c r="B30204" s="90"/>
      <c r="C30204" s="90"/>
    </row>
    <row r="30205">
      <c r="A30205" s="101"/>
      <c r="B30205" s="90"/>
      <c r="C30205" s="90"/>
    </row>
    <row r="30206">
      <c r="A30206" s="101"/>
      <c r="B30206" s="90"/>
      <c r="C30206" s="90"/>
    </row>
    <row r="30207">
      <c r="A30207" s="101"/>
      <c r="B30207" s="90"/>
      <c r="C30207" s="90"/>
    </row>
    <row r="30208">
      <c r="A30208" s="101"/>
      <c r="B30208" s="90"/>
      <c r="C30208" s="90"/>
    </row>
    <row r="30209">
      <c r="A30209" s="101"/>
      <c r="B30209" s="90"/>
      <c r="C30209" s="90"/>
    </row>
    <row r="30210">
      <c r="A30210" s="101"/>
      <c r="B30210" s="90"/>
      <c r="C30210" s="90"/>
    </row>
    <row r="30211">
      <c r="A30211" s="101"/>
      <c r="B30211" s="90"/>
      <c r="C30211" s="90"/>
    </row>
    <row r="30212">
      <c r="A30212" s="101"/>
      <c r="B30212" s="90"/>
      <c r="C30212" s="90"/>
    </row>
    <row r="30213">
      <c r="A30213" s="101"/>
      <c r="B30213" s="90"/>
      <c r="C30213" s="90"/>
    </row>
    <row r="30214">
      <c r="A30214" s="101"/>
      <c r="B30214" s="90"/>
      <c r="C30214" s="90"/>
    </row>
    <row r="30215">
      <c r="A30215" s="101"/>
      <c r="B30215" s="90"/>
      <c r="C30215" s="90"/>
    </row>
    <row r="30216">
      <c r="A30216" s="101"/>
      <c r="B30216" s="90"/>
      <c r="C30216" s="90"/>
    </row>
    <row r="30217">
      <c r="A30217" s="101"/>
      <c r="B30217" s="90"/>
      <c r="C30217" s="90"/>
    </row>
    <row r="30218">
      <c r="A30218" s="101"/>
      <c r="B30218" s="90"/>
      <c r="C30218" s="90"/>
    </row>
    <row r="30219">
      <c r="A30219" s="101"/>
      <c r="B30219" s="90"/>
      <c r="C30219" s="90"/>
    </row>
    <row r="30220">
      <c r="A30220" s="101"/>
      <c r="B30220" s="90"/>
      <c r="C30220" s="90"/>
    </row>
    <row r="30221">
      <c r="A30221" s="101"/>
      <c r="B30221" s="90"/>
      <c r="C30221" s="90"/>
    </row>
    <row r="30222">
      <c r="A30222" s="101"/>
      <c r="B30222" s="90"/>
      <c r="C30222" s="90"/>
    </row>
    <row r="30223">
      <c r="A30223" s="101"/>
      <c r="B30223" s="90"/>
      <c r="C30223" s="90"/>
    </row>
    <row r="30224">
      <c r="A30224" s="101"/>
      <c r="B30224" s="90"/>
      <c r="C30224" s="90"/>
    </row>
    <row r="30225">
      <c r="A30225" s="101"/>
      <c r="B30225" s="90"/>
      <c r="C30225" s="90"/>
    </row>
    <row r="30226">
      <c r="A30226" s="101"/>
      <c r="B30226" s="90"/>
      <c r="C30226" s="90"/>
    </row>
    <row r="30227">
      <c r="A30227" s="101"/>
      <c r="B30227" s="90"/>
      <c r="C30227" s="90"/>
    </row>
    <row r="30228">
      <c r="A30228" s="101"/>
      <c r="B30228" s="90"/>
      <c r="C30228" s="90"/>
    </row>
    <row r="30229">
      <c r="A30229" s="101"/>
      <c r="B30229" s="90"/>
      <c r="C30229" s="90"/>
    </row>
    <row r="30230">
      <c r="A30230" s="101"/>
      <c r="B30230" s="90"/>
      <c r="C30230" s="90"/>
    </row>
    <row r="30231">
      <c r="A30231" s="101"/>
      <c r="B30231" s="90"/>
      <c r="C30231" s="90"/>
    </row>
    <row r="30232">
      <c r="A30232" s="101"/>
      <c r="B30232" s="90"/>
      <c r="C30232" s="90"/>
    </row>
    <row r="30233">
      <c r="A30233" s="101"/>
      <c r="B30233" s="90"/>
      <c r="C30233" s="90"/>
    </row>
    <row r="30234">
      <c r="A30234" s="101"/>
      <c r="B30234" s="90"/>
      <c r="C30234" s="90"/>
    </row>
    <row r="30235">
      <c r="A30235" s="101"/>
      <c r="B30235" s="90"/>
      <c r="C30235" s="90"/>
    </row>
    <row r="30236">
      <c r="A30236" s="101"/>
      <c r="B30236" s="90"/>
      <c r="C30236" s="90"/>
    </row>
    <row r="30237">
      <c r="A30237" s="101"/>
      <c r="B30237" s="90"/>
      <c r="C30237" s="90"/>
    </row>
    <row r="30238">
      <c r="A30238" s="101"/>
      <c r="B30238" s="90"/>
      <c r="C30238" s="90"/>
    </row>
    <row r="30239">
      <c r="A30239" s="101"/>
      <c r="B30239" s="90"/>
      <c r="C30239" s="90"/>
    </row>
    <row r="30240">
      <c r="A30240" s="101"/>
      <c r="B30240" s="90"/>
      <c r="C30240" s="90"/>
    </row>
    <row r="30241">
      <c r="A30241" s="101"/>
      <c r="B30241" s="90"/>
      <c r="C30241" s="90"/>
    </row>
    <row r="30242">
      <c r="A30242" s="101"/>
      <c r="B30242" s="90"/>
      <c r="C30242" s="90"/>
    </row>
    <row r="30243">
      <c r="A30243" s="101"/>
      <c r="B30243" s="90"/>
      <c r="C30243" s="90"/>
    </row>
    <row r="30244">
      <c r="A30244" s="101"/>
      <c r="B30244" s="90"/>
      <c r="C30244" s="90"/>
    </row>
    <row r="30245">
      <c r="A30245" s="101"/>
      <c r="B30245" s="90"/>
      <c r="C30245" s="90"/>
    </row>
    <row r="30246">
      <c r="A30246" s="101"/>
      <c r="B30246" s="90"/>
      <c r="C30246" s="90"/>
    </row>
    <row r="30247">
      <c r="A30247" s="101"/>
      <c r="B30247" s="90"/>
      <c r="C30247" s="90"/>
    </row>
    <row r="30248">
      <c r="A30248" s="101"/>
      <c r="B30248" s="90"/>
      <c r="C30248" s="90"/>
    </row>
    <row r="30249">
      <c r="A30249" s="101"/>
      <c r="B30249" s="90"/>
      <c r="C30249" s="90"/>
    </row>
    <row r="30250">
      <c r="A30250" s="101"/>
      <c r="B30250" s="90"/>
      <c r="C30250" s="90"/>
    </row>
    <row r="30251">
      <c r="A30251" s="101"/>
      <c r="B30251" s="90"/>
      <c r="C30251" s="90"/>
    </row>
    <row r="30252">
      <c r="A30252" s="101"/>
      <c r="B30252" s="90"/>
      <c r="C30252" s="90"/>
    </row>
    <row r="30253">
      <c r="A30253" s="101"/>
      <c r="B30253" s="90"/>
      <c r="C30253" s="90"/>
    </row>
    <row r="30254">
      <c r="A30254" s="101"/>
      <c r="B30254" s="90"/>
      <c r="C30254" s="90"/>
    </row>
    <row r="30255">
      <c r="A30255" s="101"/>
      <c r="B30255" s="90"/>
      <c r="C30255" s="90"/>
    </row>
    <row r="30256">
      <c r="A30256" s="101"/>
      <c r="B30256" s="90"/>
      <c r="C30256" s="90"/>
    </row>
    <row r="30257">
      <c r="A30257" s="101"/>
      <c r="B30257" s="90"/>
      <c r="C30257" s="90"/>
    </row>
    <row r="30258">
      <c r="A30258" s="101"/>
      <c r="B30258" s="90"/>
      <c r="C30258" s="90"/>
    </row>
    <row r="30259">
      <c r="A30259" s="101"/>
      <c r="B30259" s="90"/>
      <c r="C30259" s="90"/>
    </row>
    <row r="30260">
      <c r="A30260" s="101"/>
      <c r="B30260" s="90"/>
      <c r="C30260" s="90"/>
    </row>
    <row r="30261">
      <c r="A30261" s="101"/>
      <c r="B30261" s="90"/>
      <c r="C30261" s="90"/>
    </row>
    <row r="30262">
      <c r="A30262" s="101"/>
      <c r="B30262" s="90"/>
      <c r="C30262" s="90"/>
    </row>
    <row r="30263">
      <c r="A30263" s="101"/>
      <c r="B30263" s="90"/>
      <c r="C30263" s="90"/>
    </row>
    <row r="30264">
      <c r="A30264" s="101"/>
      <c r="B30264" s="90"/>
      <c r="C30264" s="90"/>
    </row>
    <row r="30265">
      <c r="A30265" s="101"/>
      <c r="B30265" s="90"/>
      <c r="C30265" s="90"/>
    </row>
    <row r="30266">
      <c r="A30266" s="101"/>
      <c r="B30266" s="90"/>
      <c r="C30266" s="90"/>
    </row>
    <row r="30267">
      <c r="A30267" s="101"/>
      <c r="B30267" s="90"/>
      <c r="C30267" s="90"/>
    </row>
    <row r="30268">
      <c r="A30268" s="101"/>
      <c r="B30268" s="90"/>
      <c r="C30268" s="90"/>
    </row>
    <row r="30269">
      <c r="A30269" s="101"/>
      <c r="B30269" s="90"/>
      <c r="C30269" s="90"/>
    </row>
    <row r="30270">
      <c r="A30270" s="101"/>
      <c r="B30270" s="90"/>
      <c r="C30270" s="90"/>
    </row>
    <row r="30271">
      <c r="A30271" s="101"/>
      <c r="B30271" s="90"/>
      <c r="C30271" s="90"/>
    </row>
    <row r="30272">
      <c r="A30272" s="101"/>
      <c r="B30272" s="90"/>
      <c r="C30272" s="90"/>
    </row>
    <row r="30273">
      <c r="A30273" s="101"/>
      <c r="B30273" s="90"/>
      <c r="C30273" s="90"/>
    </row>
    <row r="30274">
      <c r="A30274" s="101"/>
      <c r="B30274" s="90"/>
      <c r="C30274" s="90"/>
    </row>
    <row r="30275">
      <c r="A30275" s="101"/>
      <c r="B30275" s="90"/>
      <c r="C30275" s="90"/>
    </row>
    <row r="30276">
      <c r="A30276" s="101"/>
      <c r="B30276" s="90"/>
      <c r="C30276" s="90"/>
    </row>
    <row r="30277">
      <c r="A30277" s="101"/>
      <c r="B30277" s="90"/>
      <c r="C30277" s="90"/>
    </row>
    <row r="30278">
      <c r="A30278" s="101"/>
      <c r="B30278" s="90"/>
      <c r="C30278" s="90"/>
    </row>
    <row r="30279">
      <c r="A30279" s="101"/>
      <c r="B30279" s="90"/>
      <c r="C30279" s="90"/>
    </row>
    <row r="30280">
      <c r="A30280" s="101"/>
      <c r="B30280" s="90"/>
      <c r="C30280" s="90"/>
    </row>
    <row r="30281">
      <c r="A30281" s="101"/>
      <c r="B30281" s="90"/>
      <c r="C30281" s="90"/>
    </row>
    <row r="30282">
      <c r="A30282" s="101"/>
      <c r="B30282" s="90"/>
      <c r="C30282" s="90"/>
    </row>
    <row r="30283">
      <c r="A30283" s="101"/>
      <c r="B30283" s="90"/>
      <c r="C30283" s="90"/>
    </row>
    <row r="30284">
      <c r="A30284" s="101"/>
      <c r="B30284" s="90"/>
      <c r="C30284" s="90"/>
    </row>
    <row r="30285">
      <c r="A30285" s="101"/>
      <c r="B30285" s="90"/>
      <c r="C30285" s="90"/>
    </row>
    <row r="30286">
      <c r="A30286" s="101"/>
      <c r="B30286" s="90"/>
      <c r="C30286" s="90"/>
    </row>
    <row r="30287">
      <c r="A30287" s="101"/>
      <c r="B30287" s="90"/>
      <c r="C30287" s="90"/>
    </row>
    <row r="30288">
      <c r="A30288" s="101"/>
      <c r="B30288" s="90"/>
      <c r="C30288" s="90"/>
    </row>
    <row r="30289">
      <c r="A30289" s="101"/>
      <c r="B30289" s="90"/>
      <c r="C30289" s="90"/>
    </row>
    <row r="30290">
      <c r="A30290" s="101"/>
      <c r="B30290" s="90"/>
      <c r="C30290" s="90"/>
    </row>
    <row r="30291">
      <c r="A30291" s="101"/>
      <c r="B30291" s="90"/>
      <c r="C30291" s="90"/>
    </row>
    <row r="30292">
      <c r="A30292" s="101"/>
      <c r="B30292" s="90"/>
      <c r="C30292" s="90"/>
    </row>
    <row r="30293">
      <c r="A30293" s="101"/>
      <c r="B30293" s="90"/>
      <c r="C30293" s="90"/>
    </row>
    <row r="30294">
      <c r="A30294" s="101"/>
      <c r="B30294" s="90"/>
      <c r="C30294" s="90"/>
    </row>
    <row r="30295">
      <c r="A30295" s="101"/>
      <c r="B30295" s="90"/>
      <c r="C30295" s="90"/>
    </row>
    <row r="30296">
      <c r="A30296" s="101"/>
      <c r="B30296" s="90"/>
      <c r="C30296" s="90"/>
    </row>
    <row r="30297">
      <c r="A30297" s="101"/>
      <c r="B30297" s="90"/>
      <c r="C30297" s="90"/>
    </row>
    <row r="30298">
      <c r="A30298" s="101"/>
      <c r="B30298" s="90"/>
      <c r="C30298" s="90"/>
    </row>
    <row r="30299">
      <c r="A30299" s="101"/>
      <c r="B30299" s="90"/>
      <c r="C30299" s="90"/>
    </row>
    <row r="30300">
      <c r="A30300" s="101"/>
      <c r="B30300" s="90"/>
      <c r="C30300" s="90"/>
    </row>
    <row r="30301">
      <c r="A30301" s="101"/>
      <c r="B30301" s="90"/>
      <c r="C30301" s="90"/>
    </row>
    <row r="30302">
      <c r="A30302" s="101"/>
      <c r="B30302" s="90"/>
      <c r="C30302" s="90"/>
    </row>
    <row r="30303">
      <c r="A30303" s="101"/>
      <c r="B30303" s="90"/>
      <c r="C30303" s="90"/>
    </row>
    <row r="30304">
      <c r="A30304" s="101"/>
      <c r="B30304" s="90"/>
      <c r="C30304" s="90"/>
    </row>
    <row r="30305">
      <c r="A30305" s="101"/>
      <c r="B30305" s="90"/>
      <c r="C30305" s="90"/>
    </row>
    <row r="30306">
      <c r="A30306" s="101"/>
      <c r="B30306" s="90"/>
      <c r="C30306" s="90"/>
    </row>
    <row r="30307">
      <c r="A30307" s="101"/>
      <c r="B30307" s="90"/>
      <c r="C30307" s="90"/>
    </row>
    <row r="30308">
      <c r="A30308" s="101"/>
      <c r="B30308" s="90"/>
      <c r="C30308" s="90"/>
    </row>
    <row r="30309">
      <c r="A30309" s="101"/>
      <c r="B30309" s="90"/>
      <c r="C30309" s="90"/>
    </row>
    <row r="30310">
      <c r="A30310" s="101"/>
      <c r="B30310" s="90"/>
      <c r="C30310" s="90"/>
    </row>
    <row r="30311">
      <c r="A30311" s="101"/>
      <c r="B30311" s="90"/>
      <c r="C30311" s="90"/>
    </row>
    <row r="30312">
      <c r="A30312" s="101"/>
      <c r="B30312" s="90"/>
      <c r="C30312" s="90"/>
    </row>
    <row r="30313">
      <c r="A30313" s="101"/>
      <c r="B30313" s="90"/>
      <c r="C30313" s="90"/>
    </row>
    <row r="30314">
      <c r="A30314" s="101"/>
      <c r="B30314" s="90"/>
      <c r="C30314" s="90"/>
    </row>
    <row r="30315">
      <c r="A30315" s="101"/>
      <c r="B30315" s="90"/>
      <c r="C30315" s="90"/>
    </row>
    <row r="30316">
      <c r="A30316" s="101"/>
      <c r="B30316" s="90"/>
      <c r="C30316" s="90"/>
    </row>
    <row r="30317">
      <c r="A30317" s="101"/>
      <c r="B30317" s="90"/>
      <c r="C30317" s="90"/>
    </row>
    <row r="30318">
      <c r="A30318" s="101"/>
      <c r="B30318" s="90"/>
      <c r="C30318" s="90"/>
    </row>
    <row r="30319">
      <c r="A30319" s="101"/>
      <c r="B30319" s="90"/>
      <c r="C30319" s="90"/>
    </row>
    <row r="30320">
      <c r="A30320" s="101"/>
      <c r="B30320" s="90"/>
      <c r="C30320" s="90"/>
    </row>
    <row r="30321">
      <c r="A30321" s="101"/>
      <c r="B30321" s="90"/>
      <c r="C30321" s="90"/>
    </row>
    <row r="30322">
      <c r="A30322" s="101"/>
      <c r="B30322" s="90"/>
      <c r="C30322" s="90"/>
    </row>
    <row r="30323">
      <c r="A30323" s="101"/>
      <c r="B30323" s="90"/>
      <c r="C30323" s="90"/>
    </row>
    <row r="30324">
      <c r="A30324" s="101"/>
      <c r="B30324" s="90"/>
      <c r="C30324" s="90"/>
    </row>
    <row r="30325">
      <c r="A30325" s="101"/>
      <c r="B30325" s="90"/>
      <c r="C30325" s="90"/>
    </row>
    <row r="30326">
      <c r="A30326" s="101"/>
      <c r="B30326" s="90"/>
      <c r="C30326" s="90"/>
    </row>
    <row r="30327">
      <c r="A30327" s="101"/>
      <c r="B30327" s="90"/>
      <c r="C30327" s="90"/>
    </row>
    <row r="30328">
      <c r="A30328" s="101"/>
      <c r="B30328" s="90"/>
      <c r="C30328" s="90"/>
    </row>
    <row r="30329">
      <c r="A30329" s="101"/>
      <c r="B30329" s="90"/>
      <c r="C30329" s="90"/>
    </row>
    <row r="30330">
      <c r="A30330" s="101"/>
      <c r="B30330" s="90"/>
      <c r="C30330" s="90"/>
    </row>
    <row r="30331">
      <c r="A30331" s="101"/>
      <c r="B30331" s="90"/>
      <c r="C30331" s="90"/>
    </row>
    <row r="30332">
      <c r="A30332" s="101"/>
      <c r="B30332" s="90"/>
      <c r="C30332" s="90"/>
    </row>
    <row r="30333">
      <c r="A30333" s="101"/>
      <c r="B30333" s="90"/>
      <c r="C30333" s="90"/>
    </row>
    <row r="30334">
      <c r="A30334" s="101"/>
      <c r="B30334" s="90"/>
      <c r="C30334" s="90"/>
    </row>
    <row r="30335">
      <c r="A30335" s="101"/>
      <c r="B30335" s="90"/>
      <c r="C30335" s="90"/>
    </row>
    <row r="30336">
      <c r="A30336" s="101"/>
      <c r="B30336" s="90"/>
      <c r="C30336" s="90"/>
    </row>
    <row r="30337">
      <c r="A30337" s="101"/>
      <c r="B30337" s="90"/>
      <c r="C30337" s="90"/>
    </row>
    <row r="30338">
      <c r="A30338" s="101"/>
      <c r="B30338" s="90"/>
      <c r="C30338" s="90"/>
    </row>
    <row r="30339">
      <c r="A30339" s="101"/>
      <c r="B30339" s="90"/>
      <c r="C30339" s="90"/>
    </row>
    <row r="30340">
      <c r="A30340" s="101"/>
      <c r="B30340" s="90"/>
      <c r="C30340" s="90"/>
    </row>
    <row r="30341">
      <c r="A30341" s="101"/>
      <c r="B30341" s="90"/>
      <c r="C30341" s="90"/>
    </row>
    <row r="30342">
      <c r="A30342" s="101"/>
      <c r="B30342" s="90"/>
      <c r="C30342" s="90"/>
    </row>
    <row r="30343">
      <c r="A30343" s="101"/>
      <c r="B30343" s="90"/>
      <c r="C30343" s="90"/>
    </row>
    <row r="30344">
      <c r="A30344" s="101"/>
      <c r="B30344" s="90"/>
      <c r="C30344" s="90"/>
    </row>
    <row r="30345">
      <c r="A30345" s="101"/>
      <c r="B30345" s="90"/>
      <c r="C30345" s="90"/>
    </row>
    <row r="30346">
      <c r="A30346" s="101"/>
      <c r="B30346" s="90"/>
      <c r="C30346" s="90"/>
    </row>
    <row r="30347">
      <c r="A30347" s="101"/>
      <c r="B30347" s="90"/>
      <c r="C30347" s="90"/>
    </row>
    <row r="30348">
      <c r="A30348" s="101"/>
      <c r="B30348" s="90"/>
      <c r="C30348" s="90"/>
    </row>
    <row r="30349">
      <c r="A30349" s="101"/>
      <c r="B30349" s="90"/>
      <c r="C30349" s="90"/>
    </row>
    <row r="30350">
      <c r="A30350" s="101"/>
      <c r="B30350" s="90"/>
      <c r="C30350" s="90"/>
    </row>
    <row r="30351">
      <c r="A30351" s="101"/>
      <c r="B30351" s="90"/>
      <c r="C30351" s="90"/>
    </row>
    <row r="30352">
      <c r="A30352" s="101"/>
      <c r="B30352" s="90"/>
      <c r="C30352" s="90"/>
    </row>
    <row r="30353">
      <c r="A30353" s="101"/>
      <c r="B30353" s="90"/>
      <c r="C30353" s="90"/>
    </row>
    <row r="30354">
      <c r="A30354" s="101"/>
      <c r="B30354" s="90"/>
      <c r="C30354" s="90"/>
    </row>
    <row r="30355">
      <c r="A30355" s="101"/>
      <c r="B30355" s="90"/>
      <c r="C30355" s="90"/>
    </row>
    <row r="30356">
      <c r="A30356" s="101"/>
      <c r="B30356" s="90"/>
      <c r="C30356" s="90"/>
    </row>
    <row r="30357">
      <c r="A30357" s="101"/>
      <c r="B30357" s="90"/>
      <c r="C30357" s="90"/>
    </row>
    <row r="30358">
      <c r="A30358" s="101"/>
      <c r="B30358" s="90"/>
      <c r="C30358" s="90"/>
    </row>
    <row r="30359">
      <c r="A30359" s="101"/>
      <c r="B30359" s="90"/>
      <c r="C30359" s="90"/>
    </row>
    <row r="30360">
      <c r="A30360" s="101"/>
      <c r="B30360" s="90"/>
      <c r="C30360" s="90"/>
    </row>
    <row r="30361">
      <c r="A30361" s="101"/>
      <c r="B30361" s="90"/>
      <c r="C30361" s="90"/>
    </row>
    <row r="30362">
      <c r="A30362" s="101"/>
      <c r="B30362" s="90"/>
      <c r="C30362" s="90"/>
    </row>
    <row r="30363">
      <c r="A30363" s="101"/>
      <c r="B30363" s="90"/>
      <c r="C30363" s="90"/>
    </row>
    <row r="30364">
      <c r="A30364" s="101"/>
      <c r="B30364" s="90"/>
      <c r="C30364" s="90"/>
    </row>
    <row r="30365">
      <c r="A30365" s="101"/>
      <c r="B30365" s="90"/>
      <c r="C30365" s="90"/>
    </row>
    <row r="30366">
      <c r="A30366" s="101"/>
      <c r="B30366" s="90"/>
      <c r="C30366" s="90"/>
    </row>
    <row r="30367">
      <c r="A30367" s="101"/>
      <c r="B30367" s="90"/>
      <c r="C30367" s="90"/>
    </row>
    <row r="30368">
      <c r="A30368" s="101"/>
      <c r="B30368" s="90"/>
      <c r="C30368" s="90"/>
    </row>
    <row r="30369">
      <c r="A30369" s="101"/>
      <c r="B30369" s="90"/>
      <c r="C30369" s="90"/>
    </row>
    <row r="30370">
      <c r="A30370" s="101"/>
      <c r="B30370" s="90"/>
      <c r="C30370" s="90"/>
    </row>
    <row r="30371">
      <c r="A30371" s="101"/>
      <c r="B30371" s="90"/>
      <c r="C30371" s="90"/>
    </row>
    <row r="30372">
      <c r="A30372" s="101"/>
      <c r="B30372" s="90"/>
      <c r="C30372" s="90"/>
    </row>
    <row r="30373">
      <c r="A30373" s="101"/>
      <c r="B30373" s="90"/>
      <c r="C30373" s="90"/>
    </row>
    <row r="30374">
      <c r="A30374" s="101"/>
      <c r="B30374" s="90"/>
      <c r="C30374" s="90"/>
    </row>
    <row r="30375">
      <c r="A30375" s="101"/>
      <c r="B30375" s="90"/>
      <c r="C30375" s="90"/>
    </row>
    <row r="30376">
      <c r="A30376" s="101"/>
      <c r="B30376" s="90"/>
      <c r="C30376" s="90"/>
    </row>
    <row r="30377">
      <c r="A30377" s="101"/>
      <c r="B30377" s="90"/>
      <c r="C30377" s="90"/>
    </row>
    <row r="30378">
      <c r="A30378" s="101"/>
      <c r="B30378" s="90"/>
      <c r="C30378" s="90"/>
    </row>
    <row r="30379">
      <c r="A30379" s="101"/>
      <c r="B30379" s="90"/>
      <c r="C30379" s="90"/>
    </row>
    <row r="30380">
      <c r="A30380" s="101"/>
      <c r="B30380" s="90"/>
      <c r="C30380" s="90"/>
    </row>
    <row r="30381">
      <c r="A30381" s="101"/>
      <c r="B30381" s="90"/>
      <c r="C30381" s="90"/>
    </row>
    <row r="30382">
      <c r="A30382" s="101"/>
      <c r="B30382" s="90"/>
      <c r="C30382" s="90"/>
    </row>
    <row r="30383">
      <c r="A30383" s="101"/>
      <c r="B30383" s="90"/>
      <c r="C30383" s="90"/>
    </row>
    <row r="30384">
      <c r="A30384" s="101"/>
      <c r="B30384" s="90"/>
      <c r="C30384" s="90"/>
    </row>
    <row r="30385">
      <c r="A30385" s="101"/>
      <c r="B30385" s="90"/>
      <c r="C30385" s="90"/>
    </row>
    <row r="30386">
      <c r="A30386" s="101"/>
      <c r="B30386" s="90"/>
      <c r="C30386" s="90"/>
    </row>
    <row r="30387">
      <c r="A30387" s="101"/>
      <c r="B30387" s="90"/>
      <c r="C30387" s="90"/>
    </row>
    <row r="30388">
      <c r="A30388" s="101"/>
      <c r="B30388" s="90"/>
      <c r="C30388" s="90"/>
    </row>
    <row r="30389">
      <c r="A30389" s="101"/>
      <c r="B30389" s="90"/>
      <c r="C30389" s="90"/>
    </row>
    <row r="30390">
      <c r="A30390" s="101"/>
      <c r="B30390" s="90"/>
      <c r="C30390" s="90"/>
    </row>
    <row r="30391">
      <c r="A30391" s="101"/>
      <c r="B30391" s="90"/>
      <c r="C30391" s="90"/>
    </row>
    <row r="30392">
      <c r="A30392" s="101"/>
      <c r="B30392" s="90"/>
      <c r="C30392" s="90"/>
    </row>
    <row r="30393">
      <c r="A30393" s="101"/>
      <c r="B30393" s="90"/>
      <c r="C30393" s="90"/>
    </row>
    <row r="30394">
      <c r="A30394" s="101"/>
      <c r="B30394" s="90"/>
      <c r="C30394" s="90"/>
    </row>
    <row r="30395">
      <c r="A30395" s="101"/>
      <c r="B30395" s="90"/>
      <c r="C30395" s="90"/>
    </row>
    <row r="30396">
      <c r="A30396" s="101"/>
      <c r="B30396" s="90"/>
      <c r="C30396" s="90"/>
    </row>
    <row r="30397">
      <c r="A30397" s="101"/>
      <c r="B30397" s="90"/>
      <c r="C30397" s="90"/>
    </row>
    <row r="30398">
      <c r="A30398" s="101"/>
      <c r="B30398" s="90"/>
      <c r="C30398" s="90"/>
    </row>
    <row r="30399">
      <c r="A30399" s="101"/>
      <c r="B30399" s="90"/>
      <c r="C30399" s="90"/>
    </row>
    <row r="30400">
      <c r="A30400" s="101"/>
      <c r="B30400" s="90"/>
      <c r="C30400" s="90"/>
    </row>
    <row r="30401">
      <c r="A30401" s="101"/>
      <c r="B30401" s="90"/>
      <c r="C30401" s="90"/>
    </row>
    <row r="30402">
      <c r="A30402" s="101"/>
      <c r="B30402" s="90"/>
      <c r="C30402" s="90"/>
    </row>
    <row r="30403">
      <c r="A30403" s="101"/>
      <c r="B30403" s="90"/>
      <c r="C30403" s="90"/>
    </row>
    <row r="30404">
      <c r="A30404" s="101"/>
      <c r="B30404" s="90"/>
      <c r="C30404" s="90"/>
    </row>
    <row r="30405">
      <c r="A30405" s="101"/>
      <c r="B30405" s="90"/>
      <c r="C30405" s="90"/>
    </row>
    <row r="30406">
      <c r="A30406" s="101"/>
      <c r="B30406" s="90"/>
      <c r="C30406" s="90"/>
    </row>
    <row r="30407">
      <c r="A30407" s="101"/>
      <c r="B30407" s="90"/>
      <c r="C30407" s="90"/>
    </row>
    <row r="30408">
      <c r="A30408" s="101"/>
      <c r="B30408" s="90"/>
      <c r="C30408" s="90"/>
    </row>
    <row r="30409">
      <c r="A30409" s="101"/>
      <c r="B30409" s="90"/>
      <c r="C30409" s="90"/>
    </row>
    <row r="30410">
      <c r="A30410" s="101"/>
      <c r="B30410" s="90"/>
      <c r="C30410" s="90"/>
    </row>
    <row r="30411">
      <c r="A30411" s="101"/>
      <c r="B30411" s="90"/>
      <c r="C30411" s="90"/>
    </row>
    <row r="30412">
      <c r="A30412" s="101"/>
      <c r="B30412" s="90"/>
      <c r="C30412" s="90"/>
    </row>
    <row r="30413">
      <c r="A30413" s="101"/>
      <c r="B30413" s="90"/>
      <c r="C30413" s="90"/>
    </row>
    <row r="30414">
      <c r="A30414" s="101"/>
      <c r="B30414" s="90"/>
      <c r="C30414" s="90"/>
    </row>
    <row r="30415">
      <c r="A30415" s="101"/>
      <c r="B30415" s="90"/>
      <c r="C30415" s="90"/>
    </row>
    <row r="30416">
      <c r="A30416" s="101"/>
      <c r="B30416" s="90"/>
      <c r="C30416" s="90"/>
    </row>
    <row r="30417">
      <c r="A30417" s="101"/>
      <c r="B30417" s="90"/>
      <c r="C30417" s="90"/>
    </row>
    <row r="30418">
      <c r="A30418" s="101"/>
      <c r="B30418" s="90"/>
      <c r="C30418" s="90"/>
    </row>
    <row r="30419">
      <c r="A30419" s="101"/>
      <c r="B30419" s="90"/>
      <c r="C30419" s="90"/>
    </row>
    <row r="30420">
      <c r="A30420" s="101"/>
      <c r="B30420" s="90"/>
      <c r="C30420" s="90"/>
    </row>
    <row r="30421">
      <c r="A30421" s="101"/>
      <c r="B30421" s="90"/>
      <c r="C30421" s="90"/>
    </row>
    <row r="30422">
      <c r="A30422" s="101"/>
      <c r="B30422" s="90"/>
      <c r="C30422" s="90"/>
    </row>
    <row r="30423">
      <c r="A30423" s="101"/>
      <c r="B30423" s="90"/>
      <c r="C30423" s="90"/>
    </row>
    <row r="30424">
      <c r="A30424" s="101"/>
      <c r="B30424" s="90"/>
      <c r="C30424" s="90"/>
    </row>
    <row r="30425">
      <c r="A30425" s="101"/>
      <c r="B30425" s="90"/>
      <c r="C30425" s="90"/>
    </row>
    <row r="30426">
      <c r="A30426" s="101"/>
      <c r="B30426" s="90"/>
      <c r="C30426" s="90"/>
    </row>
    <row r="30427">
      <c r="A30427" s="101"/>
      <c r="B30427" s="90"/>
      <c r="C30427" s="90"/>
    </row>
    <row r="30428">
      <c r="A30428" s="101"/>
      <c r="B30428" s="90"/>
      <c r="C30428" s="90"/>
    </row>
    <row r="30429">
      <c r="A30429" s="101"/>
      <c r="B30429" s="90"/>
      <c r="C30429" s="90"/>
    </row>
    <row r="30430">
      <c r="A30430" s="101"/>
      <c r="B30430" s="90"/>
      <c r="C30430" s="90"/>
    </row>
    <row r="30431">
      <c r="A30431" s="101"/>
      <c r="B30431" s="90"/>
      <c r="C30431" s="90"/>
    </row>
    <row r="30432">
      <c r="A30432" s="101"/>
      <c r="B30432" s="90"/>
      <c r="C30432" s="90"/>
    </row>
    <row r="30433">
      <c r="A30433" s="101"/>
      <c r="B30433" s="90"/>
      <c r="C30433" s="90"/>
    </row>
    <row r="30434">
      <c r="A30434" s="101"/>
      <c r="B30434" s="90"/>
      <c r="C30434" s="90"/>
    </row>
    <row r="30435">
      <c r="A30435" s="101"/>
      <c r="B30435" s="90"/>
      <c r="C30435" s="90"/>
    </row>
    <row r="30436">
      <c r="A30436" s="101"/>
      <c r="B30436" s="90"/>
      <c r="C30436" s="90"/>
    </row>
    <row r="30437">
      <c r="A30437" s="101"/>
      <c r="B30437" s="90"/>
      <c r="C30437" s="90"/>
    </row>
    <row r="30438">
      <c r="A30438" s="101"/>
      <c r="B30438" s="90"/>
      <c r="C30438" s="90"/>
    </row>
    <row r="30439">
      <c r="A30439" s="101"/>
      <c r="B30439" s="90"/>
      <c r="C30439" s="90"/>
    </row>
    <row r="30440">
      <c r="A30440" s="101"/>
      <c r="B30440" s="90"/>
      <c r="C30440" s="90"/>
    </row>
    <row r="30441">
      <c r="A30441" s="101"/>
      <c r="B30441" s="90"/>
      <c r="C30441" s="90"/>
    </row>
    <row r="30442">
      <c r="A30442" s="101"/>
      <c r="B30442" s="90"/>
      <c r="C30442" s="90"/>
    </row>
    <row r="30443">
      <c r="A30443" s="101"/>
      <c r="B30443" s="90"/>
      <c r="C30443" s="90"/>
    </row>
    <row r="30444">
      <c r="A30444" s="101"/>
      <c r="B30444" s="90"/>
      <c r="C30444" s="90"/>
    </row>
    <row r="30445">
      <c r="A30445" s="101"/>
      <c r="B30445" s="90"/>
      <c r="C30445" s="90"/>
    </row>
    <row r="30446">
      <c r="A30446" s="101"/>
      <c r="B30446" s="90"/>
      <c r="C30446" s="90"/>
    </row>
    <row r="30447">
      <c r="A30447" s="101"/>
      <c r="B30447" s="90"/>
      <c r="C30447" s="90"/>
    </row>
    <row r="30448">
      <c r="A30448" s="101"/>
      <c r="B30448" s="90"/>
      <c r="C30448" s="90"/>
    </row>
    <row r="30449">
      <c r="A30449" s="101"/>
      <c r="B30449" s="90"/>
      <c r="C30449" s="90"/>
    </row>
    <row r="30450">
      <c r="A30450" s="101"/>
      <c r="B30450" s="90"/>
      <c r="C30450" s="90"/>
    </row>
    <row r="30451">
      <c r="A30451" s="101"/>
      <c r="B30451" s="90"/>
      <c r="C30451" s="90"/>
    </row>
    <row r="30452">
      <c r="A30452" s="101"/>
      <c r="B30452" s="90"/>
      <c r="C30452" s="90"/>
    </row>
    <row r="30453">
      <c r="A30453" s="101"/>
      <c r="B30453" s="90"/>
      <c r="C30453" s="90"/>
    </row>
    <row r="30454">
      <c r="A30454" s="101"/>
      <c r="B30454" s="90"/>
      <c r="C30454" s="90"/>
    </row>
    <row r="30455">
      <c r="A30455" s="101"/>
      <c r="B30455" s="90"/>
      <c r="C30455" s="90"/>
    </row>
    <row r="30456">
      <c r="A30456" s="101"/>
      <c r="B30456" s="90"/>
      <c r="C30456" s="90"/>
    </row>
    <row r="30457">
      <c r="A30457" s="101"/>
      <c r="B30457" s="90"/>
      <c r="C30457" s="90"/>
    </row>
    <row r="30458">
      <c r="A30458" s="101"/>
      <c r="B30458" s="90"/>
      <c r="C30458" s="90"/>
    </row>
    <row r="30459">
      <c r="A30459" s="101"/>
      <c r="B30459" s="90"/>
      <c r="C30459" s="90"/>
    </row>
    <row r="30460">
      <c r="A30460" s="101"/>
      <c r="B30460" s="90"/>
      <c r="C30460" s="90"/>
    </row>
    <row r="30461">
      <c r="A30461" s="101"/>
      <c r="B30461" s="90"/>
      <c r="C30461" s="90"/>
    </row>
    <row r="30462">
      <c r="A30462" s="101"/>
      <c r="B30462" s="90"/>
      <c r="C30462" s="90"/>
    </row>
    <row r="30463">
      <c r="A30463" s="101"/>
      <c r="B30463" s="90"/>
      <c r="C30463" s="90"/>
    </row>
    <row r="30464">
      <c r="A30464" s="101"/>
      <c r="B30464" s="90"/>
      <c r="C30464" s="90"/>
    </row>
    <row r="30465">
      <c r="A30465" s="101"/>
      <c r="B30465" s="90"/>
      <c r="C30465" s="90"/>
    </row>
    <row r="30466">
      <c r="A30466" s="101"/>
      <c r="B30466" s="90"/>
      <c r="C30466" s="90"/>
    </row>
    <row r="30467">
      <c r="A30467" s="101"/>
      <c r="B30467" s="90"/>
      <c r="C30467" s="90"/>
    </row>
    <row r="30468">
      <c r="A30468" s="101"/>
      <c r="B30468" s="90"/>
      <c r="C30468" s="90"/>
    </row>
    <row r="30469">
      <c r="A30469" s="101"/>
      <c r="B30469" s="90"/>
      <c r="C30469" s="90"/>
    </row>
    <row r="30470">
      <c r="A30470" s="101"/>
      <c r="B30470" s="90"/>
      <c r="C30470" s="90"/>
    </row>
    <row r="30471">
      <c r="A30471" s="101"/>
      <c r="B30471" s="90"/>
      <c r="C30471" s="90"/>
    </row>
    <row r="30472">
      <c r="A30472" s="101"/>
      <c r="B30472" s="90"/>
      <c r="C30472" s="90"/>
    </row>
    <row r="30473">
      <c r="A30473" s="101"/>
      <c r="B30473" s="90"/>
      <c r="C30473" s="90"/>
    </row>
    <row r="30474">
      <c r="A30474" s="101"/>
      <c r="B30474" s="90"/>
      <c r="C30474" s="90"/>
    </row>
    <row r="30475">
      <c r="A30475" s="101"/>
      <c r="B30475" s="90"/>
      <c r="C30475" s="90"/>
    </row>
    <row r="30476">
      <c r="A30476" s="101"/>
      <c r="B30476" s="90"/>
      <c r="C30476" s="90"/>
    </row>
    <row r="30477">
      <c r="A30477" s="101"/>
      <c r="B30477" s="90"/>
      <c r="C30477" s="90"/>
    </row>
    <row r="30478">
      <c r="A30478" s="101"/>
      <c r="B30478" s="90"/>
      <c r="C30478" s="90"/>
    </row>
    <row r="30479">
      <c r="A30479" s="101"/>
      <c r="B30479" s="90"/>
      <c r="C30479" s="90"/>
    </row>
    <row r="30480">
      <c r="A30480" s="101"/>
      <c r="B30480" s="90"/>
      <c r="C30480" s="90"/>
    </row>
    <row r="30481">
      <c r="A30481" s="101"/>
      <c r="B30481" s="90"/>
      <c r="C30481" s="90"/>
    </row>
    <row r="30482">
      <c r="A30482" s="101"/>
      <c r="B30482" s="90"/>
      <c r="C30482" s="90"/>
    </row>
    <row r="30483">
      <c r="A30483" s="101"/>
      <c r="B30483" s="90"/>
      <c r="C30483" s="90"/>
    </row>
    <row r="30484">
      <c r="A30484" s="101"/>
      <c r="B30484" s="90"/>
      <c r="C30484" s="90"/>
    </row>
    <row r="30485">
      <c r="A30485" s="101"/>
      <c r="B30485" s="90"/>
      <c r="C30485" s="90"/>
    </row>
    <row r="30486">
      <c r="A30486" s="101"/>
      <c r="B30486" s="90"/>
      <c r="C30486" s="90"/>
    </row>
    <row r="30487">
      <c r="A30487" s="101"/>
      <c r="B30487" s="90"/>
      <c r="C30487" s="90"/>
    </row>
    <row r="30488">
      <c r="A30488" s="101"/>
      <c r="B30488" s="90"/>
      <c r="C30488" s="90"/>
    </row>
    <row r="30489">
      <c r="A30489" s="101"/>
      <c r="B30489" s="90"/>
      <c r="C30489" s="90"/>
    </row>
    <row r="30490">
      <c r="A30490" s="101"/>
      <c r="B30490" s="90"/>
      <c r="C30490" s="90"/>
    </row>
    <row r="30491">
      <c r="A30491" s="101"/>
      <c r="B30491" s="90"/>
      <c r="C30491" s="90"/>
    </row>
    <row r="30492">
      <c r="A30492" s="101"/>
      <c r="B30492" s="90"/>
      <c r="C30492" s="90"/>
    </row>
    <row r="30493">
      <c r="A30493" s="101"/>
      <c r="B30493" s="90"/>
      <c r="C30493" s="90"/>
    </row>
    <row r="30494">
      <c r="A30494" s="101"/>
      <c r="B30494" s="90"/>
      <c r="C30494" s="90"/>
    </row>
    <row r="30495">
      <c r="A30495" s="101"/>
      <c r="B30495" s="90"/>
      <c r="C30495" s="90"/>
    </row>
    <row r="30496">
      <c r="A30496" s="101"/>
      <c r="B30496" s="90"/>
      <c r="C30496" s="90"/>
    </row>
    <row r="30497">
      <c r="A30497" s="101"/>
      <c r="B30497" s="90"/>
      <c r="C30497" s="90"/>
    </row>
    <row r="30498">
      <c r="A30498" s="101"/>
      <c r="B30498" s="90"/>
      <c r="C30498" s="90"/>
    </row>
    <row r="30499">
      <c r="A30499" s="101"/>
      <c r="B30499" s="90"/>
      <c r="C30499" s="90"/>
    </row>
    <row r="30500">
      <c r="A30500" s="101"/>
      <c r="B30500" s="90"/>
      <c r="C30500" s="90"/>
    </row>
    <row r="30501">
      <c r="A30501" s="101"/>
      <c r="B30501" s="90"/>
      <c r="C30501" s="90"/>
    </row>
    <row r="30502">
      <c r="A30502" s="101"/>
      <c r="B30502" s="90"/>
      <c r="C30502" s="90"/>
    </row>
    <row r="30503">
      <c r="A30503" s="101"/>
      <c r="B30503" s="90"/>
      <c r="C30503" s="90"/>
    </row>
    <row r="30504">
      <c r="A30504" s="101"/>
      <c r="B30504" s="90"/>
      <c r="C30504" s="90"/>
    </row>
    <row r="30505">
      <c r="A30505" s="101"/>
      <c r="B30505" s="90"/>
      <c r="C30505" s="90"/>
    </row>
    <row r="30506">
      <c r="A30506" s="101"/>
      <c r="B30506" s="90"/>
      <c r="C30506" s="90"/>
    </row>
    <row r="30507">
      <c r="A30507" s="101"/>
      <c r="B30507" s="90"/>
      <c r="C30507" s="90"/>
    </row>
    <row r="30508">
      <c r="A30508" s="101"/>
      <c r="B30508" s="90"/>
      <c r="C30508" s="90"/>
    </row>
    <row r="30509">
      <c r="A30509" s="101"/>
      <c r="B30509" s="90"/>
      <c r="C30509" s="90"/>
    </row>
    <row r="30510">
      <c r="A30510" s="101"/>
      <c r="B30510" s="90"/>
      <c r="C30510" s="90"/>
    </row>
    <row r="30511">
      <c r="A30511" s="101"/>
      <c r="B30511" s="90"/>
      <c r="C30511" s="90"/>
    </row>
    <row r="30512">
      <c r="A30512" s="101"/>
      <c r="B30512" s="90"/>
      <c r="C30512" s="90"/>
    </row>
    <row r="30513">
      <c r="A30513" s="101"/>
      <c r="B30513" s="90"/>
      <c r="C30513" s="90"/>
    </row>
    <row r="30514">
      <c r="A30514" s="101"/>
      <c r="B30514" s="90"/>
      <c r="C30514" s="90"/>
    </row>
    <row r="30515">
      <c r="A30515" s="101"/>
      <c r="B30515" s="90"/>
      <c r="C30515" s="90"/>
    </row>
    <row r="30516">
      <c r="A30516" s="101"/>
      <c r="B30516" s="90"/>
      <c r="C30516" s="90"/>
    </row>
    <row r="30517">
      <c r="A30517" s="101"/>
      <c r="B30517" s="90"/>
      <c r="C30517" s="90"/>
    </row>
    <row r="30518">
      <c r="A30518" s="101"/>
      <c r="B30518" s="90"/>
      <c r="C30518" s="90"/>
    </row>
    <row r="30519">
      <c r="A30519" s="101"/>
      <c r="B30519" s="90"/>
      <c r="C30519" s="90"/>
    </row>
    <row r="30520">
      <c r="A30520" s="101"/>
      <c r="B30520" s="90"/>
      <c r="C30520" s="90"/>
    </row>
    <row r="30521">
      <c r="A30521" s="101"/>
      <c r="B30521" s="90"/>
      <c r="C30521" s="90"/>
    </row>
    <row r="30522">
      <c r="A30522" s="101"/>
      <c r="B30522" s="90"/>
      <c r="C30522" s="90"/>
    </row>
    <row r="30523">
      <c r="A30523" s="101"/>
      <c r="B30523" s="90"/>
      <c r="C30523" s="90"/>
    </row>
    <row r="30524">
      <c r="A30524" s="101"/>
      <c r="B30524" s="90"/>
      <c r="C30524" s="90"/>
    </row>
    <row r="30525">
      <c r="A30525" s="101"/>
      <c r="B30525" s="90"/>
      <c r="C30525" s="90"/>
    </row>
    <row r="30526">
      <c r="A30526" s="101"/>
      <c r="B30526" s="90"/>
      <c r="C30526" s="90"/>
    </row>
    <row r="30527">
      <c r="A30527" s="101"/>
      <c r="B30527" s="90"/>
      <c r="C30527" s="90"/>
    </row>
    <row r="30528">
      <c r="A30528" s="101"/>
      <c r="B30528" s="90"/>
      <c r="C30528" s="90"/>
    </row>
    <row r="30529">
      <c r="A30529" s="101"/>
      <c r="B30529" s="90"/>
      <c r="C30529" s="90"/>
    </row>
    <row r="30530">
      <c r="A30530" s="101"/>
      <c r="B30530" s="90"/>
      <c r="C30530" s="90"/>
    </row>
    <row r="30531">
      <c r="A30531" s="101"/>
      <c r="B30531" s="90"/>
      <c r="C30531" s="90"/>
    </row>
    <row r="30532">
      <c r="A30532" s="101"/>
      <c r="B30532" s="90"/>
      <c r="C30532" s="90"/>
    </row>
    <row r="30533">
      <c r="A30533" s="101"/>
      <c r="B30533" s="90"/>
      <c r="C30533" s="90"/>
    </row>
    <row r="30534">
      <c r="A30534" s="101"/>
      <c r="B30534" s="90"/>
      <c r="C30534" s="90"/>
    </row>
    <row r="30535">
      <c r="A30535" s="101"/>
      <c r="B30535" s="90"/>
      <c r="C30535" s="90"/>
    </row>
    <row r="30536">
      <c r="A30536" s="101"/>
      <c r="B30536" s="90"/>
      <c r="C30536" s="90"/>
    </row>
    <row r="30537">
      <c r="A30537" s="101"/>
      <c r="B30537" s="90"/>
      <c r="C30537" s="90"/>
    </row>
    <row r="30538">
      <c r="A30538" s="101"/>
      <c r="B30538" s="90"/>
      <c r="C30538" s="90"/>
    </row>
    <row r="30539">
      <c r="A30539" s="101"/>
      <c r="B30539" s="90"/>
      <c r="C30539" s="90"/>
    </row>
    <row r="30540">
      <c r="A30540" s="101"/>
      <c r="B30540" s="90"/>
      <c r="C30540" s="90"/>
    </row>
    <row r="30541">
      <c r="A30541" s="101"/>
      <c r="B30541" s="90"/>
      <c r="C30541" s="90"/>
    </row>
    <row r="30542">
      <c r="A30542" s="101"/>
      <c r="B30542" s="90"/>
      <c r="C30542" s="90"/>
    </row>
    <row r="30543">
      <c r="A30543" s="101"/>
      <c r="B30543" s="90"/>
      <c r="C30543" s="90"/>
    </row>
    <row r="30544">
      <c r="A30544" s="101"/>
      <c r="B30544" s="90"/>
      <c r="C30544" s="90"/>
    </row>
    <row r="30545">
      <c r="A30545" s="101"/>
      <c r="B30545" s="90"/>
      <c r="C30545" s="90"/>
    </row>
    <row r="30546">
      <c r="A30546" s="101"/>
      <c r="B30546" s="90"/>
      <c r="C30546" s="90"/>
    </row>
    <row r="30547">
      <c r="A30547" s="101"/>
      <c r="B30547" s="90"/>
      <c r="C30547" s="90"/>
    </row>
    <row r="30548">
      <c r="A30548" s="101"/>
      <c r="B30548" s="90"/>
      <c r="C30548" s="90"/>
    </row>
    <row r="30549">
      <c r="A30549" s="101"/>
      <c r="B30549" s="90"/>
      <c r="C30549" s="90"/>
    </row>
    <row r="30550">
      <c r="A30550" s="101"/>
      <c r="B30550" s="90"/>
      <c r="C30550" s="90"/>
    </row>
    <row r="30551">
      <c r="A30551" s="101"/>
      <c r="B30551" s="90"/>
      <c r="C30551" s="90"/>
    </row>
    <row r="30552">
      <c r="A30552" s="101"/>
      <c r="B30552" s="90"/>
      <c r="C30552" s="90"/>
    </row>
    <row r="30553">
      <c r="A30553" s="101"/>
      <c r="B30553" s="90"/>
      <c r="C30553" s="90"/>
    </row>
    <row r="30554">
      <c r="A30554" s="101"/>
      <c r="B30554" s="90"/>
      <c r="C30554" s="90"/>
    </row>
    <row r="30555">
      <c r="A30555" s="101"/>
      <c r="B30555" s="90"/>
      <c r="C30555" s="90"/>
    </row>
    <row r="30556">
      <c r="A30556" s="101"/>
      <c r="B30556" s="90"/>
      <c r="C30556" s="90"/>
    </row>
    <row r="30557">
      <c r="A30557" s="101"/>
      <c r="B30557" s="90"/>
      <c r="C30557" s="90"/>
    </row>
    <row r="30558">
      <c r="A30558" s="101"/>
      <c r="B30558" s="90"/>
      <c r="C30558" s="90"/>
    </row>
    <row r="30559">
      <c r="A30559" s="101"/>
      <c r="B30559" s="90"/>
      <c r="C30559" s="90"/>
    </row>
    <row r="30560">
      <c r="A30560" s="101"/>
      <c r="B30560" s="90"/>
      <c r="C30560" s="90"/>
    </row>
    <row r="30561">
      <c r="A30561" s="101"/>
      <c r="B30561" s="90"/>
      <c r="C30561" s="90"/>
    </row>
    <row r="30562">
      <c r="A30562" s="101"/>
      <c r="B30562" s="90"/>
      <c r="C30562" s="90"/>
    </row>
    <row r="30563">
      <c r="A30563" s="101"/>
      <c r="B30563" s="90"/>
      <c r="C30563" s="90"/>
    </row>
    <row r="30564">
      <c r="A30564" s="101"/>
      <c r="B30564" s="90"/>
      <c r="C30564" s="90"/>
    </row>
    <row r="30565">
      <c r="A30565" s="101"/>
      <c r="B30565" s="90"/>
      <c r="C30565" s="90"/>
    </row>
    <row r="30566">
      <c r="A30566" s="101"/>
      <c r="B30566" s="90"/>
      <c r="C30566" s="90"/>
    </row>
    <row r="30567">
      <c r="A30567" s="101"/>
      <c r="B30567" s="90"/>
      <c r="C30567" s="90"/>
    </row>
    <row r="30568">
      <c r="A30568" s="101"/>
      <c r="B30568" s="90"/>
      <c r="C30568" s="90"/>
    </row>
    <row r="30569">
      <c r="A30569" s="101"/>
      <c r="B30569" s="90"/>
      <c r="C30569" s="90"/>
    </row>
    <row r="30570">
      <c r="A30570" s="101"/>
      <c r="B30570" s="90"/>
      <c r="C30570" s="90"/>
    </row>
    <row r="30571">
      <c r="A30571" s="101"/>
      <c r="B30571" s="90"/>
      <c r="C30571" s="90"/>
    </row>
    <row r="30572">
      <c r="A30572" s="101"/>
      <c r="B30572" s="90"/>
      <c r="C30572" s="90"/>
    </row>
    <row r="30573">
      <c r="A30573" s="101"/>
      <c r="B30573" s="90"/>
      <c r="C30573" s="90"/>
    </row>
    <row r="30574">
      <c r="A30574" s="101"/>
      <c r="B30574" s="90"/>
      <c r="C30574" s="90"/>
    </row>
    <row r="30575">
      <c r="A30575" s="101"/>
      <c r="B30575" s="90"/>
      <c r="C30575" s="90"/>
    </row>
    <row r="30576">
      <c r="A30576" s="101"/>
      <c r="B30576" s="90"/>
      <c r="C30576" s="90"/>
    </row>
    <row r="30577">
      <c r="A30577" s="101"/>
      <c r="B30577" s="90"/>
      <c r="C30577" s="90"/>
    </row>
    <row r="30578">
      <c r="A30578" s="101"/>
      <c r="B30578" s="90"/>
      <c r="C30578" s="90"/>
    </row>
    <row r="30579">
      <c r="A30579" s="101"/>
      <c r="B30579" s="90"/>
      <c r="C30579" s="90"/>
    </row>
    <row r="30580">
      <c r="A30580" s="101"/>
      <c r="B30580" s="90"/>
      <c r="C30580" s="90"/>
    </row>
    <row r="30581">
      <c r="A30581" s="101"/>
      <c r="B30581" s="90"/>
      <c r="C30581" s="90"/>
    </row>
    <row r="30582">
      <c r="A30582" s="101"/>
      <c r="B30582" s="90"/>
      <c r="C30582" s="90"/>
    </row>
    <row r="30583">
      <c r="A30583" s="101"/>
      <c r="B30583" s="90"/>
      <c r="C30583" s="90"/>
    </row>
    <row r="30584">
      <c r="A30584" s="101"/>
      <c r="B30584" s="90"/>
      <c r="C30584" s="90"/>
    </row>
    <row r="30585">
      <c r="A30585" s="101"/>
      <c r="B30585" s="90"/>
      <c r="C30585" s="90"/>
    </row>
    <row r="30586">
      <c r="A30586" s="101"/>
      <c r="B30586" s="90"/>
      <c r="C30586" s="90"/>
    </row>
    <row r="30587">
      <c r="A30587" s="101"/>
      <c r="B30587" s="90"/>
      <c r="C30587" s="90"/>
    </row>
    <row r="30588">
      <c r="A30588" s="101"/>
      <c r="B30588" s="90"/>
      <c r="C30588" s="90"/>
    </row>
    <row r="30589">
      <c r="A30589" s="101"/>
      <c r="B30589" s="90"/>
      <c r="C30589" s="90"/>
    </row>
    <row r="30590">
      <c r="A30590" s="101"/>
      <c r="B30590" s="90"/>
      <c r="C30590" s="90"/>
    </row>
    <row r="30591">
      <c r="A30591" s="101"/>
      <c r="B30591" s="90"/>
      <c r="C30591" s="90"/>
    </row>
    <row r="30592">
      <c r="A30592" s="101"/>
      <c r="B30592" s="90"/>
      <c r="C30592" s="90"/>
    </row>
    <row r="30593">
      <c r="A30593" s="101"/>
      <c r="B30593" s="90"/>
      <c r="C30593" s="90"/>
    </row>
    <row r="30594">
      <c r="A30594" s="101"/>
      <c r="B30594" s="90"/>
      <c r="C30594" s="90"/>
    </row>
    <row r="30595">
      <c r="A30595" s="101"/>
      <c r="B30595" s="90"/>
      <c r="C30595" s="90"/>
    </row>
    <row r="30596">
      <c r="A30596" s="101"/>
      <c r="B30596" s="90"/>
      <c r="C30596" s="90"/>
    </row>
    <row r="30597">
      <c r="A30597" s="101"/>
      <c r="B30597" s="90"/>
      <c r="C30597" s="90"/>
    </row>
    <row r="30598">
      <c r="A30598" s="101"/>
      <c r="B30598" s="90"/>
      <c r="C30598" s="90"/>
    </row>
    <row r="30599">
      <c r="A30599" s="101"/>
      <c r="B30599" s="90"/>
      <c r="C30599" s="90"/>
    </row>
    <row r="30600">
      <c r="A30600" s="101"/>
      <c r="B30600" s="90"/>
      <c r="C30600" s="90"/>
    </row>
    <row r="30601">
      <c r="A30601" s="101"/>
      <c r="B30601" s="90"/>
      <c r="C30601" s="90"/>
    </row>
    <row r="30602">
      <c r="A30602" s="101"/>
      <c r="B30602" s="90"/>
      <c r="C30602" s="90"/>
    </row>
    <row r="30603">
      <c r="A30603" s="101"/>
      <c r="B30603" s="90"/>
      <c r="C30603" s="90"/>
    </row>
    <row r="30604">
      <c r="A30604" s="101"/>
      <c r="B30604" s="90"/>
      <c r="C30604" s="90"/>
    </row>
    <row r="30605">
      <c r="A30605" s="101"/>
      <c r="B30605" s="90"/>
      <c r="C30605" s="90"/>
    </row>
    <row r="30606">
      <c r="A30606" s="101"/>
      <c r="B30606" s="90"/>
      <c r="C30606" s="90"/>
    </row>
    <row r="30607">
      <c r="A30607" s="101"/>
      <c r="B30607" s="90"/>
      <c r="C30607" s="90"/>
    </row>
    <row r="30608">
      <c r="A30608" s="101"/>
      <c r="B30608" s="90"/>
      <c r="C30608" s="90"/>
    </row>
    <row r="30609">
      <c r="A30609" s="101"/>
      <c r="B30609" s="90"/>
      <c r="C30609" s="90"/>
    </row>
    <row r="30610">
      <c r="A30610" s="101"/>
      <c r="B30610" s="90"/>
      <c r="C30610" s="90"/>
    </row>
    <row r="30611">
      <c r="A30611" s="101"/>
      <c r="B30611" s="90"/>
      <c r="C30611" s="90"/>
    </row>
    <row r="30612">
      <c r="A30612" s="101"/>
      <c r="B30612" s="90"/>
      <c r="C30612" s="90"/>
    </row>
    <row r="30613">
      <c r="A30613" s="101"/>
      <c r="B30613" s="90"/>
      <c r="C30613" s="90"/>
    </row>
    <row r="30614">
      <c r="A30614" s="101"/>
      <c r="B30614" s="90"/>
      <c r="C30614" s="90"/>
    </row>
    <row r="30615">
      <c r="A30615" s="101"/>
      <c r="B30615" s="90"/>
      <c r="C30615" s="90"/>
    </row>
    <row r="30616">
      <c r="A30616" s="101"/>
      <c r="B30616" s="90"/>
      <c r="C30616" s="90"/>
    </row>
    <row r="30617">
      <c r="A30617" s="101"/>
      <c r="B30617" s="90"/>
      <c r="C30617" s="90"/>
    </row>
    <row r="30618">
      <c r="A30618" s="101"/>
      <c r="B30618" s="90"/>
      <c r="C30618" s="90"/>
    </row>
    <row r="30619">
      <c r="A30619" s="101"/>
      <c r="B30619" s="90"/>
      <c r="C30619" s="90"/>
    </row>
    <row r="30620">
      <c r="A30620" s="101"/>
      <c r="B30620" s="90"/>
      <c r="C30620" s="90"/>
    </row>
    <row r="30621">
      <c r="A30621" s="101"/>
      <c r="B30621" s="90"/>
      <c r="C30621" s="90"/>
    </row>
    <row r="30622">
      <c r="A30622" s="101"/>
      <c r="B30622" s="90"/>
      <c r="C30622" s="90"/>
    </row>
    <row r="30623">
      <c r="A30623" s="101"/>
      <c r="B30623" s="90"/>
      <c r="C30623" s="90"/>
    </row>
    <row r="30624">
      <c r="A30624" s="101"/>
      <c r="B30624" s="90"/>
      <c r="C30624" s="90"/>
    </row>
    <row r="30625">
      <c r="A30625" s="101"/>
      <c r="B30625" s="90"/>
      <c r="C30625" s="90"/>
    </row>
    <row r="30626">
      <c r="A30626" s="101"/>
      <c r="B30626" s="90"/>
      <c r="C30626" s="90"/>
    </row>
    <row r="30627">
      <c r="A30627" s="101"/>
      <c r="B30627" s="90"/>
      <c r="C30627" s="90"/>
    </row>
    <row r="30628">
      <c r="A30628" s="101"/>
      <c r="B30628" s="90"/>
      <c r="C30628" s="90"/>
    </row>
    <row r="30629">
      <c r="A30629" s="101"/>
      <c r="B30629" s="90"/>
      <c r="C30629" s="90"/>
    </row>
    <row r="30630">
      <c r="A30630" s="101"/>
      <c r="B30630" s="90"/>
      <c r="C30630" s="90"/>
    </row>
    <row r="30631">
      <c r="A30631" s="101"/>
      <c r="B30631" s="90"/>
      <c r="C30631" s="90"/>
    </row>
    <row r="30632">
      <c r="A30632" s="101"/>
      <c r="B30632" s="90"/>
      <c r="C30632" s="90"/>
    </row>
    <row r="30633">
      <c r="A30633" s="101"/>
      <c r="B30633" s="90"/>
      <c r="C30633" s="90"/>
    </row>
    <row r="30634">
      <c r="A30634" s="101"/>
      <c r="B30634" s="90"/>
      <c r="C30634" s="90"/>
    </row>
    <row r="30635">
      <c r="A30635" s="101"/>
      <c r="B30635" s="90"/>
      <c r="C30635" s="90"/>
    </row>
    <row r="30636">
      <c r="A30636" s="101"/>
      <c r="B30636" s="90"/>
      <c r="C30636" s="90"/>
    </row>
    <row r="30637">
      <c r="A30637" s="101"/>
      <c r="B30637" s="90"/>
      <c r="C30637" s="90"/>
    </row>
    <row r="30638">
      <c r="A30638" s="101"/>
      <c r="B30638" s="90"/>
      <c r="C30638" s="90"/>
    </row>
    <row r="30639">
      <c r="A30639" s="101"/>
      <c r="B30639" s="90"/>
      <c r="C30639" s="90"/>
    </row>
    <row r="30640">
      <c r="A30640" s="101"/>
      <c r="B30640" s="90"/>
      <c r="C30640" s="90"/>
    </row>
    <row r="30641">
      <c r="A30641" s="101"/>
      <c r="B30641" s="90"/>
      <c r="C30641" s="90"/>
    </row>
    <row r="30642">
      <c r="A30642" s="101"/>
      <c r="B30642" s="90"/>
      <c r="C30642" s="90"/>
    </row>
    <row r="30643">
      <c r="A30643" s="101"/>
      <c r="B30643" s="90"/>
      <c r="C30643" s="90"/>
    </row>
    <row r="30644">
      <c r="A30644" s="101"/>
      <c r="B30644" s="90"/>
      <c r="C30644" s="90"/>
    </row>
    <row r="30645">
      <c r="A30645" s="101"/>
      <c r="B30645" s="90"/>
      <c r="C30645" s="90"/>
    </row>
    <row r="30646">
      <c r="A30646" s="101"/>
      <c r="B30646" s="90"/>
      <c r="C30646" s="90"/>
    </row>
    <row r="30647">
      <c r="A30647" s="101"/>
      <c r="B30647" s="90"/>
      <c r="C30647" s="90"/>
    </row>
    <row r="30648">
      <c r="A30648" s="101"/>
      <c r="B30648" s="90"/>
      <c r="C30648" s="90"/>
    </row>
    <row r="30649">
      <c r="A30649" s="101"/>
      <c r="B30649" s="90"/>
      <c r="C30649" s="90"/>
    </row>
    <row r="30650">
      <c r="A30650" s="101"/>
      <c r="B30650" s="90"/>
      <c r="C30650" s="90"/>
    </row>
    <row r="30651">
      <c r="A30651" s="101"/>
      <c r="B30651" s="90"/>
      <c r="C30651" s="90"/>
    </row>
    <row r="30652">
      <c r="A30652" s="101"/>
      <c r="B30652" s="90"/>
      <c r="C30652" s="90"/>
    </row>
    <row r="30653">
      <c r="A30653" s="101"/>
      <c r="B30653" s="90"/>
      <c r="C30653" s="90"/>
    </row>
    <row r="30654">
      <c r="A30654" s="101"/>
      <c r="B30654" s="90"/>
      <c r="C30654" s="90"/>
    </row>
    <row r="30655">
      <c r="A30655" s="101"/>
      <c r="B30655" s="90"/>
      <c r="C30655" s="90"/>
    </row>
    <row r="30656">
      <c r="A30656" s="101"/>
      <c r="B30656" s="90"/>
      <c r="C30656" s="90"/>
    </row>
    <row r="30657">
      <c r="A30657" s="101"/>
      <c r="B30657" s="90"/>
      <c r="C30657" s="90"/>
    </row>
    <row r="30658">
      <c r="A30658" s="101"/>
      <c r="B30658" s="90"/>
      <c r="C30658" s="90"/>
    </row>
    <row r="30659">
      <c r="A30659" s="101"/>
      <c r="B30659" s="90"/>
      <c r="C30659" s="90"/>
    </row>
    <row r="30660">
      <c r="A30660" s="101"/>
      <c r="B30660" s="90"/>
      <c r="C30660" s="90"/>
    </row>
    <row r="30661">
      <c r="A30661" s="101"/>
      <c r="B30661" s="90"/>
      <c r="C30661" s="90"/>
    </row>
    <row r="30662">
      <c r="A30662" s="101"/>
      <c r="B30662" s="90"/>
      <c r="C30662" s="90"/>
    </row>
    <row r="30663">
      <c r="A30663" s="101"/>
      <c r="B30663" s="90"/>
      <c r="C30663" s="90"/>
    </row>
    <row r="30664">
      <c r="A30664" s="101"/>
      <c r="B30664" s="90"/>
      <c r="C30664" s="90"/>
    </row>
    <row r="30665">
      <c r="A30665" s="101"/>
      <c r="B30665" s="90"/>
      <c r="C30665" s="90"/>
    </row>
    <row r="30666">
      <c r="A30666" s="101"/>
      <c r="B30666" s="90"/>
      <c r="C30666" s="90"/>
    </row>
    <row r="30667">
      <c r="A30667" s="101"/>
      <c r="B30667" s="90"/>
      <c r="C30667" s="90"/>
    </row>
    <row r="30668">
      <c r="A30668" s="101"/>
      <c r="B30668" s="90"/>
      <c r="C30668" s="90"/>
    </row>
    <row r="30669">
      <c r="A30669" s="101"/>
      <c r="B30669" s="90"/>
      <c r="C30669" s="90"/>
    </row>
    <row r="30670">
      <c r="A30670" s="101"/>
      <c r="B30670" s="90"/>
      <c r="C30670" s="90"/>
    </row>
    <row r="30671">
      <c r="A30671" s="101"/>
      <c r="B30671" s="90"/>
      <c r="C30671" s="90"/>
    </row>
    <row r="30672">
      <c r="A30672" s="101"/>
      <c r="B30672" s="90"/>
      <c r="C30672" s="90"/>
    </row>
    <row r="30673">
      <c r="A30673" s="101"/>
      <c r="B30673" s="90"/>
      <c r="C30673" s="90"/>
    </row>
    <row r="30674">
      <c r="A30674" s="101"/>
      <c r="B30674" s="90"/>
      <c r="C30674" s="90"/>
    </row>
    <row r="30675">
      <c r="A30675" s="101"/>
      <c r="B30675" s="90"/>
      <c r="C30675" s="90"/>
    </row>
    <row r="30676">
      <c r="A30676" s="101"/>
      <c r="B30676" s="90"/>
      <c r="C30676" s="90"/>
    </row>
    <row r="30677">
      <c r="A30677" s="101"/>
      <c r="B30677" s="90"/>
      <c r="C30677" s="90"/>
    </row>
    <row r="30678">
      <c r="A30678" s="101"/>
      <c r="B30678" s="90"/>
      <c r="C30678" s="90"/>
    </row>
    <row r="30679">
      <c r="A30679" s="101"/>
      <c r="B30679" s="90"/>
      <c r="C30679" s="90"/>
    </row>
    <row r="30680">
      <c r="A30680" s="101"/>
      <c r="B30680" s="90"/>
      <c r="C30680" s="90"/>
    </row>
    <row r="30681">
      <c r="A30681" s="101"/>
      <c r="B30681" s="90"/>
      <c r="C30681" s="90"/>
    </row>
    <row r="30682">
      <c r="A30682" s="101"/>
      <c r="B30682" s="90"/>
      <c r="C30682" s="90"/>
    </row>
    <row r="30683">
      <c r="A30683" s="101"/>
      <c r="B30683" s="90"/>
      <c r="C30683" s="90"/>
    </row>
    <row r="30684">
      <c r="A30684" s="101"/>
      <c r="B30684" s="90"/>
      <c r="C30684" s="90"/>
    </row>
    <row r="30685">
      <c r="A30685" s="101"/>
      <c r="B30685" s="90"/>
      <c r="C30685" s="90"/>
    </row>
    <row r="30686">
      <c r="A30686" s="101"/>
      <c r="B30686" s="90"/>
      <c r="C30686" s="90"/>
    </row>
    <row r="30687">
      <c r="A30687" s="101"/>
      <c r="B30687" s="90"/>
      <c r="C30687" s="90"/>
    </row>
    <row r="30688">
      <c r="A30688" s="101"/>
      <c r="B30688" s="90"/>
      <c r="C30688" s="90"/>
    </row>
    <row r="30689">
      <c r="A30689" s="101"/>
      <c r="B30689" s="90"/>
      <c r="C30689" s="90"/>
    </row>
    <row r="30690">
      <c r="A30690" s="101"/>
      <c r="B30690" s="90"/>
      <c r="C30690" s="90"/>
    </row>
    <row r="30691">
      <c r="A30691" s="101"/>
      <c r="B30691" s="90"/>
      <c r="C30691" s="90"/>
    </row>
    <row r="30692">
      <c r="A30692" s="101"/>
      <c r="B30692" s="90"/>
      <c r="C30692" s="90"/>
    </row>
    <row r="30693">
      <c r="A30693" s="101"/>
      <c r="B30693" s="90"/>
      <c r="C30693" s="90"/>
    </row>
    <row r="30694">
      <c r="A30694" s="101"/>
      <c r="B30694" s="90"/>
      <c r="C30694" s="90"/>
    </row>
    <row r="30695">
      <c r="A30695" s="101"/>
      <c r="B30695" s="90"/>
      <c r="C30695" s="90"/>
    </row>
    <row r="30696">
      <c r="A30696" s="101"/>
      <c r="B30696" s="90"/>
      <c r="C30696" s="90"/>
    </row>
    <row r="30697">
      <c r="A30697" s="101"/>
      <c r="B30697" s="90"/>
      <c r="C30697" s="90"/>
    </row>
    <row r="30698">
      <c r="A30698" s="101"/>
      <c r="B30698" s="90"/>
      <c r="C30698" s="90"/>
    </row>
    <row r="30699">
      <c r="A30699" s="101"/>
      <c r="B30699" s="90"/>
      <c r="C30699" s="90"/>
    </row>
    <row r="30700">
      <c r="A30700" s="101"/>
      <c r="B30700" s="90"/>
      <c r="C30700" s="90"/>
    </row>
    <row r="30701">
      <c r="A30701" s="101"/>
      <c r="B30701" s="90"/>
      <c r="C30701" s="90"/>
    </row>
    <row r="30702">
      <c r="A30702" s="101"/>
      <c r="B30702" s="90"/>
      <c r="C30702" s="90"/>
    </row>
    <row r="30703">
      <c r="A30703" s="101"/>
      <c r="B30703" s="90"/>
      <c r="C30703" s="90"/>
    </row>
    <row r="30704">
      <c r="A30704" s="101"/>
      <c r="B30704" s="90"/>
      <c r="C30704" s="90"/>
    </row>
    <row r="30705">
      <c r="A30705" s="101"/>
      <c r="B30705" s="90"/>
      <c r="C30705" s="90"/>
    </row>
    <row r="30706">
      <c r="A30706" s="101"/>
      <c r="B30706" s="90"/>
      <c r="C30706" s="90"/>
    </row>
    <row r="30707">
      <c r="A30707" s="101"/>
      <c r="B30707" s="90"/>
      <c r="C30707" s="90"/>
    </row>
    <row r="30708">
      <c r="A30708" s="101"/>
      <c r="B30708" s="90"/>
      <c r="C30708" s="90"/>
    </row>
    <row r="30709">
      <c r="A30709" s="101"/>
      <c r="B30709" s="90"/>
      <c r="C30709" s="90"/>
    </row>
    <row r="30710">
      <c r="A30710" s="101"/>
      <c r="B30710" s="90"/>
      <c r="C30710" s="90"/>
    </row>
    <row r="30711">
      <c r="A30711" s="101"/>
      <c r="B30711" s="90"/>
      <c r="C30711" s="90"/>
    </row>
    <row r="30712">
      <c r="A30712" s="101"/>
      <c r="B30712" s="90"/>
      <c r="C30712" s="90"/>
    </row>
    <row r="30713">
      <c r="A30713" s="101"/>
      <c r="B30713" s="90"/>
      <c r="C30713" s="90"/>
    </row>
    <row r="30714">
      <c r="A30714" s="101"/>
      <c r="B30714" s="90"/>
      <c r="C30714" s="90"/>
    </row>
    <row r="30715">
      <c r="A30715" s="101"/>
      <c r="B30715" s="90"/>
      <c r="C30715" s="90"/>
    </row>
    <row r="30716">
      <c r="A30716" s="101"/>
      <c r="B30716" s="90"/>
      <c r="C30716" s="90"/>
    </row>
    <row r="30717">
      <c r="A30717" s="101"/>
      <c r="B30717" s="90"/>
      <c r="C30717" s="90"/>
    </row>
    <row r="30718">
      <c r="A30718" s="101"/>
      <c r="B30718" s="90"/>
      <c r="C30718" s="90"/>
    </row>
    <row r="30719">
      <c r="A30719" s="101"/>
      <c r="B30719" s="90"/>
      <c r="C30719" s="90"/>
    </row>
    <row r="30720">
      <c r="A30720" s="101"/>
      <c r="B30720" s="90"/>
      <c r="C30720" s="90"/>
    </row>
    <row r="30721">
      <c r="A30721" s="101"/>
      <c r="B30721" s="90"/>
      <c r="C30721" s="90"/>
    </row>
    <row r="30722">
      <c r="A30722" s="101"/>
      <c r="B30722" s="90"/>
      <c r="C30722" s="90"/>
    </row>
    <row r="30723">
      <c r="A30723" s="101"/>
      <c r="B30723" s="90"/>
      <c r="C30723" s="90"/>
    </row>
    <row r="30724">
      <c r="A30724" s="101"/>
      <c r="B30724" s="90"/>
      <c r="C30724" s="90"/>
    </row>
    <row r="30725">
      <c r="A30725" s="101"/>
      <c r="B30725" s="90"/>
      <c r="C30725" s="90"/>
    </row>
    <row r="30726">
      <c r="A30726" s="101"/>
      <c r="B30726" s="90"/>
      <c r="C30726" s="90"/>
    </row>
    <row r="30727">
      <c r="A30727" s="101"/>
      <c r="B30727" s="90"/>
      <c r="C30727" s="90"/>
    </row>
    <row r="30728">
      <c r="A30728" s="101"/>
      <c r="B30728" s="90"/>
      <c r="C30728" s="90"/>
    </row>
    <row r="30729">
      <c r="A30729" s="101"/>
      <c r="B30729" s="90"/>
      <c r="C30729" s="90"/>
    </row>
    <row r="30730">
      <c r="A30730" s="101"/>
      <c r="B30730" s="90"/>
      <c r="C30730" s="90"/>
    </row>
    <row r="30731">
      <c r="A30731" s="101"/>
      <c r="B30731" s="90"/>
      <c r="C30731" s="90"/>
    </row>
    <row r="30732">
      <c r="A30732" s="101"/>
      <c r="B30732" s="90"/>
      <c r="C30732" s="90"/>
    </row>
    <row r="30733">
      <c r="A30733" s="101"/>
      <c r="B30733" s="90"/>
      <c r="C30733" s="90"/>
    </row>
    <row r="30734">
      <c r="A30734" s="101"/>
      <c r="B30734" s="90"/>
      <c r="C30734" s="90"/>
    </row>
    <row r="30735">
      <c r="A30735" s="101"/>
      <c r="B30735" s="90"/>
      <c r="C30735" s="90"/>
    </row>
    <row r="30736">
      <c r="A30736" s="101"/>
      <c r="B30736" s="90"/>
      <c r="C30736" s="90"/>
    </row>
    <row r="30737">
      <c r="A30737" s="101"/>
      <c r="B30737" s="90"/>
      <c r="C30737" s="90"/>
    </row>
    <row r="30738">
      <c r="A30738" s="101"/>
      <c r="B30738" s="90"/>
      <c r="C30738" s="90"/>
    </row>
    <row r="30739">
      <c r="A30739" s="101"/>
      <c r="B30739" s="90"/>
      <c r="C30739" s="90"/>
    </row>
    <row r="30740">
      <c r="A30740" s="101"/>
      <c r="B30740" s="90"/>
      <c r="C30740" s="90"/>
    </row>
    <row r="30741">
      <c r="A30741" s="101"/>
      <c r="B30741" s="90"/>
      <c r="C30741" s="90"/>
    </row>
    <row r="30742">
      <c r="A30742" s="101"/>
      <c r="B30742" s="90"/>
      <c r="C30742" s="90"/>
    </row>
    <row r="30743">
      <c r="A30743" s="101"/>
      <c r="B30743" s="90"/>
      <c r="C30743" s="90"/>
    </row>
    <row r="30744">
      <c r="A30744" s="101"/>
      <c r="B30744" s="90"/>
      <c r="C30744" s="90"/>
    </row>
    <row r="30745">
      <c r="A30745" s="101"/>
      <c r="B30745" s="90"/>
      <c r="C30745" s="90"/>
    </row>
    <row r="30746">
      <c r="A30746" s="101"/>
      <c r="B30746" s="90"/>
      <c r="C30746" s="90"/>
    </row>
    <row r="30747">
      <c r="A30747" s="101"/>
      <c r="B30747" s="90"/>
      <c r="C30747" s="90"/>
    </row>
    <row r="30748">
      <c r="A30748" s="101"/>
      <c r="B30748" s="90"/>
      <c r="C30748" s="90"/>
    </row>
    <row r="30749">
      <c r="A30749" s="101"/>
      <c r="B30749" s="90"/>
      <c r="C30749" s="90"/>
    </row>
    <row r="30750">
      <c r="A30750" s="101"/>
      <c r="B30750" s="90"/>
      <c r="C30750" s="90"/>
    </row>
    <row r="30751">
      <c r="A30751" s="101"/>
      <c r="B30751" s="90"/>
      <c r="C30751" s="90"/>
    </row>
    <row r="30752">
      <c r="A30752" s="101"/>
      <c r="B30752" s="90"/>
      <c r="C30752" s="90"/>
    </row>
    <row r="30753">
      <c r="A30753" s="101"/>
      <c r="B30753" s="90"/>
      <c r="C30753" s="90"/>
    </row>
    <row r="30754">
      <c r="A30754" s="101"/>
      <c r="B30754" s="90"/>
      <c r="C30754" s="90"/>
    </row>
    <row r="30755">
      <c r="A30755" s="101"/>
      <c r="B30755" s="90"/>
      <c r="C30755" s="90"/>
    </row>
    <row r="30756">
      <c r="A30756" s="101"/>
      <c r="B30756" s="90"/>
      <c r="C30756" s="90"/>
    </row>
    <row r="30757">
      <c r="A30757" s="101"/>
      <c r="B30757" s="90"/>
      <c r="C30757" s="90"/>
    </row>
    <row r="30758">
      <c r="A30758" s="101"/>
      <c r="B30758" s="90"/>
      <c r="C30758" s="90"/>
    </row>
    <row r="30759">
      <c r="A30759" s="101"/>
      <c r="B30759" s="90"/>
      <c r="C30759" s="90"/>
    </row>
    <row r="30760">
      <c r="A30760" s="101"/>
      <c r="B30760" s="90"/>
      <c r="C30760" s="90"/>
    </row>
    <row r="30761">
      <c r="A30761" s="101"/>
      <c r="B30761" s="90"/>
      <c r="C30761" s="90"/>
    </row>
    <row r="30762">
      <c r="A30762" s="101"/>
      <c r="B30762" s="90"/>
      <c r="C30762" s="90"/>
    </row>
    <row r="30763">
      <c r="A30763" s="101"/>
      <c r="B30763" s="90"/>
      <c r="C30763" s="90"/>
    </row>
    <row r="30764">
      <c r="A30764" s="101"/>
      <c r="B30764" s="90"/>
      <c r="C30764" s="90"/>
    </row>
    <row r="30765">
      <c r="A30765" s="101"/>
      <c r="B30765" s="90"/>
      <c r="C30765" s="90"/>
    </row>
    <row r="30766">
      <c r="A30766" s="101"/>
      <c r="B30766" s="90"/>
      <c r="C30766" s="90"/>
    </row>
    <row r="30767">
      <c r="A30767" s="101"/>
      <c r="B30767" s="90"/>
      <c r="C30767" s="90"/>
    </row>
    <row r="30768">
      <c r="A30768" s="101"/>
      <c r="B30768" s="90"/>
      <c r="C30768" s="90"/>
    </row>
    <row r="30769">
      <c r="A30769" s="101"/>
      <c r="B30769" s="90"/>
      <c r="C30769" s="90"/>
    </row>
    <row r="30770">
      <c r="A30770" s="101"/>
      <c r="B30770" s="90"/>
      <c r="C30770" s="90"/>
    </row>
    <row r="30771">
      <c r="A30771" s="101"/>
      <c r="B30771" s="90"/>
      <c r="C30771" s="90"/>
    </row>
    <row r="30772">
      <c r="A30772" s="101"/>
      <c r="B30772" s="90"/>
      <c r="C30772" s="90"/>
    </row>
    <row r="30773">
      <c r="A30773" s="101"/>
      <c r="B30773" s="90"/>
      <c r="C30773" s="90"/>
    </row>
    <row r="30774">
      <c r="A30774" s="101"/>
      <c r="B30774" s="90"/>
      <c r="C30774" s="90"/>
    </row>
    <row r="30775">
      <c r="A30775" s="101"/>
      <c r="B30775" s="90"/>
      <c r="C30775" s="90"/>
    </row>
    <row r="30776">
      <c r="A30776" s="101"/>
      <c r="B30776" s="90"/>
      <c r="C30776" s="90"/>
    </row>
    <row r="30777">
      <c r="A30777" s="101"/>
      <c r="B30777" s="90"/>
      <c r="C30777" s="90"/>
    </row>
    <row r="30778">
      <c r="A30778" s="101"/>
      <c r="B30778" s="90"/>
      <c r="C30778" s="90"/>
    </row>
    <row r="30779">
      <c r="A30779" s="101"/>
      <c r="B30779" s="90"/>
      <c r="C30779" s="90"/>
    </row>
    <row r="30780">
      <c r="A30780" s="101"/>
      <c r="B30780" s="90"/>
      <c r="C30780" s="90"/>
    </row>
    <row r="30781">
      <c r="A30781" s="101"/>
      <c r="B30781" s="90"/>
      <c r="C30781" s="90"/>
    </row>
    <row r="30782">
      <c r="A30782" s="101"/>
      <c r="B30782" s="90"/>
      <c r="C30782" s="90"/>
    </row>
    <row r="30783">
      <c r="A30783" s="101"/>
      <c r="B30783" s="90"/>
      <c r="C30783" s="90"/>
    </row>
    <row r="30784">
      <c r="A30784" s="101"/>
      <c r="B30784" s="90"/>
      <c r="C30784" s="90"/>
    </row>
    <row r="30785">
      <c r="A30785" s="101"/>
      <c r="B30785" s="90"/>
      <c r="C30785" s="90"/>
    </row>
    <row r="30786">
      <c r="A30786" s="101"/>
      <c r="B30786" s="90"/>
      <c r="C30786" s="90"/>
    </row>
    <row r="30787">
      <c r="A30787" s="101"/>
      <c r="B30787" s="90"/>
      <c r="C30787" s="90"/>
    </row>
    <row r="30788">
      <c r="A30788" s="101"/>
      <c r="B30788" s="90"/>
      <c r="C30788" s="90"/>
    </row>
    <row r="30789">
      <c r="A30789" s="101"/>
      <c r="B30789" s="90"/>
      <c r="C30789" s="90"/>
    </row>
    <row r="30790">
      <c r="A30790" s="101"/>
      <c r="B30790" s="90"/>
      <c r="C30790" s="90"/>
    </row>
    <row r="30791">
      <c r="A30791" s="101"/>
      <c r="B30791" s="90"/>
      <c r="C30791" s="90"/>
    </row>
    <row r="30792">
      <c r="A30792" s="101"/>
      <c r="B30792" s="90"/>
      <c r="C30792" s="90"/>
    </row>
    <row r="30793">
      <c r="A30793" s="101"/>
      <c r="B30793" s="90"/>
      <c r="C30793" s="90"/>
    </row>
    <row r="30794">
      <c r="A30794" s="101"/>
      <c r="B30794" s="90"/>
      <c r="C30794" s="90"/>
    </row>
    <row r="30795">
      <c r="A30795" s="101"/>
      <c r="B30795" s="90"/>
      <c r="C30795" s="90"/>
    </row>
    <row r="30796">
      <c r="A30796" s="101"/>
      <c r="B30796" s="90"/>
      <c r="C30796" s="90"/>
    </row>
    <row r="30797">
      <c r="A30797" s="101"/>
      <c r="B30797" s="90"/>
      <c r="C30797" s="90"/>
    </row>
    <row r="30798">
      <c r="A30798" s="101"/>
      <c r="B30798" s="90"/>
      <c r="C30798" s="90"/>
    </row>
    <row r="30799">
      <c r="A30799" s="101"/>
      <c r="B30799" s="90"/>
      <c r="C30799" s="90"/>
    </row>
    <row r="30800">
      <c r="A30800" s="101"/>
      <c r="B30800" s="90"/>
      <c r="C30800" s="90"/>
    </row>
    <row r="30801">
      <c r="A30801" s="101"/>
      <c r="B30801" s="90"/>
      <c r="C30801" s="90"/>
    </row>
    <row r="30802">
      <c r="A30802" s="101"/>
      <c r="B30802" s="90"/>
      <c r="C30802" s="90"/>
    </row>
    <row r="30803">
      <c r="A30803" s="101"/>
      <c r="B30803" s="90"/>
      <c r="C30803" s="90"/>
    </row>
    <row r="30804">
      <c r="A30804" s="101"/>
      <c r="B30804" s="90"/>
      <c r="C30804" s="90"/>
    </row>
    <row r="30805">
      <c r="A30805" s="101"/>
      <c r="B30805" s="90"/>
      <c r="C30805" s="90"/>
    </row>
    <row r="30806">
      <c r="A30806" s="101"/>
      <c r="B30806" s="90"/>
      <c r="C30806" s="90"/>
    </row>
    <row r="30807">
      <c r="A30807" s="101"/>
      <c r="B30807" s="90"/>
      <c r="C30807" s="90"/>
    </row>
    <row r="30808">
      <c r="A30808" s="101"/>
      <c r="B30808" s="90"/>
      <c r="C30808" s="90"/>
    </row>
    <row r="30809">
      <c r="A30809" s="101"/>
      <c r="B30809" s="90"/>
      <c r="C30809" s="90"/>
    </row>
    <row r="30810">
      <c r="A30810" s="101"/>
      <c r="B30810" s="90"/>
      <c r="C30810" s="90"/>
    </row>
    <row r="30811">
      <c r="A30811" s="101"/>
      <c r="B30811" s="90"/>
      <c r="C30811" s="90"/>
    </row>
    <row r="30812">
      <c r="A30812" s="101"/>
      <c r="B30812" s="90"/>
      <c r="C30812" s="90"/>
    </row>
    <row r="30813">
      <c r="A30813" s="101"/>
      <c r="B30813" s="90"/>
      <c r="C30813" s="90"/>
    </row>
    <row r="30814">
      <c r="A30814" s="101"/>
      <c r="B30814" s="90"/>
      <c r="C30814" s="90"/>
    </row>
    <row r="30815">
      <c r="A30815" s="101"/>
      <c r="B30815" s="90"/>
      <c r="C30815" s="90"/>
    </row>
    <row r="30816">
      <c r="A30816" s="101"/>
      <c r="B30816" s="90"/>
      <c r="C30816" s="90"/>
    </row>
    <row r="30817">
      <c r="A30817" s="101"/>
      <c r="B30817" s="90"/>
      <c r="C30817" s="90"/>
    </row>
    <row r="30818">
      <c r="A30818" s="101"/>
      <c r="B30818" s="90"/>
      <c r="C30818" s="90"/>
    </row>
    <row r="30819">
      <c r="A30819" s="101"/>
      <c r="B30819" s="90"/>
      <c r="C30819" s="90"/>
    </row>
    <row r="30820">
      <c r="A30820" s="101"/>
      <c r="B30820" s="90"/>
      <c r="C30820" s="90"/>
    </row>
    <row r="30821">
      <c r="A30821" s="101"/>
      <c r="B30821" s="90"/>
      <c r="C30821" s="90"/>
    </row>
    <row r="30822">
      <c r="A30822" s="101"/>
      <c r="B30822" s="90"/>
      <c r="C30822" s="90"/>
    </row>
    <row r="30823">
      <c r="A30823" s="101"/>
      <c r="B30823" s="90"/>
      <c r="C30823" s="90"/>
    </row>
    <row r="30824">
      <c r="A30824" s="101"/>
      <c r="B30824" s="90"/>
      <c r="C30824" s="90"/>
    </row>
    <row r="30825">
      <c r="A30825" s="101"/>
      <c r="B30825" s="90"/>
      <c r="C30825" s="90"/>
    </row>
    <row r="30826">
      <c r="A30826" s="101"/>
      <c r="B30826" s="90"/>
      <c r="C30826" s="90"/>
    </row>
    <row r="30827">
      <c r="A30827" s="101"/>
      <c r="B30827" s="90"/>
      <c r="C30827" s="90"/>
    </row>
    <row r="30828">
      <c r="A30828" s="101"/>
      <c r="B30828" s="90"/>
      <c r="C30828" s="90"/>
    </row>
    <row r="30829">
      <c r="A30829" s="101"/>
      <c r="B30829" s="90"/>
      <c r="C30829" s="90"/>
    </row>
    <row r="30830">
      <c r="A30830" s="101"/>
      <c r="B30830" s="90"/>
      <c r="C30830" s="90"/>
    </row>
    <row r="30831">
      <c r="A30831" s="101"/>
      <c r="B30831" s="90"/>
      <c r="C30831" s="90"/>
    </row>
    <row r="30832">
      <c r="A30832" s="101"/>
      <c r="B30832" s="90"/>
      <c r="C30832" s="90"/>
    </row>
    <row r="30833">
      <c r="A30833" s="101"/>
      <c r="B30833" s="90"/>
      <c r="C30833" s="90"/>
    </row>
    <row r="30834">
      <c r="A30834" s="101"/>
      <c r="B30834" s="90"/>
      <c r="C30834" s="90"/>
    </row>
    <row r="30835">
      <c r="A30835" s="101"/>
      <c r="B30835" s="90"/>
      <c r="C30835" s="90"/>
    </row>
    <row r="30836">
      <c r="A30836" s="101"/>
      <c r="B30836" s="90"/>
      <c r="C30836" s="90"/>
    </row>
    <row r="30837">
      <c r="A30837" s="101"/>
      <c r="B30837" s="90"/>
      <c r="C30837" s="90"/>
    </row>
    <row r="30838">
      <c r="A30838" s="101"/>
      <c r="B30838" s="90"/>
      <c r="C30838" s="90"/>
    </row>
    <row r="30839">
      <c r="A30839" s="101"/>
      <c r="B30839" s="90"/>
      <c r="C30839" s="90"/>
    </row>
    <row r="30840">
      <c r="A30840" s="101"/>
      <c r="B30840" s="90"/>
      <c r="C30840" s="90"/>
    </row>
    <row r="30841">
      <c r="A30841" s="101"/>
      <c r="B30841" s="90"/>
      <c r="C30841" s="90"/>
    </row>
    <row r="30842">
      <c r="A30842" s="101"/>
      <c r="B30842" s="90"/>
      <c r="C30842" s="90"/>
    </row>
    <row r="30843">
      <c r="A30843" s="101"/>
      <c r="B30843" s="90"/>
      <c r="C30843" s="90"/>
    </row>
    <row r="30844">
      <c r="A30844" s="101"/>
      <c r="B30844" s="90"/>
      <c r="C30844" s="90"/>
    </row>
    <row r="30845">
      <c r="A30845" s="101"/>
      <c r="B30845" s="90"/>
      <c r="C30845" s="90"/>
    </row>
    <row r="30846">
      <c r="A30846" s="101"/>
      <c r="B30846" s="90"/>
      <c r="C30846" s="90"/>
    </row>
    <row r="30847">
      <c r="A30847" s="101"/>
      <c r="B30847" s="90"/>
      <c r="C30847" s="90"/>
    </row>
    <row r="30848">
      <c r="A30848" s="101"/>
      <c r="B30848" s="90"/>
      <c r="C30848" s="90"/>
    </row>
    <row r="30849">
      <c r="A30849" s="101"/>
      <c r="B30849" s="90"/>
      <c r="C30849" s="90"/>
    </row>
    <row r="30850">
      <c r="A30850" s="101"/>
      <c r="B30850" s="90"/>
      <c r="C30850" s="90"/>
    </row>
    <row r="30851">
      <c r="A30851" s="101"/>
      <c r="B30851" s="90"/>
      <c r="C30851" s="90"/>
    </row>
    <row r="30852">
      <c r="A30852" s="101"/>
      <c r="B30852" s="90"/>
      <c r="C30852" s="90"/>
    </row>
    <row r="30853">
      <c r="A30853" s="101"/>
      <c r="B30853" s="90"/>
      <c r="C30853" s="90"/>
    </row>
    <row r="30854">
      <c r="A30854" s="101"/>
      <c r="B30854" s="90"/>
      <c r="C30854" s="90"/>
    </row>
    <row r="30855">
      <c r="A30855" s="101"/>
      <c r="B30855" s="90"/>
      <c r="C30855" s="90"/>
    </row>
    <row r="30856">
      <c r="A30856" s="101"/>
      <c r="B30856" s="90"/>
      <c r="C30856" s="90"/>
    </row>
    <row r="30857">
      <c r="A30857" s="101"/>
      <c r="B30857" s="90"/>
      <c r="C30857" s="90"/>
    </row>
    <row r="30858">
      <c r="A30858" s="101"/>
      <c r="B30858" s="90"/>
      <c r="C30858" s="90"/>
    </row>
    <row r="30859">
      <c r="A30859" s="101"/>
      <c r="B30859" s="90"/>
      <c r="C30859" s="90"/>
    </row>
    <row r="30860">
      <c r="A30860" s="101"/>
      <c r="B30860" s="90"/>
      <c r="C30860" s="90"/>
    </row>
    <row r="30861">
      <c r="A30861" s="101"/>
      <c r="B30861" s="90"/>
      <c r="C30861" s="90"/>
    </row>
    <row r="30862">
      <c r="A30862" s="101"/>
      <c r="B30862" s="90"/>
      <c r="C30862" s="90"/>
    </row>
    <row r="30863">
      <c r="A30863" s="101"/>
      <c r="B30863" s="90"/>
      <c r="C30863" s="90"/>
    </row>
    <row r="30864">
      <c r="A30864" s="101"/>
      <c r="B30864" s="90"/>
      <c r="C30864" s="90"/>
    </row>
    <row r="30865">
      <c r="A30865" s="101"/>
      <c r="B30865" s="90"/>
      <c r="C30865" s="90"/>
    </row>
    <row r="30866">
      <c r="A30866" s="101"/>
      <c r="B30866" s="90"/>
      <c r="C30866" s="90"/>
    </row>
    <row r="30867">
      <c r="A30867" s="101"/>
      <c r="B30867" s="90"/>
      <c r="C30867" s="90"/>
    </row>
    <row r="30868">
      <c r="A30868" s="101"/>
      <c r="B30868" s="90"/>
      <c r="C30868" s="90"/>
    </row>
    <row r="30869">
      <c r="A30869" s="101"/>
      <c r="B30869" s="90"/>
      <c r="C30869" s="90"/>
    </row>
    <row r="30870">
      <c r="A30870" s="101"/>
      <c r="B30870" s="90"/>
      <c r="C30870" s="90"/>
    </row>
    <row r="30871">
      <c r="A30871" s="101"/>
      <c r="B30871" s="90"/>
      <c r="C30871" s="90"/>
    </row>
    <row r="30872">
      <c r="A30872" s="101"/>
      <c r="B30872" s="90"/>
      <c r="C30872" s="90"/>
    </row>
    <row r="30873">
      <c r="A30873" s="101"/>
      <c r="B30873" s="90"/>
      <c r="C30873" s="90"/>
    </row>
    <row r="30874">
      <c r="A30874" s="101"/>
      <c r="B30874" s="90"/>
      <c r="C30874" s="90"/>
    </row>
    <row r="30875">
      <c r="A30875" s="101"/>
      <c r="B30875" s="90"/>
      <c r="C30875" s="90"/>
    </row>
    <row r="30876">
      <c r="A30876" s="101"/>
      <c r="B30876" s="90"/>
      <c r="C30876" s="90"/>
    </row>
    <row r="30877">
      <c r="A30877" s="101"/>
      <c r="B30877" s="90"/>
      <c r="C30877" s="90"/>
    </row>
    <row r="30878">
      <c r="A30878" s="101"/>
      <c r="B30878" s="90"/>
      <c r="C30878" s="90"/>
    </row>
    <row r="30879">
      <c r="A30879" s="101"/>
      <c r="B30879" s="90"/>
      <c r="C30879" s="90"/>
    </row>
    <row r="30880">
      <c r="A30880" s="101"/>
      <c r="B30880" s="90"/>
      <c r="C30880" s="90"/>
    </row>
    <row r="30881">
      <c r="A30881" s="101"/>
      <c r="B30881" s="90"/>
      <c r="C30881" s="90"/>
    </row>
    <row r="30882">
      <c r="A30882" s="101"/>
      <c r="B30882" s="90"/>
      <c r="C30882" s="90"/>
    </row>
    <row r="30883">
      <c r="A30883" s="101"/>
      <c r="B30883" s="90"/>
      <c r="C30883" s="90"/>
    </row>
    <row r="30884">
      <c r="A30884" s="101"/>
      <c r="B30884" s="90"/>
      <c r="C30884" s="90"/>
    </row>
    <row r="30885">
      <c r="A30885" s="101"/>
      <c r="B30885" s="90"/>
      <c r="C30885" s="90"/>
    </row>
    <row r="30886">
      <c r="A30886" s="101"/>
      <c r="B30886" s="90"/>
      <c r="C30886" s="90"/>
    </row>
    <row r="30887">
      <c r="A30887" s="101"/>
      <c r="B30887" s="90"/>
      <c r="C30887" s="90"/>
    </row>
    <row r="30888">
      <c r="A30888" s="101"/>
      <c r="B30888" s="90"/>
      <c r="C30888" s="90"/>
    </row>
    <row r="30889">
      <c r="A30889" s="101"/>
      <c r="B30889" s="90"/>
      <c r="C30889" s="90"/>
    </row>
    <row r="30890">
      <c r="A30890" s="101"/>
      <c r="B30890" s="90"/>
      <c r="C30890" s="90"/>
    </row>
    <row r="30891">
      <c r="A30891" s="101"/>
      <c r="B30891" s="90"/>
      <c r="C30891" s="90"/>
    </row>
    <row r="30892">
      <c r="A30892" s="101"/>
      <c r="B30892" s="90"/>
      <c r="C30892" s="90"/>
    </row>
    <row r="30893">
      <c r="A30893" s="101"/>
      <c r="B30893" s="90"/>
      <c r="C30893" s="90"/>
    </row>
    <row r="30894">
      <c r="A30894" s="101"/>
      <c r="B30894" s="90"/>
      <c r="C30894" s="90"/>
    </row>
    <row r="30895">
      <c r="A30895" s="101"/>
      <c r="B30895" s="90"/>
      <c r="C30895" s="90"/>
    </row>
    <row r="30896">
      <c r="A30896" s="101"/>
      <c r="B30896" s="90"/>
      <c r="C30896" s="90"/>
    </row>
    <row r="30897">
      <c r="A30897" s="101"/>
      <c r="B30897" s="90"/>
      <c r="C30897" s="90"/>
    </row>
    <row r="30898">
      <c r="A30898" s="101"/>
      <c r="B30898" s="90"/>
      <c r="C30898" s="90"/>
    </row>
    <row r="30899">
      <c r="A30899" s="101"/>
      <c r="B30899" s="90"/>
      <c r="C30899" s="90"/>
    </row>
    <row r="30900">
      <c r="A30900" s="101"/>
      <c r="B30900" s="90"/>
      <c r="C30900" s="90"/>
    </row>
    <row r="30901">
      <c r="A30901" s="101"/>
      <c r="B30901" s="90"/>
      <c r="C30901" s="90"/>
    </row>
    <row r="30902">
      <c r="A30902" s="101"/>
      <c r="B30902" s="90"/>
      <c r="C30902" s="90"/>
    </row>
    <row r="30903">
      <c r="A30903" s="101"/>
      <c r="B30903" s="90"/>
      <c r="C30903" s="90"/>
    </row>
    <row r="30904">
      <c r="A30904" s="101"/>
      <c r="B30904" s="90"/>
      <c r="C30904" s="90"/>
    </row>
    <row r="30905">
      <c r="A30905" s="101"/>
      <c r="B30905" s="90"/>
      <c r="C30905" s="90"/>
    </row>
    <row r="30906">
      <c r="A30906" s="101"/>
      <c r="B30906" s="90"/>
      <c r="C30906" s="90"/>
    </row>
    <row r="30907">
      <c r="A30907" s="101"/>
      <c r="B30907" s="90"/>
      <c r="C30907" s="90"/>
    </row>
    <row r="30908">
      <c r="A30908" s="101"/>
      <c r="B30908" s="90"/>
      <c r="C30908" s="90"/>
    </row>
    <row r="30909">
      <c r="A30909" s="101"/>
      <c r="B30909" s="90"/>
      <c r="C30909" s="90"/>
    </row>
    <row r="30910">
      <c r="A30910" s="101"/>
      <c r="B30910" s="90"/>
      <c r="C30910" s="90"/>
    </row>
    <row r="30911">
      <c r="A30911" s="101"/>
      <c r="B30911" s="90"/>
      <c r="C30911" s="90"/>
    </row>
    <row r="30912">
      <c r="A30912" s="101"/>
      <c r="B30912" s="90"/>
      <c r="C30912" s="90"/>
    </row>
    <row r="30913">
      <c r="A30913" s="101"/>
      <c r="B30913" s="90"/>
      <c r="C30913" s="90"/>
    </row>
    <row r="30914">
      <c r="A30914" s="101"/>
      <c r="B30914" s="90"/>
      <c r="C30914" s="90"/>
    </row>
    <row r="30915">
      <c r="A30915" s="101"/>
      <c r="B30915" s="90"/>
      <c r="C30915" s="90"/>
    </row>
    <row r="30916">
      <c r="A30916" s="101"/>
      <c r="B30916" s="90"/>
      <c r="C30916" s="90"/>
    </row>
    <row r="30917">
      <c r="A30917" s="101"/>
      <c r="B30917" s="90"/>
      <c r="C30917" s="90"/>
    </row>
    <row r="30918">
      <c r="A30918" s="101"/>
      <c r="B30918" s="90"/>
      <c r="C30918" s="90"/>
    </row>
    <row r="30919">
      <c r="A30919" s="101"/>
      <c r="B30919" s="90"/>
      <c r="C30919" s="90"/>
    </row>
    <row r="30920">
      <c r="A30920" s="101"/>
      <c r="B30920" s="90"/>
      <c r="C30920" s="90"/>
    </row>
    <row r="30921">
      <c r="A30921" s="101"/>
      <c r="B30921" s="90"/>
      <c r="C30921" s="90"/>
    </row>
    <row r="30922">
      <c r="A30922" s="101"/>
      <c r="B30922" s="90"/>
      <c r="C30922" s="90"/>
    </row>
    <row r="30923">
      <c r="A30923" s="101"/>
      <c r="B30923" s="90"/>
      <c r="C30923" s="90"/>
    </row>
    <row r="30924">
      <c r="A30924" s="101"/>
      <c r="B30924" s="90"/>
      <c r="C30924" s="90"/>
    </row>
    <row r="30925">
      <c r="A30925" s="101"/>
      <c r="B30925" s="90"/>
      <c r="C30925" s="90"/>
    </row>
    <row r="30926">
      <c r="A30926" s="101"/>
      <c r="B30926" s="90"/>
      <c r="C30926" s="90"/>
    </row>
    <row r="30927">
      <c r="A30927" s="101"/>
      <c r="B30927" s="90"/>
      <c r="C30927" s="90"/>
    </row>
    <row r="30928">
      <c r="A30928" s="101"/>
      <c r="B30928" s="90"/>
      <c r="C30928" s="90"/>
    </row>
    <row r="30929">
      <c r="A30929" s="101"/>
      <c r="B30929" s="90"/>
      <c r="C30929" s="90"/>
    </row>
    <row r="30930">
      <c r="A30930" s="101"/>
      <c r="B30930" s="90"/>
      <c r="C30930" s="90"/>
    </row>
    <row r="30931">
      <c r="A30931" s="101"/>
      <c r="B30931" s="90"/>
      <c r="C30931" s="90"/>
    </row>
    <row r="30932">
      <c r="A30932" s="101"/>
      <c r="B30932" s="90"/>
      <c r="C30932" s="90"/>
    </row>
    <row r="30933">
      <c r="A30933" s="101"/>
      <c r="B30933" s="90"/>
      <c r="C30933" s="90"/>
    </row>
    <row r="30934">
      <c r="A30934" s="101"/>
      <c r="B30934" s="90"/>
      <c r="C30934" s="90"/>
    </row>
    <row r="30935">
      <c r="A30935" s="101"/>
      <c r="B30935" s="90"/>
      <c r="C30935" s="90"/>
    </row>
    <row r="30936">
      <c r="A30936" s="101"/>
      <c r="B30936" s="90"/>
      <c r="C30936" s="90"/>
    </row>
    <row r="30937">
      <c r="A30937" s="101"/>
      <c r="B30937" s="90"/>
      <c r="C30937" s="90"/>
    </row>
    <row r="30938">
      <c r="A30938" s="101"/>
      <c r="B30938" s="90"/>
      <c r="C30938" s="90"/>
    </row>
    <row r="30939">
      <c r="A30939" s="101"/>
      <c r="B30939" s="90"/>
      <c r="C30939" s="90"/>
    </row>
    <row r="30940">
      <c r="A30940" s="101"/>
      <c r="B30940" s="90"/>
      <c r="C30940" s="90"/>
    </row>
    <row r="30941">
      <c r="A30941" s="101"/>
      <c r="B30941" s="90"/>
      <c r="C30941" s="90"/>
    </row>
    <row r="30942">
      <c r="A30942" s="101"/>
      <c r="B30942" s="90"/>
      <c r="C30942" s="90"/>
    </row>
    <row r="30943">
      <c r="A30943" s="101"/>
      <c r="B30943" s="90"/>
      <c r="C30943" s="90"/>
    </row>
    <row r="30944">
      <c r="A30944" s="101"/>
      <c r="B30944" s="90"/>
      <c r="C30944" s="90"/>
    </row>
    <row r="30945">
      <c r="A30945" s="101"/>
      <c r="B30945" s="90"/>
      <c r="C30945" s="90"/>
    </row>
    <row r="30946">
      <c r="A30946" s="101"/>
      <c r="B30946" s="90"/>
      <c r="C30946" s="90"/>
    </row>
    <row r="30947">
      <c r="A30947" s="101"/>
      <c r="B30947" s="90"/>
      <c r="C30947" s="90"/>
    </row>
    <row r="30948">
      <c r="A30948" s="101"/>
      <c r="B30948" s="90"/>
      <c r="C30948" s="90"/>
    </row>
    <row r="30949">
      <c r="A30949" s="101"/>
      <c r="B30949" s="90"/>
      <c r="C30949" s="90"/>
    </row>
    <row r="30950">
      <c r="A30950" s="101"/>
      <c r="B30950" s="90"/>
      <c r="C30950" s="90"/>
    </row>
    <row r="30951">
      <c r="A30951" s="101"/>
      <c r="B30951" s="90"/>
      <c r="C30951" s="90"/>
    </row>
    <row r="30952">
      <c r="A30952" s="101"/>
      <c r="B30952" s="90"/>
      <c r="C30952" s="90"/>
    </row>
    <row r="30953">
      <c r="A30953" s="101"/>
      <c r="B30953" s="90"/>
      <c r="C30953" s="90"/>
    </row>
    <row r="30954">
      <c r="A30954" s="101"/>
      <c r="B30954" s="90"/>
      <c r="C30954" s="90"/>
    </row>
    <row r="30955">
      <c r="A30955" s="101"/>
      <c r="B30955" s="90"/>
      <c r="C30955" s="90"/>
    </row>
    <row r="30956">
      <c r="A30956" s="101"/>
      <c r="B30956" s="90"/>
      <c r="C30956" s="90"/>
    </row>
    <row r="30957">
      <c r="A30957" s="101"/>
      <c r="B30957" s="90"/>
      <c r="C30957" s="90"/>
    </row>
    <row r="30958">
      <c r="A30958" s="101"/>
      <c r="B30958" s="90"/>
      <c r="C30958" s="90"/>
    </row>
    <row r="30959">
      <c r="A30959" s="101"/>
      <c r="B30959" s="90"/>
      <c r="C30959" s="90"/>
    </row>
    <row r="30960">
      <c r="A30960" s="101"/>
      <c r="B30960" s="90"/>
      <c r="C30960" s="90"/>
    </row>
    <row r="30961">
      <c r="A30961" s="101"/>
      <c r="B30961" s="90"/>
      <c r="C30961" s="90"/>
    </row>
    <row r="30962">
      <c r="A30962" s="101"/>
      <c r="B30962" s="90"/>
      <c r="C30962" s="90"/>
    </row>
    <row r="30963">
      <c r="A30963" s="101"/>
      <c r="B30963" s="90"/>
      <c r="C30963" s="90"/>
    </row>
    <row r="30964">
      <c r="A30964" s="101"/>
      <c r="B30964" s="90"/>
      <c r="C30964" s="90"/>
    </row>
    <row r="30965">
      <c r="A30965" s="101"/>
      <c r="B30965" s="90"/>
      <c r="C30965" s="90"/>
    </row>
    <row r="30966">
      <c r="A30966" s="101"/>
      <c r="B30966" s="90"/>
      <c r="C30966" s="90"/>
    </row>
    <row r="30967">
      <c r="A30967" s="101"/>
      <c r="B30967" s="90"/>
      <c r="C30967" s="90"/>
    </row>
    <row r="30968">
      <c r="A30968" s="101"/>
      <c r="B30968" s="90"/>
      <c r="C30968" s="90"/>
    </row>
    <row r="30969">
      <c r="A30969" s="101"/>
      <c r="B30969" s="90"/>
      <c r="C30969" s="90"/>
    </row>
    <row r="30970">
      <c r="A30970" s="101"/>
      <c r="B30970" s="90"/>
      <c r="C30970" s="90"/>
    </row>
    <row r="30971">
      <c r="A30971" s="101"/>
      <c r="B30971" s="90"/>
      <c r="C30971" s="90"/>
    </row>
    <row r="30972">
      <c r="A30972" s="101"/>
      <c r="B30972" s="90"/>
      <c r="C30972" s="90"/>
    </row>
    <row r="30973">
      <c r="A30973" s="101"/>
      <c r="B30973" s="90"/>
      <c r="C30973" s="90"/>
    </row>
    <row r="30974">
      <c r="A30974" s="101"/>
      <c r="B30974" s="90"/>
      <c r="C30974" s="90"/>
    </row>
    <row r="30975">
      <c r="A30975" s="101"/>
      <c r="B30975" s="90"/>
      <c r="C30975" s="90"/>
    </row>
    <row r="30976">
      <c r="A30976" s="101"/>
      <c r="B30976" s="90"/>
      <c r="C30976" s="90"/>
    </row>
    <row r="30977">
      <c r="A30977" s="101"/>
      <c r="B30977" s="90"/>
      <c r="C30977" s="90"/>
    </row>
    <row r="30978">
      <c r="A30978" s="101"/>
      <c r="B30978" s="90"/>
      <c r="C30978" s="90"/>
    </row>
    <row r="30979">
      <c r="A30979" s="101"/>
      <c r="B30979" s="90"/>
      <c r="C30979" s="90"/>
    </row>
    <row r="30980">
      <c r="A30980" s="101"/>
      <c r="B30980" s="90"/>
      <c r="C30980" s="90"/>
    </row>
    <row r="30981">
      <c r="A30981" s="101"/>
      <c r="B30981" s="90"/>
      <c r="C30981" s="90"/>
    </row>
    <row r="30982">
      <c r="A30982" s="101"/>
      <c r="B30982" s="90"/>
      <c r="C30982" s="90"/>
    </row>
    <row r="30983">
      <c r="A30983" s="101"/>
      <c r="B30983" s="90"/>
      <c r="C30983" s="90"/>
    </row>
    <row r="30984">
      <c r="A30984" s="101"/>
      <c r="B30984" s="90"/>
      <c r="C30984" s="90"/>
    </row>
    <row r="30985">
      <c r="A30985" s="101"/>
      <c r="B30985" s="90"/>
      <c r="C30985" s="90"/>
    </row>
    <row r="30986">
      <c r="A30986" s="101"/>
      <c r="B30986" s="90"/>
      <c r="C30986" s="90"/>
    </row>
    <row r="30987">
      <c r="A30987" s="101"/>
      <c r="B30987" s="90"/>
      <c r="C30987" s="90"/>
    </row>
    <row r="30988">
      <c r="A30988" s="101"/>
      <c r="B30988" s="90"/>
      <c r="C30988" s="90"/>
    </row>
    <row r="30989">
      <c r="A30989" s="101"/>
      <c r="B30989" s="90"/>
      <c r="C30989" s="90"/>
    </row>
    <row r="30990">
      <c r="A30990" s="101"/>
      <c r="B30990" s="90"/>
      <c r="C30990" s="90"/>
    </row>
    <row r="30991">
      <c r="A30991" s="101"/>
      <c r="B30991" s="90"/>
      <c r="C30991" s="90"/>
    </row>
    <row r="30992">
      <c r="A30992" s="101"/>
      <c r="B30992" s="90"/>
      <c r="C30992" s="90"/>
    </row>
    <row r="30993">
      <c r="A30993" s="101"/>
      <c r="B30993" s="90"/>
      <c r="C30993" s="90"/>
    </row>
    <row r="30994">
      <c r="A30994" s="101"/>
      <c r="B30994" s="90"/>
      <c r="C30994" s="90"/>
    </row>
    <row r="30995">
      <c r="A30995" s="101"/>
      <c r="B30995" s="90"/>
      <c r="C30995" s="90"/>
    </row>
    <row r="30996">
      <c r="A30996" s="101"/>
      <c r="B30996" s="90"/>
      <c r="C30996" s="90"/>
    </row>
    <row r="30997">
      <c r="A30997" s="101"/>
      <c r="B30997" s="90"/>
      <c r="C30997" s="90"/>
    </row>
    <row r="30998">
      <c r="A30998" s="101"/>
      <c r="B30998" s="90"/>
      <c r="C30998" s="90"/>
    </row>
    <row r="30999">
      <c r="A30999" s="101"/>
      <c r="B30999" s="90"/>
      <c r="C30999" s="90"/>
    </row>
    <row r="31000">
      <c r="A31000" s="101"/>
      <c r="B31000" s="90"/>
      <c r="C31000" s="90"/>
    </row>
    <row r="31001">
      <c r="A31001" s="101"/>
      <c r="B31001" s="90"/>
      <c r="C31001" s="90"/>
    </row>
    <row r="31002">
      <c r="A31002" s="101"/>
      <c r="B31002" s="90"/>
      <c r="C31002" s="90"/>
    </row>
    <row r="31003">
      <c r="A31003" s="101"/>
      <c r="B31003" s="90"/>
      <c r="C31003" s="90"/>
    </row>
    <row r="31004">
      <c r="A31004" s="101"/>
      <c r="B31004" s="90"/>
      <c r="C31004" s="90"/>
    </row>
    <row r="31005">
      <c r="A31005" s="101"/>
      <c r="B31005" s="90"/>
      <c r="C31005" s="90"/>
    </row>
    <row r="31006">
      <c r="A31006" s="101"/>
      <c r="B31006" s="90"/>
      <c r="C31006" s="90"/>
    </row>
    <row r="31007">
      <c r="A31007" s="101"/>
      <c r="B31007" s="90"/>
      <c r="C31007" s="90"/>
    </row>
    <row r="31008">
      <c r="A31008" s="101"/>
      <c r="B31008" s="90"/>
      <c r="C31008" s="90"/>
    </row>
    <row r="31009">
      <c r="A31009" s="101"/>
      <c r="B31009" s="90"/>
      <c r="C31009" s="90"/>
    </row>
    <row r="31010">
      <c r="A31010" s="101"/>
      <c r="B31010" s="90"/>
      <c r="C31010" s="90"/>
    </row>
    <row r="31011">
      <c r="A31011" s="101"/>
      <c r="B31011" s="90"/>
      <c r="C31011" s="90"/>
    </row>
    <row r="31012">
      <c r="A31012" s="101"/>
      <c r="B31012" s="90"/>
      <c r="C31012" s="90"/>
    </row>
    <row r="31013">
      <c r="A31013" s="101"/>
      <c r="B31013" s="90"/>
      <c r="C31013" s="90"/>
    </row>
    <row r="31014">
      <c r="A31014" s="101"/>
      <c r="B31014" s="90"/>
      <c r="C31014" s="90"/>
    </row>
    <row r="31015">
      <c r="A31015" s="101"/>
      <c r="B31015" s="90"/>
      <c r="C31015" s="90"/>
    </row>
    <row r="31016">
      <c r="A31016" s="101"/>
      <c r="B31016" s="90"/>
      <c r="C31016" s="90"/>
    </row>
    <row r="31017">
      <c r="A31017" s="101"/>
      <c r="B31017" s="90"/>
      <c r="C31017" s="90"/>
    </row>
    <row r="31018">
      <c r="A31018" s="101"/>
      <c r="B31018" s="90"/>
      <c r="C31018" s="90"/>
    </row>
    <row r="31019">
      <c r="A31019" s="101"/>
      <c r="B31019" s="90"/>
      <c r="C31019" s="90"/>
    </row>
    <row r="31020">
      <c r="A31020" s="101"/>
      <c r="B31020" s="90"/>
      <c r="C31020" s="90"/>
    </row>
    <row r="31021">
      <c r="A31021" s="101"/>
      <c r="B31021" s="90"/>
      <c r="C31021" s="90"/>
    </row>
    <row r="31022">
      <c r="A31022" s="101"/>
      <c r="B31022" s="90"/>
      <c r="C31022" s="90"/>
    </row>
    <row r="31023">
      <c r="A31023" s="101"/>
      <c r="B31023" s="90"/>
      <c r="C31023" s="90"/>
    </row>
    <row r="31024">
      <c r="A31024" s="101"/>
      <c r="B31024" s="90"/>
      <c r="C31024" s="90"/>
    </row>
    <row r="31025">
      <c r="A31025" s="101"/>
      <c r="B31025" s="90"/>
      <c r="C31025" s="90"/>
    </row>
    <row r="31026">
      <c r="A31026" s="101"/>
      <c r="B31026" s="90"/>
      <c r="C31026" s="90"/>
    </row>
    <row r="31027">
      <c r="A31027" s="101"/>
      <c r="B31027" s="90"/>
      <c r="C31027" s="90"/>
    </row>
    <row r="31028">
      <c r="A31028" s="101"/>
      <c r="B31028" s="90"/>
      <c r="C31028" s="90"/>
    </row>
    <row r="31029">
      <c r="A31029" s="101"/>
      <c r="B31029" s="90"/>
      <c r="C31029" s="90"/>
    </row>
    <row r="31030">
      <c r="A31030" s="101"/>
      <c r="B31030" s="90"/>
      <c r="C31030" s="90"/>
    </row>
    <row r="31031">
      <c r="A31031" s="101"/>
      <c r="B31031" s="90"/>
      <c r="C31031" s="90"/>
    </row>
    <row r="31032">
      <c r="A31032" s="101"/>
      <c r="B31032" s="90"/>
      <c r="C31032" s="90"/>
    </row>
    <row r="31033">
      <c r="A31033" s="101"/>
      <c r="B31033" s="90"/>
      <c r="C31033" s="90"/>
    </row>
    <row r="31034">
      <c r="A31034" s="101"/>
      <c r="B31034" s="90"/>
      <c r="C31034" s="90"/>
    </row>
    <row r="31035">
      <c r="A31035" s="101"/>
      <c r="B31035" s="90"/>
      <c r="C31035" s="90"/>
    </row>
    <row r="31036">
      <c r="A31036" s="101"/>
      <c r="B31036" s="90"/>
      <c r="C31036" s="90"/>
    </row>
    <row r="31037">
      <c r="A31037" s="101"/>
      <c r="B31037" s="90"/>
      <c r="C31037" s="90"/>
    </row>
    <row r="31038">
      <c r="A31038" s="101"/>
      <c r="B31038" s="90"/>
      <c r="C31038" s="90"/>
    </row>
    <row r="31039">
      <c r="A31039" s="101"/>
      <c r="B31039" s="90"/>
      <c r="C31039" s="90"/>
    </row>
    <row r="31040">
      <c r="A31040" s="101"/>
      <c r="B31040" s="90"/>
      <c r="C31040" s="90"/>
    </row>
    <row r="31041">
      <c r="A31041" s="101"/>
      <c r="B31041" s="90"/>
      <c r="C31041" s="90"/>
    </row>
    <row r="31042">
      <c r="A31042" s="101"/>
      <c r="B31042" s="90"/>
      <c r="C31042" s="90"/>
    </row>
    <row r="31043">
      <c r="A31043" s="101"/>
      <c r="B31043" s="90"/>
      <c r="C31043" s="90"/>
    </row>
    <row r="31044">
      <c r="A31044" s="101"/>
      <c r="B31044" s="90"/>
      <c r="C31044" s="90"/>
    </row>
    <row r="31045">
      <c r="A31045" s="101"/>
      <c r="B31045" s="90"/>
      <c r="C31045" s="90"/>
    </row>
    <row r="31046">
      <c r="A31046" s="101"/>
      <c r="B31046" s="90"/>
      <c r="C31046" s="90"/>
    </row>
    <row r="31047">
      <c r="A31047" s="101"/>
      <c r="B31047" s="90"/>
      <c r="C31047" s="90"/>
    </row>
    <row r="31048">
      <c r="A31048" s="101"/>
      <c r="B31048" s="90"/>
      <c r="C31048" s="90"/>
    </row>
    <row r="31049">
      <c r="A31049" s="101"/>
      <c r="B31049" s="90"/>
      <c r="C31049" s="90"/>
    </row>
    <row r="31050">
      <c r="A31050" s="101"/>
      <c r="B31050" s="90"/>
      <c r="C31050" s="90"/>
    </row>
    <row r="31051">
      <c r="A31051" s="101"/>
      <c r="B31051" s="90"/>
      <c r="C31051" s="90"/>
    </row>
    <row r="31052">
      <c r="A31052" s="101"/>
      <c r="B31052" s="90"/>
      <c r="C31052" s="90"/>
    </row>
    <row r="31053">
      <c r="A31053" s="101"/>
      <c r="B31053" s="90"/>
      <c r="C31053" s="90"/>
    </row>
    <row r="31054">
      <c r="A31054" s="101"/>
      <c r="B31054" s="90"/>
      <c r="C31054" s="90"/>
    </row>
    <row r="31055">
      <c r="A31055" s="101"/>
      <c r="B31055" s="90"/>
      <c r="C31055" s="90"/>
    </row>
    <row r="31056">
      <c r="A31056" s="101"/>
      <c r="B31056" s="90"/>
      <c r="C31056" s="90"/>
    </row>
    <row r="31057">
      <c r="A31057" s="101"/>
      <c r="B31057" s="90"/>
      <c r="C31057" s="90"/>
    </row>
    <row r="31058">
      <c r="A31058" s="101"/>
      <c r="B31058" s="90"/>
      <c r="C31058" s="90"/>
    </row>
    <row r="31059">
      <c r="A31059" s="101"/>
      <c r="B31059" s="90"/>
      <c r="C31059" s="90"/>
    </row>
    <row r="31060">
      <c r="A31060" s="101"/>
      <c r="B31060" s="90"/>
      <c r="C31060" s="90"/>
    </row>
    <row r="31061">
      <c r="A31061" s="101"/>
      <c r="B31061" s="90"/>
      <c r="C31061" s="90"/>
    </row>
    <row r="31062">
      <c r="A31062" s="101"/>
      <c r="B31062" s="90"/>
      <c r="C31062" s="90"/>
    </row>
    <row r="31063">
      <c r="A31063" s="101"/>
      <c r="B31063" s="90"/>
      <c r="C31063" s="90"/>
    </row>
    <row r="31064">
      <c r="A31064" s="101"/>
      <c r="B31064" s="90"/>
      <c r="C31064" s="90"/>
    </row>
    <row r="31065">
      <c r="A31065" s="101"/>
      <c r="B31065" s="90"/>
      <c r="C31065" s="90"/>
    </row>
    <row r="31066">
      <c r="A31066" s="101"/>
      <c r="B31066" s="90"/>
      <c r="C31066" s="90"/>
    </row>
    <row r="31067">
      <c r="A31067" s="101"/>
      <c r="B31067" s="90"/>
      <c r="C31067" s="90"/>
    </row>
    <row r="31068">
      <c r="A31068" s="101"/>
      <c r="B31068" s="90"/>
      <c r="C31068" s="90"/>
    </row>
    <row r="31069">
      <c r="A31069" s="101"/>
      <c r="B31069" s="90"/>
      <c r="C31069" s="90"/>
    </row>
    <row r="31070">
      <c r="A31070" s="101"/>
      <c r="B31070" s="90"/>
      <c r="C31070" s="90"/>
    </row>
    <row r="31071">
      <c r="A31071" s="101"/>
      <c r="B31071" s="90"/>
      <c r="C31071" s="90"/>
    </row>
    <row r="31072">
      <c r="A31072" s="101"/>
      <c r="B31072" s="90"/>
      <c r="C31072" s="90"/>
    </row>
    <row r="31073">
      <c r="A31073" s="101"/>
      <c r="B31073" s="90"/>
      <c r="C31073" s="90"/>
    </row>
    <row r="31074">
      <c r="A31074" s="101"/>
      <c r="B31074" s="90"/>
      <c r="C31074" s="90"/>
    </row>
    <row r="31075">
      <c r="A31075" s="101"/>
      <c r="B31075" s="90"/>
      <c r="C31075" s="90"/>
    </row>
    <row r="31076">
      <c r="A31076" s="101"/>
      <c r="B31076" s="90"/>
      <c r="C31076" s="90"/>
    </row>
    <row r="31077">
      <c r="A31077" s="101"/>
      <c r="B31077" s="90"/>
      <c r="C31077" s="90"/>
    </row>
    <row r="31078">
      <c r="A31078" s="101"/>
      <c r="B31078" s="90"/>
      <c r="C31078" s="90"/>
    </row>
    <row r="31079">
      <c r="A31079" s="101"/>
      <c r="B31079" s="90"/>
      <c r="C31079" s="90"/>
    </row>
    <row r="31080">
      <c r="A31080" s="101"/>
      <c r="B31080" s="90"/>
      <c r="C31080" s="90"/>
    </row>
    <row r="31081">
      <c r="A31081" s="101"/>
      <c r="B31081" s="90"/>
      <c r="C31081" s="90"/>
    </row>
    <row r="31082">
      <c r="A31082" s="101"/>
      <c r="B31082" s="90"/>
      <c r="C31082" s="90"/>
    </row>
    <row r="31083">
      <c r="A31083" s="101"/>
      <c r="B31083" s="90"/>
      <c r="C31083" s="90"/>
    </row>
    <row r="31084">
      <c r="A31084" s="101"/>
      <c r="B31084" s="90"/>
      <c r="C31084" s="90"/>
    </row>
    <row r="31085">
      <c r="A31085" s="101"/>
      <c r="B31085" s="90"/>
      <c r="C31085" s="90"/>
    </row>
    <row r="31086">
      <c r="A31086" s="101"/>
      <c r="B31086" s="90"/>
      <c r="C31086" s="90"/>
    </row>
    <row r="31087">
      <c r="A31087" s="101"/>
      <c r="B31087" s="90"/>
      <c r="C31087" s="90"/>
    </row>
    <row r="31088">
      <c r="A31088" s="101"/>
      <c r="B31088" s="90"/>
      <c r="C31088" s="90"/>
    </row>
    <row r="31089">
      <c r="A31089" s="101"/>
      <c r="B31089" s="90"/>
      <c r="C31089" s="90"/>
    </row>
    <row r="31090">
      <c r="A31090" s="101"/>
      <c r="B31090" s="90"/>
      <c r="C31090" s="90"/>
    </row>
    <row r="31091">
      <c r="A31091" s="101"/>
      <c r="B31091" s="90"/>
      <c r="C31091" s="90"/>
    </row>
    <row r="31092">
      <c r="A31092" s="101"/>
      <c r="B31092" s="90"/>
      <c r="C31092" s="90"/>
    </row>
    <row r="31093">
      <c r="A31093" s="101"/>
      <c r="B31093" s="90"/>
      <c r="C31093" s="90"/>
    </row>
    <row r="31094">
      <c r="A31094" s="101"/>
      <c r="B31094" s="90"/>
      <c r="C31094" s="90"/>
    </row>
    <row r="31095">
      <c r="A31095" s="101"/>
      <c r="B31095" s="90"/>
      <c r="C31095" s="90"/>
    </row>
    <row r="31096">
      <c r="A31096" s="101"/>
      <c r="B31096" s="90"/>
      <c r="C31096" s="90"/>
    </row>
    <row r="31097">
      <c r="A31097" s="101"/>
      <c r="B31097" s="90"/>
      <c r="C31097" s="90"/>
    </row>
    <row r="31098">
      <c r="A31098" s="101"/>
      <c r="B31098" s="90"/>
      <c r="C31098" s="90"/>
    </row>
    <row r="31099">
      <c r="A31099" s="101"/>
      <c r="B31099" s="90"/>
      <c r="C31099" s="90"/>
    </row>
    <row r="31100">
      <c r="A31100" s="101"/>
      <c r="B31100" s="90"/>
      <c r="C31100" s="90"/>
    </row>
    <row r="31101">
      <c r="A31101" s="101"/>
      <c r="B31101" s="90"/>
      <c r="C31101" s="90"/>
    </row>
    <row r="31102">
      <c r="A31102" s="101"/>
      <c r="B31102" s="90"/>
      <c r="C31102" s="90"/>
    </row>
    <row r="31103">
      <c r="A31103" s="101"/>
      <c r="B31103" s="90"/>
      <c r="C31103" s="90"/>
    </row>
    <row r="31104">
      <c r="A31104" s="101"/>
      <c r="B31104" s="90"/>
      <c r="C31104" s="90"/>
    </row>
    <row r="31105">
      <c r="A31105" s="101"/>
      <c r="B31105" s="90"/>
      <c r="C31105" s="90"/>
    </row>
    <row r="31106">
      <c r="A31106" s="101"/>
      <c r="B31106" s="90"/>
      <c r="C31106" s="90"/>
    </row>
    <row r="31107">
      <c r="A31107" s="101"/>
      <c r="B31107" s="90"/>
      <c r="C31107" s="90"/>
    </row>
    <row r="31108">
      <c r="A31108" s="101"/>
      <c r="B31108" s="90"/>
      <c r="C31108" s="90"/>
    </row>
    <row r="31109">
      <c r="A31109" s="101"/>
      <c r="B31109" s="90"/>
      <c r="C31109" s="90"/>
    </row>
    <row r="31110">
      <c r="A31110" s="101"/>
      <c r="B31110" s="90"/>
      <c r="C31110" s="90"/>
    </row>
    <row r="31111">
      <c r="A31111" s="101"/>
      <c r="B31111" s="90"/>
      <c r="C31111" s="90"/>
    </row>
    <row r="31112">
      <c r="A31112" s="101"/>
      <c r="B31112" s="90"/>
      <c r="C31112" s="90"/>
    </row>
    <row r="31113">
      <c r="A31113" s="101"/>
      <c r="B31113" s="90"/>
      <c r="C31113" s="90"/>
    </row>
    <row r="31114">
      <c r="A31114" s="101"/>
      <c r="B31114" s="90"/>
      <c r="C31114" s="90"/>
    </row>
    <row r="31115">
      <c r="A31115" s="101"/>
      <c r="B31115" s="90"/>
      <c r="C31115" s="90"/>
    </row>
    <row r="31116">
      <c r="A31116" s="101"/>
      <c r="B31116" s="90"/>
      <c r="C31116" s="90"/>
    </row>
    <row r="31117">
      <c r="A31117" s="101"/>
      <c r="B31117" s="90"/>
      <c r="C31117" s="90"/>
    </row>
    <row r="31118">
      <c r="A31118" s="101"/>
      <c r="B31118" s="90"/>
      <c r="C31118" s="90"/>
    </row>
    <row r="31119">
      <c r="A31119" s="101"/>
      <c r="B31119" s="90"/>
      <c r="C31119" s="90"/>
    </row>
    <row r="31120">
      <c r="A31120" s="101"/>
      <c r="B31120" s="90"/>
      <c r="C31120" s="90"/>
    </row>
    <row r="31121">
      <c r="A31121" s="101"/>
      <c r="B31121" s="90"/>
      <c r="C31121" s="90"/>
    </row>
    <row r="31122">
      <c r="A31122" s="101"/>
      <c r="B31122" s="90"/>
      <c r="C31122" s="90"/>
    </row>
    <row r="31123">
      <c r="A31123" s="101"/>
      <c r="B31123" s="90"/>
      <c r="C31123" s="90"/>
    </row>
    <row r="31124">
      <c r="A31124" s="101"/>
      <c r="B31124" s="90"/>
      <c r="C31124" s="90"/>
    </row>
    <row r="31125">
      <c r="A31125" s="101"/>
      <c r="B31125" s="90"/>
      <c r="C31125" s="90"/>
    </row>
    <row r="31126">
      <c r="A31126" s="101"/>
      <c r="B31126" s="90"/>
      <c r="C31126" s="90"/>
    </row>
    <row r="31127">
      <c r="A31127" s="101"/>
      <c r="B31127" s="90"/>
      <c r="C31127" s="90"/>
    </row>
    <row r="31128">
      <c r="A31128" s="101"/>
      <c r="B31128" s="90"/>
      <c r="C31128" s="90"/>
    </row>
    <row r="31129">
      <c r="A31129" s="101"/>
      <c r="B31129" s="90"/>
      <c r="C31129" s="90"/>
    </row>
    <row r="31130">
      <c r="A31130" s="101"/>
      <c r="B31130" s="90"/>
      <c r="C31130" s="90"/>
    </row>
    <row r="31131">
      <c r="A31131" s="101"/>
      <c r="B31131" s="90"/>
      <c r="C31131" s="90"/>
    </row>
    <row r="31132">
      <c r="A31132" s="101"/>
      <c r="B31132" s="90"/>
      <c r="C31132" s="90"/>
    </row>
    <row r="31133">
      <c r="A31133" s="101"/>
      <c r="B31133" s="90"/>
      <c r="C31133" s="90"/>
    </row>
    <row r="31134">
      <c r="A31134" s="101"/>
      <c r="B31134" s="90"/>
      <c r="C31134" s="90"/>
    </row>
    <row r="31135">
      <c r="A31135" s="101"/>
      <c r="B31135" s="90"/>
      <c r="C31135" s="90"/>
    </row>
    <row r="31136">
      <c r="A31136" s="101"/>
      <c r="B31136" s="90"/>
      <c r="C31136" s="90"/>
    </row>
    <row r="31137">
      <c r="A31137" s="101"/>
      <c r="B31137" s="90"/>
      <c r="C31137" s="90"/>
    </row>
    <row r="31138">
      <c r="A31138" s="101"/>
      <c r="B31138" s="90"/>
      <c r="C31138" s="90"/>
    </row>
    <row r="31139">
      <c r="A31139" s="101"/>
      <c r="B31139" s="90"/>
      <c r="C31139" s="90"/>
    </row>
    <row r="31140">
      <c r="A31140" s="101"/>
      <c r="B31140" s="90"/>
      <c r="C31140" s="90"/>
    </row>
    <row r="31141">
      <c r="A31141" s="101"/>
      <c r="B31141" s="90"/>
      <c r="C31141" s="90"/>
    </row>
    <row r="31142">
      <c r="A31142" s="101"/>
      <c r="B31142" s="90"/>
      <c r="C31142" s="90"/>
    </row>
    <row r="31143">
      <c r="A31143" s="101"/>
      <c r="B31143" s="90"/>
      <c r="C31143" s="90"/>
    </row>
    <row r="31144">
      <c r="A31144" s="101"/>
      <c r="B31144" s="90"/>
      <c r="C31144" s="90"/>
    </row>
    <row r="31145">
      <c r="A31145" s="101"/>
      <c r="B31145" s="90"/>
      <c r="C31145" s="90"/>
    </row>
    <row r="31146">
      <c r="A31146" s="101"/>
      <c r="B31146" s="90"/>
      <c r="C31146" s="90"/>
    </row>
    <row r="31147">
      <c r="A31147" s="101"/>
      <c r="B31147" s="90"/>
      <c r="C31147" s="90"/>
    </row>
    <row r="31148">
      <c r="A31148" s="101"/>
      <c r="B31148" s="90"/>
      <c r="C31148" s="90"/>
    </row>
    <row r="31149">
      <c r="A31149" s="101"/>
      <c r="B31149" s="90"/>
      <c r="C31149" s="90"/>
    </row>
    <row r="31150">
      <c r="A31150" s="101"/>
      <c r="B31150" s="90"/>
      <c r="C31150" s="90"/>
    </row>
    <row r="31151">
      <c r="A31151" s="101"/>
      <c r="B31151" s="90"/>
      <c r="C31151" s="90"/>
    </row>
    <row r="31152">
      <c r="A31152" s="101"/>
      <c r="B31152" s="90"/>
      <c r="C31152" s="90"/>
    </row>
    <row r="31153">
      <c r="A31153" s="101"/>
      <c r="B31153" s="90"/>
      <c r="C31153" s="90"/>
    </row>
    <row r="31154">
      <c r="A31154" s="101"/>
      <c r="B31154" s="90"/>
      <c r="C31154" s="90"/>
    </row>
    <row r="31155">
      <c r="A31155" s="101"/>
      <c r="B31155" s="90"/>
      <c r="C31155" s="90"/>
    </row>
    <row r="31156">
      <c r="A31156" s="101"/>
      <c r="B31156" s="90"/>
      <c r="C31156" s="90"/>
    </row>
    <row r="31157">
      <c r="A31157" s="101"/>
      <c r="B31157" s="90"/>
      <c r="C31157" s="90"/>
    </row>
    <row r="31158">
      <c r="A31158" s="101"/>
      <c r="B31158" s="90"/>
      <c r="C31158" s="90"/>
    </row>
    <row r="31159">
      <c r="A31159" s="101"/>
      <c r="B31159" s="90"/>
      <c r="C31159" s="90"/>
    </row>
    <row r="31160">
      <c r="A31160" s="101"/>
      <c r="B31160" s="90"/>
      <c r="C31160" s="90"/>
    </row>
    <row r="31161">
      <c r="A31161" s="101"/>
      <c r="B31161" s="90"/>
      <c r="C31161" s="90"/>
    </row>
    <row r="31162">
      <c r="A31162" s="101"/>
      <c r="B31162" s="90"/>
      <c r="C31162" s="90"/>
    </row>
    <row r="31163">
      <c r="A31163" s="101"/>
      <c r="B31163" s="90"/>
      <c r="C31163" s="90"/>
    </row>
    <row r="31164">
      <c r="A31164" s="101"/>
      <c r="B31164" s="90"/>
      <c r="C31164" s="90"/>
    </row>
    <row r="31165">
      <c r="A31165" s="101"/>
      <c r="B31165" s="90"/>
      <c r="C31165" s="90"/>
    </row>
    <row r="31166">
      <c r="A31166" s="101"/>
      <c r="B31166" s="90"/>
      <c r="C31166" s="90"/>
    </row>
    <row r="31167">
      <c r="A31167" s="101"/>
      <c r="B31167" s="90"/>
      <c r="C31167" s="90"/>
    </row>
    <row r="31168">
      <c r="A31168" s="101"/>
      <c r="B31168" s="90"/>
      <c r="C31168" s="90"/>
    </row>
    <row r="31169">
      <c r="A31169" s="101"/>
      <c r="B31169" s="90"/>
      <c r="C31169" s="90"/>
    </row>
    <row r="31170">
      <c r="A31170" s="101"/>
      <c r="B31170" s="90"/>
      <c r="C31170" s="90"/>
    </row>
    <row r="31171">
      <c r="A31171" s="101"/>
      <c r="B31171" s="90"/>
      <c r="C31171" s="90"/>
    </row>
    <row r="31172">
      <c r="A31172" s="101"/>
      <c r="B31172" s="90"/>
      <c r="C31172" s="90"/>
    </row>
    <row r="31173">
      <c r="A31173" s="101"/>
      <c r="B31173" s="90"/>
      <c r="C31173" s="90"/>
    </row>
    <row r="31174">
      <c r="A31174" s="101"/>
      <c r="B31174" s="90"/>
      <c r="C31174" s="90"/>
    </row>
    <row r="31175">
      <c r="A31175" s="101"/>
      <c r="B31175" s="90"/>
      <c r="C31175" s="90"/>
    </row>
    <row r="31176">
      <c r="A31176" s="101"/>
      <c r="B31176" s="90"/>
      <c r="C31176" s="90"/>
    </row>
    <row r="31177">
      <c r="A31177" s="101"/>
      <c r="B31177" s="90"/>
      <c r="C31177" s="90"/>
    </row>
    <row r="31178">
      <c r="A31178" s="101"/>
      <c r="B31178" s="90"/>
      <c r="C31178" s="90"/>
    </row>
    <row r="31179">
      <c r="A31179" s="101"/>
      <c r="B31179" s="90"/>
      <c r="C31179" s="90"/>
    </row>
    <row r="31180">
      <c r="A31180" s="101"/>
      <c r="B31180" s="90"/>
      <c r="C31180" s="90"/>
    </row>
    <row r="31181">
      <c r="A31181" s="101"/>
      <c r="B31181" s="90"/>
      <c r="C31181" s="90"/>
    </row>
    <row r="31182">
      <c r="A31182" s="101"/>
      <c r="B31182" s="90"/>
      <c r="C31182" s="90"/>
    </row>
    <row r="31183">
      <c r="A31183" s="101"/>
      <c r="B31183" s="90"/>
      <c r="C31183" s="90"/>
    </row>
    <row r="31184">
      <c r="A31184" s="101"/>
      <c r="B31184" s="90"/>
      <c r="C31184" s="90"/>
    </row>
    <row r="31185">
      <c r="A31185" s="101"/>
      <c r="B31185" s="90"/>
      <c r="C31185" s="90"/>
    </row>
    <row r="31186">
      <c r="A31186" s="101"/>
      <c r="B31186" s="90"/>
      <c r="C31186" s="90"/>
    </row>
    <row r="31187">
      <c r="A31187" s="101"/>
      <c r="B31187" s="90"/>
      <c r="C31187" s="90"/>
    </row>
    <row r="31188">
      <c r="A31188" s="101"/>
      <c r="B31188" s="90"/>
      <c r="C31188" s="90"/>
    </row>
    <row r="31189">
      <c r="A31189" s="101"/>
      <c r="B31189" s="90"/>
      <c r="C31189" s="90"/>
    </row>
    <row r="31190">
      <c r="A31190" s="101"/>
      <c r="B31190" s="90"/>
      <c r="C31190" s="90"/>
    </row>
    <row r="31191">
      <c r="A31191" s="101"/>
      <c r="B31191" s="90"/>
      <c r="C31191" s="90"/>
    </row>
    <row r="31192">
      <c r="A31192" s="101"/>
      <c r="B31192" s="90"/>
      <c r="C31192" s="90"/>
    </row>
    <row r="31193">
      <c r="A31193" s="101"/>
      <c r="B31193" s="90"/>
      <c r="C31193" s="90"/>
    </row>
    <row r="31194">
      <c r="A31194" s="101"/>
      <c r="B31194" s="90"/>
      <c r="C31194" s="90"/>
    </row>
    <row r="31195">
      <c r="A31195" s="101"/>
      <c r="B31195" s="90"/>
      <c r="C31195" s="90"/>
    </row>
    <row r="31196">
      <c r="A31196" s="101"/>
      <c r="B31196" s="90"/>
      <c r="C31196" s="90"/>
    </row>
    <row r="31197">
      <c r="A31197" s="101"/>
      <c r="B31197" s="90"/>
      <c r="C31197" s="90"/>
    </row>
    <row r="31198">
      <c r="A31198" s="101"/>
      <c r="B31198" s="90"/>
      <c r="C31198" s="90"/>
    </row>
    <row r="31199">
      <c r="A31199" s="101"/>
      <c r="B31199" s="90"/>
      <c r="C31199" s="90"/>
    </row>
    <row r="31200">
      <c r="A31200" s="101"/>
      <c r="B31200" s="90"/>
      <c r="C31200" s="90"/>
    </row>
    <row r="31201">
      <c r="A31201" s="101"/>
      <c r="B31201" s="90"/>
      <c r="C31201" s="90"/>
    </row>
    <row r="31202">
      <c r="A31202" s="101"/>
      <c r="B31202" s="90"/>
      <c r="C31202" s="90"/>
    </row>
    <row r="31203">
      <c r="A31203" s="101"/>
      <c r="B31203" s="90"/>
      <c r="C31203" s="90"/>
    </row>
    <row r="31204">
      <c r="A31204" s="101"/>
      <c r="B31204" s="90"/>
      <c r="C31204" s="90"/>
    </row>
    <row r="31205">
      <c r="A31205" s="101"/>
      <c r="B31205" s="90"/>
      <c r="C31205" s="90"/>
    </row>
    <row r="31206">
      <c r="A31206" s="101"/>
      <c r="B31206" s="90"/>
      <c r="C31206" s="90"/>
    </row>
    <row r="31207">
      <c r="A31207" s="101"/>
      <c r="B31207" s="90"/>
      <c r="C31207" s="90"/>
    </row>
    <row r="31208">
      <c r="A31208" s="101"/>
      <c r="B31208" s="90"/>
      <c r="C31208" s="90"/>
    </row>
    <row r="31209">
      <c r="A31209" s="101"/>
      <c r="B31209" s="90"/>
      <c r="C31209" s="90"/>
    </row>
    <row r="31210">
      <c r="A31210" s="101"/>
      <c r="B31210" s="90"/>
      <c r="C31210" s="90"/>
    </row>
    <row r="31211">
      <c r="A31211" s="101"/>
      <c r="B31211" s="90"/>
      <c r="C31211" s="90"/>
    </row>
    <row r="31212">
      <c r="A31212" s="101"/>
      <c r="B31212" s="90"/>
      <c r="C31212" s="90"/>
    </row>
    <row r="31213">
      <c r="A31213" s="101"/>
      <c r="B31213" s="90"/>
      <c r="C31213" s="90"/>
    </row>
    <row r="31214">
      <c r="A31214" s="101"/>
      <c r="B31214" s="90"/>
      <c r="C31214" s="90"/>
    </row>
    <row r="31215">
      <c r="A31215" s="101"/>
      <c r="B31215" s="90"/>
      <c r="C31215" s="90"/>
    </row>
    <row r="31216">
      <c r="A31216" s="101"/>
      <c r="B31216" s="90"/>
      <c r="C31216" s="90"/>
    </row>
    <row r="31217">
      <c r="A31217" s="101"/>
      <c r="B31217" s="90"/>
      <c r="C31217" s="90"/>
    </row>
    <row r="31218">
      <c r="A31218" s="101"/>
      <c r="B31218" s="90"/>
      <c r="C31218" s="90"/>
    </row>
    <row r="31219">
      <c r="A31219" s="101"/>
      <c r="B31219" s="90"/>
      <c r="C31219" s="90"/>
    </row>
    <row r="31220">
      <c r="A31220" s="101"/>
      <c r="B31220" s="90"/>
      <c r="C31220" s="90"/>
    </row>
    <row r="31221">
      <c r="A31221" s="101"/>
      <c r="B31221" s="90"/>
      <c r="C31221" s="90"/>
    </row>
    <row r="31222">
      <c r="A31222" s="101"/>
      <c r="B31222" s="90"/>
      <c r="C31222" s="90"/>
    </row>
    <row r="31223">
      <c r="A31223" s="101"/>
      <c r="B31223" s="90"/>
      <c r="C31223" s="90"/>
    </row>
    <row r="31224">
      <c r="A31224" s="101"/>
      <c r="B31224" s="90"/>
      <c r="C31224" s="90"/>
    </row>
    <row r="31225">
      <c r="A31225" s="101"/>
      <c r="B31225" s="90"/>
      <c r="C31225" s="90"/>
    </row>
    <row r="31226">
      <c r="A31226" s="101"/>
      <c r="B31226" s="90"/>
      <c r="C31226" s="90"/>
    </row>
    <row r="31227">
      <c r="A31227" s="101"/>
      <c r="B31227" s="90"/>
      <c r="C31227" s="90"/>
    </row>
    <row r="31228">
      <c r="A31228" s="101"/>
      <c r="B31228" s="90"/>
      <c r="C31228" s="90"/>
    </row>
    <row r="31229">
      <c r="A31229" s="101"/>
      <c r="B31229" s="90"/>
      <c r="C31229" s="90"/>
    </row>
    <row r="31230">
      <c r="A31230" s="101"/>
      <c r="B31230" s="90"/>
      <c r="C31230" s="90"/>
    </row>
    <row r="31231">
      <c r="A31231" s="101"/>
      <c r="B31231" s="90"/>
      <c r="C31231" s="90"/>
    </row>
    <row r="31232">
      <c r="A31232" s="101"/>
      <c r="B31232" s="90"/>
      <c r="C31232" s="90"/>
    </row>
    <row r="31233">
      <c r="A31233" s="101"/>
      <c r="B31233" s="90"/>
      <c r="C31233" s="90"/>
    </row>
    <row r="31234">
      <c r="A31234" s="101"/>
      <c r="B31234" s="90"/>
      <c r="C31234" s="90"/>
    </row>
    <row r="31235">
      <c r="A31235" s="101"/>
      <c r="B31235" s="90"/>
      <c r="C31235" s="90"/>
    </row>
    <row r="31236">
      <c r="A31236" s="101"/>
      <c r="B31236" s="90"/>
      <c r="C31236" s="90"/>
    </row>
    <row r="31237">
      <c r="A31237" s="101"/>
      <c r="B31237" s="90"/>
      <c r="C31237" s="90"/>
    </row>
    <row r="31238">
      <c r="A31238" s="101"/>
      <c r="B31238" s="90"/>
      <c r="C31238" s="90"/>
    </row>
    <row r="31239">
      <c r="A31239" s="101"/>
      <c r="B31239" s="90"/>
      <c r="C31239" s="90"/>
    </row>
    <row r="31240">
      <c r="A31240" s="101"/>
      <c r="B31240" s="90"/>
      <c r="C31240" s="90"/>
    </row>
    <row r="31241">
      <c r="A31241" s="101"/>
      <c r="B31241" s="90"/>
      <c r="C31241" s="90"/>
    </row>
    <row r="31242">
      <c r="A31242" s="101"/>
      <c r="B31242" s="90"/>
      <c r="C31242" s="90"/>
    </row>
    <row r="31243">
      <c r="A31243" s="101"/>
      <c r="B31243" s="90"/>
      <c r="C31243" s="90"/>
    </row>
    <row r="31244">
      <c r="A31244" s="101"/>
      <c r="B31244" s="90"/>
      <c r="C31244" s="90"/>
    </row>
    <row r="31245">
      <c r="A31245" s="101"/>
      <c r="B31245" s="90"/>
      <c r="C31245" s="90"/>
    </row>
    <row r="31246">
      <c r="A31246" s="101"/>
      <c r="B31246" s="90"/>
      <c r="C31246" s="90"/>
    </row>
    <row r="31247">
      <c r="A31247" s="101"/>
      <c r="B31247" s="90"/>
      <c r="C31247" s="90"/>
    </row>
    <row r="31248">
      <c r="A31248" s="101"/>
      <c r="B31248" s="90"/>
      <c r="C31248" s="90"/>
    </row>
    <row r="31249">
      <c r="A31249" s="101"/>
      <c r="B31249" s="90"/>
      <c r="C31249" s="90"/>
    </row>
    <row r="31250">
      <c r="A31250" s="101"/>
      <c r="B31250" s="90"/>
      <c r="C31250" s="90"/>
    </row>
    <row r="31251">
      <c r="A31251" s="101"/>
      <c r="B31251" s="90"/>
      <c r="C31251" s="90"/>
    </row>
    <row r="31252">
      <c r="A31252" s="101"/>
      <c r="B31252" s="90"/>
      <c r="C31252" s="90"/>
    </row>
    <row r="31253">
      <c r="A31253" s="101"/>
      <c r="B31253" s="90"/>
      <c r="C31253" s="90"/>
    </row>
    <row r="31254">
      <c r="A31254" s="101"/>
      <c r="B31254" s="90"/>
      <c r="C31254" s="90"/>
    </row>
    <row r="31255">
      <c r="A31255" s="101"/>
      <c r="B31255" s="90"/>
      <c r="C31255" s="90"/>
    </row>
    <row r="31256">
      <c r="A31256" s="101"/>
      <c r="B31256" s="90"/>
      <c r="C31256" s="90"/>
    </row>
    <row r="31257">
      <c r="A31257" s="101"/>
      <c r="B31257" s="90"/>
      <c r="C31257" s="90"/>
    </row>
    <row r="31258">
      <c r="A31258" s="101"/>
      <c r="B31258" s="90"/>
      <c r="C31258" s="90"/>
    </row>
    <row r="31259">
      <c r="A31259" s="101"/>
      <c r="B31259" s="90"/>
      <c r="C31259" s="90"/>
    </row>
    <row r="31260">
      <c r="A31260" s="101"/>
      <c r="B31260" s="90"/>
      <c r="C31260" s="90"/>
    </row>
    <row r="31261">
      <c r="A31261" s="101"/>
      <c r="B31261" s="90"/>
      <c r="C31261" s="90"/>
    </row>
    <row r="31262">
      <c r="A31262" s="101"/>
      <c r="B31262" s="90"/>
      <c r="C31262" s="90"/>
    </row>
    <row r="31263">
      <c r="A31263" s="101"/>
      <c r="B31263" s="90"/>
      <c r="C31263" s="90"/>
    </row>
    <row r="31264">
      <c r="A31264" s="101"/>
      <c r="B31264" s="90"/>
      <c r="C31264" s="90"/>
    </row>
    <row r="31265">
      <c r="A31265" s="101"/>
      <c r="B31265" s="90"/>
      <c r="C31265" s="90"/>
    </row>
    <row r="31266">
      <c r="A31266" s="101"/>
      <c r="B31266" s="90"/>
      <c r="C31266" s="90"/>
    </row>
    <row r="31267">
      <c r="A31267" s="101"/>
      <c r="B31267" s="90"/>
      <c r="C31267" s="90"/>
    </row>
    <row r="31268">
      <c r="A31268" s="101"/>
      <c r="B31268" s="90"/>
      <c r="C31268" s="90"/>
    </row>
    <row r="31269">
      <c r="A31269" s="101"/>
      <c r="B31269" s="90"/>
      <c r="C31269" s="90"/>
    </row>
    <row r="31270">
      <c r="A31270" s="101"/>
      <c r="B31270" s="90"/>
      <c r="C31270" s="90"/>
    </row>
    <row r="31271">
      <c r="A31271" s="101"/>
      <c r="B31271" s="90"/>
      <c r="C31271" s="90"/>
    </row>
    <row r="31272">
      <c r="A31272" s="101"/>
      <c r="B31272" s="90"/>
      <c r="C31272" s="90"/>
    </row>
    <row r="31273">
      <c r="A31273" s="101"/>
      <c r="B31273" s="90"/>
      <c r="C31273" s="90"/>
    </row>
    <row r="31274">
      <c r="A31274" s="101"/>
      <c r="B31274" s="90"/>
      <c r="C31274" s="90"/>
    </row>
    <row r="31275">
      <c r="A31275" s="101"/>
      <c r="B31275" s="90"/>
      <c r="C31275" s="90"/>
    </row>
    <row r="31276">
      <c r="A31276" s="101"/>
      <c r="B31276" s="90"/>
      <c r="C31276" s="90"/>
    </row>
    <row r="31277">
      <c r="A31277" s="101"/>
      <c r="B31277" s="90"/>
      <c r="C31277" s="90"/>
    </row>
    <row r="31278">
      <c r="A31278" s="101"/>
      <c r="B31278" s="90"/>
      <c r="C31278" s="90"/>
    </row>
    <row r="31279">
      <c r="A31279" s="101"/>
      <c r="B31279" s="90"/>
      <c r="C31279" s="90"/>
    </row>
    <row r="31280">
      <c r="A31280" s="101"/>
      <c r="B31280" s="90"/>
      <c r="C31280" s="90"/>
    </row>
    <row r="31281">
      <c r="A31281" s="101"/>
      <c r="B31281" s="90"/>
      <c r="C31281" s="90"/>
    </row>
    <row r="31282">
      <c r="A31282" s="101"/>
      <c r="B31282" s="90"/>
      <c r="C31282" s="90"/>
    </row>
    <row r="31283">
      <c r="A31283" s="101"/>
      <c r="B31283" s="90"/>
      <c r="C31283" s="90"/>
    </row>
    <row r="31284">
      <c r="A31284" s="101"/>
      <c r="B31284" s="90"/>
      <c r="C31284" s="90"/>
    </row>
    <row r="31285">
      <c r="A31285" s="101"/>
      <c r="B31285" s="90"/>
      <c r="C31285" s="90"/>
    </row>
    <row r="31286">
      <c r="A31286" s="101"/>
      <c r="B31286" s="90"/>
      <c r="C31286" s="90"/>
    </row>
    <row r="31287">
      <c r="A31287" s="101"/>
      <c r="B31287" s="90"/>
      <c r="C31287" s="90"/>
    </row>
    <row r="31288">
      <c r="A31288" s="101"/>
      <c r="B31288" s="90"/>
      <c r="C31288" s="90"/>
    </row>
    <row r="31289">
      <c r="A31289" s="101"/>
      <c r="B31289" s="90"/>
      <c r="C31289" s="90"/>
    </row>
    <row r="31290">
      <c r="A31290" s="101"/>
      <c r="B31290" s="90"/>
      <c r="C31290" s="90"/>
    </row>
    <row r="31291">
      <c r="A31291" s="101"/>
      <c r="B31291" s="90"/>
      <c r="C31291" s="90"/>
    </row>
    <row r="31292">
      <c r="A31292" s="101"/>
      <c r="B31292" s="90"/>
      <c r="C31292" s="90"/>
    </row>
    <row r="31293">
      <c r="A31293" s="101"/>
      <c r="B31293" s="90"/>
      <c r="C31293" s="90"/>
    </row>
    <row r="31294">
      <c r="A31294" s="101"/>
      <c r="B31294" s="90"/>
      <c r="C31294" s="90"/>
    </row>
    <row r="31295">
      <c r="A31295" s="101"/>
      <c r="B31295" s="90"/>
      <c r="C31295" s="90"/>
    </row>
    <row r="31296">
      <c r="A31296" s="101"/>
      <c r="B31296" s="90"/>
      <c r="C31296" s="90"/>
    </row>
    <row r="31297">
      <c r="A31297" s="101"/>
      <c r="B31297" s="90"/>
      <c r="C31297" s="90"/>
    </row>
    <row r="31298">
      <c r="A31298" s="101"/>
      <c r="B31298" s="90"/>
      <c r="C31298" s="90"/>
    </row>
    <row r="31299">
      <c r="A31299" s="101"/>
      <c r="B31299" s="90"/>
      <c r="C31299" s="90"/>
    </row>
    <row r="31300">
      <c r="A31300" s="101"/>
      <c r="B31300" s="90"/>
      <c r="C31300" s="90"/>
    </row>
    <row r="31301">
      <c r="A31301" s="101"/>
      <c r="B31301" s="90"/>
      <c r="C31301" s="90"/>
    </row>
    <row r="31302">
      <c r="A31302" s="101"/>
      <c r="B31302" s="90"/>
      <c r="C31302" s="90"/>
    </row>
    <row r="31303">
      <c r="A31303" s="101"/>
      <c r="B31303" s="90"/>
      <c r="C31303" s="90"/>
    </row>
    <row r="31304">
      <c r="A31304" s="101"/>
      <c r="B31304" s="90"/>
      <c r="C31304" s="90"/>
    </row>
    <row r="31305">
      <c r="A31305" s="101"/>
      <c r="B31305" s="90"/>
      <c r="C31305" s="90"/>
    </row>
    <row r="31306">
      <c r="A31306" s="101"/>
      <c r="B31306" s="90"/>
      <c r="C31306" s="90"/>
    </row>
    <row r="31307">
      <c r="A31307" s="101"/>
      <c r="B31307" s="90"/>
      <c r="C31307" s="90"/>
    </row>
    <row r="31308">
      <c r="A31308" s="101"/>
      <c r="B31308" s="90"/>
      <c r="C31308" s="90"/>
    </row>
    <row r="31309">
      <c r="A31309" s="101"/>
      <c r="B31309" s="90"/>
      <c r="C31309" s="90"/>
    </row>
    <row r="31310">
      <c r="A31310" s="101"/>
      <c r="B31310" s="90"/>
      <c r="C31310" s="90"/>
    </row>
    <row r="31311">
      <c r="A31311" s="101"/>
      <c r="B31311" s="90"/>
      <c r="C31311" s="90"/>
    </row>
    <row r="31312">
      <c r="A31312" s="101"/>
      <c r="B31312" s="90"/>
      <c r="C31312" s="90"/>
    </row>
    <row r="31313">
      <c r="A31313" s="101"/>
      <c r="B31313" s="90"/>
      <c r="C31313" s="90"/>
    </row>
    <row r="31314">
      <c r="A31314" s="101"/>
      <c r="B31314" s="90"/>
      <c r="C31314" s="90"/>
    </row>
    <row r="31315">
      <c r="A31315" s="101"/>
      <c r="B31315" s="90"/>
      <c r="C31315" s="90"/>
    </row>
    <row r="31316">
      <c r="A31316" s="101"/>
      <c r="B31316" s="90"/>
      <c r="C31316" s="90"/>
    </row>
    <row r="31317">
      <c r="A31317" s="101"/>
      <c r="B31317" s="90"/>
      <c r="C31317" s="90"/>
    </row>
    <row r="31318">
      <c r="A31318" s="101"/>
      <c r="B31318" s="90"/>
      <c r="C31318" s="90"/>
    </row>
    <row r="31319">
      <c r="A31319" s="101"/>
      <c r="B31319" s="90"/>
      <c r="C31319" s="90"/>
    </row>
    <row r="31320">
      <c r="A31320" s="101"/>
      <c r="B31320" s="90"/>
      <c r="C31320" s="90"/>
    </row>
    <row r="31321">
      <c r="A31321" s="101"/>
      <c r="B31321" s="90"/>
      <c r="C31321" s="90"/>
    </row>
    <row r="31322">
      <c r="A31322" s="101"/>
      <c r="B31322" s="90"/>
      <c r="C31322" s="90"/>
    </row>
    <row r="31323">
      <c r="A31323" s="101"/>
      <c r="B31323" s="90"/>
      <c r="C31323" s="90"/>
    </row>
    <row r="31324">
      <c r="A31324" s="101"/>
      <c r="B31324" s="90"/>
      <c r="C31324" s="90"/>
    </row>
    <row r="31325">
      <c r="A31325" s="101"/>
      <c r="B31325" s="90"/>
      <c r="C31325" s="90"/>
    </row>
    <row r="31326">
      <c r="A31326" s="101"/>
      <c r="B31326" s="90"/>
      <c r="C31326" s="90"/>
    </row>
    <row r="31327">
      <c r="A31327" s="101"/>
      <c r="B31327" s="90"/>
      <c r="C31327" s="90"/>
    </row>
    <row r="31328">
      <c r="A31328" s="101"/>
      <c r="B31328" s="90"/>
      <c r="C31328" s="90"/>
    </row>
    <row r="31329">
      <c r="A31329" s="101"/>
      <c r="B31329" s="90"/>
      <c r="C31329" s="90"/>
    </row>
    <row r="31330">
      <c r="A31330" s="101"/>
      <c r="B31330" s="90"/>
      <c r="C31330" s="90"/>
    </row>
    <row r="31331">
      <c r="A31331" s="101"/>
      <c r="B31331" s="90"/>
      <c r="C31331" s="90"/>
    </row>
    <row r="31332">
      <c r="A31332" s="101"/>
      <c r="B31332" s="90"/>
      <c r="C31332" s="90"/>
    </row>
    <row r="31333">
      <c r="A31333" s="101"/>
      <c r="B31333" s="90"/>
      <c r="C31333" s="90"/>
    </row>
    <row r="31334">
      <c r="A31334" s="101"/>
      <c r="B31334" s="90"/>
      <c r="C31334" s="90"/>
    </row>
    <row r="31335">
      <c r="A31335" s="101"/>
      <c r="B31335" s="90"/>
      <c r="C31335" s="90"/>
    </row>
    <row r="31336">
      <c r="A31336" s="101"/>
      <c r="B31336" s="90"/>
      <c r="C31336" s="90"/>
    </row>
    <row r="31337">
      <c r="A31337" s="101"/>
      <c r="B31337" s="90"/>
      <c r="C31337" s="90"/>
    </row>
    <row r="31338">
      <c r="A31338" s="101"/>
      <c r="B31338" s="90"/>
      <c r="C31338" s="90"/>
    </row>
    <row r="31339">
      <c r="A31339" s="101"/>
      <c r="B31339" s="90"/>
      <c r="C31339" s="90"/>
    </row>
    <row r="31340">
      <c r="A31340" s="101"/>
      <c r="B31340" s="90"/>
      <c r="C31340" s="90"/>
    </row>
    <row r="31341">
      <c r="A31341" s="101"/>
      <c r="B31341" s="90"/>
      <c r="C31341" s="90"/>
    </row>
    <row r="31342">
      <c r="A31342" s="101"/>
      <c r="B31342" s="90"/>
      <c r="C31342" s="90"/>
    </row>
    <row r="31343">
      <c r="A31343" s="101"/>
      <c r="B31343" s="90"/>
      <c r="C31343" s="90"/>
    </row>
    <row r="31344">
      <c r="A31344" s="101"/>
      <c r="B31344" s="90"/>
      <c r="C31344" s="90"/>
    </row>
    <row r="31345">
      <c r="A31345" s="101"/>
      <c r="B31345" s="90"/>
      <c r="C31345" s="90"/>
    </row>
    <row r="31346">
      <c r="A31346" s="101"/>
      <c r="B31346" s="90"/>
      <c r="C31346" s="90"/>
    </row>
    <row r="31347">
      <c r="A31347" s="101"/>
      <c r="B31347" s="90"/>
      <c r="C31347" s="90"/>
    </row>
    <row r="31348">
      <c r="A31348" s="101"/>
      <c r="B31348" s="90"/>
      <c r="C31348" s="90"/>
    </row>
    <row r="31349">
      <c r="A31349" s="101"/>
      <c r="B31349" s="90"/>
      <c r="C31349" s="90"/>
    </row>
    <row r="31350">
      <c r="A31350" s="101"/>
      <c r="B31350" s="90"/>
      <c r="C31350" s="90"/>
    </row>
    <row r="31351">
      <c r="A31351" s="101"/>
      <c r="B31351" s="90"/>
      <c r="C31351" s="90"/>
    </row>
    <row r="31352">
      <c r="A31352" s="101"/>
      <c r="B31352" s="90"/>
      <c r="C31352" s="90"/>
    </row>
    <row r="31353">
      <c r="A31353" s="101"/>
      <c r="B31353" s="90"/>
      <c r="C31353" s="90"/>
    </row>
    <row r="31354">
      <c r="A31354" s="101"/>
      <c r="B31354" s="90"/>
      <c r="C31354" s="90"/>
    </row>
    <row r="31355">
      <c r="A31355" s="101"/>
      <c r="B31355" s="90"/>
      <c r="C31355" s="90"/>
    </row>
    <row r="31356">
      <c r="A31356" s="101"/>
      <c r="B31356" s="90"/>
      <c r="C31356" s="90"/>
    </row>
    <row r="31357">
      <c r="A31357" s="101"/>
      <c r="B31357" s="90"/>
      <c r="C31357" s="90"/>
    </row>
    <row r="31358">
      <c r="A31358" s="101"/>
      <c r="B31358" s="90"/>
      <c r="C31358" s="90"/>
    </row>
    <row r="31359">
      <c r="A31359" s="101"/>
      <c r="B31359" s="90"/>
      <c r="C31359" s="90"/>
    </row>
    <row r="31360">
      <c r="A31360" s="101"/>
      <c r="B31360" s="90"/>
      <c r="C31360" s="90"/>
    </row>
    <row r="31361">
      <c r="A31361" s="101"/>
      <c r="B31361" s="90"/>
      <c r="C31361" s="90"/>
    </row>
    <row r="31362">
      <c r="A31362" s="101"/>
      <c r="B31362" s="90"/>
      <c r="C31362" s="90"/>
    </row>
    <row r="31363">
      <c r="A31363" s="101"/>
      <c r="B31363" s="90"/>
      <c r="C31363" s="90"/>
    </row>
    <row r="31364">
      <c r="A31364" s="101"/>
      <c r="B31364" s="90"/>
      <c r="C31364" s="90"/>
    </row>
    <row r="31365">
      <c r="A31365" s="101"/>
      <c r="B31365" s="90"/>
      <c r="C31365" s="90"/>
    </row>
    <row r="31366">
      <c r="A31366" s="101"/>
      <c r="B31366" s="90"/>
      <c r="C31366" s="90"/>
    </row>
    <row r="31367">
      <c r="A31367" s="101"/>
      <c r="B31367" s="90"/>
      <c r="C31367" s="90"/>
    </row>
    <row r="31368">
      <c r="A31368" s="101"/>
      <c r="B31368" s="90"/>
      <c r="C31368" s="90"/>
    </row>
    <row r="31369">
      <c r="A31369" s="101"/>
      <c r="B31369" s="90"/>
      <c r="C31369" s="90"/>
    </row>
    <row r="31370">
      <c r="A31370" s="101"/>
      <c r="B31370" s="90"/>
      <c r="C31370" s="90"/>
    </row>
    <row r="31371">
      <c r="A31371" s="101"/>
      <c r="B31371" s="90"/>
      <c r="C31371" s="90"/>
    </row>
    <row r="31372">
      <c r="A31372" s="101"/>
      <c r="B31372" s="90"/>
      <c r="C31372" s="90"/>
    </row>
    <row r="31373">
      <c r="A31373" s="101"/>
      <c r="B31373" s="90"/>
      <c r="C31373" s="90"/>
    </row>
    <row r="31374">
      <c r="A31374" s="101"/>
      <c r="B31374" s="90"/>
      <c r="C31374" s="90"/>
    </row>
    <row r="31375">
      <c r="A31375" s="101"/>
      <c r="B31375" s="90"/>
      <c r="C31375" s="90"/>
    </row>
    <row r="31376">
      <c r="A31376" s="101"/>
      <c r="B31376" s="90"/>
      <c r="C31376" s="90"/>
    </row>
    <row r="31377">
      <c r="A31377" s="101"/>
      <c r="B31377" s="90"/>
      <c r="C31377" s="90"/>
    </row>
    <row r="31378">
      <c r="A31378" s="101"/>
      <c r="B31378" s="90"/>
      <c r="C31378" s="90"/>
    </row>
    <row r="31379">
      <c r="A31379" s="101"/>
      <c r="B31379" s="90"/>
      <c r="C31379" s="90"/>
    </row>
    <row r="31380">
      <c r="A31380" s="101"/>
      <c r="B31380" s="90"/>
      <c r="C31380" s="90"/>
    </row>
    <row r="31381">
      <c r="A31381" s="101"/>
      <c r="B31381" s="90"/>
      <c r="C31381" s="90"/>
    </row>
    <row r="31382">
      <c r="A31382" s="101"/>
      <c r="B31382" s="90"/>
      <c r="C31382" s="90"/>
    </row>
    <row r="31383">
      <c r="A31383" s="101"/>
      <c r="B31383" s="90"/>
      <c r="C31383" s="90"/>
    </row>
    <row r="31384">
      <c r="A31384" s="101"/>
      <c r="B31384" s="90"/>
      <c r="C31384" s="90"/>
    </row>
    <row r="31385">
      <c r="A31385" s="101"/>
      <c r="B31385" s="90"/>
      <c r="C31385" s="90"/>
    </row>
    <row r="31386">
      <c r="A31386" s="101"/>
      <c r="B31386" s="90"/>
      <c r="C31386" s="90"/>
    </row>
    <row r="31387">
      <c r="A31387" s="101"/>
      <c r="B31387" s="90"/>
      <c r="C31387" s="90"/>
    </row>
    <row r="31388">
      <c r="A31388" s="101"/>
      <c r="B31388" s="90"/>
      <c r="C31388" s="90"/>
    </row>
    <row r="31389">
      <c r="A31389" s="101"/>
      <c r="B31389" s="90"/>
      <c r="C31389" s="90"/>
    </row>
    <row r="31390">
      <c r="A31390" s="101"/>
      <c r="B31390" s="90"/>
      <c r="C31390" s="90"/>
    </row>
    <row r="31391">
      <c r="A31391" s="101"/>
      <c r="B31391" s="90"/>
      <c r="C31391" s="90"/>
    </row>
    <row r="31392">
      <c r="A31392" s="101"/>
      <c r="B31392" s="90"/>
      <c r="C31392" s="90"/>
    </row>
    <row r="31393">
      <c r="A31393" s="101"/>
      <c r="B31393" s="90"/>
      <c r="C31393" s="90"/>
    </row>
    <row r="31394">
      <c r="A31394" s="101"/>
      <c r="B31394" s="90"/>
      <c r="C31394" s="90"/>
    </row>
    <row r="31395">
      <c r="A31395" s="101"/>
      <c r="B31395" s="90"/>
      <c r="C31395" s="90"/>
    </row>
    <row r="31396">
      <c r="A31396" s="101"/>
      <c r="B31396" s="90"/>
      <c r="C31396" s="90"/>
    </row>
    <row r="31397">
      <c r="A31397" s="101"/>
      <c r="B31397" s="90"/>
      <c r="C31397" s="90"/>
    </row>
    <row r="31398">
      <c r="A31398" s="101"/>
      <c r="B31398" s="90"/>
      <c r="C31398" s="90"/>
    </row>
    <row r="31399">
      <c r="A31399" s="101"/>
      <c r="B31399" s="90"/>
      <c r="C31399" s="90"/>
    </row>
    <row r="31400">
      <c r="A31400" s="101"/>
      <c r="B31400" s="90"/>
      <c r="C31400" s="90"/>
    </row>
    <row r="31401">
      <c r="A31401" s="101"/>
      <c r="B31401" s="90"/>
      <c r="C31401" s="90"/>
    </row>
    <row r="31402">
      <c r="A31402" s="101"/>
      <c r="B31402" s="90"/>
      <c r="C31402" s="90"/>
    </row>
    <row r="31403">
      <c r="A31403" s="101"/>
      <c r="B31403" s="90"/>
      <c r="C31403" s="90"/>
    </row>
    <row r="31404">
      <c r="A31404" s="101"/>
      <c r="B31404" s="90"/>
      <c r="C31404" s="90"/>
    </row>
    <row r="31405">
      <c r="A31405" s="101"/>
      <c r="B31405" s="90"/>
      <c r="C31405" s="90"/>
    </row>
    <row r="31406">
      <c r="A31406" s="101"/>
      <c r="B31406" s="90"/>
      <c r="C31406" s="90"/>
    </row>
    <row r="31407">
      <c r="A31407" s="101"/>
      <c r="B31407" s="90"/>
      <c r="C31407" s="90"/>
    </row>
    <row r="31408">
      <c r="A31408" s="101"/>
      <c r="B31408" s="90"/>
      <c r="C31408" s="90"/>
    </row>
    <row r="31409">
      <c r="A31409" s="101"/>
      <c r="B31409" s="90"/>
      <c r="C31409" s="90"/>
    </row>
    <row r="31410">
      <c r="A31410" s="101"/>
      <c r="B31410" s="90"/>
      <c r="C31410" s="90"/>
    </row>
    <row r="31411">
      <c r="A31411" s="101"/>
      <c r="B31411" s="90"/>
      <c r="C31411" s="90"/>
    </row>
    <row r="31412">
      <c r="A31412" s="101"/>
      <c r="B31412" s="90"/>
      <c r="C31412" s="90"/>
    </row>
    <row r="31413">
      <c r="A31413" s="101"/>
      <c r="B31413" s="90"/>
      <c r="C31413" s="90"/>
    </row>
    <row r="31414">
      <c r="A31414" s="101"/>
      <c r="B31414" s="90"/>
      <c r="C31414" s="90"/>
    </row>
    <row r="31415">
      <c r="A31415" s="101"/>
      <c r="B31415" s="90"/>
      <c r="C31415" s="90"/>
    </row>
    <row r="31416">
      <c r="A31416" s="101"/>
      <c r="B31416" s="90"/>
      <c r="C31416" s="90"/>
    </row>
    <row r="31417">
      <c r="A31417" s="101"/>
      <c r="B31417" s="90"/>
      <c r="C31417" s="90"/>
    </row>
    <row r="31418">
      <c r="A31418" s="101"/>
      <c r="B31418" s="90"/>
      <c r="C31418" s="90"/>
    </row>
    <row r="31419">
      <c r="A31419" s="101"/>
      <c r="B31419" s="90"/>
      <c r="C31419" s="90"/>
    </row>
    <row r="31420">
      <c r="A31420" s="101"/>
      <c r="B31420" s="90"/>
      <c r="C31420" s="90"/>
    </row>
    <row r="31421">
      <c r="A31421" s="101"/>
      <c r="B31421" s="90"/>
      <c r="C31421" s="90"/>
    </row>
    <row r="31422">
      <c r="A31422" s="101"/>
      <c r="B31422" s="90"/>
      <c r="C31422" s="90"/>
    </row>
    <row r="31423">
      <c r="A31423" s="101"/>
      <c r="B31423" s="90"/>
      <c r="C31423" s="90"/>
    </row>
    <row r="31424">
      <c r="A31424" s="101"/>
      <c r="B31424" s="90"/>
      <c r="C31424" s="90"/>
    </row>
    <row r="31425">
      <c r="A31425" s="101"/>
      <c r="B31425" s="90"/>
      <c r="C31425" s="90"/>
    </row>
    <row r="31426">
      <c r="A31426" s="101"/>
      <c r="B31426" s="90"/>
      <c r="C31426" s="90"/>
    </row>
    <row r="31427">
      <c r="A31427" s="101"/>
      <c r="B31427" s="90"/>
      <c r="C31427" s="90"/>
    </row>
    <row r="31428">
      <c r="A31428" s="101"/>
      <c r="B31428" s="90"/>
      <c r="C31428" s="90"/>
    </row>
    <row r="31429">
      <c r="A31429" s="101"/>
      <c r="B31429" s="90"/>
      <c r="C31429" s="90"/>
    </row>
    <row r="31430">
      <c r="A31430" s="101"/>
      <c r="B31430" s="90"/>
      <c r="C31430" s="90"/>
    </row>
    <row r="31431">
      <c r="A31431" s="101"/>
      <c r="B31431" s="90"/>
      <c r="C31431" s="90"/>
    </row>
    <row r="31432">
      <c r="A31432" s="101"/>
      <c r="B31432" s="90"/>
      <c r="C31432" s="90"/>
    </row>
    <row r="31433">
      <c r="A31433" s="101"/>
      <c r="B31433" s="90"/>
      <c r="C31433" s="90"/>
    </row>
    <row r="31434">
      <c r="A31434" s="101"/>
      <c r="B31434" s="90"/>
      <c r="C31434" s="90"/>
    </row>
    <row r="31435">
      <c r="A31435" s="101"/>
      <c r="B31435" s="90"/>
      <c r="C31435" s="90"/>
    </row>
    <row r="31436">
      <c r="A31436" s="101"/>
      <c r="B31436" s="90"/>
      <c r="C31436" s="90"/>
    </row>
    <row r="31437">
      <c r="A31437" s="101"/>
      <c r="B31437" s="90"/>
      <c r="C31437" s="90"/>
    </row>
    <row r="31438">
      <c r="A31438" s="101"/>
      <c r="B31438" s="90"/>
      <c r="C31438" s="90"/>
    </row>
    <row r="31439">
      <c r="A31439" s="101"/>
      <c r="B31439" s="90"/>
      <c r="C31439" s="90"/>
    </row>
    <row r="31440">
      <c r="A31440" s="101"/>
      <c r="B31440" s="90"/>
      <c r="C31440" s="90"/>
    </row>
    <row r="31441">
      <c r="A31441" s="101"/>
      <c r="B31441" s="90"/>
      <c r="C31441" s="90"/>
    </row>
    <row r="31442">
      <c r="A31442" s="101"/>
      <c r="B31442" s="90"/>
      <c r="C31442" s="90"/>
    </row>
    <row r="31443">
      <c r="A31443" s="101"/>
      <c r="B31443" s="90"/>
      <c r="C31443" s="90"/>
    </row>
    <row r="31444">
      <c r="A31444" s="101"/>
      <c r="B31444" s="90"/>
      <c r="C31444" s="90"/>
    </row>
    <row r="31445">
      <c r="A31445" s="101"/>
      <c r="B31445" s="90"/>
      <c r="C31445" s="90"/>
    </row>
    <row r="31446">
      <c r="A31446" s="101"/>
      <c r="B31446" s="90"/>
      <c r="C31446" s="90"/>
    </row>
    <row r="31447">
      <c r="A31447" s="101"/>
      <c r="B31447" s="90"/>
      <c r="C31447" s="90"/>
    </row>
    <row r="31448">
      <c r="A31448" s="101"/>
      <c r="B31448" s="90"/>
      <c r="C31448" s="90"/>
    </row>
    <row r="31449">
      <c r="A31449" s="101"/>
      <c r="B31449" s="90"/>
      <c r="C31449" s="90"/>
    </row>
    <row r="31450">
      <c r="A31450" s="101"/>
      <c r="B31450" s="90"/>
      <c r="C31450" s="90"/>
    </row>
    <row r="31451">
      <c r="A31451" s="101"/>
      <c r="B31451" s="90"/>
      <c r="C31451" s="90"/>
    </row>
    <row r="31452">
      <c r="A31452" s="101"/>
      <c r="B31452" s="90"/>
      <c r="C31452" s="90"/>
    </row>
    <row r="31453">
      <c r="A31453" s="101"/>
      <c r="B31453" s="90"/>
      <c r="C31453" s="90"/>
    </row>
    <row r="31454">
      <c r="A31454" s="101"/>
      <c r="B31454" s="90"/>
      <c r="C31454" s="90"/>
    </row>
    <row r="31455">
      <c r="A31455" s="101"/>
      <c r="B31455" s="90"/>
      <c r="C31455" s="90"/>
    </row>
    <row r="31456">
      <c r="A31456" s="101"/>
      <c r="B31456" s="90"/>
      <c r="C31456" s="90"/>
    </row>
    <row r="31457">
      <c r="A31457" s="101"/>
      <c r="B31457" s="90"/>
      <c r="C31457" s="90"/>
    </row>
    <row r="31458">
      <c r="A31458" s="101"/>
      <c r="B31458" s="90"/>
      <c r="C31458" s="90"/>
    </row>
    <row r="31459">
      <c r="A31459" s="101"/>
      <c r="B31459" s="90"/>
      <c r="C31459" s="90"/>
    </row>
    <row r="31460">
      <c r="A31460" s="101"/>
      <c r="B31460" s="90"/>
      <c r="C31460" s="90"/>
    </row>
    <row r="31461">
      <c r="A31461" s="101"/>
      <c r="B31461" s="90"/>
      <c r="C31461" s="90"/>
    </row>
    <row r="31462">
      <c r="A31462" s="101"/>
      <c r="B31462" s="90"/>
      <c r="C31462" s="90"/>
    </row>
    <row r="31463">
      <c r="A31463" s="101"/>
      <c r="B31463" s="90"/>
      <c r="C31463" s="90"/>
    </row>
    <row r="31464">
      <c r="A31464" s="101"/>
      <c r="B31464" s="90"/>
      <c r="C31464" s="90"/>
    </row>
    <row r="31465">
      <c r="A31465" s="101"/>
      <c r="B31465" s="90"/>
      <c r="C31465" s="90"/>
    </row>
    <row r="31466">
      <c r="A31466" s="101"/>
      <c r="B31466" s="90"/>
      <c r="C31466" s="90"/>
    </row>
    <row r="31467">
      <c r="A31467" s="101"/>
      <c r="B31467" s="90"/>
      <c r="C31467" s="90"/>
    </row>
    <row r="31468">
      <c r="A31468" s="101"/>
      <c r="B31468" s="90"/>
      <c r="C31468" s="90"/>
    </row>
    <row r="31469">
      <c r="A31469" s="101"/>
      <c r="B31469" s="90"/>
      <c r="C31469" s="90"/>
    </row>
    <row r="31470">
      <c r="A31470" s="101"/>
      <c r="B31470" s="90"/>
      <c r="C31470" s="90"/>
    </row>
    <row r="31471">
      <c r="A31471" s="101"/>
      <c r="B31471" s="90"/>
      <c r="C31471" s="90"/>
    </row>
    <row r="31472">
      <c r="A31472" s="101"/>
      <c r="B31472" s="90"/>
      <c r="C31472" s="90"/>
    </row>
    <row r="31473">
      <c r="A31473" s="101"/>
      <c r="B31473" s="90"/>
      <c r="C31473" s="90"/>
    </row>
    <row r="31474">
      <c r="A31474" s="101"/>
      <c r="B31474" s="90"/>
      <c r="C31474" s="90"/>
    </row>
    <row r="31475">
      <c r="A31475" s="101"/>
      <c r="B31475" s="90"/>
      <c r="C31475" s="90"/>
    </row>
    <row r="31476">
      <c r="A31476" s="101"/>
      <c r="B31476" s="90"/>
      <c r="C31476" s="90"/>
    </row>
    <row r="31477">
      <c r="A31477" s="101"/>
      <c r="B31477" s="90"/>
      <c r="C31477" s="90"/>
    </row>
    <row r="31478">
      <c r="A31478" s="101"/>
      <c r="B31478" s="90"/>
      <c r="C31478" s="90"/>
    </row>
    <row r="31479">
      <c r="A31479" s="101"/>
      <c r="B31479" s="90"/>
      <c r="C31479" s="90"/>
    </row>
    <row r="31480">
      <c r="A31480" s="101"/>
      <c r="B31480" s="90"/>
      <c r="C31480" s="90"/>
    </row>
    <row r="31481">
      <c r="A31481" s="101"/>
      <c r="B31481" s="90"/>
      <c r="C31481" s="90"/>
    </row>
    <row r="31482">
      <c r="A31482" s="101"/>
      <c r="B31482" s="90"/>
      <c r="C31482" s="90"/>
    </row>
    <row r="31483">
      <c r="A31483" s="101"/>
      <c r="B31483" s="90"/>
      <c r="C31483" s="90"/>
    </row>
    <row r="31484">
      <c r="A31484" s="101"/>
      <c r="B31484" s="90"/>
      <c r="C31484" s="90"/>
    </row>
    <row r="31485">
      <c r="A31485" s="101"/>
      <c r="B31485" s="90"/>
      <c r="C31485" s="90"/>
    </row>
    <row r="31486">
      <c r="A31486" s="101"/>
      <c r="B31486" s="90"/>
      <c r="C31486" s="90"/>
    </row>
    <row r="31487">
      <c r="A31487" s="101"/>
      <c r="B31487" s="90"/>
      <c r="C31487" s="90"/>
    </row>
    <row r="31488">
      <c r="A31488" s="101"/>
      <c r="B31488" s="90"/>
      <c r="C31488" s="90"/>
    </row>
    <row r="31489">
      <c r="A31489" s="101"/>
      <c r="B31489" s="90"/>
      <c r="C31489" s="90"/>
    </row>
    <row r="31490">
      <c r="A31490" s="101"/>
      <c r="B31490" s="90"/>
      <c r="C31490" s="90"/>
    </row>
    <row r="31491">
      <c r="A31491" s="101"/>
      <c r="B31491" s="90"/>
      <c r="C31491" s="90"/>
    </row>
    <row r="31492">
      <c r="A31492" s="101"/>
      <c r="B31492" s="90"/>
      <c r="C31492" s="90"/>
    </row>
    <row r="31493">
      <c r="A31493" s="101"/>
      <c r="B31493" s="90"/>
      <c r="C31493" s="90"/>
    </row>
    <row r="31494">
      <c r="A31494" s="101"/>
      <c r="B31494" s="90"/>
      <c r="C31494" s="90"/>
    </row>
    <row r="31495">
      <c r="A31495" s="101"/>
      <c r="B31495" s="90"/>
      <c r="C31495" s="90"/>
    </row>
    <row r="31496">
      <c r="A31496" s="101"/>
      <c r="B31496" s="90"/>
      <c r="C31496" s="90"/>
    </row>
    <row r="31497">
      <c r="A31497" s="101"/>
      <c r="B31497" s="90"/>
      <c r="C31497" s="90"/>
    </row>
    <row r="31498">
      <c r="A31498" s="101"/>
      <c r="B31498" s="90"/>
      <c r="C31498" s="90"/>
    </row>
    <row r="31499">
      <c r="A31499" s="101"/>
      <c r="B31499" s="90"/>
      <c r="C31499" s="90"/>
    </row>
    <row r="31500">
      <c r="A31500" s="101"/>
      <c r="B31500" s="90"/>
      <c r="C31500" s="90"/>
    </row>
    <row r="31501">
      <c r="A31501" s="101"/>
      <c r="B31501" s="90"/>
      <c r="C31501" s="90"/>
    </row>
    <row r="31502">
      <c r="A31502" s="101"/>
      <c r="B31502" s="90"/>
      <c r="C31502" s="90"/>
    </row>
    <row r="31503">
      <c r="A31503" s="101"/>
      <c r="B31503" s="90"/>
      <c r="C31503" s="90"/>
    </row>
    <row r="31504">
      <c r="A31504" s="101"/>
      <c r="B31504" s="90"/>
      <c r="C31504" s="90"/>
    </row>
    <row r="31505">
      <c r="A31505" s="101"/>
      <c r="B31505" s="90"/>
      <c r="C31505" s="90"/>
    </row>
    <row r="31506">
      <c r="A31506" s="101"/>
      <c r="B31506" s="90"/>
      <c r="C31506" s="90"/>
    </row>
    <row r="31507">
      <c r="A31507" s="101"/>
      <c r="B31507" s="90"/>
      <c r="C31507" s="90"/>
    </row>
    <row r="31508">
      <c r="A31508" s="101"/>
      <c r="B31508" s="90"/>
      <c r="C31508" s="90"/>
    </row>
    <row r="31509">
      <c r="A31509" s="101"/>
      <c r="B31509" s="90"/>
      <c r="C31509" s="90"/>
    </row>
    <row r="31510">
      <c r="A31510" s="101"/>
      <c r="B31510" s="90"/>
      <c r="C31510" s="90"/>
    </row>
    <row r="31511">
      <c r="A31511" s="101"/>
      <c r="B31511" s="90"/>
      <c r="C31511" s="90"/>
    </row>
    <row r="31512">
      <c r="A31512" s="101"/>
      <c r="B31512" s="90"/>
      <c r="C31512" s="90"/>
    </row>
    <row r="31513">
      <c r="A31513" s="101"/>
      <c r="B31513" s="90"/>
      <c r="C31513" s="90"/>
    </row>
    <row r="31514">
      <c r="A31514" s="101"/>
      <c r="B31514" s="90"/>
      <c r="C31514" s="90"/>
    </row>
    <row r="31515">
      <c r="A31515" s="101"/>
      <c r="B31515" s="90"/>
      <c r="C31515" s="90"/>
    </row>
    <row r="31516">
      <c r="A31516" s="101"/>
      <c r="B31516" s="90"/>
      <c r="C31516" s="90"/>
    </row>
    <row r="31517">
      <c r="A31517" s="101"/>
      <c r="B31517" s="90"/>
      <c r="C31517" s="90"/>
    </row>
    <row r="31518">
      <c r="A31518" s="101"/>
      <c r="B31518" s="90"/>
      <c r="C31518" s="90"/>
    </row>
    <row r="31519">
      <c r="A31519" s="101"/>
      <c r="B31519" s="90"/>
      <c r="C31519" s="90"/>
    </row>
    <row r="31520">
      <c r="A31520" s="101"/>
      <c r="B31520" s="90"/>
      <c r="C31520" s="90"/>
    </row>
    <row r="31521">
      <c r="A31521" s="101"/>
      <c r="B31521" s="90"/>
      <c r="C31521" s="90"/>
    </row>
    <row r="31522">
      <c r="A31522" s="101"/>
      <c r="B31522" s="90"/>
      <c r="C31522" s="90"/>
    </row>
    <row r="31523">
      <c r="A31523" s="101"/>
      <c r="B31523" s="90"/>
      <c r="C31523" s="90"/>
    </row>
    <row r="31524">
      <c r="A31524" s="101"/>
      <c r="B31524" s="90"/>
      <c r="C31524" s="90"/>
    </row>
    <row r="31525">
      <c r="A31525" s="101"/>
      <c r="B31525" s="90"/>
      <c r="C31525" s="90"/>
    </row>
    <row r="31526">
      <c r="A31526" s="101"/>
      <c r="B31526" s="90"/>
      <c r="C31526" s="90"/>
    </row>
    <row r="31527">
      <c r="A31527" s="101"/>
      <c r="B31527" s="90"/>
      <c r="C31527" s="90"/>
    </row>
    <row r="31528">
      <c r="A31528" s="101"/>
      <c r="B31528" s="90"/>
      <c r="C31528" s="90"/>
    </row>
    <row r="31529">
      <c r="A31529" s="101"/>
      <c r="B31529" s="90"/>
      <c r="C31529" s="90"/>
    </row>
    <row r="31530">
      <c r="A31530" s="101"/>
      <c r="B31530" s="90"/>
      <c r="C31530" s="90"/>
    </row>
    <row r="31531">
      <c r="A31531" s="101"/>
      <c r="B31531" s="90"/>
      <c r="C31531" s="90"/>
    </row>
    <row r="31532">
      <c r="A31532" s="101"/>
      <c r="B31532" s="90"/>
      <c r="C31532" s="90"/>
    </row>
    <row r="31533">
      <c r="A31533" s="101"/>
      <c r="B31533" s="90"/>
      <c r="C31533" s="90"/>
    </row>
    <row r="31534">
      <c r="A31534" s="101"/>
      <c r="B31534" s="90"/>
      <c r="C31534" s="90"/>
    </row>
    <row r="31535">
      <c r="A31535" s="101"/>
      <c r="B31535" s="90"/>
      <c r="C31535" s="90"/>
    </row>
    <row r="31536">
      <c r="A31536" s="101"/>
      <c r="B31536" s="90"/>
      <c r="C31536" s="90"/>
    </row>
    <row r="31537">
      <c r="A31537" s="101"/>
      <c r="B31537" s="90"/>
      <c r="C31537" s="90"/>
    </row>
    <row r="31538">
      <c r="A31538" s="101"/>
      <c r="B31538" s="90"/>
      <c r="C31538" s="90"/>
    </row>
    <row r="31539">
      <c r="A31539" s="101"/>
      <c r="B31539" s="90"/>
      <c r="C31539" s="90"/>
    </row>
    <row r="31540">
      <c r="A31540" s="101"/>
      <c r="B31540" s="90"/>
      <c r="C31540" s="90"/>
    </row>
    <row r="31541">
      <c r="A31541" s="101"/>
      <c r="B31541" s="90"/>
      <c r="C31541" s="90"/>
    </row>
    <row r="31542">
      <c r="A31542" s="101"/>
      <c r="B31542" s="90"/>
      <c r="C31542" s="90"/>
    </row>
    <row r="31543">
      <c r="A31543" s="101"/>
      <c r="B31543" s="90"/>
      <c r="C31543" s="90"/>
    </row>
    <row r="31544">
      <c r="A31544" s="101"/>
      <c r="B31544" s="90"/>
      <c r="C31544" s="90"/>
    </row>
    <row r="31545">
      <c r="A31545" s="101"/>
      <c r="B31545" s="90"/>
      <c r="C31545" s="90"/>
    </row>
    <row r="31546">
      <c r="A31546" s="101"/>
      <c r="B31546" s="90"/>
      <c r="C31546" s="90"/>
    </row>
    <row r="31547">
      <c r="A31547" s="101"/>
      <c r="B31547" s="90"/>
      <c r="C31547" s="90"/>
    </row>
    <row r="31548">
      <c r="A31548" s="101"/>
      <c r="B31548" s="90"/>
      <c r="C31548" s="90"/>
    </row>
    <row r="31549">
      <c r="A31549" s="101"/>
      <c r="B31549" s="90"/>
      <c r="C31549" s="90"/>
    </row>
    <row r="31550">
      <c r="A31550" s="101"/>
      <c r="B31550" s="90"/>
      <c r="C31550" s="90"/>
    </row>
    <row r="31551">
      <c r="A31551" s="101"/>
      <c r="B31551" s="90"/>
      <c r="C31551" s="90"/>
    </row>
    <row r="31552">
      <c r="A31552" s="101"/>
      <c r="B31552" s="90"/>
      <c r="C31552" s="90"/>
    </row>
    <row r="31553">
      <c r="A31553" s="101"/>
      <c r="B31553" s="90"/>
      <c r="C31553" s="90"/>
    </row>
    <row r="31554">
      <c r="A31554" s="101"/>
      <c r="B31554" s="90"/>
      <c r="C31554" s="90"/>
    </row>
    <row r="31555">
      <c r="A31555" s="101"/>
      <c r="B31555" s="90"/>
      <c r="C31555" s="90"/>
    </row>
    <row r="31556">
      <c r="A31556" s="101"/>
      <c r="B31556" s="90"/>
      <c r="C31556" s="90"/>
    </row>
    <row r="31557">
      <c r="A31557" s="101"/>
      <c r="B31557" s="90"/>
      <c r="C31557" s="90"/>
    </row>
    <row r="31558">
      <c r="A31558" s="101"/>
      <c r="B31558" s="90"/>
      <c r="C31558" s="90"/>
    </row>
    <row r="31559">
      <c r="A31559" s="101"/>
      <c r="B31559" s="90"/>
      <c r="C31559" s="90"/>
    </row>
    <row r="31560">
      <c r="A31560" s="101"/>
      <c r="B31560" s="90"/>
      <c r="C31560" s="90"/>
    </row>
    <row r="31561">
      <c r="A31561" s="101"/>
      <c r="B31561" s="90"/>
      <c r="C31561" s="90"/>
    </row>
    <row r="31562">
      <c r="A31562" s="101"/>
      <c r="B31562" s="90"/>
      <c r="C31562" s="90"/>
    </row>
    <row r="31563">
      <c r="A31563" s="101"/>
      <c r="B31563" s="90"/>
      <c r="C31563" s="90"/>
    </row>
    <row r="31564">
      <c r="A31564" s="101"/>
      <c r="B31564" s="90"/>
      <c r="C31564" s="90"/>
    </row>
    <row r="31565">
      <c r="A31565" s="101"/>
      <c r="B31565" s="90"/>
      <c r="C31565" s="90"/>
    </row>
    <row r="31566">
      <c r="A31566" s="101"/>
      <c r="B31566" s="90"/>
      <c r="C31566" s="90"/>
    </row>
    <row r="31567">
      <c r="A31567" s="101"/>
      <c r="B31567" s="90"/>
      <c r="C31567" s="90"/>
    </row>
    <row r="31568">
      <c r="A31568" s="101"/>
      <c r="B31568" s="90"/>
      <c r="C31568" s="90"/>
    </row>
    <row r="31569">
      <c r="A31569" s="101"/>
      <c r="B31569" s="90"/>
      <c r="C31569" s="90"/>
    </row>
    <row r="31570">
      <c r="A31570" s="101"/>
      <c r="B31570" s="90"/>
      <c r="C31570" s="90"/>
    </row>
    <row r="31571">
      <c r="A31571" s="101"/>
      <c r="B31571" s="90"/>
      <c r="C31571" s="90"/>
    </row>
    <row r="31572">
      <c r="A31572" s="101"/>
      <c r="B31572" s="90"/>
      <c r="C31572" s="90"/>
    </row>
    <row r="31573">
      <c r="A31573" s="101"/>
      <c r="B31573" s="90"/>
      <c r="C31573" s="90"/>
    </row>
    <row r="31574">
      <c r="A31574" s="101"/>
      <c r="B31574" s="90"/>
      <c r="C31574" s="90"/>
    </row>
    <row r="31575">
      <c r="A31575" s="101"/>
      <c r="B31575" s="90"/>
      <c r="C31575" s="90"/>
    </row>
    <row r="31576">
      <c r="A31576" s="101"/>
      <c r="B31576" s="90"/>
      <c r="C31576" s="90"/>
    </row>
    <row r="31577">
      <c r="A31577" s="101"/>
      <c r="B31577" s="90"/>
      <c r="C31577" s="90"/>
    </row>
    <row r="31578">
      <c r="A31578" s="101"/>
      <c r="B31578" s="90"/>
      <c r="C31578" s="90"/>
    </row>
    <row r="31579">
      <c r="A31579" s="101"/>
      <c r="B31579" s="90"/>
      <c r="C31579" s="90"/>
    </row>
    <row r="31580">
      <c r="A31580" s="101"/>
      <c r="B31580" s="90"/>
      <c r="C31580" s="90"/>
    </row>
    <row r="31581">
      <c r="A31581" s="101"/>
      <c r="B31581" s="90"/>
      <c r="C31581" s="90"/>
    </row>
    <row r="31582">
      <c r="A31582" s="101"/>
      <c r="B31582" s="90"/>
      <c r="C31582" s="90"/>
    </row>
    <row r="31583">
      <c r="A31583" s="101"/>
      <c r="B31583" s="90"/>
      <c r="C31583" s="90"/>
    </row>
    <row r="31584">
      <c r="A31584" s="101"/>
      <c r="B31584" s="90"/>
      <c r="C31584" s="90"/>
    </row>
    <row r="31585">
      <c r="A31585" s="101"/>
      <c r="B31585" s="90"/>
      <c r="C31585" s="90"/>
    </row>
    <row r="31586">
      <c r="A31586" s="101"/>
      <c r="B31586" s="90"/>
      <c r="C31586" s="90"/>
    </row>
    <row r="31587">
      <c r="A31587" s="101"/>
      <c r="B31587" s="90"/>
      <c r="C31587" s="90"/>
    </row>
    <row r="31588">
      <c r="A31588" s="101"/>
      <c r="B31588" s="90"/>
      <c r="C31588" s="90"/>
    </row>
    <row r="31589">
      <c r="A31589" s="101"/>
      <c r="B31589" s="90"/>
      <c r="C31589" s="90"/>
    </row>
    <row r="31590">
      <c r="A31590" s="101"/>
      <c r="B31590" s="90"/>
      <c r="C31590" s="90"/>
    </row>
    <row r="31591">
      <c r="A31591" s="101"/>
      <c r="B31591" s="90"/>
      <c r="C31591" s="90"/>
    </row>
    <row r="31592">
      <c r="A31592" s="101"/>
      <c r="B31592" s="90"/>
      <c r="C31592" s="90"/>
    </row>
    <row r="31593">
      <c r="A31593" s="101"/>
      <c r="B31593" s="90"/>
      <c r="C31593" s="90"/>
    </row>
    <row r="31594">
      <c r="A31594" s="101"/>
      <c r="B31594" s="90"/>
      <c r="C31594" s="90"/>
    </row>
    <row r="31595">
      <c r="A31595" s="101"/>
      <c r="B31595" s="90"/>
      <c r="C31595" s="90"/>
    </row>
    <row r="31596">
      <c r="A31596" s="101"/>
      <c r="B31596" s="90"/>
      <c r="C31596" s="90"/>
    </row>
    <row r="31597">
      <c r="A31597" s="101"/>
      <c r="B31597" s="90"/>
      <c r="C31597" s="90"/>
    </row>
    <row r="31598">
      <c r="A31598" s="101"/>
      <c r="B31598" s="90"/>
      <c r="C31598" s="90"/>
    </row>
    <row r="31599">
      <c r="A31599" s="101"/>
      <c r="B31599" s="90"/>
      <c r="C31599" s="90"/>
    </row>
    <row r="31600">
      <c r="A31600" s="101"/>
      <c r="B31600" s="90"/>
      <c r="C31600" s="90"/>
    </row>
    <row r="31601">
      <c r="A31601" s="101"/>
      <c r="B31601" s="90"/>
      <c r="C31601" s="90"/>
    </row>
    <row r="31602">
      <c r="A31602" s="101"/>
      <c r="B31602" s="90"/>
      <c r="C31602" s="90"/>
    </row>
    <row r="31603">
      <c r="A31603" s="101"/>
      <c r="B31603" s="90"/>
      <c r="C31603" s="90"/>
    </row>
    <row r="31604">
      <c r="A31604" s="101"/>
      <c r="B31604" s="90"/>
      <c r="C31604" s="90"/>
    </row>
    <row r="31605">
      <c r="A31605" s="101"/>
      <c r="B31605" s="90"/>
      <c r="C31605" s="90"/>
    </row>
    <row r="31606">
      <c r="A31606" s="101"/>
      <c r="B31606" s="90"/>
      <c r="C31606" s="90"/>
    </row>
    <row r="31607">
      <c r="A31607" s="101"/>
      <c r="B31607" s="90"/>
      <c r="C31607" s="90"/>
    </row>
    <row r="31608">
      <c r="A31608" s="101"/>
      <c r="B31608" s="90"/>
      <c r="C31608" s="90"/>
    </row>
    <row r="31609">
      <c r="A31609" s="101"/>
      <c r="B31609" s="90"/>
      <c r="C31609" s="90"/>
    </row>
    <row r="31610">
      <c r="A31610" s="101"/>
      <c r="B31610" s="90"/>
      <c r="C31610" s="90"/>
    </row>
    <row r="31611">
      <c r="A31611" s="101"/>
      <c r="B31611" s="90"/>
      <c r="C31611" s="90"/>
    </row>
    <row r="31612">
      <c r="A31612" s="101"/>
      <c r="B31612" s="90"/>
      <c r="C31612" s="90"/>
    </row>
    <row r="31613">
      <c r="A31613" s="101"/>
      <c r="B31613" s="90"/>
      <c r="C31613" s="90"/>
    </row>
    <row r="31614">
      <c r="A31614" s="101"/>
      <c r="B31614" s="90"/>
      <c r="C31614" s="90"/>
    </row>
    <row r="31615">
      <c r="A31615" s="101"/>
      <c r="B31615" s="90"/>
      <c r="C31615" s="90"/>
    </row>
    <row r="31616">
      <c r="A31616" s="101"/>
      <c r="B31616" s="90"/>
      <c r="C31616" s="90"/>
    </row>
    <row r="31617">
      <c r="A31617" s="101"/>
      <c r="B31617" s="90"/>
      <c r="C31617" s="90"/>
    </row>
    <row r="31618">
      <c r="A31618" s="101"/>
      <c r="B31618" s="90"/>
      <c r="C31618" s="90"/>
    </row>
    <row r="31619">
      <c r="A31619" s="101"/>
      <c r="B31619" s="90"/>
      <c r="C31619" s="90"/>
    </row>
    <row r="31620">
      <c r="A31620" s="101"/>
      <c r="B31620" s="90"/>
      <c r="C31620" s="90"/>
    </row>
    <row r="31621">
      <c r="A31621" s="101"/>
      <c r="B31621" s="90"/>
      <c r="C31621" s="90"/>
    </row>
    <row r="31622">
      <c r="A31622" s="101"/>
      <c r="B31622" s="90"/>
      <c r="C31622" s="90"/>
    </row>
    <row r="31623">
      <c r="A31623" s="101"/>
      <c r="B31623" s="90"/>
      <c r="C31623" s="90"/>
    </row>
    <row r="31624">
      <c r="A31624" s="101"/>
      <c r="B31624" s="90"/>
      <c r="C31624" s="90"/>
    </row>
    <row r="31625">
      <c r="A31625" s="101"/>
      <c r="B31625" s="90"/>
      <c r="C31625" s="90"/>
    </row>
    <row r="31626">
      <c r="A31626" s="101"/>
      <c r="B31626" s="90"/>
      <c r="C31626" s="90"/>
    </row>
    <row r="31627">
      <c r="A31627" s="101"/>
      <c r="B31627" s="90"/>
      <c r="C31627" s="90"/>
    </row>
    <row r="31628">
      <c r="A31628" s="101"/>
      <c r="B31628" s="90"/>
      <c r="C31628" s="90"/>
    </row>
    <row r="31629">
      <c r="A31629" s="101"/>
      <c r="B31629" s="90"/>
      <c r="C31629" s="90"/>
    </row>
    <row r="31630">
      <c r="A31630" s="101"/>
      <c r="B31630" s="90"/>
      <c r="C31630" s="90"/>
    </row>
    <row r="31631">
      <c r="A31631" s="101"/>
      <c r="B31631" s="90"/>
      <c r="C31631" s="90"/>
    </row>
    <row r="31632">
      <c r="A31632" s="101"/>
      <c r="B31632" s="90"/>
      <c r="C31632" s="90"/>
    </row>
    <row r="31633">
      <c r="A31633" s="101"/>
      <c r="B31633" s="90"/>
      <c r="C31633" s="90"/>
    </row>
    <row r="31634">
      <c r="A31634" s="101"/>
      <c r="B31634" s="90"/>
      <c r="C31634" s="90"/>
    </row>
    <row r="31635">
      <c r="A31635" s="101"/>
      <c r="B31635" s="90"/>
      <c r="C31635" s="90"/>
    </row>
    <row r="31636">
      <c r="A31636" s="101"/>
      <c r="B31636" s="90"/>
      <c r="C31636" s="90"/>
    </row>
    <row r="31637">
      <c r="A31637" s="101"/>
      <c r="B31637" s="90"/>
      <c r="C31637" s="90"/>
    </row>
    <row r="31638">
      <c r="A31638" s="101"/>
      <c r="B31638" s="90"/>
      <c r="C31638" s="90"/>
    </row>
    <row r="31639">
      <c r="A31639" s="101"/>
      <c r="B31639" s="90"/>
      <c r="C31639" s="90"/>
    </row>
    <row r="31640">
      <c r="A31640" s="101"/>
      <c r="B31640" s="90"/>
      <c r="C31640" s="90"/>
    </row>
    <row r="31641">
      <c r="A31641" s="101"/>
      <c r="B31641" s="90"/>
      <c r="C31641" s="90"/>
    </row>
    <row r="31642">
      <c r="A31642" s="101"/>
      <c r="B31642" s="90"/>
      <c r="C31642" s="90"/>
    </row>
    <row r="31643">
      <c r="A31643" s="101"/>
      <c r="B31643" s="90"/>
      <c r="C31643" s="90"/>
    </row>
    <row r="31644">
      <c r="A31644" s="101"/>
      <c r="B31644" s="90"/>
      <c r="C31644" s="90"/>
    </row>
    <row r="31645">
      <c r="A31645" s="101"/>
      <c r="B31645" s="90"/>
      <c r="C31645" s="90"/>
    </row>
    <row r="31646">
      <c r="A31646" s="101"/>
      <c r="B31646" s="90"/>
      <c r="C31646" s="90"/>
    </row>
    <row r="31647">
      <c r="A31647" s="101"/>
      <c r="B31647" s="90"/>
      <c r="C31647" s="90"/>
    </row>
    <row r="31648">
      <c r="A31648" s="101"/>
      <c r="B31648" s="90"/>
      <c r="C31648" s="90"/>
    </row>
    <row r="31649">
      <c r="A31649" s="101"/>
      <c r="B31649" s="90"/>
      <c r="C31649" s="90"/>
    </row>
    <row r="31650">
      <c r="A31650" s="101"/>
      <c r="B31650" s="90"/>
      <c r="C31650" s="90"/>
    </row>
    <row r="31651">
      <c r="A31651" s="101"/>
      <c r="B31651" s="90"/>
      <c r="C31651" s="90"/>
    </row>
    <row r="31652">
      <c r="A31652" s="101"/>
      <c r="B31652" s="90"/>
      <c r="C31652" s="90"/>
    </row>
    <row r="31653">
      <c r="A31653" s="101"/>
      <c r="B31653" s="90"/>
      <c r="C31653" s="90"/>
    </row>
    <row r="31654">
      <c r="A31654" s="101"/>
      <c r="B31654" s="90"/>
      <c r="C31654" s="90"/>
    </row>
    <row r="31655">
      <c r="A31655" s="101"/>
      <c r="B31655" s="90"/>
      <c r="C31655" s="90"/>
    </row>
    <row r="31656">
      <c r="A31656" s="101"/>
      <c r="B31656" s="90"/>
      <c r="C31656" s="90"/>
    </row>
    <row r="31657">
      <c r="A31657" s="101"/>
      <c r="B31657" s="90"/>
      <c r="C31657" s="90"/>
    </row>
    <row r="31658">
      <c r="A31658" s="101"/>
      <c r="B31658" s="90"/>
      <c r="C31658" s="90"/>
    </row>
    <row r="31659">
      <c r="A31659" s="101"/>
      <c r="B31659" s="90"/>
      <c r="C31659" s="90"/>
    </row>
    <row r="31660">
      <c r="A31660" s="101"/>
      <c r="B31660" s="90"/>
      <c r="C31660" s="90"/>
    </row>
    <row r="31661">
      <c r="A31661" s="101"/>
      <c r="B31661" s="90"/>
      <c r="C31661" s="90"/>
    </row>
    <row r="31662">
      <c r="A31662" s="101"/>
      <c r="B31662" s="90"/>
      <c r="C31662" s="90"/>
    </row>
    <row r="31663">
      <c r="A31663" s="101"/>
      <c r="B31663" s="90"/>
      <c r="C31663" s="90"/>
    </row>
    <row r="31664">
      <c r="A31664" s="101"/>
      <c r="B31664" s="90"/>
      <c r="C31664" s="90"/>
    </row>
    <row r="31665">
      <c r="A31665" s="101"/>
      <c r="B31665" s="90"/>
      <c r="C31665" s="90"/>
    </row>
    <row r="31666">
      <c r="A31666" s="101"/>
      <c r="B31666" s="90"/>
      <c r="C31666" s="90"/>
    </row>
    <row r="31667">
      <c r="A31667" s="101"/>
      <c r="B31667" s="90"/>
      <c r="C31667" s="90"/>
    </row>
    <row r="31668">
      <c r="A31668" s="101"/>
      <c r="B31668" s="90"/>
      <c r="C31668" s="90"/>
    </row>
    <row r="31669">
      <c r="A31669" s="101"/>
      <c r="B31669" s="90"/>
      <c r="C31669" s="90"/>
    </row>
    <row r="31670">
      <c r="A31670" s="101"/>
      <c r="B31670" s="90"/>
      <c r="C31670" s="90"/>
    </row>
    <row r="31671">
      <c r="A31671" s="101"/>
      <c r="B31671" s="90"/>
      <c r="C31671" s="90"/>
    </row>
    <row r="31672">
      <c r="A31672" s="101"/>
      <c r="B31672" s="90"/>
      <c r="C31672" s="90"/>
    </row>
    <row r="31673">
      <c r="A31673" s="101"/>
      <c r="B31673" s="90"/>
      <c r="C31673" s="90"/>
    </row>
    <row r="31674">
      <c r="A31674" s="101"/>
      <c r="B31674" s="90"/>
      <c r="C31674" s="90"/>
    </row>
    <row r="31675">
      <c r="A31675" s="101"/>
      <c r="B31675" s="90"/>
      <c r="C31675" s="90"/>
    </row>
    <row r="31676">
      <c r="A31676" s="101"/>
      <c r="B31676" s="90"/>
      <c r="C31676" s="90"/>
    </row>
    <row r="31677">
      <c r="A31677" s="101"/>
      <c r="B31677" s="90"/>
      <c r="C31677" s="90"/>
    </row>
    <row r="31678">
      <c r="A31678" s="101"/>
      <c r="B31678" s="90"/>
      <c r="C31678" s="90"/>
    </row>
    <row r="31679">
      <c r="A31679" s="101"/>
      <c r="B31679" s="90"/>
      <c r="C31679" s="90"/>
    </row>
    <row r="31680">
      <c r="A31680" s="101"/>
      <c r="B31680" s="90"/>
      <c r="C31680" s="90"/>
    </row>
    <row r="31681">
      <c r="A31681" s="101"/>
      <c r="B31681" s="90"/>
      <c r="C31681" s="90"/>
    </row>
    <row r="31682">
      <c r="A31682" s="101"/>
      <c r="B31682" s="90"/>
      <c r="C31682" s="90"/>
    </row>
    <row r="31683">
      <c r="A31683" s="101"/>
      <c r="B31683" s="90"/>
      <c r="C31683" s="90"/>
    </row>
    <row r="31684">
      <c r="A31684" s="101"/>
      <c r="B31684" s="90"/>
      <c r="C31684" s="90"/>
    </row>
    <row r="31685">
      <c r="A31685" s="101"/>
      <c r="B31685" s="90"/>
      <c r="C31685" s="90"/>
    </row>
    <row r="31686">
      <c r="A31686" s="101"/>
      <c r="B31686" s="90"/>
      <c r="C31686" s="90"/>
    </row>
    <row r="31687">
      <c r="A31687" s="101"/>
      <c r="B31687" s="90"/>
      <c r="C31687" s="90"/>
    </row>
    <row r="31688">
      <c r="A31688" s="101"/>
      <c r="B31688" s="90"/>
      <c r="C31688" s="90"/>
    </row>
    <row r="31689">
      <c r="A31689" s="101"/>
      <c r="B31689" s="90"/>
      <c r="C31689" s="90"/>
    </row>
    <row r="31690">
      <c r="A31690" s="101"/>
      <c r="B31690" s="90"/>
      <c r="C31690" s="90"/>
    </row>
    <row r="31691">
      <c r="A31691" s="101"/>
      <c r="B31691" s="90"/>
      <c r="C31691" s="90"/>
    </row>
    <row r="31692">
      <c r="A31692" s="101"/>
      <c r="B31692" s="90"/>
      <c r="C31692" s="90"/>
    </row>
    <row r="31693">
      <c r="A31693" s="101"/>
      <c r="B31693" s="90"/>
      <c r="C31693" s="90"/>
    </row>
    <row r="31694">
      <c r="A31694" s="101"/>
      <c r="B31694" s="90"/>
      <c r="C31694" s="90"/>
    </row>
    <row r="31695">
      <c r="A31695" s="101"/>
      <c r="B31695" s="90"/>
      <c r="C31695" s="90"/>
    </row>
    <row r="31696">
      <c r="A31696" s="101"/>
      <c r="B31696" s="90"/>
      <c r="C31696" s="90"/>
    </row>
    <row r="31697">
      <c r="A31697" s="101"/>
      <c r="B31697" s="90"/>
      <c r="C31697" s="90"/>
    </row>
    <row r="31698">
      <c r="A31698" s="101"/>
      <c r="B31698" s="90"/>
      <c r="C31698" s="90"/>
    </row>
    <row r="31699">
      <c r="A31699" s="101"/>
      <c r="B31699" s="90"/>
      <c r="C31699" s="90"/>
    </row>
    <row r="31700">
      <c r="A31700" s="101"/>
      <c r="B31700" s="90"/>
      <c r="C31700" s="90"/>
    </row>
    <row r="31701">
      <c r="A31701" s="101"/>
      <c r="B31701" s="90"/>
      <c r="C31701" s="90"/>
    </row>
    <row r="31702">
      <c r="A31702" s="101"/>
      <c r="B31702" s="90"/>
      <c r="C31702" s="90"/>
    </row>
    <row r="31703">
      <c r="A31703" s="101"/>
      <c r="B31703" s="90"/>
      <c r="C31703" s="90"/>
    </row>
    <row r="31704">
      <c r="A31704" s="101"/>
      <c r="B31704" s="90"/>
      <c r="C31704" s="90"/>
    </row>
    <row r="31705">
      <c r="A31705" s="101"/>
      <c r="B31705" s="90"/>
      <c r="C31705" s="90"/>
    </row>
    <row r="31706">
      <c r="A31706" s="101"/>
      <c r="B31706" s="90"/>
      <c r="C31706" s="90"/>
    </row>
    <row r="31707">
      <c r="A31707" s="101"/>
      <c r="B31707" s="90"/>
      <c r="C31707" s="90"/>
    </row>
    <row r="31708">
      <c r="A31708" s="101"/>
      <c r="B31708" s="90"/>
      <c r="C31708" s="90"/>
    </row>
    <row r="31709">
      <c r="A31709" s="101"/>
      <c r="B31709" s="90"/>
      <c r="C31709" s="90"/>
    </row>
    <row r="31710">
      <c r="A31710" s="101"/>
      <c r="B31710" s="90"/>
      <c r="C31710" s="90"/>
    </row>
    <row r="31711">
      <c r="A31711" s="101"/>
      <c r="B31711" s="90"/>
      <c r="C31711" s="90"/>
    </row>
    <row r="31712">
      <c r="A31712" s="101"/>
      <c r="B31712" s="90"/>
      <c r="C31712" s="90"/>
    </row>
    <row r="31713">
      <c r="A31713" s="101"/>
      <c r="B31713" s="90"/>
      <c r="C31713" s="90"/>
    </row>
    <row r="31714">
      <c r="A31714" s="101"/>
      <c r="B31714" s="90"/>
      <c r="C31714" s="90"/>
    </row>
    <row r="31715">
      <c r="A31715" s="101"/>
      <c r="B31715" s="90"/>
      <c r="C31715" s="90"/>
    </row>
    <row r="31716">
      <c r="A31716" s="101"/>
      <c r="B31716" s="90"/>
      <c r="C31716" s="90"/>
    </row>
    <row r="31717">
      <c r="A31717" s="101"/>
      <c r="B31717" s="90"/>
      <c r="C31717" s="90"/>
    </row>
    <row r="31718">
      <c r="A31718" s="101"/>
      <c r="B31718" s="90"/>
      <c r="C31718" s="90"/>
    </row>
    <row r="31719">
      <c r="A31719" s="101"/>
      <c r="B31719" s="90"/>
      <c r="C31719" s="90"/>
    </row>
    <row r="31720">
      <c r="A31720" s="101"/>
      <c r="B31720" s="90"/>
      <c r="C31720" s="90"/>
    </row>
    <row r="31721">
      <c r="A31721" s="101"/>
      <c r="B31721" s="90"/>
      <c r="C31721" s="90"/>
    </row>
    <row r="31722">
      <c r="A31722" s="101"/>
      <c r="B31722" s="90"/>
      <c r="C31722" s="90"/>
    </row>
    <row r="31723">
      <c r="A31723" s="101"/>
      <c r="B31723" s="90"/>
      <c r="C31723" s="90"/>
    </row>
    <row r="31724">
      <c r="A31724" s="101"/>
      <c r="B31724" s="90"/>
      <c r="C31724" s="90"/>
    </row>
    <row r="31725">
      <c r="A31725" s="101"/>
      <c r="B31725" s="90"/>
      <c r="C31725" s="90"/>
    </row>
    <row r="31726">
      <c r="A31726" s="101"/>
      <c r="B31726" s="90"/>
      <c r="C31726" s="90"/>
    </row>
    <row r="31727">
      <c r="A31727" s="101"/>
      <c r="B31727" s="90"/>
      <c r="C31727" s="90"/>
    </row>
    <row r="31728">
      <c r="A31728" s="101"/>
      <c r="B31728" s="90"/>
      <c r="C31728" s="90"/>
    </row>
    <row r="31729">
      <c r="A31729" s="101"/>
      <c r="B31729" s="90"/>
      <c r="C31729" s="90"/>
    </row>
    <row r="31730">
      <c r="A31730" s="101"/>
      <c r="B31730" s="90"/>
      <c r="C31730" s="90"/>
    </row>
    <row r="31731">
      <c r="A31731" s="101"/>
      <c r="B31731" s="90"/>
      <c r="C31731" s="90"/>
    </row>
    <row r="31732">
      <c r="A31732" s="101"/>
      <c r="B31732" s="90"/>
      <c r="C31732" s="90"/>
    </row>
    <row r="31733">
      <c r="A31733" s="101"/>
      <c r="B31733" s="90"/>
      <c r="C31733" s="90"/>
    </row>
    <row r="31734">
      <c r="A31734" s="101"/>
      <c r="B31734" s="90"/>
      <c r="C31734" s="90"/>
    </row>
    <row r="31735">
      <c r="A31735" s="101"/>
      <c r="B31735" s="90"/>
      <c r="C31735" s="90"/>
    </row>
    <row r="31736">
      <c r="A31736" s="101"/>
      <c r="B31736" s="90"/>
      <c r="C31736" s="90"/>
    </row>
    <row r="31737">
      <c r="A31737" s="101"/>
      <c r="B31737" s="90"/>
      <c r="C31737" s="90"/>
    </row>
    <row r="31738">
      <c r="A31738" s="101"/>
      <c r="B31738" s="90"/>
      <c r="C31738" s="90"/>
    </row>
    <row r="31739">
      <c r="A31739" s="101"/>
      <c r="B31739" s="90"/>
      <c r="C31739" s="90"/>
    </row>
    <row r="31740">
      <c r="A31740" s="101"/>
      <c r="B31740" s="90"/>
      <c r="C31740" s="90"/>
    </row>
    <row r="31741">
      <c r="A31741" s="101"/>
      <c r="B31741" s="90"/>
      <c r="C31741" s="90"/>
    </row>
    <row r="31742">
      <c r="A31742" s="101"/>
      <c r="B31742" s="90"/>
      <c r="C31742" s="90"/>
    </row>
    <row r="31743">
      <c r="A31743" s="101"/>
      <c r="B31743" s="90"/>
      <c r="C31743" s="90"/>
    </row>
    <row r="31744">
      <c r="A31744" s="101"/>
      <c r="B31744" s="90"/>
      <c r="C31744" s="90"/>
    </row>
    <row r="31745">
      <c r="A31745" s="101"/>
      <c r="B31745" s="90"/>
      <c r="C31745" s="90"/>
    </row>
    <row r="31746">
      <c r="A31746" s="101"/>
      <c r="B31746" s="90"/>
      <c r="C31746" s="90"/>
    </row>
    <row r="31747">
      <c r="A31747" s="101"/>
      <c r="B31747" s="90"/>
      <c r="C31747" s="90"/>
    </row>
    <row r="31748">
      <c r="A31748" s="101"/>
      <c r="B31748" s="90"/>
      <c r="C31748" s="90"/>
    </row>
    <row r="31749">
      <c r="A31749" s="101"/>
      <c r="B31749" s="90"/>
      <c r="C31749" s="90"/>
    </row>
    <row r="31750">
      <c r="A31750" s="101"/>
      <c r="B31750" s="90"/>
      <c r="C31750" s="90"/>
    </row>
    <row r="31751">
      <c r="A31751" s="101"/>
      <c r="B31751" s="90"/>
      <c r="C31751" s="90"/>
    </row>
    <row r="31752">
      <c r="A31752" s="101"/>
      <c r="B31752" s="90"/>
      <c r="C31752" s="90"/>
    </row>
    <row r="31753">
      <c r="A31753" s="101"/>
      <c r="B31753" s="90"/>
      <c r="C31753" s="90"/>
    </row>
    <row r="31754">
      <c r="A31754" s="101"/>
      <c r="B31754" s="90"/>
      <c r="C31754" s="90"/>
    </row>
    <row r="31755">
      <c r="A31755" s="101"/>
      <c r="B31755" s="90"/>
      <c r="C31755" s="90"/>
    </row>
    <row r="31756">
      <c r="A31756" s="101"/>
      <c r="B31756" s="90"/>
      <c r="C31756" s="90"/>
    </row>
    <row r="31757">
      <c r="A31757" s="101"/>
      <c r="B31757" s="90"/>
      <c r="C31757" s="90"/>
    </row>
    <row r="31758">
      <c r="A31758" s="101"/>
      <c r="B31758" s="90"/>
      <c r="C31758" s="90"/>
    </row>
    <row r="31759">
      <c r="A31759" s="101"/>
      <c r="B31759" s="90"/>
      <c r="C31759" s="90"/>
    </row>
    <row r="31760">
      <c r="A31760" s="101"/>
      <c r="B31760" s="90"/>
      <c r="C31760" s="90"/>
    </row>
    <row r="31761">
      <c r="A31761" s="101"/>
      <c r="B31761" s="90"/>
      <c r="C31761" s="90"/>
    </row>
    <row r="31762">
      <c r="A31762" s="101"/>
      <c r="B31762" s="90"/>
      <c r="C31762" s="90"/>
    </row>
    <row r="31763">
      <c r="A31763" s="101"/>
      <c r="B31763" s="90"/>
      <c r="C31763" s="90"/>
    </row>
    <row r="31764">
      <c r="A31764" s="101"/>
      <c r="B31764" s="90"/>
      <c r="C31764" s="90"/>
    </row>
    <row r="31765">
      <c r="A31765" s="101"/>
      <c r="B31765" s="90"/>
      <c r="C31765" s="90"/>
    </row>
    <row r="31766">
      <c r="A31766" s="101"/>
      <c r="B31766" s="90"/>
      <c r="C31766" s="90"/>
    </row>
    <row r="31767">
      <c r="A31767" s="101"/>
      <c r="B31767" s="90"/>
      <c r="C31767" s="90"/>
    </row>
    <row r="31768">
      <c r="A31768" s="101"/>
      <c r="B31768" s="90"/>
      <c r="C31768" s="90"/>
    </row>
    <row r="31769">
      <c r="A31769" s="101"/>
      <c r="B31769" s="90"/>
      <c r="C31769" s="90"/>
    </row>
    <row r="31770">
      <c r="A31770" s="101"/>
      <c r="B31770" s="90"/>
      <c r="C31770" s="90"/>
    </row>
    <row r="31771">
      <c r="A31771" s="101"/>
      <c r="B31771" s="90"/>
      <c r="C31771" s="90"/>
    </row>
    <row r="31772">
      <c r="A31772" s="101"/>
      <c r="B31772" s="90"/>
      <c r="C31772" s="90"/>
    </row>
    <row r="31773">
      <c r="A31773" s="101"/>
      <c r="B31773" s="90"/>
      <c r="C31773" s="90"/>
    </row>
    <row r="31774">
      <c r="A31774" s="101"/>
      <c r="B31774" s="90"/>
      <c r="C31774" s="90"/>
    </row>
    <row r="31775">
      <c r="A31775" s="101"/>
      <c r="B31775" s="90"/>
      <c r="C31775" s="90"/>
    </row>
    <row r="31776">
      <c r="A31776" s="101"/>
      <c r="B31776" s="90"/>
      <c r="C31776" s="90"/>
    </row>
    <row r="31777">
      <c r="A31777" s="101"/>
      <c r="B31777" s="90"/>
      <c r="C31777" s="90"/>
    </row>
    <row r="31778">
      <c r="A31778" s="101"/>
      <c r="B31778" s="90"/>
      <c r="C31778" s="90"/>
    </row>
    <row r="31779">
      <c r="A31779" s="101"/>
      <c r="B31779" s="90"/>
      <c r="C31779" s="90"/>
    </row>
    <row r="31780">
      <c r="A31780" s="101"/>
      <c r="B31780" s="90"/>
      <c r="C31780" s="90"/>
    </row>
    <row r="31781">
      <c r="A31781" s="101"/>
      <c r="B31781" s="90"/>
      <c r="C31781" s="90"/>
    </row>
    <row r="31782">
      <c r="A31782" s="101"/>
      <c r="B31782" s="90"/>
      <c r="C31782" s="90"/>
    </row>
    <row r="31783">
      <c r="A31783" s="101"/>
      <c r="B31783" s="90"/>
      <c r="C31783" s="90"/>
    </row>
    <row r="31784">
      <c r="A31784" s="101"/>
      <c r="B31784" s="90"/>
      <c r="C31784" s="90"/>
    </row>
    <row r="31785">
      <c r="A31785" s="101"/>
      <c r="B31785" s="90"/>
      <c r="C31785" s="90"/>
    </row>
    <row r="31786">
      <c r="A31786" s="101"/>
      <c r="B31786" s="90"/>
      <c r="C31786" s="90"/>
    </row>
    <row r="31787">
      <c r="A31787" s="101"/>
      <c r="B31787" s="90"/>
      <c r="C31787" s="90"/>
    </row>
    <row r="31788">
      <c r="A31788" s="101"/>
      <c r="B31788" s="90"/>
      <c r="C31788" s="90"/>
    </row>
    <row r="31789">
      <c r="A31789" s="101"/>
      <c r="B31789" s="90"/>
      <c r="C31789" s="90"/>
    </row>
    <row r="31790">
      <c r="A31790" s="101"/>
      <c r="B31790" s="90"/>
      <c r="C31790" s="90"/>
    </row>
    <row r="31791">
      <c r="A31791" s="101"/>
      <c r="B31791" s="90"/>
      <c r="C31791" s="90"/>
    </row>
    <row r="31792">
      <c r="A31792" s="101"/>
      <c r="B31792" s="90"/>
      <c r="C31792" s="90"/>
    </row>
    <row r="31793">
      <c r="A31793" s="101"/>
      <c r="B31793" s="90"/>
      <c r="C31793" s="90"/>
    </row>
    <row r="31794">
      <c r="A31794" s="101"/>
      <c r="B31794" s="90"/>
      <c r="C31794" s="90"/>
    </row>
    <row r="31795">
      <c r="A31795" s="101"/>
      <c r="B31795" s="90"/>
      <c r="C31795" s="90"/>
    </row>
    <row r="31796">
      <c r="A31796" s="101"/>
      <c r="B31796" s="90"/>
      <c r="C31796" s="90"/>
    </row>
    <row r="31797">
      <c r="A31797" s="101"/>
      <c r="B31797" s="90"/>
      <c r="C31797" s="90"/>
    </row>
    <row r="31798">
      <c r="A31798" s="101"/>
      <c r="B31798" s="90"/>
      <c r="C31798" s="90"/>
    </row>
    <row r="31799">
      <c r="A31799" s="101"/>
      <c r="B31799" s="90"/>
      <c r="C31799" s="90"/>
    </row>
    <row r="31800">
      <c r="A31800" s="101"/>
      <c r="B31800" s="90"/>
      <c r="C31800" s="90"/>
    </row>
    <row r="31801">
      <c r="A31801" s="101"/>
      <c r="B31801" s="90"/>
      <c r="C31801" s="90"/>
    </row>
    <row r="31802">
      <c r="A31802" s="101"/>
      <c r="B31802" s="90"/>
      <c r="C31802" s="90"/>
    </row>
    <row r="31803">
      <c r="A31803" s="101"/>
      <c r="B31803" s="90"/>
      <c r="C31803" s="90"/>
    </row>
    <row r="31804">
      <c r="A31804" s="101"/>
      <c r="B31804" s="90"/>
      <c r="C31804" s="90"/>
    </row>
    <row r="31805">
      <c r="A31805" s="101"/>
      <c r="B31805" s="90"/>
      <c r="C31805" s="90"/>
    </row>
    <row r="31806">
      <c r="A31806" s="101"/>
      <c r="B31806" s="90"/>
      <c r="C31806" s="90"/>
    </row>
    <row r="31807">
      <c r="A31807" s="101"/>
      <c r="B31807" s="90"/>
      <c r="C31807" s="90"/>
    </row>
    <row r="31808">
      <c r="A31808" s="101"/>
      <c r="B31808" s="90"/>
      <c r="C31808" s="90"/>
    </row>
    <row r="31809">
      <c r="A31809" s="101"/>
      <c r="B31809" s="90"/>
      <c r="C31809" s="90"/>
    </row>
    <row r="31810">
      <c r="A31810" s="101"/>
      <c r="B31810" s="90"/>
      <c r="C31810" s="90"/>
    </row>
    <row r="31811">
      <c r="A31811" s="101"/>
      <c r="B31811" s="90"/>
      <c r="C31811" s="90"/>
    </row>
    <row r="31812">
      <c r="A31812" s="101"/>
      <c r="B31812" s="90"/>
      <c r="C31812" s="90"/>
    </row>
    <row r="31813">
      <c r="A31813" s="101"/>
      <c r="B31813" s="90"/>
      <c r="C31813" s="90"/>
    </row>
    <row r="31814">
      <c r="A31814" s="101"/>
      <c r="B31814" s="90"/>
      <c r="C31814" s="90"/>
    </row>
    <row r="31815">
      <c r="A31815" s="101"/>
      <c r="B31815" s="90"/>
      <c r="C31815" s="90"/>
    </row>
    <row r="31816">
      <c r="A31816" s="101"/>
      <c r="B31816" s="90"/>
      <c r="C31816" s="90"/>
    </row>
    <row r="31817">
      <c r="A31817" s="101"/>
      <c r="B31817" s="90"/>
      <c r="C31817" s="90"/>
    </row>
    <row r="31818">
      <c r="A31818" s="101"/>
      <c r="B31818" s="90"/>
      <c r="C31818" s="90"/>
    </row>
    <row r="31819">
      <c r="A31819" s="101"/>
      <c r="B31819" s="90"/>
      <c r="C31819" s="90"/>
    </row>
    <row r="31820">
      <c r="A31820" s="101"/>
      <c r="B31820" s="90"/>
      <c r="C31820" s="90"/>
    </row>
    <row r="31821">
      <c r="A31821" s="101"/>
      <c r="B31821" s="90"/>
      <c r="C31821" s="90"/>
    </row>
    <row r="31822">
      <c r="A31822" s="101"/>
      <c r="B31822" s="90"/>
      <c r="C31822" s="90"/>
    </row>
    <row r="31823">
      <c r="A31823" s="101"/>
      <c r="B31823" s="90"/>
      <c r="C31823" s="90"/>
    </row>
    <row r="31824">
      <c r="A31824" s="101"/>
      <c r="B31824" s="90"/>
      <c r="C31824" s="90"/>
    </row>
    <row r="31825">
      <c r="A31825" s="101"/>
      <c r="B31825" s="90"/>
      <c r="C31825" s="90"/>
    </row>
    <row r="31826">
      <c r="A31826" s="101"/>
      <c r="B31826" s="90"/>
      <c r="C31826" s="90"/>
    </row>
    <row r="31827">
      <c r="A31827" s="101"/>
      <c r="B31827" s="90"/>
      <c r="C31827" s="90"/>
    </row>
    <row r="31828">
      <c r="A31828" s="101"/>
      <c r="B31828" s="90"/>
      <c r="C31828" s="90"/>
    </row>
    <row r="31829">
      <c r="A31829" s="101"/>
      <c r="B31829" s="90"/>
      <c r="C31829" s="90"/>
    </row>
    <row r="31830">
      <c r="A31830" s="101"/>
      <c r="B31830" s="90"/>
      <c r="C31830" s="90"/>
    </row>
    <row r="31831">
      <c r="A31831" s="101"/>
      <c r="B31831" s="90"/>
      <c r="C31831" s="90"/>
    </row>
    <row r="31832">
      <c r="A31832" s="101"/>
      <c r="B31832" s="90"/>
      <c r="C31832" s="90"/>
    </row>
    <row r="31833">
      <c r="A31833" s="101"/>
      <c r="B31833" s="90"/>
      <c r="C31833" s="90"/>
    </row>
    <row r="31834">
      <c r="A31834" s="101"/>
      <c r="B31834" s="90"/>
      <c r="C31834" s="90"/>
    </row>
    <row r="31835">
      <c r="A31835" s="101"/>
      <c r="B31835" s="90"/>
      <c r="C31835" s="90"/>
    </row>
    <row r="31836">
      <c r="A31836" s="101"/>
      <c r="B31836" s="90"/>
      <c r="C31836" s="90"/>
    </row>
    <row r="31837">
      <c r="A31837" s="101"/>
      <c r="B31837" s="90"/>
      <c r="C31837" s="90"/>
    </row>
    <row r="31838">
      <c r="A31838" s="101"/>
      <c r="B31838" s="90"/>
      <c r="C31838" s="90"/>
    </row>
    <row r="31839">
      <c r="A31839" s="101"/>
      <c r="B31839" s="90"/>
      <c r="C31839" s="90"/>
    </row>
    <row r="31840">
      <c r="A31840" s="101"/>
      <c r="B31840" s="90"/>
      <c r="C31840" s="90"/>
    </row>
    <row r="31841">
      <c r="A31841" s="101"/>
      <c r="B31841" s="90"/>
      <c r="C31841" s="90"/>
    </row>
    <row r="31842">
      <c r="A31842" s="101"/>
      <c r="B31842" s="90"/>
      <c r="C31842" s="90"/>
    </row>
    <row r="31843">
      <c r="A31843" s="101"/>
      <c r="B31843" s="90"/>
      <c r="C31843" s="90"/>
    </row>
    <row r="31844">
      <c r="A31844" s="101"/>
      <c r="B31844" s="90"/>
      <c r="C31844" s="90"/>
    </row>
    <row r="31845">
      <c r="A31845" s="101"/>
      <c r="B31845" s="90"/>
      <c r="C31845" s="90"/>
    </row>
    <row r="31846">
      <c r="A31846" s="101"/>
      <c r="B31846" s="90"/>
      <c r="C31846" s="90"/>
    </row>
    <row r="31847">
      <c r="A31847" s="101"/>
      <c r="B31847" s="90"/>
      <c r="C31847" s="90"/>
    </row>
    <row r="31848">
      <c r="A31848" s="101"/>
      <c r="B31848" s="90"/>
      <c r="C31848" s="90"/>
    </row>
    <row r="31849">
      <c r="A31849" s="101"/>
      <c r="B31849" s="90"/>
      <c r="C31849" s="90"/>
    </row>
    <row r="31850">
      <c r="A31850" s="101"/>
      <c r="B31850" s="90"/>
      <c r="C31850" s="90"/>
    </row>
    <row r="31851">
      <c r="A31851" s="101"/>
      <c r="B31851" s="90"/>
      <c r="C31851" s="90"/>
    </row>
    <row r="31852">
      <c r="A31852" s="101"/>
      <c r="B31852" s="90"/>
      <c r="C31852" s="90"/>
    </row>
    <row r="31853">
      <c r="A31853" s="101"/>
      <c r="B31853" s="90"/>
      <c r="C31853" s="90"/>
    </row>
    <row r="31854">
      <c r="A31854" s="101"/>
      <c r="B31854" s="90"/>
      <c r="C31854" s="90"/>
    </row>
    <row r="31855">
      <c r="A31855" s="101"/>
      <c r="B31855" s="90"/>
      <c r="C31855" s="90"/>
    </row>
    <row r="31856">
      <c r="A31856" s="101"/>
      <c r="B31856" s="90"/>
      <c r="C31856" s="90"/>
    </row>
    <row r="31857">
      <c r="A31857" s="101"/>
      <c r="B31857" s="90"/>
      <c r="C31857" s="90"/>
    </row>
    <row r="31858">
      <c r="A31858" s="101"/>
      <c r="B31858" s="90"/>
      <c r="C31858" s="90"/>
    </row>
    <row r="31859">
      <c r="A31859" s="101"/>
      <c r="B31859" s="90"/>
      <c r="C31859" s="90"/>
    </row>
    <row r="31860">
      <c r="A31860" s="101"/>
      <c r="B31860" s="90"/>
      <c r="C31860" s="90"/>
    </row>
    <row r="31861">
      <c r="A31861" s="101"/>
      <c r="B31861" s="90"/>
      <c r="C31861" s="90"/>
    </row>
    <row r="31862">
      <c r="A31862" s="101"/>
      <c r="B31862" s="90"/>
      <c r="C31862" s="90"/>
    </row>
    <row r="31863">
      <c r="A31863" s="101"/>
      <c r="B31863" s="90"/>
      <c r="C31863" s="90"/>
    </row>
    <row r="31864">
      <c r="A31864" s="101"/>
      <c r="B31864" s="90"/>
      <c r="C31864" s="90"/>
    </row>
    <row r="31865">
      <c r="A31865" s="101"/>
      <c r="B31865" s="90"/>
      <c r="C31865" s="90"/>
    </row>
    <row r="31866">
      <c r="A31866" s="101"/>
      <c r="B31866" s="90"/>
      <c r="C31866" s="90"/>
    </row>
    <row r="31867">
      <c r="A31867" s="101"/>
      <c r="B31867" s="90"/>
      <c r="C31867" s="90"/>
    </row>
    <row r="31868">
      <c r="A31868" s="101"/>
      <c r="B31868" s="90"/>
      <c r="C31868" s="90"/>
    </row>
    <row r="31869">
      <c r="A31869" s="101"/>
      <c r="B31869" s="90"/>
      <c r="C31869" s="90"/>
    </row>
    <row r="31870">
      <c r="A31870" s="101"/>
      <c r="B31870" s="90"/>
      <c r="C31870" s="90"/>
    </row>
    <row r="31871">
      <c r="A31871" s="101"/>
      <c r="B31871" s="90"/>
      <c r="C31871" s="90"/>
    </row>
    <row r="31872">
      <c r="A31872" s="101"/>
      <c r="B31872" s="90"/>
      <c r="C31872" s="90"/>
    </row>
    <row r="31873">
      <c r="A31873" s="101"/>
      <c r="B31873" s="90"/>
      <c r="C31873" s="90"/>
    </row>
    <row r="31874">
      <c r="A31874" s="101"/>
      <c r="B31874" s="90"/>
      <c r="C31874" s="90"/>
    </row>
    <row r="31875">
      <c r="A31875" s="101"/>
      <c r="B31875" s="90"/>
      <c r="C31875" s="90"/>
    </row>
    <row r="31876">
      <c r="A31876" s="101"/>
      <c r="B31876" s="90"/>
      <c r="C31876" s="90"/>
    </row>
    <row r="31877">
      <c r="A31877" s="101"/>
      <c r="B31877" s="90"/>
      <c r="C31877" s="90"/>
    </row>
    <row r="31878">
      <c r="A31878" s="101"/>
      <c r="B31878" s="90"/>
      <c r="C31878" s="90"/>
    </row>
    <row r="31879">
      <c r="A31879" s="101"/>
      <c r="B31879" s="90"/>
      <c r="C31879" s="90"/>
    </row>
    <row r="31880">
      <c r="A31880" s="101"/>
      <c r="B31880" s="90"/>
      <c r="C31880" s="90"/>
    </row>
    <row r="31881">
      <c r="A31881" s="101"/>
      <c r="B31881" s="90"/>
      <c r="C31881" s="90"/>
    </row>
    <row r="31882">
      <c r="A31882" s="101"/>
      <c r="B31882" s="90"/>
      <c r="C31882" s="90"/>
    </row>
    <row r="31883">
      <c r="A31883" s="101"/>
      <c r="B31883" s="90"/>
      <c r="C31883" s="90"/>
    </row>
    <row r="31884">
      <c r="A31884" s="101"/>
      <c r="B31884" s="90"/>
      <c r="C31884" s="90"/>
    </row>
    <row r="31885">
      <c r="A31885" s="101"/>
      <c r="B31885" s="90"/>
      <c r="C31885" s="90"/>
    </row>
    <row r="31886">
      <c r="A31886" s="101"/>
      <c r="B31886" s="90"/>
      <c r="C31886" s="90"/>
    </row>
    <row r="31887">
      <c r="A31887" s="101"/>
      <c r="B31887" s="90"/>
      <c r="C31887" s="90"/>
    </row>
    <row r="31888">
      <c r="A31888" s="101"/>
      <c r="B31888" s="90"/>
      <c r="C31888" s="90"/>
    </row>
    <row r="31889">
      <c r="A31889" s="101"/>
      <c r="B31889" s="90"/>
      <c r="C31889" s="90"/>
    </row>
    <row r="31890">
      <c r="A31890" s="101"/>
      <c r="B31890" s="90"/>
      <c r="C31890" s="90"/>
    </row>
    <row r="31891">
      <c r="A31891" s="101"/>
      <c r="B31891" s="90"/>
      <c r="C31891" s="90"/>
    </row>
    <row r="31892">
      <c r="A31892" s="101"/>
      <c r="B31892" s="90"/>
      <c r="C31892" s="90"/>
    </row>
    <row r="31893">
      <c r="A31893" s="101"/>
      <c r="B31893" s="90"/>
      <c r="C31893" s="90"/>
    </row>
    <row r="31894">
      <c r="A31894" s="101"/>
      <c r="B31894" s="90"/>
      <c r="C31894" s="90"/>
    </row>
    <row r="31895">
      <c r="A31895" s="101"/>
      <c r="B31895" s="90"/>
      <c r="C31895" s="90"/>
    </row>
    <row r="31896">
      <c r="A31896" s="101"/>
      <c r="B31896" s="90"/>
      <c r="C31896" s="90"/>
    </row>
    <row r="31897">
      <c r="A31897" s="101"/>
      <c r="B31897" s="90"/>
      <c r="C31897" s="90"/>
    </row>
    <row r="31898">
      <c r="A31898" s="101"/>
      <c r="B31898" s="90"/>
      <c r="C31898" s="90"/>
    </row>
    <row r="31899">
      <c r="A31899" s="101"/>
      <c r="B31899" s="90"/>
      <c r="C31899" s="90"/>
    </row>
    <row r="31900">
      <c r="A31900" s="101"/>
      <c r="B31900" s="90"/>
      <c r="C31900" s="90"/>
    </row>
    <row r="31901">
      <c r="A31901" s="101"/>
      <c r="B31901" s="90"/>
      <c r="C31901" s="90"/>
    </row>
    <row r="31902">
      <c r="A31902" s="101"/>
      <c r="B31902" s="90"/>
      <c r="C31902" s="90"/>
    </row>
    <row r="31903">
      <c r="A31903" s="101"/>
      <c r="B31903" s="90"/>
      <c r="C31903" s="90"/>
    </row>
    <row r="31904">
      <c r="A31904" s="101"/>
      <c r="B31904" s="90"/>
      <c r="C31904" s="90"/>
    </row>
    <row r="31905">
      <c r="A31905" s="101"/>
      <c r="B31905" s="90"/>
      <c r="C31905" s="90"/>
    </row>
    <row r="31906">
      <c r="A31906" s="101"/>
      <c r="B31906" s="90"/>
      <c r="C31906" s="90"/>
    </row>
    <row r="31907">
      <c r="A31907" s="101"/>
      <c r="B31907" s="90"/>
      <c r="C31907" s="90"/>
    </row>
    <row r="31908">
      <c r="A31908" s="101"/>
      <c r="B31908" s="90"/>
      <c r="C31908" s="90"/>
    </row>
    <row r="31909">
      <c r="A31909" s="101"/>
      <c r="B31909" s="90"/>
      <c r="C31909" s="90"/>
    </row>
    <row r="31910">
      <c r="A31910" s="101"/>
      <c r="B31910" s="90"/>
      <c r="C31910" s="90"/>
    </row>
    <row r="31911">
      <c r="A31911" s="101"/>
      <c r="B31911" s="90"/>
      <c r="C31911" s="90"/>
    </row>
    <row r="31912">
      <c r="A31912" s="101"/>
      <c r="B31912" s="90"/>
      <c r="C31912" s="90"/>
    </row>
    <row r="31913">
      <c r="A31913" s="101"/>
      <c r="B31913" s="90"/>
      <c r="C31913" s="90"/>
    </row>
    <row r="31914">
      <c r="A31914" s="101"/>
      <c r="B31914" s="90"/>
      <c r="C31914" s="90"/>
    </row>
    <row r="31915">
      <c r="A31915" s="101"/>
      <c r="B31915" s="90"/>
      <c r="C31915" s="90"/>
    </row>
    <row r="31916">
      <c r="A31916" s="101"/>
      <c r="B31916" s="90"/>
      <c r="C31916" s="90"/>
    </row>
    <row r="31917">
      <c r="A31917" s="101"/>
      <c r="B31917" s="90"/>
      <c r="C31917" s="90"/>
    </row>
    <row r="31918">
      <c r="A31918" s="101"/>
      <c r="B31918" s="90"/>
      <c r="C31918" s="90"/>
    </row>
    <row r="31919">
      <c r="A31919" s="101"/>
      <c r="B31919" s="90"/>
      <c r="C31919" s="90"/>
    </row>
    <row r="31920">
      <c r="A31920" s="101"/>
      <c r="B31920" s="90"/>
      <c r="C31920" s="90"/>
    </row>
    <row r="31921">
      <c r="A31921" s="101"/>
      <c r="B31921" s="90"/>
      <c r="C31921" s="90"/>
    </row>
    <row r="31922">
      <c r="A31922" s="101"/>
      <c r="B31922" s="90"/>
      <c r="C31922" s="90"/>
    </row>
    <row r="31923">
      <c r="A31923" s="101"/>
      <c r="B31923" s="90"/>
      <c r="C31923" s="90"/>
    </row>
    <row r="31924">
      <c r="A31924" s="101"/>
      <c r="B31924" s="90"/>
      <c r="C31924" s="90"/>
    </row>
    <row r="31925">
      <c r="A31925" s="101"/>
      <c r="B31925" s="90"/>
      <c r="C31925" s="90"/>
    </row>
    <row r="31926">
      <c r="A31926" s="101"/>
      <c r="B31926" s="90"/>
      <c r="C31926" s="90"/>
    </row>
    <row r="31927">
      <c r="A31927" s="101"/>
      <c r="B31927" s="90"/>
      <c r="C31927" s="90"/>
    </row>
    <row r="31928">
      <c r="A31928" s="101"/>
      <c r="B31928" s="90"/>
      <c r="C31928" s="90"/>
    </row>
    <row r="31929">
      <c r="A31929" s="101"/>
      <c r="B31929" s="90"/>
      <c r="C31929" s="90"/>
    </row>
    <row r="31930">
      <c r="A31930" s="101"/>
      <c r="B31930" s="90"/>
      <c r="C31930" s="90"/>
    </row>
    <row r="31931">
      <c r="A31931" s="101"/>
      <c r="B31931" s="90"/>
      <c r="C31931" s="90"/>
    </row>
    <row r="31932">
      <c r="A31932" s="101"/>
      <c r="B31932" s="90"/>
      <c r="C31932" s="90"/>
    </row>
    <row r="31933">
      <c r="A31933" s="101"/>
      <c r="B31933" s="90"/>
      <c r="C31933" s="90"/>
    </row>
    <row r="31934">
      <c r="A31934" s="101"/>
      <c r="B31934" s="90"/>
      <c r="C31934" s="90"/>
    </row>
    <row r="31935">
      <c r="A31935" s="101"/>
      <c r="B31935" s="90"/>
      <c r="C31935" s="90"/>
    </row>
    <row r="31936">
      <c r="A31936" s="101"/>
      <c r="B31936" s="90"/>
      <c r="C31936" s="90"/>
    </row>
    <row r="31937">
      <c r="A31937" s="101"/>
      <c r="B31937" s="90"/>
      <c r="C31937" s="90"/>
    </row>
    <row r="31938">
      <c r="A31938" s="101"/>
      <c r="B31938" s="90"/>
      <c r="C31938" s="90"/>
    </row>
    <row r="31939">
      <c r="A31939" s="101"/>
      <c r="B31939" s="90"/>
      <c r="C31939" s="90"/>
    </row>
    <row r="31940">
      <c r="A31940" s="101"/>
      <c r="B31940" s="90"/>
      <c r="C31940" s="90"/>
    </row>
    <row r="31941">
      <c r="A31941" s="101"/>
      <c r="B31941" s="90"/>
      <c r="C31941" s="90"/>
    </row>
    <row r="31942">
      <c r="A31942" s="101"/>
      <c r="B31942" s="90"/>
      <c r="C31942" s="90"/>
    </row>
    <row r="31943">
      <c r="A31943" s="101"/>
      <c r="B31943" s="90"/>
      <c r="C31943" s="90"/>
    </row>
    <row r="31944">
      <c r="A31944" s="101"/>
      <c r="B31944" s="90"/>
      <c r="C31944" s="90"/>
    </row>
    <row r="31945">
      <c r="A31945" s="101"/>
      <c r="B31945" s="90"/>
      <c r="C31945" s="90"/>
    </row>
    <row r="31946">
      <c r="A31946" s="101"/>
      <c r="B31946" s="90"/>
      <c r="C31946" s="90"/>
    </row>
    <row r="31947">
      <c r="A31947" s="101"/>
      <c r="B31947" s="90"/>
      <c r="C31947" s="90"/>
    </row>
    <row r="31948">
      <c r="A31948" s="101"/>
      <c r="B31948" s="90"/>
      <c r="C31948" s="90"/>
    </row>
    <row r="31949">
      <c r="A31949" s="101"/>
      <c r="B31949" s="90"/>
      <c r="C31949" s="90"/>
    </row>
    <row r="31950">
      <c r="A31950" s="101"/>
      <c r="B31950" s="90"/>
      <c r="C31950" s="90"/>
    </row>
    <row r="31951">
      <c r="A31951" s="101"/>
      <c r="B31951" s="90"/>
      <c r="C31951" s="90"/>
    </row>
    <row r="31952">
      <c r="A31952" s="101"/>
      <c r="B31952" s="90"/>
      <c r="C31952" s="90"/>
    </row>
    <row r="31953">
      <c r="A31953" s="101"/>
      <c r="B31953" s="90"/>
      <c r="C31953" s="90"/>
    </row>
    <row r="31954">
      <c r="A31954" s="101"/>
      <c r="B31954" s="90"/>
      <c r="C31954" s="90"/>
    </row>
    <row r="31955">
      <c r="A31955" s="101"/>
      <c r="B31955" s="90"/>
      <c r="C31955" s="90"/>
    </row>
    <row r="31956">
      <c r="A31956" s="101"/>
      <c r="B31956" s="90"/>
      <c r="C31956" s="90"/>
    </row>
    <row r="31957">
      <c r="A31957" s="101"/>
      <c r="B31957" s="90"/>
      <c r="C31957" s="90"/>
    </row>
    <row r="31958">
      <c r="A31958" s="101"/>
      <c r="B31958" s="90"/>
      <c r="C31958" s="90"/>
    </row>
    <row r="31959">
      <c r="A31959" s="101"/>
      <c r="B31959" s="90"/>
      <c r="C31959" s="90"/>
    </row>
    <row r="31960">
      <c r="A31960" s="101"/>
      <c r="B31960" s="90"/>
      <c r="C31960" s="90"/>
    </row>
    <row r="31961">
      <c r="A31961" s="101"/>
      <c r="B31961" s="90"/>
      <c r="C31961" s="90"/>
    </row>
    <row r="31962">
      <c r="A31962" s="101"/>
      <c r="B31962" s="90"/>
      <c r="C31962" s="90"/>
    </row>
    <row r="31963">
      <c r="A31963" s="101"/>
      <c r="B31963" s="90"/>
      <c r="C31963" s="90"/>
    </row>
    <row r="31964">
      <c r="A31964" s="101"/>
      <c r="B31964" s="90"/>
      <c r="C31964" s="90"/>
    </row>
    <row r="31965">
      <c r="A31965" s="101"/>
      <c r="B31965" s="90"/>
      <c r="C31965" s="90"/>
    </row>
    <row r="31966">
      <c r="A31966" s="101"/>
      <c r="B31966" s="90"/>
      <c r="C31966" s="90"/>
    </row>
    <row r="31967">
      <c r="A31967" s="101"/>
      <c r="B31967" s="90"/>
      <c r="C31967" s="90"/>
    </row>
    <row r="31968">
      <c r="A31968" s="101"/>
      <c r="B31968" s="90"/>
      <c r="C31968" s="90"/>
    </row>
    <row r="31969">
      <c r="A31969" s="101"/>
      <c r="B31969" s="90"/>
      <c r="C31969" s="90"/>
    </row>
    <row r="31970">
      <c r="A31970" s="101"/>
      <c r="B31970" s="90"/>
      <c r="C31970" s="90"/>
    </row>
    <row r="31971">
      <c r="A31971" s="101"/>
      <c r="B31971" s="90"/>
      <c r="C31971" s="90"/>
    </row>
    <row r="31972">
      <c r="A31972" s="101"/>
      <c r="B31972" s="90"/>
      <c r="C31972" s="90"/>
    </row>
    <row r="31973">
      <c r="A31973" s="101"/>
      <c r="B31973" s="90"/>
      <c r="C31973" s="90"/>
    </row>
    <row r="31974">
      <c r="A31974" s="101"/>
      <c r="B31974" s="90"/>
      <c r="C31974" s="90"/>
    </row>
    <row r="31975">
      <c r="A31975" s="101"/>
      <c r="B31975" s="90"/>
      <c r="C31975" s="90"/>
    </row>
    <row r="31976">
      <c r="A31976" s="101"/>
      <c r="B31976" s="90"/>
      <c r="C31976" s="90"/>
    </row>
    <row r="31977">
      <c r="A31977" s="101"/>
      <c r="B31977" s="90"/>
      <c r="C31977" s="90"/>
    </row>
    <row r="31978">
      <c r="A31978" s="101"/>
      <c r="B31978" s="90"/>
      <c r="C31978" s="90"/>
    </row>
    <row r="31979">
      <c r="A31979" s="101"/>
      <c r="B31979" s="90"/>
      <c r="C31979" s="90"/>
    </row>
    <row r="31980">
      <c r="A31980" s="101"/>
      <c r="B31980" s="90"/>
      <c r="C31980" s="90"/>
    </row>
    <row r="31981">
      <c r="A31981" s="101"/>
      <c r="B31981" s="90"/>
      <c r="C31981" s="90"/>
    </row>
    <row r="31982">
      <c r="A31982" s="101"/>
      <c r="B31982" s="90"/>
      <c r="C31982" s="90"/>
    </row>
    <row r="31983">
      <c r="A31983" s="101"/>
      <c r="B31983" s="90"/>
      <c r="C31983" s="90"/>
    </row>
    <row r="31984">
      <c r="A31984" s="101"/>
      <c r="B31984" s="90"/>
      <c r="C31984" s="90"/>
    </row>
    <row r="31985">
      <c r="A31985" s="101"/>
      <c r="B31985" s="90"/>
      <c r="C31985" s="90"/>
    </row>
    <row r="31986">
      <c r="A31986" s="101"/>
      <c r="B31986" s="90"/>
      <c r="C31986" s="90"/>
    </row>
    <row r="31987">
      <c r="A31987" s="101"/>
      <c r="B31987" s="90"/>
      <c r="C31987" s="90"/>
    </row>
    <row r="31988">
      <c r="A31988" s="101"/>
      <c r="B31988" s="90"/>
      <c r="C31988" s="90"/>
    </row>
    <row r="31989">
      <c r="A31989" s="101"/>
      <c r="B31989" s="90"/>
      <c r="C31989" s="90"/>
    </row>
    <row r="31990">
      <c r="A31990" s="101"/>
      <c r="B31990" s="90"/>
      <c r="C31990" s="90"/>
    </row>
    <row r="31991">
      <c r="A31991" s="101"/>
      <c r="B31991" s="90"/>
      <c r="C31991" s="90"/>
    </row>
    <row r="31992">
      <c r="A31992" s="101"/>
      <c r="B31992" s="90"/>
      <c r="C31992" s="90"/>
    </row>
    <row r="31993">
      <c r="A31993" s="101"/>
      <c r="B31993" s="90"/>
      <c r="C31993" s="90"/>
    </row>
    <row r="31994">
      <c r="A31994" s="101"/>
      <c r="B31994" s="90"/>
      <c r="C31994" s="90"/>
    </row>
    <row r="31995">
      <c r="A31995" s="101"/>
      <c r="B31995" s="90"/>
      <c r="C31995" s="90"/>
    </row>
    <row r="31996">
      <c r="A31996" s="101"/>
      <c r="B31996" s="90"/>
      <c r="C31996" s="90"/>
    </row>
    <row r="31997">
      <c r="A31997" s="101"/>
      <c r="B31997" s="90"/>
      <c r="C31997" s="90"/>
    </row>
    <row r="31998">
      <c r="A31998" s="101"/>
      <c r="B31998" s="90"/>
      <c r="C31998" s="90"/>
    </row>
    <row r="31999">
      <c r="A31999" s="101"/>
      <c r="B31999" s="90"/>
      <c r="C31999" s="90"/>
    </row>
    <row r="32000">
      <c r="A32000" s="101"/>
      <c r="B32000" s="90"/>
      <c r="C32000" s="90"/>
    </row>
    <row r="32001">
      <c r="A32001" s="101"/>
      <c r="B32001" s="90"/>
      <c r="C32001" s="90"/>
    </row>
    <row r="32002">
      <c r="A32002" s="101"/>
      <c r="B32002" s="90"/>
      <c r="C32002" s="90"/>
    </row>
    <row r="32003">
      <c r="A32003" s="101"/>
      <c r="B32003" s="90"/>
      <c r="C32003" s="90"/>
    </row>
    <row r="32004">
      <c r="A32004" s="101"/>
      <c r="B32004" s="90"/>
      <c r="C32004" s="90"/>
    </row>
    <row r="32005">
      <c r="A32005" s="101"/>
      <c r="B32005" s="90"/>
      <c r="C32005" s="90"/>
    </row>
    <row r="32006">
      <c r="A32006" s="101"/>
      <c r="B32006" s="90"/>
      <c r="C32006" s="90"/>
    </row>
    <row r="32007">
      <c r="A32007" s="101"/>
      <c r="B32007" s="90"/>
      <c r="C32007" s="90"/>
    </row>
    <row r="32008">
      <c r="A32008" s="101"/>
      <c r="B32008" s="90"/>
      <c r="C32008" s="90"/>
    </row>
    <row r="32009">
      <c r="A32009" s="101"/>
      <c r="B32009" s="90"/>
      <c r="C32009" s="90"/>
    </row>
    <row r="32010">
      <c r="A32010" s="101"/>
      <c r="B32010" s="90"/>
      <c r="C32010" s="90"/>
    </row>
    <row r="32011">
      <c r="A32011" s="101"/>
      <c r="B32011" s="90"/>
      <c r="C32011" s="90"/>
    </row>
    <row r="32012">
      <c r="A32012" s="101"/>
      <c r="B32012" s="90"/>
      <c r="C32012" s="90"/>
    </row>
    <row r="32013">
      <c r="A32013" s="101"/>
      <c r="B32013" s="90"/>
      <c r="C32013" s="90"/>
    </row>
    <row r="32014">
      <c r="A32014" s="101"/>
      <c r="B32014" s="90"/>
      <c r="C32014" s="90"/>
    </row>
    <row r="32015">
      <c r="A32015" s="101"/>
      <c r="B32015" s="90"/>
      <c r="C32015" s="90"/>
    </row>
    <row r="32016">
      <c r="A32016" s="101"/>
      <c r="B32016" s="90"/>
      <c r="C32016" s="90"/>
    </row>
    <row r="32017">
      <c r="A32017" s="101"/>
      <c r="B32017" s="90"/>
      <c r="C32017" s="90"/>
    </row>
    <row r="32018">
      <c r="A32018" s="101"/>
      <c r="B32018" s="90"/>
      <c r="C32018" s="90"/>
    </row>
    <row r="32019">
      <c r="A32019" s="101"/>
      <c r="B32019" s="90"/>
      <c r="C32019" s="90"/>
    </row>
    <row r="32020">
      <c r="A32020" s="101"/>
      <c r="B32020" s="90"/>
      <c r="C32020" s="90"/>
    </row>
    <row r="32021">
      <c r="A32021" s="101"/>
      <c r="B32021" s="90"/>
      <c r="C32021" s="90"/>
    </row>
    <row r="32022">
      <c r="A32022" s="101"/>
      <c r="B32022" s="90"/>
      <c r="C32022" s="90"/>
    </row>
    <row r="32023">
      <c r="A32023" s="101"/>
      <c r="B32023" s="90"/>
      <c r="C32023" s="90"/>
    </row>
    <row r="32024">
      <c r="A32024" s="101"/>
      <c r="B32024" s="90"/>
      <c r="C32024" s="90"/>
    </row>
    <row r="32025">
      <c r="A32025" s="101"/>
      <c r="B32025" s="90"/>
      <c r="C32025" s="90"/>
    </row>
    <row r="32026">
      <c r="A32026" s="101"/>
      <c r="B32026" s="90"/>
      <c r="C32026" s="90"/>
    </row>
    <row r="32027">
      <c r="A32027" s="101"/>
      <c r="B32027" s="90"/>
      <c r="C32027" s="90"/>
    </row>
    <row r="32028">
      <c r="A32028" s="101"/>
      <c r="B32028" s="90"/>
      <c r="C32028" s="90"/>
    </row>
    <row r="32029">
      <c r="A32029" s="101"/>
      <c r="B32029" s="90"/>
      <c r="C32029" s="90"/>
    </row>
    <row r="32030">
      <c r="A32030" s="101"/>
      <c r="B32030" s="90"/>
      <c r="C32030" s="90"/>
    </row>
    <row r="32031">
      <c r="A32031" s="101"/>
      <c r="B32031" s="90"/>
      <c r="C32031" s="90"/>
    </row>
    <row r="32032">
      <c r="A32032" s="101"/>
      <c r="B32032" s="90"/>
      <c r="C32032" s="90"/>
    </row>
    <row r="32033">
      <c r="A32033" s="101"/>
      <c r="B32033" s="90"/>
      <c r="C32033" s="90"/>
    </row>
    <row r="32034">
      <c r="A32034" s="101"/>
      <c r="B32034" s="90"/>
      <c r="C32034" s="90"/>
    </row>
    <row r="32035">
      <c r="A32035" s="101"/>
      <c r="B32035" s="90"/>
      <c r="C32035" s="90"/>
    </row>
    <row r="32036">
      <c r="A32036" s="101"/>
      <c r="B32036" s="90"/>
      <c r="C32036" s="90"/>
    </row>
    <row r="32037">
      <c r="A32037" s="101"/>
      <c r="B32037" s="90"/>
      <c r="C32037" s="90"/>
    </row>
    <row r="32038">
      <c r="A32038" s="101"/>
      <c r="B32038" s="90"/>
      <c r="C32038" s="90"/>
    </row>
    <row r="32039">
      <c r="A32039" s="101"/>
      <c r="B32039" s="90"/>
      <c r="C32039" s="90"/>
    </row>
    <row r="32040">
      <c r="A32040" s="101"/>
      <c r="B32040" s="90"/>
      <c r="C32040" s="90"/>
    </row>
    <row r="32041">
      <c r="A32041" s="101"/>
      <c r="B32041" s="90"/>
      <c r="C32041" s="90"/>
    </row>
    <row r="32042">
      <c r="A32042" s="101"/>
      <c r="B32042" s="90"/>
      <c r="C32042" s="90"/>
    </row>
    <row r="32043">
      <c r="A32043" s="101"/>
      <c r="B32043" s="90"/>
      <c r="C32043" s="90"/>
    </row>
    <row r="32044">
      <c r="A32044" s="101"/>
      <c r="B32044" s="90"/>
      <c r="C32044" s="90"/>
    </row>
    <row r="32045">
      <c r="A32045" s="101"/>
      <c r="B32045" s="90"/>
      <c r="C32045" s="90"/>
    </row>
    <row r="32046">
      <c r="A32046" s="101"/>
      <c r="B32046" s="90"/>
      <c r="C32046" s="90"/>
    </row>
    <row r="32047">
      <c r="A32047" s="101"/>
      <c r="B32047" s="90"/>
      <c r="C32047" s="90"/>
    </row>
    <row r="32048">
      <c r="A32048" s="101"/>
      <c r="B32048" s="90"/>
      <c r="C32048" s="90"/>
    </row>
    <row r="32049">
      <c r="A32049" s="101"/>
      <c r="B32049" s="90"/>
      <c r="C32049" s="90"/>
    </row>
    <row r="32050">
      <c r="A32050" s="101"/>
      <c r="B32050" s="90"/>
      <c r="C32050" s="90"/>
    </row>
    <row r="32051">
      <c r="A32051" s="101"/>
      <c r="B32051" s="90"/>
      <c r="C32051" s="90"/>
    </row>
    <row r="32052">
      <c r="A32052" s="101"/>
      <c r="B32052" s="90"/>
      <c r="C32052" s="90"/>
    </row>
    <row r="32053">
      <c r="A32053" s="101"/>
      <c r="B32053" s="90"/>
      <c r="C32053" s="90"/>
    </row>
    <row r="32054">
      <c r="A32054" s="101"/>
      <c r="B32054" s="90"/>
      <c r="C32054" s="90"/>
    </row>
    <row r="32055">
      <c r="A32055" s="101"/>
      <c r="B32055" s="90"/>
      <c r="C32055" s="90"/>
    </row>
    <row r="32056">
      <c r="A32056" s="101"/>
      <c r="B32056" s="90"/>
      <c r="C32056" s="90"/>
    </row>
    <row r="32057">
      <c r="A32057" s="101"/>
      <c r="B32057" s="90"/>
      <c r="C32057" s="90"/>
    </row>
    <row r="32058">
      <c r="A32058" s="101"/>
      <c r="B32058" s="90"/>
      <c r="C32058" s="90"/>
    </row>
    <row r="32059">
      <c r="A32059" s="101"/>
      <c r="B32059" s="90"/>
      <c r="C32059" s="90"/>
    </row>
    <row r="32060">
      <c r="A32060" s="101"/>
      <c r="B32060" s="90"/>
      <c r="C32060" s="90"/>
    </row>
    <row r="32061">
      <c r="A32061" s="101"/>
      <c r="B32061" s="90"/>
      <c r="C32061" s="90"/>
    </row>
    <row r="32062">
      <c r="A32062" s="101"/>
      <c r="B32062" s="90"/>
      <c r="C32062" s="90"/>
    </row>
    <row r="32063">
      <c r="A32063" s="101"/>
      <c r="B32063" s="90"/>
      <c r="C32063" s="90"/>
    </row>
    <row r="32064">
      <c r="A32064" s="101"/>
      <c r="B32064" s="90"/>
      <c r="C32064" s="90"/>
    </row>
    <row r="32065">
      <c r="A32065" s="101"/>
      <c r="B32065" s="90"/>
      <c r="C32065" s="90"/>
    </row>
    <row r="32066">
      <c r="A32066" s="101"/>
      <c r="B32066" s="90"/>
      <c r="C32066" s="90"/>
    </row>
    <row r="32067">
      <c r="A32067" s="101"/>
      <c r="B32067" s="90"/>
      <c r="C32067" s="90"/>
    </row>
    <row r="32068">
      <c r="A32068" s="101"/>
      <c r="B32068" s="90"/>
      <c r="C32068" s="90"/>
    </row>
    <row r="32069">
      <c r="A32069" s="101"/>
      <c r="B32069" s="90"/>
      <c r="C32069" s="90"/>
    </row>
    <row r="32070">
      <c r="A32070" s="101"/>
      <c r="B32070" s="90"/>
      <c r="C32070" s="90"/>
    </row>
    <row r="32071">
      <c r="A32071" s="101"/>
      <c r="B32071" s="90"/>
      <c r="C32071" s="90"/>
    </row>
    <row r="32072">
      <c r="A32072" s="101"/>
      <c r="B32072" s="90"/>
      <c r="C32072" s="90"/>
    </row>
    <row r="32073">
      <c r="A32073" s="101"/>
      <c r="B32073" s="90"/>
      <c r="C32073" s="90"/>
    </row>
    <row r="32074">
      <c r="A32074" s="101"/>
      <c r="B32074" s="90"/>
      <c r="C32074" s="90"/>
    </row>
    <row r="32075">
      <c r="A32075" s="101"/>
      <c r="B32075" s="90"/>
      <c r="C32075" s="90"/>
    </row>
    <row r="32076">
      <c r="A32076" s="101"/>
      <c r="B32076" s="90"/>
      <c r="C32076" s="90"/>
    </row>
    <row r="32077">
      <c r="A32077" s="101"/>
      <c r="B32077" s="90"/>
      <c r="C32077" s="90"/>
    </row>
    <row r="32078">
      <c r="A32078" s="101"/>
      <c r="B32078" s="90"/>
      <c r="C32078" s="90"/>
    </row>
    <row r="32079">
      <c r="A32079" s="101"/>
      <c r="B32079" s="90"/>
      <c r="C32079" s="90"/>
    </row>
    <row r="32080">
      <c r="A32080" s="101"/>
      <c r="B32080" s="90"/>
      <c r="C32080" s="90"/>
    </row>
    <row r="32081">
      <c r="A32081" s="101"/>
      <c r="B32081" s="90"/>
      <c r="C32081" s="90"/>
    </row>
    <row r="32082">
      <c r="A32082" s="101"/>
      <c r="B32082" s="90"/>
      <c r="C32082" s="90"/>
    </row>
    <row r="32083">
      <c r="A32083" s="101"/>
      <c r="B32083" s="90"/>
      <c r="C32083" s="90"/>
    </row>
    <row r="32084">
      <c r="A32084" s="101"/>
      <c r="B32084" s="90"/>
      <c r="C32084" s="90"/>
    </row>
    <row r="32085">
      <c r="A32085" s="101"/>
      <c r="B32085" s="90"/>
      <c r="C32085" s="90"/>
    </row>
    <row r="32086">
      <c r="A32086" s="101"/>
      <c r="B32086" s="90"/>
      <c r="C32086" s="90"/>
    </row>
    <row r="32087">
      <c r="A32087" s="101"/>
      <c r="B32087" s="90"/>
      <c r="C32087" s="90"/>
    </row>
    <row r="32088">
      <c r="A32088" s="101"/>
      <c r="B32088" s="90"/>
      <c r="C32088" s="90"/>
    </row>
    <row r="32089">
      <c r="A32089" s="101"/>
      <c r="B32089" s="90"/>
      <c r="C32089" s="90"/>
    </row>
    <row r="32090">
      <c r="A32090" s="101"/>
      <c r="B32090" s="90"/>
      <c r="C32090" s="90"/>
    </row>
    <row r="32091">
      <c r="A32091" s="101"/>
      <c r="B32091" s="90"/>
      <c r="C32091" s="90"/>
    </row>
    <row r="32092">
      <c r="A32092" s="101"/>
      <c r="B32092" s="90"/>
      <c r="C32092" s="90"/>
    </row>
    <row r="32093">
      <c r="A32093" s="101"/>
      <c r="B32093" s="90"/>
      <c r="C32093" s="90"/>
    </row>
    <row r="32094">
      <c r="A32094" s="101"/>
      <c r="B32094" s="90"/>
      <c r="C32094" s="90"/>
    </row>
    <row r="32095">
      <c r="A32095" s="101"/>
      <c r="B32095" s="90"/>
      <c r="C32095" s="90"/>
    </row>
    <row r="32096">
      <c r="A32096" s="101"/>
      <c r="B32096" s="90"/>
      <c r="C32096" s="90"/>
    </row>
    <row r="32097">
      <c r="A32097" s="101"/>
      <c r="B32097" s="90"/>
      <c r="C32097" s="90"/>
    </row>
    <row r="32098">
      <c r="A32098" s="101"/>
      <c r="B32098" s="90"/>
      <c r="C32098" s="90"/>
    </row>
    <row r="32099">
      <c r="A32099" s="101"/>
      <c r="B32099" s="90"/>
      <c r="C32099" s="90"/>
    </row>
    <row r="32100">
      <c r="A32100" s="101"/>
      <c r="B32100" s="90"/>
      <c r="C32100" s="90"/>
    </row>
    <row r="32101">
      <c r="A32101" s="101"/>
      <c r="B32101" s="90"/>
      <c r="C32101" s="90"/>
    </row>
    <row r="32102">
      <c r="A32102" s="101"/>
      <c r="B32102" s="90"/>
      <c r="C32102" s="90"/>
    </row>
    <row r="32103">
      <c r="A32103" s="101"/>
      <c r="B32103" s="90"/>
      <c r="C32103" s="90"/>
    </row>
    <row r="32104">
      <c r="A32104" s="101"/>
      <c r="B32104" s="90"/>
      <c r="C32104" s="90"/>
    </row>
    <row r="32105">
      <c r="A32105" s="101"/>
      <c r="B32105" s="90"/>
      <c r="C32105" s="90"/>
    </row>
    <row r="32106">
      <c r="A32106" s="101"/>
      <c r="B32106" s="90"/>
      <c r="C32106" s="90"/>
    </row>
    <row r="32107">
      <c r="A32107" s="101"/>
      <c r="B32107" s="90"/>
      <c r="C32107" s="90"/>
    </row>
    <row r="32108">
      <c r="A32108" s="101"/>
      <c r="B32108" s="90"/>
      <c r="C32108" s="90"/>
    </row>
    <row r="32109">
      <c r="A32109" s="101"/>
      <c r="B32109" s="90"/>
      <c r="C32109" s="90"/>
    </row>
    <row r="32110">
      <c r="A32110" s="101"/>
      <c r="B32110" s="90"/>
      <c r="C32110" s="90"/>
    </row>
    <row r="32111">
      <c r="A32111" s="101"/>
      <c r="B32111" s="90"/>
      <c r="C32111" s="90"/>
    </row>
    <row r="32112">
      <c r="A32112" s="101"/>
      <c r="B32112" s="90"/>
      <c r="C32112" s="90"/>
    </row>
    <row r="32113">
      <c r="A32113" s="101"/>
      <c r="B32113" s="90"/>
      <c r="C32113" s="90"/>
    </row>
    <row r="32114">
      <c r="A32114" s="101"/>
      <c r="B32114" s="90"/>
      <c r="C32114" s="90"/>
    </row>
    <row r="32115">
      <c r="A32115" s="101"/>
      <c r="B32115" s="90"/>
      <c r="C32115" s="90"/>
    </row>
    <row r="32116">
      <c r="A32116" s="101"/>
      <c r="B32116" s="90"/>
      <c r="C32116" s="90"/>
    </row>
    <row r="32117">
      <c r="A32117" s="101"/>
      <c r="B32117" s="90"/>
      <c r="C32117" s="90"/>
    </row>
    <row r="32118">
      <c r="A32118" s="101"/>
      <c r="B32118" s="90"/>
      <c r="C32118" s="90"/>
    </row>
    <row r="32119">
      <c r="A32119" s="101"/>
      <c r="B32119" s="90"/>
      <c r="C32119" s="90"/>
    </row>
    <row r="32120">
      <c r="A32120" s="101"/>
      <c r="B32120" s="90"/>
      <c r="C32120" s="90"/>
    </row>
    <row r="32121">
      <c r="A32121" s="101"/>
      <c r="B32121" s="90"/>
      <c r="C32121" s="90"/>
    </row>
    <row r="32122">
      <c r="A32122" s="101"/>
      <c r="B32122" s="90"/>
      <c r="C32122" s="90"/>
    </row>
    <row r="32123">
      <c r="A32123" s="101"/>
      <c r="B32123" s="90"/>
      <c r="C32123" s="90"/>
    </row>
    <row r="32124">
      <c r="A32124" s="101"/>
      <c r="B32124" s="90"/>
      <c r="C32124" s="90"/>
    </row>
    <row r="32125">
      <c r="A32125" s="101"/>
      <c r="B32125" s="90"/>
      <c r="C32125" s="90"/>
    </row>
    <row r="32126">
      <c r="A32126" s="101"/>
      <c r="B32126" s="90"/>
      <c r="C32126" s="90"/>
    </row>
    <row r="32127">
      <c r="A32127" s="101"/>
      <c r="B32127" s="90"/>
      <c r="C32127" s="90"/>
    </row>
    <row r="32128">
      <c r="A32128" s="101"/>
      <c r="B32128" s="90"/>
      <c r="C32128" s="90"/>
    </row>
    <row r="32129">
      <c r="A32129" s="101"/>
      <c r="B32129" s="90"/>
      <c r="C32129" s="90"/>
    </row>
    <row r="32130">
      <c r="A32130" s="101"/>
      <c r="B32130" s="90"/>
      <c r="C32130" s="90"/>
    </row>
    <row r="32131">
      <c r="A32131" s="101"/>
      <c r="B32131" s="90"/>
      <c r="C32131" s="90"/>
    </row>
    <row r="32132">
      <c r="A32132" s="101"/>
      <c r="B32132" s="90"/>
      <c r="C32132" s="90"/>
    </row>
    <row r="32133">
      <c r="A32133" s="101"/>
      <c r="B32133" s="90"/>
      <c r="C32133" s="90"/>
    </row>
    <row r="32134">
      <c r="A32134" s="101"/>
      <c r="B32134" s="90"/>
      <c r="C32134" s="90"/>
    </row>
    <row r="32135">
      <c r="A32135" s="101"/>
      <c r="B32135" s="90"/>
      <c r="C32135" s="90"/>
    </row>
    <row r="32136">
      <c r="A32136" s="101"/>
      <c r="B32136" s="90"/>
      <c r="C32136" s="90"/>
    </row>
    <row r="32137">
      <c r="A32137" s="101"/>
      <c r="B32137" s="90"/>
      <c r="C32137" s="90"/>
    </row>
    <row r="32138">
      <c r="A32138" s="101"/>
      <c r="B32138" s="90"/>
      <c r="C32138" s="90"/>
    </row>
    <row r="32139">
      <c r="A32139" s="101"/>
      <c r="B32139" s="90"/>
      <c r="C32139" s="90"/>
    </row>
    <row r="32140">
      <c r="A32140" s="101"/>
      <c r="B32140" s="90"/>
      <c r="C32140" s="90"/>
    </row>
    <row r="32141">
      <c r="A32141" s="101"/>
      <c r="B32141" s="90"/>
      <c r="C32141" s="90"/>
    </row>
    <row r="32142">
      <c r="A32142" s="101"/>
      <c r="B32142" s="90"/>
      <c r="C32142" s="90"/>
    </row>
    <row r="32143">
      <c r="A32143" s="101"/>
      <c r="B32143" s="90"/>
      <c r="C32143" s="90"/>
    </row>
    <row r="32144">
      <c r="A32144" s="101"/>
      <c r="B32144" s="90"/>
      <c r="C32144" s="90"/>
    </row>
    <row r="32145">
      <c r="A32145" s="101"/>
      <c r="B32145" s="90"/>
      <c r="C32145" s="90"/>
    </row>
    <row r="32146">
      <c r="A32146" s="101"/>
      <c r="B32146" s="90"/>
      <c r="C32146" s="90"/>
    </row>
    <row r="32147">
      <c r="A32147" s="101"/>
      <c r="B32147" s="90"/>
      <c r="C32147" s="90"/>
    </row>
    <row r="32148">
      <c r="A32148" s="101"/>
      <c r="B32148" s="90"/>
      <c r="C32148" s="90"/>
    </row>
    <row r="32149">
      <c r="A32149" s="101"/>
      <c r="B32149" s="90"/>
      <c r="C32149" s="90"/>
    </row>
    <row r="32150">
      <c r="A32150" s="101"/>
      <c r="B32150" s="90"/>
      <c r="C32150" s="90"/>
    </row>
    <row r="32151">
      <c r="A32151" s="101"/>
      <c r="B32151" s="90"/>
      <c r="C32151" s="90"/>
    </row>
    <row r="32152">
      <c r="A32152" s="101"/>
      <c r="B32152" s="90"/>
      <c r="C32152" s="90"/>
    </row>
    <row r="32153">
      <c r="A32153" s="101"/>
      <c r="B32153" s="90"/>
      <c r="C32153" s="90"/>
    </row>
    <row r="32154">
      <c r="A32154" s="101"/>
      <c r="B32154" s="90"/>
      <c r="C32154" s="90"/>
    </row>
    <row r="32155">
      <c r="A32155" s="101"/>
      <c r="B32155" s="90"/>
      <c r="C32155" s="90"/>
    </row>
    <row r="32156">
      <c r="A32156" s="101"/>
      <c r="B32156" s="90"/>
      <c r="C32156" s="90"/>
    </row>
    <row r="32157">
      <c r="A32157" s="101"/>
      <c r="B32157" s="90"/>
      <c r="C32157" s="90"/>
    </row>
    <row r="32158">
      <c r="A32158" s="101"/>
      <c r="B32158" s="90"/>
      <c r="C32158" s="90"/>
    </row>
    <row r="32159">
      <c r="A32159" s="101"/>
      <c r="B32159" s="90"/>
      <c r="C32159" s="90"/>
    </row>
    <row r="32160">
      <c r="A32160" s="101"/>
      <c r="B32160" s="90"/>
      <c r="C32160" s="90"/>
    </row>
    <row r="32161">
      <c r="A32161" s="101"/>
      <c r="B32161" s="90"/>
      <c r="C32161" s="90"/>
    </row>
    <row r="32162">
      <c r="A32162" s="101"/>
      <c r="B32162" s="90"/>
      <c r="C32162" s="90"/>
    </row>
    <row r="32163">
      <c r="A32163" s="101"/>
      <c r="B32163" s="90"/>
      <c r="C32163" s="90"/>
    </row>
    <row r="32164">
      <c r="A32164" s="101"/>
      <c r="B32164" s="90"/>
      <c r="C32164" s="90"/>
    </row>
    <row r="32165">
      <c r="A32165" s="101"/>
      <c r="B32165" s="90"/>
      <c r="C32165" s="90"/>
    </row>
    <row r="32166">
      <c r="A32166" s="101"/>
      <c r="B32166" s="90"/>
      <c r="C32166" s="90"/>
    </row>
    <row r="32167">
      <c r="A32167" s="101"/>
      <c r="B32167" s="90"/>
      <c r="C32167" s="90"/>
    </row>
    <row r="32168">
      <c r="A32168" s="101"/>
      <c r="B32168" s="90"/>
      <c r="C32168" s="90"/>
    </row>
    <row r="32169">
      <c r="A32169" s="101"/>
      <c r="B32169" s="90"/>
      <c r="C32169" s="90"/>
    </row>
    <row r="32170">
      <c r="A32170" s="101"/>
      <c r="B32170" s="90"/>
      <c r="C32170" s="90"/>
    </row>
    <row r="32171">
      <c r="A32171" s="101"/>
      <c r="B32171" s="90"/>
      <c r="C32171" s="90"/>
    </row>
    <row r="32172">
      <c r="A32172" s="101"/>
      <c r="B32172" s="90"/>
      <c r="C32172" s="90"/>
    </row>
    <row r="32173">
      <c r="A32173" s="101"/>
      <c r="B32173" s="90"/>
      <c r="C32173" s="90"/>
    </row>
    <row r="32174">
      <c r="A32174" s="101"/>
      <c r="B32174" s="90"/>
      <c r="C32174" s="90"/>
    </row>
    <row r="32175">
      <c r="A32175" s="101"/>
      <c r="B32175" s="90"/>
      <c r="C32175" s="90"/>
    </row>
    <row r="32176">
      <c r="A32176" s="101"/>
      <c r="B32176" s="90"/>
      <c r="C32176" s="90"/>
    </row>
    <row r="32177">
      <c r="A32177" s="101"/>
      <c r="B32177" s="90"/>
      <c r="C32177" s="90"/>
    </row>
    <row r="32178">
      <c r="A32178" s="101"/>
      <c r="B32178" s="90"/>
      <c r="C32178" s="90"/>
    </row>
    <row r="32179">
      <c r="A32179" s="101"/>
      <c r="B32179" s="90"/>
      <c r="C32179" s="90"/>
    </row>
    <row r="32180">
      <c r="A32180" s="101"/>
      <c r="B32180" s="90"/>
      <c r="C32180" s="90"/>
    </row>
    <row r="32181">
      <c r="A32181" s="101"/>
      <c r="B32181" s="90"/>
      <c r="C32181" s="90"/>
    </row>
    <row r="32182">
      <c r="A32182" s="101"/>
      <c r="B32182" s="90"/>
      <c r="C32182" s="90"/>
    </row>
    <row r="32183">
      <c r="A32183" s="101"/>
      <c r="B32183" s="90"/>
      <c r="C32183" s="90"/>
    </row>
    <row r="32184">
      <c r="A32184" s="101"/>
      <c r="B32184" s="90"/>
      <c r="C32184" s="90"/>
    </row>
    <row r="32185">
      <c r="A32185" s="101"/>
      <c r="B32185" s="90"/>
      <c r="C32185" s="90"/>
    </row>
    <row r="32186">
      <c r="A32186" s="101"/>
      <c r="B32186" s="90"/>
      <c r="C32186" s="90"/>
    </row>
    <row r="32187">
      <c r="A32187" s="101"/>
      <c r="B32187" s="90"/>
      <c r="C32187" s="90"/>
    </row>
    <row r="32188">
      <c r="A32188" s="101"/>
      <c r="B32188" s="90"/>
      <c r="C32188" s="90"/>
    </row>
    <row r="32189">
      <c r="A32189" s="101"/>
      <c r="B32189" s="90"/>
      <c r="C32189" s="90"/>
    </row>
    <row r="32190">
      <c r="A32190" s="101"/>
      <c r="B32190" s="90"/>
      <c r="C32190" s="90"/>
    </row>
    <row r="32191">
      <c r="A32191" s="101"/>
      <c r="B32191" s="90"/>
      <c r="C32191" s="90"/>
    </row>
    <row r="32192">
      <c r="A32192" s="101"/>
      <c r="B32192" s="90"/>
      <c r="C32192" s="90"/>
    </row>
    <row r="32193">
      <c r="A32193" s="101"/>
      <c r="B32193" s="90"/>
      <c r="C32193" s="90"/>
    </row>
    <row r="32194">
      <c r="A32194" s="101"/>
      <c r="B32194" s="90"/>
      <c r="C32194" s="90"/>
    </row>
    <row r="32195">
      <c r="A32195" s="101"/>
      <c r="B32195" s="90"/>
      <c r="C32195" s="90"/>
    </row>
    <row r="32196">
      <c r="A32196" s="101"/>
      <c r="B32196" s="90"/>
      <c r="C32196" s="90"/>
    </row>
    <row r="32197">
      <c r="A32197" s="101"/>
      <c r="B32197" s="90"/>
      <c r="C32197" s="90"/>
    </row>
    <row r="32198">
      <c r="A32198" s="101"/>
      <c r="B32198" s="90"/>
      <c r="C32198" s="90"/>
    </row>
    <row r="32199">
      <c r="A32199" s="101"/>
      <c r="B32199" s="90"/>
      <c r="C32199" s="90"/>
    </row>
    <row r="32200">
      <c r="A32200" s="101"/>
      <c r="B32200" s="90"/>
      <c r="C32200" s="90"/>
    </row>
    <row r="32201">
      <c r="A32201" s="101"/>
      <c r="B32201" s="90"/>
      <c r="C32201" s="90"/>
    </row>
    <row r="32202">
      <c r="A32202" s="101"/>
      <c r="B32202" s="90"/>
      <c r="C32202" s="90"/>
    </row>
    <row r="32203">
      <c r="A32203" s="101"/>
      <c r="B32203" s="90"/>
      <c r="C32203" s="90"/>
    </row>
    <row r="32204">
      <c r="A32204" s="101"/>
      <c r="B32204" s="90"/>
      <c r="C32204" s="90"/>
    </row>
    <row r="32205">
      <c r="A32205" s="101"/>
      <c r="B32205" s="90"/>
      <c r="C32205" s="90"/>
    </row>
    <row r="32206">
      <c r="A32206" s="101"/>
      <c r="B32206" s="90"/>
      <c r="C32206" s="90"/>
    </row>
    <row r="32207">
      <c r="A32207" s="101"/>
      <c r="B32207" s="90"/>
      <c r="C32207" s="90"/>
    </row>
    <row r="32208">
      <c r="A32208" s="101"/>
      <c r="B32208" s="90"/>
      <c r="C32208" s="90"/>
    </row>
    <row r="32209">
      <c r="A32209" s="101"/>
      <c r="B32209" s="90"/>
      <c r="C32209" s="90"/>
    </row>
    <row r="32210">
      <c r="A32210" s="101"/>
      <c r="B32210" s="90"/>
      <c r="C32210" s="90"/>
    </row>
    <row r="32211">
      <c r="A32211" s="101"/>
      <c r="B32211" s="90"/>
      <c r="C32211" s="90"/>
    </row>
    <row r="32212">
      <c r="A32212" s="101"/>
      <c r="B32212" s="90"/>
      <c r="C32212" s="90"/>
    </row>
    <row r="32213">
      <c r="A32213" s="101"/>
      <c r="B32213" s="90"/>
      <c r="C32213" s="90"/>
    </row>
    <row r="32214">
      <c r="A32214" s="101"/>
      <c r="B32214" s="90"/>
      <c r="C32214" s="90"/>
    </row>
    <row r="32215">
      <c r="A32215" s="101"/>
      <c r="B32215" s="90"/>
      <c r="C32215" s="90"/>
    </row>
    <row r="32216">
      <c r="A32216" s="101"/>
      <c r="B32216" s="90"/>
      <c r="C32216" s="90"/>
    </row>
    <row r="32217">
      <c r="A32217" s="101"/>
      <c r="B32217" s="90"/>
      <c r="C32217" s="90"/>
    </row>
    <row r="32218">
      <c r="A32218" s="101"/>
      <c r="B32218" s="90"/>
      <c r="C32218" s="90"/>
    </row>
    <row r="32219">
      <c r="A32219" s="101"/>
      <c r="B32219" s="90"/>
      <c r="C32219" s="90"/>
    </row>
    <row r="32220">
      <c r="A32220" s="101"/>
      <c r="B32220" s="90"/>
      <c r="C32220" s="90"/>
    </row>
    <row r="32221">
      <c r="A32221" s="101"/>
      <c r="B32221" s="90"/>
      <c r="C32221" s="90"/>
    </row>
    <row r="32222">
      <c r="A32222" s="101"/>
      <c r="B32222" s="90"/>
      <c r="C32222" s="90"/>
    </row>
    <row r="32223">
      <c r="A32223" s="101"/>
      <c r="B32223" s="90"/>
      <c r="C32223" s="90"/>
    </row>
    <row r="32224">
      <c r="A32224" s="101"/>
      <c r="B32224" s="90"/>
      <c r="C32224" s="90"/>
    </row>
    <row r="32225">
      <c r="A32225" s="101"/>
      <c r="B32225" s="90"/>
      <c r="C32225" s="90"/>
    </row>
    <row r="32226">
      <c r="A32226" s="101"/>
      <c r="B32226" s="90"/>
      <c r="C32226" s="90"/>
    </row>
    <row r="32227">
      <c r="A32227" s="101"/>
      <c r="B32227" s="90"/>
      <c r="C32227" s="90"/>
    </row>
    <row r="32228">
      <c r="A32228" s="101"/>
      <c r="B32228" s="90"/>
      <c r="C32228" s="90"/>
    </row>
    <row r="32229">
      <c r="A32229" s="101"/>
      <c r="B32229" s="90"/>
      <c r="C32229" s="90"/>
    </row>
    <row r="32230">
      <c r="A32230" s="101"/>
      <c r="B32230" s="90"/>
      <c r="C32230" s="90"/>
    </row>
    <row r="32231">
      <c r="A32231" s="101"/>
      <c r="B32231" s="90"/>
      <c r="C32231" s="90"/>
    </row>
    <row r="32232">
      <c r="A32232" s="101"/>
      <c r="B32232" s="90"/>
      <c r="C32232" s="90"/>
    </row>
    <row r="32233">
      <c r="A32233" s="101"/>
      <c r="B32233" s="90"/>
      <c r="C32233" s="90"/>
    </row>
    <row r="32234">
      <c r="A32234" s="101"/>
      <c r="B32234" s="90"/>
      <c r="C32234" s="90"/>
    </row>
    <row r="32235">
      <c r="A32235" s="101"/>
      <c r="B32235" s="90"/>
      <c r="C32235" s="90"/>
    </row>
    <row r="32236">
      <c r="A32236" s="101"/>
      <c r="B32236" s="90"/>
      <c r="C32236" s="90"/>
    </row>
    <row r="32237">
      <c r="A32237" s="101"/>
      <c r="B32237" s="90"/>
      <c r="C32237" s="90"/>
    </row>
    <row r="32238">
      <c r="A32238" s="101"/>
      <c r="B32238" s="90"/>
      <c r="C32238" s="90"/>
    </row>
    <row r="32239">
      <c r="A32239" s="101"/>
      <c r="B32239" s="90"/>
      <c r="C32239" s="90"/>
    </row>
    <row r="32240">
      <c r="A32240" s="101"/>
      <c r="B32240" s="90"/>
      <c r="C32240" s="90"/>
    </row>
    <row r="32241">
      <c r="A32241" s="101"/>
      <c r="B32241" s="90"/>
      <c r="C32241" s="90"/>
    </row>
    <row r="32242">
      <c r="A32242" s="101"/>
      <c r="B32242" s="90"/>
      <c r="C32242" s="90"/>
    </row>
    <row r="32243">
      <c r="A32243" s="101"/>
      <c r="B32243" s="90"/>
      <c r="C32243" s="90"/>
    </row>
    <row r="32244">
      <c r="A32244" s="101"/>
      <c r="B32244" s="90"/>
      <c r="C32244" s="90"/>
    </row>
    <row r="32245">
      <c r="A32245" s="101"/>
      <c r="B32245" s="90"/>
      <c r="C32245" s="90"/>
    </row>
    <row r="32246">
      <c r="A32246" s="101"/>
      <c r="B32246" s="90"/>
      <c r="C32246" s="90"/>
    </row>
    <row r="32247">
      <c r="A32247" s="101"/>
      <c r="B32247" s="90"/>
      <c r="C32247" s="90"/>
    </row>
    <row r="32248">
      <c r="A32248" s="101"/>
      <c r="B32248" s="90"/>
      <c r="C32248" s="90"/>
    </row>
    <row r="32249">
      <c r="A32249" s="101"/>
      <c r="B32249" s="90"/>
      <c r="C32249" s="90"/>
    </row>
    <row r="32250">
      <c r="A32250" s="101"/>
      <c r="B32250" s="90"/>
      <c r="C32250" s="90"/>
    </row>
    <row r="32251">
      <c r="A32251" s="101"/>
      <c r="B32251" s="90"/>
      <c r="C32251" s="90"/>
    </row>
    <row r="32252">
      <c r="A32252" s="101"/>
      <c r="B32252" s="90"/>
      <c r="C32252" s="90"/>
    </row>
    <row r="32253">
      <c r="A32253" s="101"/>
      <c r="B32253" s="90"/>
      <c r="C32253" s="90"/>
    </row>
    <row r="32254">
      <c r="A32254" s="101"/>
      <c r="B32254" s="90"/>
      <c r="C32254" s="90"/>
    </row>
    <row r="32255">
      <c r="A32255" s="101"/>
      <c r="B32255" s="90"/>
      <c r="C32255" s="90"/>
    </row>
    <row r="32256">
      <c r="A32256" s="101"/>
      <c r="B32256" s="90"/>
      <c r="C32256" s="90"/>
    </row>
    <row r="32257">
      <c r="A32257" s="101"/>
      <c r="B32257" s="90"/>
      <c r="C32257" s="90"/>
    </row>
    <row r="32258">
      <c r="A32258" s="101"/>
      <c r="B32258" s="90"/>
      <c r="C32258" s="90"/>
    </row>
    <row r="32259">
      <c r="A32259" s="101"/>
      <c r="B32259" s="90"/>
      <c r="C32259" s="90"/>
    </row>
    <row r="32260">
      <c r="A32260" s="101"/>
      <c r="B32260" s="90"/>
      <c r="C32260" s="90"/>
    </row>
    <row r="32261">
      <c r="A32261" s="101"/>
      <c r="B32261" s="90"/>
      <c r="C32261" s="90"/>
    </row>
    <row r="32262">
      <c r="A32262" s="101"/>
      <c r="B32262" s="90"/>
      <c r="C32262" s="90"/>
    </row>
    <row r="32263">
      <c r="A32263" s="101"/>
      <c r="B32263" s="90"/>
      <c r="C32263" s="90"/>
    </row>
    <row r="32264">
      <c r="A32264" s="101"/>
      <c r="B32264" s="90"/>
      <c r="C32264" s="90"/>
    </row>
    <row r="32265">
      <c r="A32265" s="101"/>
      <c r="B32265" s="90"/>
      <c r="C32265" s="90"/>
    </row>
    <row r="32266">
      <c r="A32266" s="101"/>
      <c r="B32266" s="90"/>
      <c r="C32266" s="90"/>
    </row>
    <row r="32267">
      <c r="A32267" s="101"/>
      <c r="B32267" s="90"/>
      <c r="C32267" s="90"/>
    </row>
    <row r="32268">
      <c r="A32268" s="101"/>
      <c r="B32268" s="90"/>
      <c r="C32268" s="90"/>
    </row>
    <row r="32269">
      <c r="A32269" s="101"/>
      <c r="B32269" s="90"/>
      <c r="C32269" s="90"/>
    </row>
    <row r="32270">
      <c r="A32270" s="101"/>
      <c r="B32270" s="90"/>
      <c r="C32270" s="90"/>
    </row>
    <row r="32271">
      <c r="A32271" s="101"/>
      <c r="B32271" s="90"/>
      <c r="C32271" s="90"/>
    </row>
    <row r="32272">
      <c r="A32272" s="101"/>
      <c r="B32272" s="90"/>
      <c r="C32272" s="90"/>
    </row>
    <row r="32273">
      <c r="A32273" s="101"/>
      <c r="B32273" s="90"/>
      <c r="C32273" s="90"/>
    </row>
    <row r="32274">
      <c r="A32274" s="101"/>
      <c r="B32274" s="90"/>
      <c r="C32274" s="90"/>
    </row>
    <row r="32275">
      <c r="A32275" s="101"/>
      <c r="B32275" s="90"/>
      <c r="C32275" s="90"/>
    </row>
    <row r="32276">
      <c r="A32276" s="101"/>
      <c r="B32276" s="90"/>
      <c r="C32276" s="90"/>
    </row>
    <row r="32277">
      <c r="A32277" s="101"/>
      <c r="B32277" s="90"/>
      <c r="C32277" s="90"/>
    </row>
    <row r="32278">
      <c r="A32278" s="101"/>
      <c r="B32278" s="90"/>
      <c r="C32278" s="90"/>
    </row>
    <row r="32279">
      <c r="A32279" s="101"/>
      <c r="B32279" s="90"/>
      <c r="C32279" s="90"/>
    </row>
    <row r="32280">
      <c r="A32280" s="101"/>
      <c r="B32280" s="90"/>
      <c r="C32280" s="90"/>
    </row>
    <row r="32281">
      <c r="A32281" s="101"/>
      <c r="B32281" s="90"/>
      <c r="C32281" s="90"/>
    </row>
    <row r="32282">
      <c r="A32282" s="101"/>
      <c r="B32282" s="90"/>
      <c r="C32282" s="90"/>
    </row>
    <row r="32283">
      <c r="A32283" s="101"/>
      <c r="B32283" s="90"/>
      <c r="C32283" s="90"/>
    </row>
    <row r="32284">
      <c r="A32284" s="101"/>
      <c r="B32284" s="90"/>
      <c r="C32284" s="90"/>
    </row>
    <row r="32285">
      <c r="A32285" s="101"/>
      <c r="B32285" s="90"/>
      <c r="C32285" s="90"/>
    </row>
    <row r="32286">
      <c r="A32286" s="101"/>
      <c r="B32286" s="90"/>
      <c r="C32286" s="90"/>
    </row>
    <row r="32287">
      <c r="A32287" s="101"/>
      <c r="B32287" s="90"/>
      <c r="C32287" s="90"/>
    </row>
    <row r="32288">
      <c r="A32288" s="101"/>
      <c r="B32288" s="90"/>
      <c r="C32288" s="90"/>
    </row>
    <row r="32289">
      <c r="A32289" s="101"/>
      <c r="B32289" s="90"/>
      <c r="C32289" s="90"/>
    </row>
    <row r="32290">
      <c r="A32290" s="101"/>
      <c r="B32290" s="90"/>
      <c r="C32290" s="90"/>
    </row>
    <row r="32291">
      <c r="A32291" s="101"/>
      <c r="B32291" s="90"/>
      <c r="C32291" s="90"/>
    </row>
    <row r="32292">
      <c r="A32292" s="101"/>
      <c r="B32292" s="90"/>
      <c r="C32292" s="90"/>
    </row>
    <row r="32293">
      <c r="A32293" s="101"/>
      <c r="B32293" s="90"/>
      <c r="C32293" s="90"/>
    </row>
    <row r="32294">
      <c r="A32294" s="101"/>
      <c r="B32294" s="90"/>
      <c r="C32294" s="90"/>
    </row>
    <row r="32295">
      <c r="A32295" s="101"/>
      <c r="B32295" s="90"/>
      <c r="C32295" s="90"/>
    </row>
    <row r="32296">
      <c r="A32296" s="101"/>
      <c r="B32296" s="90"/>
      <c r="C32296" s="90"/>
    </row>
    <row r="32297">
      <c r="A32297" s="101"/>
      <c r="B32297" s="90"/>
      <c r="C32297" s="90"/>
    </row>
    <row r="32298">
      <c r="A32298" s="101"/>
      <c r="B32298" s="90"/>
      <c r="C32298" s="90"/>
    </row>
    <row r="32299">
      <c r="A32299" s="101"/>
      <c r="B32299" s="90"/>
      <c r="C32299" s="90"/>
    </row>
    <row r="32300">
      <c r="A32300" s="101"/>
      <c r="B32300" s="90"/>
      <c r="C32300" s="90"/>
    </row>
    <row r="32301">
      <c r="A32301" s="101"/>
      <c r="B32301" s="90"/>
      <c r="C32301" s="90"/>
    </row>
    <row r="32302">
      <c r="A32302" s="101"/>
      <c r="B32302" s="90"/>
      <c r="C32302" s="90"/>
    </row>
    <row r="32303">
      <c r="A32303" s="101"/>
      <c r="B32303" s="90"/>
      <c r="C32303" s="90"/>
    </row>
    <row r="32304">
      <c r="A32304" s="101"/>
      <c r="B32304" s="90"/>
      <c r="C32304" s="90"/>
    </row>
    <row r="32305">
      <c r="A32305" s="101"/>
      <c r="B32305" s="90"/>
      <c r="C32305" s="90"/>
    </row>
    <row r="32306">
      <c r="A32306" s="101"/>
      <c r="B32306" s="90"/>
      <c r="C32306" s="90"/>
    </row>
    <row r="32307">
      <c r="A32307" s="101"/>
      <c r="B32307" s="90"/>
      <c r="C32307" s="90"/>
    </row>
    <row r="32308">
      <c r="A32308" s="101"/>
      <c r="B32308" s="90"/>
      <c r="C32308" s="90"/>
    </row>
    <row r="32309">
      <c r="A32309" s="101"/>
      <c r="B32309" s="90"/>
      <c r="C32309" s="90"/>
    </row>
    <row r="32310">
      <c r="A32310" s="101"/>
      <c r="B32310" s="90"/>
      <c r="C32310" s="90"/>
    </row>
    <row r="32311">
      <c r="A32311" s="101"/>
      <c r="B32311" s="90"/>
      <c r="C32311" s="90"/>
    </row>
    <row r="32312">
      <c r="A32312" s="101"/>
      <c r="B32312" s="90"/>
      <c r="C32312" s="90"/>
    </row>
    <row r="32313">
      <c r="A32313" s="101"/>
      <c r="B32313" s="90"/>
      <c r="C32313" s="90"/>
    </row>
    <row r="32314">
      <c r="A32314" s="101"/>
      <c r="B32314" s="90"/>
      <c r="C32314" s="90"/>
    </row>
    <row r="32315">
      <c r="A32315" s="101"/>
      <c r="B32315" s="90"/>
      <c r="C32315" s="90"/>
    </row>
    <row r="32316">
      <c r="A32316" s="101"/>
      <c r="B32316" s="90"/>
      <c r="C32316" s="90"/>
    </row>
    <row r="32317">
      <c r="A32317" s="101"/>
      <c r="B32317" s="90"/>
      <c r="C32317" s="90"/>
    </row>
    <row r="32318">
      <c r="A32318" s="101"/>
      <c r="B32318" s="90"/>
      <c r="C32318" s="90"/>
    </row>
    <row r="32319">
      <c r="A32319" s="101"/>
      <c r="B32319" s="90"/>
      <c r="C32319" s="90"/>
    </row>
    <row r="32320">
      <c r="A32320" s="101"/>
      <c r="B32320" s="90"/>
      <c r="C32320" s="90"/>
    </row>
    <row r="32321">
      <c r="A32321" s="101"/>
      <c r="B32321" s="90"/>
      <c r="C32321" s="90"/>
    </row>
    <row r="32322">
      <c r="A32322" s="101"/>
      <c r="B32322" s="90"/>
      <c r="C32322" s="90"/>
    </row>
    <row r="32323">
      <c r="A32323" s="101"/>
      <c r="B32323" s="90"/>
      <c r="C32323" s="90"/>
    </row>
    <row r="32324">
      <c r="A32324" s="101"/>
      <c r="B32324" s="90"/>
      <c r="C32324" s="90"/>
    </row>
    <row r="32325">
      <c r="A32325" s="101"/>
      <c r="B32325" s="90"/>
      <c r="C32325" s="90"/>
    </row>
    <row r="32326">
      <c r="A32326" s="101"/>
      <c r="B32326" s="90"/>
      <c r="C32326" s="90"/>
    </row>
    <row r="32327">
      <c r="A32327" s="101"/>
      <c r="B32327" s="90"/>
      <c r="C32327" s="90"/>
    </row>
    <row r="32328">
      <c r="A32328" s="101"/>
      <c r="B32328" s="90"/>
      <c r="C32328" s="90"/>
    </row>
    <row r="32329">
      <c r="A32329" s="101"/>
      <c r="B32329" s="90"/>
      <c r="C32329" s="90"/>
    </row>
    <row r="32330">
      <c r="A32330" s="101"/>
      <c r="B32330" s="90"/>
      <c r="C32330" s="90"/>
    </row>
    <row r="32331">
      <c r="A32331" s="101"/>
      <c r="B32331" s="90"/>
      <c r="C32331" s="90"/>
    </row>
    <row r="32332">
      <c r="A32332" s="101"/>
      <c r="B32332" s="90"/>
      <c r="C32332" s="90"/>
    </row>
    <row r="32333">
      <c r="A32333" s="101"/>
      <c r="B32333" s="90"/>
      <c r="C32333" s="90"/>
    </row>
    <row r="32334">
      <c r="A32334" s="101"/>
      <c r="B32334" s="90"/>
      <c r="C32334" s="90"/>
    </row>
    <row r="32335">
      <c r="A32335" s="101"/>
      <c r="B32335" s="90"/>
      <c r="C32335" s="90"/>
    </row>
    <row r="32336">
      <c r="A32336" s="101"/>
      <c r="B32336" s="90"/>
      <c r="C32336" s="90"/>
    </row>
    <row r="32337">
      <c r="A32337" s="101"/>
      <c r="B32337" s="90"/>
      <c r="C32337" s="90"/>
    </row>
    <row r="32338">
      <c r="A32338" s="101"/>
      <c r="B32338" s="90"/>
      <c r="C32338" s="90"/>
    </row>
    <row r="32339">
      <c r="A32339" s="101"/>
      <c r="B32339" s="90"/>
      <c r="C32339" s="90"/>
    </row>
    <row r="32340">
      <c r="A32340" s="101"/>
      <c r="B32340" s="90"/>
      <c r="C32340" s="90"/>
    </row>
    <row r="32341">
      <c r="A32341" s="101"/>
      <c r="B32341" s="90"/>
      <c r="C32341" s="90"/>
    </row>
    <row r="32342">
      <c r="A32342" s="101"/>
      <c r="B32342" s="90"/>
      <c r="C32342" s="90"/>
    </row>
    <row r="32343">
      <c r="A32343" s="101"/>
      <c r="B32343" s="90"/>
      <c r="C32343" s="90"/>
    </row>
    <row r="32344">
      <c r="A32344" s="101"/>
      <c r="B32344" s="90"/>
      <c r="C32344" s="90"/>
    </row>
    <row r="32345">
      <c r="A32345" s="101"/>
      <c r="B32345" s="90"/>
      <c r="C32345" s="90"/>
    </row>
    <row r="32346">
      <c r="A32346" s="101"/>
      <c r="B32346" s="90"/>
      <c r="C32346" s="90"/>
    </row>
    <row r="32347">
      <c r="A32347" s="101"/>
      <c r="B32347" s="90"/>
      <c r="C32347" s="90"/>
    </row>
    <row r="32348">
      <c r="A32348" s="101"/>
      <c r="B32348" s="90"/>
      <c r="C32348" s="90"/>
    </row>
    <row r="32349">
      <c r="A32349" s="101"/>
      <c r="B32349" s="90"/>
      <c r="C32349" s="90"/>
    </row>
    <row r="32350">
      <c r="A32350" s="101"/>
      <c r="B32350" s="90"/>
      <c r="C32350" s="90"/>
    </row>
    <row r="32351">
      <c r="A32351" s="101"/>
      <c r="B32351" s="90"/>
      <c r="C32351" s="90"/>
    </row>
    <row r="32352">
      <c r="A32352" s="101"/>
      <c r="B32352" s="90"/>
      <c r="C32352" s="90"/>
    </row>
    <row r="32353">
      <c r="A32353" s="101"/>
      <c r="B32353" s="90"/>
      <c r="C32353" s="90"/>
    </row>
    <row r="32354">
      <c r="A32354" s="101"/>
      <c r="B32354" s="90"/>
      <c r="C32354" s="90"/>
    </row>
    <row r="32355">
      <c r="A32355" s="101"/>
      <c r="B32355" s="90"/>
      <c r="C32355" s="90"/>
    </row>
    <row r="32356">
      <c r="A32356" s="101"/>
      <c r="B32356" s="90"/>
      <c r="C32356" s="90"/>
    </row>
    <row r="32357">
      <c r="A32357" s="101"/>
      <c r="B32357" s="90"/>
      <c r="C32357" s="90"/>
    </row>
    <row r="32358">
      <c r="A32358" s="101"/>
      <c r="B32358" s="90"/>
      <c r="C32358" s="90"/>
    </row>
    <row r="32359">
      <c r="A32359" s="101"/>
      <c r="B32359" s="90"/>
      <c r="C32359" s="90"/>
    </row>
    <row r="32360">
      <c r="A32360" s="101"/>
      <c r="B32360" s="90"/>
      <c r="C32360" s="90"/>
    </row>
    <row r="32361">
      <c r="A32361" s="101"/>
      <c r="B32361" s="90"/>
      <c r="C32361" s="90"/>
    </row>
    <row r="32362">
      <c r="A32362" s="101"/>
      <c r="B32362" s="90"/>
      <c r="C32362" s="90"/>
    </row>
    <row r="32363">
      <c r="A32363" s="101"/>
      <c r="B32363" s="90"/>
      <c r="C32363" s="90"/>
    </row>
    <row r="32364">
      <c r="A32364" s="101"/>
      <c r="B32364" s="90"/>
      <c r="C32364" s="90"/>
    </row>
    <row r="32365">
      <c r="A32365" s="101"/>
      <c r="B32365" s="90"/>
      <c r="C32365" s="90"/>
    </row>
    <row r="32366">
      <c r="A32366" s="101"/>
      <c r="B32366" s="90"/>
      <c r="C32366" s="90"/>
    </row>
    <row r="32367">
      <c r="A32367" s="101"/>
      <c r="B32367" s="90"/>
      <c r="C32367" s="90"/>
    </row>
    <row r="32368">
      <c r="A32368" s="101"/>
      <c r="B32368" s="90"/>
      <c r="C32368" s="90"/>
    </row>
    <row r="32369">
      <c r="A32369" s="101"/>
      <c r="B32369" s="90"/>
      <c r="C32369" s="90"/>
    </row>
    <row r="32370">
      <c r="A32370" s="101"/>
      <c r="B32370" s="90"/>
      <c r="C32370" s="90"/>
    </row>
    <row r="32371">
      <c r="A32371" s="101"/>
      <c r="B32371" s="90"/>
      <c r="C32371" s="90"/>
    </row>
    <row r="32372">
      <c r="A32372" s="101"/>
      <c r="B32372" s="90"/>
      <c r="C32372" s="90"/>
    </row>
    <row r="32373">
      <c r="A32373" s="101"/>
      <c r="B32373" s="90"/>
      <c r="C32373" s="90"/>
    </row>
    <row r="32374">
      <c r="A32374" s="101"/>
      <c r="B32374" s="90"/>
      <c r="C32374" s="90"/>
    </row>
    <row r="32375">
      <c r="A32375" s="101"/>
      <c r="B32375" s="90"/>
      <c r="C32375" s="90"/>
    </row>
    <row r="32376">
      <c r="A32376" s="101"/>
      <c r="B32376" s="90"/>
      <c r="C32376" s="90"/>
    </row>
    <row r="32377">
      <c r="A32377" s="101"/>
      <c r="B32377" s="90"/>
      <c r="C32377" s="90"/>
    </row>
    <row r="32378">
      <c r="A32378" s="101"/>
      <c r="B32378" s="90"/>
      <c r="C32378" s="90"/>
    </row>
    <row r="32379">
      <c r="A32379" s="101"/>
      <c r="B32379" s="90"/>
      <c r="C32379" s="90"/>
    </row>
    <row r="32380">
      <c r="A32380" s="101"/>
      <c r="B32380" s="90"/>
      <c r="C32380" s="90"/>
    </row>
    <row r="32381">
      <c r="A32381" s="101"/>
      <c r="B32381" s="90"/>
      <c r="C32381" s="90"/>
    </row>
    <row r="32382">
      <c r="A32382" s="101"/>
      <c r="B32382" s="90"/>
      <c r="C32382" s="90"/>
    </row>
    <row r="32383">
      <c r="A32383" s="101"/>
      <c r="B32383" s="90"/>
      <c r="C32383" s="90"/>
    </row>
    <row r="32384">
      <c r="A32384" s="101"/>
      <c r="B32384" s="90"/>
      <c r="C32384" s="90"/>
    </row>
    <row r="32385">
      <c r="A32385" s="101"/>
      <c r="B32385" s="90"/>
      <c r="C32385" s="90"/>
    </row>
    <row r="32386">
      <c r="A32386" s="101"/>
      <c r="B32386" s="90"/>
      <c r="C32386" s="90"/>
    </row>
    <row r="32387">
      <c r="A32387" s="101"/>
      <c r="B32387" s="90"/>
      <c r="C32387" s="90"/>
    </row>
    <row r="32388">
      <c r="A32388" s="101"/>
      <c r="B32388" s="90"/>
      <c r="C32388" s="90"/>
    </row>
    <row r="32389">
      <c r="A32389" s="101"/>
      <c r="B32389" s="90"/>
      <c r="C32389" s="90"/>
    </row>
    <row r="32390">
      <c r="A32390" s="101"/>
      <c r="B32390" s="90"/>
      <c r="C32390" s="90"/>
    </row>
    <row r="32391">
      <c r="A32391" s="101"/>
      <c r="B32391" s="90"/>
      <c r="C32391" s="90"/>
    </row>
    <row r="32392">
      <c r="A32392" s="101"/>
      <c r="B32392" s="90"/>
      <c r="C32392" s="90"/>
    </row>
    <row r="32393">
      <c r="A32393" s="101"/>
      <c r="B32393" s="90"/>
      <c r="C32393" s="90"/>
    </row>
    <row r="32394">
      <c r="A32394" s="101"/>
      <c r="B32394" s="90"/>
      <c r="C32394" s="90"/>
    </row>
    <row r="32395">
      <c r="A32395" s="101"/>
      <c r="B32395" s="90"/>
      <c r="C32395" s="90"/>
    </row>
    <row r="32396">
      <c r="A32396" s="101"/>
      <c r="B32396" s="90"/>
      <c r="C32396" s="90"/>
    </row>
    <row r="32397">
      <c r="A32397" s="101"/>
      <c r="B32397" s="90"/>
      <c r="C32397" s="90"/>
    </row>
    <row r="32398">
      <c r="A32398" s="101"/>
      <c r="B32398" s="90"/>
      <c r="C32398" s="90"/>
    </row>
    <row r="32399">
      <c r="A32399" s="101"/>
      <c r="B32399" s="90"/>
      <c r="C32399" s="90"/>
    </row>
    <row r="32400">
      <c r="A32400" s="101"/>
      <c r="B32400" s="90"/>
      <c r="C32400" s="90"/>
    </row>
    <row r="32401">
      <c r="A32401" s="101"/>
      <c r="B32401" s="90"/>
      <c r="C32401" s="90"/>
    </row>
    <row r="32402">
      <c r="A32402" s="101"/>
      <c r="B32402" s="90"/>
      <c r="C32402" s="90"/>
    </row>
    <row r="32403">
      <c r="A32403" s="101"/>
      <c r="B32403" s="90"/>
      <c r="C32403" s="90"/>
    </row>
    <row r="32404">
      <c r="A32404" s="101"/>
      <c r="B32404" s="90"/>
      <c r="C32404" s="90"/>
    </row>
    <row r="32405">
      <c r="A32405" s="101"/>
      <c r="B32405" s="90"/>
      <c r="C32405" s="90"/>
    </row>
    <row r="32406">
      <c r="A32406" s="101"/>
      <c r="B32406" s="90"/>
      <c r="C32406" s="90"/>
    </row>
    <row r="32407">
      <c r="A32407" s="101"/>
      <c r="B32407" s="90"/>
      <c r="C32407" s="90"/>
    </row>
    <row r="32408">
      <c r="A32408" s="101"/>
      <c r="B32408" s="90"/>
      <c r="C32408" s="90"/>
    </row>
    <row r="32409">
      <c r="A32409" s="101"/>
      <c r="B32409" s="90"/>
      <c r="C32409" s="90"/>
    </row>
    <row r="32410">
      <c r="A32410" s="101"/>
      <c r="B32410" s="90"/>
      <c r="C32410" s="90"/>
    </row>
    <row r="32411">
      <c r="A32411" s="101"/>
      <c r="B32411" s="90"/>
      <c r="C32411" s="90"/>
    </row>
    <row r="32412">
      <c r="A32412" s="101"/>
      <c r="B32412" s="90"/>
      <c r="C32412" s="90"/>
    </row>
    <row r="32413">
      <c r="A32413" s="101"/>
      <c r="B32413" s="90"/>
      <c r="C32413" s="90"/>
    </row>
    <row r="32414">
      <c r="A32414" s="101"/>
      <c r="B32414" s="90"/>
      <c r="C32414" s="90"/>
    </row>
    <row r="32415">
      <c r="A32415" s="101"/>
      <c r="B32415" s="90"/>
      <c r="C32415" s="90"/>
    </row>
    <row r="32416">
      <c r="A32416" s="101"/>
      <c r="B32416" s="90"/>
      <c r="C32416" s="90"/>
    </row>
    <row r="32417">
      <c r="A32417" s="101"/>
      <c r="B32417" s="90"/>
      <c r="C32417" s="90"/>
    </row>
    <row r="32418">
      <c r="A32418" s="101"/>
      <c r="B32418" s="90"/>
      <c r="C32418" s="90"/>
    </row>
    <row r="32419">
      <c r="A32419" s="101"/>
      <c r="B32419" s="90"/>
      <c r="C32419" s="90"/>
    </row>
    <row r="32420">
      <c r="A32420" s="101"/>
      <c r="B32420" s="90"/>
      <c r="C32420" s="90"/>
    </row>
    <row r="32421">
      <c r="A32421" s="101"/>
      <c r="B32421" s="90"/>
      <c r="C32421" s="90"/>
    </row>
    <row r="32422">
      <c r="A32422" s="101"/>
      <c r="B32422" s="90"/>
      <c r="C32422" s="90"/>
    </row>
    <row r="32423">
      <c r="A32423" s="101"/>
      <c r="B32423" s="90"/>
      <c r="C32423" s="90"/>
    </row>
    <row r="32424">
      <c r="A32424" s="101"/>
      <c r="B32424" s="90"/>
      <c r="C32424" s="90"/>
    </row>
    <row r="32425">
      <c r="A32425" s="101"/>
      <c r="B32425" s="90"/>
      <c r="C32425" s="90"/>
    </row>
    <row r="32426">
      <c r="A32426" s="101"/>
      <c r="B32426" s="90"/>
      <c r="C32426" s="90"/>
    </row>
    <row r="32427">
      <c r="A32427" s="101"/>
      <c r="B32427" s="90"/>
      <c r="C32427" s="90"/>
    </row>
    <row r="32428">
      <c r="A32428" s="101"/>
      <c r="B32428" s="90"/>
      <c r="C32428" s="90"/>
    </row>
    <row r="32429">
      <c r="A32429" s="101"/>
      <c r="B32429" s="90"/>
      <c r="C32429" s="90"/>
    </row>
    <row r="32430">
      <c r="A32430" s="101"/>
      <c r="B32430" s="90"/>
      <c r="C32430" s="90"/>
    </row>
    <row r="32431">
      <c r="A32431" s="101"/>
      <c r="B32431" s="90"/>
      <c r="C32431" s="90"/>
    </row>
    <row r="32432">
      <c r="A32432" s="101"/>
      <c r="B32432" s="90"/>
      <c r="C32432" s="90"/>
    </row>
    <row r="32433">
      <c r="A32433" s="101"/>
      <c r="B32433" s="90"/>
      <c r="C32433" s="90"/>
    </row>
    <row r="32434">
      <c r="A32434" s="101"/>
      <c r="B32434" s="90"/>
      <c r="C32434" s="90"/>
    </row>
    <row r="32435">
      <c r="A32435" s="101"/>
      <c r="B32435" s="90"/>
      <c r="C32435" s="90"/>
    </row>
    <row r="32436">
      <c r="A32436" s="101"/>
      <c r="B32436" s="90"/>
      <c r="C32436" s="90"/>
    </row>
    <row r="32437">
      <c r="A32437" s="101"/>
      <c r="B32437" s="90"/>
      <c r="C32437" s="90"/>
    </row>
    <row r="32438">
      <c r="A32438" s="101"/>
      <c r="B32438" s="90"/>
      <c r="C32438" s="90"/>
    </row>
    <row r="32439">
      <c r="A32439" s="101"/>
      <c r="B32439" s="90"/>
      <c r="C32439" s="90"/>
    </row>
    <row r="32440">
      <c r="A32440" s="101"/>
      <c r="B32440" s="90"/>
      <c r="C32440" s="90"/>
    </row>
    <row r="32441">
      <c r="A32441" s="101"/>
      <c r="B32441" s="90"/>
      <c r="C32441" s="90"/>
    </row>
    <row r="32442">
      <c r="A32442" s="101"/>
      <c r="B32442" s="90"/>
      <c r="C32442" s="90"/>
    </row>
    <row r="32443">
      <c r="A32443" s="101"/>
      <c r="B32443" s="90"/>
      <c r="C32443" s="90"/>
    </row>
    <row r="32444">
      <c r="A32444" s="101"/>
      <c r="B32444" s="90"/>
      <c r="C32444" s="90"/>
    </row>
    <row r="32445">
      <c r="A32445" s="101"/>
      <c r="B32445" s="90"/>
      <c r="C32445" s="90"/>
    </row>
    <row r="32446">
      <c r="A32446" s="101"/>
      <c r="B32446" s="90"/>
      <c r="C32446" s="90"/>
    </row>
    <row r="32447">
      <c r="A32447" s="101"/>
      <c r="B32447" s="90"/>
      <c r="C32447" s="90"/>
    </row>
    <row r="32448">
      <c r="A32448" s="101"/>
      <c r="B32448" s="90"/>
      <c r="C32448" s="90"/>
    </row>
    <row r="32449">
      <c r="A32449" s="101"/>
      <c r="B32449" s="90"/>
      <c r="C32449" s="90"/>
    </row>
    <row r="32450">
      <c r="A32450" s="101"/>
      <c r="B32450" s="90"/>
      <c r="C32450" s="90"/>
    </row>
    <row r="32451">
      <c r="A32451" s="101"/>
      <c r="B32451" s="90"/>
      <c r="C32451" s="90"/>
    </row>
    <row r="32452">
      <c r="A32452" s="101"/>
      <c r="B32452" s="90"/>
      <c r="C32452" s="90"/>
    </row>
    <row r="32453">
      <c r="A32453" s="101"/>
      <c r="B32453" s="90"/>
      <c r="C32453" s="90"/>
    </row>
    <row r="32454">
      <c r="A32454" s="101"/>
      <c r="B32454" s="90"/>
      <c r="C32454" s="90"/>
    </row>
    <row r="32455">
      <c r="A32455" s="101"/>
      <c r="B32455" s="90"/>
      <c r="C32455" s="90"/>
    </row>
    <row r="32456">
      <c r="A32456" s="101"/>
      <c r="B32456" s="90"/>
      <c r="C32456" s="90"/>
    </row>
    <row r="32457">
      <c r="A32457" s="101"/>
      <c r="B32457" s="90"/>
      <c r="C32457" s="90"/>
    </row>
    <row r="32458">
      <c r="A32458" s="101"/>
      <c r="B32458" s="90"/>
      <c r="C32458" s="90"/>
    </row>
    <row r="32459">
      <c r="A32459" s="101"/>
      <c r="B32459" s="90"/>
      <c r="C32459" s="90"/>
    </row>
    <row r="32460">
      <c r="A32460" s="101"/>
      <c r="B32460" s="90"/>
      <c r="C32460" s="90"/>
    </row>
    <row r="32461">
      <c r="A32461" s="101"/>
      <c r="B32461" s="90"/>
      <c r="C32461" s="90"/>
    </row>
    <row r="32462">
      <c r="A32462" s="101"/>
      <c r="B32462" s="90"/>
      <c r="C32462" s="90"/>
    </row>
    <row r="32463">
      <c r="A32463" s="101"/>
      <c r="B32463" s="90"/>
      <c r="C32463" s="90"/>
    </row>
    <row r="32464">
      <c r="A32464" s="101"/>
      <c r="B32464" s="90"/>
      <c r="C32464" s="90"/>
    </row>
    <row r="32465">
      <c r="A32465" s="101"/>
      <c r="B32465" s="90"/>
      <c r="C32465" s="90"/>
    </row>
    <row r="32466">
      <c r="A32466" s="101"/>
      <c r="B32466" s="90"/>
      <c r="C32466" s="90"/>
    </row>
    <row r="32467">
      <c r="A32467" s="101"/>
      <c r="B32467" s="90"/>
      <c r="C32467" s="90"/>
    </row>
    <row r="32468">
      <c r="A32468" s="101"/>
      <c r="B32468" s="90"/>
      <c r="C32468" s="90"/>
    </row>
    <row r="32469">
      <c r="A32469" s="101"/>
      <c r="B32469" s="90"/>
      <c r="C32469" s="90"/>
    </row>
    <row r="32470">
      <c r="A32470" s="101"/>
      <c r="B32470" s="90"/>
      <c r="C32470" s="90"/>
    </row>
    <row r="32471">
      <c r="A32471" s="101"/>
      <c r="B32471" s="90"/>
      <c r="C32471" s="90"/>
    </row>
    <row r="32472">
      <c r="A32472" s="101"/>
      <c r="B32472" s="90"/>
      <c r="C32472" s="90"/>
    </row>
    <row r="32473">
      <c r="A32473" s="101"/>
      <c r="B32473" s="90"/>
      <c r="C32473" s="90"/>
    </row>
    <row r="32474">
      <c r="A32474" s="101"/>
      <c r="B32474" s="90"/>
      <c r="C32474" s="90"/>
    </row>
    <row r="32475">
      <c r="A32475" s="101"/>
      <c r="B32475" s="90"/>
      <c r="C32475" s="90"/>
    </row>
    <row r="32476">
      <c r="A32476" s="101"/>
      <c r="B32476" s="90"/>
      <c r="C32476" s="90"/>
    </row>
    <row r="32477">
      <c r="A32477" s="101"/>
      <c r="B32477" s="90"/>
      <c r="C32477" s="90"/>
    </row>
    <row r="32478">
      <c r="A32478" s="101"/>
      <c r="B32478" s="90"/>
      <c r="C32478" s="90"/>
    </row>
    <row r="32479">
      <c r="A32479" s="101"/>
      <c r="B32479" s="90"/>
      <c r="C32479" s="90"/>
    </row>
    <row r="32480">
      <c r="A32480" s="101"/>
      <c r="B32480" s="90"/>
      <c r="C32480" s="90"/>
    </row>
    <row r="32481">
      <c r="A32481" s="101"/>
      <c r="B32481" s="90"/>
      <c r="C32481" s="90"/>
    </row>
    <row r="32482">
      <c r="A32482" s="101"/>
      <c r="B32482" s="90"/>
      <c r="C32482" s="90"/>
    </row>
    <row r="32483">
      <c r="A32483" s="101"/>
      <c r="B32483" s="90"/>
      <c r="C32483" s="90"/>
    </row>
    <row r="32484">
      <c r="A32484" s="101"/>
      <c r="B32484" s="90"/>
      <c r="C32484" s="90"/>
    </row>
    <row r="32485">
      <c r="A32485" s="101"/>
      <c r="B32485" s="90"/>
      <c r="C32485" s="90"/>
    </row>
    <row r="32486">
      <c r="A32486" s="101"/>
      <c r="B32486" s="90"/>
      <c r="C32486" s="90"/>
    </row>
    <row r="32487">
      <c r="A32487" s="101"/>
      <c r="B32487" s="90"/>
      <c r="C32487" s="90"/>
    </row>
    <row r="32488">
      <c r="A32488" s="101"/>
      <c r="B32488" s="90"/>
      <c r="C32488" s="90"/>
    </row>
    <row r="32489">
      <c r="A32489" s="101"/>
      <c r="B32489" s="90"/>
      <c r="C32489" s="90"/>
    </row>
    <row r="32490">
      <c r="A32490" s="101"/>
      <c r="B32490" s="90"/>
      <c r="C32490" s="90"/>
    </row>
    <row r="32491">
      <c r="A32491" s="101"/>
      <c r="B32491" s="90"/>
      <c r="C32491" s="90"/>
    </row>
    <row r="32492">
      <c r="A32492" s="101"/>
      <c r="B32492" s="90"/>
      <c r="C32492" s="90"/>
    </row>
    <row r="32493">
      <c r="A32493" s="101"/>
      <c r="B32493" s="90"/>
      <c r="C32493" s="90"/>
    </row>
    <row r="32494">
      <c r="A32494" s="101"/>
      <c r="B32494" s="90"/>
      <c r="C32494" s="90"/>
    </row>
    <row r="32495">
      <c r="A32495" s="101"/>
      <c r="B32495" s="90"/>
      <c r="C32495" s="90"/>
    </row>
    <row r="32496">
      <c r="A32496" s="101"/>
      <c r="B32496" s="90"/>
      <c r="C32496" s="90"/>
    </row>
    <row r="32497">
      <c r="A32497" s="101"/>
      <c r="B32497" s="90"/>
      <c r="C32497" s="90"/>
    </row>
    <row r="32498">
      <c r="A32498" s="101"/>
      <c r="B32498" s="90"/>
      <c r="C32498" s="90"/>
    </row>
    <row r="32499">
      <c r="A32499" s="101"/>
      <c r="B32499" s="90"/>
      <c r="C32499" s="90"/>
    </row>
    <row r="32500">
      <c r="A32500" s="101"/>
      <c r="B32500" s="90"/>
      <c r="C32500" s="90"/>
    </row>
    <row r="32501">
      <c r="A32501" s="101"/>
      <c r="B32501" s="90"/>
      <c r="C32501" s="90"/>
    </row>
    <row r="32502">
      <c r="A32502" s="101"/>
      <c r="B32502" s="90"/>
      <c r="C32502" s="90"/>
    </row>
    <row r="32503">
      <c r="A32503" s="101"/>
      <c r="B32503" s="90"/>
      <c r="C32503" s="90"/>
    </row>
    <row r="32504">
      <c r="A32504" s="101"/>
      <c r="B32504" s="90"/>
      <c r="C32504" s="90"/>
    </row>
    <row r="32505">
      <c r="A32505" s="101"/>
      <c r="B32505" s="90"/>
      <c r="C32505" s="90"/>
    </row>
    <row r="32506">
      <c r="A32506" s="101"/>
      <c r="B32506" s="90"/>
      <c r="C32506" s="90"/>
    </row>
    <row r="32507">
      <c r="A32507" s="101"/>
      <c r="B32507" s="90"/>
      <c r="C32507" s="90"/>
    </row>
    <row r="32508">
      <c r="A32508" s="101"/>
      <c r="B32508" s="90"/>
      <c r="C32508" s="90"/>
    </row>
    <row r="32509">
      <c r="A32509" s="101"/>
      <c r="B32509" s="90"/>
      <c r="C32509" s="90"/>
    </row>
    <row r="32510">
      <c r="A32510" s="101"/>
      <c r="B32510" s="90"/>
      <c r="C32510" s="90"/>
    </row>
    <row r="32511">
      <c r="A32511" s="101"/>
      <c r="B32511" s="90"/>
      <c r="C32511" s="90"/>
    </row>
    <row r="32512">
      <c r="A32512" s="101"/>
      <c r="B32512" s="90"/>
      <c r="C32512" s="90"/>
    </row>
    <row r="32513">
      <c r="A32513" s="101"/>
      <c r="B32513" s="90"/>
      <c r="C32513" s="90"/>
    </row>
    <row r="32514">
      <c r="A32514" s="101"/>
      <c r="B32514" s="90"/>
      <c r="C32514" s="90"/>
    </row>
    <row r="32515">
      <c r="A32515" s="101"/>
      <c r="B32515" s="90"/>
      <c r="C32515" s="90"/>
    </row>
    <row r="32516">
      <c r="A32516" s="101"/>
      <c r="B32516" s="90"/>
      <c r="C32516" s="90"/>
    </row>
    <row r="32517">
      <c r="A32517" s="101"/>
      <c r="B32517" s="90"/>
      <c r="C32517" s="90"/>
    </row>
    <row r="32518">
      <c r="A32518" s="101"/>
      <c r="B32518" s="90"/>
      <c r="C32518" s="90"/>
    </row>
    <row r="32519">
      <c r="A32519" s="101"/>
      <c r="B32519" s="90"/>
      <c r="C32519" s="90"/>
    </row>
    <row r="32520">
      <c r="A32520" s="101"/>
      <c r="B32520" s="90"/>
      <c r="C32520" s="90"/>
    </row>
    <row r="32521">
      <c r="A32521" s="101"/>
      <c r="B32521" s="90"/>
      <c r="C32521" s="90"/>
    </row>
    <row r="32522">
      <c r="A32522" s="101"/>
      <c r="B32522" s="90"/>
      <c r="C32522" s="90"/>
    </row>
    <row r="32523">
      <c r="A32523" s="101"/>
      <c r="B32523" s="90"/>
      <c r="C32523" s="90"/>
    </row>
    <row r="32524">
      <c r="A32524" s="101"/>
      <c r="B32524" s="90"/>
      <c r="C32524" s="90"/>
    </row>
    <row r="32525">
      <c r="A32525" s="101"/>
      <c r="B32525" s="90"/>
      <c r="C32525" s="90"/>
    </row>
    <row r="32526">
      <c r="A32526" s="101"/>
      <c r="B32526" s="90"/>
      <c r="C32526" s="90"/>
    </row>
    <row r="32527">
      <c r="A32527" s="101"/>
      <c r="B32527" s="90"/>
      <c r="C32527" s="90"/>
    </row>
    <row r="32528">
      <c r="A32528" s="101"/>
      <c r="B32528" s="90"/>
      <c r="C32528" s="90"/>
    </row>
    <row r="32529">
      <c r="A32529" s="101"/>
      <c r="B32529" s="90"/>
      <c r="C32529" s="90"/>
    </row>
    <row r="32530">
      <c r="A32530" s="101"/>
      <c r="B32530" s="90"/>
      <c r="C32530" s="90"/>
    </row>
    <row r="32531">
      <c r="A32531" s="101"/>
      <c r="B32531" s="90"/>
      <c r="C32531" s="90"/>
    </row>
    <row r="32532">
      <c r="A32532" s="101"/>
      <c r="B32532" s="90"/>
      <c r="C32532" s="90"/>
    </row>
    <row r="32533">
      <c r="A32533" s="101"/>
      <c r="B32533" s="90"/>
      <c r="C32533" s="90"/>
    </row>
    <row r="32534">
      <c r="A32534" s="101"/>
      <c r="B32534" s="90"/>
      <c r="C32534" s="90"/>
    </row>
    <row r="32535">
      <c r="A32535" s="101"/>
      <c r="B32535" s="90"/>
      <c r="C32535" s="90"/>
    </row>
    <row r="32536">
      <c r="A32536" s="101"/>
      <c r="B32536" s="90"/>
      <c r="C32536" s="90"/>
    </row>
    <row r="32537">
      <c r="A32537" s="101"/>
      <c r="B32537" s="90"/>
      <c r="C32537" s="90"/>
    </row>
    <row r="32538">
      <c r="A32538" s="101"/>
      <c r="B32538" s="90"/>
      <c r="C32538" s="90"/>
    </row>
    <row r="32539">
      <c r="A32539" s="101"/>
      <c r="B32539" s="90"/>
      <c r="C32539" s="90"/>
    </row>
    <row r="32540">
      <c r="A32540" s="101"/>
      <c r="B32540" s="90"/>
      <c r="C32540" s="90"/>
    </row>
    <row r="32541">
      <c r="A32541" s="101"/>
      <c r="B32541" s="90"/>
      <c r="C32541" s="90"/>
    </row>
    <row r="32542">
      <c r="A32542" s="101"/>
      <c r="B32542" s="90"/>
      <c r="C32542" s="90"/>
    </row>
    <row r="32543">
      <c r="A32543" s="101"/>
      <c r="B32543" s="90"/>
      <c r="C32543" s="90"/>
    </row>
    <row r="32544">
      <c r="A32544" s="101"/>
      <c r="B32544" s="90"/>
      <c r="C32544" s="90"/>
    </row>
    <row r="32545">
      <c r="A32545" s="101"/>
      <c r="B32545" s="90"/>
      <c r="C32545" s="90"/>
    </row>
    <row r="32546">
      <c r="A32546" s="101"/>
      <c r="B32546" s="90"/>
      <c r="C32546" s="90"/>
    </row>
    <row r="32547">
      <c r="A32547" s="101"/>
      <c r="B32547" s="90"/>
      <c r="C32547" s="90"/>
    </row>
    <row r="32548">
      <c r="A32548" s="101"/>
      <c r="B32548" s="90"/>
      <c r="C32548" s="90"/>
    </row>
    <row r="32549">
      <c r="A32549" s="101"/>
      <c r="B32549" s="90"/>
      <c r="C32549" s="90"/>
    </row>
    <row r="32550">
      <c r="A32550" s="101"/>
      <c r="B32550" s="90"/>
      <c r="C32550" s="90"/>
    </row>
    <row r="32551">
      <c r="A32551" s="101"/>
      <c r="B32551" s="90"/>
      <c r="C32551" s="90"/>
    </row>
    <row r="32552">
      <c r="A32552" s="101"/>
      <c r="B32552" s="90"/>
      <c r="C32552" s="90"/>
    </row>
    <row r="32553">
      <c r="A32553" s="101"/>
      <c r="B32553" s="90"/>
      <c r="C32553" s="90"/>
    </row>
    <row r="32554">
      <c r="A32554" s="101"/>
      <c r="B32554" s="90"/>
      <c r="C32554" s="90"/>
    </row>
    <row r="32555">
      <c r="A32555" s="101"/>
      <c r="B32555" s="90"/>
      <c r="C32555" s="90"/>
    </row>
    <row r="32556">
      <c r="A32556" s="101"/>
      <c r="B32556" s="90"/>
      <c r="C32556" s="90"/>
    </row>
    <row r="32557">
      <c r="A32557" s="101"/>
      <c r="B32557" s="90"/>
      <c r="C32557" s="90"/>
    </row>
    <row r="32558">
      <c r="A32558" s="101"/>
      <c r="B32558" s="90"/>
      <c r="C32558" s="90"/>
    </row>
    <row r="32559">
      <c r="A32559" s="101"/>
      <c r="B32559" s="90"/>
      <c r="C32559" s="90"/>
    </row>
    <row r="32560">
      <c r="A32560" s="101"/>
      <c r="B32560" s="90"/>
      <c r="C32560" s="90"/>
    </row>
    <row r="32561">
      <c r="A32561" s="101"/>
      <c r="B32561" s="90"/>
      <c r="C32561" s="90"/>
    </row>
    <row r="32562">
      <c r="A32562" s="101"/>
      <c r="B32562" s="90"/>
      <c r="C32562" s="90"/>
    </row>
    <row r="32563">
      <c r="A32563" s="101"/>
      <c r="B32563" s="90"/>
      <c r="C32563" s="90"/>
    </row>
    <row r="32564">
      <c r="A32564" s="101"/>
      <c r="B32564" s="90"/>
      <c r="C32564" s="90"/>
    </row>
    <row r="32565">
      <c r="A32565" s="101"/>
      <c r="B32565" s="90"/>
      <c r="C32565" s="90"/>
    </row>
    <row r="32566">
      <c r="A32566" s="101"/>
      <c r="B32566" s="90"/>
      <c r="C32566" s="90"/>
    </row>
    <row r="32567">
      <c r="A32567" s="101"/>
      <c r="B32567" s="90"/>
      <c r="C32567" s="90"/>
    </row>
    <row r="32568">
      <c r="A32568" s="101"/>
      <c r="B32568" s="90"/>
      <c r="C32568" s="90"/>
    </row>
    <row r="32569">
      <c r="A32569" s="101"/>
      <c r="B32569" s="90"/>
      <c r="C32569" s="90"/>
    </row>
    <row r="32570">
      <c r="A32570" s="101"/>
      <c r="B32570" s="90"/>
      <c r="C32570" s="90"/>
    </row>
    <row r="32571">
      <c r="A32571" s="101"/>
      <c r="B32571" s="90"/>
      <c r="C32571" s="90"/>
    </row>
    <row r="32572">
      <c r="A32572" s="101"/>
      <c r="B32572" s="90"/>
      <c r="C32572" s="90"/>
    </row>
    <row r="32573">
      <c r="A32573" s="101"/>
      <c r="B32573" s="90"/>
      <c r="C32573" s="90"/>
    </row>
    <row r="32574">
      <c r="A32574" s="101"/>
      <c r="B32574" s="90"/>
      <c r="C32574" s="90"/>
    </row>
    <row r="32575">
      <c r="A32575" s="101"/>
      <c r="B32575" s="90"/>
      <c r="C32575" s="90"/>
    </row>
    <row r="32576">
      <c r="A32576" s="101"/>
      <c r="B32576" s="90"/>
      <c r="C32576" s="90"/>
    </row>
    <row r="32577">
      <c r="A32577" s="101"/>
      <c r="B32577" s="90"/>
      <c r="C32577" s="90"/>
    </row>
    <row r="32578">
      <c r="A32578" s="101"/>
      <c r="B32578" s="90"/>
      <c r="C32578" s="90"/>
    </row>
    <row r="32579">
      <c r="A32579" s="101"/>
      <c r="B32579" s="90"/>
      <c r="C32579" s="90"/>
    </row>
    <row r="32580">
      <c r="A32580" s="101"/>
      <c r="B32580" s="90"/>
      <c r="C32580" s="90"/>
    </row>
    <row r="32581">
      <c r="A32581" s="101"/>
      <c r="B32581" s="90"/>
      <c r="C32581" s="90"/>
    </row>
    <row r="32582">
      <c r="A32582" s="101"/>
      <c r="B32582" s="90"/>
      <c r="C32582" s="90"/>
    </row>
    <row r="32583">
      <c r="A32583" s="101"/>
      <c r="B32583" s="90"/>
      <c r="C32583" s="90"/>
    </row>
    <row r="32584">
      <c r="A32584" s="101"/>
      <c r="B32584" s="90"/>
      <c r="C32584" s="90"/>
    </row>
    <row r="32585">
      <c r="A32585" s="101"/>
      <c r="B32585" s="90"/>
      <c r="C32585" s="90"/>
    </row>
    <row r="32586">
      <c r="A32586" s="101"/>
      <c r="B32586" s="90"/>
      <c r="C32586" s="90"/>
    </row>
    <row r="32587">
      <c r="A32587" s="101"/>
      <c r="B32587" s="90"/>
      <c r="C32587" s="90"/>
    </row>
    <row r="32588">
      <c r="A32588" s="101"/>
      <c r="B32588" s="90"/>
      <c r="C32588" s="90"/>
    </row>
    <row r="32589">
      <c r="A32589" s="101"/>
      <c r="B32589" s="90"/>
      <c r="C32589" s="90"/>
    </row>
    <row r="32590">
      <c r="A32590" s="101"/>
      <c r="B32590" s="90"/>
      <c r="C32590" s="90"/>
    </row>
    <row r="32591">
      <c r="A32591" s="101"/>
      <c r="B32591" s="90"/>
      <c r="C32591" s="90"/>
    </row>
    <row r="32592">
      <c r="A32592" s="101"/>
      <c r="B32592" s="90"/>
      <c r="C32592" s="90"/>
    </row>
    <row r="32593">
      <c r="A32593" s="101"/>
      <c r="B32593" s="90"/>
      <c r="C32593" s="90"/>
    </row>
    <row r="32594">
      <c r="A32594" s="101"/>
      <c r="B32594" s="90"/>
      <c r="C32594" s="90"/>
    </row>
    <row r="32595">
      <c r="A32595" s="101"/>
      <c r="B32595" s="90"/>
      <c r="C32595" s="90"/>
    </row>
    <row r="32596">
      <c r="A32596" s="101"/>
      <c r="B32596" s="90"/>
      <c r="C32596" s="90"/>
    </row>
    <row r="32597">
      <c r="A32597" s="101"/>
      <c r="B32597" s="90"/>
      <c r="C32597" s="90"/>
    </row>
    <row r="32598">
      <c r="A32598" s="101"/>
      <c r="B32598" s="90"/>
      <c r="C32598" s="90"/>
    </row>
    <row r="32599">
      <c r="A32599" s="101"/>
      <c r="B32599" s="90"/>
      <c r="C32599" s="90"/>
    </row>
    <row r="32600">
      <c r="A32600" s="101"/>
      <c r="B32600" s="90"/>
      <c r="C32600" s="90"/>
    </row>
    <row r="32601">
      <c r="A32601" s="101"/>
      <c r="B32601" s="90"/>
      <c r="C32601" s="90"/>
    </row>
    <row r="32602">
      <c r="A32602" s="101"/>
      <c r="B32602" s="90"/>
      <c r="C32602" s="90"/>
    </row>
    <row r="32603">
      <c r="A32603" s="101"/>
      <c r="B32603" s="90"/>
      <c r="C32603" s="90"/>
    </row>
    <row r="32604">
      <c r="A32604" s="101"/>
      <c r="B32604" s="90"/>
      <c r="C32604" s="90"/>
    </row>
    <row r="32605">
      <c r="A32605" s="101"/>
      <c r="B32605" s="90"/>
      <c r="C32605" s="90"/>
    </row>
    <row r="32606">
      <c r="A32606" s="101"/>
      <c r="B32606" s="90"/>
      <c r="C32606" s="90"/>
    </row>
    <row r="32607">
      <c r="A32607" s="101"/>
      <c r="B32607" s="90"/>
      <c r="C32607" s="90"/>
    </row>
    <row r="32608">
      <c r="A32608" s="101"/>
      <c r="B32608" s="90"/>
      <c r="C32608" s="90"/>
    </row>
    <row r="32609">
      <c r="A32609" s="101"/>
      <c r="B32609" s="90"/>
      <c r="C32609" s="90"/>
    </row>
    <row r="32610">
      <c r="A32610" s="101"/>
      <c r="B32610" s="90"/>
      <c r="C32610" s="90"/>
    </row>
    <row r="32611">
      <c r="A32611" s="101"/>
      <c r="B32611" s="90"/>
      <c r="C32611" s="90"/>
    </row>
    <row r="32612">
      <c r="A32612" s="101"/>
      <c r="B32612" s="90"/>
      <c r="C32612" s="90"/>
    </row>
    <row r="32613">
      <c r="A32613" s="101"/>
      <c r="B32613" s="90"/>
      <c r="C32613" s="90"/>
    </row>
    <row r="32614">
      <c r="A32614" s="101"/>
      <c r="B32614" s="90"/>
      <c r="C32614" s="90"/>
    </row>
    <row r="32615">
      <c r="A32615" s="101"/>
      <c r="B32615" s="90"/>
      <c r="C32615" s="90"/>
    </row>
    <row r="32616">
      <c r="A32616" s="101"/>
      <c r="B32616" s="90"/>
      <c r="C32616" s="90"/>
    </row>
    <row r="32617">
      <c r="A32617" s="101"/>
      <c r="B32617" s="90"/>
      <c r="C32617" s="90"/>
    </row>
    <row r="32618">
      <c r="A32618" s="101"/>
      <c r="B32618" s="90"/>
      <c r="C32618" s="90"/>
    </row>
    <row r="32619">
      <c r="A32619" s="101"/>
      <c r="B32619" s="90"/>
      <c r="C32619" s="90"/>
    </row>
    <row r="32620">
      <c r="A32620" s="101"/>
      <c r="B32620" s="90"/>
      <c r="C32620" s="90"/>
    </row>
    <row r="32621">
      <c r="A32621" s="101"/>
      <c r="B32621" s="90"/>
      <c r="C32621" s="90"/>
    </row>
    <row r="32622">
      <c r="A32622" s="101"/>
      <c r="B32622" s="90"/>
      <c r="C32622" s="90"/>
    </row>
    <row r="32623">
      <c r="A32623" s="101"/>
      <c r="B32623" s="90"/>
      <c r="C32623" s="90"/>
    </row>
    <row r="32624">
      <c r="A32624" s="101"/>
      <c r="B32624" s="90"/>
      <c r="C32624" s="90"/>
    </row>
    <row r="32625">
      <c r="A32625" s="101"/>
      <c r="B32625" s="90"/>
      <c r="C32625" s="90"/>
    </row>
    <row r="32626">
      <c r="A32626" s="101"/>
      <c r="B32626" s="90"/>
      <c r="C32626" s="90"/>
    </row>
    <row r="32627">
      <c r="A32627" s="101"/>
      <c r="B32627" s="90"/>
      <c r="C32627" s="90"/>
    </row>
    <row r="32628">
      <c r="A32628" s="101"/>
      <c r="B32628" s="90"/>
      <c r="C32628" s="90"/>
    </row>
    <row r="32629">
      <c r="A32629" s="101"/>
      <c r="B32629" s="90"/>
      <c r="C32629" s="90"/>
    </row>
    <row r="32630">
      <c r="A32630" s="101"/>
      <c r="B32630" s="90"/>
      <c r="C32630" s="90"/>
    </row>
    <row r="32631">
      <c r="A32631" s="101"/>
      <c r="B32631" s="90"/>
      <c r="C32631" s="90"/>
    </row>
    <row r="32632">
      <c r="A32632" s="101"/>
      <c r="B32632" s="90"/>
      <c r="C32632" s="90"/>
    </row>
    <row r="32633">
      <c r="A32633" s="101"/>
      <c r="B32633" s="90"/>
      <c r="C32633" s="90"/>
    </row>
    <row r="32634">
      <c r="A32634" s="101"/>
      <c r="B32634" s="90"/>
      <c r="C32634" s="90"/>
    </row>
    <row r="32635">
      <c r="A32635" s="101"/>
      <c r="B32635" s="90"/>
      <c r="C32635" s="90"/>
    </row>
    <row r="32636">
      <c r="A32636" s="101"/>
      <c r="B32636" s="90"/>
      <c r="C32636" s="90"/>
    </row>
    <row r="32637">
      <c r="A32637" s="101"/>
      <c r="B32637" s="90"/>
      <c r="C32637" s="90"/>
    </row>
    <row r="32638">
      <c r="A32638" s="101"/>
      <c r="B32638" s="90"/>
      <c r="C32638" s="90"/>
    </row>
    <row r="32639">
      <c r="A32639" s="101"/>
      <c r="B32639" s="90"/>
      <c r="C32639" s="90"/>
    </row>
    <row r="32640">
      <c r="A32640" s="101"/>
      <c r="B32640" s="90"/>
      <c r="C32640" s="90"/>
    </row>
    <row r="32641">
      <c r="A32641" s="101"/>
      <c r="B32641" s="90"/>
      <c r="C32641" s="90"/>
    </row>
    <row r="32642">
      <c r="A32642" s="101"/>
      <c r="B32642" s="90"/>
      <c r="C32642" s="90"/>
    </row>
    <row r="32643">
      <c r="A32643" s="101"/>
      <c r="B32643" s="90"/>
      <c r="C32643" s="90"/>
    </row>
    <row r="32644">
      <c r="A32644" s="101"/>
      <c r="B32644" s="90"/>
      <c r="C32644" s="90"/>
    </row>
    <row r="32645">
      <c r="A32645" s="101"/>
      <c r="B32645" s="90"/>
      <c r="C32645" s="90"/>
    </row>
    <row r="32646">
      <c r="A32646" s="101"/>
      <c r="B32646" s="90"/>
      <c r="C32646" s="90"/>
    </row>
    <row r="32647">
      <c r="A32647" s="101"/>
      <c r="B32647" s="90"/>
      <c r="C32647" s="90"/>
    </row>
    <row r="32648">
      <c r="A32648" s="101"/>
      <c r="B32648" s="90"/>
      <c r="C32648" s="90"/>
    </row>
    <row r="32649">
      <c r="A32649" s="101"/>
      <c r="B32649" s="90"/>
      <c r="C32649" s="90"/>
    </row>
    <row r="32650">
      <c r="A32650" s="101"/>
      <c r="B32650" s="90"/>
      <c r="C32650" s="90"/>
    </row>
    <row r="32651">
      <c r="A32651" s="101"/>
      <c r="B32651" s="90"/>
      <c r="C32651" s="90"/>
    </row>
    <row r="32652">
      <c r="A32652" s="101"/>
      <c r="B32652" s="90"/>
      <c r="C32652" s="90"/>
    </row>
    <row r="32653">
      <c r="A32653" s="101"/>
      <c r="B32653" s="90"/>
      <c r="C32653" s="90"/>
    </row>
    <row r="32654">
      <c r="A32654" s="101"/>
      <c r="B32654" s="90"/>
      <c r="C32654" s="90"/>
    </row>
    <row r="32655">
      <c r="A32655" s="101"/>
      <c r="B32655" s="90"/>
      <c r="C32655" s="90"/>
    </row>
    <row r="32656">
      <c r="A32656" s="101"/>
      <c r="B32656" s="90"/>
      <c r="C32656" s="90"/>
    </row>
    <row r="32657">
      <c r="A32657" s="101"/>
      <c r="B32657" s="90"/>
      <c r="C32657" s="90"/>
    </row>
    <row r="32658">
      <c r="A32658" s="101"/>
      <c r="B32658" s="90"/>
      <c r="C32658" s="90"/>
    </row>
    <row r="32659">
      <c r="A32659" s="101"/>
      <c r="B32659" s="90"/>
      <c r="C32659" s="90"/>
    </row>
    <row r="32660">
      <c r="A32660" s="101"/>
      <c r="B32660" s="90"/>
      <c r="C32660" s="90"/>
    </row>
    <row r="32661">
      <c r="A32661" s="101"/>
      <c r="B32661" s="90"/>
      <c r="C32661" s="90"/>
    </row>
    <row r="32662">
      <c r="A32662" s="101"/>
      <c r="B32662" s="90"/>
      <c r="C32662" s="90"/>
    </row>
    <row r="32663">
      <c r="A32663" s="101"/>
      <c r="B32663" s="90"/>
      <c r="C32663" s="90"/>
    </row>
    <row r="32664">
      <c r="A32664" s="101"/>
      <c r="B32664" s="90"/>
      <c r="C32664" s="90"/>
    </row>
    <row r="32665">
      <c r="A32665" s="101"/>
      <c r="B32665" s="90"/>
      <c r="C32665" s="90"/>
    </row>
    <row r="32666">
      <c r="A32666" s="101"/>
      <c r="B32666" s="90"/>
      <c r="C32666" s="90"/>
    </row>
    <row r="32667">
      <c r="A32667" s="101"/>
      <c r="B32667" s="90"/>
      <c r="C32667" s="90"/>
    </row>
    <row r="32668">
      <c r="A32668" s="101"/>
      <c r="B32668" s="90"/>
      <c r="C32668" s="90"/>
    </row>
    <row r="32669">
      <c r="A32669" s="101"/>
      <c r="B32669" s="90"/>
      <c r="C32669" s="90"/>
    </row>
    <row r="32670">
      <c r="A32670" s="101"/>
      <c r="B32670" s="90"/>
      <c r="C32670" s="90"/>
    </row>
    <row r="32671">
      <c r="A32671" s="101"/>
      <c r="B32671" s="90"/>
      <c r="C32671" s="90"/>
    </row>
    <row r="32672">
      <c r="A32672" s="101"/>
      <c r="B32672" s="90"/>
      <c r="C32672" s="90"/>
    </row>
    <row r="32673">
      <c r="A32673" s="101"/>
      <c r="B32673" s="90"/>
      <c r="C32673" s="90"/>
    </row>
    <row r="32674">
      <c r="A32674" s="101"/>
      <c r="B32674" s="90"/>
      <c r="C32674" s="90"/>
    </row>
    <row r="32675">
      <c r="A32675" s="101"/>
      <c r="B32675" s="90"/>
      <c r="C32675" s="90"/>
    </row>
    <row r="32676">
      <c r="A32676" s="101"/>
      <c r="B32676" s="90"/>
      <c r="C32676" s="90"/>
    </row>
    <row r="32677">
      <c r="A32677" s="101"/>
      <c r="B32677" s="90"/>
      <c r="C32677" s="90"/>
    </row>
    <row r="32678">
      <c r="A32678" s="101"/>
      <c r="B32678" s="90"/>
      <c r="C32678" s="90"/>
    </row>
    <row r="32679">
      <c r="A32679" s="101"/>
      <c r="B32679" s="90"/>
      <c r="C32679" s="90"/>
    </row>
    <row r="32680">
      <c r="A32680" s="101"/>
      <c r="B32680" s="90"/>
      <c r="C32680" s="90"/>
    </row>
    <row r="32681">
      <c r="A32681" s="101"/>
      <c r="B32681" s="90"/>
      <c r="C32681" s="90"/>
    </row>
    <row r="32682">
      <c r="A32682" s="101"/>
      <c r="B32682" s="90"/>
      <c r="C32682" s="90"/>
    </row>
    <row r="32683">
      <c r="A32683" s="101"/>
      <c r="B32683" s="90"/>
      <c r="C32683" s="90"/>
    </row>
    <row r="32684">
      <c r="A32684" s="101"/>
      <c r="B32684" s="90"/>
      <c r="C32684" s="90"/>
    </row>
    <row r="32685">
      <c r="A32685" s="101"/>
      <c r="B32685" s="90"/>
      <c r="C32685" s="90"/>
    </row>
    <row r="32686">
      <c r="A32686" s="101"/>
      <c r="B32686" s="90"/>
      <c r="C32686" s="90"/>
    </row>
    <row r="32687">
      <c r="A32687" s="101"/>
      <c r="B32687" s="90"/>
      <c r="C32687" s="90"/>
    </row>
    <row r="32688">
      <c r="A32688" s="101"/>
      <c r="B32688" s="90"/>
      <c r="C32688" s="90"/>
    </row>
    <row r="32689">
      <c r="A32689" s="101"/>
      <c r="B32689" s="90"/>
      <c r="C32689" s="90"/>
    </row>
    <row r="32690">
      <c r="A32690" s="101"/>
      <c r="B32690" s="90"/>
      <c r="C32690" s="90"/>
    </row>
    <row r="32691">
      <c r="A32691" s="101"/>
      <c r="B32691" s="90"/>
      <c r="C32691" s="90"/>
    </row>
    <row r="32692">
      <c r="A32692" s="101"/>
      <c r="B32692" s="90"/>
      <c r="C32692" s="90"/>
    </row>
    <row r="32693">
      <c r="A32693" s="101"/>
      <c r="B32693" s="90"/>
      <c r="C32693" s="90"/>
    </row>
    <row r="32694">
      <c r="A32694" s="101"/>
      <c r="B32694" s="90"/>
      <c r="C32694" s="90"/>
    </row>
    <row r="32695">
      <c r="A32695" s="101"/>
      <c r="B32695" s="90"/>
      <c r="C32695" s="90"/>
    </row>
    <row r="32696">
      <c r="A32696" s="101"/>
      <c r="B32696" s="90"/>
      <c r="C32696" s="90"/>
    </row>
    <row r="32697">
      <c r="A32697" s="101"/>
      <c r="B32697" s="90"/>
      <c r="C32697" s="90"/>
    </row>
    <row r="32698">
      <c r="A32698" s="101"/>
      <c r="B32698" s="90"/>
      <c r="C32698" s="90"/>
    </row>
    <row r="32699">
      <c r="A32699" s="101"/>
      <c r="B32699" s="90"/>
      <c r="C32699" s="90"/>
    </row>
    <row r="32700">
      <c r="A32700" s="101"/>
      <c r="B32700" s="90"/>
      <c r="C32700" s="90"/>
    </row>
    <row r="32701">
      <c r="A32701" s="101"/>
      <c r="B32701" s="90"/>
      <c r="C32701" s="90"/>
    </row>
    <row r="32702">
      <c r="A32702" s="101"/>
      <c r="B32702" s="90"/>
      <c r="C32702" s="90"/>
    </row>
    <row r="32703">
      <c r="A32703" s="101"/>
      <c r="B32703" s="90"/>
      <c r="C32703" s="90"/>
    </row>
    <row r="32704">
      <c r="A32704" s="101"/>
      <c r="B32704" s="90"/>
      <c r="C32704" s="90"/>
    </row>
    <row r="32705">
      <c r="A32705" s="101"/>
      <c r="B32705" s="90"/>
      <c r="C32705" s="90"/>
    </row>
    <row r="32706">
      <c r="A32706" s="101"/>
      <c r="B32706" s="90"/>
      <c r="C32706" s="90"/>
    </row>
    <row r="32707">
      <c r="A32707" s="101"/>
      <c r="B32707" s="90"/>
      <c r="C32707" s="90"/>
    </row>
    <row r="32708">
      <c r="A32708" s="101"/>
      <c r="B32708" s="90"/>
      <c r="C32708" s="90"/>
    </row>
    <row r="32709">
      <c r="A32709" s="101"/>
      <c r="B32709" s="90"/>
      <c r="C32709" s="90"/>
    </row>
    <row r="32710">
      <c r="A32710" s="101"/>
      <c r="B32710" s="90"/>
      <c r="C32710" s="90"/>
    </row>
    <row r="32711">
      <c r="A32711" s="101"/>
      <c r="B32711" s="90"/>
      <c r="C32711" s="90"/>
    </row>
    <row r="32712">
      <c r="A32712" s="101"/>
      <c r="B32712" s="90"/>
      <c r="C32712" s="90"/>
    </row>
    <row r="32713">
      <c r="A32713" s="101"/>
      <c r="B32713" s="90"/>
      <c r="C32713" s="90"/>
    </row>
    <row r="32714">
      <c r="A32714" s="101"/>
      <c r="B32714" s="90"/>
      <c r="C32714" s="90"/>
    </row>
    <row r="32715">
      <c r="A32715" s="101"/>
      <c r="B32715" s="90"/>
      <c r="C32715" s="90"/>
    </row>
    <row r="32716">
      <c r="A32716" s="101"/>
      <c r="B32716" s="90"/>
      <c r="C32716" s="90"/>
    </row>
    <row r="32717">
      <c r="A32717" s="101"/>
      <c r="B32717" s="90"/>
      <c r="C32717" s="90"/>
    </row>
    <row r="32718">
      <c r="A32718" s="101"/>
      <c r="B32718" s="90"/>
      <c r="C32718" s="90"/>
    </row>
    <row r="32719">
      <c r="A32719" s="101"/>
      <c r="B32719" s="90"/>
      <c r="C32719" s="90"/>
    </row>
    <row r="32720">
      <c r="A32720" s="101"/>
      <c r="B32720" s="90"/>
      <c r="C32720" s="90"/>
    </row>
    <row r="32721">
      <c r="A32721" s="101"/>
      <c r="B32721" s="90"/>
      <c r="C32721" s="90"/>
    </row>
    <row r="32722">
      <c r="A32722" s="101"/>
      <c r="B32722" s="90"/>
      <c r="C32722" s="90"/>
    </row>
    <row r="32723">
      <c r="A32723" s="101"/>
      <c r="B32723" s="90"/>
      <c r="C32723" s="90"/>
    </row>
    <row r="32724">
      <c r="A32724" s="101"/>
      <c r="B32724" s="90"/>
      <c r="C32724" s="90"/>
    </row>
    <row r="32725">
      <c r="A32725" s="101"/>
      <c r="B32725" s="90"/>
      <c r="C32725" s="90"/>
    </row>
    <row r="32726">
      <c r="A32726" s="101"/>
      <c r="B32726" s="90"/>
      <c r="C32726" s="90"/>
    </row>
    <row r="32727">
      <c r="A32727" s="101"/>
      <c r="B32727" s="90"/>
      <c r="C32727" s="90"/>
    </row>
    <row r="32728">
      <c r="A32728" s="101"/>
      <c r="B32728" s="90"/>
      <c r="C32728" s="90"/>
    </row>
    <row r="32729">
      <c r="A32729" s="101"/>
      <c r="B32729" s="90"/>
      <c r="C32729" s="90"/>
    </row>
    <row r="32730">
      <c r="A32730" s="101"/>
      <c r="B32730" s="90"/>
      <c r="C32730" s="90"/>
    </row>
    <row r="32731">
      <c r="A32731" s="101"/>
      <c r="B32731" s="90"/>
      <c r="C32731" s="90"/>
    </row>
    <row r="32732">
      <c r="A32732" s="101"/>
      <c r="B32732" s="90"/>
      <c r="C32732" s="90"/>
    </row>
    <row r="32733">
      <c r="A32733" s="101"/>
      <c r="B32733" s="90"/>
      <c r="C32733" s="90"/>
    </row>
    <row r="32734">
      <c r="A32734" s="101"/>
      <c r="B32734" s="90"/>
      <c r="C32734" s="90"/>
    </row>
    <row r="32735">
      <c r="A32735" s="101"/>
      <c r="B32735" s="90"/>
      <c r="C32735" s="90"/>
    </row>
    <row r="32736">
      <c r="A32736" s="101"/>
      <c r="B32736" s="90"/>
      <c r="C32736" s="90"/>
    </row>
    <row r="32737">
      <c r="A32737" s="101"/>
      <c r="B32737" s="90"/>
      <c r="C32737" s="90"/>
    </row>
    <row r="32738">
      <c r="A32738" s="101"/>
      <c r="B32738" s="90"/>
      <c r="C32738" s="90"/>
    </row>
    <row r="32739">
      <c r="A32739" s="101"/>
      <c r="B32739" s="90"/>
      <c r="C32739" s="90"/>
    </row>
    <row r="32740">
      <c r="A32740" s="101"/>
      <c r="B32740" s="90"/>
      <c r="C32740" s="90"/>
    </row>
    <row r="32741">
      <c r="A32741" s="101"/>
      <c r="B32741" s="90"/>
      <c r="C32741" s="90"/>
    </row>
    <row r="32742">
      <c r="A32742" s="101"/>
      <c r="B32742" s="90"/>
      <c r="C32742" s="90"/>
    </row>
    <row r="32743">
      <c r="A32743" s="101"/>
      <c r="B32743" s="90"/>
      <c r="C32743" s="90"/>
    </row>
    <row r="32744">
      <c r="A32744" s="101"/>
      <c r="B32744" s="90"/>
      <c r="C32744" s="90"/>
    </row>
    <row r="32745">
      <c r="A32745" s="101"/>
      <c r="B32745" s="90"/>
      <c r="C32745" s="90"/>
    </row>
    <row r="32746">
      <c r="A32746" s="101"/>
      <c r="B32746" s="90"/>
      <c r="C32746" s="90"/>
    </row>
    <row r="32747">
      <c r="A32747" s="101"/>
      <c r="B32747" s="90"/>
      <c r="C32747" s="90"/>
    </row>
    <row r="32748">
      <c r="A32748" s="101"/>
      <c r="B32748" s="90"/>
      <c r="C32748" s="90"/>
    </row>
    <row r="32749">
      <c r="A32749" s="101"/>
      <c r="B32749" s="90"/>
      <c r="C32749" s="90"/>
    </row>
    <row r="32750">
      <c r="A32750" s="101"/>
      <c r="B32750" s="90"/>
      <c r="C32750" s="90"/>
    </row>
    <row r="32751">
      <c r="A32751" s="101"/>
      <c r="B32751" s="90"/>
      <c r="C32751" s="90"/>
    </row>
    <row r="32752">
      <c r="A32752" s="101"/>
      <c r="B32752" s="90"/>
      <c r="C32752" s="90"/>
    </row>
    <row r="32753">
      <c r="A32753" s="101"/>
      <c r="B32753" s="90"/>
      <c r="C32753" s="90"/>
    </row>
    <row r="32754">
      <c r="A32754" s="101"/>
      <c r="B32754" s="90"/>
      <c r="C32754" s="90"/>
    </row>
    <row r="32755">
      <c r="A32755" s="101"/>
      <c r="B32755" s="90"/>
      <c r="C32755" s="90"/>
    </row>
    <row r="32756">
      <c r="A32756" s="101"/>
      <c r="B32756" s="90"/>
      <c r="C32756" s="90"/>
    </row>
    <row r="32757">
      <c r="A32757" s="101"/>
      <c r="B32757" s="90"/>
      <c r="C32757" s="90"/>
    </row>
    <row r="32758">
      <c r="A32758" s="101"/>
      <c r="B32758" s="90"/>
      <c r="C32758" s="90"/>
    </row>
    <row r="32759">
      <c r="A32759" s="101"/>
      <c r="B32759" s="90"/>
      <c r="C32759" s="90"/>
    </row>
    <row r="32760">
      <c r="A32760" s="101"/>
      <c r="B32760" s="90"/>
      <c r="C32760" s="90"/>
    </row>
    <row r="32761">
      <c r="A32761" s="101"/>
      <c r="B32761" s="90"/>
      <c r="C32761" s="90"/>
    </row>
    <row r="32762">
      <c r="A32762" s="101"/>
      <c r="B32762" s="90"/>
      <c r="C32762" s="90"/>
    </row>
    <row r="32763">
      <c r="A32763" s="101"/>
      <c r="B32763" s="90"/>
      <c r="C32763" s="90"/>
    </row>
    <row r="32764">
      <c r="A32764" s="101"/>
      <c r="B32764" s="90"/>
      <c r="C32764" s="90"/>
    </row>
    <row r="32765">
      <c r="A32765" s="101"/>
      <c r="B32765" s="90"/>
      <c r="C32765" s="90"/>
    </row>
    <row r="32766">
      <c r="A32766" s="101"/>
      <c r="B32766" s="90"/>
      <c r="C32766" s="90"/>
    </row>
    <row r="32767">
      <c r="A32767" s="101"/>
      <c r="B32767" s="90"/>
      <c r="C32767" s="90"/>
    </row>
    <row r="32768">
      <c r="A32768" s="101"/>
      <c r="B32768" s="90"/>
      <c r="C32768" s="90"/>
    </row>
    <row r="32769">
      <c r="A32769" s="101"/>
      <c r="B32769" s="90"/>
      <c r="C32769" s="90"/>
    </row>
    <row r="32770">
      <c r="A32770" s="101"/>
      <c r="B32770" s="90"/>
      <c r="C32770" s="90"/>
    </row>
    <row r="32771">
      <c r="A32771" s="101"/>
      <c r="B32771" s="90"/>
      <c r="C32771" s="90"/>
    </row>
    <row r="32772">
      <c r="A32772" s="101"/>
      <c r="B32772" s="90"/>
      <c r="C32772" s="90"/>
    </row>
    <row r="32773">
      <c r="A32773" s="101"/>
      <c r="B32773" s="90"/>
      <c r="C32773" s="90"/>
    </row>
    <row r="32774">
      <c r="A32774" s="101"/>
      <c r="B32774" s="90"/>
      <c r="C32774" s="90"/>
    </row>
    <row r="32775">
      <c r="A32775" s="101"/>
      <c r="B32775" s="90"/>
      <c r="C32775" s="90"/>
    </row>
    <row r="32776">
      <c r="A32776" s="101"/>
      <c r="B32776" s="90"/>
      <c r="C32776" s="90"/>
    </row>
    <row r="32777">
      <c r="A32777" s="101"/>
      <c r="B32777" s="90"/>
      <c r="C32777" s="90"/>
    </row>
    <row r="32778">
      <c r="A32778" s="101"/>
      <c r="B32778" s="90"/>
      <c r="C32778" s="90"/>
    </row>
    <row r="32779">
      <c r="A32779" s="101"/>
      <c r="B32779" s="90"/>
      <c r="C32779" s="90"/>
    </row>
    <row r="32780">
      <c r="A32780" s="101"/>
      <c r="B32780" s="90"/>
      <c r="C32780" s="90"/>
    </row>
    <row r="32781">
      <c r="A32781" s="101"/>
      <c r="B32781" s="90"/>
      <c r="C32781" s="90"/>
    </row>
    <row r="32782">
      <c r="A32782" s="101"/>
      <c r="B32782" s="90"/>
      <c r="C32782" s="90"/>
    </row>
    <row r="32783">
      <c r="A32783" s="101"/>
      <c r="B32783" s="90"/>
      <c r="C32783" s="90"/>
    </row>
    <row r="32784">
      <c r="A32784" s="101"/>
      <c r="B32784" s="90"/>
      <c r="C32784" s="90"/>
    </row>
    <row r="32785">
      <c r="A32785" s="101"/>
      <c r="B32785" s="90"/>
      <c r="C32785" s="90"/>
    </row>
    <row r="32786">
      <c r="A32786" s="101"/>
      <c r="B32786" s="90"/>
      <c r="C32786" s="90"/>
    </row>
    <row r="32787">
      <c r="A32787" s="101"/>
      <c r="B32787" s="90"/>
      <c r="C32787" s="90"/>
    </row>
    <row r="32788">
      <c r="A32788" s="101"/>
      <c r="B32788" s="90"/>
      <c r="C32788" s="90"/>
    </row>
    <row r="32789">
      <c r="A32789" s="101"/>
      <c r="B32789" s="90"/>
      <c r="C32789" s="90"/>
    </row>
    <row r="32790">
      <c r="A32790" s="101"/>
      <c r="B32790" s="90"/>
      <c r="C32790" s="90"/>
    </row>
    <row r="32791">
      <c r="A32791" s="101"/>
      <c r="B32791" s="90"/>
      <c r="C32791" s="90"/>
    </row>
    <row r="32792">
      <c r="A32792" s="101"/>
      <c r="B32792" s="90"/>
      <c r="C32792" s="90"/>
    </row>
    <row r="32793">
      <c r="A32793" s="101"/>
      <c r="B32793" s="90"/>
      <c r="C32793" s="90"/>
    </row>
    <row r="32794">
      <c r="A32794" s="101"/>
      <c r="B32794" s="90"/>
      <c r="C32794" s="90"/>
    </row>
    <row r="32795">
      <c r="A32795" s="101"/>
      <c r="B32795" s="90"/>
      <c r="C32795" s="90"/>
    </row>
    <row r="32796">
      <c r="A32796" s="101"/>
      <c r="B32796" s="90"/>
      <c r="C32796" s="90"/>
    </row>
    <row r="32797">
      <c r="A32797" s="101"/>
      <c r="B32797" s="90"/>
      <c r="C32797" s="90"/>
    </row>
    <row r="32798">
      <c r="A32798" s="101"/>
      <c r="B32798" s="90"/>
      <c r="C32798" s="90"/>
    </row>
    <row r="32799">
      <c r="A32799" s="101"/>
      <c r="B32799" s="90"/>
      <c r="C32799" s="90"/>
    </row>
    <row r="32800">
      <c r="A32800" s="101"/>
      <c r="B32800" s="90"/>
      <c r="C32800" s="90"/>
    </row>
    <row r="32801">
      <c r="A32801" s="101"/>
      <c r="B32801" s="90"/>
      <c r="C32801" s="90"/>
    </row>
    <row r="32802">
      <c r="A32802" s="101"/>
      <c r="B32802" s="90"/>
      <c r="C32802" s="90"/>
    </row>
    <row r="32803">
      <c r="A32803" s="101"/>
      <c r="B32803" s="90"/>
      <c r="C32803" s="90"/>
    </row>
    <row r="32804">
      <c r="A32804" s="101"/>
      <c r="B32804" s="90"/>
      <c r="C32804" s="90"/>
    </row>
    <row r="32805">
      <c r="A32805" s="101"/>
      <c r="B32805" s="90"/>
      <c r="C32805" s="90"/>
    </row>
    <row r="32806">
      <c r="A32806" s="101"/>
      <c r="B32806" s="90"/>
      <c r="C32806" s="90"/>
    </row>
    <row r="32807">
      <c r="A32807" s="101"/>
      <c r="B32807" s="90"/>
      <c r="C32807" s="90"/>
    </row>
    <row r="32808">
      <c r="A32808" s="101"/>
      <c r="B32808" s="90"/>
      <c r="C32808" s="90"/>
    </row>
    <row r="32809">
      <c r="A32809" s="101"/>
      <c r="B32809" s="90"/>
      <c r="C32809" s="90"/>
    </row>
    <row r="32810">
      <c r="A32810" s="101"/>
      <c r="B32810" s="90"/>
      <c r="C32810" s="90"/>
    </row>
    <row r="32811">
      <c r="A32811" s="101"/>
      <c r="B32811" s="90"/>
      <c r="C32811" s="90"/>
    </row>
    <row r="32812">
      <c r="A32812" s="101"/>
      <c r="B32812" s="90"/>
      <c r="C32812" s="90"/>
    </row>
    <row r="32813">
      <c r="A32813" s="101"/>
      <c r="B32813" s="90"/>
      <c r="C32813" s="90"/>
    </row>
    <row r="32814">
      <c r="A32814" s="101"/>
      <c r="B32814" s="90"/>
      <c r="C32814" s="90"/>
    </row>
    <row r="32815">
      <c r="A32815" s="101"/>
      <c r="B32815" s="90"/>
      <c r="C32815" s="90"/>
    </row>
    <row r="32816">
      <c r="A32816" s="101"/>
      <c r="B32816" s="90"/>
      <c r="C32816" s="90"/>
    </row>
    <row r="32817">
      <c r="A32817" s="101"/>
      <c r="B32817" s="90"/>
      <c r="C32817" s="90"/>
    </row>
    <row r="32818">
      <c r="A32818" s="101"/>
      <c r="B32818" s="90"/>
      <c r="C32818" s="90"/>
    </row>
    <row r="32819">
      <c r="A32819" s="101"/>
      <c r="B32819" s="90"/>
      <c r="C32819" s="90"/>
    </row>
    <row r="32820">
      <c r="A32820" s="101"/>
      <c r="B32820" s="90"/>
      <c r="C32820" s="90"/>
    </row>
    <row r="32821">
      <c r="A32821" s="101"/>
      <c r="B32821" s="90"/>
      <c r="C32821" s="90"/>
    </row>
    <row r="32822">
      <c r="A32822" s="101"/>
      <c r="B32822" s="90"/>
      <c r="C32822" s="90"/>
    </row>
    <row r="32823">
      <c r="A32823" s="101"/>
      <c r="B32823" s="90"/>
      <c r="C32823" s="90"/>
    </row>
    <row r="32824">
      <c r="A32824" s="101"/>
      <c r="B32824" s="90"/>
      <c r="C32824" s="90"/>
    </row>
    <row r="32825">
      <c r="A32825" s="101"/>
      <c r="B32825" s="90"/>
      <c r="C32825" s="90"/>
    </row>
    <row r="32826">
      <c r="A32826" s="101"/>
      <c r="B32826" s="90"/>
      <c r="C32826" s="90"/>
    </row>
    <row r="32827">
      <c r="A32827" s="101"/>
      <c r="B32827" s="90"/>
      <c r="C32827" s="90"/>
    </row>
    <row r="32828">
      <c r="A32828" s="101"/>
      <c r="B32828" s="90"/>
      <c r="C32828" s="90"/>
    </row>
    <row r="32829">
      <c r="A32829" s="101"/>
      <c r="B32829" s="90"/>
      <c r="C32829" s="90"/>
    </row>
    <row r="32830">
      <c r="A32830" s="101"/>
      <c r="B32830" s="90"/>
      <c r="C32830" s="90"/>
    </row>
    <row r="32831">
      <c r="A32831" s="101"/>
      <c r="B32831" s="90"/>
      <c r="C32831" s="90"/>
    </row>
    <row r="32832">
      <c r="A32832" s="101"/>
      <c r="B32832" s="90"/>
      <c r="C32832" s="90"/>
    </row>
    <row r="32833">
      <c r="A32833" s="101"/>
      <c r="B32833" s="90"/>
      <c r="C32833" s="90"/>
    </row>
    <row r="32834">
      <c r="A32834" s="101"/>
      <c r="B32834" s="90"/>
      <c r="C32834" s="90"/>
    </row>
    <row r="32835">
      <c r="A32835" s="101"/>
      <c r="B32835" s="90"/>
      <c r="C32835" s="90"/>
    </row>
    <row r="32836">
      <c r="A32836" s="101"/>
      <c r="B32836" s="90"/>
      <c r="C32836" s="90"/>
    </row>
    <row r="32837">
      <c r="A32837" s="101"/>
      <c r="B32837" s="90"/>
      <c r="C32837" s="90"/>
    </row>
    <row r="32838">
      <c r="A32838" s="101"/>
      <c r="B32838" s="90"/>
      <c r="C32838" s="90"/>
    </row>
    <row r="32839">
      <c r="A32839" s="101"/>
      <c r="B32839" s="90"/>
      <c r="C32839" s="90"/>
    </row>
    <row r="32840">
      <c r="A32840" s="101"/>
      <c r="B32840" s="90"/>
      <c r="C32840" s="90"/>
    </row>
    <row r="32841">
      <c r="A32841" s="101"/>
      <c r="B32841" s="90"/>
      <c r="C32841" s="90"/>
    </row>
    <row r="32842">
      <c r="A32842" s="101"/>
      <c r="B32842" s="90"/>
      <c r="C32842" s="90"/>
    </row>
    <row r="32843">
      <c r="A32843" s="101"/>
      <c r="B32843" s="90"/>
      <c r="C32843" s="90"/>
    </row>
    <row r="32844">
      <c r="A32844" s="101"/>
      <c r="B32844" s="90"/>
      <c r="C32844" s="90"/>
    </row>
    <row r="32845">
      <c r="A32845" s="101"/>
      <c r="B32845" s="90"/>
      <c r="C32845" s="90"/>
    </row>
    <row r="32846">
      <c r="A32846" s="101"/>
      <c r="B32846" s="90"/>
      <c r="C32846" s="90"/>
    </row>
    <row r="32847">
      <c r="A32847" s="101"/>
      <c r="B32847" s="90"/>
      <c r="C32847" s="90"/>
    </row>
    <row r="32848">
      <c r="A32848" s="101"/>
      <c r="B32848" s="90"/>
      <c r="C32848" s="90"/>
    </row>
    <row r="32849">
      <c r="A32849" s="101"/>
      <c r="B32849" s="90"/>
      <c r="C32849" s="90"/>
    </row>
    <row r="32850">
      <c r="A32850" s="101"/>
      <c r="B32850" s="90"/>
      <c r="C32850" s="90"/>
    </row>
    <row r="32851">
      <c r="A32851" s="101"/>
      <c r="B32851" s="90"/>
      <c r="C32851" s="90"/>
    </row>
    <row r="32852">
      <c r="A32852" s="101"/>
      <c r="B32852" s="90"/>
      <c r="C32852" s="90"/>
    </row>
    <row r="32853">
      <c r="A32853" s="101"/>
      <c r="B32853" s="90"/>
      <c r="C32853" s="90"/>
    </row>
    <row r="32854">
      <c r="A32854" s="101"/>
      <c r="B32854" s="90"/>
      <c r="C32854" s="90"/>
    </row>
    <row r="32855">
      <c r="A32855" s="101"/>
      <c r="B32855" s="90"/>
      <c r="C32855" s="90"/>
    </row>
    <row r="32856">
      <c r="A32856" s="101"/>
      <c r="B32856" s="90"/>
      <c r="C32856" s="90"/>
    </row>
    <row r="32857">
      <c r="A32857" s="101"/>
      <c r="B32857" s="90"/>
      <c r="C32857" s="90"/>
    </row>
    <row r="32858">
      <c r="A32858" s="101"/>
      <c r="B32858" s="90"/>
      <c r="C32858" s="90"/>
    </row>
    <row r="32859">
      <c r="A32859" s="101"/>
      <c r="B32859" s="90"/>
      <c r="C32859" s="90"/>
    </row>
    <row r="32860">
      <c r="A32860" s="101"/>
      <c r="B32860" s="90"/>
      <c r="C32860" s="90"/>
    </row>
    <row r="32861">
      <c r="A32861" s="101"/>
      <c r="B32861" s="90"/>
      <c r="C32861" s="90"/>
    </row>
    <row r="32862">
      <c r="A32862" s="101"/>
      <c r="B32862" s="90"/>
      <c r="C32862" s="90"/>
    </row>
    <row r="32863">
      <c r="A32863" s="101"/>
      <c r="B32863" s="90"/>
      <c r="C32863" s="90"/>
    </row>
    <row r="32864">
      <c r="A32864" s="101"/>
      <c r="B32864" s="90"/>
      <c r="C32864" s="90"/>
    </row>
    <row r="32865">
      <c r="A32865" s="101"/>
      <c r="B32865" s="90"/>
      <c r="C32865" s="90"/>
    </row>
    <row r="32866">
      <c r="A32866" s="101"/>
      <c r="B32866" s="90"/>
      <c r="C32866" s="90"/>
    </row>
    <row r="32867">
      <c r="A32867" s="101"/>
      <c r="B32867" s="90"/>
      <c r="C32867" s="90"/>
    </row>
    <row r="32868">
      <c r="A32868" s="101"/>
      <c r="B32868" s="90"/>
      <c r="C32868" s="90"/>
    </row>
    <row r="32869">
      <c r="A32869" s="101"/>
      <c r="B32869" s="90"/>
      <c r="C32869" s="90"/>
    </row>
    <row r="32870">
      <c r="A32870" s="101"/>
      <c r="B32870" s="90"/>
      <c r="C32870" s="90"/>
    </row>
    <row r="32871">
      <c r="A32871" s="101"/>
      <c r="B32871" s="90"/>
      <c r="C32871" s="90"/>
    </row>
    <row r="32872">
      <c r="A32872" s="101"/>
      <c r="B32872" s="90"/>
      <c r="C32872" s="90"/>
    </row>
    <row r="32873">
      <c r="A32873" s="101"/>
      <c r="B32873" s="90"/>
      <c r="C32873" s="90"/>
    </row>
    <row r="32874">
      <c r="A32874" s="101"/>
      <c r="B32874" s="90"/>
      <c r="C32874" s="90"/>
    </row>
    <row r="32875">
      <c r="A32875" s="101"/>
      <c r="B32875" s="90"/>
      <c r="C32875" s="90"/>
    </row>
    <row r="32876">
      <c r="A32876" s="101"/>
      <c r="B32876" s="90"/>
      <c r="C32876" s="90"/>
    </row>
    <row r="32877">
      <c r="A32877" s="101"/>
      <c r="B32877" s="90"/>
      <c r="C32877" s="90"/>
    </row>
    <row r="32878">
      <c r="A32878" s="101"/>
      <c r="B32878" s="90"/>
      <c r="C32878" s="90"/>
    </row>
    <row r="32879">
      <c r="A32879" s="101"/>
      <c r="B32879" s="90"/>
      <c r="C32879" s="90"/>
    </row>
    <row r="32880">
      <c r="A32880" s="101"/>
      <c r="B32880" s="90"/>
      <c r="C32880" s="90"/>
    </row>
    <row r="32881">
      <c r="A32881" s="101"/>
      <c r="B32881" s="90"/>
      <c r="C32881" s="90"/>
    </row>
    <row r="32882">
      <c r="A32882" s="101"/>
      <c r="B32882" s="90"/>
      <c r="C32882" s="90"/>
    </row>
    <row r="32883">
      <c r="A32883" s="101"/>
      <c r="B32883" s="90"/>
      <c r="C32883" s="90"/>
    </row>
    <row r="32884">
      <c r="A32884" s="101"/>
      <c r="B32884" s="90"/>
      <c r="C32884" s="90"/>
    </row>
    <row r="32885">
      <c r="A32885" s="101"/>
      <c r="B32885" s="90"/>
      <c r="C32885" s="90"/>
    </row>
    <row r="32886">
      <c r="A32886" s="101"/>
      <c r="B32886" s="90"/>
      <c r="C32886" s="90"/>
    </row>
    <row r="32887">
      <c r="A32887" s="101"/>
      <c r="B32887" s="90"/>
      <c r="C32887" s="90"/>
    </row>
    <row r="32888">
      <c r="A32888" s="101"/>
      <c r="B32888" s="90"/>
      <c r="C32888" s="90"/>
    </row>
    <row r="32889">
      <c r="A32889" s="101"/>
      <c r="B32889" s="90"/>
      <c r="C32889" s="90"/>
    </row>
    <row r="32890">
      <c r="A32890" s="101"/>
      <c r="B32890" s="90"/>
      <c r="C32890" s="90"/>
    </row>
    <row r="32891">
      <c r="A32891" s="101"/>
      <c r="B32891" s="90"/>
      <c r="C32891" s="90"/>
    </row>
    <row r="32892">
      <c r="A32892" s="101"/>
      <c r="B32892" s="90"/>
      <c r="C32892" s="90"/>
    </row>
    <row r="32893">
      <c r="A32893" s="101"/>
      <c r="B32893" s="90"/>
      <c r="C32893" s="90"/>
    </row>
    <row r="32894">
      <c r="A32894" s="101"/>
      <c r="B32894" s="90"/>
      <c r="C32894" s="90"/>
    </row>
    <row r="32895">
      <c r="A32895" s="101"/>
      <c r="B32895" s="90"/>
      <c r="C32895" s="90"/>
    </row>
    <row r="32896">
      <c r="A32896" s="101"/>
      <c r="B32896" s="90"/>
      <c r="C32896" s="90"/>
    </row>
    <row r="32897">
      <c r="A32897" s="101"/>
      <c r="B32897" s="90"/>
      <c r="C32897" s="90"/>
    </row>
    <row r="32898">
      <c r="A32898" s="101"/>
      <c r="B32898" s="90"/>
      <c r="C32898" s="90"/>
    </row>
    <row r="32899">
      <c r="A32899" s="101"/>
      <c r="B32899" s="90"/>
      <c r="C32899" s="90"/>
    </row>
    <row r="32900">
      <c r="A32900" s="101"/>
      <c r="B32900" s="90"/>
      <c r="C32900" s="90"/>
    </row>
    <row r="32901">
      <c r="A32901" s="101"/>
      <c r="B32901" s="90"/>
      <c r="C32901" s="90"/>
    </row>
    <row r="32902">
      <c r="A32902" s="101"/>
      <c r="B32902" s="90"/>
      <c r="C32902" s="90"/>
    </row>
    <row r="32903">
      <c r="A32903" s="101"/>
      <c r="B32903" s="90"/>
      <c r="C32903" s="90"/>
    </row>
    <row r="32904">
      <c r="A32904" s="101"/>
      <c r="B32904" s="90"/>
      <c r="C32904" s="90"/>
    </row>
    <row r="32905">
      <c r="A32905" s="101"/>
      <c r="B32905" s="90"/>
      <c r="C32905" s="90"/>
    </row>
    <row r="32906">
      <c r="A32906" s="101"/>
      <c r="B32906" s="90"/>
      <c r="C32906" s="90"/>
    </row>
    <row r="32907">
      <c r="A32907" s="101"/>
      <c r="B32907" s="90"/>
      <c r="C32907" s="90"/>
    </row>
    <row r="32908">
      <c r="A32908" s="101"/>
      <c r="B32908" s="90"/>
      <c r="C32908" s="90"/>
    </row>
    <row r="32909">
      <c r="A32909" s="101"/>
      <c r="B32909" s="90"/>
      <c r="C32909" s="90"/>
    </row>
    <row r="32910">
      <c r="A32910" s="101"/>
      <c r="B32910" s="90"/>
      <c r="C32910" s="90"/>
    </row>
    <row r="32911">
      <c r="A32911" s="101"/>
      <c r="B32911" s="90"/>
      <c r="C32911" s="90"/>
    </row>
    <row r="32912">
      <c r="A32912" s="101"/>
      <c r="B32912" s="90"/>
      <c r="C32912" s="90"/>
    </row>
    <row r="32913">
      <c r="A32913" s="101"/>
      <c r="B32913" s="90"/>
      <c r="C32913" s="90"/>
    </row>
    <row r="32914">
      <c r="A32914" s="101"/>
      <c r="B32914" s="90"/>
      <c r="C32914" s="90"/>
    </row>
    <row r="32915">
      <c r="A32915" s="101"/>
      <c r="B32915" s="90"/>
      <c r="C32915" s="90"/>
    </row>
    <row r="32916">
      <c r="A32916" s="101"/>
      <c r="B32916" s="90"/>
      <c r="C32916" s="90"/>
    </row>
    <row r="32917">
      <c r="A32917" s="101"/>
      <c r="B32917" s="90"/>
      <c r="C32917" s="90"/>
    </row>
    <row r="32918">
      <c r="A32918" s="101"/>
      <c r="B32918" s="90"/>
      <c r="C32918" s="90"/>
    </row>
    <row r="32919">
      <c r="A32919" s="101"/>
      <c r="B32919" s="90"/>
      <c r="C32919" s="90"/>
    </row>
    <row r="32920">
      <c r="A32920" s="101"/>
      <c r="B32920" s="90"/>
      <c r="C32920" s="90"/>
    </row>
    <row r="32921">
      <c r="A32921" s="101"/>
      <c r="B32921" s="90"/>
      <c r="C32921" s="90"/>
    </row>
    <row r="32922">
      <c r="A32922" s="101"/>
      <c r="B32922" s="90"/>
      <c r="C32922" s="90"/>
    </row>
    <row r="32923">
      <c r="A32923" s="101"/>
      <c r="B32923" s="90"/>
      <c r="C32923" s="90"/>
    </row>
    <row r="32924">
      <c r="A32924" s="101"/>
      <c r="B32924" s="90"/>
      <c r="C32924" s="90"/>
    </row>
    <row r="32925">
      <c r="A32925" s="101"/>
      <c r="B32925" s="90"/>
      <c r="C32925" s="90"/>
    </row>
    <row r="32926">
      <c r="A32926" s="101"/>
      <c r="B32926" s="90"/>
      <c r="C32926" s="90"/>
    </row>
    <row r="32927">
      <c r="A32927" s="101"/>
      <c r="B32927" s="90"/>
      <c r="C32927" s="90"/>
    </row>
    <row r="32928">
      <c r="A32928" s="101"/>
      <c r="B32928" s="90"/>
      <c r="C32928" s="90"/>
    </row>
    <row r="32929">
      <c r="A32929" s="101"/>
      <c r="B32929" s="90"/>
      <c r="C32929" s="90"/>
    </row>
    <row r="32930">
      <c r="A32930" s="101"/>
      <c r="B32930" s="90"/>
      <c r="C32930" s="90"/>
    </row>
    <row r="32931">
      <c r="A32931" s="101"/>
      <c r="B32931" s="90"/>
      <c r="C32931" s="90"/>
    </row>
    <row r="32932">
      <c r="A32932" s="101"/>
      <c r="B32932" s="90"/>
      <c r="C32932" s="90"/>
    </row>
    <row r="32933">
      <c r="A32933" s="101"/>
      <c r="B32933" s="90"/>
      <c r="C32933" s="90"/>
    </row>
    <row r="32934">
      <c r="A32934" s="101"/>
      <c r="B32934" s="90"/>
      <c r="C32934" s="90"/>
    </row>
    <row r="32935">
      <c r="A32935" s="101"/>
      <c r="B32935" s="90"/>
      <c r="C32935" s="90"/>
    </row>
    <row r="32936">
      <c r="A32936" s="101"/>
      <c r="B32936" s="90"/>
      <c r="C32936" s="90"/>
    </row>
    <row r="32937">
      <c r="A32937" s="101"/>
      <c r="B32937" s="90"/>
      <c r="C32937" s="90"/>
    </row>
    <row r="32938">
      <c r="A32938" s="101"/>
      <c r="B32938" s="90"/>
      <c r="C32938" s="90"/>
    </row>
    <row r="32939">
      <c r="A32939" s="101"/>
      <c r="B32939" s="90"/>
      <c r="C32939" s="90"/>
    </row>
    <row r="32940">
      <c r="A32940" s="101"/>
      <c r="B32940" s="90"/>
      <c r="C32940" s="90"/>
    </row>
    <row r="32941">
      <c r="A32941" s="101"/>
      <c r="B32941" s="90"/>
      <c r="C32941" s="90"/>
    </row>
    <row r="32942">
      <c r="A32942" s="101"/>
      <c r="B32942" s="90"/>
      <c r="C32942" s="90"/>
    </row>
    <row r="32943">
      <c r="A32943" s="101"/>
      <c r="B32943" s="90"/>
      <c r="C32943" s="90"/>
    </row>
    <row r="32944">
      <c r="A32944" s="101"/>
      <c r="B32944" s="90"/>
      <c r="C32944" s="90"/>
    </row>
    <row r="32945">
      <c r="A32945" s="101"/>
      <c r="B32945" s="90"/>
      <c r="C32945" s="90"/>
    </row>
    <row r="32946">
      <c r="A32946" s="101"/>
      <c r="B32946" s="90"/>
      <c r="C32946" s="90"/>
    </row>
    <row r="32947">
      <c r="A32947" s="101"/>
      <c r="B32947" s="90"/>
      <c r="C32947" s="90"/>
    </row>
    <row r="32948">
      <c r="A32948" s="101"/>
      <c r="B32948" s="90"/>
      <c r="C32948" s="90"/>
    </row>
    <row r="32949">
      <c r="A32949" s="101"/>
      <c r="B32949" s="90"/>
      <c r="C32949" s="90"/>
    </row>
    <row r="32950">
      <c r="A32950" s="101"/>
      <c r="B32950" s="90"/>
      <c r="C32950" s="90"/>
    </row>
    <row r="32951">
      <c r="A32951" s="101"/>
      <c r="B32951" s="90"/>
      <c r="C32951" s="90"/>
    </row>
    <row r="32952">
      <c r="A32952" s="101"/>
      <c r="B32952" s="90"/>
      <c r="C32952" s="90"/>
    </row>
    <row r="32953">
      <c r="A32953" s="101"/>
      <c r="B32953" s="90"/>
      <c r="C32953" s="90"/>
    </row>
    <row r="32954">
      <c r="A32954" s="101"/>
      <c r="B32954" s="90"/>
      <c r="C32954" s="90"/>
    </row>
    <row r="32955">
      <c r="A32955" s="101"/>
      <c r="B32955" s="90"/>
      <c r="C32955" s="90"/>
    </row>
    <row r="32956">
      <c r="A32956" s="101"/>
      <c r="B32956" s="90"/>
      <c r="C32956" s="90"/>
    </row>
    <row r="32957">
      <c r="A32957" s="101"/>
      <c r="B32957" s="90"/>
      <c r="C32957" s="90"/>
    </row>
    <row r="32958">
      <c r="A32958" s="101"/>
      <c r="B32958" s="90"/>
      <c r="C32958" s="90"/>
    </row>
    <row r="32959">
      <c r="A32959" s="101"/>
      <c r="B32959" s="90"/>
      <c r="C32959" s="90"/>
    </row>
    <row r="32960">
      <c r="A32960" s="101"/>
      <c r="B32960" s="90"/>
      <c r="C32960" s="90"/>
    </row>
    <row r="32961">
      <c r="A32961" s="101"/>
      <c r="B32961" s="90"/>
      <c r="C32961" s="90"/>
    </row>
    <row r="32962">
      <c r="A32962" s="101"/>
      <c r="B32962" s="90"/>
      <c r="C32962" s="90"/>
    </row>
    <row r="32963">
      <c r="A32963" s="101"/>
      <c r="B32963" s="90"/>
      <c r="C32963" s="90"/>
    </row>
    <row r="32964">
      <c r="A32964" s="101"/>
      <c r="B32964" s="90"/>
      <c r="C32964" s="90"/>
    </row>
    <row r="32965">
      <c r="A32965" s="101"/>
      <c r="B32965" s="90"/>
      <c r="C32965" s="90"/>
    </row>
    <row r="32966">
      <c r="A32966" s="101"/>
      <c r="B32966" s="90"/>
      <c r="C32966" s="90"/>
    </row>
    <row r="32967">
      <c r="A32967" s="101"/>
      <c r="B32967" s="90"/>
      <c r="C32967" s="90"/>
    </row>
    <row r="32968">
      <c r="A32968" s="101"/>
      <c r="B32968" s="90"/>
      <c r="C32968" s="90"/>
    </row>
    <row r="32969">
      <c r="A32969" s="101"/>
      <c r="B32969" s="90"/>
      <c r="C32969" s="90"/>
    </row>
    <row r="32970">
      <c r="A32970" s="101"/>
      <c r="B32970" s="90"/>
      <c r="C32970" s="90"/>
    </row>
    <row r="32971">
      <c r="A32971" s="101"/>
      <c r="B32971" s="90"/>
      <c r="C32971" s="90"/>
    </row>
    <row r="32972">
      <c r="A32972" s="101"/>
      <c r="B32972" s="90"/>
      <c r="C32972" s="90"/>
    </row>
    <row r="32973">
      <c r="A32973" s="101"/>
      <c r="B32973" s="90"/>
      <c r="C32973" s="90"/>
    </row>
    <row r="32974">
      <c r="A32974" s="101"/>
      <c r="B32974" s="90"/>
      <c r="C32974" s="90"/>
    </row>
    <row r="32975">
      <c r="A32975" s="101"/>
      <c r="B32975" s="90"/>
      <c r="C32975" s="90"/>
    </row>
    <row r="32976">
      <c r="A32976" s="101"/>
      <c r="B32976" s="90"/>
      <c r="C32976" s="90"/>
    </row>
    <row r="32977">
      <c r="A32977" s="101"/>
      <c r="B32977" s="90"/>
      <c r="C32977" s="90"/>
    </row>
    <row r="32978">
      <c r="A32978" s="101"/>
      <c r="B32978" s="90"/>
      <c r="C32978" s="90"/>
    </row>
    <row r="32979">
      <c r="A32979" s="101"/>
      <c r="B32979" s="90"/>
      <c r="C32979" s="90"/>
    </row>
    <row r="32980">
      <c r="A32980" s="101"/>
      <c r="B32980" s="90"/>
      <c r="C32980" s="90"/>
    </row>
    <row r="32981">
      <c r="A32981" s="101"/>
      <c r="B32981" s="90"/>
      <c r="C32981" s="90"/>
    </row>
    <row r="32982">
      <c r="A32982" s="101"/>
      <c r="B32982" s="90"/>
      <c r="C32982" s="90"/>
    </row>
    <row r="32983">
      <c r="A32983" s="101"/>
      <c r="B32983" s="90"/>
      <c r="C32983" s="90"/>
    </row>
    <row r="32984">
      <c r="A32984" s="101"/>
      <c r="B32984" s="90"/>
      <c r="C32984" s="90"/>
    </row>
    <row r="32985">
      <c r="A32985" s="101"/>
      <c r="B32985" s="90"/>
      <c r="C32985" s="90"/>
    </row>
    <row r="32986">
      <c r="A32986" s="101"/>
      <c r="B32986" s="90"/>
      <c r="C32986" s="90"/>
    </row>
    <row r="32987">
      <c r="A32987" s="101"/>
      <c r="B32987" s="90"/>
      <c r="C32987" s="90"/>
    </row>
    <row r="32988">
      <c r="A32988" s="101"/>
      <c r="B32988" s="90"/>
      <c r="C32988" s="90"/>
    </row>
    <row r="32989">
      <c r="A32989" s="101"/>
      <c r="B32989" s="90"/>
      <c r="C32989" s="90"/>
    </row>
    <row r="32990">
      <c r="A32990" s="101"/>
      <c r="B32990" s="90"/>
      <c r="C32990" s="90"/>
    </row>
    <row r="32991">
      <c r="A32991" s="101"/>
      <c r="B32991" s="90"/>
      <c r="C32991" s="90"/>
    </row>
    <row r="32992">
      <c r="A32992" s="101"/>
      <c r="B32992" s="90"/>
      <c r="C32992" s="90"/>
    </row>
    <row r="32993">
      <c r="A32993" s="101"/>
      <c r="B32993" s="90"/>
      <c r="C32993" s="90"/>
    </row>
    <row r="32994">
      <c r="A32994" s="101"/>
      <c r="B32994" s="90"/>
      <c r="C32994" s="90"/>
    </row>
    <row r="32995">
      <c r="A32995" s="101"/>
      <c r="B32995" s="90"/>
      <c r="C32995" s="90"/>
    </row>
    <row r="32996">
      <c r="A32996" s="101"/>
      <c r="B32996" s="90"/>
      <c r="C32996" s="90"/>
    </row>
    <row r="32997">
      <c r="A32997" s="101"/>
      <c r="B32997" s="90"/>
      <c r="C32997" s="90"/>
    </row>
    <row r="32998">
      <c r="A32998" s="101"/>
      <c r="B32998" s="90"/>
      <c r="C32998" s="90"/>
    </row>
    <row r="32999">
      <c r="A32999" s="101"/>
      <c r="B32999" s="90"/>
      <c r="C32999" s="90"/>
    </row>
    <row r="33000">
      <c r="A33000" s="101"/>
      <c r="B33000" s="90"/>
      <c r="C33000" s="90"/>
    </row>
    <row r="33001">
      <c r="A33001" s="101"/>
      <c r="B33001" s="90"/>
      <c r="C33001" s="90"/>
    </row>
    <row r="33002">
      <c r="A33002" s="101"/>
      <c r="B33002" s="90"/>
      <c r="C33002" s="90"/>
    </row>
    <row r="33003">
      <c r="A33003" s="101"/>
      <c r="B33003" s="90"/>
      <c r="C33003" s="90"/>
    </row>
    <row r="33004">
      <c r="A33004" s="101"/>
      <c r="B33004" s="90"/>
      <c r="C33004" s="90"/>
    </row>
    <row r="33005">
      <c r="A33005" s="101"/>
      <c r="B33005" s="90"/>
      <c r="C33005" s="90"/>
    </row>
    <row r="33006">
      <c r="A33006" s="101"/>
      <c r="B33006" s="90"/>
      <c r="C33006" s="90"/>
    </row>
    <row r="33007">
      <c r="A33007" s="101"/>
      <c r="B33007" s="90"/>
      <c r="C33007" s="90"/>
    </row>
    <row r="33008">
      <c r="A33008" s="101"/>
      <c r="B33008" s="90"/>
      <c r="C33008" s="90"/>
    </row>
    <row r="33009">
      <c r="A33009" s="101"/>
      <c r="B33009" s="90"/>
      <c r="C33009" s="90"/>
    </row>
    <row r="33010">
      <c r="A33010" s="101"/>
      <c r="B33010" s="90"/>
      <c r="C33010" s="90"/>
    </row>
    <row r="33011">
      <c r="A33011" s="101"/>
      <c r="B33011" s="90"/>
      <c r="C33011" s="90"/>
    </row>
    <row r="33012">
      <c r="A33012" s="101"/>
      <c r="B33012" s="90"/>
      <c r="C33012" s="90"/>
    </row>
    <row r="33013">
      <c r="A33013" s="101"/>
      <c r="B33013" s="90"/>
      <c r="C33013" s="90"/>
    </row>
    <row r="33014">
      <c r="A33014" s="101"/>
      <c r="B33014" s="90"/>
      <c r="C33014" s="90"/>
    </row>
    <row r="33015">
      <c r="A33015" s="101"/>
      <c r="B33015" s="90"/>
      <c r="C33015" s="90"/>
    </row>
    <row r="33016">
      <c r="A33016" s="101"/>
      <c r="B33016" s="90"/>
      <c r="C33016" s="90"/>
    </row>
    <row r="33017">
      <c r="A33017" s="101"/>
      <c r="B33017" s="90"/>
      <c r="C33017" s="90"/>
    </row>
    <row r="33018">
      <c r="A33018" s="101"/>
      <c r="B33018" s="90"/>
      <c r="C33018" s="90"/>
    </row>
    <row r="33019">
      <c r="A33019" s="101"/>
      <c r="B33019" s="90"/>
      <c r="C33019" s="90"/>
    </row>
    <row r="33020">
      <c r="A33020" s="101"/>
      <c r="B33020" s="90"/>
      <c r="C33020" s="90"/>
    </row>
    <row r="33021">
      <c r="A33021" s="101"/>
      <c r="B33021" s="90"/>
      <c r="C33021" s="90"/>
    </row>
    <row r="33022">
      <c r="A33022" s="101"/>
      <c r="B33022" s="90"/>
      <c r="C33022" s="90"/>
    </row>
    <row r="33023">
      <c r="A33023" s="101"/>
      <c r="B33023" s="90"/>
      <c r="C33023" s="90"/>
    </row>
    <row r="33024">
      <c r="A33024" s="101"/>
      <c r="B33024" s="90"/>
      <c r="C33024" s="90"/>
    </row>
    <row r="33025">
      <c r="A33025" s="101"/>
      <c r="B33025" s="90"/>
      <c r="C33025" s="90"/>
    </row>
    <row r="33026">
      <c r="A33026" s="101"/>
      <c r="B33026" s="90"/>
      <c r="C33026" s="90"/>
    </row>
    <row r="33027">
      <c r="A33027" s="101"/>
      <c r="B33027" s="90"/>
      <c r="C33027" s="90"/>
    </row>
    <row r="33028">
      <c r="A33028" s="101"/>
      <c r="B33028" s="90"/>
      <c r="C33028" s="90"/>
    </row>
    <row r="33029">
      <c r="A33029" s="101"/>
      <c r="B33029" s="90"/>
      <c r="C33029" s="90"/>
    </row>
    <row r="33030">
      <c r="A33030" s="101"/>
      <c r="B33030" s="90"/>
      <c r="C33030" s="90"/>
    </row>
    <row r="33031">
      <c r="A33031" s="101"/>
      <c r="B33031" s="90"/>
      <c r="C33031" s="90"/>
    </row>
    <row r="33032">
      <c r="A33032" s="101"/>
      <c r="B33032" s="90"/>
      <c r="C33032" s="90"/>
    </row>
    <row r="33033">
      <c r="A33033" s="101"/>
      <c r="B33033" s="90"/>
      <c r="C33033" s="90"/>
    </row>
    <row r="33034">
      <c r="A33034" s="101"/>
      <c r="B33034" s="90"/>
      <c r="C33034" s="90"/>
    </row>
    <row r="33035">
      <c r="A33035" s="101"/>
      <c r="B33035" s="90"/>
      <c r="C33035" s="90"/>
    </row>
    <row r="33036">
      <c r="A33036" s="101"/>
      <c r="B33036" s="90"/>
      <c r="C33036" s="90"/>
    </row>
    <row r="33037">
      <c r="A33037" s="101"/>
      <c r="B33037" s="90"/>
      <c r="C33037" s="90"/>
    </row>
    <row r="33038">
      <c r="A33038" s="101"/>
      <c r="B33038" s="90"/>
      <c r="C33038" s="90"/>
    </row>
    <row r="33039">
      <c r="A33039" s="101"/>
      <c r="B33039" s="90"/>
      <c r="C33039" s="90"/>
    </row>
    <row r="33040">
      <c r="A33040" s="101"/>
      <c r="B33040" s="90"/>
      <c r="C33040" s="90"/>
    </row>
    <row r="33041">
      <c r="A33041" s="101"/>
      <c r="B33041" s="90"/>
      <c r="C33041" s="90"/>
    </row>
    <row r="33042">
      <c r="A33042" s="101"/>
      <c r="B33042" s="90"/>
      <c r="C33042" s="90"/>
    </row>
    <row r="33043">
      <c r="A33043" s="101"/>
      <c r="B33043" s="90"/>
      <c r="C33043" s="90"/>
    </row>
    <row r="33044">
      <c r="A33044" s="101"/>
      <c r="B33044" s="90"/>
      <c r="C33044" s="90"/>
    </row>
    <row r="33045">
      <c r="A33045" s="101"/>
      <c r="B33045" s="90"/>
      <c r="C33045" s="90"/>
    </row>
    <row r="33046">
      <c r="A33046" s="101"/>
      <c r="B33046" s="90"/>
      <c r="C33046" s="90"/>
    </row>
    <row r="33047">
      <c r="A33047" s="101"/>
      <c r="B33047" s="90"/>
      <c r="C33047" s="90"/>
    </row>
    <row r="33048">
      <c r="A33048" s="101"/>
      <c r="B33048" s="90"/>
      <c r="C33048" s="90"/>
    </row>
    <row r="33049">
      <c r="A33049" s="101"/>
      <c r="B33049" s="90"/>
      <c r="C33049" s="90"/>
    </row>
    <row r="33050">
      <c r="A33050" s="101"/>
      <c r="B33050" s="90"/>
      <c r="C33050" s="90"/>
    </row>
    <row r="33051">
      <c r="A33051" s="101"/>
      <c r="B33051" s="90"/>
      <c r="C33051" s="90"/>
    </row>
    <row r="33052">
      <c r="A33052" s="101"/>
      <c r="B33052" s="90"/>
      <c r="C33052" s="90"/>
    </row>
    <row r="33053">
      <c r="A33053" s="101"/>
      <c r="B33053" s="90"/>
      <c r="C33053" s="90"/>
    </row>
    <row r="33054">
      <c r="A33054" s="101"/>
      <c r="B33054" s="90"/>
      <c r="C33054" s="90"/>
    </row>
    <row r="33055">
      <c r="A33055" s="101"/>
      <c r="B33055" s="90"/>
      <c r="C33055" s="90"/>
    </row>
    <row r="33056">
      <c r="A33056" s="101"/>
      <c r="B33056" s="90"/>
      <c r="C33056" s="90"/>
    </row>
    <row r="33057">
      <c r="A33057" s="101"/>
      <c r="B33057" s="90"/>
      <c r="C33057" s="90"/>
    </row>
    <row r="33058">
      <c r="A33058" s="101"/>
      <c r="B33058" s="90"/>
      <c r="C33058" s="90"/>
    </row>
    <row r="33059">
      <c r="A33059" s="101"/>
      <c r="B33059" s="90"/>
      <c r="C33059" s="90"/>
    </row>
    <row r="33060">
      <c r="A33060" s="101"/>
      <c r="B33060" s="90"/>
      <c r="C33060" s="90"/>
    </row>
    <row r="33061">
      <c r="A33061" s="101"/>
      <c r="B33061" s="90"/>
      <c r="C33061" s="90"/>
    </row>
    <row r="33062">
      <c r="A33062" s="101"/>
      <c r="B33062" s="90"/>
      <c r="C33062" s="90"/>
    </row>
    <row r="33063">
      <c r="A33063" s="101"/>
      <c r="B33063" s="90"/>
      <c r="C33063" s="90"/>
    </row>
    <row r="33064">
      <c r="A33064" s="101"/>
      <c r="B33064" s="90"/>
      <c r="C33064" s="90"/>
    </row>
    <row r="33065">
      <c r="A33065" s="101"/>
      <c r="B33065" s="90"/>
      <c r="C33065" s="90"/>
    </row>
    <row r="33066">
      <c r="A33066" s="101"/>
      <c r="B33066" s="90"/>
      <c r="C33066" s="90"/>
    </row>
    <row r="33067">
      <c r="A33067" s="101"/>
      <c r="B33067" s="90"/>
      <c r="C33067" s="90"/>
    </row>
    <row r="33068">
      <c r="A33068" s="101"/>
      <c r="B33068" s="90"/>
      <c r="C33068" s="90"/>
    </row>
    <row r="33069">
      <c r="A33069" s="101"/>
      <c r="B33069" s="90"/>
      <c r="C33069" s="90"/>
    </row>
    <row r="33070">
      <c r="A33070" s="101"/>
      <c r="B33070" s="90"/>
      <c r="C33070" s="90"/>
    </row>
    <row r="33071">
      <c r="A33071" s="101"/>
      <c r="B33071" s="90"/>
      <c r="C33071" s="90"/>
    </row>
    <row r="33072">
      <c r="A33072" s="101"/>
      <c r="B33072" s="90"/>
      <c r="C33072" s="90"/>
    </row>
    <row r="33073">
      <c r="A33073" s="101"/>
      <c r="B33073" s="90"/>
      <c r="C33073" s="90"/>
    </row>
    <row r="33074">
      <c r="A33074" s="101"/>
      <c r="B33074" s="90"/>
      <c r="C33074" s="90"/>
    </row>
    <row r="33075">
      <c r="A33075" s="101"/>
      <c r="B33075" s="90"/>
      <c r="C33075" s="90"/>
    </row>
    <row r="33076">
      <c r="A33076" s="101"/>
      <c r="B33076" s="90"/>
      <c r="C33076" s="90"/>
    </row>
    <row r="33077">
      <c r="A33077" s="101"/>
      <c r="B33077" s="90"/>
      <c r="C33077" s="90"/>
    </row>
    <row r="33078">
      <c r="A33078" s="101"/>
      <c r="B33078" s="90"/>
      <c r="C33078" s="90"/>
    </row>
    <row r="33079">
      <c r="A33079" s="101"/>
      <c r="B33079" s="90"/>
      <c r="C33079" s="90"/>
    </row>
    <row r="33080">
      <c r="A33080" s="101"/>
      <c r="B33080" s="90"/>
      <c r="C33080" s="90"/>
    </row>
    <row r="33081">
      <c r="A33081" s="101"/>
      <c r="B33081" s="90"/>
      <c r="C33081" s="90"/>
    </row>
    <row r="33082">
      <c r="A33082" s="101"/>
      <c r="B33082" s="90"/>
      <c r="C33082" s="90"/>
    </row>
    <row r="33083">
      <c r="A33083" s="101"/>
      <c r="B33083" s="90"/>
      <c r="C33083" s="90"/>
    </row>
    <row r="33084">
      <c r="A33084" s="101"/>
      <c r="B33084" s="90"/>
      <c r="C33084" s="90"/>
    </row>
    <row r="33085">
      <c r="A33085" s="101"/>
      <c r="B33085" s="90"/>
      <c r="C33085" s="90"/>
    </row>
    <row r="33086">
      <c r="A33086" s="101"/>
      <c r="B33086" s="90"/>
      <c r="C33086" s="90"/>
    </row>
    <row r="33087">
      <c r="A33087" s="101"/>
      <c r="B33087" s="90"/>
      <c r="C33087" s="90"/>
    </row>
    <row r="33088">
      <c r="A33088" s="101"/>
      <c r="B33088" s="90"/>
      <c r="C33088" s="90"/>
    </row>
    <row r="33089">
      <c r="A33089" s="101"/>
      <c r="B33089" s="90"/>
      <c r="C33089" s="90"/>
    </row>
    <row r="33090">
      <c r="A33090" s="101"/>
      <c r="B33090" s="90"/>
      <c r="C33090" s="90"/>
    </row>
    <row r="33091">
      <c r="A33091" s="101"/>
      <c r="B33091" s="90"/>
      <c r="C33091" s="90"/>
    </row>
    <row r="33092">
      <c r="A33092" s="101"/>
      <c r="B33092" s="90"/>
      <c r="C33092" s="90"/>
    </row>
    <row r="33093">
      <c r="A33093" s="101"/>
      <c r="B33093" s="90"/>
      <c r="C33093" s="90"/>
    </row>
    <row r="33094">
      <c r="A33094" s="101"/>
      <c r="B33094" s="90"/>
      <c r="C33094" s="90"/>
    </row>
    <row r="33095">
      <c r="A33095" s="101"/>
      <c r="B33095" s="90"/>
      <c r="C33095" s="90"/>
    </row>
    <row r="33096">
      <c r="A33096" s="101"/>
      <c r="B33096" s="90"/>
      <c r="C33096" s="90"/>
    </row>
    <row r="33097">
      <c r="A33097" s="101"/>
      <c r="B33097" s="90"/>
      <c r="C33097" s="90"/>
    </row>
    <row r="33098">
      <c r="A33098" s="101"/>
      <c r="B33098" s="90"/>
      <c r="C33098" s="90"/>
    </row>
    <row r="33099">
      <c r="A33099" s="101"/>
      <c r="B33099" s="90"/>
      <c r="C33099" s="90"/>
    </row>
    <row r="33100">
      <c r="A33100" s="101"/>
      <c r="B33100" s="90"/>
      <c r="C33100" s="90"/>
    </row>
    <row r="33101">
      <c r="A33101" s="101"/>
      <c r="B33101" s="90"/>
      <c r="C33101" s="90"/>
    </row>
    <row r="33102">
      <c r="A33102" s="101"/>
      <c r="B33102" s="90"/>
      <c r="C33102" s="90"/>
    </row>
    <row r="33103">
      <c r="A33103" s="101"/>
      <c r="B33103" s="90"/>
      <c r="C33103" s="90"/>
    </row>
    <row r="33104">
      <c r="A33104" s="101"/>
      <c r="B33104" s="90"/>
      <c r="C33104" s="90"/>
    </row>
    <row r="33105">
      <c r="A33105" s="101"/>
      <c r="B33105" s="90"/>
      <c r="C33105" s="90"/>
    </row>
    <row r="33106">
      <c r="A33106" s="101"/>
      <c r="B33106" s="90"/>
      <c r="C33106" s="90"/>
    </row>
    <row r="33107">
      <c r="A33107" s="101"/>
      <c r="B33107" s="90"/>
      <c r="C33107" s="90"/>
    </row>
    <row r="33108">
      <c r="A33108" s="101"/>
      <c r="B33108" s="90"/>
      <c r="C33108" s="90"/>
    </row>
    <row r="33109">
      <c r="A33109" s="101"/>
      <c r="B33109" s="90"/>
      <c r="C33109" s="90"/>
    </row>
    <row r="33110">
      <c r="A33110" s="101"/>
      <c r="B33110" s="90"/>
      <c r="C33110" s="90"/>
    </row>
    <row r="33111">
      <c r="A33111" s="101"/>
      <c r="B33111" s="90"/>
      <c r="C33111" s="90"/>
    </row>
    <row r="33112">
      <c r="A33112" s="101"/>
      <c r="B33112" s="90"/>
      <c r="C33112" s="90"/>
    </row>
    <row r="33113">
      <c r="A33113" s="101"/>
      <c r="B33113" s="90"/>
      <c r="C33113" s="90"/>
    </row>
    <row r="33114">
      <c r="A33114" s="101"/>
      <c r="B33114" s="90"/>
      <c r="C33114" s="90"/>
    </row>
    <row r="33115">
      <c r="A33115" s="101"/>
      <c r="B33115" s="90"/>
      <c r="C33115" s="90"/>
    </row>
    <row r="33116">
      <c r="A33116" s="101"/>
      <c r="B33116" s="90"/>
      <c r="C33116" s="90"/>
    </row>
    <row r="33117">
      <c r="A33117" s="101"/>
      <c r="B33117" s="90"/>
      <c r="C33117" s="90"/>
    </row>
    <row r="33118">
      <c r="A33118" s="101"/>
      <c r="B33118" s="90"/>
      <c r="C33118" s="90"/>
    </row>
    <row r="33119">
      <c r="A33119" s="101"/>
      <c r="B33119" s="90"/>
      <c r="C33119" s="90"/>
    </row>
    <row r="33120">
      <c r="A33120" s="101"/>
      <c r="B33120" s="90"/>
      <c r="C33120" s="90"/>
    </row>
    <row r="33121">
      <c r="A33121" s="101"/>
      <c r="B33121" s="90"/>
      <c r="C33121" s="90"/>
    </row>
    <row r="33122">
      <c r="A33122" s="101"/>
      <c r="B33122" s="90"/>
      <c r="C33122" s="90"/>
    </row>
    <row r="33123">
      <c r="A33123" s="101"/>
      <c r="B33123" s="90"/>
      <c r="C33123" s="90"/>
    </row>
    <row r="33124">
      <c r="A33124" s="101"/>
      <c r="B33124" s="90"/>
      <c r="C33124" s="90"/>
    </row>
    <row r="33125">
      <c r="A33125" s="101"/>
      <c r="B33125" s="90"/>
      <c r="C33125" s="90"/>
    </row>
    <row r="33126">
      <c r="A33126" s="101"/>
      <c r="B33126" s="90"/>
      <c r="C33126" s="90"/>
    </row>
    <row r="33127">
      <c r="A33127" s="101"/>
      <c r="B33127" s="90"/>
      <c r="C33127" s="90"/>
    </row>
    <row r="33128">
      <c r="A33128" s="101"/>
      <c r="B33128" s="90"/>
      <c r="C33128" s="90"/>
    </row>
    <row r="33129">
      <c r="A33129" s="101"/>
      <c r="B33129" s="90"/>
      <c r="C33129" s="90"/>
    </row>
    <row r="33130">
      <c r="A33130" s="101"/>
      <c r="B33130" s="90"/>
      <c r="C33130" s="90"/>
    </row>
    <row r="33131">
      <c r="A33131" s="101"/>
      <c r="B33131" s="90"/>
      <c r="C33131" s="90"/>
    </row>
    <row r="33132">
      <c r="A33132" s="101"/>
      <c r="B33132" s="90"/>
      <c r="C33132" s="90"/>
    </row>
    <row r="33133">
      <c r="A33133" s="101"/>
      <c r="B33133" s="90"/>
      <c r="C33133" s="90"/>
    </row>
    <row r="33134">
      <c r="A33134" s="101"/>
      <c r="B33134" s="90"/>
      <c r="C33134" s="90"/>
    </row>
    <row r="33135">
      <c r="A33135" s="101"/>
      <c r="B33135" s="90"/>
      <c r="C33135" s="90"/>
    </row>
    <row r="33136">
      <c r="A33136" s="101"/>
      <c r="B33136" s="90"/>
      <c r="C33136" s="90"/>
    </row>
    <row r="33137">
      <c r="A33137" s="101"/>
      <c r="B33137" s="90"/>
      <c r="C33137" s="90"/>
    </row>
    <row r="33138">
      <c r="A33138" s="101"/>
      <c r="B33138" s="90"/>
      <c r="C33138" s="90"/>
    </row>
    <row r="33139">
      <c r="A33139" s="101"/>
      <c r="B33139" s="90"/>
      <c r="C33139" s="90"/>
    </row>
    <row r="33140">
      <c r="A33140" s="101"/>
      <c r="B33140" s="90"/>
      <c r="C33140" s="90"/>
    </row>
    <row r="33141">
      <c r="A33141" s="101"/>
      <c r="B33141" s="90"/>
      <c r="C33141" s="90"/>
    </row>
    <row r="33142">
      <c r="A33142" s="101"/>
      <c r="B33142" s="90"/>
      <c r="C33142" s="90"/>
    </row>
    <row r="33143">
      <c r="A33143" s="101"/>
      <c r="B33143" s="90"/>
      <c r="C33143" s="90"/>
    </row>
    <row r="33144">
      <c r="A33144" s="101"/>
      <c r="B33144" s="90"/>
      <c r="C33144" s="90"/>
    </row>
    <row r="33145">
      <c r="A33145" s="101"/>
      <c r="B33145" s="90"/>
      <c r="C33145" s="90"/>
    </row>
    <row r="33146">
      <c r="A33146" s="101"/>
      <c r="B33146" s="90"/>
      <c r="C33146" s="90"/>
    </row>
    <row r="33147">
      <c r="A33147" s="101"/>
      <c r="B33147" s="90"/>
      <c r="C33147" s="90"/>
    </row>
    <row r="33148">
      <c r="A33148" s="101"/>
      <c r="B33148" s="90"/>
      <c r="C33148" s="90"/>
    </row>
    <row r="33149">
      <c r="A33149" s="101"/>
      <c r="B33149" s="90"/>
      <c r="C33149" s="90"/>
    </row>
    <row r="33150">
      <c r="A33150" s="101"/>
      <c r="B33150" s="90"/>
      <c r="C33150" s="90"/>
    </row>
    <row r="33151">
      <c r="A33151" s="101"/>
      <c r="B33151" s="90"/>
      <c r="C33151" s="90"/>
    </row>
    <row r="33152">
      <c r="A33152" s="101"/>
      <c r="B33152" s="90"/>
      <c r="C33152" s="90"/>
    </row>
    <row r="33153">
      <c r="A33153" s="101"/>
      <c r="B33153" s="90"/>
      <c r="C33153" s="90"/>
    </row>
    <row r="33154">
      <c r="A33154" s="101"/>
      <c r="B33154" s="90"/>
      <c r="C33154" s="90"/>
    </row>
    <row r="33155">
      <c r="A33155" s="101"/>
      <c r="B33155" s="90"/>
      <c r="C33155" s="90"/>
    </row>
    <row r="33156">
      <c r="A33156" s="101"/>
      <c r="B33156" s="90"/>
      <c r="C33156" s="90"/>
    </row>
    <row r="33157">
      <c r="A33157" s="101"/>
      <c r="B33157" s="90"/>
      <c r="C33157" s="90"/>
    </row>
    <row r="33158">
      <c r="A33158" s="101"/>
      <c r="B33158" s="90"/>
      <c r="C33158" s="90"/>
    </row>
    <row r="33159">
      <c r="A33159" s="101"/>
      <c r="B33159" s="90"/>
      <c r="C33159" s="90"/>
    </row>
    <row r="33160">
      <c r="A33160" s="101"/>
      <c r="B33160" s="90"/>
      <c r="C33160" s="90"/>
    </row>
    <row r="33161">
      <c r="A33161" s="101"/>
      <c r="B33161" s="90"/>
      <c r="C33161" s="90"/>
    </row>
    <row r="33162">
      <c r="A33162" s="101"/>
      <c r="B33162" s="90"/>
      <c r="C33162" s="90"/>
    </row>
    <row r="33163">
      <c r="A33163" s="101"/>
      <c r="B33163" s="90"/>
      <c r="C33163" s="90"/>
    </row>
    <row r="33164">
      <c r="A33164" s="101"/>
      <c r="B33164" s="90"/>
      <c r="C33164" s="90"/>
    </row>
    <row r="33165">
      <c r="A33165" s="101"/>
      <c r="B33165" s="90"/>
      <c r="C33165" s="90"/>
    </row>
    <row r="33166">
      <c r="A33166" s="101"/>
      <c r="B33166" s="90"/>
      <c r="C33166" s="90"/>
    </row>
    <row r="33167">
      <c r="A33167" s="101"/>
      <c r="B33167" s="90"/>
      <c r="C33167" s="90"/>
    </row>
    <row r="33168">
      <c r="A33168" s="101"/>
      <c r="B33168" s="90"/>
      <c r="C33168" s="90"/>
    </row>
    <row r="33169">
      <c r="A33169" s="101"/>
      <c r="B33169" s="90"/>
      <c r="C33169" s="90"/>
    </row>
    <row r="33170">
      <c r="A33170" s="101"/>
      <c r="B33170" s="90"/>
      <c r="C33170" s="90"/>
    </row>
    <row r="33171">
      <c r="A33171" s="101"/>
      <c r="B33171" s="90"/>
      <c r="C33171" s="90"/>
    </row>
    <row r="33172">
      <c r="A33172" s="101"/>
      <c r="B33172" s="90"/>
      <c r="C33172" s="90"/>
    </row>
    <row r="33173">
      <c r="A33173" s="101"/>
      <c r="B33173" s="90"/>
      <c r="C33173" s="90"/>
    </row>
    <row r="33174">
      <c r="A33174" s="101"/>
      <c r="B33174" s="90"/>
      <c r="C33174" s="90"/>
    </row>
    <row r="33175">
      <c r="A33175" s="101"/>
      <c r="B33175" s="90"/>
      <c r="C33175" s="90"/>
    </row>
    <row r="33176">
      <c r="A33176" s="101"/>
      <c r="B33176" s="90"/>
      <c r="C33176" s="90"/>
    </row>
    <row r="33177">
      <c r="A33177" s="101"/>
      <c r="B33177" s="90"/>
      <c r="C33177" s="90"/>
    </row>
    <row r="33178">
      <c r="A33178" s="101"/>
      <c r="B33178" s="90"/>
      <c r="C33178" s="90"/>
    </row>
    <row r="33179">
      <c r="A33179" s="101"/>
      <c r="B33179" s="90"/>
      <c r="C33179" s="90"/>
    </row>
    <row r="33180">
      <c r="A33180" s="101"/>
      <c r="B33180" s="90"/>
      <c r="C33180" s="90"/>
    </row>
    <row r="33181">
      <c r="A33181" s="101"/>
      <c r="B33181" s="90"/>
      <c r="C33181" s="90"/>
    </row>
    <row r="33182">
      <c r="A33182" s="101"/>
      <c r="B33182" s="90"/>
      <c r="C33182" s="90"/>
    </row>
    <row r="33183">
      <c r="A33183" s="101"/>
      <c r="B33183" s="90"/>
      <c r="C33183" s="90"/>
    </row>
    <row r="33184">
      <c r="A33184" s="101"/>
      <c r="B33184" s="90"/>
      <c r="C33184" s="90"/>
    </row>
    <row r="33185">
      <c r="A33185" s="101"/>
      <c r="B33185" s="90"/>
      <c r="C33185" s="90"/>
    </row>
    <row r="33186">
      <c r="A33186" s="101"/>
      <c r="B33186" s="90"/>
      <c r="C33186" s="90"/>
    </row>
    <row r="33187">
      <c r="A33187" s="101"/>
      <c r="B33187" s="90"/>
      <c r="C33187" s="90"/>
    </row>
    <row r="33188">
      <c r="A33188" s="101"/>
      <c r="B33188" s="90"/>
      <c r="C33188" s="90"/>
    </row>
    <row r="33189">
      <c r="A33189" s="101"/>
      <c r="B33189" s="90"/>
      <c r="C33189" s="90"/>
    </row>
    <row r="33190">
      <c r="A33190" s="101"/>
      <c r="B33190" s="90"/>
      <c r="C33190" s="90"/>
    </row>
    <row r="33191">
      <c r="A33191" s="101"/>
      <c r="B33191" s="90"/>
      <c r="C33191" s="90"/>
    </row>
    <row r="33192">
      <c r="A33192" s="101"/>
      <c r="B33192" s="90"/>
      <c r="C33192" s="90"/>
    </row>
    <row r="33193">
      <c r="A33193" s="101"/>
      <c r="B33193" s="90"/>
      <c r="C33193" s="90"/>
    </row>
    <row r="33194">
      <c r="A33194" s="101"/>
      <c r="B33194" s="90"/>
      <c r="C33194" s="90"/>
    </row>
    <row r="33195">
      <c r="A33195" s="101"/>
      <c r="B33195" s="90"/>
      <c r="C33195" s="90"/>
    </row>
    <row r="33196">
      <c r="A33196" s="101"/>
      <c r="B33196" s="90"/>
      <c r="C33196" s="90"/>
    </row>
    <row r="33197">
      <c r="A33197" s="101"/>
      <c r="B33197" s="90"/>
      <c r="C33197" s="90"/>
    </row>
    <row r="33198">
      <c r="A33198" s="101"/>
      <c r="B33198" s="90"/>
      <c r="C33198" s="90"/>
    </row>
    <row r="33199">
      <c r="A33199" s="101"/>
      <c r="B33199" s="90"/>
      <c r="C33199" s="90"/>
    </row>
    <row r="33200">
      <c r="A33200" s="101"/>
      <c r="B33200" s="90"/>
      <c r="C33200" s="90"/>
    </row>
    <row r="33201">
      <c r="A33201" s="101"/>
      <c r="B33201" s="90"/>
      <c r="C33201" s="90"/>
    </row>
    <row r="33202">
      <c r="A33202" s="101"/>
      <c r="B33202" s="90"/>
      <c r="C33202" s="90"/>
    </row>
    <row r="33203">
      <c r="A33203" s="101"/>
      <c r="B33203" s="90"/>
      <c r="C33203" s="90"/>
    </row>
    <row r="33204">
      <c r="A33204" s="101"/>
      <c r="B33204" s="90"/>
      <c r="C33204" s="90"/>
    </row>
    <row r="33205">
      <c r="A33205" s="101"/>
      <c r="B33205" s="90"/>
      <c r="C33205" s="90"/>
    </row>
    <row r="33206">
      <c r="A33206" s="101"/>
      <c r="B33206" s="90"/>
      <c r="C33206" s="90"/>
    </row>
    <row r="33207">
      <c r="A33207" s="101"/>
      <c r="B33207" s="90"/>
      <c r="C33207" s="90"/>
    </row>
    <row r="33208">
      <c r="A33208" s="101"/>
      <c r="B33208" s="90"/>
      <c r="C33208" s="90"/>
    </row>
    <row r="33209">
      <c r="A33209" s="101"/>
      <c r="B33209" s="90"/>
      <c r="C33209" s="90"/>
    </row>
    <row r="33210">
      <c r="A33210" s="101"/>
      <c r="B33210" s="90"/>
      <c r="C33210" s="90"/>
    </row>
    <row r="33211">
      <c r="A33211" s="101"/>
      <c r="B33211" s="90"/>
      <c r="C33211" s="90"/>
    </row>
    <row r="33212">
      <c r="A33212" s="101"/>
      <c r="B33212" s="90"/>
      <c r="C33212" s="90"/>
    </row>
    <row r="33213">
      <c r="A33213" s="101"/>
      <c r="B33213" s="90"/>
      <c r="C33213" s="90"/>
    </row>
    <row r="33214">
      <c r="A33214" s="101"/>
      <c r="B33214" s="90"/>
      <c r="C33214" s="90"/>
    </row>
    <row r="33215">
      <c r="A33215" s="101"/>
      <c r="B33215" s="90"/>
      <c r="C33215" s="90"/>
    </row>
    <row r="33216">
      <c r="A33216" s="101"/>
      <c r="B33216" s="90"/>
      <c r="C33216" s="90"/>
    </row>
    <row r="33217">
      <c r="A33217" s="101"/>
      <c r="B33217" s="90"/>
      <c r="C33217" s="90"/>
    </row>
    <row r="33218">
      <c r="A33218" s="101"/>
      <c r="B33218" s="90"/>
      <c r="C33218" s="90"/>
    </row>
    <row r="33219">
      <c r="A33219" s="101"/>
      <c r="B33219" s="90"/>
      <c r="C33219" s="90"/>
    </row>
    <row r="33220">
      <c r="A33220" s="101"/>
      <c r="B33220" s="90"/>
      <c r="C33220" s="90"/>
    </row>
    <row r="33221">
      <c r="A33221" s="101"/>
      <c r="B33221" s="90"/>
      <c r="C33221" s="90"/>
    </row>
    <row r="33222">
      <c r="A33222" s="101"/>
      <c r="B33222" s="90"/>
      <c r="C33222" s="90"/>
    </row>
    <row r="33223">
      <c r="A33223" s="101"/>
      <c r="B33223" s="90"/>
      <c r="C33223" s="90"/>
    </row>
    <row r="33224">
      <c r="A33224" s="101"/>
      <c r="B33224" s="90"/>
      <c r="C33224" s="90"/>
    </row>
    <row r="33225">
      <c r="A33225" s="101"/>
      <c r="B33225" s="90"/>
      <c r="C33225" s="90"/>
    </row>
    <row r="33226">
      <c r="A33226" s="101"/>
      <c r="B33226" s="90"/>
      <c r="C33226" s="90"/>
    </row>
    <row r="33227">
      <c r="A33227" s="101"/>
      <c r="B33227" s="90"/>
      <c r="C33227" s="90"/>
    </row>
    <row r="33228">
      <c r="A33228" s="101"/>
      <c r="B33228" s="90"/>
      <c r="C33228" s="90"/>
    </row>
    <row r="33229">
      <c r="A33229" s="101"/>
      <c r="B33229" s="90"/>
      <c r="C33229" s="90"/>
    </row>
    <row r="33230">
      <c r="A33230" s="101"/>
      <c r="B33230" s="90"/>
      <c r="C33230" s="90"/>
    </row>
    <row r="33231">
      <c r="A33231" s="101"/>
      <c r="B33231" s="90"/>
      <c r="C33231" s="90"/>
    </row>
    <row r="33232">
      <c r="A33232" s="101"/>
      <c r="B33232" s="90"/>
      <c r="C33232" s="90"/>
    </row>
    <row r="33233">
      <c r="A33233" s="101"/>
      <c r="B33233" s="90"/>
      <c r="C33233" s="90"/>
    </row>
    <row r="33234">
      <c r="A33234" s="101"/>
      <c r="B33234" s="90"/>
      <c r="C33234" s="90"/>
    </row>
    <row r="33235">
      <c r="A33235" s="101"/>
      <c r="B33235" s="90"/>
      <c r="C33235" s="90"/>
    </row>
    <row r="33236">
      <c r="A33236" s="101"/>
      <c r="B33236" s="90"/>
      <c r="C33236" s="90"/>
    </row>
    <row r="33237">
      <c r="A33237" s="101"/>
      <c r="B33237" s="90"/>
      <c r="C33237" s="90"/>
    </row>
    <row r="33238">
      <c r="A33238" s="101"/>
      <c r="B33238" s="90"/>
      <c r="C33238" s="90"/>
    </row>
    <row r="33239">
      <c r="A33239" s="101"/>
      <c r="B33239" s="90"/>
      <c r="C33239" s="90"/>
    </row>
    <row r="33240">
      <c r="A33240" s="101"/>
      <c r="B33240" s="90"/>
      <c r="C33240" s="90"/>
    </row>
    <row r="33241">
      <c r="A33241" s="101"/>
      <c r="B33241" s="90"/>
      <c r="C33241" s="90"/>
    </row>
    <row r="33242">
      <c r="A33242" s="101"/>
      <c r="B33242" s="90"/>
      <c r="C33242" s="90"/>
    </row>
    <row r="33243">
      <c r="A33243" s="101"/>
      <c r="B33243" s="90"/>
      <c r="C33243" s="90"/>
    </row>
    <row r="33244">
      <c r="A33244" s="101"/>
      <c r="B33244" s="90"/>
      <c r="C33244" s="90"/>
    </row>
    <row r="33245">
      <c r="A33245" s="101"/>
      <c r="B33245" s="90"/>
      <c r="C33245" s="90"/>
    </row>
    <row r="33246">
      <c r="A33246" s="101"/>
      <c r="B33246" s="90"/>
      <c r="C33246" s="90"/>
    </row>
    <row r="33247">
      <c r="A33247" s="101"/>
      <c r="B33247" s="90"/>
      <c r="C33247" s="90"/>
    </row>
    <row r="33248">
      <c r="A33248" s="101"/>
      <c r="B33248" s="90"/>
      <c r="C33248" s="90"/>
    </row>
    <row r="33249">
      <c r="A33249" s="101"/>
      <c r="B33249" s="90"/>
      <c r="C33249" s="90"/>
    </row>
    <row r="33250">
      <c r="A33250" s="101"/>
      <c r="B33250" s="90"/>
      <c r="C33250" s="90"/>
    </row>
    <row r="33251">
      <c r="A33251" s="101"/>
      <c r="B33251" s="90"/>
      <c r="C33251" s="90"/>
    </row>
    <row r="33252">
      <c r="A33252" s="101"/>
      <c r="B33252" s="90"/>
      <c r="C33252" s="90"/>
    </row>
    <row r="33253">
      <c r="A33253" s="101"/>
      <c r="B33253" s="90"/>
      <c r="C33253" s="90"/>
    </row>
    <row r="33254">
      <c r="A33254" s="101"/>
      <c r="B33254" s="90"/>
      <c r="C33254" s="90"/>
    </row>
    <row r="33255">
      <c r="A33255" s="101"/>
      <c r="B33255" s="90"/>
      <c r="C33255" s="90"/>
    </row>
    <row r="33256">
      <c r="A33256" s="101"/>
      <c r="B33256" s="90"/>
      <c r="C33256" s="90"/>
    </row>
    <row r="33257">
      <c r="A33257" s="101"/>
      <c r="B33257" s="90"/>
      <c r="C33257" s="90"/>
    </row>
    <row r="33258">
      <c r="A33258" s="101"/>
      <c r="B33258" s="90"/>
      <c r="C33258" s="90"/>
    </row>
    <row r="33259">
      <c r="A33259" s="101"/>
      <c r="B33259" s="90"/>
      <c r="C33259" s="90"/>
    </row>
    <row r="33260">
      <c r="A33260" s="101"/>
      <c r="B33260" s="90"/>
      <c r="C33260" s="90"/>
    </row>
    <row r="33261">
      <c r="A33261" s="101"/>
      <c r="B33261" s="90"/>
      <c r="C33261" s="90"/>
    </row>
    <row r="33262">
      <c r="A33262" s="101"/>
      <c r="B33262" s="90"/>
      <c r="C33262" s="90"/>
    </row>
    <row r="33263">
      <c r="A33263" s="101"/>
      <c r="B33263" s="90"/>
      <c r="C33263" s="90"/>
    </row>
    <row r="33264">
      <c r="A33264" s="101"/>
      <c r="B33264" s="90"/>
      <c r="C33264" s="90"/>
    </row>
    <row r="33265">
      <c r="A33265" s="101"/>
      <c r="B33265" s="90"/>
      <c r="C33265" s="90"/>
    </row>
    <row r="33266">
      <c r="A33266" s="101"/>
      <c r="B33266" s="90"/>
      <c r="C33266" s="90"/>
    </row>
    <row r="33267">
      <c r="A33267" s="101"/>
      <c r="B33267" s="90"/>
      <c r="C33267" s="90"/>
    </row>
    <row r="33268">
      <c r="A33268" s="101"/>
      <c r="B33268" s="90"/>
      <c r="C33268" s="90"/>
    </row>
    <row r="33269">
      <c r="A33269" s="101"/>
      <c r="B33269" s="90"/>
      <c r="C33269" s="90"/>
    </row>
    <row r="33270">
      <c r="A33270" s="101"/>
      <c r="B33270" s="90"/>
      <c r="C33270" s="90"/>
    </row>
    <row r="33271">
      <c r="A33271" s="101"/>
      <c r="B33271" s="90"/>
      <c r="C33271" s="90"/>
    </row>
    <row r="33272">
      <c r="A33272" s="101"/>
      <c r="B33272" s="90"/>
      <c r="C33272" s="90"/>
    </row>
    <row r="33273">
      <c r="A33273" s="101"/>
      <c r="B33273" s="90"/>
      <c r="C33273" s="90"/>
    </row>
    <row r="33274">
      <c r="A33274" s="101"/>
      <c r="B33274" s="90"/>
      <c r="C33274" s="90"/>
    </row>
    <row r="33275">
      <c r="A33275" s="101"/>
      <c r="B33275" s="90"/>
      <c r="C33275" s="90"/>
    </row>
    <row r="33276">
      <c r="A33276" s="101"/>
      <c r="B33276" s="90"/>
      <c r="C33276" s="90"/>
    </row>
    <row r="33277">
      <c r="A33277" s="101"/>
      <c r="B33277" s="90"/>
      <c r="C33277" s="90"/>
    </row>
    <row r="33278">
      <c r="A33278" s="101"/>
      <c r="B33278" s="90"/>
      <c r="C33278" s="90"/>
    </row>
    <row r="33279">
      <c r="A33279" s="101"/>
      <c r="B33279" s="90"/>
      <c r="C33279" s="90"/>
    </row>
    <row r="33280">
      <c r="A33280" s="101"/>
      <c r="B33280" s="90"/>
      <c r="C33280" s="90"/>
    </row>
    <row r="33281">
      <c r="A33281" s="101"/>
      <c r="B33281" s="90"/>
      <c r="C33281" s="90"/>
    </row>
    <row r="33282">
      <c r="A33282" s="101"/>
      <c r="B33282" s="90"/>
      <c r="C33282" s="90"/>
    </row>
    <row r="33283">
      <c r="A33283" s="101"/>
      <c r="B33283" s="90"/>
      <c r="C33283" s="90"/>
    </row>
    <row r="33284">
      <c r="A33284" s="101"/>
      <c r="B33284" s="90"/>
      <c r="C33284" s="90"/>
    </row>
    <row r="33285">
      <c r="A33285" s="101"/>
      <c r="B33285" s="90"/>
      <c r="C33285" s="90"/>
    </row>
    <row r="33286">
      <c r="A33286" s="101"/>
      <c r="B33286" s="90"/>
      <c r="C33286" s="90"/>
    </row>
    <row r="33287">
      <c r="A33287" s="101"/>
      <c r="B33287" s="90"/>
      <c r="C33287" s="90"/>
    </row>
    <row r="33288">
      <c r="A33288" s="101"/>
      <c r="B33288" s="90"/>
      <c r="C33288" s="90"/>
    </row>
    <row r="33289">
      <c r="A33289" s="101"/>
      <c r="B33289" s="90"/>
      <c r="C33289" s="90"/>
    </row>
    <row r="33290">
      <c r="A33290" s="101"/>
      <c r="B33290" s="90"/>
      <c r="C33290" s="90"/>
    </row>
    <row r="33291">
      <c r="A33291" s="101"/>
      <c r="B33291" s="90"/>
      <c r="C33291" s="90"/>
    </row>
    <row r="33292">
      <c r="A33292" s="101"/>
      <c r="B33292" s="90"/>
      <c r="C33292" s="90"/>
    </row>
    <row r="33293">
      <c r="A33293" s="101"/>
      <c r="B33293" s="90"/>
      <c r="C33293" s="90"/>
    </row>
    <row r="33294">
      <c r="A33294" s="101"/>
      <c r="B33294" s="90"/>
      <c r="C33294" s="90"/>
    </row>
    <row r="33295">
      <c r="A33295" s="101"/>
      <c r="B33295" s="90"/>
      <c r="C33295" s="90"/>
    </row>
    <row r="33296">
      <c r="A33296" s="101"/>
      <c r="B33296" s="90"/>
      <c r="C33296" s="90"/>
    </row>
    <row r="33297">
      <c r="A33297" s="101"/>
      <c r="B33297" s="90"/>
      <c r="C33297" s="90"/>
    </row>
    <row r="33298">
      <c r="A33298" s="101"/>
      <c r="B33298" s="90"/>
      <c r="C33298" s="90"/>
    </row>
    <row r="33299">
      <c r="A33299" s="101"/>
      <c r="B33299" s="90"/>
      <c r="C33299" s="90"/>
    </row>
    <row r="33300">
      <c r="A33300" s="101"/>
      <c r="B33300" s="90"/>
      <c r="C33300" s="90"/>
    </row>
    <row r="33301">
      <c r="A33301" s="101"/>
      <c r="B33301" s="90"/>
      <c r="C33301" s="90"/>
    </row>
    <row r="33302">
      <c r="A33302" s="101"/>
      <c r="B33302" s="90"/>
      <c r="C33302" s="90"/>
    </row>
    <row r="33303">
      <c r="A33303" s="101"/>
      <c r="B33303" s="90"/>
      <c r="C33303" s="90"/>
    </row>
    <row r="33304">
      <c r="A33304" s="101"/>
      <c r="B33304" s="90"/>
      <c r="C33304" s="90"/>
    </row>
    <row r="33305">
      <c r="A33305" s="101"/>
      <c r="B33305" s="90"/>
      <c r="C33305" s="90"/>
    </row>
    <row r="33306">
      <c r="A33306" s="101"/>
      <c r="B33306" s="90"/>
      <c r="C33306" s="90"/>
    </row>
    <row r="33307">
      <c r="A33307" s="101"/>
      <c r="B33307" s="90"/>
      <c r="C33307" s="90"/>
    </row>
    <row r="33308">
      <c r="A33308" s="101"/>
      <c r="B33308" s="90"/>
      <c r="C33308" s="90"/>
    </row>
    <row r="33309">
      <c r="A33309" s="101"/>
      <c r="B33309" s="90"/>
      <c r="C33309" s="90"/>
    </row>
    <row r="33310">
      <c r="A33310" s="101"/>
      <c r="B33310" s="90"/>
      <c r="C33310" s="90"/>
    </row>
    <row r="33311">
      <c r="A33311" s="101"/>
      <c r="B33311" s="90"/>
      <c r="C33311" s="90"/>
    </row>
    <row r="33312">
      <c r="A33312" s="101"/>
      <c r="B33312" s="90"/>
      <c r="C33312" s="90"/>
    </row>
    <row r="33313">
      <c r="A33313" s="101"/>
      <c r="B33313" s="90"/>
      <c r="C33313" s="90"/>
    </row>
    <row r="33314">
      <c r="A33314" s="101"/>
      <c r="B33314" s="90"/>
      <c r="C33314" s="90"/>
    </row>
    <row r="33315">
      <c r="A33315" s="101"/>
      <c r="B33315" s="90"/>
      <c r="C33315" s="90"/>
    </row>
    <row r="33316">
      <c r="A33316" s="101"/>
      <c r="B33316" s="90"/>
      <c r="C33316" s="90"/>
    </row>
    <row r="33317">
      <c r="A33317" s="101"/>
      <c r="B33317" s="90"/>
      <c r="C33317" s="90"/>
    </row>
    <row r="33318">
      <c r="A33318" s="101"/>
      <c r="B33318" s="90"/>
      <c r="C33318" s="90"/>
    </row>
    <row r="33319">
      <c r="A33319" s="101"/>
      <c r="B33319" s="90"/>
      <c r="C33319" s="90"/>
    </row>
    <row r="33320">
      <c r="A33320" s="101"/>
      <c r="B33320" s="90"/>
      <c r="C33320" s="90"/>
    </row>
    <row r="33321">
      <c r="A33321" s="101"/>
      <c r="B33321" s="90"/>
      <c r="C33321" s="90"/>
    </row>
    <row r="33322">
      <c r="A33322" s="101"/>
      <c r="B33322" s="90"/>
      <c r="C33322" s="90"/>
    </row>
    <row r="33323">
      <c r="A33323" s="101"/>
      <c r="B33323" s="90"/>
      <c r="C33323" s="90"/>
    </row>
    <row r="33324">
      <c r="A33324" s="101"/>
      <c r="B33324" s="90"/>
      <c r="C33324" s="90"/>
    </row>
    <row r="33325">
      <c r="A33325" s="101"/>
      <c r="B33325" s="90"/>
      <c r="C33325" s="90"/>
    </row>
    <row r="33326">
      <c r="A33326" s="101"/>
      <c r="B33326" s="90"/>
      <c r="C33326" s="90"/>
    </row>
    <row r="33327">
      <c r="A33327" s="101"/>
      <c r="B33327" s="90"/>
      <c r="C33327" s="90"/>
    </row>
    <row r="33328">
      <c r="A33328" s="101"/>
      <c r="B33328" s="90"/>
      <c r="C33328" s="90"/>
    </row>
    <row r="33329">
      <c r="A33329" s="101"/>
      <c r="B33329" s="90"/>
      <c r="C33329" s="90"/>
    </row>
    <row r="33330">
      <c r="A33330" s="101"/>
      <c r="B33330" s="90"/>
      <c r="C33330" s="90"/>
    </row>
    <row r="33331">
      <c r="A33331" s="101"/>
      <c r="B33331" s="90"/>
      <c r="C33331" s="90"/>
    </row>
    <row r="33332">
      <c r="A33332" s="101"/>
      <c r="B33332" s="90"/>
      <c r="C33332" s="90"/>
    </row>
    <row r="33333">
      <c r="A33333" s="101"/>
      <c r="B33333" s="90"/>
      <c r="C33333" s="90"/>
    </row>
    <row r="33334">
      <c r="A33334" s="101"/>
      <c r="B33334" s="90"/>
      <c r="C33334" s="90"/>
    </row>
    <row r="33335">
      <c r="A33335" s="101"/>
      <c r="B33335" s="90"/>
      <c r="C33335" s="90"/>
    </row>
    <row r="33336">
      <c r="A33336" s="101"/>
      <c r="B33336" s="90"/>
      <c r="C33336" s="90"/>
    </row>
    <row r="33337">
      <c r="A33337" s="101"/>
      <c r="B33337" s="90"/>
      <c r="C33337" s="90"/>
    </row>
    <row r="33338">
      <c r="A33338" s="101"/>
      <c r="B33338" s="90"/>
      <c r="C33338" s="90"/>
    </row>
    <row r="33339">
      <c r="A33339" s="101"/>
      <c r="B33339" s="90"/>
      <c r="C33339" s="90"/>
    </row>
    <row r="33340">
      <c r="A33340" s="101"/>
      <c r="B33340" s="90"/>
      <c r="C33340" s="90"/>
    </row>
    <row r="33341">
      <c r="A33341" s="101"/>
      <c r="B33341" s="90"/>
      <c r="C33341" s="90"/>
    </row>
    <row r="33342">
      <c r="A33342" s="101"/>
      <c r="B33342" s="90"/>
      <c r="C33342" s="90"/>
    </row>
    <row r="33343">
      <c r="A33343" s="101"/>
      <c r="B33343" s="90"/>
      <c r="C33343" s="90"/>
    </row>
    <row r="33344">
      <c r="A33344" s="101"/>
      <c r="B33344" s="90"/>
      <c r="C33344" s="90"/>
    </row>
    <row r="33345">
      <c r="A33345" s="101"/>
      <c r="B33345" s="90"/>
      <c r="C33345" s="90"/>
    </row>
    <row r="33346">
      <c r="A33346" s="101"/>
      <c r="B33346" s="90"/>
      <c r="C33346" s="90"/>
    </row>
    <row r="33347">
      <c r="A33347" s="101"/>
      <c r="B33347" s="90"/>
      <c r="C33347" s="90"/>
    </row>
    <row r="33348">
      <c r="A33348" s="101"/>
      <c r="B33348" s="90"/>
      <c r="C33348" s="90"/>
    </row>
    <row r="33349">
      <c r="A33349" s="101"/>
      <c r="B33349" s="90"/>
      <c r="C33349" s="90"/>
    </row>
    <row r="33350">
      <c r="A33350" s="101"/>
      <c r="B33350" s="90"/>
      <c r="C33350" s="90"/>
    </row>
    <row r="33351">
      <c r="A33351" s="101"/>
      <c r="B33351" s="90"/>
      <c r="C33351" s="90"/>
    </row>
    <row r="33352">
      <c r="A33352" s="101"/>
      <c r="B33352" s="90"/>
      <c r="C33352" s="90"/>
    </row>
    <row r="33353">
      <c r="A33353" s="101"/>
      <c r="B33353" s="90"/>
      <c r="C33353" s="90"/>
    </row>
    <row r="33354">
      <c r="A33354" s="101"/>
      <c r="B33354" s="90"/>
      <c r="C33354" s="90"/>
    </row>
    <row r="33355">
      <c r="A33355" s="101"/>
      <c r="B33355" s="90"/>
      <c r="C33355" s="90"/>
    </row>
    <row r="33356">
      <c r="A33356" s="101"/>
      <c r="B33356" s="90"/>
      <c r="C33356" s="90"/>
    </row>
    <row r="33357">
      <c r="A33357" s="101"/>
      <c r="B33357" s="90"/>
      <c r="C33357" s="90"/>
    </row>
    <row r="33358">
      <c r="A33358" s="101"/>
      <c r="B33358" s="90"/>
      <c r="C33358" s="90"/>
    </row>
    <row r="33359">
      <c r="A33359" s="101"/>
      <c r="B33359" s="90"/>
      <c r="C33359" s="90"/>
    </row>
    <row r="33360">
      <c r="A33360" s="101"/>
      <c r="B33360" s="90"/>
      <c r="C33360" s="90"/>
    </row>
    <row r="33361">
      <c r="A33361" s="101"/>
      <c r="B33361" s="90"/>
      <c r="C33361" s="90"/>
    </row>
    <row r="33362">
      <c r="A33362" s="101"/>
      <c r="B33362" s="90"/>
      <c r="C33362" s="90"/>
    </row>
    <row r="33363">
      <c r="A33363" s="101"/>
      <c r="B33363" s="90"/>
      <c r="C33363" s="90"/>
    </row>
    <row r="33364">
      <c r="A33364" s="101"/>
      <c r="B33364" s="90"/>
      <c r="C33364" s="90"/>
    </row>
    <row r="33365">
      <c r="A33365" s="101"/>
      <c r="B33365" s="90"/>
      <c r="C33365" s="90"/>
    </row>
    <row r="33366">
      <c r="A33366" s="101"/>
      <c r="B33366" s="90"/>
      <c r="C33366" s="90"/>
    </row>
    <row r="33367">
      <c r="A33367" s="101"/>
      <c r="B33367" s="90"/>
      <c r="C33367" s="90"/>
    </row>
    <row r="33368">
      <c r="A33368" s="101"/>
      <c r="B33368" s="90"/>
      <c r="C33368" s="90"/>
    </row>
    <row r="33369">
      <c r="A33369" s="101"/>
      <c r="B33369" s="90"/>
      <c r="C33369" s="90"/>
    </row>
    <row r="33370">
      <c r="A33370" s="101"/>
      <c r="B33370" s="90"/>
      <c r="C33370" s="90"/>
    </row>
    <row r="33371">
      <c r="A33371" s="101"/>
      <c r="B33371" s="90"/>
      <c r="C33371" s="90"/>
    </row>
    <row r="33372">
      <c r="A33372" s="101"/>
      <c r="B33372" s="90"/>
      <c r="C33372" s="90"/>
    </row>
    <row r="33373">
      <c r="A33373" s="101"/>
      <c r="B33373" s="90"/>
      <c r="C33373" s="90"/>
    </row>
    <row r="33374">
      <c r="A33374" s="101"/>
      <c r="B33374" s="90"/>
      <c r="C33374" s="90"/>
    </row>
    <row r="33375">
      <c r="A33375" s="101"/>
      <c r="B33375" s="90"/>
      <c r="C33375" s="90"/>
    </row>
    <row r="33376">
      <c r="A33376" s="101"/>
      <c r="B33376" s="90"/>
      <c r="C33376" s="90"/>
    </row>
    <row r="33377">
      <c r="A33377" s="101"/>
      <c r="B33377" s="90"/>
      <c r="C33377" s="90"/>
    </row>
    <row r="33378">
      <c r="A33378" s="101"/>
      <c r="B33378" s="90"/>
      <c r="C33378" s="90"/>
    </row>
    <row r="33379">
      <c r="A33379" s="101"/>
      <c r="B33379" s="90"/>
      <c r="C33379" s="90"/>
    </row>
    <row r="33380">
      <c r="A33380" s="101"/>
      <c r="B33380" s="90"/>
      <c r="C33380" s="90"/>
    </row>
    <row r="33381">
      <c r="A33381" s="101"/>
      <c r="B33381" s="90"/>
      <c r="C33381" s="90"/>
    </row>
    <row r="33382">
      <c r="A33382" s="101"/>
      <c r="B33382" s="90"/>
      <c r="C33382" s="90"/>
    </row>
    <row r="33383">
      <c r="A33383" s="101"/>
      <c r="B33383" s="90"/>
      <c r="C33383" s="90"/>
    </row>
    <row r="33384">
      <c r="A33384" s="101"/>
      <c r="B33384" s="90"/>
      <c r="C33384" s="90"/>
    </row>
    <row r="33385">
      <c r="A33385" s="101"/>
      <c r="B33385" s="90"/>
      <c r="C33385" s="90"/>
    </row>
    <row r="33386">
      <c r="A33386" s="101"/>
      <c r="B33386" s="90"/>
      <c r="C33386" s="90"/>
    </row>
    <row r="33387">
      <c r="A33387" s="101"/>
      <c r="B33387" s="90"/>
      <c r="C33387" s="90"/>
    </row>
    <row r="33388">
      <c r="A33388" s="101"/>
      <c r="B33388" s="90"/>
      <c r="C33388" s="90"/>
    </row>
    <row r="33389">
      <c r="A33389" s="101"/>
      <c r="B33389" s="90"/>
      <c r="C33389" s="90"/>
    </row>
    <row r="33390">
      <c r="A33390" s="101"/>
      <c r="B33390" s="90"/>
      <c r="C33390" s="90"/>
    </row>
    <row r="33391">
      <c r="A33391" s="101"/>
      <c r="B33391" s="90"/>
      <c r="C33391" s="90"/>
    </row>
    <row r="33392">
      <c r="A33392" s="101"/>
      <c r="B33392" s="90"/>
      <c r="C33392" s="90"/>
    </row>
    <row r="33393">
      <c r="A33393" s="101"/>
      <c r="B33393" s="90"/>
      <c r="C33393" s="90"/>
    </row>
    <row r="33394">
      <c r="A33394" s="101"/>
      <c r="B33394" s="90"/>
      <c r="C33394" s="90"/>
    </row>
    <row r="33395">
      <c r="A33395" s="101"/>
      <c r="B33395" s="90"/>
      <c r="C33395" s="90"/>
    </row>
    <row r="33396">
      <c r="A33396" s="101"/>
      <c r="B33396" s="90"/>
      <c r="C33396" s="90"/>
    </row>
    <row r="33397">
      <c r="A33397" s="101"/>
      <c r="B33397" s="90"/>
      <c r="C33397" s="90"/>
    </row>
    <row r="33398">
      <c r="A33398" s="101"/>
      <c r="B33398" s="90"/>
      <c r="C33398" s="90"/>
    </row>
    <row r="33399">
      <c r="A33399" s="101"/>
      <c r="B33399" s="90"/>
      <c r="C33399" s="90"/>
    </row>
    <row r="33400">
      <c r="A33400" s="101"/>
      <c r="B33400" s="90"/>
      <c r="C33400" s="90"/>
    </row>
    <row r="33401">
      <c r="A33401" s="101"/>
      <c r="B33401" s="90"/>
      <c r="C33401" s="90"/>
    </row>
    <row r="33402">
      <c r="A33402" s="101"/>
      <c r="B33402" s="90"/>
      <c r="C33402" s="90"/>
    </row>
    <row r="33403">
      <c r="A33403" s="101"/>
      <c r="B33403" s="90"/>
      <c r="C33403" s="90"/>
    </row>
    <row r="33404">
      <c r="A33404" s="101"/>
      <c r="B33404" s="90"/>
      <c r="C33404" s="90"/>
    </row>
    <row r="33405">
      <c r="A33405" s="101"/>
      <c r="B33405" s="90"/>
      <c r="C33405" s="90"/>
    </row>
    <row r="33406">
      <c r="A33406" s="101"/>
      <c r="B33406" s="90"/>
      <c r="C33406" s="90"/>
    </row>
    <row r="33407">
      <c r="A33407" s="101"/>
      <c r="B33407" s="90"/>
      <c r="C33407" s="90"/>
    </row>
    <row r="33408">
      <c r="A33408" s="101"/>
      <c r="B33408" s="90"/>
      <c r="C33408" s="90"/>
    </row>
    <row r="33409">
      <c r="A33409" s="101"/>
      <c r="B33409" s="90"/>
      <c r="C33409" s="90"/>
    </row>
    <row r="33410">
      <c r="A33410" s="101"/>
      <c r="B33410" s="90"/>
      <c r="C33410" s="90"/>
    </row>
    <row r="33411">
      <c r="A33411" s="101"/>
      <c r="B33411" s="90"/>
      <c r="C33411" s="90"/>
    </row>
    <row r="33412">
      <c r="A33412" s="101"/>
      <c r="B33412" s="90"/>
      <c r="C33412" s="90"/>
    </row>
    <row r="33413">
      <c r="A33413" s="101"/>
      <c r="B33413" s="90"/>
      <c r="C33413" s="90"/>
    </row>
    <row r="33414">
      <c r="A33414" s="101"/>
      <c r="B33414" s="90"/>
      <c r="C33414" s="90"/>
    </row>
    <row r="33415">
      <c r="A33415" s="101"/>
      <c r="B33415" s="90"/>
      <c r="C33415" s="90"/>
    </row>
    <row r="33416">
      <c r="A33416" s="101"/>
      <c r="B33416" s="90"/>
      <c r="C33416" s="90"/>
    </row>
    <row r="33417">
      <c r="A33417" s="101"/>
      <c r="B33417" s="90"/>
      <c r="C33417" s="90"/>
    </row>
    <row r="33418">
      <c r="A33418" s="101"/>
      <c r="B33418" s="90"/>
      <c r="C33418" s="90"/>
    </row>
    <row r="33419">
      <c r="A33419" s="101"/>
      <c r="B33419" s="90"/>
      <c r="C33419" s="90"/>
    </row>
    <row r="33420">
      <c r="A33420" s="101"/>
      <c r="B33420" s="90"/>
      <c r="C33420" s="90"/>
    </row>
    <row r="33421">
      <c r="A33421" s="101"/>
      <c r="B33421" s="90"/>
      <c r="C33421" s="90"/>
    </row>
    <row r="33422">
      <c r="A33422" s="101"/>
      <c r="B33422" s="90"/>
      <c r="C33422" s="90"/>
    </row>
    <row r="33423">
      <c r="A33423" s="101"/>
      <c r="B33423" s="90"/>
      <c r="C33423" s="90"/>
    </row>
    <row r="33424">
      <c r="A33424" s="101"/>
      <c r="B33424" s="90"/>
      <c r="C33424" s="90"/>
    </row>
    <row r="33425">
      <c r="A33425" s="101"/>
      <c r="B33425" s="90"/>
      <c r="C33425" s="90"/>
    </row>
    <row r="33426">
      <c r="A33426" s="101"/>
      <c r="B33426" s="90"/>
      <c r="C33426" s="90"/>
    </row>
    <row r="33427">
      <c r="A33427" s="101"/>
      <c r="B33427" s="90"/>
      <c r="C33427" s="90"/>
    </row>
    <row r="33428">
      <c r="A33428" s="101"/>
      <c r="B33428" s="90"/>
      <c r="C33428" s="90"/>
    </row>
    <row r="33429">
      <c r="A33429" s="101"/>
      <c r="B33429" s="90"/>
      <c r="C33429" s="90"/>
    </row>
    <row r="33430">
      <c r="A33430" s="101"/>
      <c r="B33430" s="90"/>
      <c r="C33430" s="90"/>
    </row>
    <row r="33431">
      <c r="A33431" s="101"/>
      <c r="B33431" s="90"/>
      <c r="C33431" s="90"/>
    </row>
    <row r="33432">
      <c r="A33432" s="101"/>
      <c r="B33432" s="90"/>
      <c r="C33432" s="90"/>
    </row>
    <row r="33433">
      <c r="A33433" s="101"/>
      <c r="B33433" s="90"/>
      <c r="C33433" s="90"/>
    </row>
    <row r="33434">
      <c r="A33434" s="101"/>
      <c r="B33434" s="90"/>
      <c r="C33434" s="90"/>
    </row>
    <row r="33435">
      <c r="A33435" s="101"/>
      <c r="B33435" s="90"/>
      <c r="C33435" s="90"/>
    </row>
    <row r="33436">
      <c r="A33436" s="101"/>
      <c r="B33436" s="90"/>
      <c r="C33436" s="90"/>
    </row>
    <row r="33437">
      <c r="A33437" s="101"/>
      <c r="B33437" s="90"/>
      <c r="C33437" s="90"/>
    </row>
    <row r="33438">
      <c r="A33438" s="101"/>
      <c r="B33438" s="90"/>
      <c r="C33438" s="90"/>
    </row>
    <row r="33439">
      <c r="A33439" s="101"/>
      <c r="B33439" s="90"/>
      <c r="C33439" s="90"/>
    </row>
    <row r="33440">
      <c r="A33440" s="101"/>
      <c r="B33440" s="90"/>
      <c r="C33440" s="90"/>
    </row>
    <row r="33441">
      <c r="A33441" s="101"/>
      <c r="B33441" s="90"/>
      <c r="C33441" s="90"/>
    </row>
    <row r="33442">
      <c r="A33442" s="101"/>
      <c r="B33442" s="90"/>
      <c r="C33442" s="90"/>
    </row>
    <row r="33443">
      <c r="A33443" s="101"/>
      <c r="B33443" s="90"/>
      <c r="C33443" s="90"/>
    </row>
    <row r="33444">
      <c r="A33444" s="101"/>
      <c r="B33444" s="90"/>
      <c r="C33444" s="90"/>
    </row>
    <row r="33445">
      <c r="A33445" s="101"/>
      <c r="B33445" s="90"/>
      <c r="C33445" s="90"/>
    </row>
    <row r="33446">
      <c r="A33446" s="101"/>
      <c r="B33446" s="90"/>
      <c r="C33446" s="90"/>
    </row>
    <row r="33447">
      <c r="A33447" s="101"/>
      <c r="B33447" s="90"/>
      <c r="C33447" s="90"/>
    </row>
    <row r="33448">
      <c r="A33448" s="101"/>
      <c r="B33448" s="90"/>
      <c r="C33448" s="90"/>
    </row>
    <row r="33449">
      <c r="A33449" s="101"/>
      <c r="B33449" s="90"/>
      <c r="C33449" s="90"/>
    </row>
    <row r="33450">
      <c r="A33450" s="101"/>
      <c r="B33450" s="90"/>
      <c r="C33450" s="90"/>
    </row>
    <row r="33451">
      <c r="A33451" s="101"/>
      <c r="B33451" s="90"/>
      <c r="C33451" s="90"/>
    </row>
    <row r="33452">
      <c r="A33452" s="101"/>
      <c r="B33452" s="90"/>
      <c r="C33452" s="90"/>
    </row>
    <row r="33453">
      <c r="A33453" s="101"/>
      <c r="B33453" s="90"/>
      <c r="C33453" s="90"/>
    </row>
    <row r="33454">
      <c r="A33454" s="101"/>
      <c r="B33454" s="90"/>
      <c r="C33454" s="90"/>
    </row>
    <row r="33455">
      <c r="A33455" s="101"/>
      <c r="B33455" s="90"/>
      <c r="C33455" s="90"/>
    </row>
    <row r="33456">
      <c r="A33456" s="101"/>
      <c r="B33456" s="90"/>
      <c r="C33456" s="90"/>
    </row>
    <row r="33457">
      <c r="A33457" s="101"/>
      <c r="B33457" s="90"/>
      <c r="C33457" s="90"/>
    </row>
    <row r="33458">
      <c r="A33458" s="101"/>
      <c r="B33458" s="90"/>
      <c r="C33458" s="90"/>
    </row>
    <row r="33459">
      <c r="A33459" s="101"/>
      <c r="B33459" s="90"/>
      <c r="C33459" s="90"/>
    </row>
    <row r="33460">
      <c r="A33460" s="101"/>
      <c r="B33460" s="90"/>
      <c r="C33460" s="90"/>
    </row>
    <row r="33461">
      <c r="A33461" s="101"/>
      <c r="B33461" s="90"/>
      <c r="C33461" s="90"/>
    </row>
    <row r="33462">
      <c r="A33462" s="101"/>
      <c r="B33462" s="90"/>
      <c r="C33462" s="90"/>
    </row>
    <row r="33463">
      <c r="A33463" s="101"/>
      <c r="B33463" s="90"/>
      <c r="C33463" s="90"/>
    </row>
    <row r="33464">
      <c r="A33464" s="101"/>
      <c r="B33464" s="90"/>
      <c r="C33464" s="90"/>
    </row>
    <row r="33465">
      <c r="A33465" s="101"/>
      <c r="B33465" s="90"/>
      <c r="C33465" s="90"/>
    </row>
    <row r="33466">
      <c r="A33466" s="101"/>
      <c r="B33466" s="90"/>
      <c r="C33466" s="90"/>
    </row>
    <row r="33467">
      <c r="A33467" s="101"/>
      <c r="B33467" s="90"/>
      <c r="C33467" s="90"/>
    </row>
    <row r="33468">
      <c r="A33468" s="101"/>
      <c r="B33468" s="90"/>
      <c r="C33468" s="90"/>
    </row>
    <row r="33469">
      <c r="A33469" s="101"/>
      <c r="B33469" s="90"/>
      <c r="C33469" s="90"/>
    </row>
    <row r="33470">
      <c r="A33470" s="101"/>
      <c r="B33470" s="90"/>
      <c r="C33470" s="90"/>
    </row>
    <row r="33471">
      <c r="A33471" s="101"/>
      <c r="B33471" s="90"/>
      <c r="C33471" s="90"/>
    </row>
    <row r="33472">
      <c r="A33472" s="101"/>
      <c r="B33472" s="90"/>
      <c r="C33472" s="90"/>
    </row>
    <row r="33473">
      <c r="A33473" s="101"/>
      <c r="B33473" s="90"/>
      <c r="C33473" s="90"/>
    </row>
    <row r="33474">
      <c r="A33474" s="101"/>
      <c r="B33474" s="90"/>
      <c r="C33474" s="90"/>
    </row>
    <row r="33475">
      <c r="A33475" s="101"/>
      <c r="B33475" s="90"/>
      <c r="C33475" s="90"/>
    </row>
    <row r="33476">
      <c r="A33476" s="101"/>
      <c r="B33476" s="90"/>
      <c r="C33476" s="90"/>
    </row>
    <row r="33477">
      <c r="A33477" s="101"/>
      <c r="B33477" s="90"/>
      <c r="C33477" s="90"/>
    </row>
    <row r="33478">
      <c r="A33478" s="101"/>
      <c r="B33478" s="90"/>
      <c r="C33478" s="90"/>
    </row>
    <row r="33479">
      <c r="A33479" s="101"/>
      <c r="B33479" s="90"/>
      <c r="C33479" s="90"/>
    </row>
    <row r="33480">
      <c r="A33480" s="101"/>
      <c r="B33480" s="90"/>
      <c r="C33480" s="90"/>
    </row>
    <row r="33481">
      <c r="A33481" s="101"/>
      <c r="B33481" s="90"/>
      <c r="C33481" s="90"/>
    </row>
    <row r="33482">
      <c r="A33482" s="101"/>
      <c r="B33482" s="90"/>
      <c r="C33482" s="90"/>
    </row>
    <row r="33483">
      <c r="A33483" s="101"/>
      <c r="B33483" s="90"/>
      <c r="C33483" s="90"/>
    </row>
    <row r="33484">
      <c r="A33484" s="101"/>
      <c r="B33484" s="90"/>
      <c r="C33484" s="90"/>
    </row>
    <row r="33485">
      <c r="A33485" s="101"/>
      <c r="B33485" s="90"/>
      <c r="C33485" s="90"/>
    </row>
    <row r="33486">
      <c r="A33486" s="101"/>
      <c r="B33486" s="90"/>
      <c r="C33486" s="90"/>
    </row>
    <row r="33487">
      <c r="A33487" s="101"/>
      <c r="B33487" s="90"/>
      <c r="C33487" s="90"/>
    </row>
    <row r="33488">
      <c r="A33488" s="101"/>
      <c r="B33488" s="90"/>
      <c r="C33488" s="90"/>
    </row>
    <row r="33489">
      <c r="A33489" s="101"/>
      <c r="B33489" s="90"/>
      <c r="C33489" s="90"/>
    </row>
    <row r="33490">
      <c r="A33490" s="101"/>
      <c r="B33490" s="90"/>
      <c r="C33490" s="90"/>
    </row>
    <row r="33491">
      <c r="A33491" s="101"/>
      <c r="B33491" s="90"/>
      <c r="C33491" s="90"/>
    </row>
    <row r="33492">
      <c r="A33492" s="101"/>
      <c r="B33492" s="90"/>
      <c r="C33492" s="90"/>
    </row>
    <row r="33493">
      <c r="A33493" s="101"/>
      <c r="B33493" s="90"/>
      <c r="C33493" s="90"/>
    </row>
    <row r="33494">
      <c r="A33494" s="101"/>
      <c r="B33494" s="90"/>
      <c r="C33494" s="90"/>
    </row>
    <row r="33495">
      <c r="A33495" s="101"/>
      <c r="B33495" s="90"/>
      <c r="C33495" s="90"/>
    </row>
    <row r="33496">
      <c r="A33496" s="101"/>
      <c r="B33496" s="90"/>
      <c r="C33496" s="90"/>
    </row>
    <row r="33497">
      <c r="A33497" s="101"/>
      <c r="B33497" s="90"/>
      <c r="C33497" s="90"/>
    </row>
    <row r="33498">
      <c r="A33498" s="101"/>
      <c r="B33498" s="90"/>
      <c r="C33498" s="90"/>
    </row>
    <row r="33499">
      <c r="A33499" s="101"/>
      <c r="B33499" s="90"/>
      <c r="C33499" s="90"/>
    </row>
    <row r="33500">
      <c r="A33500" s="101"/>
      <c r="B33500" s="90"/>
      <c r="C33500" s="90"/>
    </row>
    <row r="33501">
      <c r="A33501" s="101"/>
      <c r="B33501" s="90"/>
      <c r="C33501" s="90"/>
    </row>
    <row r="33502">
      <c r="A33502" s="101"/>
      <c r="B33502" s="90"/>
      <c r="C33502" s="90"/>
    </row>
    <row r="33503">
      <c r="A33503" s="101"/>
      <c r="B33503" s="90"/>
      <c r="C33503" s="90"/>
    </row>
    <row r="33504">
      <c r="A33504" s="101"/>
      <c r="B33504" s="90"/>
      <c r="C33504" s="90"/>
    </row>
    <row r="33505">
      <c r="A33505" s="101"/>
      <c r="B33505" s="90"/>
      <c r="C33505" s="90"/>
    </row>
    <row r="33506">
      <c r="A33506" s="101"/>
      <c r="B33506" s="90"/>
      <c r="C33506" s="90"/>
    </row>
    <row r="33507">
      <c r="A33507" s="101"/>
      <c r="B33507" s="90"/>
      <c r="C33507" s="90"/>
    </row>
    <row r="33508">
      <c r="A33508" s="101"/>
      <c r="B33508" s="90"/>
      <c r="C33508" s="90"/>
    </row>
    <row r="33509">
      <c r="A33509" s="101"/>
      <c r="B33509" s="90"/>
      <c r="C33509" s="90"/>
    </row>
    <row r="33510">
      <c r="A33510" s="101"/>
      <c r="B33510" s="90"/>
      <c r="C33510" s="90"/>
    </row>
    <row r="33511">
      <c r="A33511" s="101"/>
      <c r="B33511" s="90"/>
      <c r="C33511" s="90"/>
    </row>
    <row r="33512">
      <c r="A33512" s="101"/>
      <c r="B33512" s="90"/>
      <c r="C33512" s="90"/>
    </row>
    <row r="33513">
      <c r="A33513" s="101"/>
      <c r="B33513" s="90"/>
      <c r="C33513" s="90"/>
    </row>
    <row r="33514">
      <c r="A33514" s="101"/>
      <c r="B33514" s="90"/>
      <c r="C33514" s="90"/>
    </row>
    <row r="33515">
      <c r="A33515" s="101"/>
      <c r="B33515" s="90"/>
      <c r="C33515" s="90"/>
    </row>
    <row r="33516">
      <c r="A33516" s="101"/>
      <c r="B33516" s="90"/>
      <c r="C33516" s="90"/>
    </row>
    <row r="33517">
      <c r="A33517" s="101"/>
      <c r="B33517" s="90"/>
      <c r="C33517" s="90"/>
    </row>
    <row r="33518">
      <c r="A33518" s="101"/>
      <c r="B33518" s="90"/>
      <c r="C33518" s="90"/>
    </row>
    <row r="33519">
      <c r="A33519" s="101"/>
      <c r="B33519" s="90"/>
      <c r="C33519" s="90"/>
    </row>
    <row r="33520">
      <c r="A33520" s="101"/>
      <c r="B33520" s="90"/>
      <c r="C33520" s="90"/>
    </row>
    <row r="33521">
      <c r="A33521" s="101"/>
      <c r="B33521" s="90"/>
      <c r="C33521" s="90"/>
    </row>
    <row r="33522">
      <c r="A33522" s="101"/>
      <c r="B33522" s="90"/>
      <c r="C33522" s="90"/>
    </row>
    <row r="33523">
      <c r="A33523" s="101"/>
      <c r="B33523" s="90"/>
      <c r="C33523" s="90"/>
    </row>
    <row r="33524">
      <c r="A33524" s="101"/>
      <c r="B33524" s="90"/>
      <c r="C33524" s="90"/>
    </row>
    <row r="33525">
      <c r="A33525" s="101"/>
      <c r="B33525" s="90"/>
      <c r="C33525" s="90"/>
    </row>
    <row r="33526">
      <c r="A33526" s="101"/>
      <c r="B33526" s="90"/>
      <c r="C33526" s="90"/>
    </row>
    <row r="33527">
      <c r="A33527" s="101"/>
      <c r="B33527" s="90"/>
      <c r="C33527" s="90"/>
    </row>
    <row r="33528">
      <c r="A33528" s="101"/>
      <c r="B33528" s="90"/>
      <c r="C33528" s="90"/>
    </row>
    <row r="33529">
      <c r="A33529" s="101"/>
      <c r="B33529" s="90"/>
      <c r="C33529" s="90"/>
    </row>
    <row r="33530">
      <c r="A33530" s="101"/>
      <c r="B33530" s="90"/>
      <c r="C33530" s="90"/>
    </row>
    <row r="33531">
      <c r="A33531" s="101"/>
      <c r="B33531" s="90"/>
      <c r="C33531" s="90"/>
    </row>
    <row r="33532">
      <c r="A33532" s="101"/>
      <c r="B33532" s="90"/>
      <c r="C33532" s="90"/>
    </row>
    <row r="33533">
      <c r="A33533" s="101"/>
      <c r="B33533" s="90"/>
      <c r="C33533" s="90"/>
    </row>
    <row r="33534">
      <c r="A33534" s="101"/>
      <c r="B33534" s="90"/>
      <c r="C33534" s="90"/>
    </row>
    <row r="33535">
      <c r="A33535" s="101"/>
      <c r="B33535" s="90"/>
      <c r="C33535" s="90"/>
    </row>
    <row r="33536">
      <c r="A33536" s="101"/>
      <c r="B33536" s="90"/>
      <c r="C33536" s="90"/>
    </row>
    <row r="33537">
      <c r="A33537" s="101"/>
      <c r="B33537" s="90"/>
      <c r="C33537" s="90"/>
    </row>
    <row r="33538">
      <c r="A33538" s="101"/>
      <c r="B33538" s="90"/>
      <c r="C33538" s="90"/>
    </row>
    <row r="33539">
      <c r="A33539" s="101"/>
      <c r="B33539" s="90"/>
      <c r="C33539" s="90"/>
    </row>
    <row r="33540">
      <c r="A33540" s="101"/>
      <c r="B33540" s="90"/>
      <c r="C33540" s="90"/>
    </row>
    <row r="33541">
      <c r="A33541" s="101"/>
      <c r="B33541" s="90"/>
      <c r="C33541" s="90"/>
    </row>
    <row r="33542">
      <c r="A33542" s="101"/>
      <c r="B33542" s="90"/>
      <c r="C33542" s="90"/>
    </row>
    <row r="33543">
      <c r="A33543" s="101"/>
      <c r="B33543" s="90"/>
      <c r="C33543" s="90"/>
    </row>
    <row r="33544">
      <c r="A33544" s="101"/>
      <c r="B33544" s="90"/>
      <c r="C33544" s="90"/>
    </row>
    <row r="33545">
      <c r="A33545" s="101"/>
      <c r="B33545" s="90"/>
      <c r="C33545" s="90"/>
    </row>
    <row r="33546">
      <c r="A33546" s="101"/>
      <c r="B33546" s="90"/>
      <c r="C33546" s="90"/>
    </row>
    <row r="33547">
      <c r="A33547" s="101"/>
      <c r="B33547" s="90"/>
      <c r="C33547" s="90"/>
    </row>
    <row r="33548">
      <c r="A33548" s="101"/>
      <c r="B33548" s="90"/>
      <c r="C33548" s="90"/>
    </row>
    <row r="33549">
      <c r="A33549" s="101"/>
      <c r="B33549" s="90"/>
      <c r="C33549" s="90"/>
    </row>
    <row r="33550">
      <c r="A33550" s="101"/>
      <c r="B33550" s="90"/>
      <c r="C33550" s="90"/>
    </row>
    <row r="33551">
      <c r="A33551" s="101"/>
      <c r="B33551" s="90"/>
      <c r="C33551" s="90"/>
    </row>
    <row r="33552">
      <c r="A33552" s="101"/>
      <c r="B33552" s="90"/>
      <c r="C33552" s="90"/>
    </row>
    <row r="33553">
      <c r="A33553" s="101"/>
      <c r="B33553" s="90"/>
      <c r="C33553" s="90"/>
    </row>
    <row r="33554">
      <c r="A33554" s="101"/>
      <c r="B33554" s="90"/>
      <c r="C33554" s="90"/>
    </row>
    <row r="33555">
      <c r="A33555" s="101"/>
      <c r="B33555" s="90"/>
      <c r="C33555" s="90"/>
    </row>
    <row r="33556">
      <c r="A33556" s="101"/>
      <c r="B33556" s="90"/>
      <c r="C33556" s="90"/>
    </row>
    <row r="33557">
      <c r="A33557" s="101"/>
      <c r="B33557" s="90"/>
      <c r="C33557" s="90"/>
    </row>
    <row r="33558">
      <c r="A33558" s="101"/>
      <c r="B33558" s="90"/>
      <c r="C33558" s="90"/>
    </row>
    <row r="33559">
      <c r="A33559" s="101"/>
      <c r="B33559" s="90"/>
      <c r="C33559" s="90"/>
    </row>
    <row r="33560">
      <c r="A33560" s="101"/>
      <c r="B33560" s="90"/>
      <c r="C33560" s="90"/>
    </row>
    <row r="33561">
      <c r="A33561" s="101"/>
      <c r="B33561" s="90"/>
      <c r="C33561" s="90"/>
    </row>
    <row r="33562">
      <c r="A33562" s="101"/>
      <c r="B33562" s="90"/>
      <c r="C33562" s="90"/>
    </row>
    <row r="33563">
      <c r="A33563" s="101"/>
      <c r="B33563" s="90"/>
      <c r="C33563" s="90"/>
    </row>
    <row r="33564">
      <c r="A33564" s="101"/>
      <c r="B33564" s="90"/>
      <c r="C33564" s="90"/>
    </row>
    <row r="33565">
      <c r="A33565" s="101"/>
      <c r="B33565" s="90"/>
      <c r="C33565" s="90"/>
    </row>
    <row r="33566">
      <c r="A33566" s="101"/>
      <c r="B33566" s="90"/>
      <c r="C33566" s="90"/>
    </row>
    <row r="33567">
      <c r="A33567" s="101"/>
      <c r="B33567" s="90"/>
      <c r="C33567" s="90"/>
    </row>
    <row r="33568">
      <c r="A33568" s="101"/>
      <c r="B33568" s="90"/>
      <c r="C33568" s="90"/>
    </row>
    <row r="33569">
      <c r="A33569" s="101"/>
      <c r="B33569" s="90"/>
      <c r="C33569" s="90"/>
    </row>
    <row r="33570">
      <c r="A33570" s="101"/>
      <c r="B33570" s="90"/>
      <c r="C33570" s="90"/>
    </row>
    <row r="33571">
      <c r="A33571" s="101"/>
      <c r="B33571" s="90"/>
      <c r="C33571" s="90"/>
    </row>
    <row r="33572">
      <c r="A33572" s="101"/>
      <c r="B33572" s="90"/>
      <c r="C33572" s="90"/>
    </row>
    <row r="33573">
      <c r="A33573" s="101"/>
      <c r="B33573" s="90"/>
      <c r="C33573" s="90"/>
    </row>
    <row r="33574">
      <c r="A33574" s="101"/>
      <c r="B33574" s="90"/>
      <c r="C33574" s="90"/>
    </row>
    <row r="33575">
      <c r="A33575" s="101"/>
      <c r="B33575" s="90"/>
      <c r="C33575" s="90"/>
    </row>
    <row r="33576">
      <c r="A33576" s="101"/>
      <c r="B33576" s="90"/>
      <c r="C33576" s="90"/>
    </row>
    <row r="33577">
      <c r="A33577" s="101"/>
      <c r="B33577" s="90"/>
      <c r="C33577" s="90"/>
    </row>
    <row r="33578">
      <c r="A33578" s="101"/>
      <c r="B33578" s="90"/>
      <c r="C33578" s="90"/>
    </row>
    <row r="33579">
      <c r="A33579" s="101"/>
      <c r="B33579" s="90"/>
      <c r="C33579" s="90"/>
    </row>
    <row r="33580">
      <c r="A33580" s="101"/>
      <c r="B33580" s="90"/>
      <c r="C33580" s="90"/>
    </row>
    <row r="33581">
      <c r="A33581" s="101"/>
      <c r="B33581" s="90"/>
      <c r="C33581" s="90"/>
    </row>
    <row r="33582">
      <c r="A33582" s="101"/>
      <c r="B33582" s="90"/>
      <c r="C33582" s="90"/>
    </row>
    <row r="33583">
      <c r="A33583" s="101"/>
      <c r="B33583" s="90"/>
      <c r="C33583" s="90"/>
    </row>
    <row r="33584">
      <c r="A33584" s="101"/>
      <c r="B33584" s="90"/>
      <c r="C33584" s="90"/>
    </row>
    <row r="33585">
      <c r="A33585" s="101"/>
      <c r="B33585" s="90"/>
      <c r="C33585" s="90"/>
    </row>
    <row r="33586">
      <c r="A33586" s="101"/>
      <c r="B33586" s="90"/>
      <c r="C33586" s="90"/>
    </row>
    <row r="33587">
      <c r="A33587" s="101"/>
      <c r="B33587" s="90"/>
      <c r="C33587" s="90"/>
    </row>
    <row r="33588">
      <c r="A33588" s="101"/>
      <c r="B33588" s="90"/>
      <c r="C33588" s="90"/>
    </row>
    <row r="33589">
      <c r="A33589" s="101"/>
      <c r="B33589" s="90"/>
      <c r="C33589" s="90"/>
    </row>
    <row r="33590">
      <c r="A33590" s="101"/>
      <c r="B33590" s="90"/>
      <c r="C33590" s="90"/>
    </row>
    <row r="33591">
      <c r="A33591" s="101"/>
      <c r="B33591" s="90"/>
      <c r="C33591" s="90"/>
    </row>
    <row r="33592">
      <c r="A33592" s="101"/>
      <c r="B33592" s="90"/>
      <c r="C33592" s="90"/>
    </row>
    <row r="33593">
      <c r="A33593" s="101"/>
      <c r="B33593" s="90"/>
      <c r="C33593" s="90"/>
    </row>
    <row r="33594">
      <c r="A33594" s="101"/>
      <c r="B33594" s="90"/>
      <c r="C33594" s="90"/>
    </row>
    <row r="33595">
      <c r="A33595" s="101"/>
      <c r="B33595" s="90"/>
      <c r="C33595" s="90"/>
    </row>
    <row r="33596">
      <c r="A33596" s="101"/>
      <c r="B33596" s="90"/>
      <c r="C33596" s="90"/>
    </row>
    <row r="33597">
      <c r="A33597" s="101"/>
      <c r="B33597" s="90"/>
      <c r="C33597" s="90"/>
    </row>
    <row r="33598">
      <c r="A33598" s="101"/>
      <c r="B33598" s="90"/>
      <c r="C33598" s="90"/>
    </row>
    <row r="33599">
      <c r="A33599" s="101"/>
      <c r="B33599" s="90"/>
      <c r="C33599" s="90"/>
    </row>
    <row r="33600">
      <c r="A33600" s="101"/>
      <c r="B33600" s="90"/>
      <c r="C33600" s="90"/>
    </row>
    <row r="33601">
      <c r="A33601" s="101"/>
      <c r="B33601" s="90"/>
      <c r="C33601" s="90"/>
    </row>
    <row r="33602">
      <c r="A33602" s="101"/>
      <c r="B33602" s="90"/>
      <c r="C33602" s="90"/>
    </row>
    <row r="33603">
      <c r="A33603" s="101"/>
      <c r="B33603" s="90"/>
      <c r="C33603" s="90"/>
    </row>
    <row r="33604">
      <c r="A33604" s="101"/>
      <c r="B33604" s="90"/>
      <c r="C33604" s="90"/>
    </row>
    <row r="33605">
      <c r="A33605" s="101"/>
      <c r="B33605" s="90"/>
      <c r="C33605" s="90"/>
    </row>
    <row r="33606">
      <c r="A33606" s="101"/>
      <c r="B33606" s="90"/>
      <c r="C33606" s="90"/>
    </row>
    <row r="33607">
      <c r="A33607" s="101"/>
      <c r="B33607" s="90"/>
      <c r="C33607" s="90"/>
    </row>
    <row r="33608">
      <c r="A33608" s="101"/>
      <c r="B33608" s="90"/>
      <c r="C33608" s="90"/>
    </row>
    <row r="33609">
      <c r="A33609" s="101"/>
      <c r="B33609" s="90"/>
      <c r="C33609" s="90"/>
    </row>
    <row r="33610">
      <c r="A33610" s="101"/>
      <c r="B33610" s="90"/>
      <c r="C33610" s="90"/>
    </row>
    <row r="33611">
      <c r="A33611" s="101"/>
      <c r="B33611" s="90"/>
      <c r="C33611" s="90"/>
    </row>
    <row r="33612">
      <c r="A33612" s="101"/>
      <c r="B33612" s="90"/>
      <c r="C33612" s="90"/>
    </row>
    <row r="33613">
      <c r="A33613" s="101"/>
      <c r="B33613" s="90"/>
      <c r="C33613" s="90"/>
    </row>
    <row r="33614">
      <c r="A33614" s="101"/>
      <c r="B33614" s="90"/>
      <c r="C33614" s="90"/>
    </row>
    <row r="33615">
      <c r="A33615" s="101"/>
      <c r="B33615" s="90"/>
      <c r="C33615" s="90"/>
    </row>
    <row r="33616">
      <c r="A33616" s="101"/>
      <c r="B33616" s="90"/>
      <c r="C33616" s="90"/>
    </row>
    <row r="33617">
      <c r="A33617" s="101"/>
      <c r="B33617" s="90"/>
      <c r="C33617" s="90"/>
    </row>
    <row r="33618">
      <c r="A33618" s="101"/>
      <c r="B33618" s="90"/>
      <c r="C33618" s="90"/>
    </row>
    <row r="33619">
      <c r="A33619" s="101"/>
      <c r="B33619" s="90"/>
      <c r="C33619" s="90"/>
    </row>
    <row r="33620">
      <c r="A33620" s="101"/>
      <c r="B33620" s="90"/>
      <c r="C33620" s="90"/>
    </row>
    <row r="33621">
      <c r="A33621" s="101"/>
      <c r="B33621" s="90"/>
      <c r="C33621" s="90"/>
    </row>
    <row r="33622">
      <c r="A33622" s="101"/>
      <c r="B33622" s="90"/>
      <c r="C33622" s="90"/>
    </row>
    <row r="33623">
      <c r="A33623" s="101"/>
      <c r="B33623" s="90"/>
      <c r="C33623" s="90"/>
    </row>
    <row r="33624">
      <c r="A33624" s="101"/>
      <c r="B33624" s="90"/>
      <c r="C33624" s="90"/>
    </row>
    <row r="33625">
      <c r="A33625" s="101"/>
      <c r="B33625" s="90"/>
      <c r="C33625" s="90"/>
    </row>
    <row r="33626">
      <c r="A33626" s="101"/>
      <c r="B33626" s="90"/>
      <c r="C33626" s="90"/>
    </row>
    <row r="33627">
      <c r="A33627" s="101"/>
      <c r="B33627" s="90"/>
      <c r="C33627" s="90"/>
    </row>
    <row r="33628">
      <c r="A33628" s="101"/>
      <c r="B33628" s="90"/>
      <c r="C33628" s="90"/>
    </row>
    <row r="33629">
      <c r="A33629" s="101"/>
      <c r="B33629" s="90"/>
      <c r="C33629" s="90"/>
    </row>
    <row r="33630">
      <c r="A33630" s="101"/>
      <c r="B33630" s="90"/>
      <c r="C33630" s="90"/>
    </row>
    <row r="33631">
      <c r="A33631" s="101"/>
      <c r="B33631" s="90"/>
      <c r="C33631" s="90"/>
    </row>
    <row r="33632">
      <c r="A33632" s="101"/>
      <c r="B33632" s="90"/>
      <c r="C33632" s="90"/>
    </row>
    <row r="33633">
      <c r="A33633" s="101"/>
      <c r="B33633" s="90"/>
      <c r="C33633" s="90"/>
    </row>
    <row r="33634">
      <c r="A33634" s="101"/>
      <c r="B33634" s="90"/>
      <c r="C33634" s="90"/>
    </row>
    <row r="33635">
      <c r="A33635" s="101"/>
      <c r="B33635" s="90"/>
      <c r="C33635" s="90"/>
    </row>
    <row r="33636">
      <c r="A33636" s="101"/>
      <c r="B33636" s="90"/>
      <c r="C33636" s="90"/>
    </row>
    <row r="33637">
      <c r="A33637" s="101"/>
      <c r="B33637" s="90"/>
      <c r="C33637" s="90"/>
    </row>
    <row r="33638">
      <c r="A33638" s="101"/>
      <c r="B33638" s="90"/>
      <c r="C33638" s="90"/>
    </row>
    <row r="33639">
      <c r="A33639" s="101"/>
      <c r="B33639" s="90"/>
      <c r="C33639" s="90"/>
    </row>
    <row r="33640">
      <c r="A33640" s="101"/>
      <c r="B33640" s="90"/>
      <c r="C33640" s="90"/>
    </row>
    <row r="33641">
      <c r="A33641" s="101"/>
      <c r="B33641" s="90"/>
      <c r="C33641" s="90"/>
    </row>
    <row r="33642">
      <c r="A33642" s="101"/>
      <c r="B33642" s="90"/>
      <c r="C33642" s="90"/>
    </row>
    <row r="33643">
      <c r="A33643" s="101"/>
      <c r="B33643" s="90"/>
      <c r="C33643" s="90"/>
    </row>
    <row r="33644">
      <c r="A33644" s="101"/>
      <c r="B33644" s="90"/>
      <c r="C33644" s="90"/>
    </row>
    <row r="33645">
      <c r="A33645" s="101"/>
      <c r="B33645" s="90"/>
      <c r="C33645" s="90"/>
    </row>
    <row r="33646">
      <c r="A33646" s="101"/>
      <c r="B33646" s="90"/>
      <c r="C33646" s="90"/>
    </row>
    <row r="33647">
      <c r="A33647" s="101"/>
      <c r="B33647" s="90"/>
      <c r="C33647" s="90"/>
    </row>
    <row r="33648">
      <c r="A33648" s="101"/>
      <c r="B33648" s="90"/>
      <c r="C33648" s="90"/>
    </row>
    <row r="33649">
      <c r="A33649" s="101"/>
      <c r="B33649" s="90"/>
      <c r="C33649" s="90"/>
    </row>
    <row r="33650">
      <c r="A33650" s="101"/>
      <c r="B33650" s="90"/>
      <c r="C33650" s="90"/>
    </row>
    <row r="33651">
      <c r="A33651" s="101"/>
      <c r="B33651" s="90"/>
      <c r="C33651" s="90"/>
    </row>
    <row r="33652">
      <c r="A33652" s="101"/>
      <c r="B33652" s="90"/>
      <c r="C33652" s="90"/>
    </row>
    <row r="33653">
      <c r="A33653" s="101"/>
      <c r="B33653" s="90"/>
      <c r="C33653" s="90"/>
    </row>
    <row r="33654">
      <c r="A33654" s="101"/>
      <c r="B33654" s="90"/>
      <c r="C33654" s="90"/>
    </row>
    <row r="33655">
      <c r="A33655" s="101"/>
      <c r="B33655" s="90"/>
      <c r="C33655" s="90"/>
    </row>
    <row r="33656">
      <c r="A33656" s="101"/>
      <c r="B33656" s="90"/>
      <c r="C33656" s="90"/>
    </row>
    <row r="33657">
      <c r="A33657" s="101"/>
      <c r="B33657" s="90"/>
      <c r="C33657" s="90"/>
    </row>
    <row r="33658">
      <c r="A33658" s="101"/>
      <c r="B33658" s="90"/>
      <c r="C33658" s="90"/>
    </row>
    <row r="33659">
      <c r="A33659" s="101"/>
      <c r="B33659" s="90"/>
      <c r="C33659" s="90"/>
    </row>
    <row r="33660">
      <c r="A33660" s="101"/>
      <c r="B33660" s="90"/>
      <c r="C33660" s="90"/>
    </row>
    <row r="33661">
      <c r="A33661" s="101"/>
      <c r="B33661" s="90"/>
      <c r="C33661" s="90"/>
    </row>
    <row r="33662">
      <c r="A33662" s="101"/>
      <c r="B33662" s="90"/>
      <c r="C33662" s="90"/>
    </row>
    <row r="33663">
      <c r="A33663" s="101"/>
      <c r="B33663" s="90"/>
      <c r="C33663" s="90"/>
    </row>
    <row r="33664">
      <c r="A33664" s="101"/>
      <c r="B33664" s="90"/>
      <c r="C33664" s="90"/>
    </row>
    <row r="33665">
      <c r="A33665" s="101"/>
      <c r="B33665" s="90"/>
      <c r="C33665" s="90"/>
    </row>
    <row r="33666">
      <c r="A33666" s="101"/>
      <c r="B33666" s="90"/>
      <c r="C33666" s="90"/>
    </row>
    <row r="33667">
      <c r="A33667" s="101"/>
      <c r="B33667" s="90"/>
      <c r="C33667" s="90"/>
    </row>
    <row r="33668">
      <c r="A33668" s="101"/>
      <c r="B33668" s="90"/>
      <c r="C33668" s="90"/>
    </row>
    <row r="33669">
      <c r="A33669" s="101"/>
      <c r="B33669" s="90"/>
      <c r="C33669" s="90"/>
    </row>
    <row r="33670">
      <c r="A33670" s="101"/>
      <c r="B33670" s="90"/>
      <c r="C33670" s="90"/>
    </row>
    <row r="33671">
      <c r="A33671" s="101"/>
      <c r="B33671" s="90"/>
      <c r="C33671" s="90"/>
    </row>
    <row r="33672">
      <c r="A33672" s="101"/>
      <c r="B33672" s="90"/>
      <c r="C33672" s="90"/>
    </row>
    <row r="33673">
      <c r="A33673" s="101"/>
      <c r="B33673" s="90"/>
      <c r="C33673" s="90"/>
    </row>
    <row r="33674">
      <c r="A33674" s="101"/>
      <c r="B33674" s="90"/>
      <c r="C33674" s="90"/>
    </row>
    <row r="33675">
      <c r="A33675" s="101"/>
      <c r="B33675" s="90"/>
      <c r="C33675" s="90"/>
    </row>
    <row r="33676">
      <c r="A33676" s="101"/>
      <c r="B33676" s="90"/>
      <c r="C33676" s="90"/>
    </row>
    <row r="33677">
      <c r="A33677" s="101"/>
      <c r="B33677" s="90"/>
      <c r="C33677" s="90"/>
    </row>
    <row r="33678">
      <c r="A33678" s="101"/>
      <c r="B33678" s="90"/>
      <c r="C33678" s="90"/>
    </row>
    <row r="33679">
      <c r="A33679" s="101"/>
      <c r="B33679" s="90"/>
      <c r="C33679" s="90"/>
    </row>
    <row r="33680">
      <c r="A33680" s="101"/>
      <c r="B33680" s="90"/>
      <c r="C33680" s="90"/>
    </row>
    <row r="33681">
      <c r="A33681" s="101"/>
      <c r="B33681" s="90"/>
      <c r="C33681" s="90"/>
    </row>
    <row r="33682">
      <c r="A33682" s="101"/>
      <c r="B33682" s="90"/>
      <c r="C33682" s="90"/>
    </row>
    <row r="33683">
      <c r="A33683" s="101"/>
      <c r="B33683" s="90"/>
      <c r="C33683" s="90"/>
    </row>
    <row r="33684">
      <c r="A33684" s="101"/>
      <c r="B33684" s="90"/>
      <c r="C33684" s="90"/>
    </row>
    <row r="33685">
      <c r="A33685" s="101"/>
      <c r="B33685" s="90"/>
      <c r="C33685" s="90"/>
    </row>
    <row r="33686">
      <c r="A33686" s="101"/>
      <c r="B33686" s="90"/>
      <c r="C33686" s="90"/>
    </row>
    <row r="33687">
      <c r="A33687" s="101"/>
      <c r="B33687" s="90"/>
      <c r="C33687" s="90"/>
    </row>
    <row r="33688">
      <c r="A33688" s="101"/>
      <c r="B33688" s="90"/>
      <c r="C33688" s="90"/>
    </row>
    <row r="33689">
      <c r="A33689" s="101"/>
      <c r="B33689" s="90"/>
      <c r="C33689" s="90"/>
    </row>
    <row r="33690">
      <c r="A33690" s="101"/>
      <c r="B33690" s="90"/>
      <c r="C33690" s="90"/>
    </row>
    <row r="33691">
      <c r="A33691" s="101"/>
      <c r="B33691" s="90"/>
      <c r="C33691" s="90"/>
    </row>
    <row r="33692">
      <c r="A33692" s="101"/>
      <c r="B33692" s="90"/>
      <c r="C33692" s="90"/>
    </row>
    <row r="33693">
      <c r="A33693" s="101"/>
      <c r="B33693" s="90"/>
      <c r="C33693" s="90"/>
    </row>
    <row r="33694">
      <c r="A33694" s="101"/>
      <c r="B33694" s="90"/>
      <c r="C33694" s="90"/>
    </row>
    <row r="33695">
      <c r="A33695" s="101"/>
      <c r="B33695" s="90"/>
      <c r="C33695" s="90"/>
    </row>
    <row r="33696">
      <c r="A33696" s="101"/>
      <c r="B33696" s="90"/>
      <c r="C33696" s="90"/>
    </row>
    <row r="33697">
      <c r="A33697" s="101"/>
      <c r="B33697" s="90"/>
      <c r="C33697" s="90"/>
    </row>
    <row r="33698">
      <c r="A33698" s="101"/>
      <c r="B33698" s="90"/>
      <c r="C33698" s="90"/>
    </row>
    <row r="33699">
      <c r="A33699" s="101"/>
      <c r="B33699" s="90"/>
      <c r="C33699" s="90"/>
    </row>
    <row r="33700">
      <c r="A33700" s="101"/>
      <c r="B33700" s="90"/>
      <c r="C33700" s="90"/>
    </row>
    <row r="33701">
      <c r="A33701" s="101"/>
      <c r="B33701" s="90"/>
      <c r="C33701" s="90"/>
    </row>
    <row r="33702">
      <c r="A33702" s="101"/>
      <c r="B33702" s="90"/>
      <c r="C33702" s="90"/>
    </row>
    <row r="33703">
      <c r="A33703" s="101"/>
      <c r="B33703" s="90"/>
      <c r="C33703" s="90"/>
    </row>
    <row r="33704">
      <c r="A33704" s="101"/>
      <c r="B33704" s="90"/>
      <c r="C33704" s="90"/>
    </row>
    <row r="33705">
      <c r="A33705" s="101"/>
      <c r="B33705" s="90"/>
      <c r="C33705" s="90"/>
    </row>
    <row r="33706">
      <c r="A33706" s="101"/>
      <c r="B33706" s="90"/>
      <c r="C33706" s="90"/>
    </row>
    <row r="33707">
      <c r="A33707" s="101"/>
      <c r="B33707" s="90"/>
      <c r="C33707" s="90"/>
    </row>
    <row r="33708">
      <c r="A33708" s="101"/>
      <c r="B33708" s="90"/>
      <c r="C33708" s="90"/>
    </row>
    <row r="33709">
      <c r="A33709" s="101"/>
      <c r="B33709" s="90"/>
      <c r="C33709" s="90"/>
    </row>
    <row r="33710">
      <c r="A33710" s="101"/>
      <c r="B33710" s="90"/>
      <c r="C33710" s="90"/>
    </row>
    <row r="33711">
      <c r="A33711" s="101"/>
      <c r="B33711" s="90"/>
      <c r="C33711" s="90"/>
    </row>
    <row r="33712">
      <c r="A33712" s="101"/>
      <c r="B33712" s="90"/>
      <c r="C33712" s="90"/>
    </row>
    <row r="33713">
      <c r="A33713" s="101"/>
      <c r="B33713" s="90"/>
      <c r="C33713" s="90"/>
    </row>
    <row r="33714">
      <c r="A33714" s="101"/>
      <c r="B33714" s="90"/>
      <c r="C33714" s="90"/>
    </row>
    <row r="33715">
      <c r="A33715" s="101"/>
      <c r="B33715" s="90"/>
      <c r="C33715" s="90"/>
    </row>
    <row r="33716">
      <c r="A33716" s="101"/>
      <c r="B33716" s="90"/>
      <c r="C33716" s="90"/>
    </row>
    <row r="33717">
      <c r="A33717" s="101"/>
      <c r="B33717" s="90"/>
      <c r="C33717" s="90"/>
    </row>
    <row r="33718">
      <c r="A33718" s="101"/>
      <c r="B33718" s="90"/>
      <c r="C33718" s="90"/>
    </row>
    <row r="33719">
      <c r="A33719" s="101"/>
      <c r="B33719" s="90"/>
      <c r="C33719" s="90"/>
    </row>
    <row r="33720">
      <c r="A33720" s="101"/>
      <c r="B33720" s="90"/>
      <c r="C33720" s="90"/>
    </row>
    <row r="33721">
      <c r="A33721" s="101"/>
      <c r="B33721" s="90"/>
      <c r="C33721" s="90"/>
    </row>
    <row r="33722">
      <c r="A33722" s="101"/>
      <c r="B33722" s="90"/>
      <c r="C33722" s="90"/>
    </row>
    <row r="33723">
      <c r="A33723" s="101"/>
      <c r="B33723" s="90"/>
      <c r="C33723" s="90"/>
    </row>
    <row r="33724">
      <c r="A33724" s="101"/>
      <c r="B33724" s="90"/>
      <c r="C33724" s="90"/>
    </row>
    <row r="33725">
      <c r="A33725" s="101"/>
      <c r="B33725" s="90"/>
      <c r="C33725" s="90"/>
    </row>
    <row r="33726">
      <c r="A33726" s="101"/>
      <c r="B33726" s="90"/>
      <c r="C33726" s="90"/>
    </row>
    <row r="33727">
      <c r="A33727" s="101"/>
      <c r="B33727" s="90"/>
      <c r="C33727" s="90"/>
    </row>
    <row r="33728">
      <c r="A33728" s="101"/>
      <c r="B33728" s="90"/>
      <c r="C33728" s="90"/>
    </row>
    <row r="33729">
      <c r="A33729" s="101"/>
      <c r="B33729" s="90"/>
      <c r="C33729" s="90"/>
    </row>
    <row r="33730">
      <c r="A33730" s="101"/>
      <c r="B33730" s="90"/>
      <c r="C33730" s="90"/>
    </row>
    <row r="33731">
      <c r="A33731" s="101"/>
      <c r="B33731" s="90"/>
      <c r="C33731" s="90"/>
    </row>
    <row r="33732">
      <c r="A33732" s="101"/>
      <c r="B33732" s="90"/>
      <c r="C33732" s="90"/>
    </row>
    <row r="33733">
      <c r="A33733" s="101"/>
      <c r="B33733" s="90"/>
      <c r="C33733" s="90"/>
    </row>
    <row r="33734">
      <c r="A33734" s="101"/>
      <c r="B33734" s="90"/>
      <c r="C33734" s="90"/>
    </row>
    <row r="33735">
      <c r="A33735" s="101"/>
      <c r="B33735" s="90"/>
      <c r="C33735" s="90"/>
    </row>
    <row r="33736">
      <c r="A33736" s="101"/>
      <c r="B33736" s="90"/>
      <c r="C33736" s="90"/>
    </row>
    <row r="33737">
      <c r="A33737" s="101"/>
      <c r="B33737" s="90"/>
      <c r="C33737" s="90"/>
    </row>
    <row r="33738">
      <c r="A33738" s="101"/>
      <c r="B33738" s="90"/>
      <c r="C33738" s="90"/>
    </row>
    <row r="33739">
      <c r="A33739" s="101"/>
      <c r="B33739" s="90"/>
      <c r="C33739" s="90"/>
    </row>
    <row r="33740">
      <c r="A33740" s="101"/>
      <c r="B33740" s="90"/>
      <c r="C33740" s="90"/>
    </row>
    <row r="33741">
      <c r="A33741" s="101"/>
      <c r="B33741" s="90"/>
      <c r="C33741" s="90"/>
    </row>
    <row r="33742">
      <c r="A33742" s="101"/>
      <c r="B33742" s="90"/>
      <c r="C33742" s="90"/>
    </row>
    <row r="33743">
      <c r="A33743" s="101"/>
      <c r="B33743" s="90"/>
      <c r="C33743" s="90"/>
    </row>
    <row r="33744">
      <c r="A33744" s="101"/>
      <c r="B33744" s="90"/>
      <c r="C33744" s="90"/>
    </row>
    <row r="33745">
      <c r="A33745" s="101"/>
      <c r="B33745" s="90"/>
      <c r="C33745" s="90"/>
    </row>
    <row r="33746">
      <c r="A33746" s="101"/>
      <c r="B33746" s="90"/>
      <c r="C33746" s="90"/>
    </row>
    <row r="33747">
      <c r="A33747" s="101"/>
      <c r="B33747" s="90"/>
      <c r="C33747" s="90"/>
    </row>
    <row r="33748">
      <c r="A33748" s="101"/>
      <c r="B33748" s="90"/>
      <c r="C33748" s="90"/>
    </row>
    <row r="33749">
      <c r="A33749" s="101"/>
      <c r="B33749" s="90"/>
      <c r="C33749" s="90"/>
    </row>
    <row r="33750">
      <c r="A33750" s="101"/>
      <c r="B33750" s="90"/>
      <c r="C33750" s="90"/>
    </row>
    <row r="33751">
      <c r="A33751" s="101"/>
      <c r="B33751" s="90"/>
      <c r="C33751" s="90"/>
    </row>
    <row r="33752">
      <c r="A33752" s="101"/>
      <c r="B33752" s="90"/>
      <c r="C33752" s="90"/>
    </row>
    <row r="33753">
      <c r="A33753" s="101"/>
      <c r="B33753" s="90"/>
      <c r="C33753" s="90"/>
    </row>
    <row r="33754">
      <c r="A33754" s="101"/>
      <c r="B33754" s="90"/>
      <c r="C33754" s="90"/>
    </row>
    <row r="33755">
      <c r="A33755" s="101"/>
      <c r="B33755" s="90"/>
      <c r="C33755" s="90"/>
    </row>
    <row r="33756">
      <c r="A33756" s="101"/>
      <c r="B33756" s="90"/>
      <c r="C33756" s="90"/>
    </row>
    <row r="33757">
      <c r="A33757" s="101"/>
      <c r="B33757" s="90"/>
      <c r="C33757" s="90"/>
    </row>
    <row r="33758">
      <c r="A33758" s="101"/>
      <c r="B33758" s="90"/>
      <c r="C33758" s="90"/>
    </row>
    <row r="33759">
      <c r="A33759" s="101"/>
      <c r="B33759" s="90"/>
      <c r="C33759" s="90"/>
    </row>
    <row r="33760">
      <c r="A33760" s="101"/>
      <c r="B33760" s="90"/>
      <c r="C33760" s="90"/>
    </row>
    <row r="33761">
      <c r="A33761" s="101"/>
      <c r="B33761" s="90"/>
      <c r="C33761" s="90"/>
    </row>
    <row r="33762">
      <c r="A33762" s="101"/>
      <c r="B33762" s="90"/>
      <c r="C33762" s="90"/>
    </row>
    <row r="33763">
      <c r="A33763" s="101"/>
      <c r="B33763" s="90"/>
      <c r="C33763" s="90"/>
    </row>
    <row r="33764">
      <c r="A33764" s="101"/>
      <c r="B33764" s="90"/>
      <c r="C33764" s="90"/>
    </row>
    <row r="33765">
      <c r="A33765" s="101"/>
      <c r="B33765" s="90"/>
      <c r="C33765" s="90"/>
    </row>
    <row r="33766">
      <c r="A33766" s="101"/>
      <c r="B33766" s="90"/>
      <c r="C33766" s="90"/>
    </row>
    <row r="33767">
      <c r="A33767" s="101"/>
      <c r="B33767" s="90"/>
      <c r="C33767" s="90"/>
    </row>
    <row r="33768">
      <c r="A33768" s="101"/>
      <c r="B33768" s="90"/>
      <c r="C33768" s="90"/>
    </row>
    <row r="33769">
      <c r="A33769" s="101"/>
      <c r="B33769" s="90"/>
      <c r="C33769" s="90"/>
    </row>
    <row r="33770">
      <c r="A33770" s="101"/>
      <c r="B33770" s="90"/>
      <c r="C33770" s="90"/>
    </row>
    <row r="33771">
      <c r="A33771" s="101"/>
      <c r="B33771" s="90"/>
      <c r="C33771" s="90"/>
    </row>
    <row r="33772">
      <c r="A33772" s="101"/>
      <c r="B33772" s="90"/>
      <c r="C33772" s="90"/>
    </row>
    <row r="33773">
      <c r="A33773" s="101"/>
      <c r="B33773" s="90"/>
      <c r="C33773" s="90"/>
    </row>
    <row r="33774">
      <c r="A33774" s="101"/>
      <c r="B33774" s="90"/>
      <c r="C33774" s="90"/>
    </row>
    <row r="33775">
      <c r="A33775" s="101"/>
      <c r="B33775" s="90"/>
      <c r="C33775" s="90"/>
    </row>
    <row r="33776">
      <c r="A33776" s="101"/>
      <c r="B33776" s="90"/>
      <c r="C33776" s="90"/>
    </row>
    <row r="33777">
      <c r="A33777" s="101"/>
      <c r="B33777" s="90"/>
      <c r="C33777" s="90"/>
    </row>
    <row r="33778">
      <c r="A33778" s="101"/>
      <c r="B33778" s="90"/>
      <c r="C33778" s="90"/>
    </row>
    <row r="33779">
      <c r="A33779" s="101"/>
      <c r="B33779" s="90"/>
      <c r="C33779" s="90"/>
    </row>
    <row r="33780">
      <c r="A33780" s="101"/>
      <c r="B33780" s="90"/>
      <c r="C33780" s="90"/>
    </row>
    <row r="33781">
      <c r="A33781" s="101"/>
      <c r="B33781" s="90"/>
      <c r="C33781" s="90"/>
    </row>
    <row r="33782">
      <c r="A33782" s="101"/>
      <c r="B33782" s="90"/>
      <c r="C33782" s="90"/>
    </row>
    <row r="33783">
      <c r="A33783" s="101"/>
      <c r="B33783" s="90"/>
      <c r="C33783" s="90"/>
    </row>
    <row r="33784">
      <c r="A33784" s="101"/>
      <c r="B33784" s="90"/>
      <c r="C33784" s="90"/>
    </row>
    <row r="33785">
      <c r="A33785" s="101"/>
      <c r="B33785" s="90"/>
      <c r="C33785" s="90"/>
    </row>
    <row r="33786">
      <c r="A33786" s="101"/>
      <c r="B33786" s="90"/>
      <c r="C33786" s="90"/>
    </row>
    <row r="33787">
      <c r="A33787" s="101"/>
      <c r="B33787" s="90"/>
      <c r="C33787" s="90"/>
    </row>
    <row r="33788">
      <c r="A33788" s="101"/>
      <c r="B33788" s="90"/>
      <c r="C33788" s="90"/>
    </row>
    <row r="33789">
      <c r="A33789" s="101"/>
      <c r="B33789" s="90"/>
      <c r="C33789" s="90"/>
    </row>
    <row r="33790">
      <c r="A33790" s="101"/>
      <c r="B33790" s="90"/>
      <c r="C33790" s="90"/>
    </row>
    <row r="33791">
      <c r="A33791" s="101"/>
      <c r="B33791" s="90"/>
      <c r="C33791" s="90"/>
    </row>
    <row r="33792">
      <c r="A33792" s="101"/>
      <c r="B33792" s="90"/>
      <c r="C33792" s="90"/>
    </row>
    <row r="33793">
      <c r="A33793" s="101"/>
      <c r="B33793" s="90"/>
      <c r="C33793" s="90"/>
    </row>
    <row r="33794">
      <c r="A33794" s="101"/>
      <c r="B33794" s="90"/>
      <c r="C33794" s="90"/>
    </row>
    <row r="33795">
      <c r="A33795" s="101"/>
      <c r="B33795" s="90"/>
      <c r="C33795" s="90"/>
    </row>
    <row r="33796">
      <c r="A33796" s="101"/>
      <c r="B33796" s="90"/>
      <c r="C33796" s="90"/>
    </row>
    <row r="33797">
      <c r="A33797" s="101"/>
      <c r="B33797" s="90"/>
      <c r="C33797" s="90"/>
    </row>
    <row r="33798">
      <c r="A33798" s="101"/>
      <c r="B33798" s="90"/>
      <c r="C33798" s="90"/>
    </row>
    <row r="33799">
      <c r="A33799" s="101"/>
      <c r="B33799" s="90"/>
      <c r="C33799" s="90"/>
    </row>
    <row r="33800">
      <c r="A33800" s="101"/>
      <c r="B33800" s="90"/>
      <c r="C33800" s="90"/>
    </row>
    <row r="33801">
      <c r="A33801" s="101"/>
      <c r="B33801" s="90"/>
      <c r="C33801" s="90"/>
    </row>
    <row r="33802">
      <c r="A33802" s="101"/>
      <c r="B33802" s="90"/>
      <c r="C33802" s="90"/>
    </row>
    <row r="33803">
      <c r="A33803" s="101"/>
      <c r="B33803" s="90"/>
      <c r="C33803" s="90"/>
    </row>
    <row r="33804">
      <c r="A33804" s="101"/>
      <c r="B33804" s="90"/>
      <c r="C33804" s="90"/>
    </row>
    <row r="33805">
      <c r="A33805" s="101"/>
      <c r="B33805" s="90"/>
      <c r="C33805" s="90"/>
    </row>
    <row r="33806">
      <c r="A33806" s="101"/>
      <c r="B33806" s="90"/>
      <c r="C33806" s="90"/>
    </row>
    <row r="33807">
      <c r="A33807" s="101"/>
      <c r="B33807" s="90"/>
      <c r="C33807" s="90"/>
    </row>
    <row r="33808">
      <c r="A33808" s="101"/>
      <c r="B33808" s="90"/>
      <c r="C33808" s="90"/>
    </row>
    <row r="33809">
      <c r="A33809" s="101"/>
      <c r="B33809" s="90"/>
      <c r="C33809" s="90"/>
    </row>
    <row r="33810">
      <c r="A33810" s="101"/>
      <c r="B33810" s="90"/>
      <c r="C33810" s="90"/>
    </row>
    <row r="33811">
      <c r="A33811" s="101"/>
      <c r="B33811" s="90"/>
      <c r="C33811" s="90"/>
    </row>
    <row r="33812">
      <c r="A33812" s="101"/>
      <c r="B33812" s="90"/>
      <c r="C33812" s="90"/>
    </row>
    <row r="33813">
      <c r="A33813" s="101"/>
      <c r="B33813" s="90"/>
      <c r="C33813" s="90"/>
    </row>
    <row r="33814">
      <c r="A33814" s="101"/>
      <c r="B33814" s="90"/>
      <c r="C33814" s="90"/>
    </row>
    <row r="33815">
      <c r="A33815" s="101"/>
      <c r="B33815" s="90"/>
      <c r="C33815" s="90"/>
    </row>
    <row r="33816">
      <c r="A33816" s="101"/>
      <c r="B33816" s="90"/>
      <c r="C33816" s="90"/>
    </row>
    <row r="33817">
      <c r="A33817" s="101"/>
      <c r="B33817" s="90"/>
      <c r="C33817" s="90"/>
    </row>
    <row r="33818">
      <c r="A33818" s="101"/>
      <c r="B33818" s="90"/>
      <c r="C33818" s="90"/>
    </row>
    <row r="33819">
      <c r="A33819" s="101"/>
      <c r="B33819" s="90"/>
      <c r="C33819" s="90"/>
    </row>
    <row r="33820">
      <c r="A33820" s="101"/>
      <c r="B33820" s="90"/>
      <c r="C33820" s="90"/>
    </row>
    <row r="33821">
      <c r="A33821" s="101"/>
      <c r="B33821" s="90"/>
      <c r="C33821" s="90"/>
    </row>
    <row r="33822">
      <c r="A33822" s="101"/>
      <c r="B33822" s="90"/>
      <c r="C33822" s="90"/>
    </row>
    <row r="33823">
      <c r="A33823" s="101"/>
      <c r="B33823" s="90"/>
      <c r="C33823" s="90"/>
    </row>
    <row r="33824">
      <c r="A33824" s="101"/>
      <c r="B33824" s="90"/>
      <c r="C33824" s="90"/>
    </row>
    <row r="33825">
      <c r="A33825" s="101"/>
      <c r="B33825" s="90"/>
      <c r="C33825" s="90"/>
    </row>
    <row r="33826">
      <c r="A33826" s="101"/>
      <c r="B33826" s="90"/>
      <c r="C33826" s="90"/>
    </row>
    <row r="33827">
      <c r="A33827" s="101"/>
      <c r="B33827" s="90"/>
      <c r="C33827" s="90"/>
    </row>
    <row r="33828">
      <c r="A33828" s="101"/>
      <c r="B33828" s="90"/>
      <c r="C33828" s="90"/>
    </row>
    <row r="33829">
      <c r="A33829" s="101"/>
      <c r="B33829" s="90"/>
      <c r="C33829" s="90"/>
    </row>
    <row r="33830">
      <c r="A33830" s="101"/>
      <c r="B33830" s="90"/>
      <c r="C33830" s="90"/>
    </row>
    <row r="33831">
      <c r="A33831" s="101"/>
      <c r="B33831" s="90"/>
      <c r="C33831" s="90"/>
    </row>
    <row r="33832">
      <c r="A33832" s="101"/>
      <c r="B33832" s="90"/>
      <c r="C33832" s="90"/>
    </row>
    <row r="33833">
      <c r="A33833" s="101"/>
      <c r="B33833" s="90"/>
      <c r="C33833" s="90"/>
    </row>
    <row r="33834">
      <c r="A33834" s="101"/>
      <c r="B33834" s="90"/>
      <c r="C33834" s="90"/>
    </row>
    <row r="33835">
      <c r="A33835" s="101"/>
      <c r="B33835" s="90"/>
      <c r="C33835" s="90"/>
    </row>
    <row r="33836">
      <c r="A33836" s="101"/>
      <c r="B33836" s="90"/>
      <c r="C33836" s="90"/>
    </row>
    <row r="33837">
      <c r="A33837" s="101"/>
      <c r="B33837" s="90"/>
      <c r="C33837" s="90"/>
    </row>
    <row r="33838">
      <c r="A33838" s="101"/>
      <c r="B33838" s="90"/>
      <c r="C33838" s="90"/>
    </row>
    <row r="33839">
      <c r="A33839" s="101"/>
      <c r="B33839" s="90"/>
      <c r="C33839" s="90"/>
    </row>
    <row r="33840">
      <c r="A33840" s="101"/>
      <c r="B33840" s="90"/>
      <c r="C33840" s="90"/>
    </row>
    <row r="33841">
      <c r="A33841" s="101"/>
      <c r="B33841" s="90"/>
      <c r="C33841" s="90"/>
    </row>
    <row r="33842">
      <c r="A33842" s="101"/>
      <c r="B33842" s="90"/>
      <c r="C33842" s="90"/>
    </row>
    <row r="33843">
      <c r="A33843" s="101"/>
      <c r="B33843" s="90"/>
      <c r="C33843" s="90"/>
    </row>
    <row r="33844">
      <c r="A33844" s="101"/>
      <c r="B33844" s="90"/>
      <c r="C33844" s="90"/>
    </row>
    <row r="33845">
      <c r="A33845" s="101"/>
      <c r="B33845" s="90"/>
      <c r="C33845" s="90"/>
    </row>
    <row r="33846">
      <c r="A33846" s="101"/>
      <c r="B33846" s="90"/>
      <c r="C33846" s="90"/>
    </row>
    <row r="33847">
      <c r="A33847" s="101"/>
      <c r="B33847" s="90"/>
      <c r="C33847" s="90"/>
    </row>
    <row r="33848">
      <c r="A33848" s="101"/>
      <c r="B33848" s="90"/>
      <c r="C33848" s="90"/>
    </row>
    <row r="33849">
      <c r="A33849" s="101"/>
      <c r="B33849" s="90"/>
      <c r="C33849" s="90"/>
    </row>
    <row r="33850">
      <c r="A33850" s="101"/>
      <c r="B33850" s="90"/>
      <c r="C33850" s="90"/>
    </row>
    <row r="33851">
      <c r="A33851" s="101"/>
      <c r="B33851" s="90"/>
      <c r="C33851" s="90"/>
    </row>
    <row r="33852">
      <c r="A33852" s="101"/>
      <c r="B33852" s="90"/>
      <c r="C33852" s="90"/>
    </row>
    <row r="33853">
      <c r="A33853" s="101"/>
      <c r="B33853" s="90"/>
      <c r="C33853" s="90"/>
    </row>
    <row r="33854">
      <c r="A33854" s="101"/>
      <c r="B33854" s="90"/>
      <c r="C33854" s="90"/>
    </row>
    <row r="33855">
      <c r="A33855" s="101"/>
      <c r="B33855" s="90"/>
      <c r="C33855" s="90"/>
    </row>
    <row r="33856">
      <c r="A33856" s="101"/>
      <c r="B33856" s="90"/>
      <c r="C33856" s="90"/>
    </row>
    <row r="33857">
      <c r="A33857" s="101"/>
      <c r="B33857" s="90"/>
      <c r="C33857" s="90"/>
    </row>
    <row r="33858">
      <c r="A33858" s="101"/>
      <c r="B33858" s="90"/>
      <c r="C33858" s="90"/>
    </row>
    <row r="33859">
      <c r="A33859" s="101"/>
      <c r="B33859" s="90"/>
      <c r="C33859" s="90"/>
    </row>
    <row r="33860">
      <c r="A33860" s="101"/>
      <c r="B33860" s="90"/>
      <c r="C33860" s="90"/>
    </row>
    <row r="33861">
      <c r="A33861" s="101"/>
      <c r="B33861" s="90"/>
      <c r="C33861" s="90"/>
    </row>
    <row r="33862">
      <c r="A33862" s="101"/>
      <c r="B33862" s="90"/>
      <c r="C33862" s="90"/>
    </row>
    <row r="33863">
      <c r="A33863" s="101"/>
      <c r="B33863" s="90"/>
      <c r="C33863" s="90"/>
    </row>
    <row r="33864">
      <c r="A33864" s="101"/>
      <c r="B33864" s="90"/>
      <c r="C33864" s="90"/>
    </row>
    <row r="33865">
      <c r="A33865" s="101"/>
      <c r="B33865" s="90"/>
      <c r="C33865" s="90"/>
    </row>
    <row r="33866">
      <c r="A33866" s="101"/>
      <c r="B33866" s="90"/>
      <c r="C33866" s="90"/>
    </row>
    <row r="33867">
      <c r="A33867" s="101"/>
      <c r="B33867" s="90"/>
      <c r="C33867" s="90"/>
    </row>
    <row r="33868">
      <c r="A33868" s="101"/>
      <c r="B33868" s="90"/>
      <c r="C33868" s="90"/>
    </row>
    <row r="33869">
      <c r="A33869" s="101"/>
      <c r="B33869" s="90"/>
      <c r="C33869" s="90"/>
    </row>
    <row r="33870">
      <c r="A33870" s="101"/>
      <c r="B33870" s="90"/>
      <c r="C33870" s="90"/>
    </row>
    <row r="33871">
      <c r="A33871" s="101"/>
      <c r="B33871" s="90"/>
      <c r="C33871" s="90"/>
    </row>
    <row r="33872">
      <c r="A33872" s="101"/>
      <c r="B33872" s="90"/>
      <c r="C33872" s="90"/>
    </row>
    <row r="33873">
      <c r="A33873" s="101"/>
      <c r="B33873" s="90"/>
      <c r="C33873" s="90"/>
    </row>
    <row r="33874">
      <c r="A33874" s="101"/>
      <c r="B33874" s="90"/>
      <c r="C33874" s="90"/>
    </row>
    <row r="33875">
      <c r="A33875" s="101"/>
      <c r="B33875" s="90"/>
      <c r="C33875" s="90"/>
    </row>
    <row r="33876">
      <c r="A33876" s="101"/>
      <c r="B33876" s="90"/>
      <c r="C33876" s="90"/>
    </row>
    <row r="33877">
      <c r="A33877" s="101"/>
      <c r="B33877" s="90"/>
      <c r="C33877" s="90"/>
    </row>
    <row r="33878">
      <c r="A33878" s="101"/>
      <c r="B33878" s="90"/>
      <c r="C33878" s="90"/>
    </row>
    <row r="33879">
      <c r="A33879" s="101"/>
      <c r="B33879" s="90"/>
      <c r="C33879" s="90"/>
    </row>
    <row r="33880">
      <c r="A33880" s="101"/>
      <c r="B33880" s="90"/>
      <c r="C33880" s="90"/>
    </row>
    <row r="33881">
      <c r="A33881" s="101"/>
      <c r="B33881" s="90"/>
      <c r="C33881" s="90"/>
    </row>
    <row r="33882">
      <c r="A33882" s="101"/>
      <c r="B33882" s="90"/>
      <c r="C33882" s="90"/>
    </row>
    <row r="33883">
      <c r="A33883" s="101"/>
      <c r="B33883" s="90"/>
      <c r="C33883" s="90"/>
    </row>
    <row r="33884">
      <c r="A33884" s="101"/>
      <c r="B33884" s="90"/>
      <c r="C33884" s="90"/>
    </row>
    <row r="33885">
      <c r="A33885" s="101"/>
      <c r="B33885" s="90"/>
      <c r="C33885" s="90"/>
    </row>
    <row r="33886">
      <c r="A33886" s="101"/>
      <c r="B33886" s="90"/>
      <c r="C33886" s="90"/>
    </row>
    <row r="33887">
      <c r="A33887" s="101"/>
      <c r="B33887" s="90"/>
      <c r="C33887" s="90"/>
    </row>
    <row r="33888">
      <c r="A33888" s="101"/>
      <c r="B33888" s="90"/>
      <c r="C33888" s="90"/>
    </row>
    <row r="33889">
      <c r="A33889" s="101"/>
      <c r="B33889" s="90"/>
      <c r="C33889" s="90"/>
    </row>
    <row r="33890">
      <c r="A33890" s="101"/>
      <c r="B33890" s="90"/>
      <c r="C33890" s="90"/>
    </row>
    <row r="33891">
      <c r="A33891" s="101"/>
      <c r="B33891" s="90"/>
      <c r="C33891" s="90"/>
    </row>
    <row r="33892">
      <c r="A33892" s="101"/>
      <c r="B33892" s="90"/>
      <c r="C33892" s="90"/>
    </row>
    <row r="33893">
      <c r="A33893" s="101"/>
      <c r="B33893" s="90"/>
      <c r="C33893" s="90"/>
    </row>
    <row r="33894">
      <c r="A33894" s="101"/>
      <c r="B33894" s="90"/>
      <c r="C33894" s="90"/>
    </row>
    <row r="33895">
      <c r="A33895" s="101"/>
      <c r="B33895" s="90"/>
      <c r="C33895" s="90"/>
    </row>
    <row r="33896">
      <c r="A33896" s="101"/>
      <c r="B33896" s="90"/>
      <c r="C33896" s="90"/>
    </row>
    <row r="33897">
      <c r="A33897" s="101"/>
      <c r="B33897" s="90"/>
      <c r="C33897" s="90"/>
    </row>
    <row r="33898">
      <c r="A33898" s="101"/>
      <c r="B33898" s="90"/>
      <c r="C33898" s="90"/>
    </row>
    <row r="33899">
      <c r="A33899" s="101"/>
      <c r="B33899" s="90"/>
      <c r="C33899" s="90"/>
    </row>
    <row r="33900">
      <c r="A33900" s="101"/>
      <c r="B33900" s="90"/>
      <c r="C33900" s="90"/>
    </row>
    <row r="33901">
      <c r="A33901" s="101"/>
      <c r="B33901" s="90"/>
      <c r="C33901" s="90"/>
    </row>
    <row r="33902">
      <c r="A33902" s="101"/>
      <c r="B33902" s="90"/>
      <c r="C33902" s="90"/>
    </row>
    <row r="33903">
      <c r="A33903" s="101"/>
      <c r="B33903" s="90"/>
      <c r="C33903" s="90"/>
    </row>
    <row r="33904">
      <c r="A33904" s="101"/>
      <c r="B33904" s="90"/>
      <c r="C33904" s="90"/>
    </row>
    <row r="33905">
      <c r="A33905" s="101"/>
      <c r="B33905" s="90"/>
      <c r="C33905" s="90"/>
    </row>
    <row r="33906">
      <c r="A33906" s="101"/>
      <c r="B33906" s="90"/>
      <c r="C33906" s="90"/>
    </row>
    <row r="33907">
      <c r="A33907" s="101"/>
      <c r="B33907" s="90"/>
      <c r="C33907" s="90"/>
    </row>
    <row r="33908">
      <c r="A33908" s="101"/>
      <c r="B33908" s="90"/>
      <c r="C33908" s="90"/>
    </row>
    <row r="33909">
      <c r="A33909" s="101"/>
      <c r="B33909" s="90"/>
      <c r="C33909" s="90"/>
    </row>
    <row r="33910">
      <c r="A33910" s="101"/>
      <c r="B33910" s="90"/>
      <c r="C33910" s="90"/>
    </row>
    <row r="33911">
      <c r="A33911" s="101"/>
      <c r="B33911" s="90"/>
      <c r="C33911" s="90"/>
    </row>
    <row r="33912">
      <c r="A33912" s="101"/>
      <c r="B33912" s="90"/>
      <c r="C33912" s="90"/>
    </row>
    <row r="33913">
      <c r="A33913" s="101"/>
      <c r="B33913" s="90"/>
      <c r="C33913" s="90"/>
    </row>
    <row r="33914">
      <c r="A33914" s="101"/>
      <c r="B33914" s="90"/>
      <c r="C33914" s="90"/>
    </row>
    <row r="33915">
      <c r="A33915" s="101"/>
      <c r="B33915" s="90"/>
      <c r="C33915" s="90"/>
    </row>
    <row r="33916">
      <c r="A33916" s="101"/>
      <c r="B33916" s="90"/>
      <c r="C33916" s="90"/>
    </row>
    <row r="33917">
      <c r="A33917" s="101"/>
      <c r="B33917" s="90"/>
      <c r="C33917" s="90"/>
    </row>
    <row r="33918">
      <c r="A33918" s="101"/>
      <c r="B33918" s="90"/>
      <c r="C33918" s="90"/>
    </row>
    <row r="33919">
      <c r="A33919" s="101"/>
      <c r="B33919" s="90"/>
      <c r="C33919" s="90"/>
    </row>
    <row r="33920">
      <c r="A33920" s="101"/>
      <c r="B33920" s="90"/>
      <c r="C33920" s="90"/>
    </row>
    <row r="33921">
      <c r="A33921" s="101"/>
      <c r="B33921" s="90"/>
      <c r="C33921" s="90"/>
    </row>
    <row r="33922">
      <c r="A33922" s="101"/>
      <c r="B33922" s="90"/>
      <c r="C33922" s="90"/>
    </row>
    <row r="33923">
      <c r="A33923" s="101"/>
      <c r="B33923" s="90"/>
      <c r="C33923" s="90"/>
    </row>
    <row r="33924">
      <c r="A33924" s="101"/>
      <c r="B33924" s="90"/>
      <c r="C33924" s="90"/>
    </row>
    <row r="33925">
      <c r="A33925" s="101"/>
      <c r="B33925" s="90"/>
      <c r="C33925" s="90"/>
    </row>
    <row r="33926">
      <c r="A33926" s="101"/>
      <c r="B33926" s="90"/>
      <c r="C33926" s="90"/>
    </row>
    <row r="33927">
      <c r="A33927" s="101"/>
      <c r="B33927" s="90"/>
      <c r="C33927" s="90"/>
    </row>
    <row r="33928">
      <c r="A33928" s="101"/>
      <c r="B33928" s="90"/>
      <c r="C33928" s="90"/>
    </row>
    <row r="33929">
      <c r="A33929" s="101"/>
      <c r="B33929" s="90"/>
      <c r="C33929" s="90"/>
    </row>
    <row r="33930">
      <c r="A33930" s="101"/>
      <c r="B33930" s="90"/>
      <c r="C33930" s="90"/>
    </row>
    <row r="33931">
      <c r="A33931" s="101"/>
      <c r="B33931" s="90"/>
      <c r="C33931" s="90"/>
    </row>
    <row r="33932">
      <c r="A33932" s="101"/>
      <c r="B33932" s="90"/>
      <c r="C33932" s="90"/>
    </row>
    <row r="33933">
      <c r="A33933" s="101"/>
      <c r="B33933" s="90"/>
      <c r="C33933" s="90"/>
    </row>
    <row r="33934">
      <c r="A33934" s="101"/>
      <c r="B33934" s="90"/>
      <c r="C33934" s="90"/>
    </row>
    <row r="33935">
      <c r="A33935" s="101"/>
      <c r="B33935" s="90"/>
      <c r="C33935" s="90"/>
    </row>
    <row r="33936">
      <c r="A33936" s="101"/>
      <c r="B33936" s="90"/>
      <c r="C33936" s="90"/>
    </row>
    <row r="33937">
      <c r="A33937" s="101"/>
      <c r="B33937" s="90"/>
      <c r="C33937" s="90"/>
    </row>
    <row r="33938">
      <c r="A33938" s="101"/>
      <c r="B33938" s="90"/>
      <c r="C33938" s="90"/>
    </row>
    <row r="33939">
      <c r="A33939" s="101"/>
      <c r="B33939" s="90"/>
      <c r="C33939" s="90"/>
    </row>
    <row r="33940">
      <c r="A33940" s="101"/>
      <c r="B33940" s="90"/>
      <c r="C33940" s="90"/>
    </row>
    <row r="33941">
      <c r="A33941" s="101"/>
      <c r="B33941" s="90"/>
      <c r="C33941" s="90"/>
    </row>
    <row r="33942">
      <c r="A33942" s="101"/>
      <c r="B33942" s="90"/>
      <c r="C33942" s="90"/>
    </row>
    <row r="33943">
      <c r="A33943" s="101"/>
      <c r="B33943" s="90"/>
      <c r="C33943" s="90"/>
    </row>
    <row r="33944">
      <c r="A33944" s="101"/>
      <c r="B33944" s="90"/>
      <c r="C33944" s="90"/>
    </row>
    <row r="33945">
      <c r="A33945" s="101"/>
      <c r="B33945" s="90"/>
      <c r="C33945" s="90"/>
    </row>
    <row r="33946">
      <c r="A33946" s="101"/>
      <c r="B33946" s="90"/>
      <c r="C33946" s="90"/>
    </row>
    <row r="33947">
      <c r="A33947" s="101"/>
      <c r="B33947" s="90"/>
      <c r="C33947" s="90"/>
    </row>
    <row r="33948">
      <c r="A33948" s="101"/>
      <c r="B33948" s="90"/>
      <c r="C33948" s="90"/>
    </row>
    <row r="33949">
      <c r="A33949" s="101"/>
      <c r="B33949" s="90"/>
      <c r="C33949" s="90"/>
    </row>
    <row r="33950">
      <c r="A33950" s="101"/>
      <c r="B33950" s="90"/>
      <c r="C33950" s="90"/>
    </row>
    <row r="33951">
      <c r="A33951" s="101"/>
      <c r="B33951" s="90"/>
      <c r="C33951" s="90"/>
    </row>
    <row r="33952">
      <c r="A33952" s="101"/>
      <c r="B33952" s="90"/>
      <c r="C33952" s="90"/>
    </row>
    <row r="33953">
      <c r="A33953" s="101"/>
      <c r="B33953" s="90"/>
      <c r="C33953" s="90"/>
    </row>
    <row r="33954">
      <c r="A33954" s="101"/>
      <c r="B33954" s="90"/>
      <c r="C33954" s="90"/>
    </row>
    <row r="33955">
      <c r="A33955" s="101"/>
      <c r="B33955" s="90"/>
      <c r="C33955" s="90"/>
    </row>
    <row r="33956">
      <c r="A33956" s="101"/>
      <c r="B33956" s="90"/>
      <c r="C33956" s="90"/>
    </row>
    <row r="33957">
      <c r="A33957" s="101"/>
      <c r="B33957" s="90"/>
      <c r="C33957" s="90"/>
    </row>
    <row r="33958">
      <c r="A33958" s="101"/>
      <c r="B33958" s="90"/>
      <c r="C33958" s="90"/>
    </row>
    <row r="33959">
      <c r="A33959" s="101"/>
      <c r="B33959" s="90"/>
      <c r="C33959" s="90"/>
    </row>
    <row r="33960">
      <c r="A33960" s="101"/>
      <c r="B33960" s="90"/>
      <c r="C33960" s="90"/>
    </row>
    <row r="33961">
      <c r="A33961" s="101"/>
      <c r="B33961" s="90"/>
      <c r="C33961" s="90"/>
    </row>
    <row r="33962">
      <c r="A33962" s="101"/>
      <c r="B33962" s="90"/>
      <c r="C33962" s="90"/>
    </row>
    <row r="33963">
      <c r="A33963" s="101"/>
      <c r="B33963" s="90"/>
      <c r="C33963" s="90"/>
    </row>
    <row r="33964">
      <c r="A33964" s="101"/>
      <c r="B33964" s="90"/>
      <c r="C33964" s="90"/>
    </row>
    <row r="33965">
      <c r="A33965" s="101"/>
      <c r="B33965" s="90"/>
      <c r="C33965" s="90"/>
    </row>
    <row r="33966">
      <c r="A33966" s="101"/>
      <c r="B33966" s="90"/>
      <c r="C33966" s="90"/>
    </row>
    <row r="33967">
      <c r="A33967" s="101"/>
      <c r="B33967" s="90"/>
      <c r="C33967" s="90"/>
    </row>
    <row r="33968">
      <c r="A33968" s="101"/>
      <c r="B33968" s="90"/>
      <c r="C33968" s="90"/>
    </row>
    <row r="33969">
      <c r="A33969" s="101"/>
      <c r="B33969" s="90"/>
      <c r="C33969" s="90"/>
    </row>
    <row r="33970">
      <c r="A33970" s="101"/>
      <c r="B33970" s="90"/>
      <c r="C33970" s="90"/>
    </row>
    <row r="33971">
      <c r="A33971" s="101"/>
      <c r="B33971" s="90"/>
      <c r="C33971" s="90"/>
    </row>
    <row r="33972">
      <c r="A33972" s="101"/>
      <c r="B33972" s="90"/>
      <c r="C33972" s="90"/>
    </row>
    <row r="33973">
      <c r="A33973" s="101"/>
      <c r="B33973" s="90"/>
      <c r="C33973" s="90"/>
    </row>
    <row r="33974">
      <c r="A33974" s="101"/>
      <c r="B33974" s="90"/>
      <c r="C33974" s="90"/>
    </row>
    <row r="33975">
      <c r="A33975" s="101"/>
      <c r="B33975" s="90"/>
      <c r="C33975" s="90"/>
    </row>
    <row r="33976">
      <c r="A33976" s="101"/>
      <c r="B33976" s="90"/>
      <c r="C33976" s="90"/>
    </row>
    <row r="33977">
      <c r="A33977" s="101"/>
      <c r="B33977" s="90"/>
      <c r="C33977" s="90"/>
    </row>
    <row r="33978">
      <c r="A33978" s="101"/>
      <c r="B33978" s="90"/>
      <c r="C33978" s="90"/>
    </row>
    <row r="33979">
      <c r="A33979" s="101"/>
      <c r="B33979" s="90"/>
      <c r="C33979" s="90"/>
    </row>
    <row r="33980">
      <c r="A33980" s="101"/>
      <c r="B33980" s="90"/>
      <c r="C33980" s="90"/>
    </row>
    <row r="33981">
      <c r="A33981" s="101"/>
      <c r="B33981" s="90"/>
      <c r="C33981" s="90"/>
    </row>
    <row r="33982">
      <c r="A33982" s="101"/>
      <c r="B33982" s="90"/>
      <c r="C33982" s="90"/>
    </row>
    <row r="33983">
      <c r="A33983" s="101"/>
      <c r="B33983" s="90"/>
      <c r="C33983" s="90"/>
    </row>
    <row r="33984">
      <c r="A33984" s="101"/>
      <c r="B33984" s="90"/>
      <c r="C33984" s="90"/>
    </row>
    <row r="33985">
      <c r="A33985" s="101"/>
      <c r="B33985" s="90"/>
      <c r="C33985" s="90"/>
    </row>
    <row r="33986">
      <c r="A33986" s="101"/>
      <c r="B33986" s="90"/>
      <c r="C33986" s="90"/>
    </row>
    <row r="33987">
      <c r="A33987" s="101"/>
      <c r="B33987" s="90"/>
      <c r="C33987" s="90"/>
    </row>
    <row r="33988">
      <c r="A33988" s="101"/>
      <c r="B33988" s="90"/>
      <c r="C33988" s="90"/>
    </row>
    <row r="33989">
      <c r="A33989" s="101"/>
      <c r="B33989" s="90"/>
      <c r="C33989" s="90"/>
    </row>
    <row r="33990">
      <c r="A33990" s="101"/>
      <c r="B33990" s="90"/>
      <c r="C33990" s="90"/>
    </row>
    <row r="33991">
      <c r="A33991" s="101"/>
      <c r="B33991" s="90"/>
      <c r="C33991" s="90"/>
    </row>
    <row r="33992">
      <c r="A33992" s="101"/>
      <c r="B33992" s="90"/>
      <c r="C33992" s="90"/>
    </row>
    <row r="33993">
      <c r="A33993" s="101"/>
      <c r="B33993" s="90"/>
      <c r="C33993" s="90"/>
    </row>
    <row r="33994">
      <c r="A33994" s="101"/>
      <c r="B33994" s="90"/>
      <c r="C33994" s="90"/>
    </row>
    <row r="33995">
      <c r="A33995" s="101"/>
      <c r="B33995" s="90"/>
      <c r="C33995" s="90"/>
    </row>
    <row r="33996">
      <c r="A33996" s="101"/>
      <c r="B33996" s="90"/>
      <c r="C33996" s="90"/>
    </row>
    <row r="33997">
      <c r="A33997" s="101"/>
      <c r="B33997" s="90"/>
      <c r="C33997" s="90"/>
    </row>
    <row r="33998">
      <c r="A33998" s="101"/>
      <c r="B33998" s="90"/>
      <c r="C33998" s="90"/>
    </row>
    <row r="33999">
      <c r="A33999" s="101"/>
      <c r="B33999" s="90"/>
      <c r="C33999" s="90"/>
    </row>
    <row r="34000">
      <c r="A34000" s="101"/>
      <c r="B34000" s="90"/>
      <c r="C34000" s="90"/>
    </row>
    <row r="34001">
      <c r="A34001" s="101"/>
      <c r="B34001" s="90"/>
      <c r="C34001" s="90"/>
    </row>
    <row r="34002">
      <c r="A34002" s="101"/>
      <c r="B34002" s="90"/>
      <c r="C34002" s="90"/>
    </row>
    <row r="34003">
      <c r="A34003" s="101"/>
      <c r="B34003" s="90"/>
      <c r="C34003" s="90"/>
    </row>
    <row r="34004">
      <c r="A34004" s="101"/>
      <c r="B34004" s="90"/>
      <c r="C34004" s="90"/>
    </row>
    <row r="34005">
      <c r="A34005" s="101"/>
      <c r="B34005" s="90"/>
      <c r="C34005" s="90"/>
    </row>
    <row r="34006">
      <c r="A34006" s="101"/>
      <c r="B34006" s="90"/>
      <c r="C34006" s="90"/>
    </row>
    <row r="34007">
      <c r="A34007" s="101"/>
      <c r="B34007" s="90"/>
      <c r="C34007" s="90"/>
    </row>
    <row r="34008">
      <c r="A34008" s="101"/>
      <c r="B34008" s="90"/>
      <c r="C34008" s="90"/>
    </row>
    <row r="34009">
      <c r="A34009" s="101"/>
      <c r="B34009" s="90"/>
      <c r="C34009" s="90"/>
    </row>
    <row r="34010">
      <c r="A34010" s="101"/>
      <c r="B34010" s="90"/>
      <c r="C34010" s="90"/>
    </row>
    <row r="34011">
      <c r="A34011" s="101"/>
      <c r="B34011" s="90"/>
      <c r="C34011" s="90"/>
    </row>
    <row r="34012">
      <c r="A34012" s="101"/>
      <c r="B34012" s="90"/>
      <c r="C34012" s="90"/>
    </row>
    <row r="34013">
      <c r="A34013" s="101"/>
      <c r="B34013" s="90"/>
      <c r="C34013" s="90"/>
    </row>
    <row r="34014">
      <c r="A34014" s="101"/>
      <c r="B34014" s="90"/>
      <c r="C34014" s="90"/>
    </row>
    <row r="34015">
      <c r="A34015" s="101"/>
      <c r="B34015" s="90"/>
      <c r="C34015" s="90"/>
    </row>
    <row r="34016">
      <c r="A34016" s="101"/>
      <c r="B34016" s="90"/>
      <c r="C34016" s="90"/>
    </row>
    <row r="34017">
      <c r="A34017" s="101"/>
      <c r="B34017" s="90"/>
      <c r="C34017" s="90"/>
    </row>
    <row r="34018">
      <c r="A34018" s="101"/>
      <c r="B34018" s="90"/>
      <c r="C34018" s="90"/>
    </row>
    <row r="34019">
      <c r="A34019" s="101"/>
      <c r="B34019" s="90"/>
      <c r="C34019" s="90"/>
    </row>
    <row r="34020">
      <c r="A34020" s="101"/>
      <c r="B34020" s="90"/>
      <c r="C34020" s="90"/>
    </row>
    <row r="34021">
      <c r="A34021" s="101"/>
      <c r="B34021" s="90"/>
      <c r="C34021" s="90"/>
    </row>
    <row r="34022">
      <c r="A34022" s="101"/>
      <c r="B34022" s="90"/>
      <c r="C34022" s="90"/>
    </row>
    <row r="34023">
      <c r="A34023" s="101"/>
      <c r="B34023" s="90"/>
      <c r="C34023" s="90"/>
    </row>
    <row r="34024">
      <c r="A34024" s="101"/>
      <c r="B34024" s="90"/>
      <c r="C34024" s="90"/>
    </row>
    <row r="34025">
      <c r="A34025" s="101"/>
      <c r="B34025" s="90"/>
      <c r="C34025" s="90"/>
    </row>
    <row r="34026">
      <c r="A34026" s="101"/>
      <c r="B34026" s="90"/>
      <c r="C34026" s="90"/>
    </row>
    <row r="34027">
      <c r="A34027" s="101"/>
      <c r="B34027" s="90"/>
      <c r="C34027" s="90"/>
    </row>
    <row r="34028">
      <c r="A34028" s="101"/>
      <c r="B34028" s="90"/>
      <c r="C34028" s="90"/>
    </row>
    <row r="34029">
      <c r="A34029" s="101"/>
      <c r="B34029" s="90"/>
      <c r="C34029" s="90"/>
    </row>
    <row r="34030">
      <c r="A34030" s="101"/>
      <c r="B34030" s="90"/>
      <c r="C34030" s="90"/>
    </row>
    <row r="34031">
      <c r="A34031" s="101"/>
      <c r="B34031" s="90"/>
      <c r="C34031" s="90"/>
    </row>
    <row r="34032">
      <c r="A34032" s="101"/>
      <c r="B34032" s="90"/>
      <c r="C34032" s="90"/>
    </row>
    <row r="34033">
      <c r="A34033" s="101"/>
      <c r="B34033" s="90"/>
      <c r="C34033" s="90"/>
    </row>
    <row r="34034">
      <c r="A34034" s="101"/>
      <c r="B34034" s="90"/>
      <c r="C34034" s="90"/>
    </row>
    <row r="34035">
      <c r="A34035" s="101"/>
      <c r="B34035" s="90"/>
      <c r="C34035" s="90"/>
    </row>
    <row r="34036">
      <c r="A34036" s="101"/>
      <c r="B34036" s="90"/>
      <c r="C34036" s="90"/>
    </row>
    <row r="34037">
      <c r="A34037" s="101"/>
      <c r="B34037" s="90"/>
      <c r="C34037" s="90"/>
    </row>
    <row r="34038">
      <c r="A34038" s="101"/>
      <c r="B34038" s="90"/>
      <c r="C34038" s="90"/>
    </row>
    <row r="34039">
      <c r="A34039" s="101"/>
      <c r="B34039" s="90"/>
      <c r="C34039" s="90"/>
    </row>
    <row r="34040">
      <c r="A34040" s="101"/>
      <c r="B34040" s="90"/>
      <c r="C34040" s="90"/>
    </row>
    <row r="34041">
      <c r="A34041" s="101"/>
      <c r="B34041" s="90"/>
      <c r="C34041" s="90"/>
    </row>
    <row r="34042">
      <c r="A34042" s="101"/>
      <c r="B34042" s="90"/>
      <c r="C34042" s="90"/>
    </row>
    <row r="34043">
      <c r="A34043" s="101"/>
      <c r="B34043" s="90"/>
      <c r="C34043" s="90"/>
    </row>
    <row r="34044">
      <c r="A34044" s="101"/>
      <c r="B34044" s="90"/>
      <c r="C34044" s="90"/>
    </row>
    <row r="34045">
      <c r="A34045" s="101"/>
      <c r="B34045" s="90"/>
      <c r="C34045" s="90"/>
    </row>
    <row r="34046">
      <c r="A34046" s="101"/>
      <c r="B34046" s="90"/>
      <c r="C34046" s="90"/>
    </row>
    <row r="34047">
      <c r="A34047" s="101"/>
      <c r="B34047" s="90"/>
      <c r="C34047" s="90"/>
    </row>
    <row r="34048">
      <c r="A34048" s="101"/>
      <c r="B34048" s="90"/>
      <c r="C34048" s="90"/>
    </row>
    <row r="34049">
      <c r="A34049" s="101"/>
      <c r="B34049" s="90"/>
      <c r="C34049" s="90"/>
    </row>
    <row r="34050">
      <c r="A34050" s="101"/>
      <c r="B34050" s="90"/>
      <c r="C34050" s="90"/>
    </row>
    <row r="34051">
      <c r="A34051" s="101"/>
      <c r="B34051" s="90"/>
      <c r="C34051" s="90"/>
    </row>
    <row r="34052">
      <c r="A34052" s="101"/>
      <c r="B34052" s="90"/>
      <c r="C34052" s="90"/>
    </row>
    <row r="34053">
      <c r="A34053" s="101"/>
      <c r="B34053" s="90"/>
      <c r="C34053" s="90"/>
    </row>
    <row r="34054">
      <c r="A34054" s="101"/>
      <c r="B34054" s="90"/>
      <c r="C34054" s="90"/>
    </row>
    <row r="34055">
      <c r="A34055" s="101"/>
      <c r="B34055" s="90"/>
      <c r="C34055" s="90"/>
    </row>
    <row r="34056">
      <c r="A34056" s="101"/>
      <c r="B34056" s="90"/>
      <c r="C34056" s="90"/>
    </row>
    <row r="34057">
      <c r="A34057" s="101"/>
      <c r="B34057" s="90"/>
      <c r="C34057" s="90"/>
    </row>
    <row r="34058">
      <c r="A34058" s="101"/>
      <c r="B34058" s="90"/>
      <c r="C34058" s="90"/>
    </row>
    <row r="34059">
      <c r="A34059" s="101"/>
      <c r="B34059" s="90"/>
      <c r="C34059" s="90"/>
    </row>
    <row r="34060">
      <c r="A34060" s="101"/>
      <c r="B34060" s="90"/>
      <c r="C34060" s="90"/>
    </row>
    <row r="34061">
      <c r="A34061" s="101"/>
      <c r="B34061" s="90"/>
      <c r="C34061" s="90"/>
    </row>
    <row r="34062">
      <c r="A34062" s="101"/>
      <c r="B34062" s="90"/>
      <c r="C34062" s="90"/>
    </row>
    <row r="34063">
      <c r="A34063" s="101"/>
      <c r="B34063" s="90"/>
      <c r="C34063" s="90"/>
    </row>
    <row r="34064">
      <c r="A34064" s="101"/>
      <c r="B34064" s="90"/>
      <c r="C34064" s="90"/>
    </row>
    <row r="34065">
      <c r="A34065" s="101"/>
      <c r="B34065" s="90"/>
      <c r="C34065" s="90"/>
    </row>
    <row r="34066">
      <c r="A34066" s="101"/>
      <c r="B34066" s="90"/>
      <c r="C34066" s="90"/>
    </row>
    <row r="34067">
      <c r="A34067" s="101"/>
      <c r="B34067" s="90"/>
      <c r="C34067" s="90"/>
    </row>
    <row r="34068">
      <c r="A34068" s="101"/>
      <c r="B34068" s="90"/>
      <c r="C34068" s="90"/>
    </row>
    <row r="34069">
      <c r="A34069" s="101"/>
      <c r="B34069" s="90"/>
      <c r="C34069" s="90"/>
    </row>
    <row r="34070">
      <c r="A34070" s="101"/>
      <c r="B34070" s="90"/>
      <c r="C34070" s="90"/>
    </row>
    <row r="34071">
      <c r="A34071" s="101"/>
      <c r="B34071" s="90"/>
      <c r="C34071" s="90"/>
    </row>
    <row r="34072">
      <c r="A34072" s="101"/>
      <c r="B34072" s="90"/>
      <c r="C34072" s="90"/>
    </row>
    <row r="34073">
      <c r="A34073" s="101"/>
      <c r="B34073" s="90"/>
      <c r="C34073" s="90"/>
    </row>
    <row r="34074">
      <c r="A34074" s="101"/>
      <c r="B34074" s="90"/>
      <c r="C34074" s="90"/>
    </row>
    <row r="34075">
      <c r="A34075" s="101"/>
      <c r="B34075" s="90"/>
      <c r="C34075" s="90"/>
    </row>
    <row r="34076">
      <c r="A34076" s="101"/>
      <c r="B34076" s="90"/>
      <c r="C34076" s="90"/>
    </row>
    <row r="34077">
      <c r="A34077" s="101"/>
      <c r="B34077" s="90"/>
      <c r="C34077" s="90"/>
    </row>
    <row r="34078">
      <c r="A34078" s="101"/>
      <c r="B34078" s="90"/>
      <c r="C34078" s="90"/>
    </row>
    <row r="34079">
      <c r="A34079" s="101"/>
      <c r="B34079" s="90"/>
      <c r="C34079" s="90"/>
    </row>
    <row r="34080">
      <c r="A34080" s="101"/>
      <c r="B34080" s="90"/>
      <c r="C34080" s="90"/>
    </row>
    <row r="34081">
      <c r="A34081" s="101"/>
      <c r="B34081" s="90"/>
      <c r="C34081" s="90"/>
    </row>
    <row r="34082">
      <c r="A34082" s="101"/>
      <c r="B34082" s="90"/>
      <c r="C34082" s="90"/>
    </row>
    <row r="34083">
      <c r="A34083" s="101"/>
      <c r="B34083" s="90"/>
      <c r="C34083" s="90"/>
    </row>
    <row r="34084">
      <c r="A34084" s="101"/>
      <c r="B34084" s="90"/>
      <c r="C34084" s="90"/>
    </row>
    <row r="34085">
      <c r="A34085" s="101"/>
      <c r="B34085" s="90"/>
      <c r="C34085" s="90"/>
    </row>
    <row r="34086">
      <c r="A34086" s="101"/>
      <c r="B34086" s="90"/>
      <c r="C34086" s="90"/>
    </row>
    <row r="34087">
      <c r="A34087" s="101"/>
      <c r="B34087" s="90"/>
      <c r="C34087" s="90"/>
    </row>
    <row r="34088">
      <c r="A34088" s="101"/>
      <c r="B34088" s="90"/>
      <c r="C34088" s="90"/>
    </row>
    <row r="34089">
      <c r="A34089" s="101"/>
      <c r="B34089" s="90"/>
      <c r="C34089" s="90"/>
    </row>
    <row r="34090">
      <c r="A34090" s="101"/>
      <c r="B34090" s="90"/>
      <c r="C34090" s="90"/>
    </row>
    <row r="34091">
      <c r="A34091" s="101"/>
      <c r="B34091" s="90"/>
      <c r="C34091" s="90"/>
    </row>
    <row r="34092">
      <c r="A34092" s="101"/>
      <c r="B34092" s="90"/>
      <c r="C34092" s="90"/>
    </row>
    <row r="34093">
      <c r="A34093" s="101"/>
      <c r="B34093" s="90"/>
      <c r="C34093" s="90"/>
    </row>
    <row r="34094">
      <c r="A34094" s="101"/>
      <c r="B34094" s="90"/>
      <c r="C34094" s="90"/>
    </row>
    <row r="34095">
      <c r="A34095" s="101"/>
      <c r="B34095" s="90"/>
      <c r="C34095" s="90"/>
    </row>
    <row r="34096">
      <c r="A34096" s="101"/>
      <c r="B34096" s="90"/>
      <c r="C34096" s="90"/>
    </row>
    <row r="34097">
      <c r="A34097" s="101"/>
      <c r="B34097" s="90"/>
      <c r="C34097" s="90"/>
    </row>
    <row r="34098">
      <c r="A34098" s="101"/>
      <c r="B34098" s="90"/>
      <c r="C34098" s="90"/>
    </row>
    <row r="34099">
      <c r="A34099" s="101"/>
      <c r="B34099" s="90"/>
      <c r="C34099" s="90"/>
    </row>
    <row r="34100">
      <c r="A34100" s="101"/>
      <c r="B34100" s="90"/>
      <c r="C34100" s="90"/>
    </row>
    <row r="34101">
      <c r="A34101" s="101"/>
      <c r="B34101" s="90"/>
      <c r="C34101" s="90"/>
    </row>
    <row r="34102">
      <c r="A34102" s="101"/>
      <c r="B34102" s="90"/>
      <c r="C34102" s="90"/>
    </row>
    <row r="34103">
      <c r="A34103" s="101"/>
      <c r="B34103" s="90"/>
      <c r="C34103" s="90"/>
    </row>
    <row r="34104">
      <c r="A34104" s="101"/>
      <c r="B34104" s="90"/>
      <c r="C34104" s="90"/>
    </row>
    <row r="34105">
      <c r="A34105" s="101"/>
      <c r="B34105" s="90"/>
      <c r="C34105" s="90"/>
    </row>
    <row r="34106">
      <c r="A34106" s="101"/>
      <c r="B34106" s="90"/>
      <c r="C34106" s="90"/>
    </row>
    <row r="34107">
      <c r="A34107" s="101"/>
      <c r="B34107" s="90"/>
      <c r="C34107" s="90"/>
    </row>
    <row r="34108">
      <c r="A34108" s="101"/>
      <c r="B34108" s="90"/>
      <c r="C34108" s="90"/>
    </row>
    <row r="34109">
      <c r="A34109" s="101"/>
      <c r="B34109" s="90"/>
      <c r="C34109" s="90"/>
    </row>
    <row r="34110">
      <c r="A34110" s="101"/>
      <c r="B34110" s="90"/>
      <c r="C34110" s="90"/>
    </row>
    <row r="34111">
      <c r="A34111" s="101"/>
      <c r="B34111" s="90"/>
      <c r="C34111" s="90"/>
    </row>
    <row r="34112">
      <c r="A34112" s="101"/>
      <c r="B34112" s="90"/>
      <c r="C34112" s="90"/>
    </row>
    <row r="34113">
      <c r="A34113" s="101"/>
      <c r="B34113" s="90"/>
      <c r="C34113" s="90"/>
    </row>
    <row r="34114">
      <c r="A34114" s="101"/>
      <c r="B34114" s="90"/>
      <c r="C34114" s="90"/>
    </row>
    <row r="34115">
      <c r="A34115" s="101"/>
      <c r="B34115" s="90"/>
      <c r="C34115" s="90"/>
    </row>
    <row r="34116">
      <c r="A34116" s="101"/>
      <c r="B34116" s="90"/>
      <c r="C34116" s="90"/>
    </row>
    <row r="34117">
      <c r="A34117" s="101"/>
      <c r="B34117" s="90"/>
      <c r="C34117" s="90"/>
    </row>
    <row r="34118">
      <c r="A34118" s="101"/>
      <c r="B34118" s="90"/>
      <c r="C34118" s="90"/>
    </row>
    <row r="34119">
      <c r="A34119" s="101"/>
      <c r="B34119" s="90"/>
      <c r="C34119" s="90"/>
    </row>
    <row r="34120">
      <c r="A34120" s="101"/>
      <c r="B34120" s="90"/>
      <c r="C34120" s="90"/>
    </row>
    <row r="34121">
      <c r="A34121" s="101"/>
      <c r="B34121" s="90"/>
      <c r="C34121" s="90"/>
    </row>
    <row r="34122">
      <c r="A34122" s="101"/>
      <c r="B34122" s="90"/>
      <c r="C34122" s="90"/>
    </row>
    <row r="34123">
      <c r="A34123" s="101"/>
      <c r="B34123" s="90"/>
      <c r="C34123" s="90"/>
    </row>
    <row r="34124">
      <c r="A34124" s="101"/>
      <c r="B34124" s="90"/>
      <c r="C34124" s="90"/>
    </row>
    <row r="34125">
      <c r="A34125" s="101"/>
      <c r="B34125" s="90"/>
      <c r="C34125" s="90"/>
    </row>
    <row r="34126">
      <c r="A34126" s="101"/>
      <c r="B34126" s="90"/>
      <c r="C34126" s="90"/>
    </row>
    <row r="34127">
      <c r="A34127" s="101"/>
      <c r="B34127" s="90"/>
      <c r="C34127" s="90"/>
    </row>
    <row r="34128">
      <c r="A34128" s="101"/>
      <c r="B34128" s="90"/>
      <c r="C34128" s="90"/>
    </row>
    <row r="34129">
      <c r="A34129" s="101"/>
      <c r="B34129" s="90"/>
      <c r="C34129" s="90"/>
    </row>
    <row r="34130">
      <c r="A34130" s="101"/>
      <c r="B34130" s="90"/>
      <c r="C34130" s="90"/>
    </row>
    <row r="34131">
      <c r="A34131" s="101"/>
      <c r="B34131" s="90"/>
      <c r="C34131" s="90"/>
    </row>
    <row r="34132">
      <c r="A34132" s="101"/>
      <c r="B34132" s="90"/>
      <c r="C34132" s="90"/>
    </row>
    <row r="34133">
      <c r="A34133" s="101"/>
      <c r="B34133" s="90"/>
      <c r="C34133" s="90"/>
    </row>
    <row r="34134">
      <c r="A34134" s="101"/>
      <c r="B34134" s="90"/>
      <c r="C34134" s="90"/>
    </row>
    <row r="34135">
      <c r="A34135" s="101"/>
      <c r="B34135" s="90"/>
      <c r="C34135" s="90"/>
    </row>
    <row r="34136">
      <c r="A34136" s="101"/>
      <c r="B34136" s="90"/>
      <c r="C34136" s="90"/>
    </row>
    <row r="34137">
      <c r="A34137" s="101"/>
      <c r="B34137" s="90"/>
      <c r="C34137" s="90"/>
    </row>
    <row r="34138">
      <c r="A34138" s="101"/>
      <c r="B34138" s="90"/>
      <c r="C34138" s="90"/>
    </row>
    <row r="34139">
      <c r="A34139" s="101"/>
      <c r="B34139" s="90"/>
      <c r="C34139" s="90"/>
    </row>
    <row r="34140">
      <c r="A34140" s="101"/>
      <c r="B34140" s="90"/>
      <c r="C34140" s="90"/>
    </row>
    <row r="34141">
      <c r="A34141" s="101"/>
      <c r="B34141" s="90"/>
      <c r="C34141" s="90"/>
    </row>
    <row r="34142">
      <c r="A34142" s="101"/>
      <c r="B34142" s="90"/>
      <c r="C34142" s="90"/>
    </row>
    <row r="34143">
      <c r="A34143" s="101"/>
      <c r="B34143" s="90"/>
      <c r="C34143" s="90"/>
    </row>
    <row r="34144">
      <c r="A34144" s="101"/>
      <c r="B34144" s="90"/>
      <c r="C34144" s="90"/>
    </row>
    <row r="34145">
      <c r="A34145" s="101"/>
      <c r="B34145" s="90"/>
      <c r="C34145" s="90"/>
    </row>
    <row r="34146">
      <c r="A34146" s="101"/>
      <c r="B34146" s="90"/>
      <c r="C34146" s="90"/>
    </row>
    <row r="34147">
      <c r="A34147" s="101"/>
      <c r="B34147" s="90"/>
      <c r="C34147" s="90"/>
    </row>
    <row r="34148">
      <c r="A34148" s="101"/>
      <c r="B34148" s="90"/>
      <c r="C34148" s="90"/>
    </row>
    <row r="34149">
      <c r="A34149" s="101"/>
      <c r="B34149" s="90"/>
      <c r="C34149" s="90"/>
    </row>
    <row r="34150">
      <c r="A34150" s="101"/>
      <c r="B34150" s="90"/>
      <c r="C34150" s="90"/>
    </row>
    <row r="34151">
      <c r="A34151" s="101"/>
      <c r="B34151" s="90"/>
      <c r="C34151" s="90"/>
    </row>
    <row r="34152">
      <c r="A34152" s="101"/>
      <c r="B34152" s="90"/>
      <c r="C34152" s="90"/>
    </row>
    <row r="34153">
      <c r="A34153" s="101"/>
      <c r="B34153" s="90"/>
      <c r="C34153" s="90"/>
    </row>
    <row r="34154">
      <c r="A34154" s="101"/>
      <c r="B34154" s="90"/>
      <c r="C34154" s="90"/>
    </row>
    <row r="34155">
      <c r="A34155" s="101"/>
      <c r="B34155" s="90"/>
      <c r="C34155" s="90"/>
    </row>
    <row r="34156">
      <c r="A34156" s="101"/>
      <c r="B34156" s="90"/>
      <c r="C34156" s="90"/>
    </row>
    <row r="34157">
      <c r="A34157" s="101"/>
      <c r="B34157" s="90"/>
      <c r="C34157" s="90"/>
    </row>
    <row r="34158">
      <c r="A34158" s="101"/>
      <c r="B34158" s="90"/>
      <c r="C34158" s="90"/>
    </row>
    <row r="34159">
      <c r="A34159" s="101"/>
      <c r="B34159" s="90"/>
      <c r="C34159" s="90"/>
    </row>
    <row r="34160">
      <c r="A34160" s="101"/>
      <c r="B34160" s="90"/>
      <c r="C34160" s="90"/>
    </row>
    <row r="34161">
      <c r="A34161" s="101"/>
      <c r="B34161" s="90"/>
      <c r="C34161" s="90"/>
    </row>
    <row r="34162">
      <c r="A34162" s="101"/>
      <c r="B34162" s="90"/>
      <c r="C34162" s="90"/>
    </row>
    <row r="34163">
      <c r="A34163" s="101"/>
      <c r="B34163" s="90"/>
      <c r="C34163" s="90"/>
    </row>
    <row r="34164">
      <c r="A34164" s="101"/>
      <c r="B34164" s="90"/>
      <c r="C34164" s="90"/>
    </row>
    <row r="34165">
      <c r="A34165" s="101"/>
      <c r="B34165" s="90"/>
      <c r="C34165" s="90"/>
    </row>
    <row r="34166">
      <c r="A34166" s="101"/>
      <c r="B34166" s="90"/>
      <c r="C34166" s="90"/>
    </row>
    <row r="34167">
      <c r="A34167" s="101"/>
      <c r="B34167" s="90"/>
      <c r="C34167" s="90"/>
    </row>
    <row r="34168">
      <c r="A34168" s="101"/>
      <c r="B34168" s="90"/>
      <c r="C34168" s="90"/>
    </row>
    <row r="34169">
      <c r="A34169" s="101"/>
      <c r="B34169" s="90"/>
      <c r="C34169" s="90"/>
    </row>
    <row r="34170">
      <c r="A34170" s="101"/>
      <c r="B34170" s="90"/>
      <c r="C34170" s="90"/>
    </row>
    <row r="34171">
      <c r="A34171" s="101"/>
      <c r="B34171" s="90"/>
      <c r="C34171" s="90"/>
    </row>
    <row r="34172">
      <c r="A34172" s="101"/>
      <c r="B34172" s="90"/>
      <c r="C34172" s="90"/>
    </row>
    <row r="34173">
      <c r="A34173" s="101"/>
      <c r="B34173" s="90"/>
      <c r="C34173" s="90"/>
    </row>
    <row r="34174">
      <c r="A34174" s="101"/>
      <c r="B34174" s="90"/>
      <c r="C34174" s="90"/>
    </row>
    <row r="34175">
      <c r="A34175" s="101"/>
      <c r="B34175" s="90"/>
      <c r="C34175" s="90"/>
    </row>
    <row r="34176">
      <c r="A34176" s="101"/>
      <c r="B34176" s="90"/>
      <c r="C34176" s="90"/>
    </row>
    <row r="34177">
      <c r="A34177" s="101"/>
      <c r="B34177" s="90"/>
      <c r="C34177" s="90"/>
    </row>
    <row r="34178">
      <c r="A34178" s="101"/>
      <c r="B34178" s="90"/>
      <c r="C34178" s="90"/>
    </row>
    <row r="34179">
      <c r="A34179" s="101"/>
      <c r="B34179" s="90"/>
      <c r="C34179" s="90"/>
    </row>
    <row r="34180">
      <c r="A34180" s="101"/>
      <c r="B34180" s="90"/>
      <c r="C34180" s="90"/>
    </row>
    <row r="34181">
      <c r="A34181" s="101"/>
      <c r="B34181" s="90"/>
      <c r="C34181" s="90"/>
    </row>
    <row r="34182">
      <c r="A34182" s="101"/>
      <c r="B34182" s="90"/>
      <c r="C34182" s="90"/>
    </row>
    <row r="34183">
      <c r="A34183" s="101"/>
      <c r="B34183" s="90"/>
      <c r="C34183" s="90"/>
    </row>
    <row r="34184">
      <c r="A34184" s="101"/>
      <c r="B34184" s="90"/>
      <c r="C34184" s="90"/>
    </row>
    <row r="34185">
      <c r="A34185" s="101"/>
      <c r="B34185" s="90"/>
      <c r="C34185" s="90"/>
    </row>
    <row r="34186">
      <c r="A34186" s="101"/>
      <c r="B34186" s="90"/>
      <c r="C34186" s="90"/>
    </row>
    <row r="34187">
      <c r="A34187" s="101"/>
      <c r="B34187" s="90"/>
      <c r="C34187" s="90"/>
    </row>
    <row r="34188">
      <c r="A34188" s="101"/>
      <c r="B34188" s="90"/>
      <c r="C34188" s="90"/>
    </row>
    <row r="34189">
      <c r="A34189" s="101"/>
      <c r="B34189" s="90"/>
      <c r="C34189" s="90"/>
    </row>
    <row r="34190">
      <c r="A34190" s="101"/>
      <c r="B34190" s="90"/>
      <c r="C34190" s="90"/>
    </row>
    <row r="34191">
      <c r="A34191" s="101"/>
      <c r="B34191" s="90"/>
      <c r="C34191" s="90"/>
    </row>
    <row r="34192">
      <c r="A34192" s="101"/>
      <c r="B34192" s="90"/>
      <c r="C34192" s="90"/>
    </row>
    <row r="34193">
      <c r="A34193" s="101"/>
      <c r="B34193" s="90"/>
      <c r="C34193" s="90"/>
    </row>
    <row r="34194">
      <c r="A34194" s="101"/>
      <c r="B34194" s="90"/>
      <c r="C34194" s="90"/>
    </row>
    <row r="34195">
      <c r="A34195" s="101"/>
      <c r="B34195" s="90"/>
      <c r="C34195" s="90"/>
    </row>
    <row r="34196">
      <c r="A34196" s="101"/>
      <c r="B34196" s="90"/>
      <c r="C34196" s="90"/>
    </row>
    <row r="34197">
      <c r="A34197" s="101"/>
      <c r="B34197" s="90"/>
      <c r="C34197" s="90"/>
    </row>
    <row r="34198">
      <c r="A34198" s="101"/>
      <c r="B34198" s="90"/>
      <c r="C34198" s="90"/>
    </row>
    <row r="34199">
      <c r="A34199" s="101"/>
      <c r="B34199" s="90"/>
      <c r="C34199" s="90"/>
    </row>
    <row r="34200">
      <c r="A34200" s="101"/>
      <c r="B34200" s="90"/>
      <c r="C34200" s="90"/>
    </row>
    <row r="34201">
      <c r="A34201" s="101"/>
      <c r="B34201" s="90"/>
      <c r="C34201" s="90"/>
    </row>
    <row r="34202">
      <c r="A34202" s="101"/>
      <c r="B34202" s="90"/>
      <c r="C34202" s="90"/>
    </row>
    <row r="34203">
      <c r="A34203" s="101"/>
      <c r="B34203" s="90"/>
      <c r="C34203" s="90"/>
    </row>
    <row r="34204">
      <c r="A34204" s="101"/>
      <c r="B34204" s="90"/>
      <c r="C34204" s="90"/>
    </row>
    <row r="34205">
      <c r="A34205" s="101"/>
      <c r="B34205" s="90"/>
      <c r="C34205" s="90"/>
    </row>
    <row r="34206">
      <c r="A34206" s="101"/>
      <c r="B34206" s="90"/>
      <c r="C34206" s="90"/>
    </row>
    <row r="34207">
      <c r="A34207" s="101"/>
      <c r="B34207" s="90"/>
      <c r="C34207" s="90"/>
    </row>
    <row r="34208">
      <c r="A34208" s="101"/>
      <c r="B34208" s="90"/>
      <c r="C34208" s="90"/>
    </row>
    <row r="34209">
      <c r="A34209" s="101"/>
      <c r="B34209" s="90"/>
      <c r="C34209" s="90"/>
    </row>
    <row r="34210">
      <c r="A34210" s="101"/>
      <c r="B34210" s="90"/>
      <c r="C34210" s="90"/>
    </row>
    <row r="34211">
      <c r="A34211" s="101"/>
      <c r="B34211" s="90"/>
      <c r="C34211" s="90"/>
    </row>
    <row r="34212">
      <c r="A34212" s="101"/>
      <c r="B34212" s="90"/>
      <c r="C34212" s="90"/>
    </row>
    <row r="34213">
      <c r="A34213" s="101"/>
      <c r="B34213" s="90"/>
      <c r="C34213" s="90"/>
    </row>
    <row r="34214">
      <c r="A34214" s="101"/>
      <c r="B34214" s="90"/>
      <c r="C34214" s="90"/>
    </row>
    <row r="34215">
      <c r="A34215" s="101"/>
      <c r="B34215" s="90"/>
      <c r="C34215" s="90"/>
    </row>
    <row r="34216">
      <c r="A34216" s="101"/>
      <c r="B34216" s="90"/>
      <c r="C34216" s="90"/>
    </row>
    <row r="34217">
      <c r="A34217" s="101"/>
      <c r="B34217" s="90"/>
      <c r="C34217" s="90"/>
    </row>
    <row r="34218">
      <c r="A34218" s="101"/>
      <c r="B34218" s="90"/>
      <c r="C34218" s="90"/>
    </row>
    <row r="34219">
      <c r="A34219" s="101"/>
      <c r="B34219" s="90"/>
      <c r="C34219" s="90"/>
    </row>
    <row r="34220">
      <c r="A34220" s="101"/>
      <c r="B34220" s="90"/>
      <c r="C34220" s="90"/>
    </row>
    <row r="34221">
      <c r="A34221" s="101"/>
      <c r="B34221" s="90"/>
      <c r="C34221" s="90"/>
    </row>
    <row r="34222">
      <c r="A34222" s="101"/>
      <c r="B34222" s="90"/>
      <c r="C34222" s="90"/>
    </row>
    <row r="34223">
      <c r="A34223" s="101"/>
      <c r="B34223" s="90"/>
      <c r="C34223" s="90"/>
    </row>
    <row r="34224">
      <c r="A34224" s="101"/>
      <c r="B34224" s="90"/>
      <c r="C34224" s="90"/>
    </row>
    <row r="34225">
      <c r="A34225" s="101"/>
      <c r="B34225" s="90"/>
      <c r="C34225" s="90"/>
    </row>
    <row r="34226">
      <c r="A34226" s="101"/>
      <c r="B34226" s="90"/>
      <c r="C34226" s="90"/>
    </row>
    <row r="34227">
      <c r="A34227" s="101"/>
      <c r="B34227" s="90"/>
      <c r="C34227" s="90"/>
    </row>
    <row r="34228">
      <c r="A34228" s="101"/>
      <c r="B34228" s="90"/>
      <c r="C34228" s="90"/>
    </row>
    <row r="34229">
      <c r="A34229" s="101"/>
      <c r="B34229" s="90"/>
      <c r="C34229" s="90"/>
    </row>
    <row r="34230">
      <c r="A34230" s="101"/>
      <c r="B34230" s="90"/>
      <c r="C34230" s="90"/>
    </row>
    <row r="34231">
      <c r="A34231" s="101"/>
      <c r="B34231" s="90"/>
      <c r="C34231" s="90"/>
    </row>
    <row r="34232">
      <c r="A34232" s="101"/>
      <c r="B34232" s="90"/>
      <c r="C34232" s="90"/>
    </row>
    <row r="34233">
      <c r="A34233" s="101"/>
      <c r="B34233" s="90"/>
      <c r="C34233" s="90"/>
    </row>
    <row r="34234">
      <c r="A34234" s="101"/>
      <c r="B34234" s="90"/>
      <c r="C34234" s="90"/>
    </row>
    <row r="34235">
      <c r="A34235" s="101"/>
      <c r="B34235" s="90"/>
      <c r="C34235" s="90"/>
    </row>
    <row r="34236">
      <c r="A34236" s="101"/>
      <c r="B34236" s="90"/>
      <c r="C34236" s="90"/>
    </row>
    <row r="34237">
      <c r="A34237" s="101"/>
      <c r="B34237" s="90"/>
      <c r="C34237" s="90"/>
    </row>
    <row r="34238">
      <c r="A34238" s="101"/>
      <c r="B34238" s="90"/>
      <c r="C34238" s="90"/>
    </row>
    <row r="34239">
      <c r="A34239" s="101"/>
      <c r="B34239" s="90"/>
      <c r="C34239" s="90"/>
    </row>
    <row r="34240">
      <c r="A34240" s="101"/>
      <c r="B34240" s="90"/>
      <c r="C34240" s="90"/>
    </row>
    <row r="34241">
      <c r="A34241" s="101"/>
      <c r="B34241" s="90"/>
      <c r="C34241" s="90"/>
    </row>
    <row r="34242">
      <c r="A34242" s="101"/>
      <c r="B34242" s="90"/>
      <c r="C34242" s="90"/>
    </row>
    <row r="34243">
      <c r="A34243" s="101"/>
      <c r="B34243" s="90"/>
      <c r="C34243" s="90"/>
    </row>
    <row r="34244">
      <c r="A34244" s="101"/>
      <c r="B34244" s="90"/>
      <c r="C34244" s="90"/>
    </row>
    <row r="34245">
      <c r="A34245" s="101"/>
      <c r="B34245" s="90"/>
      <c r="C34245" s="90"/>
    </row>
    <row r="34246">
      <c r="A34246" s="101"/>
      <c r="B34246" s="90"/>
      <c r="C34246" s="90"/>
    </row>
    <row r="34247">
      <c r="A34247" s="101"/>
      <c r="B34247" s="90"/>
      <c r="C34247" s="90"/>
    </row>
    <row r="34248">
      <c r="A34248" s="101"/>
      <c r="B34248" s="90"/>
      <c r="C34248" s="90"/>
    </row>
    <row r="34249">
      <c r="A34249" s="101"/>
      <c r="B34249" s="90"/>
      <c r="C34249" s="90"/>
    </row>
    <row r="34250">
      <c r="A34250" s="101"/>
      <c r="B34250" s="90"/>
      <c r="C34250" s="90"/>
    </row>
    <row r="34251">
      <c r="A34251" s="101"/>
      <c r="B34251" s="90"/>
      <c r="C34251" s="90"/>
    </row>
    <row r="34252">
      <c r="A34252" s="101"/>
      <c r="B34252" s="90"/>
      <c r="C34252" s="90"/>
    </row>
    <row r="34253">
      <c r="A34253" s="101"/>
      <c r="B34253" s="90"/>
      <c r="C34253" s="90"/>
    </row>
    <row r="34254">
      <c r="A34254" s="101"/>
      <c r="B34254" s="90"/>
      <c r="C34254" s="90"/>
    </row>
    <row r="34255">
      <c r="A34255" s="101"/>
      <c r="B34255" s="90"/>
      <c r="C34255" s="90"/>
    </row>
    <row r="34256">
      <c r="A34256" s="101"/>
      <c r="B34256" s="90"/>
      <c r="C34256" s="90"/>
    </row>
    <row r="34257">
      <c r="A34257" s="101"/>
      <c r="B34257" s="90"/>
      <c r="C34257" s="90"/>
    </row>
    <row r="34258">
      <c r="A34258" s="101"/>
      <c r="B34258" s="90"/>
      <c r="C34258" s="90"/>
    </row>
    <row r="34259">
      <c r="A34259" s="101"/>
      <c r="B34259" s="90"/>
      <c r="C34259" s="90"/>
    </row>
    <row r="34260">
      <c r="A34260" s="101"/>
      <c r="B34260" s="90"/>
      <c r="C34260" s="90"/>
    </row>
    <row r="34261">
      <c r="A34261" s="101"/>
      <c r="B34261" s="90"/>
      <c r="C34261" s="90"/>
    </row>
    <row r="34262">
      <c r="A34262" s="101"/>
      <c r="B34262" s="90"/>
      <c r="C34262" s="90"/>
    </row>
    <row r="34263">
      <c r="A34263" s="101"/>
      <c r="B34263" s="90"/>
      <c r="C34263" s="90"/>
    </row>
    <row r="34264">
      <c r="A34264" s="101"/>
      <c r="B34264" s="90"/>
      <c r="C34264" s="90"/>
    </row>
    <row r="34265">
      <c r="A34265" s="101"/>
      <c r="B34265" s="90"/>
      <c r="C34265" s="90"/>
    </row>
    <row r="34266">
      <c r="A34266" s="101"/>
      <c r="B34266" s="90"/>
      <c r="C34266" s="90"/>
    </row>
    <row r="34267">
      <c r="A34267" s="101"/>
      <c r="B34267" s="90"/>
      <c r="C34267" s="90"/>
    </row>
    <row r="34268">
      <c r="A34268" s="101"/>
      <c r="B34268" s="90"/>
      <c r="C34268" s="90"/>
    </row>
    <row r="34269">
      <c r="A34269" s="101"/>
      <c r="B34269" s="90"/>
      <c r="C34269" s="90"/>
    </row>
    <row r="34270">
      <c r="A34270" s="101"/>
      <c r="B34270" s="90"/>
      <c r="C34270" s="90"/>
    </row>
    <row r="34271">
      <c r="A34271" s="101"/>
      <c r="B34271" s="90"/>
      <c r="C34271" s="90"/>
    </row>
    <row r="34272">
      <c r="A34272" s="101"/>
      <c r="B34272" s="90"/>
      <c r="C34272" s="90"/>
    </row>
    <row r="34273">
      <c r="A34273" s="101"/>
      <c r="B34273" s="90"/>
      <c r="C34273" s="90"/>
    </row>
    <row r="34274">
      <c r="A34274" s="101"/>
      <c r="B34274" s="90"/>
      <c r="C34274" s="90"/>
    </row>
    <row r="34275">
      <c r="A34275" s="101"/>
      <c r="B34275" s="90"/>
      <c r="C34275" s="90"/>
    </row>
    <row r="34276">
      <c r="A34276" s="101"/>
      <c r="B34276" s="90"/>
      <c r="C34276" s="90"/>
    </row>
    <row r="34277">
      <c r="A34277" s="101"/>
      <c r="B34277" s="90"/>
      <c r="C34277" s="90"/>
    </row>
    <row r="34278">
      <c r="A34278" s="101"/>
      <c r="B34278" s="90"/>
      <c r="C34278" s="90"/>
    </row>
    <row r="34279">
      <c r="A34279" s="101"/>
      <c r="B34279" s="90"/>
      <c r="C34279" s="90"/>
    </row>
    <row r="34280">
      <c r="A34280" s="101"/>
      <c r="B34280" s="90"/>
      <c r="C34280" s="90"/>
    </row>
    <row r="34281">
      <c r="A34281" s="101"/>
      <c r="B34281" s="90"/>
      <c r="C34281" s="90"/>
    </row>
    <row r="34282">
      <c r="A34282" s="101"/>
      <c r="B34282" s="90"/>
      <c r="C34282" s="90"/>
    </row>
    <row r="34283">
      <c r="A34283" s="101"/>
      <c r="B34283" s="90"/>
      <c r="C34283" s="90"/>
    </row>
    <row r="34284">
      <c r="A34284" s="101"/>
      <c r="B34284" s="90"/>
      <c r="C34284" s="90"/>
    </row>
    <row r="34285">
      <c r="A34285" s="101"/>
      <c r="B34285" s="90"/>
      <c r="C34285" s="90"/>
    </row>
    <row r="34286">
      <c r="A34286" s="101"/>
      <c r="B34286" s="90"/>
      <c r="C34286" s="90"/>
    </row>
    <row r="34287">
      <c r="A34287" s="101"/>
      <c r="B34287" s="90"/>
      <c r="C34287" s="90"/>
    </row>
    <row r="34288">
      <c r="A34288" s="101"/>
      <c r="B34288" s="90"/>
      <c r="C34288" s="90"/>
    </row>
    <row r="34289">
      <c r="A34289" s="101"/>
      <c r="B34289" s="90"/>
      <c r="C34289" s="90"/>
    </row>
    <row r="34290">
      <c r="A34290" s="101"/>
      <c r="B34290" s="90"/>
      <c r="C34290" s="90"/>
    </row>
    <row r="34291">
      <c r="A34291" s="101"/>
      <c r="B34291" s="90"/>
      <c r="C34291" s="90"/>
    </row>
    <row r="34292">
      <c r="A34292" s="101"/>
      <c r="B34292" s="90"/>
      <c r="C34292" s="90"/>
    </row>
    <row r="34293">
      <c r="A34293" s="101"/>
      <c r="B34293" s="90"/>
      <c r="C34293" s="90"/>
    </row>
    <row r="34294">
      <c r="A34294" s="101"/>
      <c r="B34294" s="90"/>
      <c r="C34294" s="90"/>
    </row>
    <row r="34295">
      <c r="A34295" s="101"/>
      <c r="B34295" s="90"/>
      <c r="C34295" s="90"/>
    </row>
    <row r="34296">
      <c r="A34296" s="101"/>
      <c r="B34296" s="90"/>
      <c r="C34296" s="90"/>
    </row>
    <row r="34297">
      <c r="A34297" s="101"/>
      <c r="B34297" s="90"/>
      <c r="C34297" s="90"/>
    </row>
    <row r="34298">
      <c r="A34298" s="101"/>
      <c r="B34298" s="90"/>
      <c r="C34298" s="90"/>
    </row>
    <row r="34299">
      <c r="A34299" s="101"/>
      <c r="B34299" s="90"/>
      <c r="C34299" s="90"/>
    </row>
    <row r="34300">
      <c r="A34300" s="101"/>
      <c r="B34300" s="90"/>
      <c r="C34300" s="90"/>
    </row>
    <row r="34301">
      <c r="A34301" s="101"/>
      <c r="B34301" s="90"/>
      <c r="C34301" s="90"/>
    </row>
    <row r="34302">
      <c r="A34302" s="101"/>
      <c r="B34302" s="90"/>
      <c r="C34302" s="90"/>
    </row>
    <row r="34303">
      <c r="A34303" s="101"/>
      <c r="B34303" s="90"/>
      <c r="C34303" s="90"/>
    </row>
    <row r="34304">
      <c r="A34304" s="101"/>
      <c r="B34304" s="90"/>
      <c r="C34304" s="90"/>
    </row>
    <row r="34305">
      <c r="A34305" s="101"/>
      <c r="B34305" s="90"/>
      <c r="C34305" s="90"/>
    </row>
    <row r="34306">
      <c r="A34306" s="101"/>
      <c r="B34306" s="90"/>
      <c r="C34306" s="90"/>
    </row>
    <row r="34307">
      <c r="A34307" s="101"/>
      <c r="B34307" s="90"/>
      <c r="C34307" s="90"/>
    </row>
    <row r="34308">
      <c r="A34308" s="101"/>
      <c r="B34308" s="90"/>
      <c r="C34308" s="90"/>
    </row>
    <row r="34309">
      <c r="A34309" s="101"/>
      <c r="B34309" s="90"/>
      <c r="C34309" s="90"/>
    </row>
    <row r="34310">
      <c r="A34310" s="101"/>
      <c r="B34310" s="90"/>
      <c r="C34310" s="90"/>
    </row>
    <row r="34311">
      <c r="A34311" s="101"/>
      <c r="B34311" s="90"/>
      <c r="C34311" s="90"/>
    </row>
    <row r="34312">
      <c r="A34312" s="101"/>
      <c r="B34312" s="90"/>
      <c r="C34312" s="90"/>
    </row>
    <row r="34313">
      <c r="A34313" s="101"/>
      <c r="B34313" s="90"/>
      <c r="C34313" s="90"/>
    </row>
    <row r="34314">
      <c r="A34314" s="101"/>
      <c r="B34314" s="90"/>
      <c r="C34314" s="90"/>
    </row>
    <row r="34315">
      <c r="A34315" s="101"/>
      <c r="B34315" s="90"/>
      <c r="C34315" s="90"/>
    </row>
    <row r="34316">
      <c r="A34316" s="101"/>
      <c r="B34316" s="90"/>
      <c r="C34316" s="90"/>
    </row>
    <row r="34317">
      <c r="A34317" s="101"/>
      <c r="B34317" s="90"/>
      <c r="C34317" s="90"/>
    </row>
    <row r="34318">
      <c r="A34318" s="101"/>
      <c r="B34318" s="90"/>
      <c r="C34318" s="90"/>
    </row>
    <row r="34319">
      <c r="A34319" s="101"/>
      <c r="B34319" s="90"/>
      <c r="C34319" s="90"/>
    </row>
    <row r="34320">
      <c r="A34320" s="101"/>
      <c r="B34320" s="90"/>
      <c r="C34320" s="90"/>
    </row>
    <row r="34321">
      <c r="A34321" s="101"/>
      <c r="B34321" s="90"/>
      <c r="C34321" s="90"/>
    </row>
    <row r="34322">
      <c r="A34322" s="101"/>
      <c r="B34322" s="90"/>
      <c r="C34322" s="90"/>
    </row>
    <row r="34323">
      <c r="A34323" s="101"/>
      <c r="B34323" s="90"/>
      <c r="C34323" s="90"/>
    </row>
    <row r="34324">
      <c r="A34324" s="101"/>
      <c r="B34324" s="90"/>
      <c r="C34324" s="90"/>
    </row>
    <row r="34325">
      <c r="A34325" s="101"/>
      <c r="B34325" s="90"/>
      <c r="C34325" s="90"/>
    </row>
    <row r="34326">
      <c r="A34326" s="101"/>
      <c r="B34326" s="90"/>
      <c r="C34326" s="90"/>
    </row>
    <row r="34327">
      <c r="A34327" s="101"/>
      <c r="B34327" s="90"/>
      <c r="C34327" s="90"/>
    </row>
    <row r="34328">
      <c r="A34328" s="101"/>
      <c r="B34328" s="90"/>
      <c r="C34328" s="90"/>
    </row>
    <row r="34329">
      <c r="A34329" s="101"/>
      <c r="B34329" s="90"/>
      <c r="C34329" s="90"/>
    </row>
    <row r="34330">
      <c r="A34330" s="101"/>
      <c r="B34330" s="90"/>
      <c r="C34330" s="90"/>
    </row>
    <row r="34331">
      <c r="A34331" s="101"/>
      <c r="B34331" s="90"/>
      <c r="C34331" s="90"/>
    </row>
    <row r="34332">
      <c r="A34332" s="101"/>
      <c r="B34332" s="90"/>
      <c r="C34332" s="90"/>
    </row>
    <row r="34333">
      <c r="A34333" s="101"/>
      <c r="B34333" s="90"/>
      <c r="C34333" s="90"/>
    </row>
    <row r="34334">
      <c r="A34334" s="101"/>
      <c r="B34334" s="90"/>
      <c r="C34334" s="90"/>
    </row>
    <row r="34335">
      <c r="A34335" s="101"/>
      <c r="B34335" s="90"/>
      <c r="C34335" s="90"/>
    </row>
    <row r="34336">
      <c r="A34336" s="101"/>
      <c r="B34336" s="90"/>
      <c r="C34336" s="90"/>
    </row>
    <row r="34337">
      <c r="A34337" s="101"/>
      <c r="B34337" s="90"/>
      <c r="C34337" s="90"/>
    </row>
    <row r="34338">
      <c r="A34338" s="101"/>
      <c r="B34338" s="90"/>
      <c r="C34338" s="90"/>
    </row>
    <row r="34339">
      <c r="A34339" s="101"/>
      <c r="B34339" s="90"/>
      <c r="C34339" s="90"/>
    </row>
    <row r="34340">
      <c r="A34340" s="101"/>
      <c r="B34340" s="90"/>
      <c r="C34340" s="90"/>
    </row>
    <row r="34341">
      <c r="A34341" s="101"/>
      <c r="B34341" s="90"/>
      <c r="C34341" s="90"/>
    </row>
    <row r="34342">
      <c r="A34342" s="101"/>
      <c r="B34342" s="90"/>
      <c r="C34342" s="90"/>
    </row>
    <row r="34343">
      <c r="A34343" s="101"/>
      <c r="B34343" s="90"/>
      <c r="C34343" s="90"/>
    </row>
    <row r="34344">
      <c r="A34344" s="101"/>
      <c r="B34344" s="90"/>
      <c r="C34344" s="90"/>
    </row>
    <row r="34345">
      <c r="A34345" s="101"/>
      <c r="B34345" s="90"/>
      <c r="C34345" s="90"/>
    </row>
    <row r="34346">
      <c r="A34346" s="101"/>
      <c r="B34346" s="90"/>
      <c r="C34346" s="90"/>
    </row>
    <row r="34347">
      <c r="A34347" s="101"/>
      <c r="B34347" s="90"/>
      <c r="C34347" s="90"/>
    </row>
    <row r="34348">
      <c r="A34348" s="101"/>
      <c r="B34348" s="90"/>
      <c r="C34348" s="90"/>
    </row>
    <row r="34349">
      <c r="A34349" s="101"/>
      <c r="B34349" s="90"/>
      <c r="C34349" s="90"/>
    </row>
    <row r="34350">
      <c r="A34350" s="101"/>
      <c r="B34350" s="90"/>
      <c r="C34350" s="90"/>
    </row>
    <row r="34351">
      <c r="A34351" s="101"/>
      <c r="B34351" s="90"/>
      <c r="C34351" s="90"/>
    </row>
    <row r="34352">
      <c r="A34352" s="101"/>
      <c r="B34352" s="90"/>
      <c r="C34352" s="90"/>
    </row>
    <row r="34353">
      <c r="A34353" s="101"/>
      <c r="B34353" s="90"/>
      <c r="C34353" s="90"/>
    </row>
    <row r="34354">
      <c r="A34354" s="101"/>
      <c r="B34354" s="90"/>
      <c r="C34354" s="90"/>
    </row>
    <row r="34355">
      <c r="A34355" s="101"/>
      <c r="B34355" s="90"/>
      <c r="C34355" s="90"/>
    </row>
    <row r="34356">
      <c r="A34356" s="101"/>
      <c r="B34356" s="90"/>
      <c r="C34356" s="90"/>
    </row>
    <row r="34357">
      <c r="A34357" s="101"/>
      <c r="B34357" s="90"/>
      <c r="C34357" s="90"/>
    </row>
    <row r="34358">
      <c r="A34358" s="101"/>
      <c r="B34358" s="90"/>
      <c r="C34358" s="90"/>
    </row>
    <row r="34359">
      <c r="A34359" s="101"/>
      <c r="B34359" s="90"/>
      <c r="C34359" s="90"/>
    </row>
    <row r="34360">
      <c r="A34360" s="101"/>
      <c r="B34360" s="90"/>
      <c r="C34360" s="90"/>
    </row>
    <row r="34361">
      <c r="A34361" s="101"/>
      <c r="B34361" s="90"/>
      <c r="C34361" s="90"/>
    </row>
    <row r="34362">
      <c r="A34362" s="101"/>
      <c r="B34362" s="90"/>
      <c r="C34362" s="90"/>
    </row>
    <row r="34363">
      <c r="A34363" s="101"/>
      <c r="B34363" s="90"/>
      <c r="C34363" s="90"/>
    </row>
    <row r="34364">
      <c r="A34364" s="101"/>
      <c r="B34364" s="90"/>
      <c r="C34364" s="90"/>
    </row>
    <row r="34365">
      <c r="A34365" s="101"/>
      <c r="B34365" s="90"/>
      <c r="C34365" s="90"/>
    </row>
    <row r="34366">
      <c r="A34366" s="101"/>
      <c r="B34366" s="90"/>
      <c r="C34366" s="90"/>
    </row>
    <row r="34367">
      <c r="A34367" s="101"/>
      <c r="B34367" s="90"/>
      <c r="C34367" s="90"/>
    </row>
    <row r="34368">
      <c r="A34368" s="101"/>
      <c r="B34368" s="90"/>
      <c r="C34368" s="90"/>
    </row>
    <row r="34369">
      <c r="A34369" s="101"/>
      <c r="B34369" s="90"/>
      <c r="C34369" s="90"/>
    </row>
    <row r="34370">
      <c r="A34370" s="101"/>
      <c r="B34370" s="90"/>
      <c r="C34370" s="90"/>
    </row>
    <row r="34371">
      <c r="A34371" s="101"/>
      <c r="B34371" s="90"/>
      <c r="C34371" s="90"/>
    </row>
    <row r="34372">
      <c r="A34372" s="101"/>
      <c r="B34372" s="90"/>
      <c r="C34372" s="90"/>
    </row>
    <row r="34373">
      <c r="A34373" s="101"/>
      <c r="B34373" s="90"/>
      <c r="C34373" s="90"/>
    </row>
    <row r="34374">
      <c r="A34374" s="101"/>
      <c r="B34374" s="90"/>
      <c r="C34374" s="90"/>
    </row>
    <row r="34375">
      <c r="A34375" s="101"/>
      <c r="B34375" s="90"/>
      <c r="C34375" s="90"/>
    </row>
    <row r="34376">
      <c r="A34376" s="101"/>
      <c r="B34376" s="90"/>
      <c r="C34376" s="90"/>
    </row>
    <row r="34377">
      <c r="A34377" s="101"/>
      <c r="B34377" s="90"/>
      <c r="C34377" s="90"/>
    </row>
    <row r="34378">
      <c r="A34378" s="101"/>
      <c r="B34378" s="90"/>
      <c r="C34378" s="90"/>
    </row>
    <row r="34379">
      <c r="A34379" s="101"/>
      <c r="B34379" s="90"/>
      <c r="C34379" s="90"/>
    </row>
    <row r="34380">
      <c r="A34380" s="101"/>
      <c r="B34380" s="90"/>
      <c r="C34380" s="90"/>
    </row>
    <row r="34381">
      <c r="A34381" s="101"/>
      <c r="B34381" s="90"/>
      <c r="C34381" s="90"/>
    </row>
    <row r="34382">
      <c r="A34382" s="101"/>
      <c r="B34382" s="90"/>
      <c r="C34382" s="90"/>
    </row>
    <row r="34383">
      <c r="A34383" s="101"/>
      <c r="B34383" s="90"/>
      <c r="C34383" s="90"/>
    </row>
    <row r="34384">
      <c r="A34384" s="101"/>
      <c r="B34384" s="90"/>
      <c r="C34384" s="90"/>
    </row>
    <row r="34385">
      <c r="A34385" s="101"/>
      <c r="B34385" s="90"/>
      <c r="C34385" s="90"/>
    </row>
    <row r="34386">
      <c r="A34386" s="101"/>
      <c r="B34386" s="90"/>
      <c r="C34386" s="90"/>
    </row>
    <row r="34387">
      <c r="A34387" s="101"/>
      <c r="B34387" s="90"/>
      <c r="C34387" s="90"/>
    </row>
    <row r="34388">
      <c r="A34388" s="101"/>
      <c r="B34388" s="90"/>
      <c r="C34388" s="90"/>
    </row>
    <row r="34389">
      <c r="A34389" s="101"/>
      <c r="B34389" s="90"/>
      <c r="C34389" s="90"/>
    </row>
    <row r="34390">
      <c r="A34390" s="101"/>
      <c r="B34390" s="90"/>
      <c r="C34390" s="90"/>
    </row>
    <row r="34391">
      <c r="A34391" s="101"/>
      <c r="B34391" s="90"/>
      <c r="C34391" s="90"/>
    </row>
    <row r="34392">
      <c r="A34392" s="101"/>
      <c r="B34392" s="90"/>
      <c r="C34392" s="90"/>
    </row>
    <row r="34393">
      <c r="A34393" s="101"/>
      <c r="B34393" s="90"/>
      <c r="C34393" s="90"/>
    </row>
    <row r="34394">
      <c r="A34394" s="101"/>
      <c r="B34394" s="90"/>
      <c r="C34394" s="90"/>
    </row>
    <row r="34395">
      <c r="A34395" s="101"/>
      <c r="B34395" s="90"/>
      <c r="C34395" s="90"/>
    </row>
    <row r="34396">
      <c r="A34396" s="101"/>
      <c r="B34396" s="90"/>
      <c r="C34396" s="90"/>
    </row>
    <row r="34397">
      <c r="A34397" s="101"/>
      <c r="B34397" s="90"/>
      <c r="C34397" s="90"/>
    </row>
    <row r="34398">
      <c r="A34398" s="101"/>
      <c r="B34398" s="90"/>
      <c r="C34398" s="90"/>
    </row>
    <row r="34399">
      <c r="A34399" s="101"/>
      <c r="B34399" s="90"/>
      <c r="C34399" s="90"/>
    </row>
    <row r="34400">
      <c r="A34400" s="101"/>
      <c r="B34400" s="90"/>
      <c r="C34400" s="90"/>
    </row>
    <row r="34401">
      <c r="A34401" s="101"/>
      <c r="B34401" s="90"/>
      <c r="C34401" s="90"/>
    </row>
    <row r="34402">
      <c r="A34402" s="101"/>
      <c r="B34402" s="90"/>
      <c r="C34402" s="90"/>
    </row>
    <row r="34403">
      <c r="A34403" s="101"/>
      <c r="B34403" s="90"/>
      <c r="C34403" s="90"/>
    </row>
    <row r="34404">
      <c r="A34404" s="101"/>
      <c r="B34404" s="90"/>
      <c r="C34404" s="90"/>
    </row>
    <row r="34405">
      <c r="A34405" s="101"/>
      <c r="B34405" s="90"/>
      <c r="C34405" s="90"/>
    </row>
    <row r="34406">
      <c r="A34406" s="101"/>
      <c r="B34406" s="90"/>
      <c r="C34406" s="90"/>
    </row>
    <row r="34407">
      <c r="A34407" s="101"/>
      <c r="B34407" s="90"/>
      <c r="C34407" s="90"/>
    </row>
    <row r="34408">
      <c r="A34408" s="101"/>
      <c r="B34408" s="90"/>
      <c r="C34408" s="90"/>
    </row>
    <row r="34409">
      <c r="A34409" s="101"/>
      <c r="B34409" s="90"/>
      <c r="C34409" s="90"/>
    </row>
    <row r="34410">
      <c r="A34410" s="101"/>
      <c r="B34410" s="90"/>
      <c r="C34410" s="90"/>
    </row>
    <row r="34411">
      <c r="A34411" s="101"/>
      <c r="B34411" s="90"/>
      <c r="C34411" s="90"/>
    </row>
    <row r="34412">
      <c r="A34412" s="101"/>
      <c r="B34412" s="90"/>
      <c r="C34412" s="90"/>
    </row>
    <row r="34413">
      <c r="A34413" s="101"/>
      <c r="B34413" s="90"/>
      <c r="C34413" s="90"/>
    </row>
    <row r="34414">
      <c r="A34414" s="101"/>
      <c r="B34414" s="90"/>
      <c r="C34414" s="90"/>
    </row>
    <row r="34415">
      <c r="A34415" s="101"/>
      <c r="B34415" s="90"/>
      <c r="C34415" s="90"/>
    </row>
    <row r="34416">
      <c r="A34416" s="101"/>
      <c r="B34416" s="90"/>
      <c r="C34416" s="90"/>
    </row>
    <row r="34417">
      <c r="A34417" s="101"/>
      <c r="B34417" s="90"/>
      <c r="C34417" s="90"/>
    </row>
    <row r="34418">
      <c r="A34418" s="101"/>
      <c r="B34418" s="90"/>
      <c r="C34418" s="90"/>
    </row>
    <row r="34419">
      <c r="A34419" s="101"/>
      <c r="B34419" s="90"/>
      <c r="C34419" s="90"/>
    </row>
    <row r="34420">
      <c r="A34420" s="101"/>
      <c r="B34420" s="90"/>
      <c r="C34420" s="90"/>
    </row>
    <row r="34421">
      <c r="A34421" s="101"/>
      <c r="B34421" s="90"/>
      <c r="C34421" s="90"/>
    </row>
    <row r="34422">
      <c r="A34422" s="101"/>
      <c r="B34422" s="90"/>
      <c r="C34422" s="90"/>
    </row>
    <row r="34423">
      <c r="A34423" s="101"/>
      <c r="B34423" s="90"/>
      <c r="C34423" s="90"/>
    </row>
    <row r="34424">
      <c r="A34424" s="101"/>
      <c r="B34424" s="90"/>
      <c r="C34424" s="90"/>
    </row>
    <row r="34425">
      <c r="A34425" s="101"/>
      <c r="B34425" s="90"/>
      <c r="C34425" s="90"/>
    </row>
    <row r="34426">
      <c r="A34426" s="101"/>
      <c r="B34426" s="90"/>
      <c r="C34426" s="90"/>
    </row>
    <row r="34427">
      <c r="A34427" s="101"/>
      <c r="B34427" s="90"/>
      <c r="C34427" s="90"/>
    </row>
    <row r="34428">
      <c r="A34428" s="101"/>
      <c r="B34428" s="90"/>
      <c r="C34428" s="90"/>
    </row>
    <row r="34429">
      <c r="A34429" s="101"/>
      <c r="B34429" s="90"/>
      <c r="C34429" s="90"/>
    </row>
    <row r="34430">
      <c r="A34430" s="101"/>
      <c r="B34430" s="90"/>
      <c r="C34430" s="90"/>
    </row>
    <row r="34431">
      <c r="A34431" s="101"/>
      <c r="B34431" s="90"/>
      <c r="C34431" s="90"/>
    </row>
    <row r="34432">
      <c r="A34432" s="101"/>
      <c r="B34432" s="90"/>
      <c r="C34432" s="90"/>
    </row>
    <row r="34433">
      <c r="A34433" s="101"/>
      <c r="B34433" s="90"/>
      <c r="C34433" s="90"/>
    </row>
    <row r="34434">
      <c r="A34434" s="101"/>
      <c r="B34434" s="90"/>
      <c r="C34434" s="90"/>
    </row>
    <row r="34435">
      <c r="A34435" s="101"/>
      <c r="B34435" s="90"/>
      <c r="C34435" s="90"/>
    </row>
    <row r="34436">
      <c r="A34436" s="101"/>
      <c r="B34436" s="90"/>
      <c r="C34436" s="90"/>
    </row>
    <row r="34437">
      <c r="A34437" s="101"/>
      <c r="B34437" s="90"/>
      <c r="C34437" s="90"/>
    </row>
    <row r="34438">
      <c r="A34438" s="101"/>
      <c r="B34438" s="90"/>
      <c r="C34438" s="90"/>
    </row>
    <row r="34439">
      <c r="A34439" s="101"/>
      <c r="B34439" s="90"/>
      <c r="C34439" s="90"/>
    </row>
    <row r="34440">
      <c r="A34440" s="101"/>
      <c r="B34440" s="90"/>
      <c r="C34440" s="90"/>
    </row>
    <row r="34441">
      <c r="A34441" s="101"/>
      <c r="B34441" s="90"/>
      <c r="C34441" s="90"/>
    </row>
    <row r="34442">
      <c r="A34442" s="101"/>
      <c r="B34442" s="90"/>
      <c r="C34442" s="90"/>
    </row>
    <row r="34443">
      <c r="A34443" s="101"/>
      <c r="B34443" s="90"/>
      <c r="C34443" s="90"/>
    </row>
    <row r="34444">
      <c r="A34444" s="101"/>
      <c r="B34444" s="90"/>
      <c r="C34444" s="90"/>
    </row>
    <row r="34445">
      <c r="A34445" s="101"/>
      <c r="B34445" s="90"/>
      <c r="C34445" s="90"/>
    </row>
    <row r="34446">
      <c r="A34446" s="101"/>
      <c r="B34446" s="90"/>
      <c r="C34446" s="90"/>
    </row>
    <row r="34447">
      <c r="A34447" s="101"/>
      <c r="B34447" s="90"/>
      <c r="C34447" s="90"/>
    </row>
    <row r="34448">
      <c r="A34448" s="101"/>
      <c r="B34448" s="90"/>
      <c r="C34448" s="90"/>
    </row>
    <row r="34449">
      <c r="A34449" s="101"/>
      <c r="B34449" s="90"/>
      <c r="C34449" s="90"/>
    </row>
    <row r="34450">
      <c r="A34450" s="101"/>
      <c r="B34450" s="90"/>
      <c r="C34450" s="90"/>
    </row>
    <row r="34451">
      <c r="A34451" s="101"/>
      <c r="B34451" s="90"/>
      <c r="C34451" s="90"/>
    </row>
    <row r="34452">
      <c r="A34452" s="101"/>
      <c r="B34452" s="90"/>
      <c r="C34452" s="90"/>
    </row>
    <row r="34453">
      <c r="A34453" s="101"/>
      <c r="B34453" s="90"/>
      <c r="C34453" s="90"/>
    </row>
    <row r="34454">
      <c r="A34454" s="101"/>
      <c r="B34454" s="90"/>
      <c r="C34454" s="90"/>
    </row>
    <row r="34455">
      <c r="A34455" s="101"/>
      <c r="B34455" s="90"/>
      <c r="C34455" s="90"/>
    </row>
    <row r="34456">
      <c r="A34456" s="101"/>
      <c r="B34456" s="90"/>
      <c r="C34456" s="90"/>
    </row>
    <row r="34457">
      <c r="A34457" s="101"/>
      <c r="B34457" s="90"/>
      <c r="C34457" s="90"/>
    </row>
    <row r="34458">
      <c r="A34458" s="101"/>
      <c r="B34458" s="90"/>
      <c r="C34458" s="90"/>
    </row>
    <row r="34459">
      <c r="A34459" s="101"/>
      <c r="B34459" s="90"/>
      <c r="C34459" s="90"/>
    </row>
    <row r="34460">
      <c r="A34460" s="101"/>
      <c r="B34460" s="90"/>
      <c r="C34460" s="90"/>
    </row>
    <row r="34461">
      <c r="A34461" s="101"/>
      <c r="B34461" s="90"/>
      <c r="C34461" s="90"/>
    </row>
    <row r="34462">
      <c r="A34462" s="101"/>
      <c r="B34462" s="90"/>
      <c r="C34462" s="90"/>
    </row>
    <row r="34463">
      <c r="A34463" s="101"/>
      <c r="B34463" s="90"/>
      <c r="C34463" s="90"/>
    </row>
    <row r="34464">
      <c r="A34464" s="101"/>
      <c r="B34464" s="90"/>
      <c r="C34464" s="90"/>
    </row>
    <row r="34465">
      <c r="A34465" s="101"/>
      <c r="B34465" s="90"/>
      <c r="C34465" s="90"/>
    </row>
    <row r="34466">
      <c r="A34466" s="101"/>
      <c r="B34466" s="90"/>
      <c r="C34466" s="90"/>
    </row>
    <row r="34467">
      <c r="A34467" s="101"/>
      <c r="B34467" s="90"/>
      <c r="C34467" s="90"/>
    </row>
    <row r="34468">
      <c r="A34468" s="101"/>
      <c r="B34468" s="90"/>
      <c r="C34468" s="90"/>
    </row>
    <row r="34469">
      <c r="A34469" s="101"/>
      <c r="B34469" s="90"/>
      <c r="C34469" s="90"/>
    </row>
    <row r="34470">
      <c r="A34470" s="101"/>
      <c r="B34470" s="90"/>
      <c r="C34470" s="90"/>
    </row>
    <row r="34471">
      <c r="A34471" s="101"/>
      <c r="B34471" s="90"/>
      <c r="C34471" s="90"/>
    </row>
    <row r="34472">
      <c r="A34472" s="101"/>
      <c r="B34472" s="90"/>
      <c r="C34472" s="90"/>
    </row>
    <row r="34473">
      <c r="A34473" s="101"/>
      <c r="B34473" s="90"/>
      <c r="C34473" s="90"/>
    </row>
    <row r="34474">
      <c r="A34474" s="101"/>
      <c r="B34474" s="90"/>
      <c r="C34474" s="90"/>
    </row>
    <row r="34475">
      <c r="A34475" s="101"/>
      <c r="B34475" s="90"/>
      <c r="C34475" s="90"/>
    </row>
    <row r="34476">
      <c r="A34476" s="101"/>
      <c r="B34476" s="90"/>
      <c r="C34476" s="90"/>
    </row>
    <row r="34477">
      <c r="A34477" s="101"/>
      <c r="B34477" s="90"/>
      <c r="C34477" s="90"/>
    </row>
    <row r="34478">
      <c r="A34478" s="101"/>
      <c r="B34478" s="90"/>
      <c r="C34478" s="90"/>
    </row>
    <row r="34479">
      <c r="A34479" s="101"/>
      <c r="B34479" s="90"/>
      <c r="C34479" s="90"/>
    </row>
    <row r="34480">
      <c r="A34480" s="101"/>
      <c r="B34480" s="90"/>
      <c r="C34480" s="90"/>
    </row>
    <row r="34481">
      <c r="A34481" s="101"/>
      <c r="B34481" s="90"/>
      <c r="C34481" s="90"/>
    </row>
    <row r="34482">
      <c r="A34482" s="101"/>
      <c r="B34482" s="90"/>
      <c r="C34482" s="90"/>
    </row>
    <row r="34483">
      <c r="A34483" s="101"/>
      <c r="B34483" s="90"/>
      <c r="C34483" s="90"/>
    </row>
    <row r="34484">
      <c r="A34484" s="101"/>
      <c r="B34484" s="90"/>
      <c r="C34484" s="90"/>
    </row>
    <row r="34485">
      <c r="A34485" s="101"/>
      <c r="B34485" s="90"/>
      <c r="C34485" s="90"/>
    </row>
    <row r="34486">
      <c r="A34486" s="101"/>
      <c r="B34486" s="90"/>
      <c r="C34486" s="90"/>
    </row>
    <row r="34487">
      <c r="A34487" s="101"/>
      <c r="B34487" s="90"/>
      <c r="C34487" s="90"/>
    </row>
    <row r="34488">
      <c r="A34488" s="101"/>
      <c r="B34488" s="90"/>
      <c r="C34488" s="90"/>
    </row>
    <row r="34489">
      <c r="A34489" s="101"/>
      <c r="B34489" s="90"/>
      <c r="C34489" s="90"/>
    </row>
    <row r="34490">
      <c r="A34490" s="101"/>
      <c r="B34490" s="90"/>
      <c r="C34490" s="90"/>
    </row>
    <row r="34491">
      <c r="A34491" s="101"/>
      <c r="B34491" s="90"/>
      <c r="C34491" s="90"/>
    </row>
    <row r="34492">
      <c r="A34492" s="101"/>
      <c r="B34492" s="90"/>
      <c r="C34492" s="90"/>
    </row>
    <row r="34493">
      <c r="A34493" s="101"/>
      <c r="B34493" s="90"/>
      <c r="C34493" s="90"/>
    </row>
    <row r="34494">
      <c r="A34494" s="101"/>
      <c r="B34494" s="90"/>
      <c r="C34494" s="90"/>
    </row>
    <row r="34495">
      <c r="A34495" s="101"/>
      <c r="B34495" s="90"/>
      <c r="C34495" s="90"/>
    </row>
    <row r="34496">
      <c r="A34496" s="101"/>
      <c r="B34496" s="90"/>
      <c r="C34496" s="90"/>
    </row>
    <row r="34497">
      <c r="A34497" s="101"/>
      <c r="B34497" s="90"/>
      <c r="C34497" s="90"/>
    </row>
    <row r="34498">
      <c r="A34498" s="101"/>
      <c r="B34498" s="90"/>
      <c r="C34498" s="90"/>
    </row>
    <row r="34499">
      <c r="A34499" s="101"/>
      <c r="B34499" s="90"/>
      <c r="C34499" s="90"/>
    </row>
    <row r="34500">
      <c r="A34500" s="101"/>
      <c r="B34500" s="90"/>
      <c r="C34500" s="90"/>
    </row>
    <row r="34501">
      <c r="A34501" s="101"/>
      <c r="B34501" s="90"/>
      <c r="C34501" s="90"/>
    </row>
    <row r="34502">
      <c r="A34502" s="101"/>
      <c r="B34502" s="90"/>
      <c r="C34502" s="90"/>
    </row>
    <row r="34503">
      <c r="A34503" s="101"/>
      <c r="B34503" s="90"/>
      <c r="C34503" s="90"/>
    </row>
    <row r="34504">
      <c r="A34504" s="101"/>
      <c r="B34504" s="90"/>
      <c r="C34504" s="90"/>
    </row>
    <row r="34505">
      <c r="A34505" s="101"/>
      <c r="B34505" s="90"/>
      <c r="C34505" s="90"/>
    </row>
    <row r="34506">
      <c r="A34506" s="101"/>
      <c r="B34506" s="90"/>
      <c r="C34506" s="90"/>
    </row>
    <row r="34507">
      <c r="A34507" s="101"/>
      <c r="B34507" s="90"/>
      <c r="C34507" s="90"/>
    </row>
    <row r="34508">
      <c r="A34508" s="101"/>
      <c r="B34508" s="90"/>
      <c r="C34508" s="90"/>
    </row>
    <row r="34509">
      <c r="A34509" s="101"/>
      <c r="B34509" s="90"/>
      <c r="C34509" s="90"/>
    </row>
    <row r="34510">
      <c r="A34510" s="101"/>
      <c r="B34510" s="90"/>
      <c r="C34510" s="90"/>
    </row>
    <row r="34511">
      <c r="A34511" s="101"/>
      <c r="B34511" s="90"/>
      <c r="C34511" s="90"/>
    </row>
    <row r="34512">
      <c r="A34512" s="101"/>
      <c r="B34512" s="90"/>
      <c r="C34512" s="90"/>
    </row>
    <row r="34513">
      <c r="A34513" s="101"/>
      <c r="B34513" s="90"/>
      <c r="C34513" s="90"/>
    </row>
    <row r="34514">
      <c r="A34514" s="101"/>
      <c r="B34514" s="90"/>
      <c r="C34514" s="90"/>
    </row>
    <row r="34515">
      <c r="A34515" s="101"/>
      <c r="B34515" s="90"/>
      <c r="C34515" s="90"/>
    </row>
    <row r="34516">
      <c r="A34516" s="101"/>
      <c r="B34516" s="90"/>
      <c r="C34516" s="90"/>
    </row>
    <row r="34517">
      <c r="A34517" s="101"/>
      <c r="B34517" s="90"/>
      <c r="C34517" s="90"/>
    </row>
    <row r="34518">
      <c r="A34518" s="101"/>
      <c r="B34518" s="90"/>
      <c r="C34518" s="90"/>
    </row>
    <row r="34519">
      <c r="A34519" s="101"/>
      <c r="B34519" s="90"/>
      <c r="C34519" s="90"/>
    </row>
    <row r="34520">
      <c r="A34520" s="101"/>
      <c r="B34520" s="90"/>
      <c r="C34520" s="90"/>
    </row>
    <row r="34521">
      <c r="A34521" s="101"/>
      <c r="B34521" s="90"/>
      <c r="C34521" s="90"/>
    </row>
    <row r="34522">
      <c r="A34522" s="101"/>
      <c r="B34522" s="90"/>
      <c r="C34522" s="90"/>
    </row>
    <row r="34523">
      <c r="A34523" s="101"/>
      <c r="B34523" s="90"/>
      <c r="C34523" s="90"/>
    </row>
    <row r="34524">
      <c r="A34524" s="101"/>
      <c r="B34524" s="90"/>
      <c r="C34524" s="90"/>
    </row>
    <row r="34525">
      <c r="A34525" s="101"/>
      <c r="B34525" s="90"/>
      <c r="C34525" s="90"/>
    </row>
    <row r="34526">
      <c r="A34526" s="101"/>
      <c r="B34526" s="90"/>
      <c r="C34526" s="90"/>
    </row>
    <row r="34527">
      <c r="A34527" s="101"/>
      <c r="B34527" s="90"/>
      <c r="C34527" s="90"/>
    </row>
    <row r="34528">
      <c r="A34528" s="101"/>
      <c r="B34528" s="90"/>
      <c r="C34528" s="90"/>
    </row>
    <row r="34529">
      <c r="A34529" s="101"/>
      <c r="B34529" s="90"/>
      <c r="C34529" s="90"/>
    </row>
    <row r="34530">
      <c r="A34530" s="101"/>
      <c r="B34530" s="90"/>
      <c r="C34530" s="90"/>
    </row>
    <row r="34531">
      <c r="A34531" s="101"/>
      <c r="B34531" s="90"/>
      <c r="C34531" s="90"/>
    </row>
    <row r="34532">
      <c r="A34532" s="101"/>
      <c r="B34532" s="90"/>
      <c r="C34532" s="90"/>
    </row>
    <row r="34533">
      <c r="A34533" s="101"/>
      <c r="B34533" s="90"/>
      <c r="C34533" s="90"/>
    </row>
    <row r="34534">
      <c r="A34534" s="101"/>
      <c r="B34534" s="90"/>
      <c r="C34534" s="90"/>
    </row>
    <row r="34535">
      <c r="A34535" s="101"/>
      <c r="B34535" s="90"/>
      <c r="C34535" s="90"/>
    </row>
    <row r="34536">
      <c r="A34536" s="101"/>
      <c r="B34536" s="90"/>
      <c r="C34536" s="90"/>
    </row>
    <row r="34537">
      <c r="A34537" s="101"/>
      <c r="B34537" s="90"/>
      <c r="C34537" s="90"/>
    </row>
    <row r="34538">
      <c r="A34538" s="101"/>
      <c r="B34538" s="90"/>
      <c r="C34538" s="90"/>
    </row>
    <row r="34539">
      <c r="A34539" s="101"/>
      <c r="B34539" s="90"/>
      <c r="C34539" s="90"/>
    </row>
    <row r="34540">
      <c r="A34540" s="101"/>
      <c r="B34540" s="90"/>
      <c r="C34540" s="90"/>
    </row>
    <row r="34541">
      <c r="A34541" s="101"/>
      <c r="B34541" s="90"/>
      <c r="C34541" s="90"/>
    </row>
    <row r="34542">
      <c r="A34542" s="101"/>
      <c r="B34542" s="90"/>
      <c r="C34542" s="90"/>
    </row>
    <row r="34543">
      <c r="A34543" s="101"/>
      <c r="B34543" s="90"/>
      <c r="C34543" s="90"/>
    </row>
    <row r="34544">
      <c r="A34544" s="101"/>
      <c r="B34544" s="90"/>
      <c r="C34544" s="90"/>
    </row>
    <row r="34545">
      <c r="A34545" s="101"/>
      <c r="B34545" s="90"/>
      <c r="C34545" s="90"/>
    </row>
    <row r="34546">
      <c r="A34546" s="101"/>
      <c r="B34546" s="90"/>
      <c r="C34546" s="90"/>
    </row>
    <row r="34547">
      <c r="A34547" s="101"/>
      <c r="B34547" s="90"/>
      <c r="C34547" s="90"/>
    </row>
    <row r="34548">
      <c r="A34548" s="101"/>
      <c r="B34548" s="90"/>
      <c r="C34548" s="90"/>
    </row>
    <row r="34549">
      <c r="A34549" s="101"/>
      <c r="B34549" s="90"/>
      <c r="C34549" s="90"/>
    </row>
    <row r="34550">
      <c r="A34550" s="101"/>
      <c r="B34550" s="90"/>
      <c r="C34550" s="90"/>
    </row>
    <row r="34551">
      <c r="A34551" s="101"/>
      <c r="B34551" s="90"/>
      <c r="C34551" s="90"/>
    </row>
    <row r="34552">
      <c r="A34552" s="101"/>
      <c r="B34552" s="90"/>
      <c r="C34552" s="90"/>
    </row>
    <row r="34553">
      <c r="A34553" s="101"/>
      <c r="B34553" s="90"/>
      <c r="C34553" s="90"/>
    </row>
    <row r="34554">
      <c r="A34554" s="101"/>
      <c r="B34554" s="90"/>
      <c r="C34554" s="90"/>
    </row>
    <row r="34555">
      <c r="A34555" s="101"/>
      <c r="B34555" s="90"/>
      <c r="C34555" s="90"/>
    </row>
    <row r="34556">
      <c r="A34556" s="101"/>
      <c r="B34556" s="90"/>
      <c r="C34556" s="90"/>
    </row>
    <row r="34557">
      <c r="A34557" s="101"/>
      <c r="B34557" s="90"/>
      <c r="C34557" s="90"/>
    </row>
    <row r="34558">
      <c r="A34558" s="101"/>
      <c r="B34558" s="90"/>
      <c r="C34558" s="90"/>
    </row>
    <row r="34559">
      <c r="A34559" s="101"/>
      <c r="B34559" s="90"/>
      <c r="C34559" s="90"/>
    </row>
    <row r="34560">
      <c r="A34560" s="101"/>
      <c r="B34560" s="90"/>
      <c r="C34560" s="90"/>
    </row>
    <row r="34561">
      <c r="A34561" s="101"/>
      <c r="B34561" s="90"/>
      <c r="C34561" s="90"/>
    </row>
    <row r="34562">
      <c r="A34562" s="101"/>
      <c r="B34562" s="90"/>
      <c r="C34562" s="90"/>
    </row>
    <row r="34563">
      <c r="A34563" s="101"/>
      <c r="B34563" s="90"/>
      <c r="C34563" s="90"/>
    </row>
    <row r="34564">
      <c r="A34564" s="101"/>
      <c r="B34564" s="90"/>
      <c r="C34564" s="90"/>
    </row>
    <row r="34565">
      <c r="A34565" s="101"/>
      <c r="B34565" s="90"/>
      <c r="C34565" s="90"/>
    </row>
    <row r="34566">
      <c r="A34566" s="101"/>
      <c r="B34566" s="90"/>
      <c r="C34566" s="90"/>
    </row>
    <row r="34567">
      <c r="A34567" s="101"/>
      <c r="B34567" s="90"/>
      <c r="C34567" s="90"/>
    </row>
    <row r="34568">
      <c r="A34568" s="101"/>
      <c r="B34568" s="90"/>
      <c r="C34568" s="90"/>
    </row>
    <row r="34569">
      <c r="A34569" s="101"/>
      <c r="B34569" s="90"/>
      <c r="C34569" s="90"/>
    </row>
    <row r="34570">
      <c r="A34570" s="101"/>
      <c r="B34570" s="90"/>
      <c r="C34570" s="90"/>
    </row>
    <row r="34571">
      <c r="A34571" s="101"/>
      <c r="B34571" s="90"/>
      <c r="C34571" s="90"/>
    </row>
    <row r="34572">
      <c r="A34572" s="101"/>
      <c r="B34572" s="90"/>
      <c r="C34572" s="90"/>
    </row>
    <row r="34573">
      <c r="A34573" s="101"/>
      <c r="B34573" s="90"/>
      <c r="C34573" s="90"/>
    </row>
    <row r="34574">
      <c r="A34574" s="101"/>
      <c r="B34574" s="90"/>
      <c r="C34574" s="90"/>
    </row>
    <row r="34575">
      <c r="A34575" s="101"/>
      <c r="B34575" s="90"/>
      <c r="C34575" s="90"/>
    </row>
    <row r="34576">
      <c r="A34576" s="101"/>
      <c r="B34576" s="90"/>
      <c r="C34576" s="90"/>
    </row>
    <row r="34577">
      <c r="A34577" s="101"/>
      <c r="B34577" s="90"/>
      <c r="C34577" s="90"/>
    </row>
    <row r="34578">
      <c r="A34578" s="101"/>
      <c r="B34578" s="90"/>
      <c r="C34578" s="90"/>
    </row>
    <row r="34579">
      <c r="A34579" s="101"/>
      <c r="B34579" s="90"/>
      <c r="C34579" s="90"/>
    </row>
    <row r="34580">
      <c r="A34580" s="101"/>
      <c r="B34580" s="90"/>
      <c r="C34580" s="90"/>
    </row>
    <row r="34581">
      <c r="A34581" s="101"/>
      <c r="B34581" s="90"/>
      <c r="C34581" s="90"/>
    </row>
    <row r="34582">
      <c r="A34582" s="101"/>
      <c r="B34582" s="90"/>
      <c r="C34582" s="90"/>
    </row>
    <row r="34583">
      <c r="A34583" s="101"/>
      <c r="B34583" s="90"/>
      <c r="C34583" s="90"/>
    </row>
    <row r="34584">
      <c r="A34584" s="101"/>
      <c r="B34584" s="90"/>
      <c r="C34584" s="90"/>
    </row>
    <row r="34585">
      <c r="A34585" s="101"/>
      <c r="B34585" s="90"/>
      <c r="C34585" s="90"/>
    </row>
    <row r="34586">
      <c r="A34586" s="101"/>
      <c r="B34586" s="90"/>
      <c r="C34586" s="90"/>
    </row>
    <row r="34587">
      <c r="A34587" s="101"/>
      <c r="B34587" s="90"/>
      <c r="C34587" s="90"/>
    </row>
    <row r="34588">
      <c r="A34588" s="101"/>
      <c r="B34588" s="90"/>
      <c r="C34588" s="90"/>
    </row>
    <row r="34589">
      <c r="A34589" s="101"/>
      <c r="B34589" s="90"/>
      <c r="C34589" s="90"/>
    </row>
    <row r="34590">
      <c r="A34590" s="101"/>
      <c r="B34590" s="90"/>
      <c r="C34590" s="90"/>
    </row>
    <row r="34591">
      <c r="A34591" s="101"/>
      <c r="B34591" s="90"/>
      <c r="C34591" s="90"/>
    </row>
    <row r="34592">
      <c r="A34592" s="101"/>
      <c r="B34592" s="90"/>
      <c r="C34592" s="90"/>
    </row>
    <row r="34593">
      <c r="A34593" s="101"/>
      <c r="B34593" s="90"/>
      <c r="C34593" s="90"/>
    </row>
    <row r="34594">
      <c r="A34594" s="101"/>
      <c r="B34594" s="90"/>
      <c r="C34594" s="90"/>
    </row>
    <row r="34595">
      <c r="A34595" s="101"/>
      <c r="B34595" s="90"/>
      <c r="C34595" s="90"/>
    </row>
    <row r="34596">
      <c r="A34596" s="101"/>
      <c r="B34596" s="90"/>
      <c r="C34596" s="90"/>
    </row>
    <row r="34597">
      <c r="A34597" s="101"/>
      <c r="B34597" s="90"/>
      <c r="C34597" s="90"/>
    </row>
    <row r="34598">
      <c r="A34598" s="101"/>
      <c r="B34598" s="90"/>
      <c r="C34598" s="90"/>
    </row>
    <row r="34599">
      <c r="A34599" s="101"/>
      <c r="B34599" s="90"/>
      <c r="C34599" s="90"/>
    </row>
    <row r="34600">
      <c r="A34600" s="101"/>
      <c r="B34600" s="90"/>
      <c r="C34600" s="90"/>
    </row>
    <row r="34601">
      <c r="A34601" s="101"/>
      <c r="B34601" s="90"/>
      <c r="C34601" s="90"/>
    </row>
    <row r="34602">
      <c r="A34602" s="101"/>
      <c r="B34602" s="90"/>
      <c r="C34602" s="90"/>
    </row>
    <row r="34603">
      <c r="A34603" s="101"/>
      <c r="B34603" s="90"/>
      <c r="C34603" s="90"/>
    </row>
    <row r="34604">
      <c r="A34604" s="101"/>
      <c r="B34604" s="90"/>
      <c r="C34604" s="90"/>
    </row>
    <row r="34605">
      <c r="A34605" s="101"/>
      <c r="B34605" s="90"/>
      <c r="C34605" s="90"/>
    </row>
    <row r="34606">
      <c r="A34606" s="101"/>
      <c r="B34606" s="90"/>
      <c r="C34606" s="90"/>
    </row>
    <row r="34607">
      <c r="A34607" s="101"/>
      <c r="B34607" s="90"/>
      <c r="C34607" s="90"/>
    </row>
    <row r="34608">
      <c r="A34608" s="101"/>
      <c r="B34608" s="90"/>
      <c r="C34608" s="90"/>
    </row>
    <row r="34609">
      <c r="A34609" s="101"/>
      <c r="B34609" s="90"/>
      <c r="C34609" s="90"/>
    </row>
    <row r="34610">
      <c r="A34610" s="101"/>
      <c r="B34610" s="90"/>
      <c r="C34610" s="90"/>
    </row>
    <row r="34611">
      <c r="A34611" s="101"/>
      <c r="B34611" s="90"/>
      <c r="C34611" s="90"/>
    </row>
    <row r="34612">
      <c r="A34612" s="101"/>
      <c r="B34612" s="90"/>
      <c r="C34612" s="90"/>
    </row>
    <row r="34613">
      <c r="A34613" s="101"/>
      <c r="B34613" s="90"/>
      <c r="C34613" s="90"/>
    </row>
    <row r="34614">
      <c r="A34614" s="101"/>
      <c r="B34614" s="90"/>
      <c r="C34614" s="90"/>
    </row>
    <row r="34615">
      <c r="A34615" s="101"/>
      <c r="B34615" s="90"/>
      <c r="C34615" s="90"/>
    </row>
    <row r="34616">
      <c r="A34616" s="101"/>
      <c r="B34616" s="90"/>
      <c r="C34616" s="90"/>
    </row>
    <row r="34617">
      <c r="A34617" s="101"/>
      <c r="B34617" s="90"/>
      <c r="C34617" s="90"/>
    </row>
    <row r="34618">
      <c r="A34618" s="101"/>
      <c r="B34618" s="90"/>
      <c r="C34618" s="90"/>
    </row>
    <row r="34619">
      <c r="A34619" s="101"/>
      <c r="B34619" s="90"/>
      <c r="C34619" s="90"/>
    </row>
    <row r="34620">
      <c r="A34620" s="101"/>
      <c r="B34620" s="90"/>
      <c r="C34620" s="90"/>
    </row>
    <row r="34621">
      <c r="A34621" s="101"/>
      <c r="B34621" s="90"/>
      <c r="C34621" s="90"/>
    </row>
    <row r="34622">
      <c r="A34622" s="101"/>
      <c r="B34622" s="90"/>
      <c r="C34622" s="90"/>
    </row>
    <row r="34623">
      <c r="A34623" s="101"/>
      <c r="B34623" s="90"/>
      <c r="C34623" s="90"/>
    </row>
    <row r="34624">
      <c r="A34624" s="101"/>
      <c r="B34624" s="90"/>
      <c r="C34624" s="90"/>
    </row>
    <row r="34625">
      <c r="A34625" s="101"/>
      <c r="B34625" s="90"/>
      <c r="C34625" s="90"/>
    </row>
    <row r="34626">
      <c r="A34626" s="101"/>
      <c r="B34626" s="90"/>
      <c r="C34626" s="90"/>
    </row>
    <row r="34627">
      <c r="A34627" s="101"/>
      <c r="B34627" s="90"/>
      <c r="C34627" s="90"/>
    </row>
    <row r="34628">
      <c r="A34628" s="101"/>
      <c r="B34628" s="90"/>
      <c r="C34628" s="90"/>
    </row>
    <row r="34629">
      <c r="A34629" s="101"/>
      <c r="B34629" s="90"/>
      <c r="C34629" s="90"/>
    </row>
    <row r="34630">
      <c r="A34630" s="101"/>
      <c r="B34630" s="90"/>
      <c r="C34630" s="90"/>
    </row>
    <row r="34631">
      <c r="A34631" s="101"/>
      <c r="B34631" s="90"/>
      <c r="C34631" s="90"/>
    </row>
    <row r="34632">
      <c r="A34632" s="101"/>
      <c r="B34632" s="90"/>
      <c r="C34632" s="90"/>
    </row>
    <row r="34633">
      <c r="A34633" s="101"/>
      <c r="B34633" s="90"/>
      <c r="C34633" s="90"/>
    </row>
    <row r="34634">
      <c r="A34634" s="101"/>
      <c r="B34634" s="90"/>
      <c r="C34634" s="90"/>
    </row>
    <row r="34635">
      <c r="A34635" s="101"/>
      <c r="B34635" s="90"/>
      <c r="C34635" s="90"/>
    </row>
    <row r="34636">
      <c r="A34636" s="101"/>
      <c r="B34636" s="90"/>
      <c r="C34636" s="90"/>
    </row>
    <row r="34637">
      <c r="A34637" s="101"/>
      <c r="B34637" s="90"/>
      <c r="C34637" s="90"/>
    </row>
    <row r="34638">
      <c r="A34638" s="101"/>
      <c r="B34638" s="90"/>
      <c r="C34638" s="90"/>
    </row>
    <row r="34639">
      <c r="A34639" s="101"/>
      <c r="B34639" s="90"/>
      <c r="C34639" s="90"/>
    </row>
    <row r="34640">
      <c r="A34640" s="101"/>
      <c r="B34640" s="90"/>
      <c r="C34640" s="90"/>
    </row>
    <row r="34641">
      <c r="A34641" s="101"/>
      <c r="B34641" s="90"/>
      <c r="C34641" s="90"/>
    </row>
    <row r="34642">
      <c r="A34642" s="101"/>
      <c r="B34642" s="90"/>
      <c r="C34642" s="90"/>
    </row>
    <row r="34643">
      <c r="A34643" s="101"/>
      <c r="B34643" s="90"/>
      <c r="C34643" s="90"/>
    </row>
    <row r="34644">
      <c r="A34644" s="101"/>
      <c r="B34644" s="90"/>
      <c r="C34644" s="90"/>
    </row>
    <row r="34645">
      <c r="A34645" s="101"/>
      <c r="B34645" s="90"/>
      <c r="C34645" s="90"/>
    </row>
    <row r="34646">
      <c r="A34646" s="101"/>
      <c r="B34646" s="90"/>
      <c r="C34646" s="90"/>
    </row>
    <row r="34647">
      <c r="A34647" s="101"/>
      <c r="B34647" s="90"/>
      <c r="C34647" s="90"/>
    </row>
    <row r="34648">
      <c r="A34648" s="101"/>
      <c r="B34648" s="90"/>
      <c r="C34648" s="90"/>
    </row>
    <row r="34649">
      <c r="A34649" s="101"/>
      <c r="B34649" s="90"/>
      <c r="C34649" s="90"/>
    </row>
    <row r="34650">
      <c r="A34650" s="101"/>
      <c r="B34650" s="90"/>
      <c r="C34650" s="90"/>
    </row>
    <row r="34651">
      <c r="A34651" s="101"/>
      <c r="B34651" s="90"/>
      <c r="C34651" s="90"/>
    </row>
    <row r="34652">
      <c r="A34652" s="101"/>
      <c r="B34652" s="90"/>
      <c r="C34652" s="90"/>
    </row>
    <row r="34653">
      <c r="A34653" s="101"/>
      <c r="B34653" s="90"/>
      <c r="C34653" s="90"/>
    </row>
    <row r="34654">
      <c r="A34654" s="101"/>
      <c r="B34654" s="90"/>
      <c r="C34654" s="90"/>
    </row>
    <row r="34655">
      <c r="A34655" s="101"/>
      <c r="B34655" s="90"/>
      <c r="C34655" s="90"/>
    </row>
    <row r="34656">
      <c r="A34656" s="101"/>
      <c r="B34656" s="90"/>
      <c r="C34656" s="90"/>
    </row>
    <row r="34657">
      <c r="A34657" s="101"/>
      <c r="B34657" s="90"/>
      <c r="C34657" s="90"/>
    </row>
    <row r="34658">
      <c r="A34658" s="101"/>
      <c r="B34658" s="90"/>
      <c r="C34658" s="90"/>
    </row>
    <row r="34659">
      <c r="A34659" s="101"/>
      <c r="B34659" s="90"/>
      <c r="C34659" s="90"/>
    </row>
    <row r="34660">
      <c r="A34660" s="101"/>
      <c r="B34660" s="90"/>
      <c r="C34660" s="90"/>
    </row>
    <row r="34661">
      <c r="A34661" s="101"/>
      <c r="B34661" s="90"/>
      <c r="C34661" s="90"/>
    </row>
    <row r="34662">
      <c r="A34662" s="101"/>
      <c r="B34662" s="90"/>
      <c r="C34662" s="90"/>
    </row>
    <row r="34663">
      <c r="A34663" s="101"/>
      <c r="B34663" s="90"/>
      <c r="C34663" s="90"/>
    </row>
    <row r="34664">
      <c r="A34664" s="101"/>
      <c r="B34664" s="90"/>
      <c r="C34664" s="90"/>
    </row>
    <row r="34665">
      <c r="A34665" s="101"/>
      <c r="B34665" s="90"/>
      <c r="C34665" s="90"/>
    </row>
    <row r="34666">
      <c r="A34666" s="101"/>
      <c r="B34666" s="90"/>
      <c r="C34666" s="90"/>
    </row>
    <row r="34667">
      <c r="A34667" s="101"/>
      <c r="B34667" s="90"/>
      <c r="C34667" s="90"/>
    </row>
    <row r="34668">
      <c r="A34668" s="101"/>
      <c r="B34668" s="90"/>
      <c r="C34668" s="90"/>
    </row>
    <row r="34669">
      <c r="A34669" s="101"/>
      <c r="B34669" s="90"/>
      <c r="C34669" s="90"/>
    </row>
    <row r="34670">
      <c r="A34670" s="101"/>
      <c r="B34670" s="90"/>
      <c r="C34670" s="90"/>
    </row>
    <row r="34671">
      <c r="A34671" s="101"/>
      <c r="B34671" s="90"/>
      <c r="C34671" s="90"/>
    </row>
    <row r="34672">
      <c r="A34672" s="101"/>
      <c r="B34672" s="90"/>
      <c r="C34672" s="90"/>
    </row>
    <row r="34673">
      <c r="A34673" s="101"/>
      <c r="B34673" s="90"/>
      <c r="C34673" s="90"/>
    </row>
    <row r="34674">
      <c r="A34674" s="101"/>
      <c r="B34674" s="90"/>
      <c r="C34674" s="90"/>
    </row>
    <row r="34675">
      <c r="A34675" s="101"/>
      <c r="B34675" s="90"/>
      <c r="C34675" s="90"/>
    </row>
    <row r="34676">
      <c r="A34676" s="101"/>
      <c r="B34676" s="90"/>
      <c r="C34676" s="90"/>
    </row>
    <row r="34677">
      <c r="A34677" s="101"/>
      <c r="B34677" s="90"/>
      <c r="C34677" s="90"/>
    </row>
    <row r="34678">
      <c r="A34678" s="101"/>
      <c r="B34678" s="90"/>
      <c r="C34678" s="90"/>
    </row>
    <row r="34679">
      <c r="A34679" s="101"/>
      <c r="B34679" s="90"/>
      <c r="C34679" s="90"/>
    </row>
    <row r="34680">
      <c r="A34680" s="101"/>
      <c r="B34680" s="90"/>
      <c r="C34680" s="90"/>
    </row>
    <row r="34681">
      <c r="A34681" s="101"/>
      <c r="B34681" s="90"/>
      <c r="C34681" s="90"/>
    </row>
    <row r="34682">
      <c r="A34682" s="101"/>
      <c r="B34682" s="90"/>
      <c r="C34682" s="90"/>
    </row>
    <row r="34683">
      <c r="A34683" s="101"/>
      <c r="B34683" s="90"/>
      <c r="C34683" s="90"/>
    </row>
    <row r="34684">
      <c r="A34684" s="101"/>
      <c r="B34684" s="90"/>
      <c r="C34684" s="90"/>
    </row>
    <row r="34685">
      <c r="A34685" s="101"/>
      <c r="B34685" s="90"/>
      <c r="C34685" s="90"/>
    </row>
    <row r="34686">
      <c r="A34686" s="101"/>
      <c r="B34686" s="90"/>
      <c r="C34686" s="90"/>
    </row>
    <row r="34687">
      <c r="A34687" s="101"/>
      <c r="B34687" s="90"/>
      <c r="C34687" s="90"/>
    </row>
    <row r="34688">
      <c r="A34688" s="101"/>
      <c r="B34688" s="90"/>
      <c r="C34688" s="90"/>
    </row>
    <row r="34689">
      <c r="A34689" s="101"/>
      <c r="B34689" s="90"/>
      <c r="C34689" s="90"/>
    </row>
    <row r="34690">
      <c r="A34690" s="101"/>
      <c r="B34690" s="90"/>
      <c r="C34690" s="90"/>
    </row>
    <row r="34691">
      <c r="A34691" s="101"/>
      <c r="B34691" s="90"/>
      <c r="C34691" s="90"/>
    </row>
    <row r="34692">
      <c r="A34692" s="101"/>
      <c r="B34692" s="90"/>
      <c r="C34692" s="90"/>
    </row>
    <row r="34693">
      <c r="A34693" s="101"/>
      <c r="B34693" s="90"/>
      <c r="C34693" s="90"/>
    </row>
    <row r="34694">
      <c r="A34694" s="101"/>
      <c r="B34694" s="90"/>
      <c r="C34694" s="90"/>
    </row>
    <row r="34695">
      <c r="A34695" s="101"/>
      <c r="B34695" s="90"/>
      <c r="C34695" s="90"/>
    </row>
    <row r="34696">
      <c r="A34696" s="101"/>
      <c r="B34696" s="90"/>
      <c r="C34696" s="90"/>
    </row>
    <row r="34697">
      <c r="A34697" s="101"/>
      <c r="B34697" s="90"/>
      <c r="C34697" s="90"/>
    </row>
    <row r="34698">
      <c r="A34698" s="101"/>
      <c r="B34698" s="90"/>
      <c r="C34698" s="90"/>
    </row>
    <row r="34699">
      <c r="A34699" s="101"/>
      <c r="B34699" s="90"/>
      <c r="C34699" s="90"/>
    </row>
    <row r="34700">
      <c r="A34700" s="101"/>
      <c r="B34700" s="90"/>
      <c r="C34700" s="90"/>
    </row>
    <row r="34701">
      <c r="A34701" s="101"/>
      <c r="B34701" s="90"/>
      <c r="C34701" s="90"/>
    </row>
    <row r="34702">
      <c r="A34702" s="101"/>
      <c r="B34702" s="90"/>
      <c r="C34702" s="90"/>
    </row>
    <row r="34703">
      <c r="A34703" s="101"/>
      <c r="B34703" s="90"/>
      <c r="C34703" s="90"/>
    </row>
    <row r="34704">
      <c r="A34704" s="101"/>
      <c r="B34704" s="90"/>
      <c r="C34704" s="90"/>
    </row>
    <row r="34705">
      <c r="A34705" s="101"/>
      <c r="B34705" s="90"/>
      <c r="C34705" s="90"/>
    </row>
    <row r="34706">
      <c r="A34706" s="101"/>
      <c r="B34706" s="90"/>
      <c r="C34706" s="90"/>
    </row>
    <row r="34707">
      <c r="A34707" s="101"/>
      <c r="B34707" s="90"/>
      <c r="C34707" s="90"/>
    </row>
    <row r="34708">
      <c r="A34708" s="101"/>
      <c r="B34708" s="90"/>
      <c r="C34708" s="90"/>
    </row>
    <row r="34709">
      <c r="A34709" s="101"/>
      <c r="B34709" s="90"/>
      <c r="C34709" s="90"/>
    </row>
    <row r="34710">
      <c r="A34710" s="101"/>
      <c r="B34710" s="90"/>
      <c r="C34710" s="90"/>
    </row>
    <row r="34711">
      <c r="A34711" s="101"/>
      <c r="B34711" s="90"/>
      <c r="C34711" s="90"/>
    </row>
    <row r="34712">
      <c r="A34712" s="101"/>
      <c r="B34712" s="90"/>
      <c r="C34712" s="90"/>
    </row>
    <row r="34713">
      <c r="A34713" s="101"/>
      <c r="B34713" s="90"/>
      <c r="C34713" s="90"/>
    </row>
    <row r="34714">
      <c r="A34714" s="101"/>
      <c r="B34714" s="90"/>
      <c r="C34714" s="90"/>
    </row>
    <row r="34715">
      <c r="A34715" s="101"/>
      <c r="B34715" s="90"/>
      <c r="C34715" s="90"/>
    </row>
    <row r="34716">
      <c r="A34716" s="101"/>
      <c r="B34716" s="90"/>
      <c r="C34716" s="90"/>
    </row>
    <row r="34717">
      <c r="A34717" s="101"/>
      <c r="B34717" s="90"/>
      <c r="C34717" s="90"/>
    </row>
    <row r="34718">
      <c r="A34718" s="101"/>
      <c r="B34718" s="90"/>
      <c r="C34718" s="90"/>
    </row>
    <row r="34719">
      <c r="A34719" s="101"/>
      <c r="B34719" s="90"/>
      <c r="C34719" s="90"/>
    </row>
    <row r="34720">
      <c r="A34720" s="101"/>
      <c r="B34720" s="90"/>
      <c r="C34720" s="90"/>
    </row>
    <row r="34721">
      <c r="A34721" s="101"/>
      <c r="B34721" s="90"/>
      <c r="C34721" s="90"/>
    </row>
    <row r="34722">
      <c r="A34722" s="101"/>
      <c r="B34722" s="90"/>
      <c r="C34722" s="90"/>
    </row>
    <row r="34723">
      <c r="A34723" s="101"/>
      <c r="B34723" s="90"/>
      <c r="C34723" s="90"/>
    </row>
    <row r="34724">
      <c r="A34724" s="101"/>
      <c r="B34724" s="90"/>
      <c r="C34724" s="90"/>
    </row>
    <row r="34725">
      <c r="A34725" s="101"/>
      <c r="B34725" s="90"/>
      <c r="C34725" s="90"/>
    </row>
    <row r="34726">
      <c r="A34726" s="101"/>
      <c r="B34726" s="90"/>
      <c r="C34726" s="90"/>
    </row>
    <row r="34727">
      <c r="A34727" s="101"/>
      <c r="B34727" s="90"/>
      <c r="C34727" s="90"/>
    </row>
    <row r="34728">
      <c r="A34728" s="101"/>
      <c r="B34728" s="90"/>
      <c r="C34728" s="90"/>
    </row>
    <row r="34729">
      <c r="A34729" s="101"/>
      <c r="B34729" s="90"/>
      <c r="C34729" s="90"/>
    </row>
    <row r="34730">
      <c r="A34730" s="101"/>
      <c r="B34730" s="90"/>
      <c r="C34730" s="90"/>
    </row>
    <row r="34731">
      <c r="A34731" s="101"/>
      <c r="B34731" s="90"/>
      <c r="C34731" s="90"/>
    </row>
    <row r="34732">
      <c r="A34732" s="101"/>
      <c r="B34732" s="90"/>
      <c r="C34732" s="90"/>
    </row>
    <row r="34733">
      <c r="A34733" s="101"/>
      <c r="B34733" s="90"/>
      <c r="C34733" s="90"/>
    </row>
    <row r="34734">
      <c r="A34734" s="101"/>
      <c r="B34734" s="90"/>
      <c r="C34734" s="90"/>
    </row>
    <row r="34735">
      <c r="A34735" s="101"/>
      <c r="B34735" s="90"/>
      <c r="C34735" s="90"/>
    </row>
    <row r="34736">
      <c r="A34736" s="101"/>
      <c r="B34736" s="90"/>
      <c r="C34736" s="90"/>
    </row>
    <row r="34737">
      <c r="A34737" s="101"/>
      <c r="B34737" s="90"/>
      <c r="C34737" s="90"/>
    </row>
    <row r="34738">
      <c r="A34738" s="101"/>
      <c r="B34738" s="90"/>
      <c r="C34738" s="90"/>
    </row>
    <row r="34739">
      <c r="A34739" s="101"/>
      <c r="B34739" s="90"/>
      <c r="C34739" s="90"/>
    </row>
    <row r="34740">
      <c r="A34740" s="101"/>
      <c r="B34740" s="90"/>
      <c r="C34740" s="90"/>
    </row>
    <row r="34741">
      <c r="A34741" s="101"/>
      <c r="B34741" s="90"/>
      <c r="C34741" s="90"/>
    </row>
    <row r="34742">
      <c r="A34742" s="101"/>
      <c r="B34742" s="90"/>
      <c r="C34742" s="90"/>
    </row>
    <row r="34743">
      <c r="A34743" s="101"/>
      <c r="B34743" s="90"/>
      <c r="C34743" s="90"/>
    </row>
    <row r="34744">
      <c r="A34744" s="101"/>
      <c r="B34744" s="90"/>
      <c r="C34744" s="90"/>
    </row>
    <row r="34745">
      <c r="A34745" s="101"/>
      <c r="B34745" s="90"/>
      <c r="C34745" s="90"/>
    </row>
    <row r="34746">
      <c r="A34746" s="101"/>
      <c r="B34746" s="90"/>
      <c r="C34746" s="90"/>
    </row>
    <row r="34747">
      <c r="A34747" s="101"/>
      <c r="B34747" s="90"/>
      <c r="C34747" s="90"/>
    </row>
    <row r="34748">
      <c r="A34748" s="101"/>
      <c r="B34748" s="90"/>
      <c r="C34748" s="90"/>
    </row>
    <row r="34749">
      <c r="A34749" s="101"/>
      <c r="B34749" s="90"/>
      <c r="C34749" s="90"/>
    </row>
    <row r="34750">
      <c r="A34750" s="101"/>
      <c r="B34750" s="90"/>
      <c r="C34750" s="90"/>
    </row>
    <row r="34751">
      <c r="A34751" s="101"/>
      <c r="B34751" s="90"/>
      <c r="C34751" s="90"/>
    </row>
    <row r="34752">
      <c r="A34752" s="101"/>
      <c r="B34752" s="90"/>
      <c r="C34752" s="90"/>
    </row>
    <row r="34753">
      <c r="A34753" s="101"/>
      <c r="B34753" s="90"/>
      <c r="C34753" s="90"/>
    </row>
    <row r="34754">
      <c r="A34754" s="101"/>
      <c r="B34754" s="90"/>
      <c r="C34754" s="90"/>
    </row>
    <row r="34755">
      <c r="A34755" s="101"/>
      <c r="B34755" s="90"/>
      <c r="C34755" s="90"/>
    </row>
    <row r="34756">
      <c r="A34756" s="101"/>
      <c r="B34756" s="90"/>
      <c r="C34756" s="90"/>
    </row>
    <row r="34757">
      <c r="A34757" s="101"/>
      <c r="B34757" s="90"/>
      <c r="C34757" s="90"/>
    </row>
    <row r="34758">
      <c r="A34758" s="101"/>
      <c r="B34758" s="90"/>
      <c r="C34758" s="90"/>
    </row>
    <row r="34759">
      <c r="A34759" s="101"/>
      <c r="B34759" s="90"/>
      <c r="C34759" s="90"/>
    </row>
    <row r="34760">
      <c r="A34760" s="101"/>
      <c r="B34760" s="90"/>
      <c r="C34760" s="90"/>
    </row>
    <row r="34761">
      <c r="A34761" s="101"/>
      <c r="B34761" s="90"/>
      <c r="C34761" s="90"/>
    </row>
    <row r="34762">
      <c r="A34762" s="101"/>
      <c r="B34762" s="90"/>
      <c r="C34762" s="90"/>
    </row>
    <row r="34763">
      <c r="A34763" s="101"/>
      <c r="B34763" s="90"/>
      <c r="C34763" s="90"/>
    </row>
    <row r="34764">
      <c r="A34764" s="101"/>
      <c r="B34764" s="90"/>
      <c r="C34764" s="90"/>
    </row>
    <row r="34765">
      <c r="A34765" s="101"/>
      <c r="B34765" s="90"/>
      <c r="C34765" s="90"/>
    </row>
    <row r="34766">
      <c r="A34766" s="101"/>
      <c r="B34766" s="90"/>
      <c r="C34766" s="90"/>
    </row>
    <row r="34767">
      <c r="A34767" s="101"/>
      <c r="B34767" s="90"/>
      <c r="C34767" s="90"/>
    </row>
    <row r="34768">
      <c r="A34768" s="101"/>
      <c r="B34768" s="90"/>
      <c r="C34768" s="90"/>
    </row>
    <row r="34769">
      <c r="A34769" s="101"/>
      <c r="B34769" s="90"/>
      <c r="C34769" s="90"/>
    </row>
    <row r="34770">
      <c r="A34770" s="101"/>
      <c r="B34770" s="90"/>
      <c r="C34770" s="90"/>
    </row>
    <row r="34771">
      <c r="A34771" s="101"/>
      <c r="B34771" s="90"/>
      <c r="C34771" s="90"/>
    </row>
    <row r="34772">
      <c r="A34772" s="101"/>
      <c r="B34772" s="90"/>
      <c r="C34772" s="90"/>
    </row>
    <row r="34773">
      <c r="A34773" s="101"/>
      <c r="B34773" s="90"/>
      <c r="C34773" s="90"/>
    </row>
    <row r="34774">
      <c r="A34774" s="101"/>
      <c r="B34774" s="90"/>
      <c r="C34774" s="90"/>
    </row>
    <row r="34775">
      <c r="A34775" s="101"/>
      <c r="B34775" s="90"/>
      <c r="C34775" s="90"/>
    </row>
    <row r="34776">
      <c r="A34776" s="101"/>
      <c r="B34776" s="90"/>
      <c r="C34776" s="90"/>
    </row>
    <row r="34777">
      <c r="A34777" s="101"/>
      <c r="B34777" s="90"/>
      <c r="C34777" s="90"/>
    </row>
    <row r="34778">
      <c r="A34778" s="101"/>
      <c r="B34778" s="90"/>
      <c r="C34778" s="90"/>
    </row>
    <row r="34779">
      <c r="A34779" s="101"/>
      <c r="B34779" s="90"/>
      <c r="C34779" s="90"/>
    </row>
    <row r="34780">
      <c r="A34780" s="101"/>
      <c r="B34780" s="90"/>
      <c r="C34780" s="90"/>
    </row>
    <row r="34781">
      <c r="A34781" s="101"/>
      <c r="B34781" s="90"/>
      <c r="C34781" s="90"/>
    </row>
    <row r="34782">
      <c r="A34782" s="101"/>
      <c r="B34782" s="90"/>
      <c r="C34782" s="90"/>
    </row>
    <row r="34783">
      <c r="A34783" s="101"/>
      <c r="B34783" s="90"/>
      <c r="C34783" s="90"/>
    </row>
    <row r="34784">
      <c r="A34784" s="101"/>
      <c r="B34784" s="90"/>
      <c r="C34784" s="90"/>
    </row>
    <row r="34785">
      <c r="A34785" s="101"/>
      <c r="B34785" s="90"/>
      <c r="C34785" s="90"/>
    </row>
    <row r="34786">
      <c r="A34786" s="101"/>
      <c r="B34786" s="90"/>
      <c r="C34786" s="90"/>
    </row>
    <row r="34787">
      <c r="A34787" s="101"/>
      <c r="B34787" s="90"/>
      <c r="C34787" s="90"/>
    </row>
    <row r="34788">
      <c r="A34788" s="101"/>
      <c r="B34788" s="90"/>
      <c r="C34788" s="90"/>
    </row>
    <row r="34789">
      <c r="A34789" s="101"/>
      <c r="B34789" s="90"/>
      <c r="C34789" s="90"/>
    </row>
    <row r="34790">
      <c r="A34790" s="101"/>
      <c r="B34790" s="90"/>
      <c r="C34790" s="90"/>
    </row>
    <row r="34791">
      <c r="A34791" s="101"/>
      <c r="B34791" s="90"/>
      <c r="C34791" s="90"/>
    </row>
    <row r="34792">
      <c r="A34792" s="101"/>
      <c r="B34792" s="90"/>
      <c r="C34792" s="90"/>
    </row>
    <row r="34793">
      <c r="A34793" s="101"/>
      <c r="B34793" s="90"/>
      <c r="C34793" s="90"/>
    </row>
    <row r="34794">
      <c r="A34794" s="101"/>
      <c r="B34794" s="90"/>
      <c r="C34794" s="90"/>
    </row>
    <row r="34795">
      <c r="A34795" s="101"/>
      <c r="B34795" s="90"/>
      <c r="C34795" s="90"/>
    </row>
    <row r="34796">
      <c r="A34796" s="101"/>
      <c r="B34796" s="90"/>
      <c r="C34796" s="90"/>
    </row>
    <row r="34797">
      <c r="A34797" s="101"/>
      <c r="B34797" s="90"/>
      <c r="C34797" s="90"/>
    </row>
    <row r="34798">
      <c r="A34798" s="101"/>
      <c r="B34798" s="90"/>
      <c r="C34798" s="90"/>
    </row>
    <row r="34799">
      <c r="A34799" s="101"/>
      <c r="B34799" s="90"/>
      <c r="C34799" s="90"/>
    </row>
    <row r="34800">
      <c r="A34800" s="101"/>
      <c r="B34800" s="90"/>
      <c r="C34800" s="90"/>
    </row>
    <row r="34801">
      <c r="A34801" s="101"/>
      <c r="B34801" s="90"/>
      <c r="C34801" s="90"/>
    </row>
    <row r="34802">
      <c r="A34802" s="101"/>
      <c r="B34802" s="90"/>
      <c r="C34802" s="90"/>
    </row>
    <row r="34803">
      <c r="A34803" s="101"/>
      <c r="B34803" s="90"/>
      <c r="C34803" s="90"/>
    </row>
    <row r="34804">
      <c r="A34804" s="101"/>
      <c r="B34804" s="90"/>
      <c r="C34804" s="90"/>
    </row>
    <row r="34805">
      <c r="A34805" s="101"/>
      <c r="B34805" s="90"/>
      <c r="C34805" s="90"/>
    </row>
    <row r="34806">
      <c r="A34806" s="101"/>
      <c r="B34806" s="90"/>
      <c r="C34806" s="90"/>
    </row>
    <row r="34807">
      <c r="A34807" s="101"/>
      <c r="B34807" s="90"/>
      <c r="C34807" s="90"/>
    </row>
    <row r="34808">
      <c r="A34808" s="101"/>
      <c r="B34808" s="90"/>
      <c r="C34808" s="90"/>
    </row>
    <row r="34809">
      <c r="A34809" s="101"/>
      <c r="B34809" s="90"/>
      <c r="C34809" s="90"/>
    </row>
    <row r="34810">
      <c r="A34810" s="101"/>
      <c r="B34810" s="90"/>
      <c r="C34810" s="90"/>
    </row>
    <row r="34811">
      <c r="A34811" s="101"/>
      <c r="B34811" s="90"/>
      <c r="C34811" s="90"/>
    </row>
    <row r="34812">
      <c r="A34812" s="101"/>
      <c r="B34812" s="90"/>
      <c r="C34812" s="90"/>
    </row>
    <row r="34813">
      <c r="A34813" s="101"/>
      <c r="B34813" s="90"/>
      <c r="C34813" s="90"/>
    </row>
    <row r="34814">
      <c r="A34814" s="101"/>
      <c r="B34814" s="90"/>
      <c r="C34814" s="90"/>
    </row>
    <row r="34815">
      <c r="A34815" s="101"/>
      <c r="B34815" s="90"/>
      <c r="C34815" s="90"/>
    </row>
    <row r="34816">
      <c r="A34816" s="101"/>
      <c r="B34816" s="90"/>
      <c r="C34816" s="90"/>
    </row>
    <row r="34817">
      <c r="A34817" s="101"/>
      <c r="B34817" s="90"/>
      <c r="C34817" s="90"/>
    </row>
    <row r="34818">
      <c r="A34818" s="101"/>
      <c r="B34818" s="90"/>
      <c r="C34818" s="90"/>
    </row>
    <row r="34819">
      <c r="A34819" s="101"/>
      <c r="B34819" s="90"/>
      <c r="C34819" s="90"/>
    </row>
    <row r="34820">
      <c r="A34820" s="101"/>
      <c r="B34820" s="90"/>
      <c r="C34820" s="90"/>
    </row>
    <row r="34821">
      <c r="A34821" s="101"/>
      <c r="B34821" s="90"/>
      <c r="C34821" s="90"/>
    </row>
    <row r="34822">
      <c r="A34822" s="101"/>
      <c r="B34822" s="90"/>
      <c r="C34822" s="90"/>
    </row>
    <row r="34823">
      <c r="A34823" s="101"/>
      <c r="B34823" s="90"/>
      <c r="C34823" s="90"/>
    </row>
    <row r="34824">
      <c r="A34824" s="101"/>
      <c r="B34824" s="90"/>
      <c r="C34824" s="90"/>
    </row>
    <row r="34825">
      <c r="A34825" s="101"/>
      <c r="B34825" s="90"/>
      <c r="C34825" s="90"/>
    </row>
    <row r="34826">
      <c r="A34826" s="101"/>
      <c r="B34826" s="90"/>
      <c r="C34826" s="90"/>
    </row>
    <row r="34827">
      <c r="A34827" s="101"/>
      <c r="B34827" s="90"/>
      <c r="C34827" s="90"/>
    </row>
    <row r="34828">
      <c r="A34828" s="101"/>
      <c r="B34828" s="90"/>
      <c r="C34828" s="90"/>
    </row>
    <row r="34829">
      <c r="A34829" s="101"/>
      <c r="B34829" s="90"/>
      <c r="C34829" s="90"/>
    </row>
    <row r="34830">
      <c r="A34830" s="101"/>
      <c r="B34830" s="90"/>
      <c r="C34830" s="90"/>
    </row>
    <row r="34831">
      <c r="A34831" s="101"/>
      <c r="B34831" s="90"/>
      <c r="C34831" s="90"/>
    </row>
    <row r="34832">
      <c r="A34832" s="101"/>
      <c r="B34832" s="90"/>
      <c r="C34832" s="90"/>
    </row>
    <row r="34833">
      <c r="A34833" s="101"/>
      <c r="B34833" s="90"/>
      <c r="C34833" s="90"/>
    </row>
    <row r="34834">
      <c r="A34834" s="101"/>
      <c r="B34834" s="90"/>
      <c r="C34834" s="90"/>
    </row>
    <row r="34835">
      <c r="A34835" s="101"/>
      <c r="B34835" s="90"/>
      <c r="C34835" s="90"/>
    </row>
    <row r="34836">
      <c r="A34836" s="101"/>
      <c r="B34836" s="90"/>
      <c r="C34836" s="90"/>
    </row>
    <row r="34837">
      <c r="A34837" s="101"/>
      <c r="B34837" s="90"/>
      <c r="C34837" s="90"/>
    </row>
    <row r="34838">
      <c r="A34838" s="101"/>
      <c r="B34838" s="90"/>
      <c r="C34838" s="90"/>
    </row>
    <row r="34839">
      <c r="A34839" s="101"/>
      <c r="B34839" s="90"/>
      <c r="C34839" s="90"/>
    </row>
    <row r="34840">
      <c r="A34840" s="101"/>
      <c r="B34840" s="90"/>
      <c r="C34840" s="90"/>
    </row>
    <row r="34841">
      <c r="A34841" s="101"/>
      <c r="B34841" s="90"/>
      <c r="C34841" s="90"/>
    </row>
    <row r="34842">
      <c r="A34842" s="101"/>
      <c r="B34842" s="90"/>
      <c r="C34842" s="90"/>
    </row>
    <row r="34843">
      <c r="A34843" s="101"/>
      <c r="B34843" s="90"/>
      <c r="C34843" s="90"/>
    </row>
    <row r="34844">
      <c r="A34844" s="101"/>
      <c r="B34844" s="90"/>
      <c r="C34844" s="90"/>
    </row>
    <row r="34845">
      <c r="A34845" s="101"/>
      <c r="B34845" s="90"/>
      <c r="C34845" s="90"/>
    </row>
    <row r="34846">
      <c r="A34846" s="101"/>
      <c r="B34846" s="90"/>
      <c r="C34846" s="90"/>
    </row>
    <row r="34847">
      <c r="A34847" s="101"/>
      <c r="B34847" s="90"/>
      <c r="C34847" s="90"/>
    </row>
    <row r="34848">
      <c r="A34848" s="101"/>
      <c r="B34848" s="90"/>
      <c r="C34848" s="90"/>
    </row>
    <row r="34849">
      <c r="A34849" s="101"/>
      <c r="B34849" s="90"/>
      <c r="C34849" s="90"/>
    </row>
    <row r="34850">
      <c r="A34850" s="101"/>
      <c r="B34850" s="90"/>
      <c r="C34850" s="90"/>
    </row>
    <row r="34851">
      <c r="A34851" s="101"/>
      <c r="B34851" s="90"/>
      <c r="C34851" s="90"/>
    </row>
    <row r="34852">
      <c r="A34852" s="101"/>
      <c r="B34852" s="90"/>
      <c r="C34852" s="90"/>
    </row>
    <row r="34853">
      <c r="A34853" s="101"/>
      <c r="B34853" s="90"/>
      <c r="C34853" s="90"/>
    </row>
    <row r="34854">
      <c r="A34854" s="101"/>
      <c r="B34854" s="90"/>
      <c r="C34854" s="90"/>
    </row>
    <row r="34855">
      <c r="A34855" s="101"/>
      <c r="B34855" s="90"/>
      <c r="C34855" s="90"/>
    </row>
    <row r="34856">
      <c r="A34856" s="101"/>
      <c r="B34856" s="90"/>
      <c r="C34856" s="90"/>
    </row>
    <row r="34857">
      <c r="A34857" s="101"/>
      <c r="B34857" s="90"/>
      <c r="C34857" s="90"/>
    </row>
    <row r="34858">
      <c r="A34858" s="101"/>
      <c r="B34858" s="90"/>
      <c r="C34858" s="90"/>
    </row>
    <row r="34859">
      <c r="A34859" s="101"/>
      <c r="B34859" s="90"/>
      <c r="C34859" s="90"/>
    </row>
    <row r="34860">
      <c r="A34860" s="101"/>
      <c r="B34860" s="90"/>
      <c r="C34860" s="90"/>
    </row>
    <row r="34861">
      <c r="A34861" s="101"/>
      <c r="B34861" s="90"/>
      <c r="C34861" s="90"/>
    </row>
    <row r="34862">
      <c r="A34862" s="101"/>
      <c r="B34862" s="90"/>
      <c r="C34862" s="90"/>
    </row>
    <row r="34863">
      <c r="A34863" s="101"/>
      <c r="B34863" s="90"/>
      <c r="C34863" s="90"/>
    </row>
    <row r="34864">
      <c r="A34864" s="101"/>
      <c r="B34864" s="90"/>
      <c r="C34864" s="90"/>
    </row>
    <row r="34865">
      <c r="A34865" s="101"/>
      <c r="B34865" s="90"/>
      <c r="C34865" s="90"/>
    </row>
    <row r="34866">
      <c r="A34866" s="101"/>
      <c r="B34866" s="90"/>
      <c r="C34866" s="90"/>
    </row>
    <row r="34867">
      <c r="A34867" s="101"/>
      <c r="B34867" s="90"/>
      <c r="C34867" s="90"/>
    </row>
    <row r="34868">
      <c r="A34868" s="101"/>
      <c r="B34868" s="90"/>
      <c r="C34868" s="90"/>
    </row>
    <row r="34869">
      <c r="A34869" s="101"/>
      <c r="B34869" s="90"/>
      <c r="C34869" s="90"/>
    </row>
    <row r="34870">
      <c r="A34870" s="101"/>
      <c r="B34870" s="90"/>
      <c r="C34870" s="90"/>
    </row>
    <row r="34871">
      <c r="A34871" s="101"/>
      <c r="B34871" s="90"/>
      <c r="C34871" s="90"/>
    </row>
    <row r="34872">
      <c r="A34872" s="101"/>
      <c r="B34872" s="90"/>
      <c r="C34872" s="90"/>
    </row>
    <row r="34873">
      <c r="A34873" s="101"/>
      <c r="B34873" s="90"/>
      <c r="C34873" s="90"/>
    </row>
    <row r="34874">
      <c r="A34874" s="101"/>
      <c r="B34874" s="90"/>
      <c r="C34874" s="90"/>
    </row>
    <row r="34875">
      <c r="A34875" s="101"/>
      <c r="B34875" s="90"/>
      <c r="C34875" s="90"/>
    </row>
    <row r="34876">
      <c r="A34876" s="101"/>
      <c r="B34876" s="90"/>
      <c r="C34876" s="90"/>
    </row>
    <row r="34877">
      <c r="A34877" s="101"/>
      <c r="B34877" s="90"/>
      <c r="C34877" s="90"/>
    </row>
    <row r="34878">
      <c r="A34878" s="101"/>
      <c r="B34878" s="90"/>
      <c r="C34878" s="90"/>
    </row>
    <row r="34879">
      <c r="A34879" s="101"/>
      <c r="B34879" s="90"/>
      <c r="C34879" s="90"/>
    </row>
    <row r="34880">
      <c r="A34880" s="101"/>
      <c r="B34880" s="90"/>
      <c r="C34880" s="90"/>
    </row>
    <row r="34881">
      <c r="A34881" s="101"/>
      <c r="B34881" s="90"/>
      <c r="C34881" s="90"/>
    </row>
    <row r="34882">
      <c r="A34882" s="101"/>
      <c r="B34882" s="90"/>
      <c r="C34882" s="90"/>
    </row>
    <row r="34883">
      <c r="A34883" s="101"/>
      <c r="B34883" s="90"/>
      <c r="C34883" s="90"/>
    </row>
    <row r="34884">
      <c r="A34884" s="101"/>
      <c r="B34884" s="90"/>
      <c r="C34884" s="90"/>
    </row>
    <row r="34885">
      <c r="A34885" s="101"/>
      <c r="B34885" s="90"/>
      <c r="C34885" s="90"/>
    </row>
    <row r="34886">
      <c r="A34886" s="101"/>
      <c r="B34886" s="90"/>
      <c r="C34886" s="90"/>
    </row>
    <row r="34887">
      <c r="A34887" s="101"/>
      <c r="B34887" s="90"/>
      <c r="C34887" s="90"/>
    </row>
    <row r="34888">
      <c r="A34888" s="101"/>
      <c r="B34888" s="90"/>
      <c r="C34888" s="90"/>
    </row>
    <row r="34889">
      <c r="A34889" s="101"/>
      <c r="B34889" s="90"/>
      <c r="C34889" s="90"/>
    </row>
    <row r="34890">
      <c r="A34890" s="101"/>
      <c r="B34890" s="90"/>
      <c r="C34890" s="90"/>
    </row>
    <row r="34891">
      <c r="A34891" s="101"/>
      <c r="B34891" s="90"/>
      <c r="C34891" s="90"/>
    </row>
    <row r="34892">
      <c r="A34892" s="101"/>
      <c r="B34892" s="90"/>
      <c r="C34892" s="90"/>
    </row>
    <row r="34893">
      <c r="A34893" s="101"/>
      <c r="B34893" s="90"/>
      <c r="C34893" s="90"/>
    </row>
    <row r="34894">
      <c r="A34894" s="101"/>
      <c r="B34894" s="90"/>
      <c r="C34894" s="90"/>
    </row>
    <row r="34895">
      <c r="A34895" s="101"/>
      <c r="B34895" s="90"/>
      <c r="C34895" s="90"/>
    </row>
    <row r="34896">
      <c r="A34896" s="101"/>
      <c r="B34896" s="90"/>
      <c r="C34896" s="90"/>
    </row>
    <row r="34897">
      <c r="A34897" s="101"/>
      <c r="B34897" s="90"/>
      <c r="C34897" s="90"/>
    </row>
    <row r="34898">
      <c r="A34898" s="101"/>
      <c r="B34898" s="90"/>
      <c r="C34898" s="90"/>
    </row>
    <row r="34899">
      <c r="A34899" s="101"/>
      <c r="B34899" s="90"/>
      <c r="C34899" s="90"/>
    </row>
    <row r="34900">
      <c r="A34900" s="101"/>
      <c r="B34900" s="90"/>
      <c r="C34900" s="90"/>
    </row>
    <row r="34901">
      <c r="A34901" s="101"/>
      <c r="B34901" s="90"/>
      <c r="C34901" s="90"/>
    </row>
    <row r="34902">
      <c r="A34902" s="101"/>
      <c r="B34902" s="90"/>
      <c r="C34902" s="90"/>
    </row>
    <row r="34903">
      <c r="A34903" s="101"/>
      <c r="B34903" s="90"/>
      <c r="C34903" s="90"/>
    </row>
    <row r="34904">
      <c r="A34904" s="101"/>
      <c r="B34904" s="90"/>
      <c r="C34904" s="90"/>
    </row>
    <row r="34905">
      <c r="A34905" s="101"/>
      <c r="B34905" s="90"/>
      <c r="C34905" s="90"/>
    </row>
    <row r="34906">
      <c r="A34906" s="101"/>
      <c r="B34906" s="90"/>
      <c r="C34906" s="90"/>
    </row>
    <row r="34907">
      <c r="A34907" s="101"/>
      <c r="B34907" s="90"/>
      <c r="C34907" s="90"/>
    </row>
    <row r="34908">
      <c r="A34908" s="101"/>
      <c r="B34908" s="90"/>
      <c r="C34908" s="90"/>
    </row>
    <row r="34909">
      <c r="A34909" s="101"/>
      <c r="B34909" s="90"/>
      <c r="C34909" s="90"/>
    </row>
    <row r="34910">
      <c r="A34910" s="101"/>
      <c r="B34910" s="90"/>
      <c r="C34910" s="90"/>
    </row>
    <row r="34911">
      <c r="A34911" s="101"/>
      <c r="B34911" s="90"/>
      <c r="C34911" s="90"/>
    </row>
    <row r="34912">
      <c r="A34912" s="101"/>
      <c r="B34912" s="90"/>
      <c r="C34912" s="90"/>
    </row>
    <row r="34913">
      <c r="A34913" s="101"/>
      <c r="B34913" s="90"/>
      <c r="C34913" s="90"/>
    </row>
    <row r="34914">
      <c r="A34914" s="101"/>
      <c r="B34914" s="90"/>
      <c r="C34914" s="90"/>
    </row>
    <row r="34915">
      <c r="A34915" s="101"/>
      <c r="B34915" s="90"/>
      <c r="C34915" s="90"/>
    </row>
    <row r="34916">
      <c r="A34916" s="101"/>
      <c r="B34916" s="90"/>
      <c r="C34916" s="90"/>
    </row>
    <row r="34917">
      <c r="A34917" s="101"/>
      <c r="B34917" s="90"/>
      <c r="C34917" s="90"/>
    </row>
    <row r="34918">
      <c r="A34918" s="101"/>
      <c r="B34918" s="90"/>
      <c r="C34918" s="90"/>
    </row>
    <row r="34919">
      <c r="A34919" s="101"/>
      <c r="B34919" s="90"/>
      <c r="C34919" s="90"/>
    </row>
    <row r="34920">
      <c r="A34920" s="101"/>
      <c r="B34920" s="90"/>
      <c r="C34920" s="90"/>
    </row>
    <row r="34921">
      <c r="A34921" s="101"/>
      <c r="B34921" s="90"/>
      <c r="C34921" s="90"/>
    </row>
    <row r="34922">
      <c r="A34922" s="101"/>
      <c r="B34922" s="90"/>
      <c r="C34922" s="90"/>
    </row>
    <row r="34923">
      <c r="A34923" s="101"/>
      <c r="B34923" s="90"/>
      <c r="C34923" s="90"/>
    </row>
    <row r="34924">
      <c r="A34924" s="101"/>
      <c r="B34924" s="90"/>
      <c r="C34924" s="90"/>
    </row>
    <row r="34925">
      <c r="A34925" s="101"/>
      <c r="B34925" s="90"/>
      <c r="C34925" s="90"/>
    </row>
    <row r="34926">
      <c r="A34926" s="101"/>
      <c r="B34926" s="90"/>
      <c r="C34926" s="90"/>
    </row>
    <row r="34927">
      <c r="A34927" s="101"/>
      <c r="B34927" s="90"/>
      <c r="C34927" s="90"/>
    </row>
    <row r="34928">
      <c r="A34928" s="101"/>
      <c r="B34928" s="90"/>
      <c r="C34928" s="90"/>
    </row>
    <row r="34929">
      <c r="A34929" s="101"/>
      <c r="B34929" s="90"/>
      <c r="C34929" s="90"/>
    </row>
    <row r="34930">
      <c r="A34930" s="101"/>
      <c r="B34930" s="90"/>
      <c r="C34930" s="90"/>
    </row>
    <row r="34931">
      <c r="A34931" s="101"/>
      <c r="B34931" s="90"/>
      <c r="C34931" s="90"/>
    </row>
    <row r="34932">
      <c r="A34932" s="101"/>
      <c r="B34932" s="90"/>
      <c r="C34932" s="90"/>
    </row>
    <row r="34933">
      <c r="A34933" s="101"/>
      <c r="B34933" s="90"/>
      <c r="C34933" s="90"/>
    </row>
    <row r="34934">
      <c r="A34934" s="101"/>
      <c r="B34934" s="90"/>
      <c r="C34934" s="90"/>
    </row>
    <row r="34935">
      <c r="A34935" s="101"/>
      <c r="B34935" s="90"/>
      <c r="C34935" s="90"/>
    </row>
    <row r="34936">
      <c r="A34936" s="101"/>
      <c r="B34936" s="90"/>
      <c r="C34936" s="90"/>
    </row>
    <row r="34937">
      <c r="A34937" s="101"/>
      <c r="B34937" s="90"/>
      <c r="C34937" s="90"/>
    </row>
    <row r="34938">
      <c r="A34938" s="101"/>
      <c r="B34938" s="90"/>
      <c r="C34938" s="90"/>
    </row>
    <row r="34939">
      <c r="A34939" s="101"/>
      <c r="B34939" s="90"/>
      <c r="C34939" s="90"/>
    </row>
    <row r="34940">
      <c r="A34940" s="101"/>
      <c r="B34940" s="90"/>
      <c r="C34940" s="90"/>
    </row>
    <row r="34941">
      <c r="A34941" s="101"/>
      <c r="B34941" s="90"/>
      <c r="C34941" s="90"/>
    </row>
    <row r="34942">
      <c r="A34942" s="101"/>
      <c r="B34942" s="90"/>
      <c r="C34942" s="90"/>
    </row>
    <row r="34943">
      <c r="A34943" s="101"/>
      <c r="B34943" s="90"/>
      <c r="C34943" s="90"/>
    </row>
    <row r="34944">
      <c r="A34944" s="101"/>
      <c r="B34944" s="90"/>
      <c r="C34944" s="90"/>
    </row>
    <row r="34945">
      <c r="A34945" s="101"/>
      <c r="B34945" s="90"/>
      <c r="C34945" s="90"/>
    </row>
    <row r="34946">
      <c r="A34946" s="101"/>
      <c r="B34946" s="90"/>
      <c r="C34946" s="90"/>
    </row>
    <row r="34947">
      <c r="A34947" s="101"/>
      <c r="B34947" s="90"/>
      <c r="C34947" s="90"/>
    </row>
    <row r="34948">
      <c r="A34948" s="101"/>
      <c r="B34948" s="90"/>
      <c r="C34948" s="90"/>
    </row>
    <row r="34949">
      <c r="A34949" s="101"/>
      <c r="B34949" s="90"/>
      <c r="C34949" s="90"/>
    </row>
    <row r="34950">
      <c r="A34950" s="101"/>
      <c r="B34950" s="90"/>
      <c r="C34950" s="90"/>
    </row>
    <row r="34951">
      <c r="A34951" s="101"/>
      <c r="B34951" s="90"/>
      <c r="C34951" s="90"/>
    </row>
    <row r="34952">
      <c r="A34952" s="101"/>
      <c r="B34952" s="90"/>
      <c r="C34952" s="90"/>
    </row>
    <row r="34953">
      <c r="A34953" s="101"/>
      <c r="B34953" s="90"/>
      <c r="C34953" s="90"/>
    </row>
    <row r="34954">
      <c r="A34954" s="101"/>
      <c r="B34954" s="90"/>
      <c r="C34954" s="90"/>
    </row>
    <row r="34955">
      <c r="A34955" s="101"/>
      <c r="B34955" s="90"/>
      <c r="C34955" s="90"/>
    </row>
    <row r="34956">
      <c r="A34956" s="101"/>
      <c r="B34956" s="90"/>
      <c r="C34956" s="90"/>
    </row>
    <row r="34957">
      <c r="A34957" s="101"/>
      <c r="B34957" s="90"/>
      <c r="C34957" s="90"/>
    </row>
    <row r="34958">
      <c r="A34958" s="101"/>
      <c r="B34958" s="90"/>
      <c r="C34958" s="90"/>
    </row>
    <row r="34959">
      <c r="A34959" s="101"/>
      <c r="B34959" s="90"/>
      <c r="C34959" s="90"/>
    </row>
    <row r="34960">
      <c r="A34960" s="101"/>
      <c r="B34960" s="90"/>
      <c r="C34960" s="90"/>
    </row>
    <row r="34961">
      <c r="A34961" s="101"/>
      <c r="B34961" s="90"/>
      <c r="C34961" s="90"/>
    </row>
    <row r="34962">
      <c r="A34962" s="101"/>
      <c r="B34962" s="90"/>
      <c r="C34962" s="90"/>
    </row>
    <row r="34963">
      <c r="A34963" s="101"/>
      <c r="B34963" s="90"/>
      <c r="C34963" s="90"/>
    </row>
    <row r="34964">
      <c r="A34964" s="101"/>
      <c r="B34964" s="90"/>
      <c r="C34964" s="90"/>
    </row>
    <row r="34965">
      <c r="A34965" s="101"/>
      <c r="B34965" s="90"/>
      <c r="C34965" s="90"/>
    </row>
    <row r="34966">
      <c r="A34966" s="101"/>
      <c r="B34966" s="90"/>
      <c r="C34966" s="90"/>
    </row>
    <row r="34967">
      <c r="A34967" s="101"/>
      <c r="B34967" s="90"/>
      <c r="C34967" s="90"/>
    </row>
    <row r="34968">
      <c r="A34968" s="101"/>
      <c r="B34968" s="90"/>
      <c r="C34968" s="90"/>
    </row>
    <row r="34969">
      <c r="A34969" s="101"/>
      <c r="B34969" s="90"/>
      <c r="C34969" s="90"/>
    </row>
    <row r="34970">
      <c r="A34970" s="101"/>
      <c r="B34970" s="90"/>
      <c r="C34970" s="90"/>
    </row>
    <row r="34971">
      <c r="A34971" s="101"/>
      <c r="B34971" s="90"/>
      <c r="C34971" s="90"/>
    </row>
    <row r="34972">
      <c r="A34972" s="101"/>
      <c r="B34972" s="90"/>
      <c r="C34972" s="90"/>
    </row>
    <row r="34973">
      <c r="A34973" s="101"/>
      <c r="B34973" s="90"/>
      <c r="C34973" s="90"/>
    </row>
    <row r="34974">
      <c r="A34974" s="101"/>
      <c r="B34974" s="90"/>
      <c r="C34974" s="90"/>
    </row>
    <row r="34975">
      <c r="A34975" s="101"/>
      <c r="B34975" s="90"/>
      <c r="C34975" s="90"/>
    </row>
    <row r="34976">
      <c r="A34976" s="101"/>
      <c r="B34976" s="90"/>
      <c r="C34976" s="90"/>
    </row>
    <row r="34977">
      <c r="A34977" s="101"/>
      <c r="B34977" s="90"/>
      <c r="C34977" s="90"/>
    </row>
    <row r="34978">
      <c r="A34978" s="101"/>
      <c r="B34978" s="90"/>
      <c r="C34978" s="90"/>
    </row>
    <row r="34979">
      <c r="A34979" s="101"/>
      <c r="B34979" s="90"/>
      <c r="C34979" s="90"/>
    </row>
    <row r="34980">
      <c r="A34980" s="101"/>
      <c r="B34980" s="90"/>
      <c r="C34980" s="90"/>
    </row>
    <row r="34981">
      <c r="A34981" s="101"/>
      <c r="B34981" s="90"/>
      <c r="C34981" s="90"/>
    </row>
    <row r="34982">
      <c r="A34982" s="101"/>
      <c r="B34982" s="90"/>
      <c r="C34982" s="90"/>
    </row>
    <row r="34983">
      <c r="A34983" s="101"/>
      <c r="B34983" s="90"/>
      <c r="C34983" s="90"/>
    </row>
    <row r="34984">
      <c r="A34984" s="101"/>
      <c r="B34984" s="90"/>
      <c r="C34984" s="90"/>
    </row>
    <row r="34985">
      <c r="A34985" s="101"/>
      <c r="B34985" s="90"/>
      <c r="C34985" s="90"/>
    </row>
    <row r="34986">
      <c r="A34986" s="101"/>
      <c r="B34986" s="90"/>
      <c r="C34986" s="90"/>
    </row>
    <row r="34987">
      <c r="A34987" s="101"/>
      <c r="B34987" s="90"/>
      <c r="C34987" s="90"/>
    </row>
    <row r="34988">
      <c r="A34988" s="101"/>
      <c r="B34988" s="90"/>
      <c r="C34988" s="90"/>
    </row>
    <row r="34989">
      <c r="A34989" s="101"/>
      <c r="B34989" s="90"/>
      <c r="C34989" s="90"/>
    </row>
    <row r="34990">
      <c r="A34990" s="101"/>
      <c r="B34990" s="90"/>
      <c r="C34990" s="90"/>
    </row>
    <row r="34991">
      <c r="A34991" s="101"/>
      <c r="B34991" s="90"/>
      <c r="C34991" s="90"/>
    </row>
    <row r="34992">
      <c r="A34992" s="101"/>
      <c r="B34992" s="90"/>
      <c r="C34992" s="90"/>
    </row>
    <row r="34993">
      <c r="A34993" s="101"/>
      <c r="B34993" s="90"/>
      <c r="C34993" s="90"/>
    </row>
    <row r="34994">
      <c r="A34994" s="101"/>
      <c r="B34994" s="90"/>
      <c r="C34994" s="90"/>
    </row>
    <row r="34995">
      <c r="A34995" s="101"/>
      <c r="B34995" s="90"/>
      <c r="C34995" s="90"/>
    </row>
    <row r="34996">
      <c r="A34996" s="101"/>
      <c r="B34996" s="90"/>
      <c r="C34996" s="90"/>
    </row>
    <row r="34997">
      <c r="A34997" s="101"/>
      <c r="B34997" s="90"/>
      <c r="C34997" s="90"/>
    </row>
    <row r="34998">
      <c r="A34998" s="101"/>
      <c r="B34998" s="90"/>
      <c r="C34998" s="90"/>
    </row>
    <row r="34999">
      <c r="A34999" s="101"/>
      <c r="B34999" s="90"/>
      <c r="C34999" s="90"/>
    </row>
    <row r="35000">
      <c r="A35000" s="101"/>
      <c r="B35000" s="90"/>
      <c r="C35000" s="90"/>
    </row>
    <row r="35001">
      <c r="A35001" s="101"/>
      <c r="B35001" s="90"/>
      <c r="C35001" s="90"/>
    </row>
    <row r="35002">
      <c r="A35002" s="101"/>
      <c r="B35002" s="90"/>
      <c r="C35002" s="90"/>
    </row>
    <row r="35003">
      <c r="A35003" s="101"/>
      <c r="B35003" s="90"/>
      <c r="C35003" s="90"/>
    </row>
    <row r="35004">
      <c r="A35004" s="101"/>
      <c r="B35004" s="90"/>
      <c r="C35004" s="90"/>
    </row>
    <row r="35005">
      <c r="A35005" s="101"/>
      <c r="B35005" s="90"/>
      <c r="C35005" s="90"/>
    </row>
    <row r="35006">
      <c r="A35006" s="101"/>
      <c r="B35006" s="90"/>
      <c r="C35006" s="90"/>
    </row>
    <row r="35007">
      <c r="A35007" s="101"/>
      <c r="B35007" s="90"/>
      <c r="C35007" s="90"/>
    </row>
    <row r="35008">
      <c r="A35008" s="101"/>
      <c r="B35008" s="90"/>
      <c r="C35008" s="90"/>
    </row>
    <row r="35009">
      <c r="A35009" s="101"/>
      <c r="B35009" s="90"/>
      <c r="C35009" s="90"/>
    </row>
    <row r="35010">
      <c r="A35010" s="101"/>
      <c r="B35010" s="90"/>
      <c r="C35010" s="90"/>
    </row>
    <row r="35011">
      <c r="A35011" s="101"/>
      <c r="B35011" s="90"/>
      <c r="C35011" s="90"/>
    </row>
    <row r="35012">
      <c r="A35012" s="101"/>
      <c r="B35012" s="90"/>
      <c r="C35012" s="90"/>
    </row>
    <row r="35013">
      <c r="A35013" s="101"/>
      <c r="B35013" s="90"/>
      <c r="C35013" s="90"/>
    </row>
    <row r="35014">
      <c r="A35014" s="101"/>
      <c r="B35014" s="90"/>
      <c r="C35014" s="90"/>
    </row>
    <row r="35015">
      <c r="A35015" s="101"/>
      <c r="B35015" s="90"/>
      <c r="C35015" s="90"/>
    </row>
    <row r="35016">
      <c r="A35016" s="101"/>
      <c r="B35016" s="90"/>
      <c r="C35016" s="90"/>
    </row>
    <row r="35017">
      <c r="A35017" s="101"/>
      <c r="B35017" s="90"/>
      <c r="C35017" s="90"/>
    </row>
    <row r="35018">
      <c r="A35018" s="101"/>
      <c r="B35018" s="90"/>
      <c r="C35018" s="90"/>
    </row>
    <row r="35019">
      <c r="A35019" s="101"/>
      <c r="B35019" s="90"/>
      <c r="C35019" s="90"/>
    </row>
    <row r="35020">
      <c r="A35020" s="101"/>
      <c r="B35020" s="90"/>
      <c r="C35020" s="90"/>
    </row>
    <row r="35021">
      <c r="A35021" s="101"/>
      <c r="B35021" s="90"/>
      <c r="C35021" s="90"/>
    </row>
    <row r="35022">
      <c r="A35022" s="101"/>
      <c r="B35022" s="90"/>
      <c r="C35022" s="90"/>
    </row>
    <row r="35023">
      <c r="A35023" s="101"/>
      <c r="B35023" s="90"/>
      <c r="C35023" s="90"/>
    </row>
    <row r="35024">
      <c r="A35024" s="101"/>
      <c r="B35024" s="90"/>
      <c r="C35024" s="90"/>
    </row>
    <row r="35025">
      <c r="A35025" s="101"/>
      <c r="B35025" s="90"/>
      <c r="C35025" s="90"/>
    </row>
    <row r="35026">
      <c r="A35026" s="101"/>
      <c r="B35026" s="90"/>
      <c r="C35026" s="90"/>
    </row>
    <row r="35027">
      <c r="A35027" s="101"/>
      <c r="B35027" s="90"/>
      <c r="C35027" s="90"/>
    </row>
    <row r="35028">
      <c r="A35028" s="101"/>
      <c r="B35028" s="90"/>
      <c r="C35028" s="90"/>
    </row>
    <row r="35029">
      <c r="A35029" s="101"/>
      <c r="B35029" s="90"/>
      <c r="C35029" s="90"/>
    </row>
    <row r="35030">
      <c r="A35030" s="101"/>
      <c r="B35030" s="90"/>
      <c r="C35030" s="90"/>
    </row>
    <row r="35031">
      <c r="A35031" s="101"/>
      <c r="B35031" s="90"/>
      <c r="C35031" s="90"/>
    </row>
    <row r="35032">
      <c r="A35032" s="101"/>
      <c r="B35032" s="90"/>
      <c r="C35032" s="90"/>
    </row>
    <row r="35033">
      <c r="A35033" s="101"/>
      <c r="B35033" s="90"/>
      <c r="C35033" s="90"/>
    </row>
    <row r="35034">
      <c r="A35034" s="101"/>
      <c r="B35034" s="90"/>
      <c r="C35034" s="90"/>
    </row>
    <row r="35035">
      <c r="A35035" s="101"/>
      <c r="B35035" s="90"/>
      <c r="C35035" s="90"/>
    </row>
    <row r="35036">
      <c r="A35036" s="101"/>
      <c r="B35036" s="90"/>
      <c r="C35036" s="90"/>
    </row>
    <row r="35037">
      <c r="A35037" s="101"/>
      <c r="B35037" s="90"/>
      <c r="C35037" s="90"/>
    </row>
    <row r="35038">
      <c r="A35038" s="101"/>
      <c r="B35038" s="90"/>
      <c r="C35038" s="90"/>
    </row>
    <row r="35039">
      <c r="A35039" s="101"/>
      <c r="B35039" s="90"/>
      <c r="C35039" s="90"/>
    </row>
    <row r="35040">
      <c r="A35040" s="101"/>
      <c r="B35040" s="90"/>
      <c r="C35040" s="90"/>
    </row>
    <row r="35041">
      <c r="A35041" s="101"/>
      <c r="B35041" s="90"/>
      <c r="C35041" s="90"/>
    </row>
    <row r="35042">
      <c r="A35042" s="101"/>
      <c r="B35042" s="90"/>
      <c r="C35042" s="90"/>
    </row>
    <row r="35043">
      <c r="A35043" s="101"/>
      <c r="B35043" s="90"/>
      <c r="C35043" s="90"/>
    </row>
    <row r="35044">
      <c r="A35044" s="101"/>
      <c r="B35044" s="90"/>
      <c r="C35044" s="90"/>
    </row>
    <row r="35045">
      <c r="A35045" s="101"/>
      <c r="B35045" s="90"/>
      <c r="C35045" s="90"/>
    </row>
    <row r="35046">
      <c r="A35046" s="101"/>
      <c r="B35046" s="90"/>
      <c r="C35046" s="90"/>
    </row>
    <row r="35047">
      <c r="A35047" s="101"/>
      <c r="B35047" s="90"/>
      <c r="C35047" s="90"/>
    </row>
    <row r="35048">
      <c r="A35048" s="101"/>
      <c r="B35048" s="90"/>
      <c r="C35048" s="90"/>
    </row>
    <row r="35049">
      <c r="A35049" s="101"/>
      <c r="B35049" s="90"/>
      <c r="C35049" s="90"/>
    </row>
    <row r="35050">
      <c r="A35050" s="101"/>
      <c r="B35050" s="90"/>
      <c r="C35050" s="90"/>
    </row>
    <row r="35051">
      <c r="A35051" s="101"/>
      <c r="B35051" s="90"/>
      <c r="C35051" s="90"/>
    </row>
    <row r="35052">
      <c r="A35052" s="101"/>
      <c r="B35052" s="90"/>
      <c r="C35052" s="90"/>
    </row>
    <row r="35053">
      <c r="A35053" s="101"/>
      <c r="B35053" s="90"/>
      <c r="C35053" s="90"/>
    </row>
    <row r="35054">
      <c r="A35054" s="101"/>
      <c r="B35054" s="90"/>
      <c r="C35054" s="90"/>
    </row>
    <row r="35055">
      <c r="A35055" s="101"/>
      <c r="B35055" s="90"/>
      <c r="C35055" s="90"/>
    </row>
    <row r="35056">
      <c r="A35056" s="101"/>
      <c r="B35056" s="90"/>
      <c r="C35056" s="90"/>
    </row>
    <row r="35057">
      <c r="A35057" s="101"/>
      <c r="B35057" s="90"/>
      <c r="C35057" s="90"/>
    </row>
    <row r="35058">
      <c r="A35058" s="101"/>
      <c r="B35058" s="90"/>
      <c r="C35058" s="90"/>
    </row>
    <row r="35059">
      <c r="A35059" s="101"/>
      <c r="B35059" s="90"/>
      <c r="C35059" s="90"/>
    </row>
    <row r="35060">
      <c r="A35060" s="101"/>
      <c r="B35060" s="90"/>
      <c r="C35060" s="90"/>
    </row>
    <row r="35061">
      <c r="A35061" s="101"/>
      <c r="B35061" s="90"/>
      <c r="C35061" s="90"/>
    </row>
    <row r="35062">
      <c r="A35062" s="101"/>
      <c r="B35062" s="90"/>
      <c r="C35062" s="90"/>
    </row>
    <row r="35063">
      <c r="A35063" s="101"/>
      <c r="B35063" s="90"/>
      <c r="C35063" s="90"/>
    </row>
    <row r="35064">
      <c r="A35064" s="101"/>
      <c r="B35064" s="90"/>
      <c r="C35064" s="90"/>
    </row>
    <row r="35065">
      <c r="A35065" s="101"/>
      <c r="B35065" s="90"/>
      <c r="C35065" s="90"/>
    </row>
    <row r="35066">
      <c r="A35066" s="101"/>
      <c r="B35066" s="90"/>
      <c r="C35066" s="90"/>
    </row>
    <row r="35067">
      <c r="A35067" s="101"/>
      <c r="B35067" s="90"/>
      <c r="C35067" s="90"/>
    </row>
    <row r="35068">
      <c r="A35068" s="101"/>
      <c r="B35068" s="90"/>
      <c r="C35068" s="90"/>
    </row>
    <row r="35069">
      <c r="A35069" s="101"/>
      <c r="B35069" s="90"/>
      <c r="C35069" s="90"/>
    </row>
    <row r="35070">
      <c r="A35070" s="101"/>
      <c r="B35070" s="90"/>
      <c r="C35070" s="90"/>
    </row>
    <row r="35071">
      <c r="A35071" s="101"/>
      <c r="B35071" s="90"/>
      <c r="C35071" s="90"/>
    </row>
    <row r="35072">
      <c r="A35072" s="101"/>
      <c r="B35072" s="90"/>
      <c r="C35072" s="90"/>
    </row>
    <row r="35073">
      <c r="A35073" s="101"/>
      <c r="B35073" s="90"/>
      <c r="C35073" s="90"/>
    </row>
    <row r="35074">
      <c r="A35074" s="101"/>
      <c r="B35074" s="90"/>
      <c r="C35074" s="90"/>
    </row>
    <row r="35075">
      <c r="A35075" s="101"/>
      <c r="B35075" s="90"/>
      <c r="C35075" s="90"/>
    </row>
    <row r="35076">
      <c r="A35076" s="101"/>
      <c r="B35076" s="90"/>
      <c r="C35076" s="90"/>
    </row>
    <row r="35077">
      <c r="A35077" s="101"/>
      <c r="B35077" s="90"/>
      <c r="C35077" s="90"/>
    </row>
    <row r="35078">
      <c r="A35078" s="101"/>
      <c r="B35078" s="90"/>
      <c r="C35078" s="90"/>
    </row>
    <row r="35079">
      <c r="A35079" s="101"/>
      <c r="B35079" s="90"/>
      <c r="C35079" s="90"/>
    </row>
    <row r="35080">
      <c r="A35080" s="101"/>
      <c r="B35080" s="90"/>
      <c r="C35080" s="90"/>
    </row>
    <row r="35081">
      <c r="A35081" s="101"/>
      <c r="B35081" s="90"/>
      <c r="C35081" s="90"/>
    </row>
    <row r="35082">
      <c r="A35082" s="101"/>
      <c r="B35082" s="90"/>
      <c r="C35082" s="90"/>
    </row>
    <row r="35083">
      <c r="A35083" s="101"/>
      <c r="B35083" s="90"/>
      <c r="C35083" s="90"/>
    </row>
    <row r="35084">
      <c r="A35084" s="101"/>
      <c r="B35084" s="90"/>
      <c r="C35084" s="90"/>
    </row>
    <row r="35085">
      <c r="A35085" s="101"/>
      <c r="B35085" s="90"/>
      <c r="C35085" s="90"/>
    </row>
    <row r="35086">
      <c r="A35086" s="101"/>
      <c r="B35086" s="90"/>
      <c r="C35086" s="90"/>
    </row>
    <row r="35087">
      <c r="A35087" s="101"/>
      <c r="B35087" s="90"/>
      <c r="C35087" s="90"/>
    </row>
    <row r="35088">
      <c r="A35088" s="101"/>
      <c r="B35088" s="90"/>
      <c r="C35088" s="90"/>
    </row>
    <row r="35089">
      <c r="A35089" s="101"/>
      <c r="B35089" s="90"/>
      <c r="C35089" s="90"/>
    </row>
    <row r="35090">
      <c r="A35090" s="101"/>
      <c r="B35090" s="90"/>
      <c r="C35090" s="90"/>
    </row>
    <row r="35091">
      <c r="A35091" s="101"/>
      <c r="B35091" s="90"/>
      <c r="C35091" s="90"/>
    </row>
    <row r="35092">
      <c r="A35092" s="101"/>
      <c r="B35092" s="90"/>
      <c r="C35092" s="90"/>
    </row>
    <row r="35093">
      <c r="A35093" s="101"/>
      <c r="B35093" s="90"/>
      <c r="C35093" s="90"/>
    </row>
    <row r="35094">
      <c r="A35094" s="101"/>
      <c r="B35094" s="90"/>
      <c r="C35094" s="90"/>
    </row>
    <row r="35095">
      <c r="A35095" s="101"/>
      <c r="B35095" s="90"/>
      <c r="C35095" s="90"/>
    </row>
    <row r="35096">
      <c r="A35096" s="101"/>
      <c r="B35096" s="90"/>
      <c r="C35096" s="90"/>
    </row>
    <row r="35097">
      <c r="A35097" s="101"/>
      <c r="B35097" s="90"/>
      <c r="C35097" s="90"/>
    </row>
    <row r="35098">
      <c r="A35098" s="101"/>
      <c r="B35098" s="90"/>
      <c r="C35098" s="90"/>
    </row>
    <row r="35099">
      <c r="A35099" s="101"/>
      <c r="B35099" s="90"/>
      <c r="C35099" s="90"/>
    </row>
    <row r="35100">
      <c r="A35100" s="101"/>
      <c r="B35100" s="90"/>
      <c r="C35100" s="90"/>
    </row>
    <row r="35101">
      <c r="A35101" s="101"/>
      <c r="B35101" s="90"/>
      <c r="C35101" s="90"/>
    </row>
    <row r="35102">
      <c r="A35102" s="101"/>
      <c r="B35102" s="90"/>
      <c r="C35102" s="90"/>
    </row>
    <row r="35103">
      <c r="A35103" s="101"/>
      <c r="B35103" s="90"/>
      <c r="C35103" s="90"/>
    </row>
    <row r="35104">
      <c r="A35104" s="101"/>
      <c r="B35104" s="90"/>
      <c r="C35104" s="90"/>
    </row>
    <row r="35105">
      <c r="A35105" s="101"/>
      <c r="B35105" s="90"/>
      <c r="C35105" s="90"/>
    </row>
    <row r="35106">
      <c r="A35106" s="101"/>
      <c r="B35106" s="90"/>
      <c r="C35106" s="90"/>
    </row>
    <row r="35107">
      <c r="A35107" s="101"/>
      <c r="B35107" s="90"/>
      <c r="C35107" s="90"/>
    </row>
    <row r="35108">
      <c r="A35108" s="101"/>
      <c r="B35108" s="90"/>
      <c r="C35108" s="90"/>
    </row>
    <row r="35109">
      <c r="A35109" s="101"/>
      <c r="B35109" s="90"/>
      <c r="C35109" s="90"/>
    </row>
    <row r="35110">
      <c r="A35110" s="101"/>
      <c r="B35110" s="90"/>
      <c r="C35110" s="90"/>
    </row>
    <row r="35111">
      <c r="A35111" s="101"/>
      <c r="B35111" s="90"/>
      <c r="C35111" s="90"/>
    </row>
    <row r="35112">
      <c r="A35112" s="101"/>
      <c r="B35112" s="90"/>
      <c r="C35112" s="90"/>
    </row>
    <row r="35113">
      <c r="A35113" s="101"/>
      <c r="B35113" s="90"/>
      <c r="C35113" s="90"/>
    </row>
    <row r="35114">
      <c r="A35114" s="101"/>
      <c r="B35114" s="90"/>
      <c r="C35114" s="90"/>
    </row>
    <row r="35115">
      <c r="A35115" s="101"/>
      <c r="B35115" s="90"/>
      <c r="C35115" s="90"/>
    </row>
    <row r="35116">
      <c r="A35116" s="101"/>
      <c r="B35116" s="90"/>
      <c r="C35116" s="90"/>
    </row>
    <row r="35117">
      <c r="A35117" s="101"/>
      <c r="B35117" s="90"/>
      <c r="C35117" s="90"/>
    </row>
    <row r="35118">
      <c r="A35118" s="101"/>
      <c r="B35118" s="90"/>
      <c r="C35118" s="90"/>
    </row>
    <row r="35119">
      <c r="A35119" s="101"/>
      <c r="B35119" s="90"/>
      <c r="C35119" s="90"/>
    </row>
    <row r="35120">
      <c r="A35120" s="101"/>
      <c r="B35120" s="90"/>
      <c r="C35120" s="90"/>
    </row>
    <row r="35121">
      <c r="A35121" s="101"/>
      <c r="B35121" s="90"/>
      <c r="C35121" s="90"/>
    </row>
    <row r="35122">
      <c r="A35122" s="101"/>
      <c r="B35122" s="90"/>
      <c r="C35122" s="90"/>
    </row>
    <row r="35123">
      <c r="A35123" s="101"/>
      <c r="B35123" s="90"/>
      <c r="C35123" s="90"/>
    </row>
    <row r="35124">
      <c r="A35124" s="101"/>
      <c r="B35124" s="90"/>
      <c r="C35124" s="90"/>
    </row>
    <row r="35125">
      <c r="A35125" s="101"/>
      <c r="B35125" s="90"/>
      <c r="C35125" s="90"/>
    </row>
    <row r="35126">
      <c r="A35126" s="101"/>
      <c r="B35126" s="90"/>
      <c r="C35126" s="90"/>
    </row>
    <row r="35127">
      <c r="A35127" s="101"/>
      <c r="B35127" s="90"/>
      <c r="C35127" s="90"/>
    </row>
    <row r="35128">
      <c r="A35128" s="101"/>
      <c r="B35128" s="90"/>
      <c r="C35128" s="90"/>
    </row>
    <row r="35129">
      <c r="A35129" s="101"/>
      <c r="B35129" s="90"/>
      <c r="C35129" s="90"/>
    </row>
    <row r="35130">
      <c r="A35130" s="101"/>
      <c r="B35130" s="90"/>
      <c r="C35130" s="90"/>
    </row>
    <row r="35131">
      <c r="A35131" s="101"/>
      <c r="B35131" s="90"/>
      <c r="C35131" s="90"/>
    </row>
    <row r="35132">
      <c r="A35132" s="101"/>
      <c r="B35132" s="90"/>
      <c r="C35132" s="90"/>
    </row>
    <row r="35133">
      <c r="A35133" s="101"/>
      <c r="B35133" s="90"/>
      <c r="C35133" s="90"/>
    </row>
    <row r="35134">
      <c r="A35134" s="101"/>
      <c r="B35134" s="90"/>
      <c r="C35134" s="90"/>
    </row>
    <row r="35135">
      <c r="A35135" s="101"/>
      <c r="B35135" s="90"/>
      <c r="C35135" s="90"/>
    </row>
    <row r="35136">
      <c r="A35136" s="101"/>
      <c r="B35136" s="90"/>
      <c r="C35136" s="90"/>
    </row>
    <row r="35137">
      <c r="A35137" s="101"/>
      <c r="B35137" s="90"/>
      <c r="C35137" s="90"/>
    </row>
    <row r="35138">
      <c r="A35138" s="101"/>
      <c r="B35138" s="90"/>
      <c r="C35138" s="90"/>
    </row>
    <row r="35139">
      <c r="A35139" s="101"/>
      <c r="B35139" s="90"/>
      <c r="C35139" s="90"/>
    </row>
    <row r="35140">
      <c r="A35140" s="101"/>
      <c r="B35140" s="90"/>
      <c r="C35140" s="90"/>
    </row>
    <row r="35141">
      <c r="A35141" s="101"/>
      <c r="B35141" s="90"/>
      <c r="C35141" s="90"/>
    </row>
    <row r="35142">
      <c r="A35142" s="101"/>
      <c r="B35142" s="90"/>
      <c r="C35142" s="90"/>
    </row>
    <row r="35143">
      <c r="A35143" s="101"/>
      <c r="B35143" s="90"/>
      <c r="C35143" s="90"/>
    </row>
    <row r="35144">
      <c r="A35144" s="101"/>
      <c r="B35144" s="90"/>
      <c r="C35144" s="90"/>
    </row>
    <row r="35145">
      <c r="A35145" s="101"/>
      <c r="B35145" s="90"/>
      <c r="C35145" s="90"/>
    </row>
    <row r="35146">
      <c r="A35146" s="101"/>
      <c r="B35146" s="90"/>
      <c r="C35146" s="90"/>
    </row>
    <row r="35147">
      <c r="A35147" s="101"/>
      <c r="B35147" s="90"/>
      <c r="C35147" s="90"/>
    </row>
    <row r="35148">
      <c r="A35148" s="101"/>
      <c r="B35148" s="90"/>
      <c r="C35148" s="90"/>
    </row>
    <row r="35149">
      <c r="A35149" s="101"/>
      <c r="B35149" s="90"/>
      <c r="C35149" s="90"/>
    </row>
    <row r="35150">
      <c r="A35150" s="101"/>
      <c r="B35150" s="90"/>
      <c r="C35150" s="90"/>
    </row>
    <row r="35151">
      <c r="A35151" s="101"/>
      <c r="B35151" s="90"/>
      <c r="C35151" s="90"/>
    </row>
    <row r="35152">
      <c r="A35152" s="101"/>
      <c r="B35152" s="90"/>
      <c r="C35152" s="90"/>
    </row>
    <row r="35153">
      <c r="A35153" s="101"/>
      <c r="B35153" s="90"/>
      <c r="C35153" s="90"/>
    </row>
    <row r="35154">
      <c r="A35154" s="101"/>
      <c r="B35154" s="90"/>
      <c r="C35154" s="90"/>
    </row>
    <row r="35155">
      <c r="A35155" s="101"/>
      <c r="B35155" s="90"/>
      <c r="C35155" s="90"/>
    </row>
    <row r="35156">
      <c r="A35156" s="101"/>
      <c r="B35156" s="90"/>
      <c r="C35156" s="90"/>
    </row>
    <row r="35157">
      <c r="A35157" s="101"/>
      <c r="B35157" s="90"/>
      <c r="C35157" s="90"/>
    </row>
    <row r="35158">
      <c r="A35158" s="101"/>
      <c r="B35158" s="90"/>
      <c r="C35158" s="90"/>
    </row>
    <row r="35159">
      <c r="A35159" s="101"/>
      <c r="B35159" s="90"/>
      <c r="C35159" s="90"/>
    </row>
    <row r="35160">
      <c r="A35160" s="101"/>
      <c r="B35160" s="90"/>
      <c r="C35160" s="90"/>
    </row>
    <row r="35161">
      <c r="A35161" s="101"/>
      <c r="B35161" s="90"/>
      <c r="C35161" s="90"/>
    </row>
    <row r="35162">
      <c r="A35162" s="101"/>
      <c r="B35162" s="90"/>
      <c r="C35162" s="90"/>
    </row>
    <row r="35163">
      <c r="A35163" s="101"/>
      <c r="B35163" s="90"/>
      <c r="C35163" s="90"/>
    </row>
    <row r="35164">
      <c r="A35164" s="101"/>
      <c r="B35164" s="90"/>
      <c r="C35164" s="90"/>
    </row>
    <row r="35165">
      <c r="A35165" s="101"/>
      <c r="B35165" s="90"/>
      <c r="C35165" s="90"/>
    </row>
    <row r="35166">
      <c r="A35166" s="101"/>
      <c r="B35166" s="90"/>
      <c r="C35166" s="90"/>
    </row>
    <row r="35167">
      <c r="A35167" s="101"/>
      <c r="B35167" s="90"/>
      <c r="C35167" s="90"/>
    </row>
    <row r="35168">
      <c r="A35168" s="101"/>
      <c r="B35168" s="90"/>
      <c r="C35168" s="90"/>
    </row>
    <row r="35169">
      <c r="A35169" s="101"/>
      <c r="B35169" s="90"/>
      <c r="C35169" s="90"/>
    </row>
    <row r="35170">
      <c r="A35170" s="101"/>
      <c r="B35170" s="90"/>
      <c r="C35170" s="90"/>
    </row>
    <row r="35171">
      <c r="A35171" s="101"/>
      <c r="B35171" s="90"/>
      <c r="C35171" s="90"/>
    </row>
    <row r="35172">
      <c r="A35172" s="101"/>
      <c r="B35172" s="90"/>
      <c r="C35172" s="90"/>
    </row>
    <row r="35173">
      <c r="A35173" s="101"/>
      <c r="B35173" s="90"/>
      <c r="C35173" s="90"/>
    </row>
    <row r="35174">
      <c r="A35174" s="101"/>
      <c r="B35174" s="90"/>
      <c r="C35174" s="90"/>
    </row>
    <row r="35175">
      <c r="A35175" s="101"/>
      <c r="B35175" s="90"/>
      <c r="C35175" s="90"/>
    </row>
    <row r="35176">
      <c r="A35176" s="101"/>
      <c r="B35176" s="90"/>
      <c r="C35176" s="90"/>
    </row>
    <row r="35177">
      <c r="A35177" s="101"/>
      <c r="B35177" s="90"/>
      <c r="C35177" s="90"/>
    </row>
    <row r="35178">
      <c r="A35178" s="101"/>
      <c r="B35178" s="90"/>
      <c r="C35178" s="90"/>
    </row>
    <row r="35179">
      <c r="A35179" s="101"/>
      <c r="B35179" s="90"/>
      <c r="C35179" s="90"/>
    </row>
    <row r="35180">
      <c r="A35180" s="101"/>
      <c r="B35180" s="90"/>
      <c r="C35180" s="90"/>
    </row>
    <row r="35181">
      <c r="A35181" s="101"/>
      <c r="B35181" s="90"/>
      <c r="C35181" s="90"/>
    </row>
    <row r="35182">
      <c r="A35182" s="101"/>
      <c r="B35182" s="90"/>
      <c r="C35182" s="90"/>
    </row>
    <row r="35183">
      <c r="A35183" s="101"/>
      <c r="B35183" s="90"/>
      <c r="C35183" s="90"/>
    </row>
    <row r="35184">
      <c r="A35184" s="101"/>
      <c r="B35184" s="90"/>
      <c r="C35184" s="90"/>
    </row>
    <row r="35185">
      <c r="A35185" s="101"/>
      <c r="B35185" s="90"/>
      <c r="C35185" s="90"/>
    </row>
    <row r="35186">
      <c r="A35186" s="101"/>
      <c r="B35186" s="90"/>
      <c r="C35186" s="90"/>
    </row>
    <row r="35187">
      <c r="A35187" s="101"/>
      <c r="B35187" s="90"/>
      <c r="C35187" s="90"/>
    </row>
    <row r="35188">
      <c r="A35188" s="101"/>
      <c r="B35188" s="90"/>
      <c r="C35188" s="90"/>
    </row>
    <row r="35189">
      <c r="A35189" s="101"/>
      <c r="B35189" s="90"/>
      <c r="C35189" s="90"/>
    </row>
    <row r="35190">
      <c r="A35190" s="101"/>
      <c r="B35190" s="90"/>
      <c r="C35190" s="90"/>
    </row>
    <row r="35191">
      <c r="A35191" s="101"/>
      <c r="B35191" s="90"/>
      <c r="C35191" s="90"/>
    </row>
    <row r="35192">
      <c r="A35192" s="101"/>
      <c r="B35192" s="90"/>
      <c r="C35192" s="90"/>
    </row>
    <row r="35193">
      <c r="A35193" s="101"/>
      <c r="B35193" s="90"/>
      <c r="C35193" s="90"/>
    </row>
    <row r="35194">
      <c r="A35194" s="101"/>
      <c r="B35194" s="90"/>
      <c r="C35194" s="90"/>
    </row>
    <row r="35195">
      <c r="A35195" s="101"/>
      <c r="B35195" s="90"/>
      <c r="C35195" s="90"/>
    </row>
    <row r="35196">
      <c r="A35196" s="101"/>
      <c r="B35196" s="90"/>
      <c r="C35196" s="90"/>
    </row>
    <row r="35197">
      <c r="A35197" s="101"/>
      <c r="B35197" s="90"/>
      <c r="C35197" s="90"/>
    </row>
    <row r="35198">
      <c r="A35198" s="101"/>
      <c r="B35198" s="90"/>
      <c r="C35198" s="90"/>
    </row>
    <row r="35199">
      <c r="A35199" s="101"/>
      <c r="B35199" s="90"/>
      <c r="C35199" s="90"/>
    </row>
    <row r="35200">
      <c r="A35200" s="101"/>
      <c r="B35200" s="90"/>
      <c r="C35200" s="90"/>
    </row>
    <row r="35201">
      <c r="A35201" s="101"/>
      <c r="B35201" s="90"/>
      <c r="C35201" s="90"/>
    </row>
    <row r="35202">
      <c r="A35202" s="101"/>
      <c r="B35202" s="90"/>
      <c r="C35202" s="90"/>
    </row>
    <row r="35203">
      <c r="A35203" s="101"/>
      <c r="B35203" s="90"/>
      <c r="C35203" s="90"/>
    </row>
    <row r="35204">
      <c r="A35204" s="101"/>
      <c r="B35204" s="90"/>
      <c r="C35204" s="90"/>
    </row>
    <row r="35205">
      <c r="A35205" s="101"/>
      <c r="B35205" s="90"/>
      <c r="C35205" s="90"/>
    </row>
    <row r="35206">
      <c r="A35206" s="101"/>
      <c r="B35206" s="90"/>
      <c r="C35206" s="90"/>
    </row>
    <row r="35207">
      <c r="A35207" s="101"/>
      <c r="B35207" s="90"/>
      <c r="C35207" s="90"/>
    </row>
    <row r="35208">
      <c r="A35208" s="101"/>
      <c r="B35208" s="90"/>
      <c r="C35208" s="90"/>
    </row>
    <row r="35209">
      <c r="A35209" s="101"/>
      <c r="B35209" s="90"/>
      <c r="C35209" s="90"/>
    </row>
    <row r="35210">
      <c r="A35210" s="101"/>
      <c r="B35210" s="90"/>
      <c r="C35210" s="90"/>
    </row>
    <row r="35211">
      <c r="A35211" s="101"/>
      <c r="B35211" s="90"/>
      <c r="C35211" s="90"/>
    </row>
    <row r="35212">
      <c r="A35212" s="101"/>
      <c r="B35212" s="90"/>
      <c r="C35212" s="90"/>
    </row>
    <row r="35213">
      <c r="A35213" s="101"/>
      <c r="B35213" s="90"/>
      <c r="C35213" s="90"/>
    </row>
    <row r="35214">
      <c r="A35214" s="101"/>
      <c r="B35214" s="90"/>
      <c r="C35214" s="90"/>
    </row>
    <row r="35215">
      <c r="A35215" s="101"/>
      <c r="B35215" s="90"/>
      <c r="C35215" s="90"/>
    </row>
    <row r="35216">
      <c r="A35216" s="101"/>
      <c r="B35216" s="90"/>
      <c r="C35216" s="90"/>
    </row>
    <row r="35217">
      <c r="A35217" s="101"/>
      <c r="B35217" s="90"/>
      <c r="C35217" s="90"/>
    </row>
    <row r="35218">
      <c r="A35218" s="101"/>
      <c r="B35218" s="90"/>
      <c r="C35218" s="90"/>
    </row>
    <row r="35219">
      <c r="A35219" s="101"/>
      <c r="B35219" s="90"/>
      <c r="C35219" s="90"/>
    </row>
    <row r="35220">
      <c r="A35220" s="101"/>
      <c r="B35220" s="90"/>
      <c r="C35220" s="90"/>
    </row>
    <row r="35221">
      <c r="A35221" s="101"/>
      <c r="B35221" s="90"/>
      <c r="C35221" s="90"/>
    </row>
    <row r="35222">
      <c r="A35222" s="101"/>
      <c r="B35222" s="90"/>
      <c r="C35222" s="90"/>
    </row>
    <row r="35223">
      <c r="A35223" s="101"/>
      <c r="B35223" s="90"/>
      <c r="C35223" s="90"/>
    </row>
    <row r="35224">
      <c r="A35224" s="101"/>
      <c r="B35224" s="90"/>
      <c r="C35224" s="90"/>
    </row>
    <row r="35225">
      <c r="A35225" s="101"/>
      <c r="B35225" s="90"/>
      <c r="C35225" s="90"/>
    </row>
    <row r="35226">
      <c r="A35226" s="101"/>
      <c r="B35226" s="90"/>
      <c r="C35226" s="90"/>
    </row>
    <row r="35227">
      <c r="A35227" s="101"/>
      <c r="B35227" s="90"/>
      <c r="C35227" s="90"/>
    </row>
    <row r="35228">
      <c r="A35228" s="101"/>
      <c r="B35228" s="90"/>
      <c r="C35228" s="90"/>
    </row>
    <row r="35229">
      <c r="A35229" s="101"/>
      <c r="B35229" s="90"/>
      <c r="C35229" s="90"/>
    </row>
    <row r="35230">
      <c r="A35230" s="101"/>
      <c r="B35230" s="90"/>
      <c r="C35230" s="90"/>
    </row>
    <row r="35231">
      <c r="A35231" s="101"/>
      <c r="B35231" s="90"/>
      <c r="C35231" s="90"/>
    </row>
    <row r="35232">
      <c r="A35232" s="101"/>
      <c r="B35232" s="90"/>
      <c r="C35232" s="90"/>
    </row>
    <row r="35233">
      <c r="A35233" s="101"/>
      <c r="B35233" s="90"/>
      <c r="C35233" s="90"/>
    </row>
    <row r="35234">
      <c r="A35234" s="101"/>
      <c r="B35234" s="90"/>
      <c r="C35234" s="90"/>
    </row>
    <row r="35235">
      <c r="A35235" s="101"/>
      <c r="B35235" s="90"/>
      <c r="C35235" s="90"/>
    </row>
    <row r="35236">
      <c r="A35236" s="101"/>
      <c r="B35236" s="90"/>
      <c r="C35236" s="90"/>
    </row>
    <row r="35237">
      <c r="A35237" s="101"/>
      <c r="B35237" s="90"/>
      <c r="C35237" s="90"/>
    </row>
    <row r="35238">
      <c r="A35238" s="101"/>
      <c r="B35238" s="90"/>
      <c r="C35238" s="90"/>
    </row>
    <row r="35239">
      <c r="A35239" s="101"/>
      <c r="B35239" s="90"/>
      <c r="C35239" s="90"/>
    </row>
    <row r="35240">
      <c r="A35240" s="101"/>
      <c r="B35240" s="90"/>
      <c r="C35240" s="90"/>
    </row>
    <row r="35241">
      <c r="A35241" s="101"/>
      <c r="B35241" s="90"/>
      <c r="C35241" s="90"/>
    </row>
    <row r="35242">
      <c r="A35242" s="101"/>
      <c r="B35242" s="90"/>
      <c r="C35242" s="90"/>
    </row>
    <row r="35243">
      <c r="A35243" s="101"/>
      <c r="B35243" s="90"/>
      <c r="C35243" s="90"/>
    </row>
    <row r="35244">
      <c r="A35244" s="101"/>
      <c r="B35244" s="90"/>
      <c r="C35244" s="90"/>
    </row>
    <row r="35245">
      <c r="A35245" s="101"/>
      <c r="B35245" s="90"/>
      <c r="C35245" s="90"/>
    </row>
    <row r="35246">
      <c r="A35246" s="101"/>
      <c r="B35246" s="90"/>
      <c r="C35246" s="90"/>
    </row>
    <row r="35247">
      <c r="A35247" s="101"/>
      <c r="B35247" s="90"/>
      <c r="C35247" s="90"/>
    </row>
    <row r="35248">
      <c r="A35248" s="101"/>
      <c r="B35248" s="90"/>
      <c r="C35248" s="90"/>
    </row>
    <row r="35249">
      <c r="A35249" s="101"/>
      <c r="B35249" s="90"/>
      <c r="C35249" s="90"/>
    </row>
    <row r="35250">
      <c r="A35250" s="101"/>
      <c r="B35250" s="90"/>
      <c r="C35250" s="90"/>
    </row>
    <row r="35251">
      <c r="A35251" s="101"/>
      <c r="B35251" s="90"/>
      <c r="C35251" s="90"/>
    </row>
    <row r="35252">
      <c r="A35252" s="101"/>
      <c r="B35252" s="90"/>
      <c r="C35252" s="90"/>
    </row>
    <row r="35253">
      <c r="A35253" s="101"/>
      <c r="B35253" s="90"/>
      <c r="C35253" s="90"/>
    </row>
    <row r="35254">
      <c r="A35254" s="101"/>
      <c r="B35254" s="90"/>
      <c r="C35254" s="90"/>
    </row>
    <row r="35255">
      <c r="A35255" s="101"/>
      <c r="B35255" s="90"/>
      <c r="C35255" s="90"/>
    </row>
    <row r="35256">
      <c r="A35256" s="101"/>
      <c r="B35256" s="90"/>
      <c r="C35256" s="90"/>
    </row>
    <row r="35257">
      <c r="A35257" s="101"/>
      <c r="B35257" s="90"/>
      <c r="C35257" s="90"/>
    </row>
    <row r="35258">
      <c r="A35258" s="101"/>
      <c r="B35258" s="90"/>
      <c r="C35258" s="90"/>
    </row>
    <row r="35259">
      <c r="A35259" s="101"/>
      <c r="B35259" s="90"/>
      <c r="C35259" s="90"/>
    </row>
    <row r="35260">
      <c r="A35260" s="101"/>
      <c r="B35260" s="90"/>
      <c r="C35260" s="90"/>
    </row>
    <row r="35261">
      <c r="A35261" s="101"/>
      <c r="B35261" s="90"/>
      <c r="C35261" s="90"/>
    </row>
    <row r="35262">
      <c r="A35262" s="101"/>
      <c r="B35262" s="90"/>
      <c r="C35262" s="90"/>
    </row>
    <row r="35263">
      <c r="A35263" s="101"/>
      <c r="B35263" s="90"/>
      <c r="C35263" s="90"/>
    </row>
    <row r="35264">
      <c r="A35264" s="101"/>
      <c r="B35264" s="90"/>
      <c r="C35264" s="90"/>
    </row>
    <row r="35265">
      <c r="A35265" s="101"/>
      <c r="B35265" s="90"/>
      <c r="C35265" s="90"/>
    </row>
    <row r="35266">
      <c r="A35266" s="101"/>
      <c r="B35266" s="90"/>
      <c r="C35266" s="90"/>
    </row>
    <row r="35267">
      <c r="A35267" s="101"/>
      <c r="B35267" s="90"/>
      <c r="C35267" s="90"/>
    </row>
    <row r="35268">
      <c r="A35268" s="101"/>
      <c r="B35268" s="90"/>
      <c r="C35268" s="90"/>
    </row>
    <row r="35269">
      <c r="A35269" s="101"/>
      <c r="B35269" s="90"/>
      <c r="C35269" s="90"/>
    </row>
    <row r="35270">
      <c r="A35270" s="101"/>
      <c r="B35270" s="90"/>
      <c r="C35270" s="90"/>
    </row>
    <row r="35271">
      <c r="A35271" s="101"/>
      <c r="B35271" s="90"/>
      <c r="C35271" s="90"/>
    </row>
    <row r="35272">
      <c r="A35272" s="101"/>
      <c r="B35272" s="90"/>
      <c r="C35272" s="90"/>
    </row>
    <row r="35273">
      <c r="A35273" s="101"/>
      <c r="B35273" s="90"/>
      <c r="C35273" s="90"/>
    </row>
    <row r="35274">
      <c r="A35274" s="101"/>
      <c r="B35274" s="90"/>
      <c r="C35274" s="90"/>
    </row>
    <row r="35275">
      <c r="A35275" s="101"/>
      <c r="B35275" s="90"/>
      <c r="C35275" s="90"/>
    </row>
    <row r="35276">
      <c r="A35276" s="101"/>
      <c r="B35276" s="90"/>
      <c r="C35276" s="90"/>
    </row>
    <row r="35277">
      <c r="A35277" s="101"/>
      <c r="B35277" s="90"/>
      <c r="C35277" s="90"/>
    </row>
    <row r="35278">
      <c r="A35278" s="101"/>
      <c r="B35278" s="90"/>
      <c r="C35278" s="90"/>
    </row>
    <row r="35279">
      <c r="A35279" s="101"/>
      <c r="B35279" s="90"/>
      <c r="C35279" s="90"/>
    </row>
    <row r="35280">
      <c r="A35280" s="101"/>
      <c r="B35280" s="90"/>
      <c r="C35280" s="90"/>
    </row>
    <row r="35281">
      <c r="A35281" s="101"/>
      <c r="B35281" s="90"/>
      <c r="C35281" s="90"/>
    </row>
    <row r="35282">
      <c r="A35282" s="101"/>
      <c r="B35282" s="90"/>
      <c r="C35282" s="90"/>
    </row>
    <row r="35283">
      <c r="A35283" s="101"/>
      <c r="B35283" s="90"/>
      <c r="C35283" s="90"/>
    </row>
    <row r="35284">
      <c r="A35284" s="101"/>
      <c r="B35284" s="90"/>
      <c r="C35284" s="90"/>
    </row>
    <row r="35285">
      <c r="A35285" s="101"/>
      <c r="B35285" s="90"/>
      <c r="C35285" s="90"/>
    </row>
    <row r="35286">
      <c r="A35286" s="101"/>
      <c r="B35286" s="90"/>
      <c r="C35286" s="90"/>
    </row>
    <row r="35287">
      <c r="A35287" s="101"/>
      <c r="B35287" s="90"/>
      <c r="C35287" s="90"/>
    </row>
    <row r="35288">
      <c r="A35288" s="101"/>
      <c r="B35288" s="90"/>
      <c r="C35288" s="90"/>
    </row>
    <row r="35289">
      <c r="A35289" s="101"/>
      <c r="B35289" s="90"/>
      <c r="C35289" s="90"/>
    </row>
    <row r="35290">
      <c r="A35290" s="101"/>
      <c r="B35290" s="90"/>
      <c r="C35290" s="90"/>
    </row>
    <row r="35291">
      <c r="A35291" s="101"/>
      <c r="B35291" s="90"/>
      <c r="C35291" s="90"/>
    </row>
    <row r="35292">
      <c r="A35292" s="101"/>
      <c r="B35292" s="90"/>
      <c r="C35292" s="90"/>
    </row>
    <row r="35293">
      <c r="A35293" s="101"/>
      <c r="B35293" s="90"/>
      <c r="C35293" s="90"/>
    </row>
    <row r="35294">
      <c r="A35294" s="101"/>
      <c r="B35294" s="90"/>
      <c r="C35294" s="90"/>
    </row>
    <row r="35295">
      <c r="A35295" s="101"/>
      <c r="B35295" s="90"/>
      <c r="C35295" s="90"/>
    </row>
    <row r="35296">
      <c r="A35296" s="101"/>
      <c r="B35296" s="90"/>
      <c r="C35296" s="90"/>
    </row>
    <row r="35297">
      <c r="A35297" s="101"/>
      <c r="B35297" s="90"/>
      <c r="C35297" s="90"/>
    </row>
    <row r="35298">
      <c r="A35298" s="101"/>
      <c r="B35298" s="90"/>
      <c r="C35298" s="90"/>
    </row>
    <row r="35299">
      <c r="A35299" s="101"/>
      <c r="B35299" s="90"/>
      <c r="C35299" s="90"/>
    </row>
    <row r="35300">
      <c r="A35300" s="101"/>
      <c r="B35300" s="90"/>
      <c r="C35300" s="90"/>
    </row>
    <row r="35301">
      <c r="A35301" s="101"/>
      <c r="B35301" s="90"/>
      <c r="C35301" s="90"/>
    </row>
    <row r="35302">
      <c r="A35302" s="101"/>
      <c r="B35302" s="90"/>
      <c r="C35302" s="90"/>
    </row>
    <row r="35303">
      <c r="A35303" s="101"/>
      <c r="B35303" s="90"/>
      <c r="C35303" s="90"/>
    </row>
    <row r="35304">
      <c r="A35304" s="101"/>
      <c r="B35304" s="90"/>
      <c r="C35304" s="90"/>
    </row>
    <row r="35305">
      <c r="A35305" s="101"/>
      <c r="B35305" s="90"/>
      <c r="C35305" s="90"/>
    </row>
    <row r="35306">
      <c r="A35306" s="101"/>
      <c r="B35306" s="90"/>
      <c r="C35306" s="90"/>
    </row>
    <row r="35307">
      <c r="A35307" s="101"/>
      <c r="B35307" s="90"/>
      <c r="C35307" s="90"/>
    </row>
    <row r="35308">
      <c r="A35308" s="101"/>
      <c r="B35308" s="90"/>
      <c r="C35308" s="90"/>
    </row>
    <row r="35309">
      <c r="A35309" s="101"/>
      <c r="B35309" s="90"/>
      <c r="C35309" s="90"/>
    </row>
    <row r="35310">
      <c r="A35310" s="101"/>
      <c r="B35310" s="90"/>
      <c r="C35310" s="90"/>
    </row>
    <row r="35311">
      <c r="A35311" s="101"/>
      <c r="B35311" s="90"/>
      <c r="C35311" s="90"/>
    </row>
    <row r="35312">
      <c r="A35312" s="101"/>
      <c r="B35312" s="90"/>
      <c r="C35312" s="90"/>
    </row>
    <row r="35313">
      <c r="A35313" s="101"/>
      <c r="B35313" s="90"/>
      <c r="C35313" s="90"/>
    </row>
    <row r="35314">
      <c r="A35314" s="101"/>
      <c r="B35314" s="90"/>
      <c r="C35314" s="90"/>
    </row>
    <row r="35315">
      <c r="A35315" s="101"/>
      <c r="B35315" s="90"/>
      <c r="C35315" s="90"/>
    </row>
    <row r="35316">
      <c r="A35316" s="101"/>
      <c r="B35316" s="90"/>
      <c r="C35316" s="90"/>
    </row>
    <row r="35317">
      <c r="A35317" s="101"/>
      <c r="B35317" s="90"/>
      <c r="C35317" s="90"/>
    </row>
    <row r="35318">
      <c r="A35318" s="101"/>
      <c r="B35318" s="90"/>
      <c r="C35318" s="90"/>
    </row>
    <row r="35319">
      <c r="A35319" s="101"/>
      <c r="B35319" s="90"/>
      <c r="C35319" s="90"/>
    </row>
    <row r="35320">
      <c r="A35320" s="101"/>
      <c r="B35320" s="90"/>
      <c r="C35320" s="90"/>
    </row>
    <row r="35321">
      <c r="A35321" s="101"/>
      <c r="B35321" s="90"/>
      <c r="C35321" s="90"/>
    </row>
    <row r="35322">
      <c r="A35322" s="101"/>
      <c r="B35322" s="90"/>
      <c r="C35322" s="90"/>
    </row>
    <row r="35323">
      <c r="A35323" s="101"/>
      <c r="B35323" s="90"/>
      <c r="C35323" s="90"/>
    </row>
    <row r="35324">
      <c r="A35324" s="101"/>
      <c r="B35324" s="90"/>
      <c r="C35324" s="90"/>
    </row>
    <row r="35325">
      <c r="A35325" s="101"/>
      <c r="B35325" s="90"/>
      <c r="C35325" s="90"/>
    </row>
    <row r="35326">
      <c r="A35326" s="101"/>
      <c r="B35326" s="90"/>
      <c r="C35326" s="90"/>
    </row>
    <row r="35327">
      <c r="A35327" s="101"/>
      <c r="B35327" s="90"/>
      <c r="C35327" s="90"/>
    </row>
    <row r="35328">
      <c r="A35328" s="101"/>
      <c r="B35328" s="90"/>
      <c r="C35328" s="90"/>
    </row>
    <row r="35329">
      <c r="A35329" s="101"/>
      <c r="B35329" s="90"/>
      <c r="C35329" s="90"/>
    </row>
    <row r="35330">
      <c r="A35330" s="101"/>
      <c r="B35330" s="90"/>
      <c r="C35330" s="90"/>
    </row>
    <row r="35331">
      <c r="A35331" s="101"/>
      <c r="B35331" s="90"/>
      <c r="C35331" s="90"/>
    </row>
    <row r="35332">
      <c r="A35332" s="101"/>
      <c r="B35332" s="90"/>
      <c r="C35332" s="90"/>
    </row>
    <row r="35333">
      <c r="A35333" s="101"/>
      <c r="B35333" s="90"/>
      <c r="C35333" s="90"/>
    </row>
    <row r="35334">
      <c r="A35334" s="101"/>
      <c r="B35334" s="90"/>
      <c r="C35334" s="90"/>
    </row>
    <row r="35335">
      <c r="A35335" s="101"/>
      <c r="B35335" s="90"/>
      <c r="C35335" s="90"/>
    </row>
    <row r="35336">
      <c r="A35336" s="101"/>
      <c r="B35336" s="90"/>
      <c r="C35336" s="90"/>
    </row>
    <row r="35337">
      <c r="A35337" s="101"/>
      <c r="B35337" s="90"/>
      <c r="C35337" s="90"/>
    </row>
    <row r="35338">
      <c r="A35338" s="101"/>
      <c r="B35338" s="90"/>
      <c r="C35338" s="90"/>
    </row>
    <row r="35339">
      <c r="A35339" s="101"/>
      <c r="B35339" s="90"/>
      <c r="C35339" s="90"/>
    </row>
    <row r="35340">
      <c r="A35340" s="101"/>
      <c r="B35340" s="90"/>
      <c r="C35340" s="90"/>
    </row>
    <row r="35341">
      <c r="A35341" s="101"/>
      <c r="B35341" s="90"/>
      <c r="C35341" s="90"/>
    </row>
    <row r="35342">
      <c r="A35342" s="101"/>
      <c r="B35342" s="90"/>
      <c r="C35342" s="90"/>
    </row>
    <row r="35343">
      <c r="A35343" s="101"/>
      <c r="B35343" s="90"/>
      <c r="C35343" s="90"/>
    </row>
    <row r="35344">
      <c r="A35344" s="101"/>
      <c r="B35344" s="90"/>
      <c r="C35344" s="90"/>
    </row>
    <row r="35345">
      <c r="A35345" s="101"/>
      <c r="B35345" s="90"/>
      <c r="C35345" s="90"/>
    </row>
    <row r="35346">
      <c r="A35346" s="101"/>
      <c r="B35346" s="90"/>
      <c r="C35346" s="90"/>
    </row>
    <row r="35347">
      <c r="A35347" s="101"/>
      <c r="B35347" s="90"/>
      <c r="C35347" s="90"/>
    </row>
    <row r="35348">
      <c r="A35348" s="101"/>
      <c r="B35348" s="90"/>
      <c r="C35348" s="90"/>
    </row>
    <row r="35349">
      <c r="A35349" s="101"/>
      <c r="B35349" s="90"/>
      <c r="C35349" s="90"/>
    </row>
    <row r="35350">
      <c r="A35350" s="101"/>
      <c r="B35350" s="90"/>
      <c r="C35350" s="90"/>
    </row>
    <row r="35351">
      <c r="A35351" s="101"/>
      <c r="B35351" s="90"/>
      <c r="C35351" s="90"/>
    </row>
    <row r="35352">
      <c r="A35352" s="101"/>
      <c r="B35352" s="90"/>
      <c r="C35352" s="90"/>
    </row>
    <row r="35353">
      <c r="A35353" s="101"/>
      <c r="B35353" s="90"/>
      <c r="C35353" s="90"/>
    </row>
    <row r="35354">
      <c r="A35354" s="101"/>
      <c r="B35354" s="90"/>
      <c r="C35354" s="90"/>
    </row>
    <row r="35355">
      <c r="A35355" s="101"/>
      <c r="B35355" s="90"/>
      <c r="C35355" s="90"/>
    </row>
    <row r="35356">
      <c r="A35356" s="101"/>
      <c r="B35356" s="90"/>
      <c r="C35356" s="90"/>
    </row>
    <row r="35357">
      <c r="A35357" s="101"/>
      <c r="B35357" s="90"/>
      <c r="C35357" s="90"/>
    </row>
    <row r="35358">
      <c r="A35358" s="101"/>
      <c r="B35358" s="90"/>
      <c r="C35358" s="90"/>
    </row>
    <row r="35359">
      <c r="A35359" s="101"/>
      <c r="B35359" s="90"/>
      <c r="C35359" s="90"/>
    </row>
    <row r="35360">
      <c r="A35360" s="101"/>
      <c r="B35360" s="90"/>
      <c r="C35360" s="90"/>
    </row>
    <row r="35361">
      <c r="A35361" s="101"/>
      <c r="B35361" s="90"/>
      <c r="C35361" s="90"/>
    </row>
    <row r="35362">
      <c r="A35362" s="101"/>
      <c r="B35362" s="90"/>
      <c r="C35362" s="90"/>
    </row>
    <row r="35363">
      <c r="A35363" s="101"/>
      <c r="B35363" s="90"/>
      <c r="C35363" s="90"/>
    </row>
    <row r="35364">
      <c r="A35364" s="101"/>
      <c r="B35364" s="90"/>
      <c r="C35364" s="90"/>
    </row>
    <row r="35365">
      <c r="A35365" s="101"/>
      <c r="B35365" s="90"/>
      <c r="C35365" s="90"/>
    </row>
    <row r="35366">
      <c r="A35366" s="101"/>
      <c r="B35366" s="90"/>
      <c r="C35366" s="90"/>
    </row>
    <row r="35367">
      <c r="A35367" s="101"/>
      <c r="B35367" s="90"/>
      <c r="C35367" s="90"/>
    </row>
    <row r="35368">
      <c r="A35368" s="101"/>
      <c r="B35368" s="90"/>
      <c r="C35368" s="90"/>
    </row>
    <row r="35369">
      <c r="A35369" s="101"/>
      <c r="B35369" s="90"/>
      <c r="C35369" s="90"/>
    </row>
    <row r="35370">
      <c r="A35370" s="101"/>
      <c r="B35370" s="90"/>
      <c r="C35370" s="90"/>
    </row>
    <row r="35371">
      <c r="A35371" s="101"/>
      <c r="B35371" s="90"/>
      <c r="C35371" s="90"/>
    </row>
    <row r="35372">
      <c r="A35372" s="101"/>
      <c r="B35372" s="90"/>
      <c r="C35372" s="90"/>
    </row>
    <row r="35373">
      <c r="A35373" s="101"/>
      <c r="B35373" s="90"/>
      <c r="C35373" s="90"/>
    </row>
    <row r="35374">
      <c r="A35374" s="101"/>
      <c r="B35374" s="90"/>
      <c r="C35374" s="90"/>
    </row>
    <row r="35375">
      <c r="A35375" s="101"/>
      <c r="B35375" s="90"/>
      <c r="C35375" s="90"/>
    </row>
    <row r="35376">
      <c r="A35376" s="101"/>
      <c r="B35376" s="90"/>
      <c r="C35376" s="90"/>
    </row>
    <row r="35377">
      <c r="A35377" s="101"/>
      <c r="B35377" s="90"/>
      <c r="C35377" s="90"/>
    </row>
    <row r="35378">
      <c r="A35378" s="101"/>
      <c r="B35378" s="90"/>
      <c r="C35378" s="90"/>
    </row>
    <row r="35379">
      <c r="A35379" s="101"/>
      <c r="B35379" s="90"/>
      <c r="C35379" s="90"/>
    </row>
    <row r="35380">
      <c r="A35380" s="101"/>
      <c r="B35380" s="90"/>
      <c r="C35380" s="90"/>
    </row>
    <row r="35381">
      <c r="A35381" s="101"/>
      <c r="B35381" s="90"/>
      <c r="C35381" s="90"/>
    </row>
    <row r="35382">
      <c r="A35382" s="101"/>
      <c r="B35382" s="90"/>
      <c r="C35382" s="90"/>
    </row>
    <row r="35383">
      <c r="A35383" s="101"/>
      <c r="B35383" s="90"/>
      <c r="C35383" s="90"/>
    </row>
    <row r="35384">
      <c r="A35384" s="101"/>
      <c r="B35384" s="90"/>
      <c r="C35384" s="90"/>
    </row>
    <row r="35385">
      <c r="A35385" s="101"/>
      <c r="B35385" s="90"/>
      <c r="C35385" s="90"/>
    </row>
    <row r="35386">
      <c r="A35386" s="101"/>
      <c r="B35386" s="90"/>
      <c r="C35386" s="90"/>
    </row>
    <row r="35387">
      <c r="A35387" s="101"/>
      <c r="B35387" s="90"/>
      <c r="C35387" s="90"/>
    </row>
    <row r="35388">
      <c r="A35388" s="101"/>
      <c r="B35388" s="90"/>
      <c r="C35388" s="90"/>
    </row>
    <row r="35389">
      <c r="A35389" s="101"/>
      <c r="B35389" s="90"/>
      <c r="C35389" s="90"/>
    </row>
    <row r="35390">
      <c r="A35390" s="101"/>
      <c r="B35390" s="90"/>
      <c r="C35390" s="90"/>
    </row>
    <row r="35391">
      <c r="A35391" s="101"/>
      <c r="B35391" s="90"/>
      <c r="C35391" s="90"/>
    </row>
    <row r="35392">
      <c r="A35392" s="101"/>
      <c r="B35392" s="90"/>
      <c r="C35392" s="90"/>
    </row>
    <row r="35393">
      <c r="A35393" s="101"/>
      <c r="B35393" s="90"/>
      <c r="C35393" s="90"/>
    </row>
    <row r="35394">
      <c r="A35394" s="101"/>
      <c r="B35394" s="90"/>
      <c r="C35394" s="90"/>
    </row>
    <row r="35395">
      <c r="A35395" s="101"/>
      <c r="B35395" s="90"/>
      <c r="C35395" s="90"/>
    </row>
    <row r="35396">
      <c r="A35396" s="101"/>
      <c r="B35396" s="90"/>
      <c r="C35396" s="90"/>
    </row>
    <row r="35397">
      <c r="A35397" s="101"/>
      <c r="B35397" s="90"/>
      <c r="C35397" s="90"/>
    </row>
    <row r="35398">
      <c r="A35398" s="101"/>
      <c r="B35398" s="90"/>
      <c r="C35398" s="90"/>
    </row>
    <row r="35399">
      <c r="A35399" s="101"/>
      <c r="B35399" s="90"/>
      <c r="C35399" s="90"/>
    </row>
    <row r="35400">
      <c r="A35400" s="101"/>
      <c r="B35400" s="90"/>
      <c r="C35400" s="90"/>
    </row>
    <row r="35401">
      <c r="A35401" s="101"/>
      <c r="B35401" s="90"/>
      <c r="C35401" s="90"/>
    </row>
    <row r="35402">
      <c r="A35402" s="101"/>
      <c r="B35402" s="90"/>
      <c r="C35402" s="90"/>
    </row>
    <row r="35403">
      <c r="A35403" s="101"/>
      <c r="B35403" s="90"/>
      <c r="C35403" s="90"/>
    </row>
    <row r="35404">
      <c r="A35404" s="101"/>
      <c r="B35404" s="90"/>
      <c r="C35404" s="90"/>
    </row>
    <row r="35405">
      <c r="A35405" s="101"/>
      <c r="B35405" s="90"/>
      <c r="C35405" s="90"/>
    </row>
    <row r="35406">
      <c r="A35406" s="101"/>
      <c r="B35406" s="90"/>
      <c r="C35406" s="90"/>
    </row>
    <row r="35407">
      <c r="A35407" s="101"/>
      <c r="B35407" s="90"/>
      <c r="C35407" s="90"/>
    </row>
    <row r="35408">
      <c r="A35408" s="101"/>
      <c r="B35408" s="90"/>
      <c r="C35408" s="90"/>
    </row>
    <row r="35409">
      <c r="A35409" s="101"/>
      <c r="B35409" s="90"/>
      <c r="C35409" s="90"/>
    </row>
    <row r="35410">
      <c r="A35410" s="101"/>
      <c r="B35410" s="90"/>
      <c r="C35410" s="90"/>
    </row>
    <row r="35411">
      <c r="A35411" s="101"/>
      <c r="B35411" s="90"/>
      <c r="C35411" s="90"/>
    </row>
    <row r="35412">
      <c r="A35412" s="101"/>
      <c r="B35412" s="90"/>
      <c r="C35412" s="90"/>
    </row>
    <row r="35413">
      <c r="A35413" s="101"/>
      <c r="B35413" s="90"/>
      <c r="C35413" s="90"/>
    </row>
    <row r="35414">
      <c r="A35414" s="101"/>
      <c r="B35414" s="90"/>
      <c r="C35414" s="90"/>
    </row>
    <row r="35415">
      <c r="A35415" s="101"/>
      <c r="B35415" s="90"/>
      <c r="C35415" s="90"/>
    </row>
    <row r="35416">
      <c r="A35416" s="101"/>
      <c r="B35416" s="90"/>
      <c r="C35416" s="90"/>
    </row>
    <row r="35417">
      <c r="A35417" s="101"/>
      <c r="B35417" s="90"/>
      <c r="C35417" s="90"/>
    </row>
    <row r="35418">
      <c r="A35418" s="101"/>
      <c r="B35418" s="90"/>
      <c r="C35418" s="90"/>
    </row>
    <row r="35419">
      <c r="A35419" s="101"/>
      <c r="B35419" s="90"/>
      <c r="C35419" s="90"/>
    </row>
    <row r="35420">
      <c r="A35420" s="101"/>
      <c r="B35420" s="90"/>
      <c r="C35420" s="90"/>
    </row>
    <row r="35421">
      <c r="A35421" s="101"/>
      <c r="B35421" s="90"/>
      <c r="C35421" s="90"/>
    </row>
    <row r="35422">
      <c r="A35422" s="101"/>
      <c r="B35422" s="90"/>
      <c r="C35422" s="90"/>
    </row>
    <row r="35423">
      <c r="A35423" s="101"/>
      <c r="B35423" s="90"/>
      <c r="C35423" s="90"/>
    </row>
    <row r="35424">
      <c r="A35424" s="101"/>
      <c r="B35424" s="90"/>
      <c r="C35424" s="90"/>
    </row>
    <row r="35425">
      <c r="A35425" s="101"/>
      <c r="B35425" s="90"/>
      <c r="C35425" s="90"/>
    </row>
    <row r="35426">
      <c r="A35426" s="101"/>
      <c r="B35426" s="90"/>
      <c r="C35426" s="90"/>
    </row>
    <row r="35427">
      <c r="A35427" s="101"/>
      <c r="B35427" s="90"/>
      <c r="C35427" s="90"/>
    </row>
    <row r="35428">
      <c r="A35428" s="101"/>
      <c r="B35428" s="90"/>
      <c r="C35428" s="90"/>
    </row>
    <row r="35429">
      <c r="A35429" s="101"/>
      <c r="B35429" s="90"/>
      <c r="C35429" s="90"/>
    </row>
    <row r="35430">
      <c r="A35430" s="101"/>
      <c r="B35430" s="90"/>
      <c r="C35430" s="90"/>
    </row>
    <row r="35431">
      <c r="A35431" s="101"/>
      <c r="B35431" s="90"/>
      <c r="C35431" s="90"/>
    </row>
    <row r="35432">
      <c r="A35432" s="101"/>
      <c r="B35432" s="90"/>
      <c r="C35432" s="90"/>
    </row>
    <row r="35433">
      <c r="A35433" s="101"/>
      <c r="B35433" s="90"/>
      <c r="C35433" s="90"/>
    </row>
    <row r="35434">
      <c r="A35434" s="101"/>
      <c r="B35434" s="90"/>
      <c r="C35434" s="90"/>
    </row>
    <row r="35435">
      <c r="A35435" s="101"/>
      <c r="B35435" s="90"/>
      <c r="C35435" s="90"/>
    </row>
    <row r="35436">
      <c r="A35436" s="101"/>
      <c r="B35436" s="90"/>
      <c r="C35436" s="90"/>
    </row>
    <row r="35437">
      <c r="A35437" s="101"/>
      <c r="B35437" s="90"/>
      <c r="C35437" s="90"/>
    </row>
    <row r="35438">
      <c r="A35438" s="101"/>
      <c r="B35438" s="90"/>
      <c r="C35438" s="90"/>
    </row>
    <row r="35439">
      <c r="A35439" s="101"/>
      <c r="B35439" s="90"/>
      <c r="C35439" s="90"/>
    </row>
    <row r="35440">
      <c r="A35440" s="101"/>
      <c r="B35440" s="90"/>
      <c r="C35440" s="90"/>
    </row>
    <row r="35441">
      <c r="A35441" s="101"/>
      <c r="B35441" s="90"/>
      <c r="C35441" s="90"/>
    </row>
    <row r="35442">
      <c r="A35442" s="101"/>
      <c r="B35442" s="90"/>
      <c r="C35442" s="90"/>
    </row>
    <row r="35443">
      <c r="A35443" s="101"/>
      <c r="B35443" s="90"/>
      <c r="C35443" s="90"/>
    </row>
    <row r="35444">
      <c r="A35444" s="101"/>
      <c r="B35444" s="90"/>
      <c r="C35444" s="90"/>
    </row>
    <row r="35445">
      <c r="A35445" s="101"/>
      <c r="B35445" s="90"/>
      <c r="C35445" s="90"/>
    </row>
    <row r="35446">
      <c r="A35446" s="101"/>
      <c r="B35446" s="90"/>
      <c r="C35446" s="90"/>
    </row>
    <row r="35447">
      <c r="A35447" s="101"/>
      <c r="B35447" s="90"/>
      <c r="C35447" s="90"/>
    </row>
    <row r="35448">
      <c r="A35448" s="101"/>
      <c r="B35448" s="90"/>
      <c r="C35448" s="90"/>
    </row>
    <row r="35449">
      <c r="A35449" s="101"/>
      <c r="B35449" s="90"/>
      <c r="C35449" s="90"/>
    </row>
    <row r="35450">
      <c r="A35450" s="101"/>
      <c r="B35450" s="90"/>
      <c r="C35450" s="90"/>
    </row>
    <row r="35451">
      <c r="A35451" s="101"/>
      <c r="B35451" s="90"/>
      <c r="C35451" s="90"/>
    </row>
    <row r="35452">
      <c r="A35452" s="101"/>
      <c r="B35452" s="90"/>
      <c r="C35452" s="90"/>
    </row>
    <row r="35453">
      <c r="A35453" s="101"/>
      <c r="B35453" s="90"/>
      <c r="C35453" s="90"/>
    </row>
    <row r="35454">
      <c r="A35454" s="101"/>
      <c r="B35454" s="90"/>
      <c r="C35454" s="90"/>
    </row>
    <row r="35455">
      <c r="A35455" s="101"/>
      <c r="B35455" s="90"/>
      <c r="C35455" s="90"/>
    </row>
    <row r="35456">
      <c r="A35456" s="101"/>
      <c r="B35456" s="90"/>
      <c r="C35456" s="90"/>
    </row>
    <row r="35457">
      <c r="A35457" s="101"/>
      <c r="B35457" s="90"/>
      <c r="C35457" s="90"/>
    </row>
    <row r="35458">
      <c r="A35458" s="101"/>
      <c r="B35458" s="90"/>
      <c r="C35458" s="90"/>
    </row>
    <row r="35459">
      <c r="A35459" s="101"/>
      <c r="B35459" s="90"/>
      <c r="C35459" s="90"/>
    </row>
    <row r="35460">
      <c r="A35460" s="101"/>
      <c r="B35460" s="90"/>
      <c r="C35460" s="90"/>
    </row>
    <row r="35461">
      <c r="A35461" s="101"/>
      <c r="B35461" s="90"/>
      <c r="C35461" s="90"/>
    </row>
    <row r="35462">
      <c r="A35462" s="101"/>
      <c r="B35462" s="90"/>
      <c r="C35462" s="90"/>
    </row>
    <row r="35463">
      <c r="A35463" s="101"/>
      <c r="B35463" s="90"/>
      <c r="C35463" s="90"/>
    </row>
    <row r="35464">
      <c r="A35464" s="101"/>
      <c r="B35464" s="90"/>
      <c r="C35464" s="90"/>
    </row>
    <row r="35465">
      <c r="A35465" s="101"/>
      <c r="B35465" s="90"/>
      <c r="C35465" s="90"/>
    </row>
    <row r="35466">
      <c r="A35466" s="101"/>
      <c r="B35466" s="90"/>
      <c r="C35466" s="90"/>
    </row>
    <row r="35467">
      <c r="A35467" s="101"/>
      <c r="B35467" s="90"/>
      <c r="C35467" s="90"/>
    </row>
    <row r="35468">
      <c r="A35468" s="101"/>
      <c r="B35468" s="90"/>
      <c r="C35468" s="90"/>
    </row>
    <row r="35469">
      <c r="A35469" s="101"/>
      <c r="B35469" s="90"/>
      <c r="C35469" s="90"/>
    </row>
    <row r="35470">
      <c r="A35470" s="101"/>
      <c r="B35470" s="90"/>
      <c r="C35470" s="90"/>
    </row>
    <row r="35471">
      <c r="A35471" s="101"/>
      <c r="B35471" s="90"/>
      <c r="C35471" s="90"/>
    </row>
    <row r="35472">
      <c r="A35472" s="101"/>
      <c r="B35472" s="90"/>
      <c r="C35472" s="90"/>
    </row>
    <row r="35473">
      <c r="A35473" s="101"/>
      <c r="B35473" s="90"/>
      <c r="C35473" s="90"/>
    </row>
    <row r="35474">
      <c r="A35474" s="101"/>
      <c r="B35474" s="90"/>
      <c r="C35474" s="90"/>
    </row>
    <row r="35475">
      <c r="A35475" s="101"/>
      <c r="B35475" s="90"/>
      <c r="C35475" s="90"/>
    </row>
    <row r="35476">
      <c r="A35476" s="101"/>
      <c r="B35476" s="90"/>
      <c r="C35476" s="90"/>
    </row>
    <row r="35477">
      <c r="A35477" s="101"/>
      <c r="B35477" s="90"/>
      <c r="C35477" s="90"/>
    </row>
    <row r="35478">
      <c r="A35478" s="101"/>
      <c r="B35478" s="90"/>
      <c r="C35478" s="90"/>
    </row>
    <row r="35479">
      <c r="A35479" s="101"/>
      <c r="B35479" s="90"/>
      <c r="C35479" s="90"/>
    </row>
    <row r="35480">
      <c r="A35480" s="101"/>
      <c r="B35480" s="90"/>
      <c r="C35480" s="90"/>
    </row>
    <row r="35481">
      <c r="A35481" s="101"/>
      <c r="B35481" s="90"/>
      <c r="C35481" s="90"/>
    </row>
    <row r="35482">
      <c r="A35482" s="101"/>
      <c r="B35482" s="90"/>
      <c r="C35482" s="90"/>
    </row>
    <row r="35483">
      <c r="A35483" s="101"/>
      <c r="B35483" s="90"/>
      <c r="C35483" s="90"/>
    </row>
    <row r="35484">
      <c r="A35484" s="101"/>
      <c r="B35484" s="90"/>
      <c r="C35484" s="90"/>
    </row>
    <row r="35485">
      <c r="A35485" s="101"/>
      <c r="B35485" s="90"/>
      <c r="C35485" s="90"/>
    </row>
    <row r="35486">
      <c r="A35486" s="101"/>
      <c r="B35486" s="90"/>
      <c r="C35486" s="90"/>
    </row>
    <row r="35487">
      <c r="A35487" s="101"/>
      <c r="B35487" s="90"/>
      <c r="C35487" s="90"/>
    </row>
    <row r="35488">
      <c r="A35488" s="101"/>
      <c r="B35488" s="90"/>
      <c r="C35488" s="90"/>
    </row>
    <row r="35489">
      <c r="A35489" s="101"/>
      <c r="B35489" s="90"/>
      <c r="C35489" s="90"/>
    </row>
    <row r="35490">
      <c r="A35490" s="101"/>
      <c r="B35490" s="90"/>
      <c r="C35490" s="90"/>
    </row>
    <row r="35491">
      <c r="A35491" s="101"/>
      <c r="B35491" s="90"/>
      <c r="C35491" s="90"/>
    </row>
    <row r="35492">
      <c r="A35492" s="101"/>
      <c r="B35492" s="90"/>
      <c r="C35492" s="90"/>
    </row>
    <row r="35493">
      <c r="A35493" s="101"/>
      <c r="B35493" s="90"/>
      <c r="C35493" s="90"/>
    </row>
    <row r="35494">
      <c r="A35494" s="101"/>
      <c r="B35494" s="90"/>
      <c r="C35494" s="90"/>
    </row>
    <row r="35495">
      <c r="A35495" s="101"/>
      <c r="B35495" s="90"/>
      <c r="C35495" s="90"/>
    </row>
    <row r="35496">
      <c r="A35496" s="101"/>
      <c r="B35496" s="90"/>
      <c r="C35496" s="90"/>
    </row>
    <row r="35497">
      <c r="A35497" s="101"/>
      <c r="B35497" s="90"/>
      <c r="C35497" s="90"/>
    </row>
    <row r="35498">
      <c r="A35498" s="101"/>
      <c r="B35498" s="90"/>
      <c r="C35498" s="90"/>
    </row>
    <row r="35499">
      <c r="A35499" s="101"/>
      <c r="B35499" s="90"/>
      <c r="C35499" s="90"/>
    </row>
    <row r="35500">
      <c r="A35500" s="101"/>
      <c r="B35500" s="90"/>
      <c r="C35500" s="90"/>
    </row>
    <row r="35501">
      <c r="A35501" s="101"/>
      <c r="B35501" s="90"/>
      <c r="C35501" s="90"/>
    </row>
    <row r="35502">
      <c r="A35502" s="101"/>
      <c r="B35502" s="90"/>
      <c r="C35502" s="90"/>
    </row>
    <row r="35503">
      <c r="A35503" s="101"/>
      <c r="B35503" s="90"/>
      <c r="C35503" s="90"/>
    </row>
    <row r="35504">
      <c r="A35504" s="101"/>
      <c r="B35504" s="90"/>
      <c r="C35504" s="90"/>
    </row>
    <row r="35505">
      <c r="A35505" s="101"/>
      <c r="B35505" s="90"/>
      <c r="C35505" s="90"/>
    </row>
    <row r="35506">
      <c r="A35506" s="101"/>
      <c r="B35506" s="90"/>
      <c r="C35506" s="90"/>
    </row>
    <row r="35507">
      <c r="A35507" s="101"/>
      <c r="B35507" s="90"/>
      <c r="C35507" s="90"/>
    </row>
    <row r="35508">
      <c r="A35508" s="101"/>
      <c r="B35508" s="90"/>
      <c r="C35508" s="90"/>
    </row>
    <row r="35509">
      <c r="A35509" s="101"/>
      <c r="B35509" s="90"/>
      <c r="C35509" s="90"/>
    </row>
    <row r="35510">
      <c r="A35510" s="101"/>
      <c r="B35510" s="90"/>
      <c r="C35510" s="90"/>
    </row>
    <row r="35511">
      <c r="A35511" s="101"/>
      <c r="B35511" s="90"/>
      <c r="C35511" s="90"/>
    </row>
    <row r="35512">
      <c r="A35512" s="101"/>
      <c r="B35512" s="90"/>
      <c r="C35512" s="90"/>
    </row>
    <row r="35513">
      <c r="A35513" s="101"/>
      <c r="B35513" s="90"/>
      <c r="C35513" s="90"/>
    </row>
    <row r="35514">
      <c r="A35514" s="101"/>
      <c r="B35514" s="90"/>
      <c r="C35514" s="90"/>
    </row>
    <row r="35515">
      <c r="A35515" s="101"/>
      <c r="B35515" s="90"/>
      <c r="C35515" s="90"/>
    </row>
    <row r="35516">
      <c r="A35516" s="101"/>
      <c r="B35516" s="90"/>
      <c r="C35516" s="90"/>
    </row>
    <row r="35517">
      <c r="A35517" s="101"/>
      <c r="B35517" s="90"/>
      <c r="C35517" s="90"/>
    </row>
    <row r="35518">
      <c r="A35518" s="101"/>
      <c r="B35518" s="90"/>
      <c r="C35518" s="90"/>
    </row>
    <row r="35519">
      <c r="A35519" s="101"/>
      <c r="B35519" s="90"/>
      <c r="C35519" s="90"/>
    </row>
    <row r="35520">
      <c r="A35520" s="101"/>
      <c r="B35520" s="90"/>
      <c r="C35520" s="90"/>
    </row>
    <row r="35521">
      <c r="A35521" s="101"/>
      <c r="B35521" s="90"/>
      <c r="C35521" s="90"/>
    </row>
    <row r="35522">
      <c r="A35522" s="101"/>
      <c r="B35522" s="90"/>
      <c r="C35522" s="90"/>
    </row>
    <row r="35523">
      <c r="A35523" s="101"/>
      <c r="B35523" s="90"/>
      <c r="C35523" s="90"/>
    </row>
    <row r="35524">
      <c r="A35524" s="101"/>
      <c r="B35524" s="90"/>
      <c r="C35524" s="90"/>
    </row>
    <row r="35525">
      <c r="A35525" s="101"/>
      <c r="B35525" s="90"/>
      <c r="C35525" s="90"/>
    </row>
    <row r="35526">
      <c r="A35526" s="101"/>
      <c r="B35526" s="90"/>
      <c r="C35526" s="90"/>
    </row>
    <row r="35527">
      <c r="A35527" s="101"/>
      <c r="B35527" s="90"/>
      <c r="C35527" s="90"/>
    </row>
    <row r="35528">
      <c r="A35528" s="101"/>
      <c r="B35528" s="90"/>
      <c r="C35528" s="90"/>
    </row>
    <row r="35529">
      <c r="A35529" s="101"/>
      <c r="B35529" s="90"/>
      <c r="C35529" s="90"/>
    </row>
    <row r="35530">
      <c r="A35530" s="101"/>
      <c r="B35530" s="90"/>
      <c r="C35530" s="90"/>
    </row>
    <row r="35531">
      <c r="A35531" s="101"/>
      <c r="B35531" s="90"/>
      <c r="C35531" s="90"/>
    </row>
    <row r="35532">
      <c r="A35532" s="101"/>
      <c r="B35532" s="90"/>
      <c r="C35532" s="90"/>
    </row>
    <row r="35533">
      <c r="A35533" s="101"/>
      <c r="B35533" s="90"/>
      <c r="C35533" s="90"/>
    </row>
    <row r="35534">
      <c r="A35534" s="101"/>
      <c r="B35534" s="90"/>
      <c r="C35534" s="90"/>
    </row>
    <row r="35535">
      <c r="A35535" s="101"/>
      <c r="B35535" s="90"/>
      <c r="C35535" s="90"/>
    </row>
    <row r="35536">
      <c r="A35536" s="101"/>
      <c r="B35536" s="90"/>
      <c r="C35536" s="90"/>
    </row>
    <row r="35537">
      <c r="A35537" s="101"/>
      <c r="B35537" s="90"/>
      <c r="C35537" s="90"/>
    </row>
    <row r="35538">
      <c r="A35538" s="101"/>
      <c r="B35538" s="90"/>
      <c r="C35538" s="90"/>
    </row>
    <row r="35539">
      <c r="A35539" s="101"/>
      <c r="B35539" s="90"/>
      <c r="C35539" s="90"/>
    </row>
    <row r="35540">
      <c r="A35540" s="101"/>
      <c r="B35540" s="90"/>
      <c r="C35540" s="90"/>
    </row>
    <row r="35541">
      <c r="A35541" s="101"/>
      <c r="B35541" s="90"/>
      <c r="C35541" s="90"/>
    </row>
    <row r="35542">
      <c r="A35542" s="101"/>
      <c r="B35542" s="90"/>
      <c r="C35542" s="90"/>
    </row>
    <row r="35543">
      <c r="A35543" s="101"/>
      <c r="B35543" s="90"/>
      <c r="C35543" s="90"/>
    </row>
    <row r="35544">
      <c r="A35544" s="101"/>
      <c r="B35544" s="90"/>
      <c r="C35544" s="90"/>
    </row>
    <row r="35545">
      <c r="A35545" s="101"/>
      <c r="B35545" s="90"/>
      <c r="C35545" s="90"/>
    </row>
    <row r="35546">
      <c r="A35546" s="101"/>
      <c r="B35546" s="90"/>
      <c r="C35546" s="90"/>
    </row>
    <row r="35547">
      <c r="A35547" s="101"/>
      <c r="B35547" s="90"/>
      <c r="C35547" s="90"/>
    </row>
    <row r="35548">
      <c r="A35548" s="101"/>
      <c r="B35548" s="90"/>
      <c r="C35548" s="90"/>
    </row>
    <row r="35549">
      <c r="A35549" s="101"/>
      <c r="B35549" s="90"/>
      <c r="C35549" s="90"/>
    </row>
    <row r="35550">
      <c r="A35550" s="101"/>
      <c r="B35550" s="90"/>
      <c r="C35550" s="90"/>
    </row>
    <row r="35551">
      <c r="A35551" s="101"/>
      <c r="B35551" s="90"/>
      <c r="C35551" s="90"/>
    </row>
    <row r="35552">
      <c r="A35552" s="101"/>
      <c r="B35552" s="90"/>
      <c r="C35552" s="90"/>
    </row>
    <row r="35553">
      <c r="A35553" s="101"/>
      <c r="B35553" s="90"/>
      <c r="C35553" s="90"/>
    </row>
    <row r="35554">
      <c r="A35554" s="101"/>
      <c r="B35554" s="90"/>
      <c r="C35554" s="90"/>
    </row>
    <row r="35555">
      <c r="A35555" s="101"/>
      <c r="B35555" s="90"/>
      <c r="C35555" s="90"/>
    </row>
    <row r="35556">
      <c r="A35556" s="101"/>
      <c r="B35556" s="90"/>
      <c r="C35556" s="90"/>
    </row>
    <row r="35557">
      <c r="A35557" s="101"/>
      <c r="B35557" s="90"/>
      <c r="C35557" s="90"/>
    </row>
    <row r="35558">
      <c r="A35558" s="101"/>
      <c r="B35558" s="90"/>
      <c r="C35558" s="90"/>
    </row>
    <row r="35559">
      <c r="A35559" s="101"/>
      <c r="B35559" s="90"/>
      <c r="C35559" s="90"/>
    </row>
    <row r="35560">
      <c r="A35560" s="101"/>
      <c r="B35560" s="90"/>
      <c r="C35560" s="90"/>
    </row>
    <row r="35561">
      <c r="A35561" s="101"/>
      <c r="B35561" s="90"/>
      <c r="C35561" s="90"/>
    </row>
    <row r="35562">
      <c r="A35562" s="101"/>
      <c r="B35562" s="90"/>
      <c r="C35562" s="90"/>
    </row>
    <row r="35563">
      <c r="A35563" s="101"/>
      <c r="B35563" s="90"/>
      <c r="C35563" s="90"/>
    </row>
    <row r="35564">
      <c r="A35564" s="101"/>
      <c r="B35564" s="90"/>
      <c r="C35564" s="90"/>
    </row>
    <row r="35565">
      <c r="A35565" s="101"/>
      <c r="B35565" s="90"/>
      <c r="C35565" s="90"/>
    </row>
    <row r="35566">
      <c r="A35566" s="101"/>
      <c r="B35566" s="90"/>
      <c r="C35566" s="90"/>
    </row>
    <row r="35567">
      <c r="A35567" s="101"/>
      <c r="B35567" s="90"/>
      <c r="C35567" s="90"/>
    </row>
    <row r="35568">
      <c r="A35568" s="101"/>
      <c r="B35568" s="90"/>
      <c r="C35568" s="90"/>
    </row>
    <row r="35569">
      <c r="A35569" s="101"/>
      <c r="B35569" s="90"/>
      <c r="C35569" s="90"/>
    </row>
    <row r="35570">
      <c r="A35570" s="101"/>
      <c r="B35570" s="90"/>
      <c r="C35570" s="90"/>
    </row>
    <row r="35571">
      <c r="A35571" s="101"/>
      <c r="B35571" s="90"/>
      <c r="C35571" s="90"/>
    </row>
    <row r="35572">
      <c r="A35572" s="101"/>
      <c r="B35572" s="90"/>
      <c r="C35572" s="90"/>
    </row>
    <row r="35573">
      <c r="A35573" s="101"/>
      <c r="B35573" s="90"/>
      <c r="C35573" s="90"/>
    </row>
    <row r="35574">
      <c r="A35574" s="101"/>
      <c r="B35574" s="90"/>
      <c r="C35574" s="90"/>
    </row>
    <row r="35575">
      <c r="A35575" s="101"/>
      <c r="B35575" s="90"/>
      <c r="C35575" s="90"/>
    </row>
    <row r="35576">
      <c r="A35576" s="101"/>
      <c r="B35576" s="90"/>
      <c r="C35576" s="90"/>
    </row>
    <row r="35577">
      <c r="A35577" s="101"/>
      <c r="B35577" s="90"/>
      <c r="C35577" s="90"/>
    </row>
    <row r="35578">
      <c r="A35578" s="101"/>
      <c r="B35578" s="90"/>
      <c r="C35578" s="90"/>
    </row>
    <row r="35579">
      <c r="A35579" s="101"/>
      <c r="B35579" s="90"/>
      <c r="C35579" s="90"/>
    </row>
    <row r="35580">
      <c r="A35580" s="101"/>
      <c r="B35580" s="90"/>
      <c r="C35580" s="90"/>
    </row>
    <row r="35581">
      <c r="A35581" s="101"/>
      <c r="B35581" s="90"/>
      <c r="C35581" s="90"/>
    </row>
    <row r="35582">
      <c r="A35582" s="101"/>
      <c r="B35582" s="90"/>
      <c r="C35582" s="90"/>
    </row>
    <row r="35583">
      <c r="A35583" s="101"/>
      <c r="B35583" s="90"/>
      <c r="C35583" s="90"/>
    </row>
    <row r="35584">
      <c r="A35584" s="101"/>
      <c r="B35584" s="90"/>
      <c r="C35584" s="90"/>
    </row>
    <row r="35585">
      <c r="A35585" s="101"/>
      <c r="B35585" s="90"/>
      <c r="C35585" s="90"/>
    </row>
    <row r="35586">
      <c r="A35586" s="101"/>
      <c r="B35586" s="90"/>
      <c r="C35586" s="90"/>
    </row>
    <row r="35587">
      <c r="A35587" s="101"/>
      <c r="B35587" s="90"/>
      <c r="C35587" s="90"/>
    </row>
    <row r="35588">
      <c r="A35588" s="101"/>
      <c r="B35588" s="90"/>
      <c r="C35588" s="90"/>
    </row>
    <row r="35589">
      <c r="A35589" s="101"/>
      <c r="B35589" s="90"/>
      <c r="C35589" s="90"/>
    </row>
    <row r="35590">
      <c r="A35590" s="101"/>
      <c r="B35590" s="90"/>
      <c r="C35590" s="90"/>
    </row>
    <row r="35591">
      <c r="A35591" s="101"/>
      <c r="B35591" s="90"/>
      <c r="C35591" s="90"/>
    </row>
    <row r="35592">
      <c r="A35592" s="101"/>
      <c r="B35592" s="90"/>
      <c r="C35592" s="90"/>
    </row>
    <row r="35593">
      <c r="A35593" s="101"/>
      <c r="B35593" s="90"/>
      <c r="C35593" s="90"/>
    </row>
    <row r="35594">
      <c r="A35594" s="101"/>
      <c r="B35594" s="90"/>
      <c r="C35594" s="90"/>
    </row>
    <row r="35595">
      <c r="A35595" s="101"/>
      <c r="B35595" s="90"/>
      <c r="C35595" s="90"/>
    </row>
    <row r="35596">
      <c r="A35596" s="101"/>
      <c r="B35596" s="90"/>
      <c r="C35596" s="90"/>
    </row>
    <row r="35597">
      <c r="A35597" s="101"/>
      <c r="B35597" s="90"/>
      <c r="C35597" s="90"/>
    </row>
    <row r="35598">
      <c r="A35598" s="101"/>
      <c r="B35598" s="90"/>
      <c r="C35598" s="90"/>
    </row>
    <row r="35599">
      <c r="A35599" s="101"/>
      <c r="B35599" s="90"/>
      <c r="C35599" s="90"/>
    </row>
    <row r="35600">
      <c r="A35600" s="101"/>
      <c r="B35600" s="90"/>
      <c r="C35600" s="90"/>
    </row>
    <row r="35601">
      <c r="A35601" s="101"/>
      <c r="B35601" s="90"/>
      <c r="C35601" s="90"/>
    </row>
    <row r="35602">
      <c r="A35602" s="101"/>
      <c r="B35602" s="90"/>
      <c r="C35602" s="90"/>
    </row>
    <row r="35603">
      <c r="A35603" s="101"/>
      <c r="B35603" s="90"/>
      <c r="C35603" s="90"/>
    </row>
    <row r="35604">
      <c r="A35604" s="101"/>
      <c r="B35604" s="90"/>
      <c r="C35604" s="90"/>
    </row>
    <row r="35605">
      <c r="A35605" s="101"/>
      <c r="B35605" s="90"/>
      <c r="C35605" s="90"/>
    </row>
    <row r="35606">
      <c r="A35606" s="101"/>
      <c r="B35606" s="90"/>
      <c r="C35606" s="90"/>
    </row>
    <row r="35607">
      <c r="A35607" s="101"/>
      <c r="B35607" s="90"/>
      <c r="C35607" s="90"/>
    </row>
    <row r="35608">
      <c r="A35608" s="101"/>
      <c r="B35608" s="90"/>
      <c r="C35608" s="90"/>
    </row>
    <row r="35609">
      <c r="A35609" s="101"/>
      <c r="B35609" s="90"/>
      <c r="C35609" s="90"/>
    </row>
    <row r="35610">
      <c r="A35610" s="101"/>
      <c r="B35610" s="90"/>
      <c r="C35610" s="90"/>
    </row>
    <row r="35611">
      <c r="A35611" s="101"/>
      <c r="B35611" s="90"/>
      <c r="C35611" s="90"/>
    </row>
    <row r="35612">
      <c r="A35612" s="101"/>
      <c r="B35612" s="90"/>
      <c r="C35612" s="90"/>
    </row>
    <row r="35613">
      <c r="A35613" s="101"/>
      <c r="B35613" s="90"/>
      <c r="C35613" s="90"/>
    </row>
    <row r="35614">
      <c r="A35614" s="101"/>
      <c r="B35614" s="90"/>
      <c r="C35614" s="90"/>
    </row>
    <row r="35615">
      <c r="A35615" s="101"/>
      <c r="B35615" s="90"/>
      <c r="C35615" s="90"/>
    </row>
    <row r="35616">
      <c r="A35616" s="101"/>
      <c r="B35616" s="90"/>
      <c r="C35616" s="90"/>
    </row>
    <row r="35617">
      <c r="A35617" s="101"/>
      <c r="B35617" s="90"/>
      <c r="C35617" s="90"/>
    </row>
    <row r="35618">
      <c r="A35618" s="101"/>
      <c r="B35618" s="90"/>
      <c r="C35618" s="90"/>
    </row>
    <row r="35619">
      <c r="A35619" s="101"/>
      <c r="B35619" s="90"/>
      <c r="C35619" s="90"/>
    </row>
    <row r="35620">
      <c r="A35620" s="101"/>
      <c r="B35620" s="90"/>
      <c r="C35620" s="90"/>
    </row>
    <row r="35621">
      <c r="A35621" s="101"/>
      <c r="B35621" s="90"/>
      <c r="C35621" s="90"/>
    </row>
    <row r="35622">
      <c r="A35622" s="101"/>
      <c r="B35622" s="90"/>
      <c r="C35622" s="90"/>
    </row>
    <row r="35623">
      <c r="A35623" s="101"/>
      <c r="B35623" s="90"/>
      <c r="C35623" s="90"/>
    </row>
    <row r="35624">
      <c r="A35624" s="101"/>
      <c r="B35624" s="90"/>
      <c r="C35624" s="90"/>
    </row>
    <row r="35625">
      <c r="A35625" s="101"/>
      <c r="B35625" s="90"/>
      <c r="C35625" s="90"/>
    </row>
    <row r="35626">
      <c r="A35626" s="101"/>
      <c r="B35626" s="90"/>
      <c r="C35626" s="90"/>
    </row>
    <row r="35627">
      <c r="A35627" s="101"/>
      <c r="B35627" s="90"/>
      <c r="C35627" s="90"/>
    </row>
    <row r="35628">
      <c r="A35628" s="101"/>
      <c r="B35628" s="90"/>
      <c r="C35628" s="90"/>
    </row>
    <row r="35629">
      <c r="A35629" s="101"/>
      <c r="B35629" s="90"/>
      <c r="C35629" s="90"/>
    </row>
    <row r="35630">
      <c r="A35630" s="101"/>
      <c r="B35630" s="90"/>
      <c r="C35630" s="90"/>
    </row>
    <row r="35631">
      <c r="A35631" s="101"/>
      <c r="B35631" s="90"/>
      <c r="C35631" s="90"/>
    </row>
    <row r="35632">
      <c r="A35632" s="101"/>
      <c r="B35632" s="90"/>
      <c r="C35632" s="90"/>
    </row>
    <row r="35633">
      <c r="A35633" s="101"/>
      <c r="B35633" s="90"/>
      <c r="C35633" s="90"/>
    </row>
    <row r="35634">
      <c r="A35634" s="101"/>
      <c r="B35634" s="90"/>
      <c r="C35634" s="90"/>
    </row>
    <row r="35635">
      <c r="A35635" s="101"/>
      <c r="B35635" s="90"/>
      <c r="C35635" s="90"/>
    </row>
    <row r="35636">
      <c r="A35636" s="101"/>
      <c r="B35636" s="90"/>
      <c r="C35636" s="90"/>
    </row>
    <row r="35637">
      <c r="A35637" s="101"/>
      <c r="B35637" s="90"/>
      <c r="C35637" s="90"/>
    </row>
    <row r="35638">
      <c r="A35638" s="101"/>
      <c r="B35638" s="90"/>
      <c r="C35638" s="90"/>
    </row>
    <row r="35639">
      <c r="A35639" s="101"/>
      <c r="B35639" s="90"/>
      <c r="C35639" s="90"/>
    </row>
    <row r="35640">
      <c r="A35640" s="101"/>
      <c r="B35640" s="90"/>
      <c r="C35640" s="90"/>
    </row>
    <row r="35641">
      <c r="A35641" s="101"/>
      <c r="B35641" s="90"/>
      <c r="C35641" s="90"/>
    </row>
    <row r="35642">
      <c r="A35642" s="101"/>
      <c r="B35642" s="90"/>
      <c r="C35642" s="90"/>
    </row>
    <row r="35643">
      <c r="A35643" s="101"/>
      <c r="B35643" s="90"/>
      <c r="C35643" s="90"/>
    </row>
    <row r="35644">
      <c r="A35644" s="101"/>
      <c r="B35644" s="90"/>
      <c r="C35644" s="90"/>
    </row>
    <row r="35645">
      <c r="A35645" s="101"/>
      <c r="B35645" s="90"/>
      <c r="C35645" s="90"/>
    </row>
    <row r="35646">
      <c r="A35646" s="101"/>
      <c r="B35646" s="90"/>
      <c r="C35646" s="90"/>
    </row>
    <row r="35647">
      <c r="A35647" s="101"/>
      <c r="B35647" s="90"/>
      <c r="C35647" s="90"/>
    </row>
    <row r="35648">
      <c r="A35648" s="101"/>
      <c r="B35648" s="90"/>
      <c r="C35648" s="90"/>
    </row>
    <row r="35649">
      <c r="A35649" s="101"/>
      <c r="B35649" s="90"/>
      <c r="C35649" s="90"/>
    </row>
    <row r="35650">
      <c r="A35650" s="101"/>
      <c r="B35650" s="90"/>
      <c r="C35650" s="90"/>
    </row>
    <row r="35651">
      <c r="A35651" s="101"/>
      <c r="B35651" s="90"/>
      <c r="C35651" s="90"/>
    </row>
    <row r="35652">
      <c r="A35652" s="101"/>
      <c r="B35652" s="90"/>
      <c r="C35652" s="90"/>
    </row>
    <row r="35653">
      <c r="A35653" s="101"/>
      <c r="B35653" s="90"/>
      <c r="C35653" s="90"/>
    </row>
    <row r="35654">
      <c r="A35654" s="101"/>
      <c r="B35654" s="90"/>
      <c r="C35654" s="90"/>
    </row>
    <row r="35655">
      <c r="A35655" s="101"/>
      <c r="B35655" s="90"/>
      <c r="C35655" s="90"/>
    </row>
    <row r="35656">
      <c r="A35656" s="101"/>
      <c r="B35656" s="90"/>
      <c r="C35656" s="90"/>
    </row>
    <row r="35657">
      <c r="A35657" s="101"/>
      <c r="B35657" s="90"/>
      <c r="C35657" s="90"/>
    </row>
    <row r="35658">
      <c r="A35658" s="101"/>
      <c r="B35658" s="90"/>
      <c r="C35658" s="90"/>
    </row>
    <row r="35659">
      <c r="A35659" s="101"/>
      <c r="B35659" s="90"/>
      <c r="C35659" s="90"/>
    </row>
    <row r="35660">
      <c r="A35660" s="101"/>
      <c r="B35660" s="90"/>
      <c r="C35660" s="90"/>
    </row>
    <row r="35661">
      <c r="A35661" s="101"/>
      <c r="B35661" s="90"/>
      <c r="C35661" s="90"/>
    </row>
    <row r="35662">
      <c r="A35662" s="101"/>
      <c r="B35662" s="90"/>
      <c r="C35662" s="90"/>
    </row>
    <row r="35663">
      <c r="A35663" s="101"/>
      <c r="B35663" s="90"/>
      <c r="C35663" s="90"/>
    </row>
    <row r="35664">
      <c r="A35664" s="101"/>
      <c r="B35664" s="90"/>
      <c r="C35664" s="90"/>
    </row>
    <row r="35665">
      <c r="A35665" s="101"/>
      <c r="B35665" s="90"/>
      <c r="C35665" s="90"/>
    </row>
    <row r="35666">
      <c r="A35666" s="101"/>
      <c r="B35666" s="90"/>
      <c r="C35666" s="90"/>
    </row>
    <row r="35667">
      <c r="A35667" s="101"/>
      <c r="B35667" s="90"/>
      <c r="C35667" s="90"/>
    </row>
    <row r="35668">
      <c r="A35668" s="101"/>
      <c r="B35668" s="90"/>
      <c r="C35668" s="90"/>
    </row>
    <row r="35669">
      <c r="A35669" s="101"/>
      <c r="B35669" s="90"/>
      <c r="C35669" s="90"/>
    </row>
    <row r="35670">
      <c r="A35670" s="101"/>
      <c r="B35670" s="90"/>
      <c r="C35670" s="90"/>
    </row>
    <row r="35671">
      <c r="A35671" s="101"/>
      <c r="B35671" s="90"/>
      <c r="C35671" s="90"/>
    </row>
    <row r="35672">
      <c r="A35672" s="101"/>
      <c r="B35672" s="90"/>
      <c r="C35672" s="90"/>
    </row>
    <row r="35673">
      <c r="A35673" s="101"/>
      <c r="B35673" s="90"/>
      <c r="C35673" s="90"/>
    </row>
    <row r="35674">
      <c r="A35674" s="101"/>
      <c r="B35674" s="90"/>
      <c r="C35674" s="90"/>
    </row>
    <row r="35675">
      <c r="A35675" s="101"/>
      <c r="B35675" s="90"/>
      <c r="C35675" s="90"/>
    </row>
    <row r="35676">
      <c r="A35676" s="101"/>
      <c r="B35676" s="90"/>
      <c r="C35676" s="90"/>
    </row>
    <row r="35677">
      <c r="A35677" s="101"/>
      <c r="B35677" s="90"/>
      <c r="C35677" s="90"/>
    </row>
    <row r="35678">
      <c r="A35678" s="101"/>
      <c r="B35678" s="90"/>
      <c r="C35678" s="90"/>
    </row>
    <row r="35679">
      <c r="A35679" s="101"/>
      <c r="B35679" s="90"/>
      <c r="C35679" s="90"/>
    </row>
    <row r="35680">
      <c r="A35680" s="101"/>
      <c r="B35680" s="90"/>
      <c r="C35680" s="90"/>
    </row>
    <row r="35681">
      <c r="A35681" s="101"/>
      <c r="B35681" s="90"/>
      <c r="C35681" s="90"/>
    </row>
    <row r="35682">
      <c r="A35682" s="101"/>
      <c r="B35682" s="90"/>
      <c r="C35682" s="90"/>
    </row>
    <row r="35683">
      <c r="A35683" s="101"/>
      <c r="B35683" s="90"/>
      <c r="C35683" s="90"/>
    </row>
    <row r="35684">
      <c r="A35684" s="101"/>
      <c r="B35684" s="90"/>
      <c r="C35684" s="90"/>
    </row>
    <row r="35685">
      <c r="A35685" s="101"/>
      <c r="B35685" s="90"/>
      <c r="C35685" s="90"/>
    </row>
    <row r="35686">
      <c r="A35686" s="101"/>
      <c r="B35686" s="90"/>
      <c r="C35686" s="90"/>
    </row>
    <row r="35687">
      <c r="A35687" s="101"/>
      <c r="B35687" s="90"/>
      <c r="C35687" s="90"/>
    </row>
    <row r="35688">
      <c r="A35688" s="101"/>
      <c r="B35688" s="90"/>
      <c r="C35688" s="90"/>
    </row>
    <row r="35689">
      <c r="A35689" s="101"/>
      <c r="B35689" s="90"/>
      <c r="C35689" s="90"/>
    </row>
    <row r="35690">
      <c r="A35690" s="101"/>
      <c r="B35690" s="90"/>
      <c r="C35690" s="90"/>
    </row>
    <row r="35691">
      <c r="A35691" s="101"/>
      <c r="B35691" s="90"/>
      <c r="C35691" s="90"/>
    </row>
    <row r="35692">
      <c r="A35692" s="101"/>
      <c r="B35692" s="90"/>
      <c r="C35692" s="90"/>
    </row>
    <row r="35693">
      <c r="A35693" s="101"/>
      <c r="B35693" s="90"/>
      <c r="C35693" s="90"/>
    </row>
    <row r="35694">
      <c r="A35694" s="101"/>
      <c r="B35694" s="90"/>
      <c r="C35694" s="90"/>
    </row>
    <row r="35695">
      <c r="A35695" s="101"/>
      <c r="B35695" s="90"/>
      <c r="C35695" s="90"/>
    </row>
    <row r="35696">
      <c r="A35696" s="101"/>
      <c r="B35696" s="90"/>
      <c r="C35696" s="90"/>
    </row>
    <row r="35697">
      <c r="A35697" s="101"/>
      <c r="B35697" s="90"/>
      <c r="C35697" s="90"/>
    </row>
    <row r="35698">
      <c r="A35698" s="101"/>
      <c r="B35698" s="90"/>
      <c r="C35698" s="90"/>
    </row>
    <row r="35699">
      <c r="A35699" s="101"/>
      <c r="B35699" s="90"/>
      <c r="C35699" s="90"/>
    </row>
    <row r="35700">
      <c r="A35700" s="101"/>
      <c r="B35700" s="90"/>
      <c r="C35700" s="90"/>
    </row>
    <row r="35701">
      <c r="A35701" s="101"/>
      <c r="B35701" s="90"/>
      <c r="C35701" s="90"/>
    </row>
    <row r="35702">
      <c r="A35702" s="101"/>
      <c r="B35702" s="90"/>
      <c r="C35702" s="90"/>
    </row>
    <row r="35703">
      <c r="A35703" s="101"/>
      <c r="B35703" s="90"/>
      <c r="C35703" s="90"/>
    </row>
    <row r="35704">
      <c r="A35704" s="101"/>
      <c r="B35704" s="90"/>
      <c r="C35704" s="90"/>
    </row>
    <row r="35705">
      <c r="A35705" s="101"/>
      <c r="B35705" s="90"/>
      <c r="C35705" s="90"/>
    </row>
    <row r="35706">
      <c r="A35706" s="101"/>
      <c r="B35706" s="90"/>
      <c r="C35706" s="90"/>
    </row>
    <row r="35707">
      <c r="A35707" s="101"/>
      <c r="B35707" s="90"/>
      <c r="C35707" s="90"/>
    </row>
    <row r="35708">
      <c r="A35708" s="101"/>
      <c r="B35708" s="90"/>
      <c r="C35708" s="90"/>
    </row>
    <row r="35709">
      <c r="A35709" s="101"/>
      <c r="B35709" s="90"/>
      <c r="C35709" s="90"/>
    </row>
    <row r="35710">
      <c r="A35710" s="101"/>
      <c r="B35710" s="90"/>
      <c r="C35710" s="90"/>
    </row>
    <row r="35711">
      <c r="A35711" s="101"/>
      <c r="B35711" s="90"/>
      <c r="C35711" s="90"/>
    </row>
    <row r="35712">
      <c r="A35712" s="101"/>
      <c r="B35712" s="90"/>
      <c r="C35712" s="90"/>
    </row>
    <row r="35713">
      <c r="A35713" s="101"/>
      <c r="B35713" s="90"/>
      <c r="C35713" s="90"/>
    </row>
    <row r="35714">
      <c r="A35714" s="101"/>
      <c r="B35714" s="90"/>
      <c r="C35714" s="90"/>
    </row>
    <row r="35715">
      <c r="A35715" s="101"/>
      <c r="B35715" s="90"/>
      <c r="C35715" s="90"/>
    </row>
    <row r="35716">
      <c r="A35716" s="101"/>
      <c r="B35716" s="90"/>
      <c r="C35716" s="90"/>
    </row>
    <row r="35717">
      <c r="A35717" s="101"/>
      <c r="B35717" s="90"/>
      <c r="C35717" s="90"/>
    </row>
    <row r="35718">
      <c r="A35718" s="101"/>
      <c r="B35718" s="90"/>
      <c r="C35718" s="90"/>
    </row>
    <row r="35719">
      <c r="A35719" s="101"/>
      <c r="B35719" s="90"/>
      <c r="C35719" s="90"/>
    </row>
    <row r="35720">
      <c r="A35720" s="101"/>
      <c r="B35720" s="90"/>
      <c r="C35720" s="90"/>
    </row>
    <row r="35721">
      <c r="A35721" s="101"/>
      <c r="B35721" s="90"/>
      <c r="C35721" s="90"/>
    </row>
    <row r="35722">
      <c r="A35722" s="101"/>
      <c r="B35722" s="90"/>
      <c r="C35722" s="90"/>
    </row>
    <row r="35723">
      <c r="A35723" s="101"/>
      <c r="B35723" s="90"/>
      <c r="C35723" s="90"/>
    </row>
    <row r="35724">
      <c r="A35724" s="101"/>
      <c r="B35724" s="90"/>
      <c r="C35724" s="90"/>
    </row>
    <row r="35725">
      <c r="A35725" s="101"/>
      <c r="B35725" s="90"/>
      <c r="C35725" s="90"/>
    </row>
    <row r="35726">
      <c r="A35726" s="101"/>
      <c r="B35726" s="90"/>
      <c r="C35726" s="90"/>
    </row>
    <row r="35727">
      <c r="A35727" s="101"/>
      <c r="B35727" s="90"/>
      <c r="C35727" s="90"/>
    </row>
    <row r="35728">
      <c r="A35728" s="101"/>
      <c r="B35728" s="90"/>
      <c r="C35728" s="90"/>
    </row>
    <row r="35729">
      <c r="A35729" s="101"/>
      <c r="B35729" s="90"/>
      <c r="C35729" s="90"/>
    </row>
    <row r="35730">
      <c r="A35730" s="101"/>
      <c r="B35730" s="90"/>
      <c r="C35730" s="90"/>
    </row>
    <row r="35731">
      <c r="A35731" s="101"/>
      <c r="B35731" s="90"/>
      <c r="C35731" s="90"/>
    </row>
    <row r="35732">
      <c r="A35732" s="101"/>
      <c r="B35732" s="90"/>
      <c r="C35732" s="90"/>
    </row>
    <row r="35733">
      <c r="A35733" s="101"/>
      <c r="B35733" s="90"/>
      <c r="C35733" s="90"/>
    </row>
    <row r="35734">
      <c r="A35734" s="101"/>
      <c r="B35734" s="90"/>
      <c r="C35734" s="90"/>
    </row>
    <row r="35735">
      <c r="A35735" s="101"/>
      <c r="B35735" s="90"/>
      <c r="C35735" s="90"/>
    </row>
    <row r="35736">
      <c r="A35736" s="101"/>
      <c r="B35736" s="90"/>
      <c r="C35736" s="90"/>
    </row>
    <row r="35737">
      <c r="A35737" s="101"/>
      <c r="B35737" s="90"/>
      <c r="C35737" s="90"/>
    </row>
    <row r="35738">
      <c r="A35738" s="101"/>
      <c r="B35738" s="90"/>
      <c r="C35738" s="90"/>
    </row>
    <row r="35739">
      <c r="A35739" s="101"/>
      <c r="B35739" s="90"/>
      <c r="C35739" s="90"/>
    </row>
    <row r="35740">
      <c r="A35740" s="101"/>
      <c r="B35740" s="90"/>
      <c r="C35740" s="90"/>
    </row>
    <row r="35741">
      <c r="A35741" s="101"/>
      <c r="B35741" s="90"/>
      <c r="C35741" s="90"/>
    </row>
    <row r="35742">
      <c r="A35742" s="101"/>
      <c r="B35742" s="90"/>
      <c r="C35742" s="90"/>
    </row>
    <row r="35743">
      <c r="A35743" s="101"/>
      <c r="B35743" s="90"/>
      <c r="C35743" s="90"/>
    </row>
    <row r="35744">
      <c r="A35744" s="101"/>
      <c r="B35744" s="90"/>
      <c r="C35744" s="90"/>
    </row>
    <row r="35745">
      <c r="A35745" s="101"/>
      <c r="B35745" s="90"/>
      <c r="C35745" s="90"/>
    </row>
    <row r="35746">
      <c r="A35746" s="101"/>
      <c r="B35746" s="90"/>
      <c r="C35746" s="90"/>
    </row>
    <row r="35747">
      <c r="A35747" s="101"/>
      <c r="B35747" s="90"/>
      <c r="C35747" s="90"/>
    </row>
    <row r="35748">
      <c r="A35748" s="101"/>
      <c r="B35748" s="90"/>
      <c r="C35748" s="90"/>
    </row>
    <row r="35749">
      <c r="A35749" s="101"/>
      <c r="B35749" s="90"/>
      <c r="C35749" s="90"/>
    </row>
    <row r="35750">
      <c r="A35750" s="101"/>
      <c r="B35750" s="90"/>
      <c r="C35750" s="90"/>
    </row>
    <row r="35751">
      <c r="A35751" s="101"/>
      <c r="B35751" s="90"/>
      <c r="C35751" s="90"/>
    </row>
    <row r="35752">
      <c r="A35752" s="101"/>
      <c r="B35752" s="90"/>
      <c r="C35752" s="90"/>
    </row>
    <row r="35753">
      <c r="A35753" s="101"/>
      <c r="B35753" s="90"/>
      <c r="C35753" s="90"/>
    </row>
    <row r="35754">
      <c r="A35754" s="101"/>
      <c r="B35754" s="90"/>
      <c r="C35754" s="90"/>
    </row>
    <row r="35755">
      <c r="A35755" s="101"/>
      <c r="B35755" s="90"/>
      <c r="C35755" s="90"/>
    </row>
    <row r="35756">
      <c r="A35756" s="101"/>
      <c r="B35756" s="90"/>
      <c r="C35756" s="90"/>
    </row>
    <row r="35757">
      <c r="A35757" s="101"/>
      <c r="B35757" s="90"/>
      <c r="C35757" s="90"/>
    </row>
    <row r="35758">
      <c r="A35758" s="101"/>
      <c r="B35758" s="90"/>
      <c r="C35758" s="90"/>
    </row>
    <row r="35759">
      <c r="A35759" s="101"/>
      <c r="B35759" s="90"/>
      <c r="C35759" s="90"/>
    </row>
    <row r="35760">
      <c r="A35760" s="101"/>
      <c r="B35760" s="90"/>
      <c r="C35760" s="90"/>
    </row>
    <row r="35761">
      <c r="A35761" s="101"/>
      <c r="B35761" s="90"/>
      <c r="C35761" s="90"/>
    </row>
    <row r="35762">
      <c r="A35762" s="101"/>
      <c r="B35762" s="90"/>
      <c r="C35762" s="90"/>
    </row>
    <row r="35763">
      <c r="A35763" s="101"/>
      <c r="B35763" s="90"/>
      <c r="C35763" s="90"/>
    </row>
    <row r="35764">
      <c r="A35764" s="101"/>
      <c r="B35764" s="90"/>
      <c r="C35764" s="90"/>
    </row>
    <row r="35765">
      <c r="A35765" s="101"/>
      <c r="B35765" s="90"/>
      <c r="C35765" s="90"/>
    </row>
    <row r="35766">
      <c r="A35766" s="101"/>
      <c r="B35766" s="90"/>
      <c r="C35766" s="90"/>
    </row>
    <row r="35767">
      <c r="A35767" s="101"/>
      <c r="B35767" s="90"/>
      <c r="C35767" s="90"/>
    </row>
    <row r="35768">
      <c r="A35768" s="101"/>
      <c r="B35768" s="90"/>
      <c r="C35768" s="90"/>
    </row>
    <row r="35769">
      <c r="A35769" s="101"/>
      <c r="B35769" s="90"/>
      <c r="C35769" s="90"/>
    </row>
    <row r="35770">
      <c r="A35770" s="101"/>
      <c r="B35770" s="90"/>
      <c r="C35770" s="90"/>
    </row>
    <row r="35771">
      <c r="A35771" s="101"/>
      <c r="B35771" s="90"/>
      <c r="C35771" s="90"/>
    </row>
    <row r="35772">
      <c r="A35772" s="101"/>
      <c r="B35772" s="90"/>
      <c r="C35772" s="90"/>
    </row>
    <row r="35773">
      <c r="A35773" s="101"/>
      <c r="B35773" s="90"/>
      <c r="C35773" s="90"/>
    </row>
    <row r="35774">
      <c r="A35774" s="101"/>
      <c r="B35774" s="90"/>
      <c r="C35774" s="90"/>
    </row>
    <row r="35775">
      <c r="A35775" s="101"/>
      <c r="B35775" s="90"/>
      <c r="C35775" s="90"/>
    </row>
    <row r="35776">
      <c r="A35776" s="101"/>
      <c r="B35776" s="90"/>
      <c r="C35776" s="90"/>
    </row>
    <row r="35777">
      <c r="A35777" s="101"/>
      <c r="B35777" s="90"/>
      <c r="C35777" s="90"/>
    </row>
    <row r="35778">
      <c r="A35778" s="101"/>
      <c r="B35778" s="90"/>
      <c r="C35778" s="90"/>
    </row>
    <row r="35779">
      <c r="A35779" s="101"/>
      <c r="B35779" s="90"/>
      <c r="C35779" s="90"/>
    </row>
    <row r="35780">
      <c r="A35780" s="101"/>
      <c r="B35780" s="90"/>
      <c r="C35780" s="90"/>
    </row>
    <row r="35781">
      <c r="A35781" s="101"/>
      <c r="B35781" s="90"/>
      <c r="C35781" s="90"/>
    </row>
    <row r="35782">
      <c r="A35782" s="101"/>
      <c r="B35782" s="90"/>
      <c r="C35782" s="90"/>
    </row>
    <row r="35783">
      <c r="A35783" s="101"/>
      <c r="B35783" s="90"/>
      <c r="C35783" s="90"/>
    </row>
    <row r="35784">
      <c r="A35784" s="101"/>
      <c r="B35784" s="90"/>
      <c r="C35784" s="90"/>
    </row>
    <row r="35785">
      <c r="A35785" s="101"/>
      <c r="B35785" s="90"/>
      <c r="C35785" s="90"/>
    </row>
    <row r="35786">
      <c r="A35786" s="101"/>
      <c r="B35786" s="90"/>
      <c r="C35786" s="90"/>
    </row>
    <row r="35787">
      <c r="A35787" s="101"/>
      <c r="B35787" s="90"/>
      <c r="C35787" s="90"/>
    </row>
    <row r="35788">
      <c r="A35788" s="101"/>
      <c r="B35788" s="90"/>
      <c r="C35788" s="90"/>
    </row>
    <row r="35789">
      <c r="A35789" s="101"/>
      <c r="B35789" s="90"/>
      <c r="C35789" s="90"/>
    </row>
    <row r="35790">
      <c r="A35790" s="101"/>
      <c r="B35790" s="90"/>
      <c r="C35790" s="90"/>
    </row>
    <row r="35791">
      <c r="A35791" s="101"/>
      <c r="B35791" s="90"/>
      <c r="C35791" s="90"/>
    </row>
    <row r="35792">
      <c r="A35792" s="101"/>
      <c r="B35792" s="90"/>
      <c r="C35792" s="90"/>
    </row>
    <row r="35793">
      <c r="A35793" s="101"/>
      <c r="B35793" s="90"/>
      <c r="C35793" s="90"/>
    </row>
    <row r="35794">
      <c r="A35794" s="101"/>
      <c r="B35794" s="90"/>
      <c r="C35794" s="90"/>
    </row>
    <row r="35795">
      <c r="A35795" s="101"/>
      <c r="B35795" s="90"/>
      <c r="C35795" s="90"/>
    </row>
    <row r="35796">
      <c r="A35796" s="101"/>
      <c r="B35796" s="90"/>
      <c r="C35796" s="90"/>
    </row>
    <row r="35797">
      <c r="A35797" s="101"/>
      <c r="B35797" s="90"/>
      <c r="C35797" s="90"/>
    </row>
    <row r="35798">
      <c r="A35798" s="101"/>
      <c r="B35798" s="90"/>
      <c r="C35798" s="90"/>
    </row>
    <row r="35799">
      <c r="A35799" s="101"/>
      <c r="B35799" s="90"/>
      <c r="C35799" s="90"/>
    </row>
    <row r="35800">
      <c r="A35800" s="101"/>
      <c r="B35800" s="90"/>
      <c r="C35800" s="90"/>
    </row>
    <row r="35801">
      <c r="A35801" s="101"/>
      <c r="B35801" s="90"/>
      <c r="C35801" s="90"/>
    </row>
    <row r="35802">
      <c r="A35802" s="101"/>
      <c r="B35802" s="90"/>
      <c r="C35802" s="90"/>
    </row>
    <row r="35803">
      <c r="A35803" s="101"/>
      <c r="B35803" s="90"/>
      <c r="C35803" s="90"/>
    </row>
    <row r="35804">
      <c r="A35804" s="101"/>
      <c r="B35804" s="90"/>
      <c r="C35804" s="90"/>
    </row>
    <row r="35805">
      <c r="A35805" s="101"/>
      <c r="B35805" s="90"/>
      <c r="C35805" s="90"/>
    </row>
    <row r="35806">
      <c r="A35806" s="101"/>
      <c r="B35806" s="90"/>
      <c r="C35806" s="90"/>
    </row>
    <row r="35807">
      <c r="A35807" s="101"/>
      <c r="B35807" s="90"/>
      <c r="C35807" s="90"/>
    </row>
    <row r="35808">
      <c r="A35808" s="101"/>
      <c r="B35808" s="90"/>
      <c r="C35808" s="90"/>
    </row>
    <row r="35809">
      <c r="A35809" s="101"/>
      <c r="B35809" s="90"/>
      <c r="C35809" s="90"/>
    </row>
    <row r="35810">
      <c r="A35810" s="101"/>
      <c r="B35810" s="90"/>
      <c r="C35810" s="90"/>
    </row>
    <row r="35811">
      <c r="A35811" s="101"/>
      <c r="B35811" s="90"/>
      <c r="C35811" s="90"/>
    </row>
    <row r="35812">
      <c r="A35812" s="101"/>
      <c r="B35812" s="90"/>
      <c r="C35812" s="90"/>
    </row>
    <row r="35813">
      <c r="A35813" s="101"/>
      <c r="B35813" s="90"/>
      <c r="C35813" s="90"/>
    </row>
    <row r="35814">
      <c r="A35814" s="101"/>
      <c r="B35814" s="90"/>
      <c r="C35814" s="90"/>
    </row>
    <row r="35815">
      <c r="A35815" s="101"/>
      <c r="B35815" s="90"/>
      <c r="C35815" s="90"/>
    </row>
    <row r="35816">
      <c r="A35816" s="101"/>
      <c r="B35816" s="90"/>
      <c r="C35816" s="90"/>
    </row>
    <row r="35817">
      <c r="A35817" s="101"/>
      <c r="B35817" s="90"/>
      <c r="C35817" s="90"/>
    </row>
    <row r="35818">
      <c r="A35818" s="101"/>
      <c r="B35818" s="90"/>
      <c r="C35818" s="90"/>
    </row>
    <row r="35819">
      <c r="A35819" s="101"/>
      <c r="B35819" s="90"/>
      <c r="C35819" s="90"/>
    </row>
    <row r="35820">
      <c r="A35820" s="101"/>
      <c r="B35820" s="90"/>
      <c r="C35820" s="90"/>
    </row>
    <row r="35821">
      <c r="A35821" s="101"/>
      <c r="B35821" s="90"/>
      <c r="C35821" s="90"/>
    </row>
    <row r="35822">
      <c r="A35822" s="101"/>
      <c r="B35822" s="90"/>
      <c r="C35822" s="90"/>
    </row>
    <row r="35823">
      <c r="A35823" s="101"/>
      <c r="B35823" s="90"/>
      <c r="C35823" s="90"/>
    </row>
    <row r="35824">
      <c r="A35824" s="101"/>
      <c r="B35824" s="90"/>
      <c r="C35824" s="90"/>
    </row>
    <row r="35825">
      <c r="A35825" s="101"/>
      <c r="B35825" s="90"/>
      <c r="C35825" s="90"/>
    </row>
    <row r="35826">
      <c r="A35826" s="101"/>
      <c r="B35826" s="90"/>
      <c r="C35826" s="90"/>
    </row>
    <row r="35827">
      <c r="A35827" s="101"/>
      <c r="B35827" s="90"/>
      <c r="C35827" s="90"/>
    </row>
    <row r="35828">
      <c r="A35828" s="101"/>
      <c r="B35828" s="90"/>
      <c r="C35828" s="90"/>
    </row>
    <row r="35829">
      <c r="A35829" s="101"/>
      <c r="B35829" s="90"/>
      <c r="C35829" s="90"/>
    </row>
    <row r="35830">
      <c r="A35830" s="101"/>
      <c r="B35830" s="90"/>
      <c r="C35830" s="90"/>
    </row>
    <row r="35831">
      <c r="A35831" s="101"/>
      <c r="B35831" s="90"/>
      <c r="C35831" s="90"/>
    </row>
    <row r="35832">
      <c r="A35832" s="101"/>
      <c r="B35832" s="90"/>
      <c r="C35832" s="90"/>
    </row>
    <row r="35833">
      <c r="A35833" s="101"/>
      <c r="B35833" s="90"/>
      <c r="C35833" s="90"/>
    </row>
    <row r="35834">
      <c r="A35834" s="101"/>
      <c r="B35834" s="90"/>
      <c r="C35834" s="90"/>
    </row>
    <row r="35835">
      <c r="A35835" s="101"/>
      <c r="B35835" s="90"/>
      <c r="C35835" s="90"/>
    </row>
    <row r="35836">
      <c r="A35836" s="101"/>
      <c r="B35836" s="90"/>
      <c r="C35836" s="90"/>
    </row>
    <row r="35837">
      <c r="A35837" s="101"/>
      <c r="B35837" s="90"/>
      <c r="C35837" s="90"/>
    </row>
    <row r="35838">
      <c r="A35838" s="101"/>
      <c r="B35838" s="90"/>
      <c r="C35838" s="90"/>
    </row>
    <row r="35839">
      <c r="A35839" s="101"/>
      <c r="B35839" s="90"/>
      <c r="C35839" s="90"/>
    </row>
    <row r="35840">
      <c r="A35840" s="101"/>
      <c r="B35840" s="90"/>
      <c r="C35840" s="90"/>
    </row>
    <row r="35841">
      <c r="A35841" s="101"/>
      <c r="B35841" s="90"/>
      <c r="C35841" s="90"/>
    </row>
    <row r="35842">
      <c r="A35842" s="101"/>
      <c r="B35842" s="90"/>
      <c r="C35842" s="90"/>
    </row>
    <row r="35843">
      <c r="A35843" s="101"/>
      <c r="B35843" s="90"/>
      <c r="C35843" s="90"/>
    </row>
    <row r="35844">
      <c r="A35844" s="101"/>
      <c r="B35844" s="90"/>
      <c r="C35844" s="90"/>
    </row>
    <row r="35845">
      <c r="A35845" s="101"/>
      <c r="B35845" s="90"/>
      <c r="C35845" s="90"/>
    </row>
    <row r="35846">
      <c r="A35846" s="101"/>
      <c r="B35846" s="90"/>
      <c r="C35846" s="90"/>
    </row>
    <row r="35847">
      <c r="A35847" s="101"/>
      <c r="B35847" s="90"/>
      <c r="C35847" s="90"/>
    </row>
    <row r="35848">
      <c r="A35848" s="101"/>
      <c r="B35848" s="90"/>
      <c r="C35848" s="90"/>
    </row>
    <row r="35849">
      <c r="A35849" s="101"/>
      <c r="B35849" s="90"/>
      <c r="C35849" s="90"/>
    </row>
    <row r="35850">
      <c r="A35850" s="101"/>
      <c r="B35850" s="90"/>
      <c r="C35850" s="90"/>
    </row>
    <row r="35851">
      <c r="A35851" s="101"/>
      <c r="B35851" s="90"/>
      <c r="C35851" s="90"/>
    </row>
    <row r="35852">
      <c r="A35852" s="101"/>
      <c r="B35852" s="90"/>
      <c r="C35852" s="90"/>
    </row>
    <row r="35853">
      <c r="A35853" s="101"/>
      <c r="B35853" s="90"/>
      <c r="C35853" s="90"/>
    </row>
    <row r="35854">
      <c r="A35854" s="101"/>
      <c r="B35854" s="90"/>
      <c r="C35854" s="90"/>
    </row>
    <row r="35855">
      <c r="A35855" s="101"/>
      <c r="B35855" s="90"/>
      <c r="C35855" s="90"/>
    </row>
    <row r="35856">
      <c r="A35856" s="101"/>
      <c r="B35856" s="90"/>
      <c r="C35856" s="90"/>
    </row>
    <row r="35857">
      <c r="A35857" s="101"/>
      <c r="B35857" s="90"/>
      <c r="C35857" s="90"/>
    </row>
    <row r="35858">
      <c r="A35858" s="101"/>
      <c r="B35858" s="90"/>
      <c r="C35858" s="90"/>
    </row>
    <row r="35859">
      <c r="A35859" s="101"/>
      <c r="B35859" s="90"/>
      <c r="C35859" s="90"/>
    </row>
    <row r="35860">
      <c r="A35860" s="101"/>
      <c r="B35860" s="90"/>
      <c r="C35860" s="90"/>
    </row>
    <row r="35861">
      <c r="A35861" s="101"/>
      <c r="B35861" s="90"/>
      <c r="C35861" s="90"/>
    </row>
    <row r="35862">
      <c r="A35862" s="101"/>
      <c r="B35862" s="90"/>
      <c r="C35862" s="90"/>
    </row>
    <row r="35863">
      <c r="A35863" s="101"/>
      <c r="B35863" s="90"/>
      <c r="C35863" s="90"/>
    </row>
    <row r="35864">
      <c r="A35864" s="101"/>
      <c r="B35864" s="90"/>
      <c r="C35864" s="90"/>
    </row>
    <row r="35865">
      <c r="A35865" s="101"/>
      <c r="B35865" s="90"/>
      <c r="C35865" s="90"/>
    </row>
    <row r="35866">
      <c r="A35866" s="101"/>
      <c r="B35866" s="90"/>
      <c r="C35866" s="90"/>
    </row>
    <row r="35867">
      <c r="A35867" s="101"/>
      <c r="B35867" s="90"/>
      <c r="C35867" s="90"/>
    </row>
    <row r="35868">
      <c r="A35868" s="101"/>
      <c r="B35868" s="90"/>
      <c r="C35868" s="90"/>
    </row>
    <row r="35869">
      <c r="A35869" s="101"/>
      <c r="B35869" s="90"/>
      <c r="C35869" s="90"/>
    </row>
    <row r="35870">
      <c r="A35870" s="101"/>
      <c r="B35870" s="90"/>
      <c r="C35870" s="90"/>
    </row>
    <row r="35871">
      <c r="A35871" s="101"/>
      <c r="B35871" s="90"/>
      <c r="C35871" s="90"/>
    </row>
    <row r="35872">
      <c r="A35872" s="101"/>
      <c r="B35872" s="90"/>
      <c r="C35872" s="90"/>
    </row>
    <row r="35873">
      <c r="A35873" s="101"/>
      <c r="B35873" s="90"/>
      <c r="C35873" s="90"/>
    </row>
    <row r="35874">
      <c r="A35874" s="101"/>
      <c r="B35874" s="90"/>
      <c r="C35874" s="90"/>
    </row>
    <row r="35875">
      <c r="A35875" s="101"/>
      <c r="B35875" s="90"/>
      <c r="C35875" s="90"/>
    </row>
    <row r="35876">
      <c r="A35876" s="101"/>
      <c r="B35876" s="90"/>
      <c r="C35876" s="90"/>
    </row>
    <row r="35877">
      <c r="A35877" s="101"/>
      <c r="B35877" s="90"/>
      <c r="C35877" s="90"/>
    </row>
    <row r="35878">
      <c r="A35878" s="101"/>
      <c r="B35878" s="90"/>
      <c r="C35878" s="90"/>
    </row>
    <row r="35879">
      <c r="A35879" s="101"/>
      <c r="B35879" s="90"/>
      <c r="C35879" s="90"/>
    </row>
    <row r="35880">
      <c r="A35880" s="101"/>
      <c r="B35880" s="90"/>
      <c r="C35880" s="90"/>
    </row>
    <row r="35881">
      <c r="A35881" s="101"/>
      <c r="B35881" s="90"/>
      <c r="C35881" s="90"/>
    </row>
    <row r="35882">
      <c r="A35882" s="101"/>
      <c r="B35882" s="90"/>
      <c r="C35882" s="90"/>
    </row>
    <row r="35883">
      <c r="A35883" s="101"/>
      <c r="B35883" s="90"/>
      <c r="C35883" s="90"/>
    </row>
    <row r="35884">
      <c r="A35884" s="101"/>
      <c r="B35884" s="90"/>
      <c r="C35884" s="90"/>
    </row>
    <row r="35885">
      <c r="A35885" s="101"/>
      <c r="B35885" s="90"/>
      <c r="C35885" s="90"/>
    </row>
    <row r="35886">
      <c r="A35886" s="101"/>
      <c r="B35886" s="90"/>
      <c r="C35886" s="90"/>
    </row>
    <row r="35887">
      <c r="A35887" s="101"/>
      <c r="B35887" s="90"/>
      <c r="C35887" s="90"/>
    </row>
    <row r="35888">
      <c r="A35888" s="101"/>
      <c r="B35888" s="90"/>
      <c r="C35888" s="90"/>
    </row>
    <row r="35889">
      <c r="A35889" s="101"/>
      <c r="B35889" s="90"/>
      <c r="C35889" s="90"/>
    </row>
    <row r="35890">
      <c r="A35890" s="101"/>
      <c r="B35890" s="90"/>
      <c r="C35890" s="90"/>
    </row>
    <row r="35891">
      <c r="A35891" s="101"/>
      <c r="B35891" s="90"/>
      <c r="C35891" s="90"/>
    </row>
    <row r="35892">
      <c r="A35892" s="101"/>
      <c r="B35892" s="90"/>
      <c r="C35892" s="90"/>
    </row>
    <row r="35893">
      <c r="A35893" s="101"/>
      <c r="B35893" s="90"/>
      <c r="C35893" s="90"/>
    </row>
    <row r="35894">
      <c r="A35894" s="101"/>
      <c r="B35894" s="90"/>
      <c r="C35894" s="90"/>
    </row>
    <row r="35895">
      <c r="A35895" s="101"/>
      <c r="B35895" s="90"/>
      <c r="C35895" s="90"/>
    </row>
    <row r="35896">
      <c r="A35896" s="101"/>
      <c r="B35896" s="90"/>
      <c r="C35896" s="90"/>
    </row>
    <row r="35897">
      <c r="A35897" s="101"/>
      <c r="B35897" s="90"/>
      <c r="C35897" s="90"/>
    </row>
    <row r="35898">
      <c r="A35898" s="101"/>
      <c r="B35898" s="90"/>
      <c r="C35898" s="90"/>
    </row>
    <row r="35899">
      <c r="A35899" s="101"/>
      <c r="B35899" s="90"/>
      <c r="C35899" s="90"/>
    </row>
    <row r="35900">
      <c r="A35900" s="101"/>
      <c r="B35900" s="90"/>
      <c r="C35900" s="90"/>
    </row>
    <row r="35901">
      <c r="A35901" s="101"/>
      <c r="B35901" s="90"/>
      <c r="C35901" s="90"/>
    </row>
    <row r="35902">
      <c r="A35902" s="101"/>
      <c r="B35902" s="90"/>
      <c r="C35902" s="90"/>
    </row>
    <row r="35903">
      <c r="A35903" s="101"/>
      <c r="B35903" s="90"/>
      <c r="C35903" s="90"/>
    </row>
    <row r="35904">
      <c r="A35904" s="101"/>
      <c r="B35904" s="90"/>
      <c r="C35904" s="90"/>
    </row>
    <row r="35905">
      <c r="A35905" s="101"/>
      <c r="B35905" s="90"/>
      <c r="C35905" s="90"/>
    </row>
    <row r="35906">
      <c r="A35906" s="101"/>
      <c r="B35906" s="90"/>
      <c r="C35906" s="90"/>
    </row>
    <row r="35907">
      <c r="A35907" s="101"/>
      <c r="B35907" s="90"/>
      <c r="C35907" s="90"/>
    </row>
    <row r="35908">
      <c r="A35908" s="101"/>
      <c r="B35908" s="90"/>
      <c r="C35908" s="90"/>
    </row>
    <row r="35909">
      <c r="A35909" s="101"/>
      <c r="B35909" s="90"/>
      <c r="C35909" s="90"/>
    </row>
    <row r="35910">
      <c r="A35910" s="101"/>
      <c r="B35910" s="90"/>
      <c r="C35910" s="90"/>
    </row>
    <row r="35911">
      <c r="A35911" s="101"/>
      <c r="B35911" s="90"/>
      <c r="C35911" s="90"/>
    </row>
    <row r="35912">
      <c r="A35912" s="101"/>
      <c r="B35912" s="90"/>
      <c r="C35912" s="90"/>
    </row>
    <row r="35913">
      <c r="A35913" s="101"/>
      <c r="B35913" s="90"/>
      <c r="C35913" s="90"/>
    </row>
    <row r="35914">
      <c r="A35914" s="101"/>
      <c r="B35914" s="90"/>
      <c r="C35914" s="90"/>
    </row>
    <row r="35915">
      <c r="A35915" s="101"/>
      <c r="B35915" s="90"/>
      <c r="C35915" s="90"/>
    </row>
    <row r="35916">
      <c r="A35916" s="101"/>
      <c r="B35916" s="90"/>
      <c r="C35916" s="90"/>
    </row>
    <row r="35917">
      <c r="A35917" s="101"/>
      <c r="B35917" s="90"/>
      <c r="C35917" s="90"/>
    </row>
    <row r="35918">
      <c r="A35918" s="101"/>
      <c r="B35918" s="90"/>
      <c r="C35918" s="90"/>
    </row>
    <row r="35919">
      <c r="A35919" s="101"/>
      <c r="B35919" s="90"/>
      <c r="C35919" s="90"/>
    </row>
    <row r="35920">
      <c r="A35920" s="101"/>
      <c r="B35920" s="90"/>
      <c r="C35920" s="90"/>
    </row>
    <row r="35921">
      <c r="A35921" s="101"/>
      <c r="B35921" s="90"/>
      <c r="C35921" s="90"/>
    </row>
    <row r="35922">
      <c r="A35922" s="101"/>
      <c r="B35922" s="90"/>
      <c r="C35922" s="90"/>
    </row>
    <row r="35923">
      <c r="A35923" s="101"/>
      <c r="B35923" s="90"/>
      <c r="C35923" s="90"/>
    </row>
    <row r="35924">
      <c r="A35924" s="101"/>
      <c r="B35924" s="90"/>
      <c r="C35924" s="90"/>
    </row>
    <row r="35925">
      <c r="A35925" s="101"/>
      <c r="B35925" s="90"/>
      <c r="C35925" s="90"/>
    </row>
    <row r="35926">
      <c r="A35926" s="101"/>
      <c r="B35926" s="90"/>
      <c r="C35926" s="90"/>
    </row>
    <row r="35927">
      <c r="A35927" s="101"/>
      <c r="B35927" s="90"/>
      <c r="C35927" s="90"/>
    </row>
    <row r="35928">
      <c r="A35928" s="101"/>
      <c r="B35928" s="90"/>
      <c r="C35928" s="90"/>
    </row>
    <row r="35929">
      <c r="A35929" s="101"/>
      <c r="B35929" s="90"/>
      <c r="C35929" s="90"/>
    </row>
    <row r="35930">
      <c r="A35930" s="101"/>
      <c r="B35930" s="90"/>
      <c r="C35930" s="90"/>
    </row>
    <row r="35931">
      <c r="A35931" s="101"/>
      <c r="B35931" s="90"/>
      <c r="C35931" s="90"/>
    </row>
    <row r="35932">
      <c r="A35932" s="101"/>
      <c r="B35932" s="90"/>
      <c r="C35932" s="90"/>
    </row>
    <row r="35933">
      <c r="A35933" s="101"/>
      <c r="B35933" s="90"/>
      <c r="C35933" s="90"/>
    </row>
    <row r="35934">
      <c r="A35934" s="101"/>
      <c r="B35934" s="90"/>
      <c r="C35934" s="90"/>
    </row>
    <row r="35935">
      <c r="A35935" s="101"/>
      <c r="B35935" s="90"/>
      <c r="C35935" s="90"/>
    </row>
    <row r="35936">
      <c r="A35936" s="101"/>
      <c r="B35936" s="90"/>
      <c r="C35936" s="90"/>
    </row>
    <row r="35937">
      <c r="A35937" s="101"/>
      <c r="B35937" s="90"/>
      <c r="C35937" s="90"/>
    </row>
    <row r="35938">
      <c r="A35938" s="101"/>
      <c r="B35938" s="90"/>
      <c r="C35938" s="90"/>
    </row>
    <row r="35939">
      <c r="A35939" s="101"/>
      <c r="B35939" s="90"/>
      <c r="C35939" s="90"/>
    </row>
    <row r="35940">
      <c r="A35940" s="101"/>
      <c r="B35940" s="90"/>
      <c r="C35940" s="90"/>
    </row>
    <row r="35941">
      <c r="A35941" s="101"/>
      <c r="B35941" s="90"/>
      <c r="C35941" s="90"/>
    </row>
    <row r="35942">
      <c r="A35942" s="101"/>
      <c r="B35942" s="90"/>
      <c r="C35942" s="90"/>
    </row>
    <row r="35943">
      <c r="A35943" s="101"/>
      <c r="B35943" s="90"/>
      <c r="C35943" s="90"/>
    </row>
    <row r="35944">
      <c r="A35944" s="101"/>
      <c r="B35944" s="90"/>
      <c r="C35944" s="90"/>
    </row>
    <row r="35945">
      <c r="A35945" s="101"/>
      <c r="B35945" s="90"/>
      <c r="C35945" s="90"/>
    </row>
    <row r="35946">
      <c r="A35946" s="101"/>
      <c r="B35946" s="90"/>
      <c r="C35946" s="90"/>
    </row>
    <row r="35947">
      <c r="A35947" s="101"/>
      <c r="B35947" s="90"/>
      <c r="C35947" s="90"/>
    </row>
    <row r="35948">
      <c r="A35948" s="101"/>
      <c r="B35948" s="90"/>
      <c r="C35948" s="90"/>
    </row>
    <row r="35949">
      <c r="A35949" s="101"/>
      <c r="B35949" s="90"/>
      <c r="C35949" s="90"/>
    </row>
    <row r="35950">
      <c r="A35950" s="101"/>
      <c r="B35950" s="90"/>
      <c r="C35950" s="90"/>
    </row>
    <row r="35951">
      <c r="A35951" s="101"/>
      <c r="B35951" s="90"/>
      <c r="C35951" s="90"/>
    </row>
    <row r="35952">
      <c r="A35952" s="101"/>
      <c r="B35952" s="90"/>
      <c r="C35952" s="90"/>
    </row>
    <row r="35953">
      <c r="A35953" s="101"/>
      <c r="B35953" s="90"/>
      <c r="C35953" s="90"/>
    </row>
    <row r="35954">
      <c r="A35954" s="101"/>
      <c r="B35954" s="90"/>
      <c r="C35954" s="90"/>
    </row>
    <row r="35955">
      <c r="A35955" s="101"/>
      <c r="B35955" s="90"/>
      <c r="C35955" s="90"/>
    </row>
    <row r="35956">
      <c r="A35956" s="101"/>
      <c r="B35956" s="90"/>
      <c r="C35956" s="90"/>
    </row>
    <row r="35957">
      <c r="A35957" s="101"/>
      <c r="B35957" s="90"/>
      <c r="C35957" s="90"/>
    </row>
    <row r="35958">
      <c r="A35958" s="101"/>
      <c r="B35958" s="90"/>
      <c r="C35958" s="90"/>
    </row>
    <row r="35959">
      <c r="A35959" s="101"/>
      <c r="B35959" s="90"/>
      <c r="C35959" s="90"/>
    </row>
    <row r="35960">
      <c r="A35960" s="101"/>
      <c r="B35960" s="90"/>
      <c r="C35960" s="90"/>
    </row>
    <row r="35961">
      <c r="A35961" s="101"/>
      <c r="B35961" s="90"/>
      <c r="C35961" s="90"/>
    </row>
    <row r="35962">
      <c r="A35962" s="101"/>
      <c r="B35962" s="90"/>
      <c r="C35962" s="90"/>
    </row>
    <row r="35963">
      <c r="A35963" s="101"/>
      <c r="B35963" s="90"/>
      <c r="C35963" s="90"/>
    </row>
    <row r="35964">
      <c r="A35964" s="101"/>
      <c r="B35964" s="90"/>
      <c r="C35964" s="90"/>
    </row>
    <row r="35965">
      <c r="A35965" s="101"/>
      <c r="B35965" s="90"/>
      <c r="C35965" s="90"/>
    </row>
    <row r="35966">
      <c r="A35966" s="101"/>
      <c r="B35966" s="90"/>
      <c r="C35966" s="90"/>
    </row>
    <row r="35967">
      <c r="A35967" s="101"/>
      <c r="B35967" s="90"/>
      <c r="C35967" s="90"/>
    </row>
    <row r="35968">
      <c r="A35968" s="101"/>
      <c r="B35968" s="90"/>
      <c r="C35968" s="90"/>
    </row>
    <row r="35969">
      <c r="A35969" s="101"/>
      <c r="B35969" s="90"/>
      <c r="C35969" s="90"/>
    </row>
    <row r="35970">
      <c r="A35970" s="101"/>
      <c r="B35970" s="90"/>
      <c r="C35970" s="90"/>
    </row>
    <row r="35971">
      <c r="A35971" s="101"/>
      <c r="B35971" s="90"/>
      <c r="C35971" s="90"/>
    </row>
    <row r="35972">
      <c r="A35972" s="101"/>
      <c r="B35972" s="90"/>
      <c r="C35972" s="90"/>
    </row>
    <row r="35973">
      <c r="A35973" s="101"/>
      <c r="B35973" s="90"/>
      <c r="C35973" s="90"/>
    </row>
    <row r="35974">
      <c r="A35974" s="101"/>
      <c r="B35974" s="90"/>
      <c r="C35974" s="90"/>
    </row>
    <row r="35975">
      <c r="A35975" s="101"/>
      <c r="B35975" s="90"/>
      <c r="C35975" s="90"/>
    </row>
    <row r="35976">
      <c r="A35976" s="101"/>
      <c r="B35976" s="90"/>
      <c r="C35976" s="90"/>
    </row>
    <row r="35977">
      <c r="A35977" s="101"/>
      <c r="B35977" s="90"/>
      <c r="C35977" s="90"/>
    </row>
    <row r="35978">
      <c r="A35978" s="101"/>
      <c r="B35978" s="90"/>
      <c r="C35978" s="90"/>
    </row>
    <row r="35979">
      <c r="A35979" s="101"/>
      <c r="B35979" s="90"/>
      <c r="C35979" s="90"/>
    </row>
    <row r="35980">
      <c r="A35980" s="101"/>
      <c r="B35980" s="90"/>
      <c r="C35980" s="90"/>
    </row>
    <row r="35981">
      <c r="A35981" s="101"/>
      <c r="B35981" s="90"/>
      <c r="C35981" s="90"/>
    </row>
    <row r="35982">
      <c r="A35982" s="101"/>
      <c r="B35982" s="90"/>
      <c r="C35982" s="90"/>
    </row>
    <row r="35983">
      <c r="A35983" s="101"/>
      <c r="B35983" s="90"/>
      <c r="C35983" s="90"/>
    </row>
    <row r="35984">
      <c r="A35984" s="101"/>
      <c r="B35984" s="90"/>
      <c r="C35984" s="90"/>
    </row>
    <row r="35985">
      <c r="A35985" s="101"/>
      <c r="B35985" s="90"/>
      <c r="C35985" s="90"/>
    </row>
    <row r="35986">
      <c r="A35986" s="101"/>
      <c r="B35986" s="90"/>
      <c r="C35986" s="90"/>
    </row>
    <row r="35987">
      <c r="A35987" s="101"/>
      <c r="B35987" s="90"/>
      <c r="C35987" s="90"/>
    </row>
    <row r="35988">
      <c r="A35988" s="101"/>
      <c r="B35988" s="90"/>
      <c r="C35988" s="90"/>
    </row>
    <row r="35989">
      <c r="A35989" s="101"/>
      <c r="B35989" s="90"/>
      <c r="C35989" s="90"/>
    </row>
    <row r="35990">
      <c r="A35990" s="101"/>
      <c r="B35990" s="90"/>
      <c r="C35990" s="90"/>
    </row>
    <row r="35991">
      <c r="A35991" s="101"/>
      <c r="B35991" s="90"/>
      <c r="C35991" s="90"/>
    </row>
    <row r="35992">
      <c r="A35992" s="101"/>
      <c r="B35992" s="90"/>
      <c r="C35992" s="90"/>
    </row>
    <row r="35993">
      <c r="A35993" s="101"/>
      <c r="B35993" s="90"/>
      <c r="C35993" s="90"/>
    </row>
    <row r="35994">
      <c r="A35994" s="101"/>
      <c r="B35994" s="90"/>
      <c r="C35994" s="90"/>
    </row>
    <row r="35995">
      <c r="A35995" s="101"/>
      <c r="B35995" s="90"/>
      <c r="C35995" s="90"/>
    </row>
    <row r="35996">
      <c r="A35996" s="101"/>
      <c r="B35996" s="90"/>
      <c r="C35996" s="90"/>
    </row>
    <row r="35997">
      <c r="A35997" s="101"/>
      <c r="B35997" s="90"/>
      <c r="C35997" s="90"/>
    </row>
    <row r="35998">
      <c r="A35998" s="101"/>
      <c r="B35998" s="90"/>
      <c r="C35998" s="90"/>
    </row>
    <row r="35999">
      <c r="A35999" s="101"/>
      <c r="B35999" s="90"/>
      <c r="C35999" s="90"/>
    </row>
    <row r="36000">
      <c r="A36000" s="101"/>
      <c r="B36000" s="90"/>
      <c r="C36000" s="90"/>
    </row>
    <row r="36001">
      <c r="A36001" s="101"/>
      <c r="B36001" s="90"/>
      <c r="C36001" s="90"/>
    </row>
    <row r="36002">
      <c r="A36002" s="101"/>
      <c r="B36002" s="90"/>
      <c r="C36002" s="90"/>
    </row>
    <row r="36003">
      <c r="A36003" s="101"/>
      <c r="B36003" s="90"/>
      <c r="C36003" s="90"/>
    </row>
    <row r="36004">
      <c r="A36004" s="101"/>
      <c r="B36004" s="90"/>
      <c r="C36004" s="90"/>
    </row>
    <row r="36005">
      <c r="A36005" s="101"/>
      <c r="B36005" s="90"/>
      <c r="C36005" s="90"/>
    </row>
    <row r="36006">
      <c r="A36006" s="101"/>
      <c r="B36006" s="90"/>
      <c r="C36006" s="90"/>
    </row>
    <row r="36007">
      <c r="A36007" s="101"/>
      <c r="B36007" s="90"/>
      <c r="C36007" s="90"/>
    </row>
    <row r="36008">
      <c r="A36008" s="101"/>
      <c r="B36008" s="90"/>
      <c r="C36008" s="90"/>
    </row>
    <row r="36009">
      <c r="A36009" s="101"/>
      <c r="B36009" s="90"/>
      <c r="C36009" s="90"/>
    </row>
    <row r="36010">
      <c r="A36010" s="101"/>
      <c r="B36010" s="90"/>
      <c r="C36010" s="90"/>
    </row>
    <row r="36011">
      <c r="A36011" s="101"/>
      <c r="B36011" s="90"/>
      <c r="C36011" s="90"/>
    </row>
    <row r="36012">
      <c r="A36012" s="101"/>
      <c r="B36012" s="90"/>
      <c r="C36012" s="90"/>
    </row>
    <row r="36013">
      <c r="A36013" s="101"/>
      <c r="B36013" s="90"/>
      <c r="C36013" s="90"/>
    </row>
    <row r="36014">
      <c r="A36014" s="101"/>
      <c r="B36014" s="90"/>
      <c r="C36014" s="90"/>
    </row>
    <row r="36015">
      <c r="A36015" s="101"/>
      <c r="B36015" s="90"/>
      <c r="C36015" s="90"/>
    </row>
    <row r="36016">
      <c r="A36016" s="101"/>
      <c r="B36016" s="90"/>
      <c r="C36016" s="90"/>
    </row>
    <row r="36017">
      <c r="A36017" s="101"/>
      <c r="B36017" s="90"/>
      <c r="C36017" s="90"/>
    </row>
    <row r="36018">
      <c r="A36018" s="101"/>
      <c r="B36018" s="90"/>
      <c r="C36018" s="90"/>
    </row>
    <row r="36019">
      <c r="A36019" s="101"/>
      <c r="B36019" s="90"/>
      <c r="C36019" s="90"/>
    </row>
    <row r="36020">
      <c r="A36020" s="101"/>
      <c r="B36020" s="90"/>
      <c r="C36020" s="90"/>
    </row>
    <row r="36021">
      <c r="A36021" s="101"/>
      <c r="B36021" s="90"/>
      <c r="C36021" s="90"/>
    </row>
    <row r="36022">
      <c r="A36022" s="101"/>
      <c r="B36022" s="90"/>
      <c r="C36022" s="90"/>
    </row>
    <row r="36023">
      <c r="A36023" s="101"/>
      <c r="B36023" s="90"/>
      <c r="C36023" s="90"/>
    </row>
    <row r="36024">
      <c r="A36024" s="101"/>
      <c r="B36024" s="90"/>
      <c r="C36024" s="90"/>
    </row>
    <row r="36025">
      <c r="A36025" s="101"/>
      <c r="B36025" s="90"/>
      <c r="C36025" s="90"/>
    </row>
    <row r="36026">
      <c r="A36026" s="101"/>
      <c r="B36026" s="90"/>
      <c r="C36026" s="90"/>
    </row>
    <row r="36027">
      <c r="A36027" s="101"/>
      <c r="B36027" s="90"/>
      <c r="C36027" s="90"/>
    </row>
    <row r="36028">
      <c r="A36028" s="101"/>
      <c r="B36028" s="90"/>
      <c r="C36028" s="90"/>
    </row>
    <row r="36029">
      <c r="A36029" s="101"/>
      <c r="B36029" s="90"/>
      <c r="C36029" s="90"/>
    </row>
    <row r="36030">
      <c r="A36030" s="101"/>
      <c r="B36030" s="90"/>
      <c r="C36030" s="90"/>
    </row>
    <row r="36031">
      <c r="A36031" s="101"/>
      <c r="B36031" s="90"/>
      <c r="C36031" s="90"/>
    </row>
    <row r="36032">
      <c r="A36032" s="101"/>
      <c r="B36032" s="90"/>
      <c r="C36032" s="90"/>
    </row>
    <row r="36033">
      <c r="A36033" s="101"/>
      <c r="B36033" s="90"/>
      <c r="C36033" s="90"/>
    </row>
    <row r="36034">
      <c r="A36034" s="101"/>
      <c r="B36034" s="90"/>
      <c r="C36034" s="90"/>
    </row>
    <row r="36035">
      <c r="A36035" s="101"/>
      <c r="B36035" s="90"/>
      <c r="C36035" s="90"/>
    </row>
    <row r="36036">
      <c r="A36036" s="101"/>
      <c r="B36036" s="90"/>
      <c r="C36036" s="90"/>
    </row>
    <row r="36037">
      <c r="A36037" s="101"/>
      <c r="B36037" s="90"/>
      <c r="C36037" s="90"/>
    </row>
    <row r="36038">
      <c r="A36038" s="101"/>
      <c r="B36038" s="90"/>
      <c r="C36038" s="90"/>
    </row>
    <row r="36039">
      <c r="A36039" s="101"/>
      <c r="B36039" s="90"/>
      <c r="C36039" s="90"/>
    </row>
    <row r="36040">
      <c r="A36040" s="101"/>
      <c r="B36040" s="90"/>
      <c r="C36040" s="90"/>
    </row>
    <row r="36041">
      <c r="A36041" s="101"/>
      <c r="B36041" s="90"/>
      <c r="C36041" s="90"/>
    </row>
    <row r="36042">
      <c r="A36042" s="101"/>
      <c r="B36042" s="90"/>
      <c r="C36042" s="90"/>
    </row>
    <row r="36043">
      <c r="A36043" s="101"/>
      <c r="B36043" s="90"/>
      <c r="C36043" s="90"/>
    </row>
    <row r="36044">
      <c r="A36044" s="101"/>
      <c r="B36044" s="90"/>
      <c r="C36044" s="90"/>
    </row>
    <row r="36045">
      <c r="A36045" s="101"/>
      <c r="B36045" s="90"/>
      <c r="C36045" s="90"/>
    </row>
    <row r="36046">
      <c r="A36046" s="101"/>
      <c r="B36046" s="90"/>
      <c r="C36046" s="90"/>
    </row>
    <row r="36047">
      <c r="A36047" s="101"/>
      <c r="B36047" s="90"/>
      <c r="C36047" s="90"/>
    </row>
    <row r="36048">
      <c r="A36048" s="101"/>
      <c r="B36048" s="90"/>
      <c r="C36048" s="90"/>
    </row>
    <row r="36049">
      <c r="A36049" s="101"/>
      <c r="B36049" s="90"/>
      <c r="C36049" s="90"/>
    </row>
    <row r="36050">
      <c r="A36050" s="101"/>
      <c r="B36050" s="90"/>
      <c r="C36050" s="90"/>
    </row>
    <row r="36051">
      <c r="A36051" s="101"/>
      <c r="B36051" s="90"/>
      <c r="C36051" s="90"/>
    </row>
    <row r="36052">
      <c r="A36052" s="101"/>
      <c r="B36052" s="90"/>
      <c r="C36052" s="90"/>
    </row>
    <row r="36053">
      <c r="A36053" s="101"/>
      <c r="B36053" s="90"/>
      <c r="C36053" s="90"/>
    </row>
    <row r="36054">
      <c r="A36054" s="101"/>
      <c r="B36054" s="90"/>
      <c r="C36054" s="90"/>
    </row>
    <row r="36055">
      <c r="A36055" s="101"/>
      <c r="B36055" s="90"/>
      <c r="C36055" s="90"/>
    </row>
    <row r="36056">
      <c r="A36056" s="101"/>
      <c r="B36056" s="90"/>
      <c r="C36056" s="90"/>
    </row>
    <row r="36057">
      <c r="A36057" s="101"/>
      <c r="B36057" s="90"/>
      <c r="C36057" s="90"/>
    </row>
    <row r="36058">
      <c r="A36058" s="101"/>
      <c r="B36058" s="90"/>
      <c r="C36058" s="90"/>
    </row>
    <row r="36059">
      <c r="A36059" s="101"/>
      <c r="B36059" s="90"/>
      <c r="C36059" s="90"/>
    </row>
    <row r="36060">
      <c r="A36060" s="101"/>
      <c r="B36060" s="90"/>
      <c r="C36060" s="90"/>
    </row>
    <row r="36061">
      <c r="A36061" s="101"/>
      <c r="B36061" s="90"/>
      <c r="C36061" s="90"/>
    </row>
    <row r="36062">
      <c r="A36062" s="101"/>
      <c r="B36062" s="90"/>
      <c r="C36062" s="90"/>
    </row>
    <row r="36063">
      <c r="A36063" s="101"/>
      <c r="B36063" s="90"/>
      <c r="C36063" s="90"/>
    </row>
    <row r="36064">
      <c r="A36064" s="101"/>
      <c r="B36064" s="90"/>
      <c r="C36064" s="90"/>
    </row>
    <row r="36065">
      <c r="A36065" s="101"/>
      <c r="B36065" s="90"/>
      <c r="C36065" s="90"/>
    </row>
    <row r="36066">
      <c r="A36066" s="101"/>
      <c r="B36066" s="90"/>
      <c r="C36066" s="90"/>
    </row>
    <row r="36067">
      <c r="A36067" s="101"/>
      <c r="B36067" s="90"/>
      <c r="C36067" s="90"/>
    </row>
    <row r="36068">
      <c r="A36068" s="101"/>
      <c r="B36068" s="90"/>
      <c r="C36068" s="90"/>
    </row>
    <row r="36069">
      <c r="A36069" s="101"/>
      <c r="B36069" s="90"/>
      <c r="C36069" s="90"/>
    </row>
    <row r="36070">
      <c r="A36070" s="101"/>
      <c r="B36070" s="90"/>
      <c r="C36070" s="90"/>
    </row>
    <row r="36071">
      <c r="A36071" s="101"/>
      <c r="B36071" s="90"/>
      <c r="C36071" s="90"/>
    </row>
    <row r="36072">
      <c r="A36072" s="101"/>
      <c r="B36072" s="90"/>
      <c r="C36072" s="90"/>
    </row>
    <row r="36073">
      <c r="A36073" s="101"/>
      <c r="B36073" s="90"/>
      <c r="C36073" s="90"/>
    </row>
    <row r="36074">
      <c r="A36074" s="101"/>
      <c r="B36074" s="90"/>
      <c r="C36074" s="90"/>
    </row>
    <row r="36075">
      <c r="A36075" s="101"/>
      <c r="B36075" s="90"/>
      <c r="C36075" s="90"/>
    </row>
    <row r="36076">
      <c r="A36076" s="101"/>
      <c r="B36076" s="90"/>
      <c r="C36076" s="90"/>
    </row>
    <row r="36077">
      <c r="A36077" s="101"/>
      <c r="B36077" s="90"/>
      <c r="C36077" s="90"/>
    </row>
    <row r="36078">
      <c r="A36078" s="101"/>
      <c r="B36078" s="90"/>
      <c r="C36078" s="90"/>
    </row>
    <row r="36079">
      <c r="A36079" s="101"/>
      <c r="B36079" s="90"/>
      <c r="C36079" s="90"/>
    </row>
    <row r="36080">
      <c r="A36080" s="101"/>
      <c r="B36080" s="90"/>
      <c r="C36080" s="90"/>
    </row>
    <row r="36081">
      <c r="A36081" s="101"/>
      <c r="B36081" s="90"/>
      <c r="C36081" s="90"/>
    </row>
    <row r="36082">
      <c r="A36082" s="101"/>
      <c r="B36082" s="90"/>
      <c r="C36082" s="90"/>
    </row>
    <row r="36083">
      <c r="A36083" s="101"/>
      <c r="B36083" s="90"/>
      <c r="C36083" s="90"/>
    </row>
    <row r="36084">
      <c r="A36084" s="101"/>
      <c r="B36084" s="90"/>
      <c r="C36084" s="90"/>
    </row>
    <row r="36085">
      <c r="A36085" s="101"/>
      <c r="B36085" s="90"/>
      <c r="C36085" s="90"/>
    </row>
    <row r="36086">
      <c r="A36086" s="101"/>
      <c r="B36086" s="90"/>
      <c r="C36086" s="90"/>
    </row>
    <row r="36087">
      <c r="A36087" s="101"/>
      <c r="B36087" s="90"/>
      <c r="C36087" s="90"/>
    </row>
    <row r="36088">
      <c r="A36088" s="101"/>
      <c r="B36088" s="90"/>
      <c r="C36088" s="90"/>
    </row>
    <row r="36089">
      <c r="A36089" s="101"/>
      <c r="B36089" s="90"/>
      <c r="C36089" s="90"/>
    </row>
    <row r="36090">
      <c r="A36090" s="101"/>
      <c r="B36090" s="90"/>
      <c r="C36090" s="90"/>
    </row>
    <row r="36091">
      <c r="A36091" s="101"/>
      <c r="B36091" s="90"/>
      <c r="C36091" s="90"/>
    </row>
    <row r="36092">
      <c r="A36092" s="101"/>
      <c r="B36092" s="90"/>
      <c r="C36092" s="90"/>
    </row>
    <row r="36093">
      <c r="A36093" s="101"/>
      <c r="B36093" s="90"/>
      <c r="C36093" s="90"/>
    </row>
    <row r="36094">
      <c r="A36094" s="101"/>
      <c r="B36094" s="90"/>
      <c r="C36094" s="90"/>
    </row>
    <row r="36095">
      <c r="A36095" s="101"/>
      <c r="B36095" s="90"/>
      <c r="C36095" s="90"/>
    </row>
    <row r="36096">
      <c r="A36096" s="101"/>
      <c r="B36096" s="90"/>
      <c r="C36096" s="90"/>
    </row>
    <row r="36097">
      <c r="A36097" s="101"/>
      <c r="B36097" s="90"/>
      <c r="C36097" s="90"/>
    </row>
    <row r="36098">
      <c r="A36098" s="101"/>
      <c r="B36098" s="90"/>
      <c r="C36098" s="90"/>
    </row>
    <row r="36099">
      <c r="A36099" s="101"/>
      <c r="B36099" s="90"/>
      <c r="C36099" s="90"/>
    </row>
    <row r="36100">
      <c r="A36100" s="101"/>
      <c r="B36100" s="90"/>
      <c r="C36100" s="90"/>
    </row>
    <row r="36101">
      <c r="A36101" s="101"/>
      <c r="B36101" s="90"/>
      <c r="C36101" s="90"/>
    </row>
    <row r="36102">
      <c r="A36102" s="101"/>
      <c r="B36102" s="90"/>
      <c r="C36102" s="90"/>
    </row>
    <row r="36103">
      <c r="A36103" s="101"/>
      <c r="B36103" s="90"/>
      <c r="C36103" s="90"/>
    </row>
    <row r="36104">
      <c r="A36104" s="101"/>
      <c r="B36104" s="90"/>
      <c r="C36104" s="90"/>
    </row>
    <row r="36105">
      <c r="A36105" s="101"/>
      <c r="B36105" s="90"/>
      <c r="C36105" s="90"/>
    </row>
    <row r="36106">
      <c r="A36106" s="101"/>
      <c r="B36106" s="90"/>
      <c r="C36106" s="90"/>
    </row>
    <row r="36107">
      <c r="A36107" s="101"/>
      <c r="B36107" s="90"/>
      <c r="C36107" s="90"/>
    </row>
    <row r="36108">
      <c r="A36108" s="101"/>
      <c r="B36108" s="90"/>
      <c r="C36108" s="90"/>
    </row>
    <row r="36109">
      <c r="A36109" s="101"/>
      <c r="B36109" s="90"/>
      <c r="C36109" s="90"/>
    </row>
    <row r="36110">
      <c r="A36110" s="101"/>
      <c r="B36110" s="90"/>
      <c r="C36110" s="90"/>
    </row>
    <row r="36111">
      <c r="A36111" s="101"/>
      <c r="B36111" s="90"/>
      <c r="C36111" s="90"/>
    </row>
    <row r="36112">
      <c r="A36112" s="101"/>
      <c r="B36112" s="90"/>
      <c r="C36112" s="90"/>
    </row>
    <row r="36113">
      <c r="A36113" s="101"/>
      <c r="B36113" s="90"/>
      <c r="C36113" s="90"/>
    </row>
    <row r="36114">
      <c r="A36114" s="101"/>
      <c r="B36114" s="90"/>
      <c r="C36114" s="90"/>
    </row>
    <row r="36115">
      <c r="A36115" s="101"/>
      <c r="B36115" s="90"/>
      <c r="C36115" s="90"/>
    </row>
    <row r="36116">
      <c r="A36116" s="101"/>
      <c r="B36116" s="90"/>
      <c r="C36116" s="90"/>
    </row>
    <row r="36117">
      <c r="A36117" s="101"/>
      <c r="B36117" s="90"/>
      <c r="C36117" s="90"/>
    </row>
    <row r="36118">
      <c r="A36118" s="101"/>
      <c r="B36118" s="90"/>
      <c r="C36118" s="90"/>
    </row>
    <row r="36119">
      <c r="A36119" s="101"/>
      <c r="B36119" s="90"/>
      <c r="C36119" s="90"/>
    </row>
    <row r="36120">
      <c r="A36120" s="101"/>
      <c r="B36120" s="90"/>
      <c r="C36120" s="90"/>
    </row>
    <row r="36121">
      <c r="A36121" s="101"/>
      <c r="B36121" s="90"/>
      <c r="C36121" s="90"/>
    </row>
    <row r="36122">
      <c r="A36122" s="101"/>
      <c r="B36122" s="90"/>
      <c r="C36122" s="90"/>
    </row>
    <row r="36123">
      <c r="A36123" s="101"/>
      <c r="B36123" s="90"/>
      <c r="C36123" s="90"/>
    </row>
    <row r="36124">
      <c r="A36124" s="101"/>
      <c r="B36124" s="90"/>
      <c r="C36124" s="90"/>
    </row>
    <row r="36125">
      <c r="A36125" s="101"/>
      <c r="B36125" s="90"/>
      <c r="C36125" s="90"/>
    </row>
    <row r="36126">
      <c r="A36126" s="101"/>
      <c r="B36126" s="90"/>
      <c r="C36126" s="90"/>
    </row>
    <row r="36127">
      <c r="A36127" s="101"/>
      <c r="B36127" s="90"/>
      <c r="C36127" s="90"/>
    </row>
    <row r="36128">
      <c r="A36128" s="101"/>
      <c r="B36128" s="90"/>
      <c r="C36128" s="90"/>
    </row>
    <row r="36129">
      <c r="A36129" s="101"/>
      <c r="B36129" s="90"/>
      <c r="C36129" s="90"/>
    </row>
    <row r="36130">
      <c r="A36130" s="101"/>
      <c r="B36130" s="90"/>
      <c r="C36130" s="90"/>
    </row>
    <row r="36131">
      <c r="A36131" s="101"/>
      <c r="B36131" s="90"/>
      <c r="C36131" s="90"/>
    </row>
    <row r="36132">
      <c r="A36132" s="101"/>
      <c r="B36132" s="90"/>
      <c r="C36132" s="90"/>
    </row>
    <row r="36133">
      <c r="A36133" s="101"/>
      <c r="B36133" s="90"/>
      <c r="C36133" s="90"/>
    </row>
    <row r="36134">
      <c r="A36134" s="101"/>
      <c r="B36134" s="90"/>
      <c r="C36134" s="90"/>
    </row>
    <row r="36135">
      <c r="A36135" s="101"/>
      <c r="B36135" s="90"/>
      <c r="C36135" s="90"/>
    </row>
    <row r="36136">
      <c r="A36136" s="101"/>
      <c r="B36136" s="90"/>
      <c r="C36136" s="90"/>
    </row>
    <row r="36137">
      <c r="A36137" s="101"/>
      <c r="B36137" s="90"/>
      <c r="C36137" s="90"/>
    </row>
    <row r="36138">
      <c r="A36138" s="101"/>
      <c r="B36138" s="90"/>
      <c r="C36138" s="90"/>
    </row>
    <row r="36139">
      <c r="A36139" s="101"/>
      <c r="B36139" s="90"/>
      <c r="C36139" s="90"/>
    </row>
    <row r="36140">
      <c r="A36140" s="101"/>
      <c r="B36140" s="90"/>
      <c r="C36140" s="90"/>
    </row>
    <row r="36141">
      <c r="A36141" s="101"/>
      <c r="B36141" s="90"/>
      <c r="C36141" s="90"/>
    </row>
    <row r="36142">
      <c r="A36142" s="101"/>
      <c r="B36142" s="90"/>
      <c r="C36142" s="90"/>
    </row>
    <row r="36143">
      <c r="A36143" s="101"/>
      <c r="B36143" s="90"/>
      <c r="C36143" s="90"/>
    </row>
    <row r="36144">
      <c r="A36144" s="101"/>
      <c r="B36144" s="90"/>
      <c r="C36144" s="90"/>
    </row>
    <row r="36145">
      <c r="A36145" s="101"/>
      <c r="B36145" s="90"/>
      <c r="C36145" s="90"/>
    </row>
    <row r="36146">
      <c r="A36146" s="101"/>
      <c r="B36146" s="90"/>
      <c r="C36146" s="90"/>
    </row>
    <row r="36147">
      <c r="A36147" s="101"/>
      <c r="B36147" s="90"/>
      <c r="C36147" s="90"/>
    </row>
    <row r="36148">
      <c r="A36148" s="101"/>
      <c r="B36148" s="90"/>
      <c r="C36148" s="90"/>
    </row>
    <row r="36149">
      <c r="A36149" s="101"/>
      <c r="B36149" s="90"/>
      <c r="C36149" s="90"/>
    </row>
    <row r="36150">
      <c r="A36150" s="101"/>
      <c r="B36150" s="90"/>
      <c r="C36150" s="90"/>
    </row>
    <row r="36151">
      <c r="A36151" s="101"/>
      <c r="B36151" s="90"/>
      <c r="C36151" s="90"/>
    </row>
    <row r="36152">
      <c r="A36152" s="101"/>
      <c r="B36152" s="90"/>
      <c r="C36152" s="90"/>
    </row>
    <row r="36153">
      <c r="A36153" s="101"/>
      <c r="B36153" s="90"/>
      <c r="C36153" s="90"/>
    </row>
    <row r="36154">
      <c r="A36154" s="101"/>
      <c r="B36154" s="90"/>
      <c r="C36154" s="90"/>
    </row>
    <row r="36155">
      <c r="A36155" s="101"/>
      <c r="B36155" s="90"/>
      <c r="C36155" s="90"/>
    </row>
    <row r="36156">
      <c r="A36156" s="101"/>
      <c r="B36156" s="90"/>
      <c r="C36156" s="90"/>
    </row>
    <row r="36157">
      <c r="A36157" s="101"/>
      <c r="B36157" s="90"/>
      <c r="C36157" s="90"/>
    </row>
    <row r="36158">
      <c r="A36158" s="101"/>
      <c r="B36158" s="90"/>
      <c r="C36158" s="90"/>
    </row>
    <row r="36159">
      <c r="A36159" s="101"/>
      <c r="B36159" s="90"/>
      <c r="C36159" s="90"/>
    </row>
    <row r="36160">
      <c r="A36160" s="101"/>
      <c r="B36160" s="90"/>
      <c r="C36160" s="90"/>
    </row>
    <row r="36161">
      <c r="A36161" s="101"/>
      <c r="B36161" s="90"/>
      <c r="C36161" s="90"/>
    </row>
    <row r="36162">
      <c r="A36162" s="101"/>
      <c r="B36162" s="90"/>
      <c r="C36162" s="90"/>
    </row>
    <row r="36163">
      <c r="A36163" s="101"/>
      <c r="B36163" s="90"/>
      <c r="C36163" s="90"/>
    </row>
    <row r="36164">
      <c r="A36164" s="101"/>
      <c r="B36164" s="90"/>
      <c r="C36164" s="90"/>
    </row>
    <row r="36165">
      <c r="A36165" s="101"/>
      <c r="B36165" s="90"/>
      <c r="C36165" s="90"/>
    </row>
    <row r="36166">
      <c r="A36166" s="101"/>
      <c r="B36166" s="90"/>
      <c r="C36166" s="90"/>
    </row>
    <row r="36167">
      <c r="A36167" s="101"/>
      <c r="B36167" s="90"/>
      <c r="C36167" s="90"/>
    </row>
    <row r="36168">
      <c r="A36168" s="101"/>
      <c r="B36168" s="90"/>
      <c r="C36168" s="90"/>
    </row>
    <row r="36169">
      <c r="A36169" s="101"/>
      <c r="B36169" s="90"/>
      <c r="C36169" s="90"/>
    </row>
    <row r="36170">
      <c r="A36170" s="101"/>
      <c r="B36170" s="90"/>
      <c r="C36170" s="90"/>
    </row>
    <row r="36171">
      <c r="A36171" s="101"/>
      <c r="B36171" s="90"/>
      <c r="C36171" s="90"/>
    </row>
    <row r="36172">
      <c r="A36172" s="101"/>
      <c r="B36172" s="90"/>
      <c r="C36172" s="90"/>
    </row>
    <row r="36173">
      <c r="A36173" s="101"/>
      <c r="B36173" s="90"/>
      <c r="C36173" s="90"/>
    </row>
    <row r="36174">
      <c r="A36174" s="101"/>
      <c r="B36174" s="90"/>
      <c r="C36174" s="90"/>
    </row>
    <row r="36175">
      <c r="A36175" s="101"/>
      <c r="B36175" s="90"/>
      <c r="C36175" s="90"/>
    </row>
    <row r="36176">
      <c r="A36176" s="101"/>
      <c r="B36176" s="90"/>
      <c r="C36176" s="90"/>
    </row>
    <row r="36177">
      <c r="A36177" s="101"/>
      <c r="B36177" s="90"/>
      <c r="C36177" s="90"/>
    </row>
    <row r="36178">
      <c r="A36178" s="101"/>
      <c r="B36178" s="90"/>
      <c r="C36178" s="90"/>
    </row>
    <row r="36179">
      <c r="A36179" s="101"/>
      <c r="B36179" s="90"/>
      <c r="C36179" s="90"/>
    </row>
    <row r="36180">
      <c r="A36180" s="101"/>
      <c r="B36180" s="90"/>
      <c r="C36180" s="90"/>
    </row>
    <row r="36181">
      <c r="A36181" s="101"/>
      <c r="B36181" s="90"/>
      <c r="C36181" s="90"/>
    </row>
    <row r="36182">
      <c r="A36182" s="101"/>
      <c r="B36182" s="90"/>
      <c r="C36182" s="90"/>
    </row>
    <row r="36183">
      <c r="A36183" s="101"/>
      <c r="B36183" s="90"/>
      <c r="C36183" s="90"/>
    </row>
    <row r="36184">
      <c r="A36184" s="101"/>
      <c r="B36184" s="90"/>
      <c r="C36184" s="90"/>
    </row>
    <row r="36185">
      <c r="A36185" s="101"/>
      <c r="B36185" s="90"/>
      <c r="C36185" s="90"/>
    </row>
    <row r="36186">
      <c r="A36186" s="101"/>
      <c r="B36186" s="90"/>
      <c r="C36186" s="90"/>
    </row>
    <row r="36187">
      <c r="A36187" s="101"/>
      <c r="B36187" s="90"/>
      <c r="C36187" s="90"/>
    </row>
    <row r="36188">
      <c r="A36188" s="101"/>
      <c r="B36188" s="90"/>
      <c r="C36188" s="90"/>
    </row>
    <row r="36189">
      <c r="A36189" s="101"/>
      <c r="B36189" s="90"/>
      <c r="C36189" s="90"/>
    </row>
    <row r="36190">
      <c r="A36190" s="101"/>
      <c r="B36190" s="90"/>
      <c r="C36190" s="90"/>
    </row>
    <row r="36191">
      <c r="A36191" s="101"/>
      <c r="B36191" s="90"/>
      <c r="C36191" s="90"/>
    </row>
    <row r="36192">
      <c r="A36192" s="101"/>
      <c r="B36192" s="90"/>
      <c r="C36192" s="90"/>
    </row>
    <row r="36193">
      <c r="A36193" s="101"/>
      <c r="B36193" s="90"/>
      <c r="C36193" s="90"/>
    </row>
    <row r="36194">
      <c r="A36194" s="101"/>
      <c r="B36194" s="90"/>
      <c r="C36194" s="90"/>
    </row>
    <row r="36195">
      <c r="A36195" s="101"/>
      <c r="B36195" s="90"/>
      <c r="C36195" s="90"/>
    </row>
    <row r="36196">
      <c r="A36196" s="101"/>
      <c r="B36196" s="90"/>
      <c r="C36196" s="90"/>
    </row>
    <row r="36197">
      <c r="A36197" s="101"/>
      <c r="B36197" s="90"/>
      <c r="C36197" s="90"/>
    </row>
    <row r="36198">
      <c r="A36198" s="101"/>
      <c r="B36198" s="90"/>
      <c r="C36198" s="90"/>
    </row>
    <row r="36199">
      <c r="A36199" s="101"/>
      <c r="B36199" s="90"/>
      <c r="C36199" s="90"/>
    </row>
    <row r="36200">
      <c r="A36200" s="101"/>
      <c r="B36200" s="90"/>
      <c r="C36200" s="90"/>
    </row>
    <row r="36201">
      <c r="A36201" s="101"/>
      <c r="B36201" s="90"/>
      <c r="C36201" s="90"/>
    </row>
    <row r="36202">
      <c r="A36202" s="101"/>
      <c r="B36202" s="90"/>
      <c r="C36202" s="90"/>
    </row>
    <row r="36203">
      <c r="A36203" s="101"/>
      <c r="B36203" s="90"/>
      <c r="C36203" s="90"/>
    </row>
    <row r="36204">
      <c r="A36204" s="101"/>
      <c r="B36204" s="90"/>
      <c r="C36204" s="90"/>
    </row>
    <row r="36205">
      <c r="A36205" s="101"/>
      <c r="B36205" s="90"/>
      <c r="C36205" s="90"/>
    </row>
    <row r="36206">
      <c r="A36206" s="101"/>
      <c r="B36206" s="90"/>
      <c r="C36206" s="90"/>
    </row>
    <row r="36207">
      <c r="A36207" s="101"/>
      <c r="B36207" s="90"/>
      <c r="C36207" s="90"/>
    </row>
    <row r="36208">
      <c r="A36208" s="101"/>
      <c r="B36208" s="90"/>
      <c r="C36208" s="90"/>
    </row>
    <row r="36209">
      <c r="A36209" s="101"/>
      <c r="B36209" s="90"/>
      <c r="C36209" s="90"/>
    </row>
    <row r="36210">
      <c r="A36210" s="101"/>
      <c r="B36210" s="90"/>
      <c r="C36210" s="90"/>
    </row>
    <row r="36211">
      <c r="A36211" s="101"/>
      <c r="B36211" s="90"/>
      <c r="C36211" s="90"/>
    </row>
    <row r="36212">
      <c r="A36212" s="101"/>
      <c r="B36212" s="90"/>
      <c r="C36212" s="90"/>
    </row>
    <row r="36213">
      <c r="A36213" s="101"/>
      <c r="B36213" s="90"/>
      <c r="C36213" s="90"/>
    </row>
    <row r="36214">
      <c r="A36214" s="101"/>
      <c r="B36214" s="90"/>
      <c r="C36214" s="90"/>
    </row>
    <row r="36215">
      <c r="A36215" s="101"/>
      <c r="B36215" s="90"/>
      <c r="C36215" s="90"/>
    </row>
    <row r="36216">
      <c r="A36216" s="101"/>
      <c r="B36216" s="90"/>
      <c r="C36216" s="90"/>
    </row>
    <row r="36217">
      <c r="A36217" s="101"/>
      <c r="B36217" s="90"/>
      <c r="C36217" s="90"/>
    </row>
    <row r="36218">
      <c r="A36218" s="101"/>
      <c r="B36218" s="90"/>
      <c r="C36218" s="90"/>
    </row>
    <row r="36219">
      <c r="A36219" s="101"/>
      <c r="B36219" s="90"/>
      <c r="C36219" s="90"/>
    </row>
    <row r="36220">
      <c r="A36220" s="101"/>
      <c r="B36220" s="90"/>
      <c r="C36220" s="90"/>
    </row>
    <row r="36221">
      <c r="A36221" s="101"/>
      <c r="B36221" s="90"/>
      <c r="C36221" s="90"/>
    </row>
    <row r="36222">
      <c r="A36222" s="101"/>
      <c r="B36222" s="90"/>
      <c r="C36222" s="90"/>
    </row>
    <row r="36223">
      <c r="A36223" s="101"/>
      <c r="B36223" s="90"/>
      <c r="C36223" s="90"/>
    </row>
    <row r="36224">
      <c r="A36224" s="101"/>
      <c r="B36224" s="90"/>
      <c r="C36224" s="90"/>
    </row>
    <row r="36225">
      <c r="A36225" s="101"/>
      <c r="B36225" s="90"/>
      <c r="C36225" s="90"/>
    </row>
    <row r="36226">
      <c r="A36226" s="101"/>
      <c r="B36226" s="90"/>
      <c r="C36226" s="90"/>
    </row>
    <row r="36227">
      <c r="A36227" s="101"/>
      <c r="B36227" s="90"/>
      <c r="C36227" s="90"/>
    </row>
    <row r="36228">
      <c r="A36228" s="101"/>
      <c r="B36228" s="90"/>
      <c r="C36228" s="90"/>
    </row>
    <row r="36229">
      <c r="A36229" s="101"/>
      <c r="B36229" s="90"/>
      <c r="C36229" s="90"/>
    </row>
    <row r="36230">
      <c r="A36230" s="101"/>
      <c r="B36230" s="90"/>
      <c r="C36230" s="90"/>
    </row>
    <row r="36231">
      <c r="A36231" s="101"/>
      <c r="B36231" s="90"/>
      <c r="C36231" s="90"/>
    </row>
    <row r="36232">
      <c r="A36232" s="101"/>
      <c r="B36232" s="90"/>
      <c r="C36232" s="90"/>
    </row>
    <row r="36233">
      <c r="A36233" s="101"/>
      <c r="B36233" s="90"/>
      <c r="C36233" s="90"/>
    </row>
    <row r="36234">
      <c r="A36234" s="101"/>
      <c r="B36234" s="90"/>
      <c r="C36234" s="90"/>
    </row>
    <row r="36235">
      <c r="A36235" s="101"/>
      <c r="B36235" s="90"/>
      <c r="C36235" s="90"/>
    </row>
    <row r="36236">
      <c r="A36236" s="101"/>
      <c r="B36236" s="90"/>
      <c r="C36236" s="90"/>
    </row>
    <row r="36237">
      <c r="A36237" s="101"/>
      <c r="B36237" s="90"/>
      <c r="C36237" s="90"/>
    </row>
    <row r="36238">
      <c r="A36238" s="101"/>
      <c r="B36238" s="90"/>
      <c r="C36238" s="90"/>
    </row>
    <row r="36239">
      <c r="A36239" s="101"/>
      <c r="B36239" s="90"/>
      <c r="C36239" s="90"/>
    </row>
    <row r="36240">
      <c r="A36240" s="101"/>
      <c r="B36240" s="90"/>
      <c r="C36240" s="90"/>
    </row>
    <row r="36241">
      <c r="A36241" s="101"/>
      <c r="B36241" s="90"/>
      <c r="C36241" s="90"/>
    </row>
    <row r="36242">
      <c r="A36242" s="101"/>
      <c r="B36242" s="90"/>
      <c r="C36242" s="90"/>
    </row>
    <row r="36243">
      <c r="A36243" s="101"/>
      <c r="B36243" s="90"/>
      <c r="C36243" s="90"/>
    </row>
    <row r="36244">
      <c r="A36244" s="101"/>
      <c r="B36244" s="90"/>
      <c r="C36244" s="90"/>
    </row>
    <row r="36245">
      <c r="A36245" s="101"/>
      <c r="B36245" s="90"/>
      <c r="C36245" s="90"/>
    </row>
    <row r="36246">
      <c r="A36246" s="101"/>
      <c r="B36246" s="90"/>
      <c r="C36246" s="90"/>
    </row>
    <row r="36247">
      <c r="A36247" s="101"/>
      <c r="B36247" s="90"/>
      <c r="C36247" s="90"/>
    </row>
    <row r="36248">
      <c r="A36248" s="101"/>
      <c r="B36248" s="90"/>
      <c r="C36248" s="90"/>
    </row>
    <row r="36249">
      <c r="A36249" s="101"/>
      <c r="B36249" s="90"/>
      <c r="C36249" s="90"/>
    </row>
    <row r="36250">
      <c r="A36250" s="101"/>
      <c r="B36250" s="90"/>
      <c r="C36250" s="90"/>
    </row>
    <row r="36251">
      <c r="A36251" s="101"/>
      <c r="B36251" s="90"/>
      <c r="C36251" s="90"/>
    </row>
    <row r="36252">
      <c r="A36252" s="101"/>
      <c r="B36252" s="90"/>
      <c r="C36252" s="90"/>
    </row>
    <row r="36253">
      <c r="A36253" s="101"/>
      <c r="B36253" s="90"/>
      <c r="C36253" s="90"/>
    </row>
    <row r="36254">
      <c r="A36254" s="101"/>
      <c r="B36254" s="90"/>
      <c r="C36254" s="90"/>
    </row>
    <row r="36255">
      <c r="A36255" s="101"/>
      <c r="B36255" s="90"/>
      <c r="C36255" s="90"/>
    </row>
    <row r="36256">
      <c r="A36256" s="101"/>
      <c r="B36256" s="90"/>
      <c r="C36256" s="90"/>
    </row>
    <row r="36257">
      <c r="A36257" s="101"/>
      <c r="B36257" s="90"/>
      <c r="C36257" s="90"/>
    </row>
    <row r="36258">
      <c r="A36258" s="101"/>
      <c r="B36258" s="90"/>
      <c r="C36258" s="90"/>
    </row>
    <row r="36259">
      <c r="A36259" s="101"/>
      <c r="B36259" s="90"/>
      <c r="C36259" s="90"/>
    </row>
    <row r="36260">
      <c r="A36260" s="101"/>
      <c r="B36260" s="90"/>
      <c r="C36260" s="90"/>
    </row>
    <row r="36261">
      <c r="A36261" s="101"/>
      <c r="B36261" s="90"/>
      <c r="C36261" s="90"/>
    </row>
    <row r="36262">
      <c r="A36262" s="101"/>
      <c r="B36262" s="90"/>
      <c r="C36262" s="90"/>
    </row>
    <row r="36263">
      <c r="A36263" s="101"/>
      <c r="B36263" s="90"/>
      <c r="C36263" s="90"/>
    </row>
    <row r="36264">
      <c r="A36264" s="101"/>
      <c r="B36264" s="90"/>
      <c r="C36264" s="90"/>
    </row>
    <row r="36265">
      <c r="A36265" s="101"/>
      <c r="B36265" s="90"/>
      <c r="C36265" s="90"/>
    </row>
    <row r="36266">
      <c r="A36266" s="101"/>
      <c r="B36266" s="90"/>
      <c r="C36266" s="90"/>
    </row>
    <row r="36267">
      <c r="A36267" s="101"/>
      <c r="B36267" s="90"/>
      <c r="C36267" s="90"/>
    </row>
    <row r="36268">
      <c r="A36268" s="101"/>
      <c r="B36268" s="90"/>
      <c r="C36268" s="90"/>
    </row>
    <row r="36269">
      <c r="A36269" s="101"/>
      <c r="B36269" s="90"/>
      <c r="C36269" s="90"/>
    </row>
    <row r="36270">
      <c r="A36270" s="101"/>
      <c r="B36270" s="90"/>
      <c r="C36270" s="90"/>
    </row>
    <row r="36271">
      <c r="A36271" s="101"/>
      <c r="B36271" s="90"/>
      <c r="C36271" s="90"/>
    </row>
    <row r="36272">
      <c r="A36272" s="101"/>
      <c r="B36272" s="90"/>
      <c r="C36272" s="90"/>
    </row>
    <row r="36273">
      <c r="A36273" s="101"/>
      <c r="B36273" s="90"/>
      <c r="C36273" s="90"/>
    </row>
    <row r="36274">
      <c r="A36274" s="101"/>
      <c r="B36274" s="90"/>
      <c r="C36274" s="90"/>
    </row>
    <row r="36275">
      <c r="A36275" s="101"/>
      <c r="B36275" s="90"/>
      <c r="C36275" s="90"/>
    </row>
    <row r="36276">
      <c r="A36276" s="101"/>
      <c r="B36276" s="90"/>
      <c r="C36276" s="90"/>
    </row>
    <row r="36277">
      <c r="A36277" s="101"/>
      <c r="B36277" s="90"/>
      <c r="C36277" s="90"/>
    </row>
    <row r="36278">
      <c r="A36278" s="101"/>
      <c r="B36278" s="90"/>
      <c r="C36278" s="90"/>
    </row>
    <row r="36279">
      <c r="A36279" s="101"/>
      <c r="B36279" s="90"/>
      <c r="C36279" s="90"/>
    </row>
    <row r="36280">
      <c r="A36280" s="101"/>
      <c r="B36280" s="90"/>
      <c r="C36280" s="90"/>
    </row>
    <row r="36281">
      <c r="A36281" s="101"/>
      <c r="B36281" s="90"/>
      <c r="C36281" s="90"/>
    </row>
    <row r="36282">
      <c r="A36282" s="101"/>
      <c r="B36282" s="90"/>
      <c r="C36282" s="90"/>
    </row>
    <row r="36283">
      <c r="A36283" s="101"/>
      <c r="B36283" s="90"/>
      <c r="C36283" s="90"/>
    </row>
    <row r="36284">
      <c r="A36284" s="101"/>
      <c r="B36284" s="90"/>
      <c r="C36284" s="90"/>
    </row>
    <row r="36285">
      <c r="A36285" s="101"/>
      <c r="B36285" s="90"/>
      <c r="C36285" s="90"/>
    </row>
    <row r="36286">
      <c r="A36286" s="101"/>
      <c r="B36286" s="90"/>
      <c r="C36286" s="90"/>
    </row>
    <row r="36287">
      <c r="A36287" s="101"/>
      <c r="B36287" s="90"/>
      <c r="C36287" s="90"/>
    </row>
    <row r="36288">
      <c r="A36288" s="101"/>
      <c r="B36288" s="90"/>
      <c r="C36288" s="90"/>
    </row>
    <row r="36289">
      <c r="A36289" s="101"/>
      <c r="B36289" s="90"/>
      <c r="C36289" s="90"/>
    </row>
    <row r="36290">
      <c r="A36290" s="101"/>
      <c r="B36290" s="90"/>
      <c r="C36290" s="90"/>
    </row>
    <row r="36291">
      <c r="A36291" s="101"/>
      <c r="B36291" s="90"/>
      <c r="C36291" s="90"/>
    </row>
    <row r="36292">
      <c r="A36292" s="101"/>
      <c r="B36292" s="90"/>
      <c r="C36292" s="90"/>
    </row>
    <row r="36293">
      <c r="A36293" s="101"/>
      <c r="B36293" s="90"/>
      <c r="C36293" s="90"/>
    </row>
    <row r="36294">
      <c r="A36294" s="101"/>
      <c r="B36294" s="90"/>
      <c r="C36294" s="90"/>
    </row>
    <row r="36295">
      <c r="A36295" s="101"/>
      <c r="B36295" s="90"/>
      <c r="C36295" s="90"/>
    </row>
    <row r="36296">
      <c r="A36296" s="101"/>
      <c r="B36296" s="90"/>
      <c r="C36296" s="90"/>
    </row>
    <row r="36297">
      <c r="A36297" s="101"/>
      <c r="B36297" s="90"/>
      <c r="C36297" s="90"/>
    </row>
    <row r="36298">
      <c r="A36298" s="101"/>
      <c r="B36298" s="90"/>
      <c r="C36298" s="90"/>
    </row>
    <row r="36299">
      <c r="A36299" s="101"/>
      <c r="B36299" s="90"/>
      <c r="C36299" s="90"/>
    </row>
    <row r="36300">
      <c r="A36300" s="101"/>
      <c r="B36300" s="90"/>
      <c r="C36300" s="90"/>
    </row>
    <row r="36301">
      <c r="A36301" s="101"/>
      <c r="B36301" s="90"/>
      <c r="C36301" s="90"/>
    </row>
    <row r="36302">
      <c r="A36302" s="101"/>
      <c r="B36302" s="90"/>
      <c r="C36302" s="90"/>
    </row>
    <row r="36303">
      <c r="A36303" s="101"/>
      <c r="B36303" s="90"/>
      <c r="C36303" s="90"/>
    </row>
    <row r="36304">
      <c r="A36304" s="101"/>
      <c r="B36304" s="90"/>
      <c r="C36304" s="90"/>
    </row>
    <row r="36305">
      <c r="A36305" s="101"/>
      <c r="B36305" s="90"/>
      <c r="C36305" s="90"/>
    </row>
    <row r="36306">
      <c r="A36306" s="101"/>
      <c r="B36306" s="90"/>
      <c r="C36306" s="90"/>
    </row>
    <row r="36307">
      <c r="A36307" s="101"/>
      <c r="B36307" s="90"/>
      <c r="C36307" s="90"/>
    </row>
    <row r="36308">
      <c r="A36308" s="101"/>
      <c r="B36308" s="90"/>
      <c r="C36308" s="90"/>
    </row>
    <row r="36309">
      <c r="A36309" s="101"/>
      <c r="B36309" s="90"/>
      <c r="C36309" s="90"/>
    </row>
    <row r="36310">
      <c r="A36310" s="101"/>
      <c r="B36310" s="90"/>
      <c r="C36310" s="90"/>
    </row>
    <row r="36311">
      <c r="A36311" s="101"/>
      <c r="B36311" s="90"/>
      <c r="C36311" s="90"/>
    </row>
    <row r="36312">
      <c r="A36312" s="101"/>
      <c r="B36312" s="90"/>
      <c r="C36312" s="90"/>
    </row>
    <row r="36313">
      <c r="A36313" s="101"/>
      <c r="B36313" s="90"/>
      <c r="C36313" s="90"/>
    </row>
    <row r="36314">
      <c r="A36314" s="101"/>
      <c r="B36314" s="90"/>
      <c r="C36314" s="90"/>
    </row>
    <row r="36315">
      <c r="A36315" s="101"/>
      <c r="B36315" s="90"/>
      <c r="C36315" s="90"/>
    </row>
    <row r="36316">
      <c r="A36316" s="101"/>
      <c r="B36316" s="90"/>
      <c r="C36316" s="90"/>
    </row>
    <row r="36317">
      <c r="A36317" s="101"/>
      <c r="B36317" s="90"/>
      <c r="C36317" s="90"/>
    </row>
    <row r="36318">
      <c r="A36318" s="101"/>
      <c r="B36318" s="90"/>
      <c r="C36318" s="90"/>
    </row>
    <row r="36319">
      <c r="A36319" s="101"/>
      <c r="B36319" s="90"/>
      <c r="C36319" s="90"/>
    </row>
    <row r="36320">
      <c r="A36320" s="101"/>
      <c r="B36320" s="90"/>
      <c r="C36320" s="90"/>
    </row>
    <row r="36321">
      <c r="A36321" s="101"/>
      <c r="B36321" s="90"/>
      <c r="C36321" s="90"/>
    </row>
    <row r="36322">
      <c r="A36322" s="101"/>
      <c r="B36322" s="90"/>
      <c r="C36322" s="90"/>
    </row>
    <row r="36323">
      <c r="A36323" s="101"/>
      <c r="B36323" s="90"/>
      <c r="C36323" s="90"/>
    </row>
    <row r="36324">
      <c r="A36324" s="101"/>
      <c r="B36324" s="90"/>
      <c r="C36324" s="90"/>
    </row>
    <row r="36325">
      <c r="A36325" s="101"/>
      <c r="B36325" s="90"/>
      <c r="C36325" s="90"/>
    </row>
    <row r="36326">
      <c r="A36326" s="101"/>
      <c r="B36326" s="90"/>
      <c r="C36326" s="90"/>
    </row>
    <row r="36327">
      <c r="A36327" s="101"/>
      <c r="B36327" s="90"/>
      <c r="C36327" s="90"/>
    </row>
    <row r="36328">
      <c r="A36328" s="101"/>
      <c r="B36328" s="90"/>
      <c r="C36328" s="90"/>
    </row>
    <row r="36329">
      <c r="A36329" s="101"/>
      <c r="B36329" s="90"/>
      <c r="C36329" s="90"/>
    </row>
    <row r="36330">
      <c r="A36330" s="101"/>
      <c r="B36330" s="90"/>
      <c r="C36330" s="90"/>
    </row>
    <row r="36331">
      <c r="A36331" s="101"/>
      <c r="B36331" s="90"/>
      <c r="C36331" s="90"/>
    </row>
    <row r="36332">
      <c r="A36332" s="101"/>
      <c r="B36332" s="90"/>
      <c r="C36332" s="90"/>
    </row>
    <row r="36333">
      <c r="A36333" s="101"/>
      <c r="B36333" s="90"/>
      <c r="C36333" s="90"/>
    </row>
    <row r="36334">
      <c r="A36334" s="101"/>
      <c r="B36334" s="90"/>
      <c r="C36334" s="90"/>
    </row>
    <row r="36335">
      <c r="A36335" s="101"/>
      <c r="B36335" s="90"/>
      <c r="C36335" s="90"/>
    </row>
    <row r="36336">
      <c r="A36336" s="101"/>
      <c r="B36336" s="90"/>
      <c r="C36336" s="90"/>
    </row>
    <row r="36337">
      <c r="A36337" s="101"/>
      <c r="B36337" s="90"/>
      <c r="C36337" s="90"/>
    </row>
    <row r="36338">
      <c r="A36338" s="101"/>
      <c r="B36338" s="90"/>
      <c r="C36338" s="90"/>
    </row>
    <row r="36339">
      <c r="A36339" s="101"/>
      <c r="B36339" s="90"/>
      <c r="C36339" s="90"/>
    </row>
    <row r="36340">
      <c r="A36340" s="101"/>
      <c r="B36340" s="90"/>
      <c r="C36340" s="90"/>
    </row>
    <row r="36341">
      <c r="A36341" s="101"/>
      <c r="B36341" s="90"/>
      <c r="C36341" s="90"/>
    </row>
    <row r="36342">
      <c r="A36342" s="101"/>
      <c r="B36342" s="90"/>
      <c r="C36342" s="90"/>
    </row>
    <row r="36343">
      <c r="A36343" s="101"/>
      <c r="B36343" s="90"/>
      <c r="C36343" s="90"/>
    </row>
    <row r="36344">
      <c r="A36344" s="101"/>
      <c r="B36344" s="90"/>
      <c r="C36344" s="90"/>
    </row>
    <row r="36345">
      <c r="A36345" s="101"/>
      <c r="B36345" s="90"/>
      <c r="C36345" s="90"/>
    </row>
    <row r="36346">
      <c r="A36346" s="101"/>
      <c r="B36346" s="90"/>
      <c r="C36346" s="90"/>
    </row>
    <row r="36347">
      <c r="A36347" s="101"/>
      <c r="B36347" s="90"/>
      <c r="C36347" s="90"/>
    </row>
    <row r="36348">
      <c r="A36348" s="101"/>
      <c r="B36348" s="90"/>
      <c r="C36348" s="90"/>
    </row>
    <row r="36349">
      <c r="A36349" s="101"/>
      <c r="B36349" s="90"/>
      <c r="C36349" s="90"/>
    </row>
    <row r="36350">
      <c r="A36350" s="101"/>
      <c r="B36350" s="90"/>
      <c r="C36350" s="90"/>
    </row>
    <row r="36351">
      <c r="A36351" s="101"/>
      <c r="B36351" s="90"/>
      <c r="C36351" s="90"/>
    </row>
    <row r="36352">
      <c r="A36352" s="101"/>
      <c r="B36352" s="90"/>
      <c r="C36352" s="90"/>
    </row>
    <row r="36353">
      <c r="A36353" s="101"/>
      <c r="B36353" s="90"/>
      <c r="C36353" s="90"/>
    </row>
    <row r="36354">
      <c r="A36354" s="101"/>
      <c r="B36354" s="90"/>
      <c r="C36354" s="90"/>
    </row>
    <row r="36355">
      <c r="A36355" s="101"/>
      <c r="B36355" s="90"/>
      <c r="C36355" s="90"/>
    </row>
    <row r="36356">
      <c r="A36356" s="101"/>
      <c r="B36356" s="90"/>
      <c r="C36356" s="90"/>
    </row>
    <row r="36357">
      <c r="A36357" s="101"/>
      <c r="B36357" s="90"/>
      <c r="C36357" s="90"/>
    </row>
    <row r="36358">
      <c r="A36358" s="101"/>
      <c r="B36358" s="90"/>
      <c r="C36358" s="90"/>
    </row>
    <row r="36359">
      <c r="A36359" s="101"/>
      <c r="B36359" s="90"/>
      <c r="C36359" s="90"/>
    </row>
    <row r="36360">
      <c r="A36360" s="101"/>
      <c r="B36360" s="90"/>
      <c r="C36360" s="90"/>
    </row>
    <row r="36361">
      <c r="A36361" s="101"/>
      <c r="B36361" s="90"/>
      <c r="C36361" s="90"/>
    </row>
    <row r="36362">
      <c r="A36362" s="101"/>
      <c r="B36362" s="90"/>
      <c r="C36362" s="90"/>
    </row>
    <row r="36363">
      <c r="A36363" s="101"/>
      <c r="B36363" s="90"/>
      <c r="C36363" s="90"/>
    </row>
    <row r="36364">
      <c r="A36364" s="101"/>
      <c r="B36364" s="90"/>
      <c r="C36364" s="90"/>
    </row>
    <row r="36365">
      <c r="A36365" s="101"/>
      <c r="B36365" s="90"/>
      <c r="C36365" s="90"/>
    </row>
    <row r="36366">
      <c r="A36366" s="101"/>
      <c r="B36366" s="90"/>
      <c r="C36366" s="90"/>
    </row>
    <row r="36367">
      <c r="A36367" s="101"/>
      <c r="B36367" s="90"/>
      <c r="C36367" s="90"/>
    </row>
    <row r="36368">
      <c r="A36368" s="101"/>
      <c r="B36368" s="90"/>
      <c r="C36368" s="90"/>
    </row>
    <row r="36369">
      <c r="A36369" s="101"/>
      <c r="B36369" s="90"/>
      <c r="C36369" s="90"/>
    </row>
    <row r="36370">
      <c r="A36370" s="101"/>
      <c r="B36370" s="90"/>
      <c r="C36370" s="90"/>
    </row>
    <row r="36371">
      <c r="A36371" s="101"/>
      <c r="B36371" s="90"/>
      <c r="C36371" s="90"/>
    </row>
    <row r="36372">
      <c r="A36372" s="101"/>
      <c r="B36372" s="90"/>
      <c r="C36372" s="90"/>
    </row>
    <row r="36373">
      <c r="A36373" s="101"/>
      <c r="B36373" s="90"/>
      <c r="C36373" s="90"/>
    </row>
    <row r="36374">
      <c r="A36374" s="101"/>
      <c r="B36374" s="90"/>
      <c r="C36374" s="90"/>
    </row>
    <row r="36375">
      <c r="A36375" s="101"/>
      <c r="B36375" s="90"/>
      <c r="C36375" s="90"/>
    </row>
    <row r="36376">
      <c r="A36376" s="101"/>
      <c r="B36376" s="90"/>
      <c r="C36376" s="90"/>
    </row>
    <row r="36377">
      <c r="A36377" s="101"/>
      <c r="B36377" s="90"/>
      <c r="C36377" s="90"/>
    </row>
    <row r="36378">
      <c r="A36378" s="101"/>
      <c r="B36378" s="90"/>
      <c r="C36378" s="90"/>
    </row>
    <row r="36379">
      <c r="A36379" s="101"/>
      <c r="B36379" s="90"/>
      <c r="C36379" s="90"/>
    </row>
    <row r="36380">
      <c r="A36380" s="101"/>
      <c r="B36380" s="90"/>
      <c r="C36380" s="90"/>
    </row>
    <row r="36381">
      <c r="A36381" s="101"/>
      <c r="B36381" s="90"/>
      <c r="C36381" s="90"/>
    </row>
    <row r="36382">
      <c r="A36382" s="101"/>
      <c r="B36382" s="90"/>
      <c r="C36382" s="90"/>
    </row>
    <row r="36383">
      <c r="A36383" s="101"/>
      <c r="B36383" s="90"/>
      <c r="C36383" s="90"/>
    </row>
    <row r="36384">
      <c r="A36384" s="101"/>
      <c r="B36384" s="90"/>
      <c r="C36384" s="90"/>
    </row>
    <row r="36385">
      <c r="A36385" s="101"/>
      <c r="B36385" s="90"/>
      <c r="C36385" s="90"/>
    </row>
    <row r="36386">
      <c r="A36386" s="101"/>
      <c r="B36386" s="90"/>
      <c r="C36386" s="90"/>
    </row>
    <row r="36387">
      <c r="A36387" s="101"/>
      <c r="B36387" s="90"/>
      <c r="C36387" s="90"/>
    </row>
    <row r="36388">
      <c r="A36388" s="101"/>
      <c r="B36388" s="90"/>
      <c r="C36388" s="90"/>
    </row>
    <row r="36389">
      <c r="A36389" s="101"/>
      <c r="B36389" s="90"/>
      <c r="C36389" s="90"/>
    </row>
    <row r="36390">
      <c r="A36390" s="101"/>
      <c r="B36390" s="90"/>
      <c r="C36390" s="90"/>
    </row>
    <row r="36391">
      <c r="A36391" s="101"/>
      <c r="B36391" s="90"/>
      <c r="C36391" s="90"/>
    </row>
    <row r="36392">
      <c r="A36392" s="101"/>
      <c r="B36392" s="90"/>
      <c r="C36392" s="90"/>
    </row>
    <row r="36393">
      <c r="A36393" s="101"/>
      <c r="B36393" s="90"/>
      <c r="C36393" s="90"/>
    </row>
    <row r="36394">
      <c r="A36394" s="101"/>
      <c r="B36394" s="90"/>
      <c r="C36394" s="90"/>
    </row>
    <row r="36395">
      <c r="A36395" s="101"/>
      <c r="B36395" s="90"/>
      <c r="C36395" s="90"/>
    </row>
    <row r="36396">
      <c r="A36396" s="101"/>
      <c r="B36396" s="90"/>
      <c r="C36396" s="90"/>
    </row>
    <row r="36397">
      <c r="A36397" s="101"/>
      <c r="B36397" s="90"/>
      <c r="C36397" s="90"/>
    </row>
    <row r="36398">
      <c r="A36398" s="101"/>
      <c r="B36398" s="90"/>
      <c r="C36398" s="90"/>
    </row>
    <row r="36399">
      <c r="A36399" s="101"/>
      <c r="B36399" s="90"/>
      <c r="C36399" s="90"/>
    </row>
    <row r="36400">
      <c r="A36400" s="101"/>
      <c r="B36400" s="90"/>
      <c r="C36400" s="90"/>
    </row>
    <row r="36401">
      <c r="A36401" s="101"/>
      <c r="B36401" s="90"/>
      <c r="C36401" s="90"/>
    </row>
    <row r="36402">
      <c r="A36402" s="101"/>
      <c r="B36402" s="90"/>
      <c r="C36402" s="90"/>
    </row>
    <row r="36403">
      <c r="A36403" s="101"/>
      <c r="B36403" s="90"/>
      <c r="C36403" s="90"/>
    </row>
    <row r="36404">
      <c r="A36404" s="101"/>
      <c r="B36404" s="90"/>
      <c r="C36404" s="90"/>
    </row>
    <row r="36405">
      <c r="A36405" s="101"/>
      <c r="B36405" s="90"/>
      <c r="C36405" s="90"/>
    </row>
    <row r="36406">
      <c r="A36406" s="101"/>
      <c r="B36406" s="90"/>
      <c r="C36406" s="90"/>
    </row>
    <row r="36407">
      <c r="A36407" s="101"/>
      <c r="B36407" s="90"/>
      <c r="C36407" s="90"/>
    </row>
    <row r="36408">
      <c r="A36408" s="101"/>
      <c r="B36408" s="90"/>
      <c r="C36408" s="90"/>
    </row>
    <row r="36409">
      <c r="A36409" s="101"/>
      <c r="B36409" s="90"/>
      <c r="C36409" s="90"/>
    </row>
    <row r="36410">
      <c r="A36410" s="101"/>
      <c r="B36410" s="90"/>
      <c r="C36410" s="90"/>
    </row>
    <row r="36411">
      <c r="A36411" s="101"/>
      <c r="B36411" s="90"/>
      <c r="C36411" s="90"/>
    </row>
    <row r="36412">
      <c r="A36412" s="101"/>
      <c r="B36412" s="90"/>
      <c r="C36412" s="90"/>
    </row>
    <row r="36413">
      <c r="A36413" s="101"/>
      <c r="B36413" s="90"/>
      <c r="C36413" s="90"/>
    </row>
    <row r="36414">
      <c r="A36414" s="101"/>
      <c r="B36414" s="90"/>
      <c r="C36414" s="90"/>
    </row>
    <row r="36415">
      <c r="A36415" s="101"/>
      <c r="B36415" s="90"/>
      <c r="C36415" s="90"/>
    </row>
    <row r="36416">
      <c r="A36416" s="101"/>
      <c r="B36416" s="90"/>
      <c r="C36416" s="90"/>
    </row>
    <row r="36417">
      <c r="A36417" s="101"/>
      <c r="B36417" s="90"/>
      <c r="C36417" s="90"/>
    </row>
    <row r="36418">
      <c r="A36418" s="101"/>
      <c r="B36418" s="90"/>
      <c r="C36418" s="90"/>
    </row>
    <row r="36419">
      <c r="A36419" s="101"/>
      <c r="B36419" s="90"/>
      <c r="C36419" s="90"/>
    </row>
    <row r="36420">
      <c r="A36420" s="101"/>
      <c r="B36420" s="90"/>
      <c r="C36420" s="90"/>
    </row>
    <row r="36421">
      <c r="A36421" s="101"/>
      <c r="B36421" s="90"/>
      <c r="C36421" s="90"/>
    </row>
    <row r="36422">
      <c r="A36422" s="101"/>
      <c r="B36422" s="90"/>
      <c r="C36422" s="90"/>
    </row>
    <row r="36423">
      <c r="A36423" s="101"/>
      <c r="B36423" s="90"/>
      <c r="C36423" s="90"/>
    </row>
    <row r="36424">
      <c r="A36424" s="101"/>
      <c r="B36424" s="90"/>
      <c r="C36424" s="90"/>
    </row>
    <row r="36425">
      <c r="A36425" s="101"/>
      <c r="B36425" s="90"/>
      <c r="C36425" s="90"/>
    </row>
    <row r="36426">
      <c r="A36426" s="101"/>
      <c r="B36426" s="90"/>
      <c r="C36426" s="90"/>
    </row>
    <row r="36427">
      <c r="A36427" s="101"/>
      <c r="B36427" s="90"/>
      <c r="C36427" s="90"/>
    </row>
    <row r="36428">
      <c r="A36428" s="101"/>
      <c r="B36428" s="90"/>
      <c r="C36428" s="90"/>
    </row>
    <row r="36429">
      <c r="A36429" s="101"/>
      <c r="B36429" s="90"/>
      <c r="C36429" s="90"/>
    </row>
    <row r="36430">
      <c r="A36430" s="101"/>
      <c r="B36430" s="90"/>
      <c r="C36430" s="90"/>
    </row>
    <row r="36431">
      <c r="A36431" s="101"/>
      <c r="B36431" s="90"/>
      <c r="C36431" s="90"/>
    </row>
    <row r="36432">
      <c r="A36432" s="101"/>
      <c r="B36432" s="90"/>
      <c r="C36432" s="90"/>
    </row>
    <row r="36433">
      <c r="A36433" s="101"/>
      <c r="B36433" s="90"/>
      <c r="C36433" s="90"/>
    </row>
    <row r="36434">
      <c r="A36434" s="101"/>
      <c r="B36434" s="90"/>
      <c r="C36434" s="90"/>
    </row>
    <row r="36435">
      <c r="A36435" s="101"/>
      <c r="B36435" s="90"/>
      <c r="C36435" s="90"/>
    </row>
    <row r="36436">
      <c r="A36436" s="101"/>
      <c r="B36436" s="90"/>
      <c r="C36436" s="90"/>
    </row>
    <row r="36437">
      <c r="A36437" s="101"/>
      <c r="B36437" s="90"/>
      <c r="C36437" s="90"/>
    </row>
    <row r="36438">
      <c r="A36438" s="101"/>
      <c r="B36438" s="90"/>
      <c r="C36438" s="90"/>
    </row>
    <row r="36439">
      <c r="A36439" s="101"/>
      <c r="B36439" s="90"/>
      <c r="C36439" s="90"/>
    </row>
    <row r="36440">
      <c r="A36440" s="101"/>
      <c r="B36440" s="90"/>
      <c r="C36440" s="90"/>
    </row>
    <row r="36441">
      <c r="A36441" s="101"/>
      <c r="B36441" s="90"/>
      <c r="C36441" s="90"/>
    </row>
    <row r="36442">
      <c r="A36442" s="101"/>
      <c r="B36442" s="90"/>
      <c r="C36442" s="90"/>
    </row>
    <row r="36443">
      <c r="A36443" s="101"/>
      <c r="B36443" s="90"/>
      <c r="C36443" s="90"/>
    </row>
    <row r="36444">
      <c r="A36444" s="101"/>
      <c r="B36444" s="90"/>
      <c r="C36444" s="90"/>
    </row>
    <row r="36445">
      <c r="A36445" s="101"/>
      <c r="B36445" s="90"/>
      <c r="C36445" s="90"/>
    </row>
    <row r="36446">
      <c r="A36446" s="101"/>
      <c r="B36446" s="90"/>
      <c r="C36446" s="90"/>
    </row>
    <row r="36447">
      <c r="A36447" s="101"/>
      <c r="B36447" s="90"/>
      <c r="C36447" s="90"/>
    </row>
    <row r="36448">
      <c r="A36448" s="101"/>
      <c r="B36448" s="90"/>
      <c r="C36448" s="90"/>
    </row>
    <row r="36449">
      <c r="A36449" s="101"/>
      <c r="B36449" s="90"/>
      <c r="C36449" s="90"/>
    </row>
    <row r="36450">
      <c r="A36450" s="101"/>
      <c r="B36450" s="90"/>
      <c r="C36450" s="90"/>
    </row>
    <row r="36451">
      <c r="A36451" s="101"/>
      <c r="B36451" s="90"/>
      <c r="C36451" s="90"/>
    </row>
    <row r="36452">
      <c r="A36452" s="101"/>
      <c r="B36452" s="90"/>
      <c r="C36452" s="90"/>
    </row>
    <row r="36453">
      <c r="A36453" s="101"/>
      <c r="B36453" s="90"/>
      <c r="C36453" s="90"/>
    </row>
    <row r="36454">
      <c r="A36454" s="101"/>
      <c r="B36454" s="90"/>
      <c r="C36454" s="90"/>
    </row>
    <row r="36455">
      <c r="A36455" s="101"/>
      <c r="B36455" s="90"/>
      <c r="C36455" s="90"/>
    </row>
    <row r="36456">
      <c r="A36456" s="101"/>
      <c r="B36456" s="90"/>
      <c r="C36456" s="90"/>
    </row>
    <row r="36457">
      <c r="A36457" s="101"/>
      <c r="B36457" s="90"/>
      <c r="C36457" s="90"/>
    </row>
    <row r="36458">
      <c r="A36458" s="101"/>
      <c r="B36458" s="90"/>
      <c r="C36458" s="90"/>
    </row>
    <row r="36459">
      <c r="A36459" s="101"/>
      <c r="B36459" s="90"/>
      <c r="C36459" s="90"/>
    </row>
    <row r="36460">
      <c r="A36460" s="101"/>
      <c r="B36460" s="90"/>
      <c r="C36460" s="90"/>
    </row>
    <row r="36461">
      <c r="A36461" s="101"/>
      <c r="B36461" s="90"/>
      <c r="C36461" s="90"/>
    </row>
    <row r="36462">
      <c r="A36462" s="101"/>
      <c r="B36462" s="90"/>
      <c r="C36462" s="90"/>
    </row>
    <row r="36463">
      <c r="A36463" s="101"/>
      <c r="B36463" s="90"/>
      <c r="C36463" s="90"/>
    </row>
    <row r="36464">
      <c r="A36464" s="101"/>
      <c r="B36464" s="90"/>
      <c r="C36464" s="90"/>
    </row>
    <row r="36465">
      <c r="A36465" s="101"/>
      <c r="B36465" s="90"/>
      <c r="C36465" s="90"/>
    </row>
    <row r="36466">
      <c r="A36466" s="101"/>
      <c r="B36466" s="90"/>
      <c r="C36466" s="90"/>
    </row>
    <row r="36467">
      <c r="A36467" s="101"/>
      <c r="B36467" s="90"/>
      <c r="C36467" s="90"/>
    </row>
    <row r="36468">
      <c r="A36468" s="101"/>
      <c r="B36468" s="90"/>
      <c r="C36468" s="90"/>
    </row>
    <row r="36469">
      <c r="A36469" s="101"/>
      <c r="B36469" s="90"/>
      <c r="C36469" s="90"/>
    </row>
    <row r="36470">
      <c r="A36470" s="101"/>
      <c r="B36470" s="90"/>
      <c r="C36470" s="90"/>
    </row>
    <row r="36471">
      <c r="A36471" s="101"/>
      <c r="B36471" s="90"/>
      <c r="C36471" s="90"/>
    </row>
    <row r="36472">
      <c r="A36472" s="101"/>
      <c r="B36472" s="90"/>
      <c r="C36472" s="90"/>
    </row>
    <row r="36473">
      <c r="A36473" s="101"/>
      <c r="B36473" s="90"/>
      <c r="C36473" s="90"/>
    </row>
    <row r="36474">
      <c r="A36474" s="101"/>
      <c r="B36474" s="90"/>
      <c r="C36474" s="90"/>
    </row>
    <row r="36475">
      <c r="A36475" s="101"/>
      <c r="B36475" s="90"/>
      <c r="C36475" s="90"/>
    </row>
    <row r="36476">
      <c r="A36476" s="101"/>
      <c r="B36476" s="90"/>
      <c r="C36476" s="90"/>
    </row>
    <row r="36477">
      <c r="A36477" s="101"/>
      <c r="B36477" s="90"/>
      <c r="C36477" s="90"/>
    </row>
    <row r="36478">
      <c r="A36478" s="101"/>
      <c r="B36478" s="90"/>
      <c r="C36478" s="90"/>
    </row>
    <row r="36479">
      <c r="A36479" s="101"/>
      <c r="B36479" s="90"/>
      <c r="C36479" s="90"/>
    </row>
    <row r="36480">
      <c r="A36480" s="101"/>
      <c r="B36480" s="90"/>
      <c r="C36480" s="90"/>
    </row>
    <row r="36481">
      <c r="A36481" s="101"/>
      <c r="B36481" s="90"/>
      <c r="C36481" s="90"/>
    </row>
    <row r="36482">
      <c r="A36482" s="101"/>
      <c r="B36482" s="90"/>
      <c r="C36482" s="90"/>
    </row>
    <row r="36483">
      <c r="A36483" s="101"/>
      <c r="B36483" s="90"/>
      <c r="C36483" s="90"/>
    </row>
    <row r="36484">
      <c r="A36484" s="101"/>
      <c r="B36484" s="90"/>
      <c r="C36484" s="90"/>
    </row>
    <row r="36485">
      <c r="A36485" s="101"/>
      <c r="B36485" s="90"/>
      <c r="C36485" s="90"/>
    </row>
    <row r="36486">
      <c r="A36486" s="101"/>
      <c r="B36486" s="90"/>
      <c r="C36486" s="90"/>
    </row>
    <row r="36487">
      <c r="A36487" s="101"/>
      <c r="B36487" s="90"/>
      <c r="C36487" s="90"/>
    </row>
    <row r="36488">
      <c r="A36488" s="101"/>
      <c r="B36488" s="90"/>
      <c r="C36488" s="90"/>
    </row>
    <row r="36489">
      <c r="A36489" s="101"/>
      <c r="B36489" s="90"/>
      <c r="C36489" s="90"/>
    </row>
    <row r="36490">
      <c r="A36490" s="101"/>
      <c r="B36490" s="90"/>
      <c r="C36490" s="90"/>
    </row>
    <row r="36491">
      <c r="A36491" s="101"/>
      <c r="B36491" s="90"/>
      <c r="C36491" s="90"/>
    </row>
    <row r="36492">
      <c r="A36492" s="101"/>
      <c r="B36492" s="90"/>
      <c r="C36492" s="90"/>
    </row>
    <row r="36493">
      <c r="A36493" s="101"/>
      <c r="B36493" s="90"/>
      <c r="C36493" s="90"/>
    </row>
    <row r="36494">
      <c r="A36494" s="101"/>
      <c r="B36494" s="90"/>
      <c r="C36494" s="90"/>
    </row>
    <row r="36495">
      <c r="A36495" s="101"/>
      <c r="B36495" s="90"/>
      <c r="C36495" s="90"/>
    </row>
    <row r="36496">
      <c r="A36496" s="101"/>
      <c r="B36496" s="90"/>
      <c r="C36496" s="90"/>
    </row>
    <row r="36497">
      <c r="A36497" s="101"/>
      <c r="B36497" s="90"/>
      <c r="C36497" s="90"/>
    </row>
    <row r="36498">
      <c r="A36498" s="101"/>
      <c r="B36498" s="90"/>
      <c r="C36498" s="90"/>
    </row>
    <row r="36499">
      <c r="A36499" s="101"/>
      <c r="B36499" s="90"/>
      <c r="C36499" s="90"/>
    </row>
    <row r="36500">
      <c r="A36500" s="101"/>
      <c r="B36500" s="90"/>
      <c r="C36500" s="90"/>
    </row>
    <row r="36501">
      <c r="A36501" s="101"/>
      <c r="B36501" s="90"/>
      <c r="C36501" s="90"/>
    </row>
    <row r="36502">
      <c r="A36502" s="101"/>
      <c r="B36502" s="90"/>
      <c r="C36502" s="90"/>
    </row>
    <row r="36503">
      <c r="A36503" s="101"/>
      <c r="B36503" s="90"/>
      <c r="C36503" s="90"/>
    </row>
    <row r="36504">
      <c r="A36504" s="101"/>
      <c r="B36504" s="90"/>
      <c r="C36504" s="90"/>
    </row>
    <row r="36505">
      <c r="A36505" s="101"/>
      <c r="B36505" s="90"/>
      <c r="C36505" s="90"/>
    </row>
    <row r="36506">
      <c r="A36506" s="101"/>
      <c r="B36506" s="90"/>
      <c r="C36506" s="90"/>
    </row>
    <row r="36507">
      <c r="A36507" s="101"/>
      <c r="B36507" s="90"/>
      <c r="C36507" s="90"/>
    </row>
    <row r="36508">
      <c r="A36508" s="101"/>
      <c r="B36508" s="90"/>
      <c r="C36508" s="90"/>
    </row>
    <row r="36509">
      <c r="A36509" s="101"/>
      <c r="B36509" s="90"/>
      <c r="C36509" s="90"/>
    </row>
    <row r="36510">
      <c r="A36510" s="101"/>
      <c r="B36510" s="90"/>
      <c r="C36510" s="90"/>
    </row>
    <row r="36511">
      <c r="A36511" s="101"/>
      <c r="B36511" s="90"/>
      <c r="C36511" s="90"/>
    </row>
    <row r="36512">
      <c r="A36512" s="101"/>
      <c r="B36512" s="90"/>
      <c r="C36512" s="90"/>
    </row>
    <row r="36513">
      <c r="A36513" s="101"/>
      <c r="B36513" s="90"/>
      <c r="C36513" s="90"/>
    </row>
    <row r="36514">
      <c r="A36514" s="101"/>
      <c r="B36514" s="90"/>
      <c r="C36514" s="90"/>
    </row>
    <row r="36515">
      <c r="A36515" s="101"/>
      <c r="B36515" s="90"/>
      <c r="C36515" s="90"/>
    </row>
    <row r="36516">
      <c r="A36516" s="101"/>
      <c r="B36516" s="90"/>
      <c r="C36516" s="90"/>
    </row>
    <row r="36517">
      <c r="A36517" s="101"/>
      <c r="B36517" s="90"/>
      <c r="C36517" s="90"/>
    </row>
    <row r="36518">
      <c r="A36518" s="101"/>
      <c r="B36518" s="90"/>
      <c r="C36518" s="90"/>
    </row>
    <row r="36519">
      <c r="A36519" s="101"/>
      <c r="B36519" s="90"/>
      <c r="C36519" s="90"/>
    </row>
    <row r="36520">
      <c r="A36520" s="101"/>
      <c r="B36520" s="90"/>
      <c r="C36520" s="90"/>
    </row>
    <row r="36521">
      <c r="A36521" s="101"/>
      <c r="B36521" s="90"/>
      <c r="C36521" s="90"/>
    </row>
    <row r="36522">
      <c r="A36522" s="101"/>
      <c r="B36522" s="90"/>
      <c r="C36522" s="90"/>
    </row>
    <row r="36523">
      <c r="A36523" s="101"/>
      <c r="B36523" s="90"/>
      <c r="C36523" s="90"/>
    </row>
    <row r="36524">
      <c r="A36524" s="101"/>
      <c r="B36524" s="90"/>
      <c r="C36524" s="90"/>
    </row>
    <row r="36525">
      <c r="A36525" s="101"/>
      <c r="B36525" s="90"/>
      <c r="C36525" s="90"/>
    </row>
    <row r="36526">
      <c r="A36526" s="101"/>
      <c r="B36526" s="90"/>
      <c r="C36526" s="90"/>
    </row>
    <row r="36527">
      <c r="A36527" s="101"/>
      <c r="B36527" s="90"/>
      <c r="C36527" s="90"/>
    </row>
    <row r="36528">
      <c r="A36528" s="101"/>
      <c r="B36528" s="90"/>
      <c r="C36528" s="90"/>
    </row>
    <row r="36529">
      <c r="A36529" s="101"/>
      <c r="B36529" s="90"/>
      <c r="C36529" s="90"/>
    </row>
    <row r="36530">
      <c r="A36530" s="101"/>
      <c r="B36530" s="90"/>
      <c r="C36530" s="90"/>
    </row>
    <row r="36531">
      <c r="A36531" s="101"/>
      <c r="B36531" s="90"/>
      <c r="C36531" s="90"/>
    </row>
    <row r="36532">
      <c r="A36532" s="101"/>
      <c r="B36532" s="90"/>
      <c r="C36532" s="90"/>
    </row>
    <row r="36533">
      <c r="A36533" s="101"/>
      <c r="B36533" s="90"/>
      <c r="C36533" s="90"/>
    </row>
    <row r="36534">
      <c r="A36534" s="101"/>
      <c r="B36534" s="90"/>
      <c r="C36534" s="90"/>
    </row>
    <row r="36535">
      <c r="A36535" s="101"/>
      <c r="B36535" s="90"/>
      <c r="C36535" s="90"/>
    </row>
    <row r="36536">
      <c r="A36536" s="101"/>
      <c r="B36536" s="90"/>
      <c r="C36536" s="90"/>
    </row>
    <row r="36537">
      <c r="A36537" s="101"/>
      <c r="B36537" s="90"/>
      <c r="C36537" s="90"/>
    </row>
    <row r="36538">
      <c r="A36538" s="101"/>
      <c r="B36538" s="90"/>
      <c r="C36538" s="90"/>
    </row>
    <row r="36539">
      <c r="A36539" s="101"/>
      <c r="B36539" s="90"/>
      <c r="C36539" s="90"/>
    </row>
    <row r="36540">
      <c r="A36540" s="101"/>
      <c r="B36540" s="90"/>
      <c r="C36540" s="90"/>
    </row>
    <row r="36541">
      <c r="A36541" s="101"/>
      <c r="B36541" s="90"/>
      <c r="C36541" s="90"/>
    </row>
    <row r="36542">
      <c r="A36542" s="101"/>
      <c r="B36542" s="90"/>
      <c r="C36542" s="90"/>
    </row>
    <row r="36543">
      <c r="A36543" s="101"/>
      <c r="B36543" s="90"/>
      <c r="C36543" s="90"/>
    </row>
    <row r="36544">
      <c r="A36544" s="101"/>
      <c r="B36544" s="90"/>
      <c r="C36544" s="90"/>
    </row>
    <row r="36545">
      <c r="A36545" s="101"/>
      <c r="B36545" s="90"/>
      <c r="C36545" s="90"/>
    </row>
    <row r="36546">
      <c r="A36546" s="101"/>
      <c r="B36546" s="90"/>
      <c r="C36546" s="90"/>
    </row>
    <row r="36547">
      <c r="A36547" s="101"/>
      <c r="B36547" s="90"/>
      <c r="C36547" s="90"/>
    </row>
    <row r="36548">
      <c r="A36548" s="101"/>
      <c r="B36548" s="90"/>
      <c r="C36548" s="90"/>
    </row>
    <row r="36549">
      <c r="A36549" s="101"/>
      <c r="B36549" s="90"/>
      <c r="C36549" s="90"/>
    </row>
    <row r="36550">
      <c r="A36550" s="101"/>
      <c r="B36550" s="90"/>
      <c r="C36550" s="90"/>
    </row>
    <row r="36551">
      <c r="A36551" s="101"/>
      <c r="B36551" s="90"/>
      <c r="C36551" s="90"/>
    </row>
    <row r="36552">
      <c r="A36552" s="101"/>
      <c r="B36552" s="90"/>
      <c r="C36552" s="90"/>
    </row>
    <row r="36553">
      <c r="A36553" s="101"/>
      <c r="B36553" s="90"/>
      <c r="C36553" s="90"/>
    </row>
    <row r="36554">
      <c r="A36554" s="101"/>
      <c r="B36554" s="90"/>
      <c r="C36554" s="90"/>
    </row>
    <row r="36555">
      <c r="A36555" s="101"/>
      <c r="B36555" s="90"/>
      <c r="C36555" s="90"/>
    </row>
    <row r="36556">
      <c r="A36556" s="101"/>
      <c r="B36556" s="90"/>
      <c r="C36556" s="90"/>
    </row>
    <row r="36557">
      <c r="A36557" s="101"/>
      <c r="B36557" s="90"/>
      <c r="C36557" s="90"/>
    </row>
    <row r="36558">
      <c r="A36558" s="101"/>
      <c r="B36558" s="90"/>
      <c r="C36558" s="90"/>
    </row>
    <row r="36559">
      <c r="A36559" s="101"/>
      <c r="B36559" s="90"/>
      <c r="C36559" s="90"/>
    </row>
    <row r="36560">
      <c r="A36560" s="101"/>
      <c r="B36560" s="90"/>
      <c r="C36560" s="90"/>
    </row>
    <row r="36561">
      <c r="A36561" s="101"/>
      <c r="B36561" s="90"/>
      <c r="C36561" s="90"/>
    </row>
    <row r="36562">
      <c r="A36562" s="101"/>
      <c r="B36562" s="90"/>
      <c r="C36562" s="90"/>
    </row>
    <row r="36563">
      <c r="A36563" s="101"/>
      <c r="B36563" s="90"/>
      <c r="C36563" s="90"/>
    </row>
    <row r="36564">
      <c r="A36564" s="101"/>
      <c r="B36564" s="90"/>
      <c r="C36564" s="90"/>
    </row>
    <row r="36565">
      <c r="A36565" s="101"/>
      <c r="B36565" s="90"/>
      <c r="C36565" s="90"/>
    </row>
    <row r="36566">
      <c r="A36566" s="101"/>
      <c r="B36566" s="90"/>
      <c r="C36566" s="90"/>
    </row>
    <row r="36567">
      <c r="A36567" s="101"/>
      <c r="B36567" s="90"/>
      <c r="C36567" s="90"/>
    </row>
    <row r="36568">
      <c r="A36568" s="101"/>
      <c r="B36568" s="90"/>
      <c r="C36568" s="90"/>
    </row>
    <row r="36569">
      <c r="A36569" s="101"/>
      <c r="B36569" s="90"/>
      <c r="C36569" s="90"/>
    </row>
    <row r="36570">
      <c r="A36570" s="101"/>
      <c r="B36570" s="90"/>
      <c r="C36570" s="90"/>
    </row>
    <row r="36571">
      <c r="A36571" s="101"/>
      <c r="B36571" s="90"/>
      <c r="C36571" s="90"/>
    </row>
    <row r="36572">
      <c r="A36572" s="101"/>
      <c r="B36572" s="90"/>
      <c r="C36572" s="90"/>
    </row>
    <row r="36573">
      <c r="A36573" s="101"/>
      <c r="B36573" s="90"/>
      <c r="C36573" s="90"/>
    </row>
    <row r="36574">
      <c r="A36574" s="101"/>
      <c r="B36574" s="90"/>
      <c r="C36574" s="90"/>
    </row>
    <row r="36575">
      <c r="A36575" s="101"/>
      <c r="B36575" s="90"/>
      <c r="C36575" s="90"/>
    </row>
    <row r="36576">
      <c r="A36576" s="101"/>
      <c r="B36576" s="90"/>
      <c r="C36576" s="90"/>
    </row>
    <row r="36577">
      <c r="A36577" s="101"/>
      <c r="B36577" s="90"/>
      <c r="C36577" s="90"/>
    </row>
    <row r="36578">
      <c r="A36578" s="101"/>
      <c r="B36578" s="90"/>
      <c r="C36578" s="90"/>
    </row>
    <row r="36579">
      <c r="A36579" s="101"/>
      <c r="B36579" s="90"/>
      <c r="C36579" s="90"/>
    </row>
    <row r="36580">
      <c r="A36580" s="101"/>
      <c r="B36580" s="90"/>
      <c r="C36580" s="90"/>
    </row>
    <row r="36581">
      <c r="A36581" s="101"/>
      <c r="B36581" s="90"/>
      <c r="C36581" s="90"/>
    </row>
    <row r="36582">
      <c r="A36582" s="101"/>
      <c r="B36582" s="90"/>
      <c r="C36582" s="90"/>
    </row>
    <row r="36583">
      <c r="A36583" s="101"/>
      <c r="B36583" s="90"/>
      <c r="C36583" s="90"/>
    </row>
    <row r="36584">
      <c r="A36584" s="101"/>
      <c r="B36584" s="90"/>
      <c r="C36584" s="90"/>
    </row>
    <row r="36585">
      <c r="A36585" s="101"/>
      <c r="B36585" s="90"/>
      <c r="C36585" s="90"/>
    </row>
    <row r="36586">
      <c r="A36586" s="101"/>
      <c r="B36586" s="90"/>
      <c r="C36586" s="90"/>
    </row>
    <row r="36587">
      <c r="A36587" s="101"/>
      <c r="B36587" s="90"/>
      <c r="C36587" s="90"/>
    </row>
    <row r="36588">
      <c r="A36588" s="101"/>
      <c r="B36588" s="90"/>
      <c r="C36588" s="90"/>
    </row>
    <row r="36589">
      <c r="A36589" s="101"/>
      <c r="B36589" s="90"/>
      <c r="C36589" s="90"/>
    </row>
    <row r="36590">
      <c r="A36590" s="101"/>
      <c r="B36590" s="90"/>
      <c r="C36590" s="90"/>
    </row>
    <row r="36591">
      <c r="A36591" s="101"/>
      <c r="B36591" s="90"/>
      <c r="C36591" s="90"/>
    </row>
    <row r="36592">
      <c r="A36592" s="101"/>
      <c r="B36592" s="90"/>
      <c r="C36592" s="90"/>
    </row>
    <row r="36593">
      <c r="A36593" s="101"/>
      <c r="B36593" s="90"/>
      <c r="C36593" s="90"/>
    </row>
    <row r="36594">
      <c r="A36594" s="101"/>
      <c r="B36594" s="90"/>
      <c r="C36594" s="90"/>
    </row>
    <row r="36595">
      <c r="A36595" s="101"/>
      <c r="B36595" s="90"/>
      <c r="C36595" s="90"/>
    </row>
    <row r="36596">
      <c r="A36596" s="101"/>
      <c r="B36596" s="90"/>
      <c r="C36596" s="90"/>
    </row>
    <row r="36597">
      <c r="A36597" s="101"/>
      <c r="B36597" s="90"/>
      <c r="C36597" s="90"/>
    </row>
    <row r="36598">
      <c r="A36598" s="101"/>
      <c r="B36598" s="90"/>
      <c r="C36598" s="90"/>
    </row>
    <row r="36599">
      <c r="A36599" s="101"/>
      <c r="B36599" s="90"/>
      <c r="C36599" s="90"/>
    </row>
    <row r="36600">
      <c r="A36600" s="101"/>
      <c r="B36600" s="90"/>
      <c r="C36600" s="90"/>
    </row>
    <row r="36601">
      <c r="A36601" s="101"/>
      <c r="B36601" s="90"/>
      <c r="C36601" s="90"/>
    </row>
    <row r="36602">
      <c r="A36602" s="101"/>
      <c r="B36602" s="90"/>
      <c r="C36602" s="90"/>
    </row>
    <row r="36603">
      <c r="A36603" s="101"/>
      <c r="B36603" s="90"/>
      <c r="C36603" s="90"/>
    </row>
    <row r="36604">
      <c r="A36604" s="101"/>
      <c r="B36604" s="90"/>
      <c r="C36604" s="90"/>
    </row>
    <row r="36605">
      <c r="A36605" s="101"/>
      <c r="B36605" s="90"/>
      <c r="C36605" s="90"/>
    </row>
    <row r="36606">
      <c r="A36606" s="101"/>
      <c r="B36606" s="90"/>
      <c r="C36606" s="90"/>
    </row>
    <row r="36607">
      <c r="A36607" s="101"/>
      <c r="B36607" s="90"/>
      <c r="C36607" s="90"/>
    </row>
    <row r="36608">
      <c r="A36608" s="101"/>
      <c r="B36608" s="90"/>
      <c r="C36608" s="90"/>
    </row>
    <row r="36609">
      <c r="A36609" s="101"/>
      <c r="B36609" s="90"/>
      <c r="C36609" s="90"/>
    </row>
    <row r="36610">
      <c r="A36610" s="101"/>
      <c r="B36610" s="90"/>
      <c r="C36610" s="90"/>
    </row>
    <row r="36611">
      <c r="A36611" s="101"/>
      <c r="B36611" s="90"/>
      <c r="C36611" s="90"/>
    </row>
    <row r="36612">
      <c r="A36612" s="101"/>
      <c r="B36612" s="90"/>
      <c r="C36612" s="90"/>
    </row>
    <row r="36613">
      <c r="A36613" s="101"/>
      <c r="B36613" s="90"/>
      <c r="C36613" s="90"/>
    </row>
    <row r="36614">
      <c r="A36614" s="101"/>
      <c r="B36614" s="90"/>
      <c r="C36614" s="90"/>
    </row>
    <row r="36615">
      <c r="A36615" s="101"/>
      <c r="B36615" s="90"/>
      <c r="C36615" s="90"/>
    </row>
    <row r="36616">
      <c r="A36616" s="101"/>
      <c r="B36616" s="90"/>
      <c r="C36616" s="90"/>
    </row>
    <row r="36617">
      <c r="A36617" s="101"/>
      <c r="B36617" s="90"/>
      <c r="C36617" s="90"/>
    </row>
    <row r="36618">
      <c r="A36618" s="101"/>
      <c r="B36618" s="90"/>
      <c r="C36618" s="90"/>
    </row>
    <row r="36619">
      <c r="A36619" s="101"/>
      <c r="B36619" s="90"/>
      <c r="C36619" s="90"/>
    </row>
    <row r="36620">
      <c r="A36620" s="101"/>
      <c r="B36620" s="90"/>
      <c r="C36620" s="90"/>
    </row>
    <row r="36621">
      <c r="A36621" s="101"/>
      <c r="B36621" s="90"/>
      <c r="C36621" s="90"/>
    </row>
    <row r="36622">
      <c r="A36622" s="101"/>
      <c r="B36622" s="90"/>
      <c r="C36622" s="90"/>
    </row>
    <row r="36623">
      <c r="A36623" s="101"/>
      <c r="B36623" s="90"/>
      <c r="C36623" s="90"/>
    </row>
    <row r="36624">
      <c r="A36624" s="101"/>
      <c r="B36624" s="90"/>
      <c r="C36624" s="90"/>
    </row>
    <row r="36625">
      <c r="A36625" s="101"/>
      <c r="B36625" s="90"/>
      <c r="C36625" s="90"/>
    </row>
    <row r="36626">
      <c r="A36626" s="101"/>
      <c r="B36626" s="90"/>
      <c r="C36626" s="90"/>
    </row>
    <row r="36627">
      <c r="A36627" s="101"/>
      <c r="B36627" s="90"/>
      <c r="C36627" s="90"/>
    </row>
    <row r="36628">
      <c r="A36628" s="101"/>
      <c r="B36628" s="90"/>
      <c r="C36628" s="90"/>
    </row>
    <row r="36629">
      <c r="A36629" s="101"/>
      <c r="B36629" s="90"/>
      <c r="C36629" s="90"/>
    </row>
    <row r="36630">
      <c r="A36630" s="101"/>
      <c r="B36630" s="90"/>
      <c r="C36630" s="90"/>
    </row>
    <row r="36631">
      <c r="A36631" s="101"/>
      <c r="B36631" s="90"/>
      <c r="C36631" s="90"/>
    </row>
    <row r="36632">
      <c r="A36632" s="101"/>
      <c r="B36632" s="90"/>
      <c r="C36632" s="90"/>
    </row>
    <row r="36633">
      <c r="A36633" s="101"/>
      <c r="B36633" s="90"/>
      <c r="C36633" s="90"/>
    </row>
    <row r="36634">
      <c r="A36634" s="101"/>
      <c r="B36634" s="90"/>
      <c r="C36634" s="90"/>
    </row>
    <row r="36635">
      <c r="A36635" s="101"/>
      <c r="B36635" s="90"/>
      <c r="C36635" s="90"/>
    </row>
    <row r="36636">
      <c r="A36636" s="101"/>
      <c r="B36636" s="90"/>
      <c r="C36636" s="90"/>
    </row>
    <row r="36637">
      <c r="A36637" s="101"/>
      <c r="B36637" s="90"/>
      <c r="C36637" s="90"/>
    </row>
    <row r="36638">
      <c r="A36638" s="101"/>
      <c r="B36638" s="90"/>
      <c r="C36638" s="90"/>
    </row>
    <row r="36639">
      <c r="A36639" s="101"/>
      <c r="B36639" s="90"/>
      <c r="C36639" s="90"/>
    </row>
    <row r="36640">
      <c r="A36640" s="101"/>
      <c r="B36640" s="90"/>
      <c r="C36640" s="90"/>
    </row>
    <row r="36641">
      <c r="A36641" s="101"/>
      <c r="B36641" s="90"/>
      <c r="C36641" s="90"/>
    </row>
    <row r="36642">
      <c r="A36642" s="101"/>
      <c r="B36642" s="90"/>
      <c r="C36642" s="90"/>
    </row>
    <row r="36643">
      <c r="A36643" s="101"/>
      <c r="B36643" s="90"/>
      <c r="C36643" s="90"/>
    </row>
    <row r="36644">
      <c r="A36644" s="101"/>
      <c r="B36644" s="90"/>
      <c r="C36644" s="90"/>
    </row>
    <row r="36645">
      <c r="A36645" s="101"/>
      <c r="B36645" s="90"/>
      <c r="C36645" s="90"/>
    </row>
    <row r="36646">
      <c r="A36646" s="101"/>
      <c r="B36646" s="90"/>
      <c r="C36646" s="90"/>
    </row>
    <row r="36647">
      <c r="A36647" s="101"/>
      <c r="B36647" s="90"/>
      <c r="C36647" s="90"/>
    </row>
    <row r="36648">
      <c r="A36648" s="101"/>
      <c r="B36648" s="90"/>
      <c r="C36648" s="90"/>
    </row>
    <row r="36649">
      <c r="A36649" s="101"/>
      <c r="B36649" s="90"/>
      <c r="C36649" s="90"/>
    </row>
    <row r="36650">
      <c r="A36650" s="101"/>
      <c r="B36650" s="90"/>
      <c r="C36650" s="90"/>
    </row>
    <row r="36651">
      <c r="A36651" s="101"/>
      <c r="B36651" s="90"/>
      <c r="C36651" s="90"/>
    </row>
    <row r="36652">
      <c r="A36652" s="101"/>
      <c r="B36652" s="90"/>
      <c r="C36652" s="90"/>
    </row>
    <row r="36653">
      <c r="A36653" s="101"/>
      <c r="B36653" s="90"/>
      <c r="C36653" s="90"/>
    </row>
    <row r="36654">
      <c r="A36654" s="101"/>
      <c r="B36654" s="90"/>
      <c r="C36654" s="90"/>
    </row>
    <row r="36655">
      <c r="A36655" s="101"/>
      <c r="B36655" s="90"/>
      <c r="C36655" s="90"/>
    </row>
    <row r="36656">
      <c r="A36656" s="101"/>
      <c r="B36656" s="90"/>
      <c r="C36656" s="90"/>
    </row>
    <row r="36657">
      <c r="A36657" s="101"/>
      <c r="B36657" s="90"/>
      <c r="C36657" s="90"/>
    </row>
    <row r="36658">
      <c r="A36658" s="101"/>
      <c r="B36658" s="90"/>
      <c r="C36658" s="90"/>
    </row>
    <row r="36659">
      <c r="A36659" s="101"/>
      <c r="B36659" s="90"/>
      <c r="C36659" s="90"/>
    </row>
    <row r="36660">
      <c r="A36660" s="101"/>
      <c r="B36660" s="90"/>
      <c r="C36660" s="90"/>
    </row>
    <row r="36661">
      <c r="A36661" s="101"/>
      <c r="B36661" s="90"/>
      <c r="C36661" s="90"/>
    </row>
    <row r="36662">
      <c r="A36662" s="101"/>
      <c r="B36662" s="90"/>
      <c r="C36662" s="90"/>
    </row>
    <row r="36663">
      <c r="A36663" s="101"/>
      <c r="B36663" s="90"/>
      <c r="C36663" s="90"/>
    </row>
    <row r="36664">
      <c r="A36664" s="101"/>
      <c r="B36664" s="90"/>
      <c r="C36664" s="90"/>
    </row>
    <row r="36665">
      <c r="A36665" s="101"/>
      <c r="B36665" s="90"/>
      <c r="C36665" s="90"/>
    </row>
    <row r="36666">
      <c r="A36666" s="101"/>
      <c r="B36666" s="90"/>
      <c r="C36666" s="90"/>
    </row>
    <row r="36667">
      <c r="A36667" s="101"/>
      <c r="B36667" s="90"/>
      <c r="C36667" s="90"/>
    </row>
    <row r="36668">
      <c r="A36668" s="101"/>
      <c r="B36668" s="90"/>
      <c r="C36668" s="90"/>
    </row>
    <row r="36669">
      <c r="A36669" s="101"/>
      <c r="B36669" s="90"/>
      <c r="C36669" s="90"/>
    </row>
    <row r="36670">
      <c r="A36670" s="101"/>
      <c r="B36670" s="90"/>
      <c r="C36670" s="90"/>
    </row>
    <row r="36671">
      <c r="A36671" s="101"/>
      <c r="B36671" s="90"/>
      <c r="C36671" s="90"/>
    </row>
    <row r="36672">
      <c r="A36672" s="101"/>
      <c r="B36672" s="90"/>
      <c r="C36672" s="90"/>
    </row>
    <row r="36673">
      <c r="A36673" s="101"/>
      <c r="B36673" s="90"/>
      <c r="C36673" s="90"/>
    </row>
    <row r="36674">
      <c r="A36674" s="101"/>
      <c r="B36674" s="90"/>
      <c r="C36674" s="90"/>
    </row>
    <row r="36675">
      <c r="A36675" s="101"/>
      <c r="B36675" s="90"/>
      <c r="C36675" s="90"/>
    </row>
    <row r="36676">
      <c r="A36676" s="101"/>
      <c r="B36676" s="90"/>
      <c r="C36676" s="90"/>
    </row>
    <row r="36677">
      <c r="A36677" s="101"/>
      <c r="B36677" s="90"/>
      <c r="C36677" s="90"/>
    </row>
    <row r="36678">
      <c r="A36678" s="101"/>
      <c r="B36678" s="90"/>
      <c r="C36678" s="90"/>
    </row>
    <row r="36679">
      <c r="A36679" s="101"/>
      <c r="B36679" s="90"/>
      <c r="C36679" s="90"/>
    </row>
    <row r="36680">
      <c r="A36680" s="101"/>
      <c r="B36680" s="90"/>
      <c r="C36680" s="90"/>
    </row>
    <row r="36681">
      <c r="A36681" s="101"/>
      <c r="B36681" s="90"/>
      <c r="C36681" s="90"/>
    </row>
    <row r="36682">
      <c r="A36682" s="101"/>
      <c r="B36682" s="90"/>
      <c r="C36682" s="90"/>
    </row>
    <row r="36683">
      <c r="A36683" s="101"/>
      <c r="B36683" s="90"/>
      <c r="C36683" s="90"/>
    </row>
    <row r="36684">
      <c r="A36684" s="101"/>
      <c r="B36684" s="90"/>
      <c r="C36684" s="90"/>
    </row>
    <row r="36685">
      <c r="A36685" s="101"/>
      <c r="B36685" s="90"/>
      <c r="C36685" s="90"/>
    </row>
    <row r="36686">
      <c r="A36686" s="101"/>
      <c r="B36686" s="90"/>
      <c r="C36686" s="90"/>
    </row>
    <row r="36687">
      <c r="A36687" s="101"/>
      <c r="B36687" s="90"/>
      <c r="C36687" s="90"/>
    </row>
    <row r="36688">
      <c r="A36688" s="101"/>
      <c r="B36688" s="90"/>
      <c r="C36688" s="90"/>
    </row>
    <row r="36689">
      <c r="A36689" s="101"/>
      <c r="B36689" s="90"/>
      <c r="C36689" s="90"/>
    </row>
    <row r="36690">
      <c r="A36690" s="101"/>
      <c r="B36690" s="90"/>
      <c r="C36690" s="90"/>
    </row>
    <row r="36691">
      <c r="A36691" s="101"/>
      <c r="B36691" s="90"/>
      <c r="C36691" s="90"/>
    </row>
    <row r="36692">
      <c r="A36692" s="101"/>
      <c r="B36692" s="90"/>
      <c r="C36692" s="90"/>
    </row>
    <row r="36693">
      <c r="A36693" s="101"/>
      <c r="B36693" s="90"/>
      <c r="C36693" s="90"/>
    </row>
    <row r="36694">
      <c r="A36694" s="101"/>
      <c r="B36694" s="90"/>
      <c r="C36694" s="90"/>
    </row>
    <row r="36695">
      <c r="A36695" s="101"/>
      <c r="B36695" s="90"/>
      <c r="C36695" s="90"/>
    </row>
    <row r="36696">
      <c r="A36696" s="101"/>
      <c r="B36696" s="90"/>
      <c r="C36696" s="90"/>
    </row>
    <row r="36697">
      <c r="A36697" s="101"/>
      <c r="B36697" s="90"/>
      <c r="C36697" s="90"/>
    </row>
    <row r="36698">
      <c r="A36698" s="101"/>
      <c r="B36698" s="90"/>
      <c r="C36698" s="90"/>
    </row>
    <row r="36699">
      <c r="A36699" s="101"/>
      <c r="B36699" s="90"/>
      <c r="C36699" s="90"/>
    </row>
    <row r="36700">
      <c r="A36700" s="101"/>
      <c r="B36700" s="90"/>
      <c r="C36700" s="90"/>
    </row>
    <row r="36701">
      <c r="A36701" s="101"/>
      <c r="B36701" s="90"/>
      <c r="C36701" s="90"/>
    </row>
    <row r="36702">
      <c r="A36702" s="101"/>
      <c r="B36702" s="90"/>
      <c r="C36702" s="90"/>
    </row>
    <row r="36703">
      <c r="A36703" s="101"/>
      <c r="B36703" s="90"/>
      <c r="C36703" s="90"/>
    </row>
    <row r="36704">
      <c r="A36704" s="101"/>
      <c r="B36704" s="90"/>
      <c r="C36704" s="90"/>
    </row>
    <row r="36705">
      <c r="A36705" s="101"/>
      <c r="B36705" s="90"/>
      <c r="C36705" s="90"/>
    </row>
    <row r="36706">
      <c r="A36706" s="101"/>
      <c r="B36706" s="90"/>
      <c r="C36706" s="90"/>
    </row>
    <row r="36707">
      <c r="A36707" s="101"/>
      <c r="B36707" s="90"/>
      <c r="C36707" s="90"/>
    </row>
    <row r="36708">
      <c r="A36708" s="101"/>
      <c r="B36708" s="90"/>
      <c r="C36708" s="90"/>
    </row>
    <row r="36709">
      <c r="A36709" s="101"/>
      <c r="B36709" s="90"/>
      <c r="C36709" s="90"/>
    </row>
    <row r="36710">
      <c r="A36710" s="101"/>
      <c r="B36710" s="90"/>
      <c r="C36710" s="90"/>
    </row>
    <row r="36711">
      <c r="A36711" s="101"/>
      <c r="B36711" s="90"/>
      <c r="C36711" s="90"/>
    </row>
    <row r="36712">
      <c r="A36712" s="101"/>
      <c r="B36712" s="90"/>
      <c r="C36712" s="90"/>
    </row>
    <row r="36713">
      <c r="A36713" s="101"/>
      <c r="B36713" s="90"/>
      <c r="C36713" s="90"/>
    </row>
    <row r="36714">
      <c r="A36714" s="101"/>
      <c r="B36714" s="90"/>
      <c r="C36714" s="90"/>
    </row>
    <row r="36715">
      <c r="A36715" s="101"/>
      <c r="B36715" s="90"/>
      <c r="C36715" s="90"/>
    </row>
    <row r="36716">
      <c r="A36716" s="101"/>
      <c r="B36716" s="90"/>
      <c r="C36716" s="90"/>
    </row>
    <row r="36717">
      <c r="A36717" s="101"/>
      <c r="B36717" s="90"/>
      <c r="C36717" s="90"/>
    </row>
    <row r="36718">
      <c r="A36718" s="101"/>
      <c r="B36718" s="90"/>
      <c r="C36718" s="90"/>
    </row>
    <row r="36719">
      <c r="A36719" s="101"/>
      <c r="B36719" s="90"/>
      <c r="C36719" s="90"/>
    </row>
    <row r="36720">
      <c r="A36720" s="101"/>
      <c r="B36720" s="90"/>
      <c r="C36720" s="90"/>
    </row>
    <row r="36721">
      <c r="A36721" s="101"/>
      <c r="B36721" s="90"/>
      <c r="C36721" s="90"/>
    </row>
    <row r="36722">
      <c r="A36722" s="101"/>
      <c r="B36722" s="90"/>
      <c r="C36722" s="90"/>
    </row>
    <row r="36723">
      <c r="A36723" s="101"/>
      <c r="B36723" s="90"/>
      <c r="C36723" s="90"/>
    </row>
    <row r="36724">
      <c r="A36724" s="101"/>
      <c r="B36724" s="90"/>
      <c r="C36724" s="90"/>
    </row>
    <row r="36725">
      <c r="A36725" s="101"/>
      <c r="B36725" s="90"/>
      <c r="C36725" s="90"/>
    </row>
    <row r="36726">
      <c r="A36726" s="101"/>
      <c r="B36726" s="90"/>
      <c r="C36726" s="90"/>
    </row>
    <row r="36727">
      <c r="A36727" s="101"/>
      <c r="B36727" s="90"/>
      <c r="C36727" s="90"/>
    </row>
    <row r="36728">
      <c r="A36728" s="101"/>
      <c r="B36728" s="90"/>
      <c r="C36728" s="90"/>
    </row>
    <row r="36729">
      <c r="A36729" s="101"/>
      <c r="B36729" s="90"/>
      <c r="C36729" s="90"/>
    </row>
    <row r="36730">
      <c r="A36730" s="101"/>
      <c r="B36730" s="90"/>
      <c r="C36730" s="90"/>
    </row>
    <row r="36731">
      <c r="A36731" s="101"/>
      <c r="B36731" s="90"/>
      <c r="C36731" s="90"/>
    </row>
    <row r="36732">
      <c r="A36732" s="101"/>
      <c r="B36732" s="90"/>
      <c r="C36732" s="90"/>
    </row>
    <row r="36733">
      <c r="A36733" s="101"/>
      <c r="B36733" s="90"/>
      <c r="C36733" s="90"/>
    </row>
    <row r="36734">
      <c r="A36734" s="101"/>
      <c r="B36734" s="90"/>
      <c r="C36734" s="90"/>
    </row>
    <row r="36735">
      <c r="A36735" s="101"/>
      <c r="B36735" s="90"/>
      <c r="C36735" s="90"/>
    </row>
    <row r="36736">
      <c r="A36736" s="101"/>
      <c r="B36736" s="90"/>
      <c r="C36736" s="90"/>
    </row>
    <row r="36737">
      <c r="A36737" s="101"/>
      <c r="B36737" s="90"/>
      <c r="C36737" s="90"/>
    </row>
    <row r="36738">
      <c r="A36738" s="101"/>
      <c r="B36738" s="90"/>
      <c r="C36738" s="90"/>
    </row>
    <row r="36739">
      <c r="A36739" s="101"/>
      <c r="B36739" s="90"/>
      <c r="C36739" s="90"/>
    </row>
    <row r="36740">
      <c r="A36740" s="101"/>
      <c r="B36740" s="90"/>
      <c r="C36740" s="90"/>
    </row>
    <row r="36741">
      <c r="A36741" s="101"/>
      <c r="B36741" s="90"/>
      <c r="C36741" s="90"/>
    </row>
    <row r="36742">
      <c r="A36742" s="101"/>
      <c r="B36742" s="90"/>
      <c r="C36742" s="90"/>
    </row>
    <row r="36743">
      <c r="A36743" s="101"/>
      <c r="B36743" s="90"/>
      <c r="C36743" s="90"/>
    </row>
    <row r="36744">
      <c r="A36744" s="101"/>
      <c r="B36744" s="90"/>
      <c r="C36744" s="90"/>
    </row>
    <row r="36745">
      <c r="A36745" s="101"/>
      <c r="B36745" s="90"/>
      <c r="C36745" s="90"/>
    </row>
    <row r="36746">
      <c r="A36746" s="101"/>
      <c r="B36746" s="90"/>
      <c r="C36746" s="90"/>
    </row>
    <row r="36747">
      <c r="A36747" s="101"/>
      <c r="B36747" s="90"/>
      <c r="C36747" s="90"/>
    </row>
    <row r="36748">
      <c r="A36748" s="101"/>
      <c r="B36748" s="90"/>
      <c r="C36748" s="90"/>
    </row>
    <row r="36749">
      <c r="A36749" s="101"/>
      <c r="B36749" s="90"/>
      <c r="C36749" s="90"/>
    </row>
    <row r="36750">
      <c r="A36750" s="101"/>
      <c r="B36750" s="90"/>
      <c r="C36750" s="90"/>
    </row>
    <row r="36751">
      <c r="A36751" s="101"/>
      <c r="B36751" s="90"/>
      <c r="C36751" s="90"/>
    </row>
    <row r="36752">
      <c r="A36752" s="101"/>
      <c r="B36752" s="90"/>
      <c r="C36752" s="90"/>
    </row>
    <row r="36753">
      <c r="A36753" s="101"/>
      <c r="B36753" s="90"/>
      <c r="C36753" s="90"/>
    </row>
    <row r="36754">
      <c r="A36754" s="101"/>
      <c r="B36754" s="90"/>
      <c r="C36754" s="90"/>
    </row>
    <row r="36755">
      <c r="A36755" s="101"/>
      <c r="B36755" s="90"/>
      <c r="C36755" s="90"/>
    </row>
    <row r="36756">
      <c r="A36756" s="101"/>
      <c r="B36756" s="90"/>
      <c r="C36756" s="90"/>
    </row>
    <row r="36757">
      <c r="A36757" s="101"/>
      <c r="B36757" s="90"/>
      <c r="C36757" s="90"/>
    </row>
    <row r="36758">
      <c r="A36758" s="101"/>
      <c r="B36758" s="90"/>
      <c r="C36758" s="90"/>
    </row>
    <row r="36759">
      <c r="A36759" s="101"/>
      <c r="B36759" s="90"/>
      <c r="C36759" s="90"/>
    </row>
    <row r="36760">
      <c r="A36760" s="101"/>
      <c r="B36760" s="90"/>
      <c r="C36760" s="90"/>
    </row>
    <row r="36761">
      <c r="A36761" s="101"/>
      <c r="B36761" s="90"/>
      <c r="C36761" s="90"/>
    </row>
    <row r="36762">
      <c r="A36762" s="101"/>
      <c r="B36762" s="90"/>
      <c r="C36762" s="90"/>
    </row>
    <row r="36763">
      <c r="A36763" s="101"/>
      <c r="B36763" s="90"/>
      <c r="C36763" s="90"/>
    </row>
    <row r="36764">
      <c r="A36764" s="101"/>
      <c r="B36764" s="90"/>
      <c r="C36764" s="90"/>
    </row>
    <row r="36765">
      <c r="A36765" s="101"/>
      <c r="B36765" s="90"/>
      <c r="C36765" s="90"/>
    </row>
    <row r="36766">
      <c r="A36766" s="101"/>
      <c r="B36766" s="90"/>
      <c r="C36766" s="90"/>
    </row>
    <row r="36767">
      <c r="A36767" s="101"/>
      <c r="B36767" s="90"/>
      <c r="C36767" s="90"/>
    </row>
    <row r="36768">
      <c r="A36768" s="101"/>
      <c r="B36768" s="90"/>
      <c r="C36768" s="90"/>
    </row>
    <row r="36769">
      <c r="A36769" s="101"/>
      <c r="B36769" s="90"/>
      <c r="C36769" s="90"/>
    </row>
    <row r="36770">
      <c r="A36770" s="101"/>
      <c r="B36770" s="90"/>
      <c r="C36770" s="90"/>
    </row>
    <row r="36771">
      <c r="A36771" s="101"/>
      <c r="B36771" s="90"/>
      <c r="C36771" s="90"/>
    </row>
    <row r="36772">
      <c r="A36772" s="101"/>
      <c r="B36772" s="90"/>
      <c r="C36772" s="90"/>
    </row>
    <row r="36773">
      <c r="A36773" s="101"/>
      <c r="B36773" s="90"/>
      <c r="C36773" s="90"/>
    </row>
    <row r="36774">
      <c r="A36774" s="101"/>
      <c r="B36774" s="90"/>
      <c r="C36774" s="90"/>
    </row>
    <row r="36775">
      <c r="A36775" s="101"/>
      <c r="B36775" s="90"/>
      <c r="C36775" s="90"/>
    </row>
    <row r="36776">
      <c r="A36776" s="101"/>
      <c r="B36776" s="90"/>
      <c r="C36776" s="90"/>
    </row>
    <row r="36777">
      <c r="A36777" s="101"/>
      <c r="B36777" s="90"/>
      <c r="C36777" s="90"/>
    </row>
    <row r="36778">
      <c r="A36778" s="101"/>
      <c r="B36778" s="90"/>
      <c r="C36778" s="90"/>
    </row>
    <row r="36779">
      <c r="A36779" s="101"/>
      <c r="B36779" s="90"/>
      <c r="C36779" s="90"/>
    </row>
    <row r="36780">
      <c r="A36780" s="101"/>
      <c r="B36780" s="90"/>
      <c r="C36780" s="90"/>
    </row>
    <row r="36781">
      <c r="A36781" s="101"/>
      <c r="B36781" s="90"/>
      <c r="C36781" s="90"/>
    </row>
    <row r="36782">
      <c r="A36782" s="101"/>
      <c r="B36782" s="90"/>
      <c r="C36782" s="90"/>
    </row>
    <row r="36783">
      <c r="A36783" s="101"/>
      <c r="B36783" s="90"/>
      <c r="C36783" s="90"/>
    </row>
    <row r="36784">
      <c r="A36784" s="101"/>
      <c r="B36784" s="90"/>
      <c r="C36784" s="90"/>
    </row>
    <row r="36785">
      <c r="A36785" s="101"/>
      <c r="B36785" s="90"/>
      <c r="C36785" s="90"/>
    </row>
    <row r="36786">
      <c r="A36786" s="101"/>
      <c r="B36786" s="90"/>
      <c r="C36786" s="90"/>
    </row>
    <row r="36787">
      <c r="A36787" s="101"/>
      <c r="B36787" s="90"/>
      <c r="C36787" s="90"/>
    </row>
    <row r="36788">
      <c r="A36788" s="101"/>
      <c r="B36788" s="90"/>
      <c r="C36788" s="90"/>
    </row>
    <row r="36789">
      <c r="A36789" s="101"/>
      <c r="B36789" s="90"/>
      <c r="C36789" s="90"/>
    </row>
    <row r="36790">
      <c r="A36790" s="101"/>
      <c r="B36790" s="90"/>
      <c r="C36790" s="90"/>
    </row>
    <row r="36791">
      <c r="A36791" s="101"/>
      <c r="B36791" s="90"/>
      <c r="C36791" s="90"/>
    </row>
    <row r="36792">
      <c r="A36792" s="101"/>
      <c r="B36792" s="90"/>
      <c r="C36792" s="90"/>
    </row>
    <row r="36793">
      <c r="A36793" s="101"/>
      <c r="B36793" s="90"/>
      <c r="C36793" s="90"/>
    </row>
    <row r="36794">
      <c r="A36794" s="101"/>
      <c r="B36794" s="90"/>
      <c r="C36794" s="90"/>
    </row>
    <row r="36795">
      <c r="A36795" s="101"/>
      <c r="B36795" s="90"/>
      <c r="C36795" s="90"/>
    </row>
    <row r="36796">
      <c r="A36796" s="101"/>
      <c r="B36796" s="90"/>
      <c r="C36796" s="90"/>
    </row>
    <row r="36797">
      <c r="A36797" s="101"/>
      <c r="B36797" s="90"/>
      <c r="C36797" s="90"/>
    </row>
    <row r="36798">
      <c r="A36798" s="101"/>
      <c r="B36798" s="90"/>
      <c r="C36798" s="90"/>
    </row>
    <row r="36799">
      <c r="A36799" s="101"/>
      <c r="B36799" s="90"/>
      <c r="C36799" s="90"/>
    </row>
    <row r="36800">
      <c r="A36800" s="101"/>
      <c r="B36800" s="90"/>
      <c r="C36800" s="90"/>
    </row>
    <row r="36801">
      <c r="A36801" s="101"/>
      <c r="B36801" s="90"/>
      <c r="C36801" s="90"/>
    </row>
    <row r="36802">
      <c r="A36802" s="101"/>
      <c r="B36802" s="90"/>
      <c r="C36802" s="90"/>
    </row>
    <row r="36803">
      <c r="A36803" s="101"/>
      <c r="B36803" s="90"/>
      <c r="C36803" s="90"/>
    </row>
    <row r="36804">
      <c r="A36804" s="101"/>
      <c r="B36804" s="90"/>
      <c r="C36804" s="90"/>
    </row>
    <row r="36805">
      <c r="A36805" s="101"/>
      <c r="B36805" s="90"/>
      <c r="C36805" s="90"/>
    </row>
    <row r="36806">
      <c r="A36806" s="101"/>
      <c r="B36806" s="90"/>
      <c r="C36806" s="90"/>
    </row>
    <row r="36807">
      <c r="A36807" s="101"/>
      <c r="B36807" s="90"/>
      <c r="C36807" s="90"/>
    </row>
    <row r="36808">
      <c r="A36808" s="101"/>
      <c r="B36808" s="90"/>
      <c r="C36808" s="90"/>
    </row>
    <row r="36809">
      <c r="A36809" s="101"/>
      <c r="B36809" s="90"/>
      <c r="C36809" s="90"/>
    </row>
    <row r="36810">
      <c r="A36810" s="101"/>
      <c r="B36810" s="90"/>
      <c r="C36810" s="90"/>
    </row>
    <row r="36811">
      <c r="A36811" s="101"/>
      <c r="B36811" s="90"/>
      <c r="C36811" s="90"/>
    </row>
    <row r="36812">
      <c r="A36812" s="101"/>
      <c r="B36812" s="90"/>
      <c r="C36812" s="90"/>
    </row>
    <row r="36813">
      <c r="A36813" s="101"/>
      <c r="B36813" s="90"/>
      <c r="C36813" s="90"/>
    </row>
    <row r="36814">
      <c r="A36814" s="101"/>
      <c r="B36814" s="90"/>
      <c r="C36814" s="90"/>
    </row>
    <row r="36815">
      <c r="A36815" s="101"/>
      <c r="B36815" s="90"/>
      <c r="C36815" s="90"/>
    </row>
    <row r="36816">
      <c r="A36816" s="101"/>
      <c r="B36816" s="90"/>
      <c r="C36816" s="90"/>
    </row>
    <row r="36817">
      <c r="A36817" s="101"/>
      <c r="B36817" s="90"/>
      <c r="C36817" s="90"/>
    </row>
    <row r="36818">
      <c r="A36818" s="101"/>
      <c r="B36818" s="90"/>
      <c r="C36818" s="90"/>
    </row>
    <row r="36819">
      <c r="A36819" s="101"/>
      <c r="B36819" s="90"/>
      <c r="C36819" s="90"/>
    </row>
    <row r="36820">
      <c r="A36820" s="101"/>
      <c r="B36820" s="90"/>
      <c r="C36820" s="90"/>
    </row>
    <row r="36821">
      <c r="A36821" s="101"/>
      <c r="B36821" s="90"/>
      <c r="C36821" s="90"/>
    </row>
    <row r="36822">
      <c r="A36822" s="101"/>
      <c r="B36822" s="90"/>
      <c r="C36822" s="90"/>
    </row>
    <row r="36823">
      <c r="A36823" s="101"/>
      <c r="B36823" s="90"/>
      <c r="C36823" s="90"/>
    </row>
    <row r="36824">
      <c r="A36824" s="101"/>
      <c r="B36824" s="90"/>
      <c r="C36824" s="90"/>
    </row>
    <row r="36825">
      <c r="A36825" s="101"/>
      <c r="B36825" s="90"/>
      <c r="C36825" s="90"/>
    </row>
    <row r="36826">
      <c r="A36826" s="101"/>
      <c r="B36826" s="90"/>
      <c r="C36826" s="90"/>
    </row>
    <row r="36827">
      <c r="A36827" s="101"/>
      <c r="B36827" s="90"/>
      <c r="C36827" s="90"/>
    </row>
    <row r="36828">
      <c r="A36828" s="101"/>
      <c r="B36828" s="90"/>
      <c r="C36828" s="90"/>
    </row>
    <row r="36829">
      <c r="A36829" s="101"/>
      <c r="B36829" s="90"/>
      <c r="C36829" s="90"/>
    </row>
    <row r="36830">
      <c r="A36830" s="101"/>
      <c r="B36830" s="90"/>
      <c r="C36830" s="90"/>
    </row>
    <row r="36831">
      <c r="A36831" s="101"/>
      <c r="B36831" s="90"/>
      <c r="C36831" s="90"/>
    </row>
    <row r="36832">
      <c r="A36832" s="101"/>
      <c r="B36832" s="90"/>
      <c r="C36832" s="90"/>
    </row>
    <row r="36833">
      <c r="A36833" s="101"/>
      <c r="B36833" s="90"/>
      <c r="C36833" s="90"/>
    </row>
    <row r="36834">
      <c r="A36834" s="101"/>
      <c r="B36834" s="90"/>
      <c r="C36834" s="90"/>
    </row>
    <row r="36835">
      <c r="A36835" s="101"/>
      <c r="B36835" s="90"/>
      <c r="C36835" s="90"/>
    </row>
    <row r="36836">
      <c r="A36836" s="101"/>
      <c r="B36836" s="90"/>
      <c r="C36836" s="90"/>
    </row>
    <row r="36837">
      <c r="A36837" s="101"/>
      <c r="B36837" s="90"/>
      <c r="C36837" s="90"/>
    </row>
    <row r="36838">
      <c r="A36838" s="101"/>
      <c r="B36838" s="90"/>
      <c r="C36838" s="90"/>
    </row>
    <row r="36839">
      <c r="A36839" s="101"/>
      <c r="B36839" s="90"/>
      <c r="C36839" s="90"/>
    </row>
    <row r="36840">
      <c r="A36840" s="101"/>
      <c r="B36840" s="90"/>
      <c r="C36840" s="90"/>
    </row>
    <row r="36841">
      <c r="A36841" s="101"/>
      <c r="B36841" s="90"/>
      <c r="C36841" s="90"/>
    </row>
    <row r="36842">
      <c r="A36842" s="101"/>
      <c r="B36842" s="90"/>
      <c r="C36842" s="90"/>
    </row>
    <row r="36843">
      <c r="A36843" s="101"/>
      <c r="B36843" s="90"/>
      <c r="C36843" s="90"/>
    </row>
    <row r="36844">
      <c r="A36844" s="101"/>
      <c r="B36844" s="90"/>
      <c r="C36844" s="90"/>
    </row>
    <row r="36845">
      <c r="A36845" s="101"/>
      <c r="B36845" s="90"/>
      <c r="C36845" s="90"/>
    </row>
    <row r="36846">
      <c r="A36846" s="101"/>
      <c r="B36846" s="90"/>
      <c r="C36846" s="90"/>
    </row>
    <row r="36847">
      <c r="A36847" s="101"/>
      <c r="B36847" s="90"/>
      <c r="C36847" s="90"/>
    </row>
    <row r="36848">
      <c r="A36848" s="101"/>
      <c r="B36848" s="90"/>
      <c r="C36848" s="90"/>
    </row>
    <row r="36849">
      <c r="A36849" s="101"/>
      <c r="B36849" s="90"/>
      <c r="C36849" s="90"/>
    </row>
    <row r="36850">
      <c r="A36850" s="101"/>
      <c r="B36850" s="90"/>
      <c r="C36850" s="90"/>
    </row>
    <row r="36851">
      <c r="A36851" s="101"/>
      <c r="B36851" s="90"/>
      <c r="C36851" s="90"/>
    </row>
    <row r="36852">
      <c r="A36852" s="101"/>
      <c r="B36852" s="90"/>
      <c r="C36852" s="90"/>
    </row>
    <row r="36853">
      <c r="A36853" s="101"/>
      <c r="B36853" s="90"/>
      <c r="C36853" s="90"/>
    </row>
    <row r="36854">
      <c r="A36854" s="101"/>
      <c r="B36854" s="90"/>
      <c r="C36854" s="90"/>
    </row>
    <row r="36855">
      <c r="A36855" s="101"/>
      <c r="B36855" s="90"/>
      <c r="C36855" s="90"/>
    </row>
    <row r="36856">
      <c r="A36856" s="101"/>
      <c r="B36856" s="90"/>
      <c r="C36856" s="90"/>
    </row>
    <row r="36857">
      <c r="A36857" s="101"/>
      <c r="B36857" s="90"/>
      <c r="C36857" s="90"/>
    </row>
    <row r="36858">
      <c r="A36858" s="101"/>
      <c r="B36858" s="90"/>
      <c r="C36858" s="90"/>
    </row>
    <row r="36859">
      <c r="A36859" s="101"/>
      <c r="B36859" s="90"/>
      <c r="C36859" s="90"/>
    </row>
    <row r="36860">
      <c r="A36860" s="101"/>
      <c r="B36860" s="90"/>
      <c r="C36860" s="90"/>
    </row>
    <row r="36861">
      <c r="A36861" s="101"/>
      <c r="B36861" s="90"/>
      <c r="C36861" s="90"/>
    </row>
    <row r="36862">
      <c r="A36862" s="101"/>
      <c r="B36862" s="90"/>
      <c r="C36862" s="90"/>
    </row>
    <row r="36863">
      <c r="A36863" s="101"/>
      <c r="B36863" s="90"/>
      <c r="C36863" s="90"/>
    </row>
    <row r="36864">
      <c r="A36864" s="101"/>
      <c r="B36864" s="90"/>
      <c r="C36864" s="90"/>
    </row>
    <row r="36865">
      <c r="A36865" s="101"/>
      <c r="B36865" s="90"/>
      <c r="C36865" s="90"/>
    </row>
    <row r="36866">
      <c r="A36866" s="101"/>
      <c r="B36866" s="90"/>
      <c r="C36866" s="90"/>
    </row>
    <row r="36867">
      <c r="A36867" s="101"/>
      <c r="B36867" s="90"/>
      <c r="C36867" s="90"/>
    </row>
    <row r="36868">
      <c r="A36868" s="101"/>
      <c r="B36868" s="90"/>
      <c r="C36868" s="90"/>
    </row>
    <row r="36869">
      <c r="A36869" s="101"/>
      <c r="B36869" s="90"/>
      <c r="C36869" s="90"/>
    </row>
    <row r="36870">
      <c r="A36870" s="101"/>
      <c r="B36870" s="90"/>
      <c r="C36870" s="90"/>
    </row>
    <row r="36871">
      <c r="A36871" s="101"/>
      <c r="B36871" s="90"/>
      <c r="C36871" s="90"/>
    </row>
    <row r="36872">
      <c r="A36872" s="101"/>
      <c r="B36872" s="90"/>
      <c r="C36872" s="90"/>
    </row>
    <row r="36873">
      <c r="A36873" s="101"/>
      <c r="B36873" s="90"/>
      <c r="C36873" s="90"/>
    </row>
    <row r="36874">
      <c r="A36874" s="101"/>
      <c r="B36874" s="90"/>
      <c r="C36874" s="90"/>
    </row>
    <row r="36875">
      <c r="A36875" s="101"/>
      <c r="B36875" s="90"/>
      <c r="C36875" s="90"/>
    </row>
    <row r="36876">
      <c r="A36876" s="101"/>
      <c r="B36876" s="90"/>
      <c r="C36876" s="90"/>
    </row>
    <row r="36877">
      <c r="A36877" s="101"/>
      <c r="B36877" s="90"/>
      <c r="C36877" s="90"/>
    </row>
    <row r="36878">
      <c r="A36878" s="101"/>
      <c r="B36878" s="90"/>
      <c r="C36878" s="90"/>
    </row>
    <row r="36879">
      <c r="A36879" s="101"/>
      <c r="B36879" s="90"/>
      <c r="C36879" s="90"/>
    </row>
    <row r="36880">
      <c r="A36880" s="101"/>
      <c r="B36880" s="90"/>
      <c r="C36880" s="90"/>
    </row>
    <row r="36881">
      <c r="A36881" s="101"/>
      <c r="B36881" s="90"/>
      <c r="C36881" s="90"/>
    </row>
    <row r="36882">
      <c r="A36882" s="101"/>
      <c r="B36882" s="90"/>
      <c r="C36882" s="90"/>
    </row>
    <row r="36883">
      <c r="A36883" s="101"/>
      <c r="B36883" s="90"/>
      <c r="C36883" s="90"/>
    </row>
    <row r="36884">
      <c r="A36884" s="101"/>
      <c r="B36884" s="90"/>
      <c r="C36884" s="90"/>
    </row>
    <row r="36885">
      <c r="A36885" s="101"/>
      <c r="B36885" s="90"/>
      <c r="C36885" s="90"/>
    </row>
    <row r="36886">
      <c r="A36886" s="101"/>
      <c r="B36886" s="90"/>
      <c r="C36886" s="90"/>
    </row>
    <row r="36887">
      <c r="A36887" s="101"/>
      <c r="B36887" s="90"/>
      <c r="C36887" s="90"/>
    </row>
    <row r="36888">
      <c r="A36888" s="101"/>
      <c r="B36888" s="90"/>
      <c r="C36888" s="90"/>
    </row>
    <row r="36889">
      <c r="A36889" s="101"/>
      <c r="B36889" s="90"/>
      <c r="C36889" s="90"/>
    </row>
    <row r="36890">
      <c r="A36890" s="101"/>
      <c r="B36890" s="90"/>
      <c r="C36890" s="90"/>
    </row>
    <row r="36891">
      <c r="A36891" s="101"/>
      <c r="B36891" s="90"/>
      <c r="C36891" s="90"/>
    </row>
    <row r="36892">
      <c r="A36892" s="101"/>
      <c r="B36892" s="90"/>
      <c r="C36892" s="90"/>
    </row>
    <row r="36893">
      <c r="A36893" s="101"/>
      <c r="B36893" s="90"/>
      <c r="C36893" s="90"/>
    </row>
    <row r="36894">
      <c r="A36894" s="101"/>
      <c r="B36894" s="90"/>
      <c r="C36894" s="90"/>
    </row>
    <row r="36895">
      <c r="A36895" s="101"/>
      <c r="B36895" s="90"/>
      <c r="C36895" s="90"/>
    </row>
    <row r="36896">
      <c r="A36896" s="101"/>
      <c r="B36896" s="90"/>
      <c r="C36896" s="90"/>
    </row>
    <row r="36897">
      <c r="A36897" s="101"/>
      <c r="B36897" s="90"/>
      <c r="C36897" s="90"/>
    </row>
    <row r="36898">
      <c r="A36898" s="101"/>
      <c r="B36898" s="90"/>
      <c r="C36898" s="90"/>
    </row>
    <row r="36899">
      <c r="A36899" s="101"/>
      <c r="B36899" s="90"/>
      <c r="C36899" s="90"/>
    </row>
    <row r="36900">
      <c r="A36900" s="101"/>
      <c r="B36900" s="90"/>
      <c r="C36900" s="90"/>
    </row>
    <row r="36901">
      <c r="A36901" s="101"/>
      <c r="B36901" s="90"/>
      <c r="C36901" s="90"/>
    </row>
    <row r="36902">
      <c r="A36902" s="101"/>
      <c r="B36902" s="90"/>
      <c r="C36902" s="90"/>
    </row>
    <row r="36903">
      <c r="A36903" s="101"/>
      <c r="B36903" s="90"/>
      <c r="C36903" s="90"/>
    </row>
    <row r="36904">
      <c r="A36904" s="101"/>
      <c r="B36904" s="90"/>
      <c r="C36904" s="90"/>
    </row>
    <row r="36905">
      <c r="A36905" s="101"/>
      <c r="B36905" s="90"/>
      <c r="C36905" s="90"/>
    </row>
    <row r="36906">
      <c r="A36906" s="101"/>
      <c r="B36906" s="90"/>
      <c r="C36906" s="90"/>
    </row>
    <row r="36907">
      <c r="A36907" s="101"/>
      <c r="B36907" s="90"/>
      <c r="C36907" s="90"/>
    </row>
    <row r="36908">
      <c r="A36908" s="101"/>
      <c r="B36908" s="90"/>
      <c r="C36908" s="90"/>
    </row>
    <row r="36909">
      <c r="A36909" s="101"/>
      <c r="B36909" s="90"/>
      <c r="C36909" s="90"/>
    </row>
    <row r="36910">
      <c r="A36910" s="101"/>
      <c r="B36910" s="90"/>
      <c r="C36910" s="90"/>
    </row>
    <row r="36911">
      <c r="A36911" s="101"/>
      <c r="B36911" s="90"/>
      <c r="C36911" s="90"/>
    </row>
    <row r="36912">
      <c r="A36912" s="101"/>
      <c r="B36912" s="90"/>
      <c r="C36912" s="90"/>
    </row>
    <row r="36913">
      <c r="A36913" s="101"/>
      <c r="B36913" s="90"/>
      <c r="C36913" s="90"/>
    </row>
    <row r="36914">
      <c r="A36914" s="101"/>
      <c r="B36914" s="90"/>
      <c r="C36914" s="90"/>
    </row>
    <row r="36915">
      <c r="A36915" s="101"/>
      <c r="B36915" s="90"/>
      <c r="C36915" s="90"/>
    </row>
    <row r="36916">
      <c r="A36916" s="101"/>
      <c r="B36916" s="90"/>
      <c r="C36916" s="90"/>
    </row>
    <row r="36917">
      <c r="A36917" s="101"/>
      <c r="B36917" s="90"/>
      <c r="C36917" s="90"/>
    </row>
    <row r="36918">
      <c r="A36918" s="101"/>
      <c r="B36918" s="90"/>
      <c r="C36918" s="90"/>
    </row>
    <row r="36919">
      <c r="A36919" s="101"/>
      <c r="B36919" s="90"/>
      <c r="C36919" s="90"/>
    </row>
    <row r="36920">
      <c r="A36920" s="101"/>
      <c r="B36920" s="90"/>
      <c r="C36920" s="90"/>
    </row>
    <row r="36921">
      <c r="A36921" s="101"/>
      <c r="B36921" s="90"/>
      <c r="C36921" s="90"/>
    </row>
    <row r="36922">
      <c r="A36922" s="101"/>
      <c r="B36922" s="90"/>
      <c r="C36922" s="90"/>
    </row>
    <row r="36923">
      <c r="A36923" s="101"/>
      <c r="B36923" s="90"/>
      <c r="C36923" s="90"/>
    </row>
    <row r="36924">
      <c r="A36924" s="101"/>
      <c r="B36924" s="90"/>
      <c r="C36924" s="90"/>
    </row>
    <row r="36925">
      <c r="A36925" s="101"/>
      <c r="B36925" s="90"/>
      <c r="C36925" s="90"/>
    </row>
    <row r="36926">
      <c r="A36926" s="101"/>
      <c r="B36926" s="90"/>
      <c r="C36926" s="90"/>
    </row>
    <row r="36927">
      <c r="A36927" s="101"/>
      <c r="B36927" s="90"/>
      <c r="C36927" s="90"/>
    </row>
    <row r="36928">
      <c r="A36928" s="101"/>
      <c r="B36928" s="90"/>
      <c r="C36928" s="90"/>
    </row>
    <row r="36929">
      <c r="A36929" s="101"/>
      <c r="B36929" s="90"/>
      <c r="C36929" s="90"/>
    </row>
    <row r="36930">
      <c r="A36930" s="101"/>
      <c r="B36930" s="90"/>
      <c r="C36930" s="90"/>
    </row>
    <row r="36931">
      <c r="A36931" s="101"/>
      <c r="B36931" s="90"/>
      <c r="C36931" s="90"/>
    </row>
    <row r="36932">
      <c r="A36932" s="101"/>
      <c r="B36932" s="90"/>
      <c r="C36932" s="90"/>
    </row>
    <row r="36933">
      <c r="A36933" s="101"/>
      <c r="B36933" s="90"/>
      <c r="C36933" s="90"/>
    </row>
    <row r="36934">
      <c r="A36934" s="101"/>
      <c r="B36934" s="90"/>
      <c r="C36934" s="90"/>
    </row>
    <row r="36935">
      <c r="A36935" s="101"/>
      <c r="B36935" s="90"/>
      <c r="C36935" s="90"/>
    </row>
    <row r="36936">
      <c r="A36936" s="101"/>
      <c r="B36936" s="90"/>
      <c r="C36936" s="90"/>
    </row>
    <row r="36937">
      <c r="A36937" s="101"/>
      <c r="B36937" s="90"/>
      <c r="C36937" s="90"/>
    </row>
    <row r="36938">
      <c r="A36938" s="101"/>
      <c r="B36938" s="90"/>
      <c r="C36938" s="90"/>
    </row>
    <row r="36939">
      <c r="A36939" s="101"/>
      <c r="B36939" s="90"/>
      <c r="C36939" s="90"/>
    </row>
    <row r="36940">
      <c r="A36940" s="101"/>
      <c r="B36940" s="90"/>
      <c r="C36940" s="90"/>
    </row>
    <row r="36941">
      <c r="A36941" s="101"/>
      <c r="B36941" s="90"/>
      <c r="C36941" s="90"/>
    </row>
    <row r="36942">
      <c r="A36942" s="101"/>
      <c r="B36942" s="90"/>
      <c r="C36942" s="90"/>
    </row>
    <row r="36943">
      <c r="A36943" s="101"/>
      <c r="B36943" s="90"/>
      <c r="C36943" s="90"/>
    </row>
    <row r="36944">
      <c r="A36944" s="101"/>
      <c r="B36944" s="90"/>
      <c r="C36944" s="90"/>
    </row>
    <row r="36945">
      <c r="A36945" s="101"/>
      <c r="B36945" s="90"/>
      <c r="C36945" s="90"/>
    </row>
    <row r="36946">
      <c r="A36946" s="101"/>
      <c r="B36946" s="90"/>
      <c r="C36946" s="90"/>
    </row>
    <row r="36947">
      <c r="A36947" s="101"/>
      <c r="B36947" s="90"/>
      <c r="C36947" s="90"/>
    </row>
    <row r="36948">
      <c r="A36948" s="101"/>
      <c r="B36948" s="90"/>
      <c r="C36948" s="90"/>
    </row>
    <row r="36949">
      <c r="A36949" s="101"/>
      <c r="B36949" s="90"/>
      <c r="C36949" s="90"/>
    </row>
    <row r="36950">
      <c r="A36950" s="101"/>
      <c r="B36950" s="90"/>
      <c r="C36950" s="90"/>
    </row>
    <row r="36951">
      <c r="A36951" s="101"/>
      <c r="B36951" s="90"/>
      <c r="C36951" s="90"/>
    </row>
    <row r="36952">
      <c r="A36952" s="101"/>
      <c r="B36952" s="90"/>
      <c r="C36952" s="90"/>
    </row>
    <row r="36953">
      <c r="A36953" s="101"/>
      <c r="B36953" s="90"/>
      <c r="C36953" s="90"/>
    </row>
    <row r="36954">
      <c r="A36954" s="101"/>
      <c r="B36954" s="90"/>
      <c r="C36954" s="90"/>
    </row>
    <row r="36955">
      <c r="A36955" s="101"/>
      <c r="B36955" s="90"/>
      <c r="C36955" s="90"/>
    </row>
    <row r="36956">
      <c r="A36956" s="101"/>
      <c r="B36956" s="90"/>
      <c r="C36956" s="90"/>
    </row>
    <row r="36957">
      <c r="A36957" s="101"/>
      <c r="B36957" s="90"/>
      <c r="C36957" s="90"/>
    </row>
    <row r="36958">
      <c r="A36958" s="101"/>
      <c r="B36958" s="90"/>
      <c r="C36958" s="90"/>
    </row>
    <row r="36959">
      <c r="A36959" s="101"/>
      <c r="B36959" s="90"/>
      <c r="C36959" s="90"/>
    </row>
    <row r="36960">
      <c r="A36960" s="101"/>
      <c r="B36960" s="90"/>
      <c r="C36960" s="90"/>
    </row>
    <row r="36961">
      <c r="A36961" s="101"/>
      <c r="B36961" s="90"/>
      <c r="C36961" s="90"/>
    </row>
    <row r="36962">
      <c r="A36962" s="101"/>
      <c r="B36962" s="90"/>
      <c r="C36962" s="90"/>
    </row>
    <row r="36963">
      <c r="A36963" s="101"/>
      <c r="B36963" s="90"/>
      <c r="C36963" s="90"/>
    </row>
    <row r="36964">
      <c r="A36964" s="101"/>
      <c r="B36964" s="90"/>
      <c r="C36964" s="90"/>
    </row>
    <row r="36965">
      <c r="A36965" s="101"/>
      <c r="B36965" s="90"/>
      <c r="C36965" s="90"/>
    </row>
    <row r="36966">
      <c r="A36966" s="101"/>
      <c r="B36966" s="90"/>
      <c r="C36966" s="90"/>
    </row>
    <row r="36967">
      <c r="A36967" s="101"/>
      <c r="B36967" s="90"/>
      <c r="C36967" s="90"/>
    </row>
    <row r="36968">
      <c r="A36968" s="101"/>
      <c r="B36968" s="90"/>
      <c r="C36968" s="90"/>
    </row>
    <row r="36969">
      <c r="A36969" s="101"/>
      <c r="B36969" s="90"/>
      <c r="C36969" s="90"/>
    </row>
    <row r="36970">
      <c r="A36970" s="101"/>
      <c r="B36970" s="90"/>
      <c r="C36970" s="90"/>
    </row>
    <row r="36971">
      <c r="A36971" s="101"/>
      <c r="B36971" s="90"/>
      <c r="C36971" s="90"/>
    </row>
    <row r="36972">
      <c r="A36972" s="101"/>
      <c r="B36972" s="90"/>
      <c r="C36972" s="90"/>
    </row>
    <row r="36973">
      <c r="A36973" s="101"/>
      <c r="B36973" s="90"/>
      <c r="C36973" s="90"/>
    </row>
    <row r="36974">
      <c r="A36974" s="101"/>
      <c r="B36974" s="90"/>
      <c r="C36974" s="90"/>
    </row>
    <row r="36975">
      <c r="A36975" s="101"/>
      <c r="B36975" s="90"/>
      <c r="C36975" s="90"/>
    </row>
    <row r="36976">
      <c r="A36976" s="101"/>
      <c r="B36976" s="90"/>
      <c r="C36976" s="90"/>
    </row>
    <row r="36977">
      <c r="A36977" s="101"/>
      <c r="B36977" s="90"/>
      <c r="C36977" s="90"/>
    </row>
    <row r="36978">
      <c r="A36978" s="101"/>
      <c r="B36978" s="90"/>
      <c r="C36978" s="90"/>
    </row>
    <row r="36979">
      <c r="A36979" s="101"/>
      <c r="B36979" s="90"/>
      <c r="C36979" s="90"/>
    </row>
    <row r="36980">
      <c r="A36980" s="101"/>
      <c r="B36980" s="90"/>
      <c r="C36980" s="90"/>
    </row>
    <row r="36981">
      <c r="A36981" s="101"/>
      <c r="B36981" s="90"/>
      <c r="C36981" s="90"/>
    </row>
    <row r="36982">
      <c r="A36982" s="101"/>
      <c r="B36982" s="90"/>
      <c r="C36982" s="90"/>
    </row>
    <row r="36983">
      <c r="A36983" s="101"/>
      <c r="B36983" s="90"/>
      <c r="C36983" s="90"/>
    </row>
    <row r="36984">
      <c r="A36984" s="101"/>
      <c r="B36984" s="90"/>
      <c r="C36984" s="90"/>
    </row>
    <row r="36985">
      <c r="A36985" s="101"/>
      <c r="B36985" s="90"/>
      <c r="C36985" s="90"/>
    </row>
    <row r="36986">
      <c r="A36986" s="101"/>
      <c r="B36986" s="90"/>
      <c r="C36986" s="90"/>
    </row>
    <row r="36987">
      <c r="A36987" s="101"/>
      <c r="B36987" s="90"/>
      <c r="C36987" s="90"/>
    </row>
    <row r="36988">
      <c r="A36988" s="101"/>
      <c r="B36988" s="90"/>
      <c r="C36988" s="90"/>
    </row>
    <row r="36989">
      <c r="A36989" s="101"/>
      <c r="B36989" s="90"/>
      <c r="C36989" s="90"/>
    </row>
    <row r="36990">
      <c r="A36990" s="101"/>
      <c r="B36990" s="90"/>
      <c r="C36990" s="90"/>
    </row>
    <row r="36991">
      <c r="A36991" s="101"/>
      <c r="B36991" s="90"/>
      <c r="C36991" s="90"/>
    </row>
    <row r="36992">
      <c r="A36992" s="101"/>
      <c r="B36992" s="90"/>
      <c r="C36992" s="90"/>
    </row>
    <row r="36993">
      <c r="A36993" s="101"/>
      <c r="B36993" s="90"/>
      <c r="C36993" s="90"/>
    </row>
    <row r="36994">
      <c r="A36994" s="101"/>
      <c r="B36994" s="90"/>
      <c r="C36994" s="90"/>
    </row>
    <row r="36995">
      <c r="A36995" s="101"/>
      <c r="B36995" s="90"/>
      <c r="C36995" s="90"/>
    </row>
    <row r="36996">
      <c r="A36996" s="101"/>
      <c r="B36996" s="90"/>
      <c r="C36996" s="90"/>
    </row>
    <row r="36997">
      <c r="A36997" s="101"/>
      <c r="B36997" s="90"/>
      <c r="C36997" s="90"/>
    </row>
    <row r="36998">
      <c r="A36998" s="101"/>
      <c r="B36998" s="90"/>
      <c r="C36998" s="90"/>
    </row>
    <row r="36999">
      <c r="A36999" s="101"/>
      <c r="B36999" s="90"/>
      <c r="C36999" s="90"/>
    </row>
    <row r="37000">
      <c r="A37000" s="101"/>
      <c r="B37000" s="90"/>
      <c r="C37000" s="90"/>
    </row>
    <row r="37001">
      <c r="A37001" s="101"/>
      <c r="B37001" s="90"/>
      <c r="C37001" s="90"/>
    </row>
    <row r="37002">
      <c r="A37002" s="101"/>
      <c r="B37002" s="90"/>
      <c r="C37002" s="90"/>
    </row>
    <row r="37003">
      <c r="A37003" s="101"/>
      <c r="B37003" s="90"/>
      <c r="C37003" s="90"/>
    </row>
    <row r="37004">
      <c r="A37004" s="101"/>
      <c r="B37004" s="90"/>
      <c r="C37004" s="90"/>
    </row>
    <row r="37005">
      <c r="A37005" s="101"/>
      <c r="B37005" s="90"/>
      <c r="C37005" s="90"/>
    </row>
    <row r="37006">
      <c r="A37006" s="101"/>
      <c r="B37006" s="90"/>
      <c r="C37006" s="90"/>
    </row>
    <row r="37007">
      <c r="A37007" s="101"/>
      <c r="B37007" s="90"/>
      <c r="C37007" s="90"/>
    </row>
    <row r="37008">
      <c r="A37008" s="101"/>
      <c r="B37008" s="90"/>
      <c r="C37008" s="90"/>
    </row>
    <row r="37009">
      <c r="A37009" s="101"/>
      <c r="B37009" s="90"/>
      <c r="C37009" s="90"/>
    </row>
    <row r="37010">
      <c r="A37010" s="101"/>
      <c r="B37010" s="90"/>
      <c r="C37010" s="90"/>
    </row>
    <row r="37011">
      <c r="A37011" s="101"/>
      <c r="B37011" s="90"/>
      <c r="C37011" s="90"/>
    </row>
    <row r="37012">
      <c r="A37012" s="101"/>
      <c r="B37012" s="90"/>
      <c r="C37012" s="90"/>
    </row>
    <row r="37013">
      <c r="A37013" s="101"/>
      <c r="B37013" s="90"/>
      <c r="C37013" s="90"/>
    </row>
    <row r="37014">
      <c r="A37014" s="101"/>
      <c r="B37014" s="90"/>
      <c r="C37014" s="90"/>
    </row>
    <row r="37015">
      <c r="A37015" s="101"/>
      <c r="B37015" s="90"/>
      <c r="C37015" s="90"/>
    </row>
    <row r="37016">
      <c r="A37016" s="101"/>
      <c r="B37016" s="90"/>
      <c r="C37016" s="90"/>
    </row>
    <row r="37017">
      <c r="A37017" s="101"/>
      <c r="B37017" s="90"/>
      <c r="C37017" s="90"/>
    </row>
    <row r="37018">
      <c r="A37018" s="101"/>
      <c r="B37018" s="90"/>
      <c r="C37018" s="90"/>
    </row>
    <row r="37019">
      <c r="A37019" s="101"/>
      <c r="B37019" s="90"/>
      <c r="C37019" s="90"/>
    </row>
    <row r="37020">
      <c r="A37020" s="101"/>
      <c r="B37020" s="90"/>
      <c r="C37020" s="90"/>
    </row>
    <row r="37021">
      <c r="A37021" s="101"/>
      <c r="B37021" s="90"/>
      <c r="C37021" s="90"/>
    </row>
    <row r="37022">
      <c r="A37022" s="101"/>
      <c r="B37022" s="90"/>
      <c r="C37022" s="90"/>
    </row>
    <row r="37023">
      <c r="A37023" s="101"/>
      <c r="B37023" s="90"/>
      <c r="C37023" s="90"/>
    </row>
    <row r="37024">
      <c r="A37024" s="101"/>
      <c r="B37024" s="90"/>
      <c r="C37024" s="90"/>
    </row>
    <row r="37025">
      <c r="A37025" s="101"/>
      <c r="B37025" s="90"/>
      <c r="C37025" s="90"/>
    </row>
    <row r="37026">
      <c r="A37026" s="101"/>
      <c r="B37026" s="90"/>
      <c r="C37026" s="90"/>
    </row>
    <row r="37027">
      <c r="A37027" s="101"/>
      <c r="B37027" s="90"/>
      <c r="C37027" s="90"/>
    </row>
    <row r="37028">
      <c r="A37028" s="101"/>
      <c r="B37028" s="90"/>
      <c r="C37028" s="90"/>
    </row>
    <row r="37029">
      <c r="A37029" s="101"/>
      <c r="B37029" s="90"/>
      <c r="C37029" s="90"/>
    </row>
    <row r="37030">
      <c r="A37030" s="101"/>
      <c r="B37030" s="90"/>
      <c r="C37030" s="90"/>
    </row>
    <row r="37031">
      <c r="A37031" s="101"/>
      <c r="B37031" s="90"/>
      <c r="C37031" s="90"/>
    </row>
    <row r="37032">
      <c r="A37032" s="101"/>
      <c r="B37032" s="90"/>
      <c r="C37032" s="90"/>
    </row>
    <row r="37033">
      <c r="A37033" s="101"/>
      <c r="B37033" s="90"/>
      <c r="C37033" s="90"/>
    </row>
    <row r="37034">
      <c r="A37034" s="101"/>
      <c r="B37034" s="90"/>
      <c r="C37034" s="90"/>
    </row>
    <row r="37035">
      <c r="A37035" s="101"/>
      <c r="B37035" s="90"/>
      <c r="C37035" s="90"/>
    </row>
    <row r="37036">
      <c r="A37036" s="101"/>
      <c r="B37036" s="90"/>
      <c r="C37036" s="90"/>
    </row>
    <row r="37037">
      <c r="A37037" s="101"/>
      <c r="B37037" s="90"/>
      <c r="C37037" s="90"/>
    </row>
    <row r="37038">
      <c r="A37038" s="101"/>
      <c r="B37038" s="90"/>
      <c r="C37038" s="90"/>
    </row>
    <row r="37039">
      <c r="A37039" s="101"/>
      <c r="B37039" s="90"/>
      <c r="C37039" s="90"/>
    </row>
    <row r="37040">
      <c r="A37040" s="101"/>
      <c r="B37040" s="90"/>
      <c r="C37040" s="90"/>
    </row>
    <row r="37041">
      <c r="A37041" s="101"/>
      <c r="B37041" s="90"/>
      <c r="C37041" s="90"/>
    </row>
    <row r="37042">
      <c r="A37042" s="101"/>
      <c r="B37042" s="90"/>
      <c r="C37042" s="90"/>
    </row>
    <row r="37043">
      <c r="A37043" s="101"/>
      <c r="B37043" s="90"/>
      <c r="C37043" s="90"/>
    </row>
    <row r="37044">
      <c r="A37044" s="101"/>
      <c r="B37044" s="90"/>
      <c r="C37044" s="90"/>
    </row>
    <row r="37045">
      <c r="A37045" s="101"/>
      <c r="B37045" s="90"/>
      <c r="C37045" s="90"/>
    </row>
    <row r="37046">
      <c r="A37046" s="101"/>
      <c r="B37046" s="90"/>
      <c r="C37046" s="90"/>
    </row>
    <row r="37047">
      <c r="A37047" s="101"/>
      <c r="B37047" s="90"/>
      <c r="C37047" s="90"/>
    </row>
    <row r="37048">
      <c r="A37048" s="101"/>
      <c r="B37048" s="90"/>
      <c r="C37048" s="90"/>
    </row>
    <row r="37049">
      <c r="A37049" s="101"/>
      <c r="B37049" s="90"/>
      <c r="C37049" s="90"/>
    </row>
    <row r="37050">
      <c r="A37050" s="101"/>
      <c r="B37050" s="90"/>
      <c r="C37050" s="90"/>
    </row>
    <row r="37051">
      <c r="A37051" s="101"/>
      <c r="B37051" s="90"/>
      <c r="C37051" s="90"/>
    </row>
    <row r="37052">
      <c r="A37052" s="101"/>
      <c r="B37052" s="90"/>
      <c r="C37052" s="90"/>
    </row>
    <row r="37053">
      <c r="A37053" s="101"/>
      <c r="B37053" s="90"/>
      <c r="C37053" s="90"/>
    </row>
    <row r="37054">
      <c r="A37054" s="101"/>
      <c r="B37054" s="90"/>
      <c r="C37054" s="90"/>
    </row>
    <row r="37055">
      <c r="A37055" s="101"/>
      <c r="B37055" s="90"/>
      <c r="C37055" s="90"/>
    </row>
    <row r="37056">
      <c r="A37056" s="101"/>
      <c r="B37056" s="90"/>
      <c r="C37056" s="90"/>
    </row>
    <row r="37057">
      <c r="A37057" s="101"/>
      <c r="B37057" s="90"/>
      <c r="C37057" s="90"/>
    </row>
    <row r="37058">
      <c r="A37058" s="101"/>
      <c r="B37058" s="90"/>
      <c r="C37058" s="90"/>
    </row>
    <row r="37059">
      <c r="A37059" s="101"/>
      <c r="B37059" s="90"/>
      <c r="C37059" s="90"/>
    </row>
    <row r="37060">
      <c r="A37060" s="101"/>
      <c r="B37060" s="90"/>
      <c r="C37060" s="90"/>
    </row>
    <row r="37061">
      <c r="A37061" s="101"/>
      <c r="B37061" s="90"/>
      <c r="C37061" s="90"/>
    </row>
    <row r="37062">
      <c r="A37062" s="101"/>
      <c r="B37062" s="90"/>
      <c r="C37062" s="90"/>
    </row>
    <row r="37063">
      <c r="A37063" s="101"/>
      <c r="B37063" s="90"/>
      <c r="C37063" s="90"/>
    </row>
    <row r="37064">
      <c r="A37064" s="101"/>
      <c r="B37064" s="90"/>
      <c r="C37064" s="90"/>
    </row>
    <row r="37065">
      <c r="A37065" s="101"/>
      <c r="B37065" s="90"/>
      <c r="C37065" s="90"/>
    </row>
    <row r="37066">
      <c r="A37066" s="101"/>
      <c r="B37066" s="90"/>
      <c r="C37066" s="90"/>
    </row>
    <row r="37067">
      <c r="A37067" s="101"/>
      <c r="B37067" s="90"/>
      <c r="C37067" s="90"/>
    </row>
    <row r="37068">
      <c r="A37068" s="101"/>
      <c r="B37068" s="90"/>
      <c r="C37068" s="90"/>
    </row>
    <row r="37069">
      <c r="A37069" s="101"/>
      <c r="B37069" s="90"/>
      <c r="C37069" s="90"/>
    </row>
    <row r="37070">
      <c r="A37070" s="101"/>
      <c r="B37070" s="90"/>
      <c r="C37070" s="90"/>
    </row>
    <row r="37071">
      <c r="A37071" s="101"/>
      <c r="B37071" s="90"/>
      <c r="C37071" s="90"/>
    </row>
    <row r="37072">
      <c r="A37072" s="101"/>
      <c r="B37072" s="90"/>
      <c r="C37072" s="90"/>
    </row>
    <row r="37073">
      <c r="A37073" s="101"/>
      <c r="B37073" s="90"/>
      <c r="C37073" s="90"/>
    </row>
    <row r="37074">
      <c r="A37074" s="101"/>
      <c r="B37074" s="90"/>
      <c r="C37074" s="90"/>
    </row>
    <row r="37075">
      <c r="A37075" s="101"/>
      <c r="B37075" s="90"/>
      <c r="C37075" s="90"/>
    </row>
    <row r="37076">
      <c r="A37076" s="101"/>
      <c r="B37076" s="90"/>
      <c r="C37076" s="90"/>
    </row>
    <row r="37077">
      <c r="A37077" s="101"/>
      <c r="B37077" s="90"/>
      <c r="C37077" s="90"/>
    </row>
    <row r="37078">
      <c r="A37078" s="101"/>
      <c r="B37078" s="90"/>
      <c r="C37078" s="90"/>
    </row>
    <row r="37079">
      <c r="A37079" s="101"/>
      <c r="B37079" s="90"/>
      <c r="C37079" s="90"/>
    </row>
    <row r="37080">
      <c r="A37080" s="101"/>
      <c r="B37080" s="90"/>
      <c r="C37080" s="90"/>
    </row>
    <row r="37081">
      <c r="A37081" s="101"/>
      <c r="B37081" s="90"/>
      <c r="C37081" s="90"/>
    </row>
    <row r="37082">
      <c r="A37082" s="101"/>
      <c r="B37082" s="90"/>
      <c r="C37082" s="90"/>
    </row>
    <row r="37083">
      <c r="A37083" s="101"/>
      <c r="B37083" s="90"/>
      <c r="C37083" s="90"/>
    </row>
    <row r="37084">
      <c r="A37084" s="101"/>
      <c r="B37084" s="90"/>
      <c r="C37084" s="90"/>
    </row>
    <row r="37085">
      <c r="A37085" s="101"/>
      <c r="B37085" s="90"/>
      <c r="C37085" s="90"/>
    </row>
    <row r="37086">
      <c r="A37086" s="101"/>
      <c r="B37086" s="90"/>
      <c r="C37086" s="90"/>
    </row>
    <row r="37087">
      <c r="A37087" s="101"/>
      <c r="B37087" s="90"/>
      <c r="C37087" s="90"/>
    </row>
    <row r="37088">
      <c r="A37088" s="101"/>
      <c r="B37088" s="90"/>
      <c r="C37088" s="90"/>
    </row>
    <row r="37089">
      <c r="A37089" s="101"/>
      <c r="B37089" s="90"/>
      <c r="C37089" s="90"/>
    </row>
    <row r="37090">
      <c r="A37090" s="101"/>
      <c r="B37090" s="90"/>
      <c r="C37090" s="90"/>
    </row>
    <row r="37091">
      <c r="A37091" s="101"/>
      <c r="B37091" s="90"/>
      <c r="C37091" s="90"/>
    </row>
    <row r="37092">
      <c r="A37092" s="101"/>
      <c r="B37092" s="90"/>
      <c r="C37092" s="90"/>
    </row>
    <row r="37093">
      <c r="A37093" s="101"/>
      <c r="B37093" s="90"/>
      <c r="C37093" s="90"/>
    </row>
    <row r="37094">
      <c r="A37094" s="101"/>
      <c r="B37094" s="90"/>
      <c r="C37094" s="90"/>
    </row>
    <row r="37095">
      <c r="A37095" s="101"/>
      <c r="B37095" s="90"/>
      <c r="C37095" s="90"/>
    </row>
    <row r="37096">
      <c r="A37096" s="101"/>
      <c r="B37096" s="90"/>
      <c r="C37096" s="90"/>
    </row>
    <row r="37097">
      <c r="A37097" s="101"/>
      <c r="B37097" s="90"/>
      <c r="C37097" s="90"/>
    </row>
    <row r="37098">
      <c r="A37098" s="101"/>
      <c r="B37098" s="90"/>
      <c r="C37098" s="90"/>
    </row>
    <row r="37099">
      <c r="A37099" s="101"/>
      <c r="B37099" s="90"/>
      <c r="C37099" s="90"/>
    </row>
    <row r="37100">
      <c r="A37100" s="101"/>
      <c r="B37100" s="90"/>
      <c r="C37100" s="90"/>
    </row>
    <row r="37101">
      <c r="A37101" s="101"/>
      <c r="B37101" s="90"/>
      <c r="C37101" s="90"/>
    </row>
    <row r="37102">
      <c r="A37102" s="101"/>
      <c r="B37102" s="90"/>
      <c r="C37102" s="90"/>
    </row>
    <row r="37103">
      <c r="A37103" s="101"/>
      <c r="B37103" s="90"/>
      <c r="C37103" s="90"/>
    </row>
    <row r="37104">
      <c r="A37104" s="101"/>
      <c r="B37104" s="90"/>
      <c r="C37104" s="90"/>
    </row>
    <row r="37105">
      <c r="A37105" s="101"/>
      <c r="B37105" s="90"/>
      <c r="C37105" s="90"/>
    </row>
    <row r="37106">
      <c r="A37106" s="101"/>
      <c r="B37106" s="90"/>
      <c r="C37106" s="90"/>
    </row>
    <row r="37107">
      <c r="A37107" s="101"/>
      <c r="B37107" s="90"/>
      <c r="C37107" s="90"/>
    </row>
    <row r="37108">
      <c r="A37108" s="101"/>
      <c r="B37108" s="90"/>
      <c r="C37108" s="90"/>
    </row>
    <row r="37109">
      <c r="A37109" s="101"/>
      <c r="B37109" s="90"/>
      <c r="C37109" s="90"/>
    </row>
    <row r="37110">
      <c r="A37110" s="101"/>
      <c r="B37110" s="90"/>
      <c r="C37110" s="90"/>
    </row>
    <row r="37111">
      <c r="A37111" s="101"/>
      <c r="B37111" s="90"/>
      <c r="C37111" s="90"/>
    </row>
    <row r="37112">
      <c r="A37112" s="101"/>
      <c r="B37112" s="90"/>
      <c r="C37112" s="90"/>
    </row>
    <row r="37113">
      <c r="A37113" s="101"/>
      <c r="B37113" s="90"/>
      <c r="C37113" s="90"/>
    </row>
    <row r="37114">
      <c r="A37114" s="101"/>
      <c r="B37114" s="90"/>
      <c r="C37114" s="90"/>
    </row>
    <row r="37115">
      <c r="A37115" s="101"/>
      <c r="B37115" s="90"/>
      <c r="C37115" s="90"/>
    </row>
    <row r="37116">
      <c r="A37116" s="101"/>
      <c r="B37116" s="90"/>
      <c r="C37116" s="90"/>
    </row>
    <row r="37117">
      <c r="A37117" s="101"/>
      <c r="B37117" s="90"/>
      <c r="C37117" s="90"/>
    </row>
    <row r="37118">
      <c r="A37118" s="101"/>
      <c r="B37118" s="90"/>
      <c r="C37118" s="90"/>
    </row>
    <row r="37119">
      <c r="A37119" s="101"/>
      <c r="B37119" s="90"/>
      <c r="C37119" s="90"/>
    </row>
    <row r="37120">
      <c r="A37120" s="101"/>
      <c r="B37120" s="90"/>
      <c r="C37120" s="90"/>
    </row>
    <row r="37121">
      <c r="A37121" s="101"/>
      <c r="B37121" s="90"/>
      <c r="C37121" s="90"/>
    </row>
    <row r="37122">
      <c r="A37122" s="101"/>
      <c r="B37122" s="90"/>
      <c r="C37122" s="90"/>
    </row>
    <row r="37123">
      <c r="A37123" s="101"/>
      <c r="B37123" s="90"/>
      <c r="C37123" s="90"/>
    </row>
    <row r="37124">
      <c r="A37124" s="101"/>
      <c r="B37124" s="90"/>
      <c r="C37124" s="90"/>
    </row>
    <row r="37125">
      <c r="A37125" s="101"/>
      <c r="B37125" s="90"/>
      <c r="C37125" s="90"/>
    </row>
    <row r="37126">
      <c r="A37126" s="101"/>
      <c r="B37126" s="90"/>
      <c r="C37126" s="90"/>
    </row>
    <row r="37127">
      <c r="A37127" s="101"/>
      <c r="B37127" s="90"/>
      <c r="C37127" s="90"/>
    </row>
    <row r="37128">
      <c r="A37128" s="101"/>
      <c r="B37128" s="90"/>
      <c r="C37128" s="90"/>
    </row>
    <row r="37129">
      <c r="A37129" s="101"/>
      <c r="B37129" s="90"/>
      <c r="C37129" s="90"/>
    </row>
    <row r="37130">
      <c r="A37130" s="101"/>
      <c r="B37130" s="90"/>
      <c r="C37130" s="90"/>
    </row>
    <row r="37131">
      <c r="A37131" s="101"/>
      <c r="B37131" s="90"/>
      <c r="C37131" s="90"/>
    </row>
    <row r="37132">
      <c r="A37132" s="101"/>
      <c r="B37132" s="90"/>
      <c r="C37132" s="90"/>
    </row>
    <row r="37133">
      <c r="A37133" s="101"/>
      <c r="B37133" s="90"/>
      <c r="C37133" s="90"/>
    </row>
    <row r="37134">
      <c r="A37134" s="101"/>
      <c r="B37134" s="90"/>
      <c r="C37134" s="90"/>
    </row>
    <row r="37135">
      <c r="A37135" s="101"/>
      <c r="B37135" s="90"/>
      <c r="C37135" s="90"/>
    </row>
    <row r="37136">
      <c r="A37136" s="101"/>
      <c r="B37136" s="90"/>
      <c r="C37136" s="90"/>
    </row>
    <row r="37137">
      <c r="A37137" s="101"/>
      <c r="B37137" s="90"/>
      <c r="C37137" s="90"/>
    </row>
    <row r="37138">
      <c r="A37138" s="101"/>
      <c r="B37138" s="90"/>
      <c r="C37138" s="90"/>
    </row>
    <row r="37139">
      <c r="A37139" s="101"/>
      <c r="B37139" s="90"/>
      <c r="C37139" s="90"/>
    </row>
    <row r="37140">
      <c r="A37140" s="101"/>
      <c r="B37140" s="90"/>
      <c r="C37140" s="90"/>
    </row>
    <row r="37141">
      <c r="A37141" s="101"/>
      <c r="B37141" s="90"/>
      <c r="C37141" s="90"/>
    </row>
    <row r="37142">
      <c r="A37142" s="101"/>
      <c r="B37142" s="90"/>
      <c r="C37142" s="90"/>
    </row>
    <row r="37143">
      <c r="A37143" s="101"/>
      <c r="B37143" s="90"/>
      <c r="C37143" s="90"/>
    </row>
    <row r="37144">
      <c r="A37144" s="101"/>
      <c r="B37144" s="90"/>
      <c r="C37144" s="90"/>
    </row>
    <row r="37145">
      <c r="A37145" s="101"/>
      <c r="B37145" s="90"/>
      <c r="C37145" s="90"/>
    </row>
    <row r="37146">
      <c r="A37146" s="101"/>
      <c r="B37146" s="90"/>
      <c r="C37146" s="90"/>
    </row>
    <row r="37147">
      <c r="A37147" s="101"/>
      <c r="B37147" s="90"/>
      <c r="C37147" s="90"/>
    </row>
    <row r="37148">
      <c r="A37148" s="101"/>
      <c r="B37148" s="90"/>
      <c r="C37148" s="90"/>
    </row>
    <row r="37149">
      <c r="A37149" s="101"/>
      <c r="B37149" s="90"/>
      <c r="C37149" s="90"/>
    </row>
    <row r="37150">
      <c r="A37150" s="101"/>
      <c r="B37150" s="90"/>
      <c r="C37150" s="90"/>
    </row>
    <row r="37151">
      <c r="A37151" s="101"/>
      <c r="B37151" s="90"/>
      <c r="C37151" s="90"/>
    </row>
    <row r="37152">
      <c r="A37152" s="101"/>
      <c r="B37152" s="90"/>
      <c r="C37152" s="90"/>
    </row>
    <row r="37153">
      <c r="A37153" s="101"/>
      <c r="B37153" s="90"/>
      <c r="C37153" s="90"/>
    </row>
    <row r="37154">
      <c r="A37154" s="101"/>
      <c r="B37154" s="90"/>
      <c r="C37154" s="90"/>
    </row>
    <row r="37155">
      <c r="A37155" s="101"/>
      <c r="B37155" s="90"/>
      <c r="C37155" s="90"/>
    </row>
    <row r="37156">
      <c r="A37156" s="101"/>
      <c r="B37156" s="90"/>
      <c r="C37156" s="90"/>
    </row>
    <row r="37157">
      <c r="A37157" s="101"/>
      <c r="B37157" s="90"/>
      <c r="C37157" s="90"/>
    </row>
    <row r="37158">
      <c r="A37158" s="101"/>
      <c r="B37158" s="90"/>
      <c r="C37158" s="90"/>
    </row>
    <row r="37159">
      <c r="A37159" s="101"/>
      <c r="B37159" s="90"/>
      <c r="C37159" s="90"/>
    </row>
    <row r="37160">
      <c r="A37160" s="101"/>
      <c r="B37160" s="90"/>
      <c r="C37160" s="90"/>
    </row>
    <row r="37161">
      <c r="A37161" s="101"/>
      <c r="B37161" s="90"/>
      <c r="C37161" s="90"/>
    </row>
    <row r="37162">
      <c r="A37162" s="101"/>
      <c r="B37162" s="90"/>
      <c r="C37162" s="90"/>
    </row>
    <row r="37163">
      <c r="A37163" s="101"/>
      <c r="B37163" s="90"/>
      <c r="C37163" s="90"/>
    </row>
    <row r="37164">
      <c r="A37164" s="101"/>
      <c r="B37164" s="90"/>
      <c r="C37164" s="90"/>
    </row>
    <row r="37165">
      <c r="A37165" s="101"/>
      <c r="B37165" s="90"/>
      <c r="C37165" s="90"/>
    </row>
    <row r="37166">
      <c r="A37166" s="101"/>
      <c r="B37166" s="90"/>
      <c r="C37166" s="90"/>
    </row>
    <row r="37167">
      <c r="A37167" s="101"/>
      <c r="B37167" s="90"/>
      <c r="C37167" s="90"/>
    </row>
    <row r="37168">
      <c r="A37168" s="101"/>
      <c r="B37168" s="90"/>
      <c r="C37168" s="90"/>
    </row>
    <row r="37169">
      <c r="A37169" s="101"/>
      <c r="B37169" s="90"/>
      <c r="C37169" s="90"/>
    </row>
    <row r="37170">
      <c r="A37170" s="101"/>
      <c r="B37170" s="90"/>
      <c r="C37170" s="90"/>
    </row>
    <row r="37171">
      <c r="A37171" s="101"/>
      <c r="B37171" s="90"/>
      <c r="C37171" s="90"/>
    </row>
    <row r="37172">
      <c r="A37172" s="101"/>
      <c r="B37172" s="90"/>
      <c r="C37172" s="90"/>
    </row>
    <row r="37173">
      <c r="A37173" s="101"/>
      <c r="B37173" s="90"/>
      <c r="C37173" s="90"/>
    </row>
    <row r="37174">
      <c r="A37174" s="101"/>
      <c r="B37174" s="90"/>
      <c r="C37174" s="90"/>
    </row>
    <row r="37175">
      <c r="A37175" s="101"/>
      <c r="B37175" s="90"/>
      <c r="C37175" s="90"/>
    </row>
    <row r="37176">
      <c r="A37176" s="101"/>
      <c r="B37176" s="90"/>
      <c r="C37176" s="90"/>
    </row>
    <row r="37177">
      <c r="A37177" s="101"/>
      <c r="B37177" s="90"/>
      <c r="C37177" s="90"/>
    </row>
    <row r="37178">
      <c r="A37178" s="101"/>
      <c r="B37178" s="90"/>
      <c r="C37178" s="90"/>
    </row>
    <row r="37179">
      <c r="A37179" s="101"/>
      <c r="B37179" s="90"/>
      <c r="C37179" s="90"/>
    </row>
    <row r="37180">
      <c r="A37180" s="101"/>
      <c r="B37180" s="90"/>
      <c r="C37180" s="90"/>
    </row>
    <row r="37181">
      <c r="A37181" s="101"/>
      <c r="B37181" s="90"/>
      <c r="C37181" s="90"/>
    </row>
    <row r="37182">
      <c r="A37182" s="101"/>
      <c r="B37182" s="90"/>
      <c r="C37182" s="90"/>
    </row>
    <row r="37183">
      <c r="A37183" s="101"/>
      <c r="B37183" s="90"/>
      <c r="C37183" s="90"/>
    </row>
    <row r="37184">
      <c r="A37184" s="101"/>
      <c r="B37184" s="90"/>
      <c r="C37184" s="90"/>
    </row>
    <row r="37185">
      <c r="A37185" s="101"/>
      <c r="B37185" s="90"/>
      <c r="C37185" s="90"/>
    </row>
    <row r="37186">
      <c r="A37186" s="101"/>
      <c r="B37186" s="90"/>
      <c r="C37186" s="90"/>
    </row>
    <row r="37187">
      <c r="A37187" s="101"/>
      <c r="B37187" s="90"/>
      <c r="C37187" s="90"/>
    </row>
    <row r="37188">
      <c r="A37188" s="101"/>
      <c r="B37188" s="90"/>
      <c r="C37188" s="90"/>
    </row>
    <row r="37189">
      <c r="A37189" s="101"/>
      <c r="B37189" s="90"/>
      <c r="C37189" s="90"/>
    </row>
    <row r="37190">
      <c r="A37190" s="101"/>
      <c r="B37190" s="90"/>
      <c r="C37190" s="90"/>
    </row>
    <row r="37191">
      <c r="A37191" s="101"/>
      <c r="B37191" s="90"/>
      <c r="C37191" s="90"/>
    </row>
    <row r="37192">
      <c r="A37192" s="101"/>
      <c r="B37192" s="90"/>
      <c r="C37192" s="90"/>
    </row>
    <row r="37193">
      <c r="A37193" s="101"/>
      <c r="B37193" s="90"/>
      <c r="C37193" s="90"/>
    </row>
    <row r="37194">
      <c r="A37194" s="101"/>
      <c r="B37194" s="90"/>
      <c r="C37194" s="90"/>
    </row>
    <row r="37195">
      <c r="A37195" s="101"/>
      <c r="B37195" s="90"/>
      <c r="C37195" s="90"/>
    </row>
    <row r="37196">
      <c r="A37196" s="101"/>
      <c r="B37196" s="90"/>
      <c r="C37196" s="90"/>
    </row>
    <row r="37197">
      <c r="A37197" s="101"/>
      <c r="B37197" s="90"/>
      <c r="C37197" s="90"/>
    </row>
    <row r="37198">
      <c r="A37198" s="101"/>
      <c r="B37198" s="90"/>
      <c r="C37198" s="90"/>
    </row>
    <row r="37199">
      <c r="A37199" s="101"/>
      <c r="B37199" s="90"/>
      <c r="C37199" s="90"/>
    </row>
    <row r="37200">
      <c r="A37200" s="101"/>
      <c r="B37200" s="90"/>
      <c r="C37200" s="90"/>
    </row>
    <row r="37201">
      <c r="A37201" s="101"/>
      <c r="B37201" s="90"/>
      <c r="C37201" s="90"/>
    </row>
    <row r="37202">
      <c r="A37202" s="101"/>
      <c r="B37202" s="90"/>
      <c r="C37202" s="90"/>
    </row>
    <row r="37203">
      <c r="A37203" s="101"/>
      <c r="B37203" s="90"/>
      <c r="C37203" s="90"/>
    </row>
    <row r="37204">
      <c r="A37204" s="101"/>
      <c r="B37204" s="90"/>
      <c r="C37204" s="90"/>
    </row>
    <row r="37205">
      <c r="A37205" s="101"/>
      <c r="B37205" s="90"/>
      <c r="C37205" s="90"/>
    </row>
    <row r="37206">
      <c r="A37206" s="101"/>
      <c r="B37206" s="90"/>
      <c r="C37206" s="90"/>
    </row>
    <row r="37207">
      <c r="A37207" s="101"/>
      <c r="B37207" s="90"/>
      <c r="C37207" s="90"/>
    </row>
    <row r="37208">
      <c r="A37208" s="101"/>
      <c r="B37208" s="90"/>
      <c r="C37208" s="90"/>
    </row>
    <row r="37209">
      <c r="A37209" s="101"/>
      <c r="B37209" s="90"/>
      <c r="C37209" s="90"/>
    </row>
    <row r="37210">
      <c r="A37210" s="101"/>
      <c r="B37210" s="90"/>
      <c r="C37210" s="90"/>
    </row>
    <row r="37211">
      <c r="A37211" s="101"/>
      <c r="B37211" s="90"/>
      <c r="C37211" s="90"/>
    </row>
    <row r="37212">
      <c r="A37212" s="101"/>
      <c r="B37212" s="90"/>
      <c r="C37212" s="90"/>
    </row>
    <row r="37213">
      <c r="A37213" s="101"/>
      <c r="B37213" s="90"/>
      <c r="C37213" s="90"/>
    </row>
    <row r="37214">
      <c r="A37214" s="101"/>
      <c r="B37214" s="90"/>
      <c r="C37214" s="90"/>
    </row>
    <row r="37215">
      <c r="A37215" s="101"/>
      <c r="B37215" s="90"/>
      <c r="C37215" s="90"/>
    </row>
    <row r="37216">
      <c r="A37216" s="101"/>
      <c r="B37216" s="90"/>
      <c r="C37216" s="90"/>
    </row>
    <row r="37217">
      <c r="A37217" s="101"/>
      <c r="B37217" s="90"/>
      <c r="C37217" s="90"/>
    </row>
    <row r="37218">
      <c r="A37218" s="101"/>
      <c r="B37218" s="90"/>
      <c r="C37218" s="90"/>
    </row>
    <row r="37219">
      <c r="A37219" s="101"/>
      <c r="B37219" s="90"/>
      <c r="C37219" s="90"/>
    </row>
    <row r="37220">
      <c r="A37220" s="101"/>
      <c r="B37220" s="90"/>
      <c r="C37220" s="90"/>
    </row>
    <row r="37221">
      <c r="A37221" s="101"/>
      <c r="B37221" s="90"/>
      <c r="C37221" s="90"/>
    </row>
    <row r="37222">
      <c r="A37222" s="101"/>
      <c r="B37222" s="90"/>
      <c r="C37222" s="90"/>
    </row>
    <row r="37223">
      <c r="A37223" s="101"/>
      <c r="B37223" s="90"/>
      <c r="C37223" s="90"/>
    </row>
    <row r="37224">
      <c r="A37224" s="101"/>
      <c r="B37224" s="90"/>
      <c r="C37224" s="90"/>
    </row>
    <row r="37225">
      <c r="A37225" s="101"/>
      <c r="B37225" s="90"/>
      <c r="C37225" s="90"/>
    </row>
    <row r="37226">
      <c r="A37226" s="101"/>
      <c r="B37226" s="90"/>
      <c r="C37226" s="90"/>
    </row>
    <row r="37227">
      <c r="A37227" s="101"/>
      <c r="B37227" s="90"/>
      <c r="C37227" s="90"/>
    </row>
    <row r="37228">
      <c r="A37228" s="101"/>
      <c r="B37228" s="90"/>
      <c r="C37228" s="90"/>
    </row>
    <row r="37229">
      <c r="A37229" s="101"/>
      <c r="B37229" s="90"/>
      <c r="C37229" s="90"/>
    </row>
    <row r="37230">
      <c r="A37230" s="101"/>
      <c r="B37230" s="90"/>
      <c r="C37230" s="90"/>
    </row>
    <row r="37231">
      <c r="A37231" s="101"/>
      <c r="B37231" s="90"/>
      <c r="C37231" s="90"/>
    </row>
    <row r="37232">
      <c r="A37232" s="101"/>
      <c r="B37232" s="90"/>
      <c r="C37232" s="90"/>
    </row>
    <row r="37233">
      <c r="A37233" s="101"/>
      <c r="B37233" s="90"/>
      <c r="C37233" s="90"/>
    </row>
    <row r="37234">
      <c r="A37234" s="101"/>
      <c r="B37234" s="90"/>
      <c r="C37234" s="90"/>
    </row>
    <row r="37235">
      <c r="A37235" s="101"/>
      <c r="B37235" s="90"/>
      <c r="C37235" s="90"/>
    </row>
    <row r="37236">
      <c r="A37236" s="101"/>
      <c r="B37236" s="90"/>
      <c r="C37236" s="90"/>
    </row>
    <row r="37237">
      <c r="A37237" s="101"/>
      <c r="B37237" s="90"/>
      <c r="C37237" s="90"/>
    </row>
    <row r="37238">
      <c r="A37238" s="101"/>
      <c r="B37238" s="90"/>
      <c r="C37238" s="90"/>
    </row>
    <row r="37239">
      <c r="A37239" s="101"/>
      <c r="B37239" s="90"/>
      <c r="C37239" s="90"/>
    </row>
    <row r="37240">
      <c r="A37240" s="101"/>
      <c r="B37240" s="90"/>
      <c r="C37240" s="90"/>
    </row>
    <row r="37241">
      <c r="A37241" s="101"/>
      <c r="B37241" s="90"/>
      <c r="C37241" s="90"/>
    </row>
    <row r="37242">
      <c r="A37242" s="101"/>
      <c r="B37242" s="90"/>
      <c r="C37242" s="90"/>
    </row>
    <row r="37243">
      <c r="A37243" s="101"/>
      <c r="B37243" s="90"/>
      <c r="C37243" s="90"/>
    </row>
    <row r="37244">
      <c r="A37244" s="101"/>
      <c r="B37244" s="90"/>
      <c r="C37244" s="90"/>
    </row>
    <row r="37245">
      <c r="A37245" s="101"/>
      <c r="B37245" s="90"/>
      <c r="C37245" s="90"/>
    </row>
    <row r="37246">
      <c r="A37246" s="101"/>
      <c r="B37246" s="90"/>
      <c r="C37246" s="90"/>
    </row>
    <row r="37247">
      <c r="A37247" s="101"/>
      <c r="B37247" s="90"/>
      <c r="C37247" s="90"/>
    </row>
    <row r="37248">
      <c r="A37248" s="101"/>
      <c r="B37248" s="90"/>
      <c r="C37248" s="90"/>
    </row>
    <row r="37249">
      <c r="A37249" s="101"/>
      <c r="B37249" s="90"/>
      <c r="C37249" s="90"/>
    </row>
    <row r="37250">
      <c r="A37250" s="101"/>
      <c r="B37250" s="90"/>
      <c r="C37250" s="90"/>
    </row>
    <row r="37251">
      <c r="A37251" s="101"/>
      <c r="B37251" s="90"/>
      <c r="C37251" s="90"/>
    </row>
    <row r="37252">
      <c r="A37252" s="101"/>
      <c r="B37252" s="90"/>
      <c r="C37252" s="90"/>
    </row>
    <row r="37253">
      <c r="A37253" s="101"/>
      <c r="B37253" s="90"/>
      <c r="C37253" s="90"/>
    </row>
    <row r="37254">
      <c r="A37254" s="101"/>
      <c r="B37254" s="90"/>
      <c r="C37254" s="90"/>
    </row>
    <row r="37255">
      <c r="A37255" s="101"/>
      <c r="B37255" s="90"/>
      <c r="C37255" s="90"/>
    </row>
    <row r="37256">
      <c r="A37256" s="101"/>
      <c r="B37256" s="90"/>
      <c r="C37256" s="90"/>
    </row>
    <row r="37257">
      <c r="A37257" s="101"/>
      <c r="B37257" s="90"/>
      <c r="C37257" s="90"/>
    </row>
    <row r="37258">
      <c r="A37258" s="101"/>
      <c r="B37258" s="90"/>
      <c r="C37258" s="90"/>
    </row>
    <row r="37259">
      <c r="A37259" s="101"/>
      <c r="B37259" s="90"/>
      <c r="C37259" s="90"/>
    </row>
    <row r="37260">
      <c r="A37260" s="101"/>
      <c r="B37260" s="90"/>
      <c r="C37260" s="90"/>
    </row>
    <row r="37261">
      <c r="A37261" s="101"/>
      <c r="B37261" s="90"/>
      <c r="C37261" s="90"/>
    </row>
    <row r="37262">
      <c r="A37262" s="101"/>
      <c r="B37262" s="90"/>
      <c r="C37262" s="90"/>
    </row>
    <row r="37263">
      <c r="A37263" s="101"/>
      <c r="B37263" s="90"/>
      <c r="C37263" s="90"/>
    </row>
    <row r="37264">
      <c r="A37264" s="101"/>
      <c r="B37264" s="90"/>
      <c r="C37264" s="90"/>
    </row>
    <row r="37265">
      <c r="A37265" s="101"/>
      <c r="B37265" s="90"/>
      <c r="C37265" s="90"/>
    </row>
    <row r="37266">
      <c r="A37266" s="101"/>
      <c r="B37266" s="90"/>
      <c r="C37266" s="90"/>
    </row>
    <row r="37267">
      <c r="A37267" s="101"/>
      <c r="B37267" s="90"/>
      <c r="C37267" s="90"/>
    </row>
    <row r="37268">
      <c r="A37268" s="101"/>
      <c r="B37268" s="90"/>
      <c r="C37268" s="90"/>
    </row>
    <row r="37269">
      <c r="A37269" s="101"/>
      <c r="B37269" s="90"/>
      <c r="C37269" s="90"/>
    </row>
    <row r="37270">
      <c r="A37270" s="101"/>
      <c r="B37270" s="90"/>
      <c r="C37270" s="90"/>
    </row>
    <row r="37271">
      <c r="A37271" s="101"/>
      <c r="B37271" s="90"/>
      <c r="C37271" s="90"/>
    </row>
    <row r="37272">
      <c r="A37272" s="101"/>
      <c r="B37272" s="90"/>
      <c r="C37272" s="90"/>
    </row>
    <row r="37273">
      <c r="A37273" s="101"/>
      <c r="B37273" s="90"/>
      <c r="C37273" s="90"/>
    </row>
    <row r="37274">
      <c r="A37274" s="101"/>
      <c r="B37274" s="90"/>
      <c r="C37274" s="90"/>
    </row>
    <row r="37275">
      <c r="A37275" s="101"/>
      <c r="B37275" s="90"/>
      <c r="C37275" s="90"/>
    </row>
    <row r="37276">
      <c r="A37276" s="101"/>
      <c r="B37276" s="90"/>
      <c r="C37276" s="90"/>
    </row>
    <row r="37277">
      <c r="A37277" s="101"/>
      <c r="B37277" s="90"/>
      <c r="C37277" s="90"/>
    </row>
    <row r="37278">
      <c r="A37278" s="101"/>
      <c r="B37278" s="90"/>
      <c r="C37278" s="90"/>
    </row>
    <row r="37279">
      <c r="A37279" s="101"/>
      <c r="B37279" s="90"/>
      <c r="C37279" s="90"/>
    </row>
    <row r="37280">
      <c r="A37280" s="101"/>
      <c r="B37280" s="90"/>
      <c r="C37280" s="90"/>
    </row>
    <row r="37281">
      <c r="A37281" s="101"/>
      <c r="B37281" s="90"/>
      <c r="C37281" s="90"/>
    </row>
    <row r="37282">
      <c r="A37282" s="101"/>
      <c r="B37282" s="90"/>
      <c r="C37282" s="90"/>
    </row>
    <row r="37283">
      <c r="A37283" s="101"/>
      <c r="B37283" s="90"/>
      <c r="C37283" s="90"/>
    </row>
    <row r="37284">
      <c r="A37284" s="101"/>
      <c r="B37284" s="90"/>
      <c r="C37284" s="90"/>
    </row>
    <row r="37285">
      <c r="A37285" s="101"/>
      <c r="B37285" s="90"/>
      <c r="C37285" s="90"/>
    </row>
    <row r="37286">
      <c r="A37286" s="101"/>
      <c r="B37286" s="90"/>
      <c r="C37286" s="90"/>
    </row>
    <row r="37287">
      <c r="A37287" s="101"/>
      <c r="B37287" s="90"/>
      <c r="C37287" s="90"/>
    </row>
    <row r="37288">
      <c r="A37288" s="101"/>
      <c r="B37288" s="90"/>
      <c r="C37288" s="90"/>
    </row>
    <row r="37289">
      <c r="A37289" s="101"/>
      <c r="B37289" s="90"/>
      <c r="C37289" s="90"/>
    </row>
    <row r="37290">
      <c r="A37290" s="101"/>
      <c r="B37290" s="90"/>
      <c r="C37290" s="90"/>
    </row>
    <row r="37291">
      <c r="A37291" s="101"/>
      <c r="B37291" s="90"/>
      <c r="C37291" s="90"/>
    </row>
    <row r="37292">
      <c r="A37292" s="101"/>
      <c r="B37292" s="90"/>
      <c r="C37292" s="90"/>
    </row>
    <row r="37293">
      <c r="A37293" s="101"/>
      <c r="B37293" s="90"/>
      <c r="C37293" s="90"/>
    </row>
    <row r="37294">
      <c r="A37294" s="101"/>
      <c r="B37294" s="90"/>
      <c r="C37294" s="90"/>
    </row>
    <row r="37295">
      <c r="A37295" s="101"/>
      <c r="B37295" s="90"/>
      <c r="C37295" s="90"/>
    </row>
    <row r="37296">
      <c r="A37296" s="101"/>
      <c r="B37296" s="90"/>
      <c r="C37296" s="90"/>
    </row>
    <row r="37297">
      <c r="A37297" s="101"/>
      <c r="B37297" s="90"/>
      <c r="C37297" s="90"/>
    </row>
    <row r="37298">
      <c r="A37298" s="101"/>
      <c r="B37298" s="90"/>
      <c r="C37298" s="90"/>
    </row>
    <row r="37299">
      <c r="A37299" s="101"/>
      <c r="B37299" s="90"/>
      <c r="C37299" s="90"/>
    </row>
    <row r="37300">
      <c r="A37300" s="101"/>
      <c r="B37300" s="90"/>
      <c r="C37300" s="90"/>
    </row>
    <row r="37301">
      <c r="A37301" s="101"/>
      <c r="B37301" s="90"/>
      <c r="C37301" s="90"/>
    </row>
    <row r="37302">
      <c r="A37302" s="101"/>
      <c r="B37302" s="90"/>
      <c r="C37302" s="90"/>
    </row>
    <row r="37303">
      <c r="A37303" s="101"/>
      <c r="B37303" s="90"/>
      <c r="C37303" s="90"/>
    </row>
    <row r="37304">
      <c r="A37304" s="101"/>
      <c r="B37304" s="90"/>
      <c r="C37304" s="90"/>
    </row>
    <row r="37305">
      <c r="A37305" s="101"/>
      <c r="B37305" s="90"/>
      <c r="C37305" s="90"/>
    </row>
    <row r="37306">
      <c r="A37306" s="101"/>
      <c r="B37306" s="90"/>
      <c r="C37306" s="90"/>
    </row>
    <row r="37307">
      <c r="A37307" s="101"/>
      <c r="B37307" s="90"/>
      <c r="C37307" s="90"/>
    </row>
    <row r="37308">
      <c r="A37308" s="101"/>
      <c r="B37308" s="90"/>
      <c r="C37308" s="90"/>
    </row>
    <row r="37309">
      <c r="A37309" s="101"/>
      <c r="B37309" s="90"/>
      <c r="C37309" s="90"/>
    </row>
    <row r="37310">
      <c r="A37310" s="101"/>
      <c r="B37310" s="90"/>
      <c r="C37310" s="90"/>
    </row>
    <row r="37311">
      <c r="A37311" s="101"/>
      <c r="B37311" s="90"/>
      <c r="C37311" s="90"/>
    </row>
    <row r="37312">
      <c r="A37312" s="101"/>
      <c r="B37312" s="90"/>
      <c r="C37312" s="90"/>
    </row>
    <row r="37313">
      <c r="A37313" s="101"/>
      <c r="B37313" s="90"/>
      <c r="C37313" s="90"/>
    </row>
    <row r="37314">
      <c r="A37314" s="101"/>
      <c r="B37314" s="90"/>
      <c r="C37314" s="90"/>
    </row>
    <row r="37315">
      <c r="A37315" s="101"/>
      <c r="B37315" s="90"/>
      <c r="C37315" s="90"/>
    </row>
    <row r="37316">
      <c r="A37316" s="101"/>
      <c r="B37316" s="90"/>
      <c r="C37316" s="90"/>
    </row>
    <row r="37317">
      <c r="A37317" s="101"/>
      <c r="B37317" s="90"/>
      <c r="C37317" s="90"/>
    </row>
    <row r="37318">
      <c r="A37318" s="101"/>
      <c r="B37318" s="90"/>
      <c r="C37318" s="90"/>
    </row>
    <row r="37319">
      <c r="A37319" s="101"/>
      <c r="B37319" s="90"/>
      <c r="C37319" s="90"/>
    </row>
    <row r="37320">
      <c r="A37320" s="101"/>
      <c r="B37320" s="90"/>
      <c r="C37320" s="90"/>
    </row>
    <row r="37321">
      <c r="A37321" s="101"/>
      <c r="B37321" s="90"/>
      <c r="C37321" s="90"/>
    </row>
    <row r="37322">
      <c r="A37322" s="101"/>
      <c r="B37322" s="90"/>
      <c r="C37322" s="90"/>
    </row>
    <row r="37323">
      <c r="A37323" s="101"/>
      <c r="B37323" s="90"/>
      <c r="C37323" s="90"/>
    </row>
    <row r="37324">
      <c r="A37324" s="101"/>
      <c r="B37324" s="90"/>
      <c r="C37324" s="90"/>
    </row>
    <row r="37325">
      <c r="A37325" s="101"/>
      <c r="B37325" s="90"/>
      <c r="C37325" s="90"/>
    </row>
    <row r="37326">
      <c r="A37326" s="101"/>
      <c r="B37326" s="90"/>
      <c r="C37326" s="90"/>
    </row>
    <row r="37327">
      <c r="A37327" s="101"/>
      <c r="B37327" s="90"/>
      <c r="C37327" s="90"/>
    </row>
    <row r="37328">
      <c r="A37328" s="101"/>
      <c r="B37328" s="90"/>
      <c r="C37328" s="90"/>
    </row>
    <row r="37329">
      <c r="A37329" s="101"/>
      <c r="B37329" s="90"/>
      <c r="C37329" s="90"/>
    </row>
    <row r="37330">
      <c r="A37330" s="101"/>
      <c r="B37330" s="90"/>
      <c r="C37330" s="90"/>
    </row>
    <row r="37331">
      <c r="A37331" s="101"/>
      <c r="B37331" s="90"/>
      <c r="C37331" s="90"/>
    </row>
    <row r="37332">
      <c r="A37332" s="101"/>
      <c r="B37332" s="90"/>
      <c r="C37332" s="90"/>
    </row>
    <row r="37333">
      <c r="A37333" s="101"/>
      <c r="B37333" s="90"/>
      <c r="C37333" s="90"/>
    </row>
    <row r="37334">
      <c r="A37334" s="101"/>
      <c r="B37334" s="90"/>
      <c r="C37334" s="90"/>
    </row>
    <row r="37335">
      <c r="A37335" s="101"/>
      <c r="B37335" s="90"/>
      <c r="C37335" s="90"/>
    </row>
    <row r="37336">
      <c r="A37336" s="101"/>
      <c r="B37336" s="90"/>
      <c r="C37336" s="90"/>
    </row>
    <row r="37337">
      <c r="A37337" s="101"/>
      <c r="B37337" s="90"/>
      <c r="C37337" s="90"/>
    </row>
    <row r="37338">
      <c r="A37338" s="101"/>
      <c r="B37338" s="90"/>
      <c r="C37338" s="90"/>
    </row>
    <row r="37339">
      <c r="A37339" s="101"/>
      <c r="B37339" s="90"/>
      <c r="C37339" s="90"/>
    </row>
    <row r="37340">
      <c r="A37340" s="101"/>
      <c r="B37340" s="90"/>
      <c r="C37340" s="90"/>
    </row>
    <row r="37341">
      <c r="A37341" s="101"/>
      <c r="B37341" s="90"/>
      <c r="C37341" s="90"/>
    </row>
    <row r="37342">
      <c r="A37342" s="101"/>
      <c r="B37342" s="90"/>
      <c r="C37342" s="90"/>
    </row>
    <row r="37343">
      <c r="A37343" s="101"/>
      <c r="B37343" s="90"/>
      <c r="C37343" s="90"/>
    </row>
    <row r="37344">
      <c r="A37344" s="101"/>
      <c r="B37344" s="90"/>
      <c r="C37344" s="90"/>
    </row>
    <row r="37345">
      <c r="A37345" s="101"/>
      <c r="B37345" s="90"/>
      <c r="C37345" s="90"/>
    </row>
    <row r="37346">
      <c r="A37346" s="101"/>
      <c r="B37346" s="90"/>
      <c r="C37346" s="90"/>
    </row>
    <row r="37347">
      <c r="A37347" s="101"/>
      <c r="B37347" s="90"/>
      <c r="C37347" s="90"/>
    </row>
    <row r="37348">
      <c r="A37348" s="101"/>
      <c r="B37348" s="90"/>
      <c r="C37348" s="90"/>
    </row>
    <row r="37349">
      <c r="A37349" s="101"/>
      <c r="B37349" s="90"/>
      <c r="C37349" s="90"/>
    </row>
    <row r="37350">
      <c r="A37350" s="101"/>
      <c r="B37350" s="90"/>
      <c r="C37350" s="90"/>
    </row>
    <row r="37351">
      <c r="A37351" s="101"/>
      <c r="B37351" s="90"/>
      <c r="C37351" s="90"/>
    </row>
    <row r="37352">
      <c r="A37352" s="101"/>
      <c r="B37352" s="90"/>
      <c r="C37352" s="90"/>
    </row>
    <row r="37353">
      <c r="A37353" s="101"/>
      <c r="B37353" s="90"/>
      <c r="C37353" s="90"/>
    </row>
    <row r="37354">
      <c r="A37354" s="101"/>
      <c r="B37354" s="90"/>
      <c r="C37354" s="90"/>
    </row>
    <row r="37355">
      <c r="A37355" s="101"/>
      <c r="B37355" s="90"/>
      <c r="C37355" s="90"/>
    </row>
    <row r="37356">
      <c r="A37356" s="101"/>
      <c r="B37356" s="90"/>
      <c r="C37356" s="90"/>
    </row>
    <row r="37357">
      <c r="A37357" s="101"/>
      <c r="B37357" s="90"/>
      <c r="C37357" s="90"/>
    </row>
    <row r="37358">
      <c r="A37358" s="101"/>
      <c r="B37358" s="90"/>
      <c r="C37358" s="90"/>
    </row>
    <row r="37359">
      <c r="A37359" s="101"/>
      <c r="B37359" s="90"/>
      <c r="C37359" s="90"/>
    </row>
    <row r="37360">
      <c r="A37360" s="101"/>
      <c r="B37360" s="90"/>
      <c r="C37360" s="90"/>
    </row>
    <row r="37361">
      <c r="A37361" s="101"/>
      <c r="B37361" s="90"/>
      <c r="C37361" s="90"/>
    </row>
    <row r="37362">
      <c r="A37362" s="101"/>
      <c r="B37362" s="90"/>
      <c r="C37362" s="90"/>
    </row>
    <row r="37363">
      <c r="A37363" s="101"/>
      <c r="B37363" s="90"/>
      <c r="C37363" s="90"/>
    </row>
    <row r="37364">
      <c r="A37364" s="101"/>
      <c r="B37364" s="90"/>
      <c r="C37364" s="90"/>
    </row>
    <row r="37365">
      <c r="A37365" s="101"/>
      <c r="B37365" s="90"/>
      <c r="C37365" s="90"/>
    </row>
    <row r="37366">
      <c r="A37366" s="101"/>
      <c r="B37366" s="90"/>
      <c r="C37366" s="90"/>
    </row>
    <row r="37367">
      <c r="A37367" s="101"/>
      <c r="B37367" s="90"/>
      <c r="C37367" s="90"/>
    </row>
    <row r="37368">
      <c r="A37368" s="101"/>
      <c r="B37368" s="90"/>
      <c r="C37368" s="90"/>
    </row>
    <row r="37369">
      <c r="A37369" s="101"/>
      <c r="B37369" s="90"/>
      <c r="C37369" s="90"/>
    </row>
    <row r="37370">
      <c r="A37370" s="101"/>
      <c r="B37370" s="90"/>
      <c r="C37370" s="90"/>
    </row>
    <row r="37371">
      <c r="A37371" s="101"/>
      <c r="B37371" s="90"/>
      <c r="C37371" s="90"/>
    </row>
    <row r="37372">
      <c r="A37372" s="101"/>
      <c r="B37372" s="90"/>
      <c r="C37372" s="90"/>
    </row>
    <row r="37373">
      <c r="A37373" s="101"/>
      <c r="B37373" s="90"/>
      <c r="C37373" s="90"/>
    </row>
    <row r="37374">
      <c r="A37374" s="101"/>
      <c r="B37374" s="90"/>
      <c r="C37374" s="90"/>
    </row>
    <row r="37375">
      <c r="A37375" s="101"/>
      <c r="B37375" s="90"/>
      <c r="C37375" s="90"/>
    </row>
    <row r="37376">
      <c r="A37376" s="101"/>
      <c r="B37376" s="90"/>
      <c r="C37376" s="90"/>
    </row>
    <row r="37377">
      <c r="A37377" s="101"/>
      <c r="B37377" s="90"/>
      <c r="C37377" s="90"/>
    </row>
    <row r="37378">
      <c r="A37378" s="101"/>
      <c r="B37378" s="90"/>
      <c r="C37378" s="90"/>
    </row>
    <row r="37379">
      <c r="A37379" s="101"/>
      <c r="B37379" s="90"/>
      <c r="C37379" s="90"/>
    </row>
    <row r="37380">
      <c r="A37380" s="101"/>
      <c r="B37380" s="90"/>
      <c r="C37380" s="90"/>
    </row>
    <row r="37381">
      <c r="A37381" s="101"/>
      <c r="B37381" s="90"/>
      <c r="C37381" s="90"/>
    </row>
    <row r="37382">
      <c r="A37382" s="101"/>
      <c r="B37382" s="90"/>
      <c r="C37382" s="90"/>
    </row>
    <row r="37383">
      <c r="A37383" s="101"/>
      <c r="B37383" s="90"/>
      <c r="C37383" s="90"/>
    </row>
    <row r="37384">
      <c r="A37384" s="101"/>
      <c r="B37384" s="90"/>
      <c r="C37384" s="90"/>
    </row>
    <row r="37385">
      <c r="A37385" s="101"/>
      <c r="B37385" s="90"/>
      <c r="C37385" s="90"/>
    </row>
    <row r="37386">
      <c r="A37386" s="101"/>
      <c r="B37386" s="90"/>
      <c r="C37386" s="90"/>
    </row>
    <row r="37387">
      <c r="A37387" s="101"/>
      <c r="B37387" s="90"/>
      <c r="C37387" s="90"/>
    </row>
    <row r="37388">
      <c r="A37388" s="101"/>
      <c r="B37388" s="90"/>
      <c r="C37388" s="90"/>
    </row>
    <row r="37389">
      <c r="A37389" s="101"/>
      <c r="B37389" s="90"/>
      <c r="C37389" s="90"/>
    </row>
    <row r="37390">
      <c r="A37390" s="101"/>
      <c r="B37390" s="90"/>
      <c r="C37390" s="90"/>
    </row>
    <row r="37391">
      <c r="A37391" s="101"/>
      <c r="B37391" s="90"/>
      <c r="C37391" s="90"/>
    </row>
    <row r="37392">
      <c r="A37392" s="101"/>
      <c r="B37392" s="90"/>
      <c r="C37392" s="90"/>
    </row>
    <row r="37393">
      <c r="A37393" s="101"/>
      <c r="B37393" s="90"/>
      <c r="C37393" s="90"/>
    </row>
    <row r="37394">
      <c r="A37394" s="101"/>
      <c r="B37394" s="90"/>
      <c r="C37394" s="90"/>
    </row>
    <row r="37395">
      <c r="A37395" s="101"/>
      <c r="B37395" s="90"/>
      <c r="C37395" s="90"/>
    </row>
    <row r="37396">
      <c r="A37396" s="101"/>
      <c r="B37396" s="90"/>
      <c r="C37396" s="90"/>
    </row>
    <row r="37397">
      <c r="A37397" s="101"/>
      <c r="B37397" s="90"/>
      <c r="C37397" s="90"/>
    </row>
    <row r="37398">
      <c r="A37398" s="101"/>
      <c r="B37398" s="90"/>
      <c r="C37398" s="90"/>
    </row>
    <row r="37399">
      <c r="A37399" s="101"/>
      <c r="B37399" s="90"/>
      <c r="C37399" s="90"/>
    </row>
    <row r="37400">
      <c r="A37400" s="101"/>
      <c r="B37400" s="90"/>
      <c r="C37400" s="90"/>
    </row>
    <row r="37401">
      <c r="A37401" s="101"/>
      <c r="B37401" s="90"/>
      <c r="C37401" s="90"/>
    </row>
    <row r="37402">
      <c r="A37402" s="101"/>
      <c r="B37402" s="90"/>
      <c r="C37402" s="90"/>
    </row>
    <row r="37403">
      <c r="A37403" s="101"/>
      <c r="B37403" s="90"/>
      <c r="C37403" s="90"/>
    </row>
    <row r="37404">
      <c r="A37404" s="101"/>
      <c r="B37404" s="90"/>
      <c r="C37404" s="90"/>
    </row>
    <row r="37405">
      <c r="A37405" s="101"/>
      <c r="B37405" s="90"/>
      <c r="C37405" s="90"/>
    </row>
    <row r="37406">
      <c r="A37406" s="101"/>
      <c r="B37406" s="90"/>
      <c r="C37406" s="90"/>
    </row>
    <row r="37407">
      <c r="A37407" s="101"/>
      <c r="B37407" s="90"/>
      <c r="C37407" s="90"/>
    </row>
    <row r="37408">
      <c r="A37408" s="101"/>
      <c r="B37408" s="90"/>
      <c r="C37408" s="90"/>
    </row>
    <row r="37409">
      <c r="A37409" s="101"/>
      <c r="B37409" s="90"/>
      <c r="C37409" s="90"/>
    </row>
    <row r="37410">
      <c r="A37410" s="101"/>
      <c r="B37410" s="90"/>
      <c r="C37410" s="90"/>
    </row>
    <row r="37411">
      <c r="A37411" s="101"/>
      <c r="B37411" s="90"/>
      <c r="C37411" s="90"/>
    </row>
    <row r="37412">
      <c r="A37412" s="101"/>
      <c r="B37412" s="90"/>
      <c r="C37412" s="90"/>
    </row>
    <row r="37413">
      <c r="A37413" s="101"/>
      <c r="B37413" s="90"/>
      <c r="C37413" s="90"/>
    </row>
    <row r="37414">
      <c r="A37414" s="101"/>
      <c r="B37414" s="90"/>
      <c r="C37414" s="90"/>
    </row>
    <row r="37415">
      <c r="A37415" s="101"/>
      <c r="B37415" s="90"/>
      <c r="C37415" s="90"/>
    </row>
    <row r="37416">
      <c r="A37416" s="101"/>
      <c r="B37416" s="90"/>
      <c r="C37416" s="90"/>
    </row>
    <row r="37417">
      <c r="A37417" s="101"/>
      <c r="B37417" s="90"/>
      <c r="C37417" s="90"/>
    </row>
    <row r="37418">
      <c r="A37418" s="101"/>
      <c r="B37418" s="90"/>
      <c r="C37418" s="90"/>
    </row>
    <row r="37419">
      <c r="A37419" s="101"/>
      <c r="B37419" s="90"/>
      <c r="C37419" s="90"/>
    </row>
    <row r="37420">
      <c r="A37420" s="101"/>
      <c r="B37420" s="90"/>
      <c r="C37420" s="90"/>
    </row>
    <row r="37421">
      <c r="A37421" s="101"/>
      <c r="B37421" s="90"/>
      <c r="C37421" s="90"/>
    </row>
    <row r="37422">
      <c r="A37422" s="101"/>
      <c r="B37422" s="90"/>
      <c r="C37422" s="90"/>
    </row>
    <row r="37423">
      <c r="A37423" s="101"/>
      <c r="B37423" s="90"/>
      <c r="C37423" s="90"/>
    </row>
    <row r="37424">
      <c r="A37424" s="101"/>
      <c r="B37424" s="90"/>
      <c r="C37424" s="90"/>
    </row>
    <row r="37425">
      <c r="A37425" s="101"/>
      <c r="B37425" s="90"/>
      <c r="C37425" s="90"/>
    </row>
    <row r="37426">
      <c r="A37426" s="101"/>
      <c r="B37426" s="90"/>
      <c r="C37426" s="90"/>
    </row>
    <row r="37427">
      <c r="A37427" s="101"/>
      <c r="B37427" s="90"/>
      <c r="C37427" s="90"/>
    </row>
    <row r="37428">
      <c r="A37428" s="101"/>
      <c r="B37428" s="90"/>
      <c r="C37428" s="90"/>
    </row>
    <row r="37429">
      <c r="A37429" s="101"/>
      <c r="B37429" s="90"/>
      <c r="C37429" s="90"/>
    </row>
    <row r="37430">
      <c r="A37430" s="101"/>
      <c r="B37430" s="90"/>
      <c r="C37430" s="90"/>
    </row>
    <row r="37431">
      <c r="A37431" s="101"/>
      <c r="B37431" s="90"/>
      <c r="C37431" s="90"/>
    </row>
    <row r="37432">
      <c r="A37432" s="101"/>
      <c r="B37432" s="90"/>
      <c r="C37432" s="90"/>
    </row>
    <row r="37433">
      <c r="A37433" s="101"/>
      <c r="B37433" s="90"/>
      <c r="C37433" s="90"/>
    </row>
    <row r="37434">
      <c r="A37434" s="101"/>
      <c r="B37434" s="90"/>
      <c r="C37434" s="90"/>
    </row>
    <row r="37435">
      <c r="A37435" s="101"/>
      <c r="B37435" s="90"/>
      <c r="C37435" s="90"/>
    </row>
    <row r="37436">
      <c r="A37436" s="101"/>
      <c r="B37436" s="90"/>
      <c r="C37436" s="90"/>
    </row>
    <row r="37437">
      <c r="A37437" s="101"/>
      <c r="B37437" s="90"/>
      <c r="C37437" s="90"/>
    </row>
    <row r="37438">
      <c r="A37438" s="101"/>
      <c r="B37438" s="90"/>
      <c r="C37438" s="90"/>
    </row>
    <row r="37439">
      <c r="A37439" s="101"/>
      <c r="B37439" s="90"/>
      <c r="C37439" s="90"/>
    </row>
    <row r="37440">
      <c r="A37440" s="101"/>
      <c r="B37440" s="90"/>
      <c r="C37440" s="90"/>
    </row>
    <row r="37441">
      <c r="A37441" s="101"/>
      <c r="B37441" s="90"/>
      <c r="C37441" s="90"/>
    </row>
    <row r="37442">
      <c r="A37442" s="101"/>
      <c r="B37442" s="90"/>
      <c r="C37442" s="90"/>
    </row>
    <row r="37443">
      <c r="A37443" s="101"/>
      <c r="B37443" s="90"/>
      <c r="C37443" s="90"/>
    </row>
    <row r="37444">
      <c r="A37444" s="101"/>
      <c r="B37444" s="90"/>
      <c r="C37444" s="90"/>
    </row>
    <row r="37445">
      <c r="A37445" s="101"/>
      <c r="B37445" s="90"/>
      <c r="C37445" s="90"/>
    </row>
    <row r="37446">
      <c r="A37446" s="101"/>
      <c r="B37446" s="90"/>
      <c r="C37446" s="90"/>
    </row>
    <row r="37447">
      <c r="A37447" s="101"/>
      <c r="B37447" s="90"/>
      <c r="C37447" s="90"/>
    </row>
    <row r="37448">
      <c r="A37448" s="101"/>
      <c r="B37448" s="90"/>
      <c r="C37448" s="90"/>
    </row>
    <row r="37449">
      <c r="A37449" s="101"/>
      <c r="B37449" s="90"/>
      <c r="C37449" s="90"/>
    </row>
    <row r="37450">
      <c r="A37450" s="101"/>
      <c r="B37450" s="90"/>
      <c r="C37450" s="90"/>
    </row>
    <row r="37451">
      <c r="A37451" s="101"/>
      <c r="B37451" s="90"/>
      <c r="C37451" s="90"/>
    </row>
    <row r="37452">
      <c r="A37452" s="101"/>
      <c r="B37452" s="90"/>
      <c r="C37452" s="90"/>
    </row>
    <row r="37453">
      <c r="A37453" s="101"/>
      <c r="B37453" s="90"/>
      <c r="C37453" s="90"/>
    </row>
    <row r="37454">
      <c r="A37454" s="101"/>
      <c r="B37454" s="90"/>
      <c r="C37454" s="90"/>
    </row>
    <row r="37455">
      <c r="A37455" s="101"/>
      <c r="B37455" s="90"/>
      <c r="C37455" s="90"/>
    </row>
    <row r="37456">
      <c r="A37456" s="101"/>
      <c r="B37456" s="90"/>
      <c r="C37456" s="90"/>
    </row>
    <row r="37457">
      <c r="A37457" s="101"/>
      <c r="B37457" s="90"/>
      <c r="C37457" s="90"/>
    </row>
    <row r="37458">
      <c r="A37458" s="101"/>
      <c r="B37458" s="90"/>
      <c r="C37458" s="90"/>
    </row>
    <row r="37459">
      <c r="A37459" s="101"/>
      <c r="B37459" s="90"/>
      <c r="C37459" s="90"/>
    </row>
    <row r="37460">
      <c r="A37460" s="101"/>
      <c r="B37460" s="90"/>
      <c r="C37460" s="90"/>
    </row>
    <row r="37461">
      <c r="A37461" s="101"/>
      <c r="B37461" s="90"/>
      <c r="C37461" s="90"/>
    </row>
    <row r="37462">
      <c r="A37462" s="101"/>
      <c r="B37462" s="90"/>
      <c r="C37462" s="90"/>
    </row>
    <row r="37463">
      <c r="A37463" s="101"/>
      <c r="B37463" s="90"/>
      <c r="C37463" s="90"/>
    </row>
    <row r="37464">
      <c r="A37464" s="101"/>
      <c r="B37464" s="90"/>
      <c r="C37464" s="90"/>
    </row>
    <row r="37465">
      <c r="A37465" s="101"/>
      <c r="B37465" s="90"/>
      <c r="C37465" s="90"/>
    </row>
    <row r="37466">
      <c r="A37466" s="101"/>
      <c r="B37466" s="90"/>
      <c r="C37466" s="90"/>
    </row>
    <row r="37467">
      <c r="A37467" s="101"/>
      <c r="B37467" s="90"/>
      <c r="C37467" s="90"/>
    </row>
    <row r="37468">
      <c r="A37468" s="101"/>
      <c r="B37468" s="90"/>
      <c r="C37468" s="90"/>
    </row>
    <row r="37469">
      <c r="A37469" s="101"/>
      <c r="B37469" s="90"/>
      <c r="C37469" s="90"/>
    </row>
    <row r="37470">
      <c r="A37470" s="101"/>
      <c r="B37470" s="90"/>
      <c r="C37470" s="90"/>
    </row>
    <row r="37471">
      <c r="A37471" s="101"/>
      <c r="B37471" s="90"/>
      <c r="C37471" s="90"/>
    </row>
    <row r="37472">
      <c r="A37472" s="101"/>
      <c r="B37472" s="90"/>
      <c r="C37472" s="90"/>
    </row>
    <row r="37473">
      <c r="A37473" s="101"/>
      <c r="B37473" s="90"/>
      <c r="C37473" s="90"/>
    </row>
    <row r="37474">
      <c r="A37474" s="101"/>
      <c r="B37474" s="90"/>
      <c r="C37474" s="90"/>
    </row>
    <row r="37475">
      <c r="A37475" s="101"/>
      <c r="B37475" s="90"/>
      <c r="C37475" s="90"/>
    </row>
    <row r="37476">
      <c r="A37476" s="101"/>
      <c r="B37476" s="90"/>
      <c r="C37476" s="90"/>
    </row>
    <row r="37477">
      <c r="A37477" s="101"/>
      <c r="B37477" s="90"/>
      <c r="C37477" s="90"/>
    </row>
    <row r="37478">
      <c r="A37478" s="101"/>
      <c r="B37478" s="90"/>
      <c r="C37478" s="90"/>
    </row>
    <row r="37479">
      <c r="A37479" s="101"/>
      <c r="B37479" s="90"/>
      <c r="C37479" s="90"/>
    </row>
    <row r="37480">
      <c r="A37480" s="101"/>
      <c r="B37480" s="90"/>
      <c r="C37480" s="90"/>
    </row>
    <row r="37481">
      <c r="A37481" s="101"/>
      <c r="B37481" s="90"/>
      <c r="C37481" s="90"/>
    </row>
    <row r="37482">
      <c r="A37482" s="101"/>
      <c r="B37482" s="90"/>
      <c r="C37482" s="90"/>
    </row>
    <row r="37483">
      <c r="A37483" s="101"/>
      <c r="B37483" s="90"/>
      <c r="C37483" s="90"/>
    </row>
    <row r="37484">
      <c r="A37484" s="101"/>
      <c r="B37484" s="90"/>
      <c r="C37484" s="90"/>
    </row>
    <row r="37485">
      <c r="A37485" s="101"/>
      <c r="B37485" s="90"/>
      <c r="C37485" s="90"/>
    </row>
    <row r="37486">
      <c r="A37486" s="101"/>
      <c r="B37486" s="90"/>
      <c r="C37486" s="90"/>
    </row>
    <row r="37487">
      <c r="A37487" s="101"/>
      <c r="B37487" s="90"/>
      <c r="C37487" s="90"/>
    </row>
    <row r="37488">
      <c r="A37488" s="101"/>
      <c r="B37488" s="90"/>
      <c r="C37488" s="90"/>
    </row>
    <row r="37489">
      <c r="A37489" s="101"/>
      <c r="B37489" s="90"/>
      <c r="C37489" s="90"/>
    </row>
    <row r="37490">
      <c r="A37490" s="101"/>
      <c r="B37490" s="90"/>
      <c r="C37490" s="90"/>
    </row>
    <row r="37491">
      <c r="A37491" s="101"/>
      <c r="B37491" s="90"/>
      <c r="C37491" s="90"/>
    </row>
    <row r="37492">
      <c r="A37492" s="101"/>
      <c r="B37492" s="90"/>
      <c r="C37492" s="90"/>
    </row>
    <row r="37493">
      <c r="A37493" s="101"/>
      <c r="B37493" s="90"/>
      <c r="C37493" s="90"/>
    </row>
    <row r="37494">
      <c r="A37494" s="101"/>
      <c r="B37494" s="90"/>
      <c r="C37494" s="90"/>
    </row>
    <row r="37495">
      <c r="A37495" s="101"/>
      <c r="B37495" s="90"/>
      <c r="C37495" s="90"/>
    </row>
    <row r="37496">
      <c r="A37496" s="101"/>
      <c r="B37496" s="90"/>
      <c r="C37496" s="90"/>
    </row>
    <row r="37497">
      <c r="A37497" s="101"/>
      <c r="B37497" s="90"/>
      <c r="C37497" s="90"/>
    </row>
    <row r="37498">
      <c r="A37498" s="101"/>
      <c r="B37498" s="90"/>
      <c r="C37498" s="90"/>
    </row>
    <row r="37499">
      <c r="A37499" s="101"/>
      <c r="B37499" s="90"/>
      <c r="C37499" s="90"/>
    </row>
    <row r="37500">
      <c r="A37500" s="101"/>
      <c r="B37500" s="90"/>
      <c r="C37500" s="90"/>
    </row>
    <row r="37501">
      <c r="A37501" s="101"/>
      <c r="B37501" s="90"/>
      <c r="C37501" s="90"/>
    </row>
    <row r="37502">
      <c r="A37502" s="101"/>
      <c r="B37502" s="90"/>
      <c r="C37502" s="90"/>
    </row>
    <row r="37503">
      <c r="A37503" s="101"/>
      <c r="B37503" s="90"/>
      <c r="C37503" s="90"/>
    </row>
    <row r="37504">
      <c r="A37504" s="101"/>
      <c r="B37504" s="90"/>
      <c r="C37504" s="90"/>
    </row>
    <row r="37505">
      <c r="A37505" s="101"/>
      <c r="B37505" s="90"/>
      <c r="C37505" s="90"/>
    </row>
    <row r="37506">
      <c r="A37506" s="101"/>
      <c r="B37506" s="90"/>
      <c r="C37506" s="90"/>
    </row>
    <row r="37507">
      <c r="A37507" s="101"/>
      <c r="B37507" s="90"/>
      <c r="C37507" s="90"/>
    </row>
    <row r="37508">
      <c r="A37508" s="101"/>
      <c r="B37508" s="90"/>
      <c r="C37508" s="90"/>
    </row>
    <row r="37509">
      <c r="A37509" s="101"/>
      <c r="B37509" s="90"/>
      <c r="C37509" s="90"/>
    </row>
    <row r="37510">
      <c r="A37510" s="101"/>
      <c r="B37510" s="90"/>
      <c r="C37510" s="90"/>
    </row>
    <row r="37511">
      <c r="A37511" s="101"/>
      <c r="B37511" s="90"/>
      <c r="C37511" s="90"/>
    </row>
    <row r="37512">
      <c r="A37512" s="101"/>
      <c r="B37512" s="90"/>
      <c r="C37512" s="90"/>
    </row>
    <row r="37513">
      <c r="A37513" s="101"/>
      <c r="B37513" s="90"/>
      <c r="C37513" s="90"/>
    </row>
    <row r="37514">
      <c r="A37514" s="101"/>
      <c r="B37514" s="90"/>
      <c r="C37514" s="90"/>
    </row>
    <row r="37515">
      <c r="A37515" s="101"/>
      <c r="B37515" s="90"/>
      <c r="C37515" s="90"/>
    </row>
    <row r="37516">
      <c r="A37516" s="101"/>
      <c r="B37516" s="90"/>
      <c r="C37516" s="90"/>
    </row>
    <row r="37517">
      <c r="A37517" s="101"/>
      <c r="B37517" s="90"/>
      <c r="C37517" s="90"/>
    </row>
    <row r="37518">
      <c r="A37518" s="101"/>
      <c r="B37518" s="90"/>
      <c r="C37518" s="90"/>
    </row>
    <row r="37519">
      <c r="A37519" s="101"/>
      <c r="B37519" s="90"/>
      <c r="C37519" s="90"/>
    </row>
    <row r="37520">
      <c r="A37520" s="101"/>
      <c r="B37520" s="90"/>
      <c r="C37520" s="90"/>
    </row>
    <row r="37521">
      <c r="A37521" s="101"/>
      <c r="B37521" s="90"/>
      <c r="C37521" s="90"/>
    </row>
    <row r="37522">
      <c r="A37522" s="101"/>
      <c r="B37522" s="90"/>
      <c r="C37522" s="90"/>
    </row>
    <row r="37523">
      <c r="A37523" s="101"/>
      <c r="B37523" s="90"/>
      <c r="C37523" s="90"/>
    </row>
    <row r="37524">
      <c r="A37524" s="101"/>
      <c r="B37524" s="90"/>
      <c r="C37524" s="90"/>
    </row>
    <row r="37525">
      <c r="A37525" s="101"/>
      <c r="B37525" s="90"/>
      <c r="C37525" s="90"/>
    </row>
    <row r="37526">
      <c r="A37526" s="101"/>
      <c r="B37526" s="90"/>
      <c r="C37526" s="90"/>
    </row>
    <row r="37527">
      <c r="A37527" s="101"/>
      <c r="B37527" s="90"/>
      <c r="C37527" s="90"/>
    </row>
    <row r="37528">
      <c r="A37528" s="101"/>
      <c r="B37528" s="90"/>
      <c r="C37528" s="90"/>
    </row>
    <row r="37529">
      <c r="A37529" s="101"/>
      <c r="B37529" s="90"/>
      <c r="C37529" s="90"/>
    </row>
    <row r="37530">
      <c r="A37530" s="101"/>
      <c r="B37530" s="90"/>
      <c r="C37530" s="90"/>
    </row>
    <row r="37531">
      <c r="A37531" s="101"/>
      <c r="B37531" s="90"/>
      <c r="C37531" s="90"/>
    </row>
    <row r="37532">
      <c r="A37532" s="101"/>
      <c r="B37532" s="90"/>
      <c r="C37532" s="90"/>
    </row>
    <row r="37533">
      <c r="A37533" s="101"/>
      <c r="B37533" s="90"/>
      <c r="C37533" s="90"/>
    </row>
    <row r="37534">
      <c r="A37534" s="101"/>
      <c r="B37534" s="90"/>
      <c r="C37534" s="90"/>
    </row>
    <row r="37535">
      <c r="A37535" s="101"/>
      <c r="B37535" s="90"/>
      <c r="C37535" s="90"/>
    </row>
    <row r="37536">
      <c r="A37536" s="101"/>
      <c r="B37536" s="90"/>
      <c r="C37536" s="90"/>
    </row>
    <row r="37537">
      <c r="A37537" s="101"/>
      <c r="B37537" s="90"/>
      <c r="C37537" s="90"/>
    </row>
    <row r="37538">
      <c r="A37538" s="101"/>
      <c r="B37538" s="90"/>
      <c r="C37538" s="90"/>
    </row>
    <row r="37539">
      <c r="A37539" s="101"/>
      <c r="B37539" s="90"/>
      <c r="C37539" s="90"/>
    </row>
    <row r="37540">
      <c r="A37540" s="101"/>
      <c r="B37540" s="90"/>
      <c r="C37540" s="90"/>
    </row>
    <row r="37541">
      <c r="A37541" s="101"/>
      <c r="B37541" s="90"/>
      <c r="C37541" s="90"/>
    </row>
    <row r="37542">
      <c r="A37542" s="101"/>
      <c r="B37542" s="90"/>
      <c r="C37542" s="90"/>
    </row>
    <row r="37543">
      <c r="A37543" s="101"/>
      <c r="B37543" s="90"/>
      <c r="C37543" s="90"/>
    </row>
    <row r="37544">
      <c r="A37544" s="101"/>
      <c r="B37544" s="90"/>
      <c r="C37544" s="90"/>
    </row>
    <row r="37545">
      <c r="A37545" s="101"/>
      <c r="B37545" s="90"/>
      <c r="C37545" s="90"/>
    </row>
    <row r="37546">
      <c r="A37546" s="101"/>
      <c r="B37546" s="90"/>
      <c r="C37546" s="90"/>
    </row>
    <row r="37547">
      <c r="A37547" s="101"/>
      <c r="B37547" s="90"/>
      <c r="C37547" s="90"/>
    </row>
    <row r="37548">
      <c r="A37548" s="101"/>
      <c r="B37548" s="90"/>
      <c r="C37548" s="90"/>
    </row>
    <row r="37549">
      <c r="A37549" s="101"/>
      <c r="B37549" s="90"/>
      <c r="C37549" s="90"/>
    </row>
    <row r="37550">
      <c r="A37550" s="101"/>
      <c r="B37550" s="90"/>
      <c r="C37550" s="90"/>
    </row>
    <row r="37551">
      <c r="A37551" s="101"/>
      <c r="B37551" s="90"/>
      <c r="C37551" s="90"/>
    </row>
    <row r="37552">
      <c r="A37552" s="101"/>
      <c r="B37552" s="90"/>
      <c r="C37552" s="90"/>
    </row>
    <row r="37553">
      <c r="A37553" s="101"/>
      <c r="B37553" s="90"/>
      <c r="C37553" s="90"/>
    </row>
    <row r="37554">
      <c r="A37554" s="101"/>
      <c r="B37554" s="90"/>
      <c r="C37554" s="90"/>
    </row>
    <row r="37555">
      <c r="A37555" s="101"/>
      <c r="B37555" s="90"/>
      <c r="C37555" s="90"/>
    </row>
    <row r="37556">
      <c r="A37556" s="101"/>
      <c r="B37556" s="90"/>
      <c r="C37556" s="90"/>
    </row>
    <row r="37557">
      <c r="A37557" s="101"/>
      <c r="B37557" s="90"/>
      <c r="C37557" s="90"/>
    </row>
    <row r="37558">
      <c r="A37558" s="101"/>
      <c r="B37558" s="90"/>
      <c r="C37558" s="90"/>
    </row>
    <row r="37559">
      <c r="A37559" s="101"/>
      <c r="B37559" s="90"/>
      <c r="C37559" s="90"/>
    </row>
    <row r="37560">
      <c r="A37560" s="101"/>
      <c r="B37560" s="90"/>
      <c r="C37560" s="90"/>
    </row>
    <row r="37561">
      <c r="A37561" s="101"/>
      <c r="B37561" s="90"/>
      <c r="C37561" s="90"/>
    </row>
    <row r="37562">
      <c r="A37562" s="101"/>
      <c r="B37562" s="90"/>
      <c r="C37562" s="90"/>
    </row>
    <row r="37563">
      <c r="A37563" s="101"/>
      <c r="B37563" s="90"/>
      <c r="C37563" s="90"/>
    </row>
    <row r="37564">
      <c r="A37564" s="101"/>
      <c r="B37564" s="90"/>
      <c r="C37564" s="90"/>
    </row>
    <row r="37565">
      <c r="A37565" s="101"/>
      <c r="B37565" s="90"/>
      <c r="C37565" s="90"/>
    </row>
    <row r="37566">
      <c r="A37566" s="101"/>
      <c r="B37566" s="90"/>
      <c r="C37566" s="90"/>
    </row>
    <row r="37567">
      <c r="A37567" s="101"/>
      <c r="B37567" s="90"/>
      <c r="C37567" s="90"/>
    </row>
    <row r="37568">
      <c r="A37568" s="101"/>
      <c r="B37568" s="90"/>
      <c r="C37568" s="90"/>
    </row>
    <row r="37569">
      <c r="A37569" s="101"/>
      <c r="B37569" s="90"/>
      <c r="C37569" s="90"/>
    </row>
    <row r="37570">
      <c r="A37570" s="101"/>
      <c r="B37570" s="90"/>
      <c r="C37570" s="90"/>
    </row>
    <row r="37571">
      <c r="A37571" s="101"/>
      <c r="B37571" s="90"/>
      <c r="C37571" s="90"/>
    </row>
    <row r="37572">
      <c r="A37572" s="101"/>
      <c r="B37572" s="90"/>
      <c r="C37572" s="90"/>
    </row>
    <row r="37573">
      <c r="A37573" s="101"/>
      <c r="B37573" s="90"/>
      <c r="C37573" s="90"/>
    </row>
    <row r="37574">
      <c r="A37574" s="101"/>
      <c r="B37574" s="90"/>
      <c r="C37574" s="90"/>
    </row>
    <row r="37575">
      <c r="A37575" s="101"/>
      <c r="B37575" s="90"/>
      <c r="C37575" s="90"/>
    </row>
    <row r="37576">
      <c r="A37576" s="101"/>
      <c r="B37576" s="90"/>
      <c r="C37576" s="90"/>
    </row>
    <row r="37577">
      <c r="A37577" s="101"/>
      <c r="B37577" s="90"/>
      <c r="C37577" s="90"/>
    </row>
    <row r="37578">
      <c r="A37578" s="101"/>
      <c r="B37578" s="90"/>
      <c r="C37578" s="90"/>
    </row>
    <row r="37579">
      <c r="A37579" s="101"/>
      <c r="B37579" s="90"/>
      <c r="C37579" s="90"/>
    </row>
    <row r="37580">
      <c r="A37580" s="101"/>
      <c r="B37580" s="90"/>
      <c r="C37580" s="90"/>
    </row>
    <row r="37581">
      <c r="A37581" s="101"/>
      <c r="B37581" s="90"/>
      <c r="C37581" s="90"/>
    </row>
    <row r="37582">
      <c r="A37582" s="101"/>
      <c r="B37582" s="90"/>
      <c r="C37582" s="90"/>
    </row>
    <row r="37583">
      <c r="A37583" s="101"/>
      <c r="B37583" s="90"/>
      <c r="C37583" s="90"/>
    </row>
    <row r="37584">
      <c r="A37584" s="101"/>
      <c r="B37584" s="90"/>
      <c r="C37584" s="90"/>
    </row>
    <row r="37585">
      <c r="A37585" s="101"/>
      <c r="B37585" s="90"/>
      <c r="C37585" s="90"/>
    </row>
    <row r="37586">
      <c r="A37586" s="101"/>
      <c r="B37586" s="90"/>
      <c r="C37586" s="90"/>
    </row>
    <row r="37587">
      <c r="A37587" s="101"/>
      <c r="B37587" s="90"/>
      <c r="C37587" s="90"/>
    </row>
    <row r="37588">
      <c r="A37588" s="101"/>
      <c r="B37588" s="90"/>
      <c r="C37588" s="90"/>
    </row>
    <row r="37589">
      <c r="A37589" s="101"/>
      <c r="B37589" s="90"/>
      <c r="C37589" s="90"/>
    </row>
    <row r="37590">
      <c r="A37590" s="101"/>
      <c r="B37590" s="90"/>
      <c r="C37590" s="90"/>
    </row>
    <row r="37591">
      <c r="A37591" s="101"/>
      <c r="B37591" s="90"/>
      <c r="C37591" s="90"/>
    </row>
    <row r="37592">
      <c r="A37592" s="101"/>
      <c r="B37592" s="90"/>
      <c r="C37592" s="90"/>
    </row>
    <row r="37593">
      <c r="A37593" s="101"/>
      <c r="B37593" s="90"/>
      <c r="C37593" s="90"/>
    </row>
    <row r="37594">
      <c r="A37594" s="101"/>
      <c r="B37594" s="90"/>
      <c r="C37594" s="90"/>
    </row>
    <row r="37595">
      <c r="A37595" s="101"/>
      <c r="B37595" s="90"/>
      <c r="C37595" s="90"/>
    </row>
    <row r="37596">
      <c r="A37596" s="101"/>
      <c r="B37596" s="90"/>
      <c r="C37596" s="90"/>
    </row>
    <row r="37597">
      <c r="A37597" s="101"/>
      <c r="B37597" s="90"/>
      <c r="C37597" s="90"/>
    </row>
    <row r="37598">
      <c r="A37598" s="101"/>
      <c r="B37598" s="90"/>
      <c r="C37598" s="90"/>
    </row>
    <row r="37599">
      <c r="A37599" s="101"/>
      <c r="B37599" s="90"/>
      <c r="C37599" s="90"/>
    </row>
    <row r="37600">
      <c r="A37600" s="101"/>
      <c r="B37600" s="90"/>
      <c r="C37600" s="90"/>
    </row>
    <row r="37601">
      <c r="A37601" s="101"/>
      <c r="B37601" s="90"/>
      <c r="C37601" s="90"/>
    </row>
    <row r="37602">
      <c r="A37602" s="101"/>
      <c r="B37602" s="90"/>
      <c r="C37602" s="90"/>
    </row>
    <row r="37603">
      <c r="A37603" s="101"/>
      <c r="B37603" s="90"/>
      <c r="C37603" s="90"/>
    </row>
    <row r="37604">
      <c r="A37604" s="101"/>
      <c r="B37604" s="90"/>
      <c r="C37604" s="90"/>
    </row>
    <row r="37605">
      <c r="A37605" s="101"/>
      <c r="B37605" s="90"/>
      <c r="C37605" s="90"/>
    </row>
    <row r="37606">
      <c r="A37606" s="101"/>
      <c r="B37606" s="90"/>
      <c r="C37606" s="90"/>
    </row>
    <row r="37607">
      <c r="A37607" s="101"/>
      <c r="B37607" s="90"/>
      <c r="C37607" s="90"/>
    </row>
    <row r="37608">
      <c r="A37608" s="101"/>
      <c r="B37608" s="90"/>
      <c r="C37608" s="90"/>
    </row>
    <row r="37609">
      <c r="A37609" s="101"/>
      <c r="B37609" s="90"/>
      <c r="C37609" s="90"/>
    </row>
    <row r="37610">
      <c r="A37610" s="101"/>
      <c r="B37610" s="90"/>
      <c r="C37610" s="90"/>
    </row>
    <row r="37611">
      <c r="A37611" s="101"/>
      <c r="B37611" s="90"/>
      <c r="C37611" s="90"/>
    </row>
    <row r="37612">
      <c r="A37612" s="101"/>
      <c r="B37612" s="90"/>
      <c r="C37612" s="90"/>
    </row>
    <row r="37613">
      <c r="A37613" s="101"/>
      <c r="B37613" s="90"/>
      <c r="C37613" s="90"/>
    </row>
    <row r="37614">
      <c r="A37614" s="101"/>
      <c r="B37614" s="90"/>
      <c r="C37614" s="90"/>
    </row>
    <row r="37615">
      <c r="A37615" s="101"/>
      <c r="B37615" s="90"/>
      <c r="C37615" s="90"/>
    </row>
    <row r="37616">
      <c r="A37616" s="101"/>
      <c r="B37616" s="90"/>
      <c r="C37616" s="90"/>
    </row>
    <row r="37617">
      <c r="A37617" s="101"/>
      <c r="B37617" s="90"/>
      <c r="C37617" s="90"/>
    </row>
    <row r="37618">
      <c r="A37618" s="101"/>
      <c r="B37618" s="90"/>
      <c r="C37618" s="90"/>
    </row>
    <row r="37619">
      <c r="A37619" s="101"/>
      <c r="B37619" s="90"/>
      <c r="C37619" s="90"/>
    </row>
    <row r="37620">
      <c r="A37620" s="101"/>
      <c r="B37620" s="90"/>
      <c r="C37620" s="90"/>
    </row>
    <row r="37621">
      <c r="A37621" s="101"/>
      <c r="B37621" s="90"/>
      <c r="C37621" s="90"/>
    </row>
    <row r="37622">
      <c r="A37622" s="101"/>
      <c r="B37622" s="90"/>
      <c r="C37622" s="90"/>
    </row>
    <row r="37623">
      <c r="A37623" s="101"/>
      <c r="B37623" s="90"/>
      <c r="C37623" s="90"/>
    </row>
    <row r="37624">
      <c r="A37624" s="101"/>
      <c r="B37624" s="90"/>
      <c r="C37624" s="90"/>
    </row>
    <row r="37625">
      <c r="A37625" s="101"/>
      <c r="B37625" s="90"/>
      <c r="C37625" s="90"/>
    </row>
    <row r="37626">
      <c r="A37626" s="101"/>
      <c r="B37626" s="90"/>
      <c r="C37626" s="90"/>
    </row>
    <row r="37627">
      <c r="A37627" s="101"/>
      <c r="B37627" s="90"/>
      <c r="C37627" s="90"/>
    </row>
    <row r="37628">
      <c r="A37628" s="101"/>
      <c r="B37628" s="90"/>
      <c r="C37628" s="90"/>
    </row>
    <row r="37629">
      <c r="A37629" s="101"/>
      <c r="B37629" s="90"/>
      <c r="C37629" s="90"/>
    </row>
    <row r="37630">
      <c r="A37630" s="101"/>
      <c r="B37630" s="90"/>
      <c r="C37630" s="90"/>
    </row>
    <row r="37631">
      <c r="A37631" s="101"/>
      <c r="B37631" s="90"/>
      <c r="C37631" s="90"/>
    </row>
    <row r="37632">
      <c r="A37632" s="101"/>
      <c r="B37632" s="90"/>
      <c r="C37632" s="90"/>
    </row>
    <row r="37633">
      <c r="A37633" s="101"/>
      <c r="B37633" s="90"/>
      <c r="C37633" s="90"/>
    </row>
    <row r="37634">
      <c r="A37634" s="101"/>
      <c r="B37634" s="90"/>
      <c r="C37634" s="90"/>
    </row>
    <row r="37635">
      <c r="A37635" s="101"/>
      <c r="B37635" s="90"/>
      <c r="C37635" s="90"/>
    </row>
    <row r="37636">
      <c r="A37636" s="101"/>
      <c r="B37636" s="90"/>
      <c r="C37636" s="90"/>
    </row>
    <row r="37637">
      <c r="A37637" s="101"/>
      <c r="B37637" s="90"/>
      <c r="C37637" s="90"/>
    </row>
    <row r="37638">
      <c r="A37638" s="101"/>
      <c r="B37638" s="90"/>
      <c r="C37638" s="90"/>
    </row>
    <row r="37639">
      <c r="A37639" s="101"/>
      <c r="B37639" s="90"/>
      <c r="C37639" s="90"/>
    </row>
    <row r="37640">
      <c r="A37640" s="101"/>
      <c r="B37640" s="90"/>
      <c r="C37640" s="90"/>
    </row>
    <row r="37641">
      <c r="A37641" s="101"/>
      <c r="B37641" s="90"/>
      <c r="C37641" s="90"/>
    </row>
    <row r="37642">
      <c r="A37642" s="101"/>
      <c r="B37642" s="90"/>
      <c r="C37642" s="90"/>
    </row>
    <row r="37643">
      <c r="A37643" s="101"/>
      <c r="B37643" s="90"/>
      <c r="C37643" s="90"/>
    </row>
    <row r="37644">
      <c r="A37644" s="101"/>
      <c r="B37644" s="90"/>
      <c r="C37644" s="90"/>
    </row>
    <row r="37645">
      <c r="A37645" s="101"/>
      <c r="B37645" s="90"/>
      <c r="C37645" s="90"/>
    </row>
    <row r="37646">
      <c r="A37646" s="101"/>
      <c r="B37646" s="90"/>
      <c r="C37646" s="90"/>
    </row>
    <row r="37647">
      <c r="A37647" s="101"/>
      <c r="B37647" s="90"/>
      <c r="C37647" s="90"/>
    </row>
    <row r="37648">
      <c r="A37648" s="101"/>
      <c r="B37648" s="90"/>
      <c r="C37648" s="90"/>
    </row>
    <row r="37649">
      <c r="A37649" s="101"/>
      <c r="B37649" s="90"/>
      <c r="C37649" s="90"/>
    </row>
    <row r="37650">
      <c r="A37650" s="101"/>
      <c r="B37650" s="90"/>
      <c r="C37650" s="90"/>
    </row>
    <row r="37651">
      <c r="A37651" s="101"/>
      <c r="B37651" s="90"/>
      <c r="C37651" s="90"/>
    </row>
    <row r="37652">
      <c r="A37652" s="101"/>
      <c r="B37652" s="90"/>
      <c r="C37652" s="90"/>
    </row>
    <row r="37653">
      <c r="A37653" s="101"/>
      <c r="B37653" s="90"/>
      <c r="C37653" s="90"/>
    </row>
    <row r="37654">
      <c r="A37654" s="101"/>
      <c r="B37654" s="90"/>
      <c r="C37654" s="90"/>
    </row>
    <row r="37655">
      <c r="A37655" s="101"/>
      <c r="B37655" s="90"/>
      <c r="C37655" s="90"/>
    </row>
    <row r="37656">
      <c r="A37656" s="101"/>
      <c r="B37656" s="90"/>
      <c r="C37656" s="90"/>
    </row>
    <row r="37657">
      <c r="A37657" s="101"/>
      <c r="B37657" s="90"/>
      <c r="C37657" s="90"/>
    </row>
    <row r="37658">
      <c r="A37658" s="101"/>
      <c r="B37658" s="90"/>
      <c r="C37658" s="90"/>
    </row>
    <row r="37659">
      <c r="A37659" s="101"/>
      <c r="B37659" s="90"/>
      <c r="C37659" s="90"/>
    </row>
    <row r="37660">
      <c r="A37660" s="101"/>
      <c r="B37660" s="90"/>
      <c r="C37660" s="90"/>
    </row>
    <row r="37661">
      <c r="A37661" s="101"/>
      <c r="B37661" s="90"/>
      <c r="C37661" s="90"/>
    </row>
    <row r="37662">
      <c r="A37662" s="101"/>
      <c r="B37662" s="90"/>
      <c r="C37662" s="90"/>
    </row>
    <row r="37663">
      <c r="A37663" s="101"/>
      <c r="B37663" s="90"/>
      <c r="C37663" s="90"/>
    </row>
    <row r="37664">
      <c r="A37664" s="101"/>
      <c r="B37664" s="90"/>
      <c r="C37664" s="90"/>
    </row>
    <row r="37665">
      <c r="A37665" s="101"/>
      <c r="B37665" s="90"/>
      <c r="C37665" s="90"/>
    </row>
    <row r="37666">
      <c r="A37666" s="101"/>
      <c r="B37666" s="90"/>
      <c r="C37666" s="90"/>
    </row>
    <row r="37667">
      <c r="A37667" s="101"/>
      <c r="B37667" s="90"/>
      <c r="C37667" s="90"/>
    </row>
    <row r="37668">
      <c r="A37668" s="101"/>
      <c r="B37668" s="90"/>
      <c r="C37668" s="90"/>
    </row>
    <row r="37669">
      <c r="A37669" s="101"/>
      <c r="B37669" s="90"/>
      <c r="C37669" s="90"/>
    </row>
    <row r="37670">
      <c r="A37670" s="101"/>
      <c r="B37670" s="90"/>
      <c r="C37670" s="90"/>
    </row>
    <row r="37671">
      <c r="A37671" s="101"/>
      <c r="B37671" s="90"/>
      <c r="C37671" s="90"/>
    </row>
    <row r="37672">
      <c r="A37672" s="101"/>
      <c r="B37672" s="90"/>
      <c r="C37672" s="90"/>
    </row>
    <row r="37673">
      <c r="A37673" s="101"/>
      <c r="B37673" s="90"/>
      <c r="C37673" s="90"/>
    </row>
    <row r="37674">
      <c r="A37674" s="101"/>
      <c r="B37674" s="90"/>
      <c r="C37674" s="90"/>
    </row>
    <row r="37675">
      <c r="A37675" s="101"/>
      <c r="B37675" s="90"/>
      <c r="C37675" s="90"/>
    </row>
    <row r="37676">
      <c r="A37676" s="101"/>
      <c r="B37676" s="90"/>
      <c r="C37676" s="90"/>
    </row>
    <row r="37677">
      <c r="A37677" s="101"/>
      <c r="B37677" s="90"/>
      <c r="C37677" s="90"/>
    </row>
    <row r="37678">
      <c r="A37678" s="101"/>
      <c r="B37678" s="90"/>
      <c r="C37678" s="90"/>
    </row>
    <row r="37679">
      <c r="A37679" s="101"/>
      <c r="B37679" s="90"/>
      <c r="C37679" s="90"/>
    </row>
    <row r="37680">
      <c r="A37680" s="101"/>
      <c r="B37680" s="90"/>
      <c r="C37680" s="90"/>
    </row>
    <row r="37681">
      <c r="A37681" s="101"/>
      <c r="B37681" s="90"/>
      <c r="C37681" s="90"/>
    </row>
    <row r="37682">
      <c r="A37682" s="101"/>
      <c r="B37682" s="90"/>
      <c r="C37682" s="90"/>
    </row>
    <row r="37683">
      <c r="A37683" s="101"/>
      <c r="B37683" s="90"/>
      <c r="C37683" s="90"/>
    </row>
    <row r="37684">
      <c r="A37684" s="101"/>
      <c r="B37684" s="90"/>
      <c r="C37684" s="90"/>
    </row>
    <row r="37685">
      <c r="A37685" s="101"/>
      <c r="B37685" s="90"/>
      <c r="C37685" s="90"/>
    </row>
    <row r="37686">
      <c r="A37686" s="101"/>
      <c r="B37686" s="90"/>
      <c r="C37686" s="90"/>
    </row>
    <row r="37687">
      <c r="A37687" s="101"/>
      <c r="B37687" s="90"/>
      <c r="C37687" s="90"/>
    </row>
    <row r="37688">
      <c r="A37688" s="101"/>
      <c r="B37688" s="90"/>
      <c r="C37688" s="90"/>
    </row>
    <row r="37689">
      <c r="A37689" s="101"/>
      <c r="B37689" s="90"/>
      <c r="C37689" s="90"/>
    </row>
    <row r="37690">
      <c r="A37690" s="101"/>
      <c r="B37690" s="90"/>
      <c r="C37690" s="90"/>
    </row>
    <row r="37691">
      <c r="A37691" s="101"/>
      <c r="B37691" s="90"/>
      <c r="C37691" s="90"/>
    </row>
    <row r="37692">
      <c r="A37692" s="101"/>
      <c r="B37692" s="90"/>
      <c r="C37692" s="90"/>
    </row>
    <row r="37693">
      <c r="A37693" s="101"/>
      <c r="B37693" s="90"/>
      <c r="C37693" s="90"/>
    </row>
    <row r="37694">
      <c r="A37694" s="101"/>
      <c r="B37694" s="90"/>
      <c r="C37694" s="90"/>
    </row>
    <row r="37695">
      <c r="A37695" s="101"/>
      <c r="B37695" s="90"/>
      <c r="C37695" s="90"/>
    </row>
    <row r="37696">
      <c r="A37696" s="101"/>
      <c r="B37696" s="90"/>
      <c r="C37696" s="90"/>
    </row>
    <row r="37697">
      <c r="A37697" s="101"/>
      <c r="B37697" s="90"/>
      <c r="C37697" s="90"/>
    </row>
    <row r="37698">
      <c r="A37698" s="101"/>
      <c r="B37698" s="90"/>
      <c r="C37698" s="90"/>
    </row>
    <row r="37699">
      <c r="A37699" s="101"/>
      <c r="B37699" s="90"/>
      <c r="C37699" s="90"/>
    </row>
    <row r="37700">
      <c r="A37700" s="101"/>
      <c r="B37700" s="90"/>
      <c r="C37700" s="90"/>
    </row>
    <row r="37701">
      <c r="A37701" s="101"/>
      <c r="B37701" s="90"/>
      <c r="C37701" s="90"/>
    </row>
    <row r="37702">
      <c r="A37702" s="101"/>
      <c r="B37702" s="90"/>
      <c r="C37702" s="90"/>
    </row>
    <row r="37703">
      <c r="A37703" s="101"/>
      <c r="B37703" s="90"/>
      <c r="C37703" s="90"/>
    </row>
    <row r="37704">
      <c r="A37704" s="101"/>
      <c r="B37704" s="90"/>
      <c r="C37704" s="90"/>
    </row>
    <row r="37705">
      <c r="A37705" s="101"/>
      <c r="B37705" s="90"/>
      <c r="C37705" s="90"/>
    </row>
    <row r="37706">
      <c r="A37706" s="101"/>
      <c r="B37706" s="90"/>
      <c r="C37706" s="90"/>
    </row>
    <row r="37707">
      <c r="A37707" s="101"/>
      <c r="B37707" s="90"/>
      <c r="C37707" s="90"/>
    </row>
    <row r="37708">
      <c r="A37708" s="101"/>
      <c r="B37708" s="90"/>
      <c r="C37708" s="90"/>
    </row>
    <row r="37709">
      <c r="A37709" s="101"/>
      <c r="B37709" s="90"/>
      <c r="C37709" s="90"/>
    </row>
    <row r="37710">
      <c r="A37710" s="101"/>
      <c r="B37710" s="90"/>
      <c r="C37710" s="90"/>
    </row>
    <row r="37711">
      <c r="A37711" s="101"/>
      <c r="B37711" s="90"/>
      <c r="C37711" s="90"/>
    </row>
    <row r="37712">
      <c r="A37712" s="101"/>
      <c r="B37712" s="90"/>
      <c r="C37712" s="90"/>
    </row>
    <row r="37713">
      <c r="A37713" s="101"/>
      <c r="B37713" s="90"/>
      <c r="C37713" s="90"/>
    </row>
    <row r="37714">
      <c r="A37714" s="101"/>
      <c r="B37714" s="90"/>
      <c r="C37714" s="90"/>
    </row>
    <row r="37715">
      <c r="A37715" s="101"/>
      <c r="B37715" s="90"/>
      <c r="C37715" s="90"/>
    </row>
    <row r="37716">
      <c r="A37716" s="101"/>
      <c r="B37716" s="90"/>
      <c r="C37716" s="90"/>
    </row>
    <row r="37717">
      <c r="A37717" s="101"/>
      <c r="B37717" s="90"/>
      <c r="C37717" s="90"/>
    </row>
    <row r="37718">
      <c r="A37718" s="101"/>
      <c r="B37718" s="90"/>
      <c r="C37718" s="90"/>
    </row>
    <row r="37719">
      <c r="A37719" s="101"/>
      <c r="B37719" s="90"/>
      <c r="C37719" s="90"/>
    </row>
    <row r="37720">
      <c r="A37720" s="101"/>
      <c r="B37720" s="90"/>
      <c r="C37720" s="90"/>
    </row>
    <row r="37721">
      <c r="A37721" s="101"/>
      <c r="B37721" s="90"/>
      <c r="C37721" s="90"/>
    </row>
    <row r="37722">
      <c r="A37722" s="101"/>
      <c r="B37722" s="90"/>
      <c r="C37722" s="90"/>
    </row>
    <row r="37723">
      <c r="A37723" s="101"/>
      <c r="B37723" s="90"/>
      <c r="C37723" s="90"/>
    </row>
    <row r="37724">
      <c r="A37724" s="101"/>
      <c r="B37724" s="90"/>
      <c r="C37724" s="90"/>
    </row>
    <row r="37725">
      <c r="A37725" s="101"/>
      <c r="B37725" s="90"/>
      <c r="C37725" s="90"/>
    </row>
    <row r="37726">
      <c r="A37726" s="101"/>
      <c r="B37726" s="90"/>
      <c r="C37726" s="90"/>
    </row>
    <row r="37727">
      <c r="A37727" s="101"/>
      <c r="B37727" s="90"/>
      <c r="C37727" s="90"/>
    </row>
    <row r="37728">
      <c r="A37728" s="101"/>
      <c r="B37728" s="90"/>
      <c r="C37728" s="90"/>
    </row>
    <row r="37729">
      <c r="A37729" s="101"/>
      <c r="B37729" s="90"/>
      <c r="C37729" s="90"/>
    </row>
    <row r="37730">
      <c r="A37730" s="101"/>
      <c r="B37730" s="90"/>
      <c r="C37730" s="90"/>
    </row>
    <row r="37731">
      <c r="A37731" s="101"/>
      <c r="B37731" s="90"/>
      <c r="C37731" s="90"/>
    </row>
    <row r="37732">
      <c r="A37732" s="101"/>
      <c r="B37732" s="90"/>
      <c r="C37732" s="90"/>
    </row>
    <row r="37733">
      <c r="A37733" s="101"/>
      <c r="B37733" s="90"/>
      <c r="C37733" s="90"/>
    </row>
    <row r="37734">
      <c r="A37734" s="101"/>
      <c r="B37734" s="90"/>
      <c r="C37734" s="90"/>
    </row>
    <row r="37735">
      <c r="A37735" s="101"/>
      <c r="B37735" s="90"/>
      <c r="C37735" s="90"/>
    </row>
    <row r="37736">
      <c r="A37736" s="101"/>
      <c r="B37736" s="90"/>
      <c r="C37736" s="90"/>
    </row>
    <row r="37737">
      <c r="A37737" s="101"/>
      <c r="B37737" s="90"/>
      <c r="C37737" s="90"/>
    </row>
    <row r="37738">
      <c r="A37738" s="101"/>
      <c r="B37738" s="90"/>
      <c r="C37738" s="90"/>
    </row>
    <row r="37739">
      <c r="A37739" s="101"/>
      <c r="B37739" s="90"/>
      <c r="C37739" s="90"/>
    </row>
    <row r="37740">
      <c r="A37740" s="101"/>
      <c r="B37740" s="90"/>
      <c r="C37740" s="90"/>
    </row>
    <row r="37741">
      <c r="A37741" s="101"/>
      <c r="B37741" s="90"/>
      <c r="C37741" s="90"/>
    </row>
    <row r="37742">
      <c r="A37742" s="101"/>
      <c r="B37742" s="90"/>
      <c r="C37742" s="90"/>
    </row>
    <row r="37743">
      <c r="A37743" s="101"/>
      <c r="B37743" s="90"/>
      <c r="C37743" s="90"/>
    </row>
    <row r="37744">
      <c r="A37744" s="101"/>
      <c r="B37744" s="90"/>
      <c r="C37744" s="90"/>
    </row>
    <row r="37745">
      <c r="A37745" s="101"/>
      <c r="B37745" s="90"/>
      <c r="C37745" s="90"/>
    </row>
    <row r="37746">
      <c r="A37746" s="101"/>
      <c r="B37746" s="90"/>
      <c r="C37746" s="90"/>
    </row>
    <row r="37747">
      <c r="A37747" s="101"/>
      <c r="B37747" s="90"/>
      <c r="C37747" s="90"/>
    </row>
    <row r="37748">
      <c r="A37748" s="101"/>
      <c r="B37748" s="90"/>
      <c r="C37748" s="90"/>
    </row>
    <row r="37749">
      <c r="A37749" s="101"/>
      <c r="B37749" s="90"/>
      <c r="C37749" s="90"/>
    </row>
    <row r="37750">
      <c r="A37750" s="101"/>
      <c r="B37750" s="90"/>
      <c r="C37750" s="90"/>
    </row>
    <row r="37751">
      <c r="A37751" s="101"/>
      <c r="B37751" s="90"/>
      <c r="C37751" s="90"/>
    </row>
    <row r="37752">
      <c r="A37752" s="101"/>
      <c r="B37752" s="90"/>
      <c r="C37752" s="90"/>
    </row>
    <row r="37753">
      <c r="A37753" s="101"/>
      <c r="B37753" s="90"/>
      <c r="C37753" s="90"/>
    </row>
    <row r="37754">
      <c r="A37754" s="101"/>
      <c r="B37754" s="90"/>
      <c r="C37754" s="90"/>
    </row>
    <row r="37755">
      <c r="A37755" s="101"/>
      <c r="B37755" s="90"/>
      <c r="C37755" s="90"/>
    </row>
    <row r="37756">
      <c r="A37756" s="101"/>
      <c r="B37756" s="90"/>
      <c r="C37756" s="90"/>
    </row>
    <row r="37757">
      <c r="A37757" s="101"/>
      <c r="B37757" s="90"/>
      <c r="C37757" s="90"/>
    </row>
    <row r="37758">
      <c r="A37758" s="101"/>
      <c r="B37758" s="90"/>
      <c r="C37758" s="90"/>
    </row>
    <row r="37759">
      <c r="A37759" s="101"/>
      <c r="B37759" s="90"/>
      <c r="C37759" s="90"/>
    </row>
    <row r="37760">
      <c r="A37760" s="101"/>
      <c r="B37760" s="90"/>
      <c r="C37760" s="90"/>
    </row>
    <row r="37761">
      <c r="A37761" s="101"/>
      <c r="B37761" s="90"/>
      <c r="C37761" s="90"/>
    </row>
    <row r="37762">
      <c r="A37762" s="101"/>
      <c r="B37762" s="90"/>
      <c r="C37762" s="90"/>
    </row>
    <row r="37763">
      <c r="A37763" s="101"/>
      <c r="B37763" s="90"/>
      <c r="C37763" s="90"/>
    </row>
    <row r="37764">
      <c r="A37764" s="101"/>
      <c r="B37764" s="90"/>
      <c r="C37764" s="90"/>
    </row>
    <row r="37765">
      <c r="A37765" s="101"/>
      <c r="B37765" s="90"/>
      <c r="C37765" s="90"/>
    </row>
    <row r="37766">
      <c r="A37766" s="101"/>
      <c r="B37766" s="90"/>
      <c r="C37766" s="90"/>
    </row>
    <row r="37767">
      <c r="A37767" s="101"/>
      <c r="B37767" s="90"/>
      <c r="C37767" s="90"/>
    </row>
    <row r="37768">
      <c r="A37768" s="101"/>
      <c r="B37768" s="90"/>
      <c r="C37768" s="90"/>
    </row>
    <row r="37769">
      <c r="A37769" s="101"/>
      <c r="B37769" s="90"/>
      <c r="C37769" s="90"/>
    </row>
    <row r="37770">
      <c r="A37770" s="101"/>
      <c r="B37770" s="90"/>
      <c r="C37770" s="90"/>
    </row>
    <row r="37771">
      <c r="A37771" s="101"/>
      <c r="B37771" s="90"/>
      <c r="C37771" s="90"/>
    </row>
    <row r="37772">
      <c r="A37772" s="101"/>
      <c r="B37772" s="90"/>
      <c r="C37772" s="90"/>
    </row>
    <row r="37773">
      <c r="A37773" s="101"/>
      <c r="B37773" s="90"/>
      <c r="C37773" s="90"/>
    </row>
    <row r="37774">
      <c r="A37774" s="101"/>
      <c r="B37774" s="90"/>
      <c r="C37774" s="90"/>
    </row>
    <row r="37775">
      <c r="A37775" s="101"/>
      <c r="B37775" s="90"/>
      <c r="C37775" s="90"/>
    </row>
    <row r="37776">
      <c r="A37776" s="101"/>
      <c r="B37776" s="90"/>
      <c r="C37776" s="90"/>
    </row>
    <row r="37777">
      <c r="A37777" s="101"/>
      <c r="B37777" s="90"/>
      <c r="C37777" s="90"/>
    </row>
    <row r="37778">
      <c r="A37778" s="101"/>
      <c r="B37778" s="90"/>
      <c r="C37778" s="90"/>
    </row>
    <row r="37779">
      <c r="A37779" s="101"/>
      <c r="B37779" s="90"/>
      <c r="C37779" s="90"/>
    </row>
    <row r="37780">
      <c r="A37780" s="101"/>
      <c r="B37780" s="90"/>
      <c r="C37780" s="90"/>
    </row>
    <row r="37781">
      <c r="A37781" s="101"/>
      <c r="B37781" s="90"/>
      <c r="C37781" s="90"/>
    </row>
    <row r="37782">
      <c r="A37782" s="101"/>
      <c r="B37782" s="90"/>
      <c r="C37782" s="90"/>
    </row>
    <row r="37783">
      <c r="A37783" s="101"/>
      <c r="B37783" s="90"/>
      <c r="C37783" s="90"/>
    </row>
    <row r="37784">
      <c r="A37784" s="101"/>
      <c r="B37784" s="90"/>
      <c r="C37784" s="90"/>
    </row>
    <row r="37785">
      <c r="A37785" s="101"/>
      <c r="B37785" s="90"/>
      <c r="C37785" s="90"/>
    </row>
    <row r="37786">
      <c r="A37786" s="101"/>
      <c r="B37786" s="90"/>
      <c r="C37786" s="90"/>
    </row>
    <row r="37787">
      <c r="A37787" s="101"/>
      <c r="B37787" s="90"/>
      <c r="C37787" s="90"/>
    </row>
    <row r="37788">
      <c r="A37788" s="101"/>
      <c r="B37788" s="90"/>
      <c r="C37788" s="90"/>
    </row>
    <row r="37789">
      <c r="A37789" s="101"/>
      <c r="B37789" s="90"/>
      <c r="C37789" s="90"/>
    </row>
    <row r="37790">
      <c r="A37790" s="101"/>
      <c r="B37790" s="90"/>
      <c r="C37790" s="90"/>
    </row>
    <row r="37791">
      <c r="A37791" s="101"/>
      <c r="B37791" s="90"/>
      <c r="C37791" s="90"/>
    </row>
    <row r="37792">
      <c r="A37792" s="101"/>
      <c r="B37792" s="90"/>
      <c r="C37792" s="90"/>
    </row>
    <row r="37793">
      <c r="A37793" s="101"/>
      <c r="B37793" s="90"/>
      <c r="C37793" s="90"/>
    </row>
    <row r="37794">
      <c r="A37794" s="101"/>
      <c r="B37794" s="90"/>
      <c r="C37794" s="90"/>
    </row>
    <row r="37795">
      <c r="A37795" s="101"/>
      <c r="B37795" s="90"/>
      <c r="C37795" s="90"/>
    </row>
    <row r="37796">
      <c r="A37796" s="101"/>
      <c r="B37796" s="90"/>
      <c r="C37796" s="90"/>
    </row>
    <row r="37797">
      <c r="A37797" s="101"/>
      <c r="B37797" s="90"/>
      <c r="C37797" s="90"/>
    </row>
    <row r="37798">
      <c r="A37798" s="101"/>
      <c r="B37798" s="90"/>
      <c r="C37798" s="90"/>
    </row>
    <row r="37799">
      <c r="A37799" s="101"/>
      <c r="B37799" s="90"/>
      <c r="C37799" s="90"/>
    </row>
    <row r="37800">
      <c r="A37800" s="101"/>
      <c r="B37800" s="90"/>
      <c r="C37800" s="90"/>
    </row>
    <row r="37801">
      <c r="A37801" s="101"/>
      <c r="B37801" s="90"/>
      <c r="C37801" s="90"/>
    </row>
    <row r="37802">
      <c r="A37802" s="101"/>
      <c r="B37802" s="90"/>
      <c r="C37802" s="90"/>
    </row>
    <row r="37803">
      <c r="A37803" s="101"/>
      <c r="B37803" s="90"/>
      <c r="C37803" s="90"/>
    </row>
    <row r="37804">
      <c r="A37804" s="101"/>
      <c r="B37804" s="90"/>
      <c r="C37804" s="90"/>
    </row>
    <row r="37805">
      <c r="A37805" s="101"/>
      <c r="B37805" s="90"/>
      <c r="C37805" s="90"/>
    </row>
    <row r="37806">
      <c r="A37806" s="101"/>
      <c r="B37806" s="90"/>
      <c r="C37806" s="90"/>
    </row>
    <row r="37807">
      <c r="A37807" s="101"/>
      <c r="B37807" s="90"/>
      <c r="C37807" s="90"/>
    </row>
    <row r="37808">
      <c r="A37808" s="101"/>
      <c r="B37808" s="90"/>
      <c r="C37808" s="90"/>
    </row>
    <row r="37809">
      <c r="A37809" s="101"/>
      <c r="B37809" s="90"/>
      <c r="C37809" s="90"/>
    </row>
    <row r="37810">
      <c r="A37810" s="101"/>
      <c r="B37810" s="90"/>
      <c r="C37810" s="90"/>
    </row>
    <row r="37811">
      <c r="A37811" s="101"/>
      <c r="B37811" s="90"/>
      <c r="C37811" s="90"/>
    </row>
    <row r="37812">
      <c r="A37812" s="101"/>
      <c r="B37812" s="90"/>
      <c r="C37812" s="90"/>
    </row>
    <row r="37813">
      <c r="A37813" s="101"/>
      <c r="B37813" s="90"/>
      <c r="C37813" s="90"/>
    </row>
    <row r="37814">
      <c r="A37814" s="101"/>
      <c r="B37814" s="90"/>
      <c r="C37814" s="90"/>
    </row>
    <row r="37815">
      <c r="A37815" s="101"/>
      <c r="B37815" s="90"/>
      <c r="C37815" s="90"/>
    </row>
    <row r="37816">
      <c r="A37816" s="101"/>
      <c r="B37816" s="90"/>
      <c r="C37816" s="90"/>
    </row>
    <row r="37817">
      <c r="A37817" s="101"/>
      <c r="B37817" s="90"/>
      <c r="C37817" s="90"/>
    </row>
    <row r="37818">
      <c r="A37818" s="101"/>
      <c r="B37818" s="90"/>
      <c r="C37818" s="90"/>
    </row>
    <row r="37819">
      <c r="A37819" s="101"/>
      <c r="B37819" s="90"/>
      <c r="C37819" s="90"/>
    </row>
    <row r="37820">
      <c r="A37820" s="101"/>
      <c r="B37820" s="90"/>
      <c r="C37820" s="90"/>
    </row>
    <row r="37821">
      <c r="A37821" s="101"/>
      <c r="B37821" s="90"/>
      <c r="C37821" s="90"/>
    </row>
    <row r="37822">
      <c r="A37822" s="101"/>
      <c r="B37822" s="90"/>
      <c r="C37822" s="90"/>
    </row>
    <row r="37823">
      <c r="A37823" s="101"/>
      <c r="B37823" s="90"/>
      <c r="C37823" s="90"/>
    </row>
    <row r="37824">
      <c r="A37824" s="101"/>
      <c r="B37824" s="90"/>
      <c r="C37824" s="90"/>
    </row>
    <row r="37825">
      <c r="A37825" s="101"/>
      <c r="B37825" s="90"/>
      <c r="C37825" s="90"/>
    </row>
    <row r="37826">
      <c r="A37826" s="101"/>
      <c r="B37826" s="90"/>
      <c r="C37826" s="90"/>
    </row>
    <row r="37827">
      <c r="A37827" s="101"/>
      <c r="B37827" s="90"/>
      <c r="C37827" s="90"/>
    </row>
    <row r="37828">
      <c r="A37828" s="101"/>
      <c r="B37828" s="90"/>
      <c r="C37828" s="90"/>
    </row>
    <row r="37829">
      <c r="A37829" s="101"/>
      <c r="B37829" s="90"/>
      <c r="C37829" s="90"/>
    </row>
    <row r="37830">
      <c r="A37830" s="101"/>
      <c r="B37830" s="90"/>
      <c r="C37830" s="90"/>
    </row>
    <row r="37831">
      <c r="A37831" s="101"/>
      <c r="B37831" s="90"/>
      <c r="C37831" s="90"/>
    </row>
    <row r="37832">
      <c r="A37832" s="101"/>
      <c r="B37832" s="90"/>
      <c r="C37832" s="90"/>
    </row>
    <row r="37833">
      <c r="A37833" s="101"/>
      <c r="B37833" s="90"/>
      <c r="C37833" s="90"/>
    </row>
    <row r="37834">
      <c r="A37834" s="101"/>
      <c r="B37834" s="90"/>
      <c r="C37834" s="90"/>
    </row>
    <row r="37835">
      <c r="A37835" s="101"/>
      <c r="B37835" s="90"/>
      <c r="C37835" s="90"/>
    </row>
    <row r="37836">
      <c r="A37836" s="101"/>
      <c r="B37836" s="90"/>
      <c r="C37836" s="90"/>
    </row>
    <row r="37837">
      <c r="A37837" s="101"/>
      <c r="B37837" s="90"/>
      <c r="C37837" s="90"/>
    </row>
    <row r="37838">
      <c r="A37838" s="101"/>
      <c r="B37838" s="90"/>
      <c r="C37838" s="90"/>
    </row>
    <row r="37839">
      <c r="A37839" s="101"/>
      <c r="B37839" s="90"/>
      <c r="C37839" s="90"/>
    </row>
    <row r="37840">
      <c r="A37840" s="101"/>
      <c r="B37840" s="90"/>
      <c r="C37840" s="90"/>
    </row>
    <row r="37841">
      <c r="A37841" s="101"/>
      <c r="B37841" s="90"/>
      <c r="C37841" s="90"/>
    </row>
    <row r="37842">
      <c r="A37842" s="101"/>
      <c r="B37842" s="90"/>
      <c r="C37842" s="90"/>
    </row>
    <row r="37843">
      <c r="A37843" s="101"/>
      <c r="B37843" s="90"/>
      <c r="C37843" s="90"/>
    </row>
    <row r="37844">
      <c r="A37844" s="101"/>
      <c r="B37844" s="90"/>
      <c r="C37844" s="90"/>
    </row>
    <row r="37845">
      <c r="A37845" s="101"/>
      <c r="B37845" s="90"/>
      <c r="C37845" s="90"/>
    </row>
    <row r="37846">
      <c r="A37846" s="101"/>
      <c r="B37846" s="90"/>
      <c r="C37846" s="90"/>
    </row>
    <row r="37847">
      <c r="A37847" s="101"/>
      <c r="B37847" s="90"/>
      <c r="C37847" s="90"/>
    </row>
    <row r="37848">
      <c r="A37848" s="101"/>
      <c r="B37848" s="90"/>
      <c r="C37848" s="90"/>
    </row>
    <row r="37849">
      <c r="A37849" s="101"/>
      <c r="B37849" s="90"/>
      <c r="C37849" s="90"/>
    </row>
    <row r="37850">
      <c r="A37850" s="101"/>
      <c r="B37850" s="90"/>
      <c r="C37850" s="90"/>
    </row>
    <row r="37851">
      <c r="A37851" s="101"/>
      <c r="B37851" s="90"/>
      <c r="C37851" s="90"/>
    </row>
    <row r="37852">
      <c r="A37852" s="101"/>
      <c r="B37852" s="90"/>
      <c r="C37852" s="90"/>
    </row>
    <row r="37853">
      <c r="A37853" s="101"/>
      <c r="B37853" s="90"/>
      <c r="C37853" s="90"/>
    </row>
    <row r="37854">
      <c r="A37854" s="101"/>
      <c r="B37854" s="90"/>
      <c r="C37854" s="90"/>
    </row>
    <row r="37855">
      <c r="A37855" s="101"/>
      <c r="B37855" s="90"/>
      <c r="C37855" s="90"/>
    </row>
    <row r="37856">
      <c r="A37856" s="101"/>
      <c r="B37856" s="90"/>
      <c r="C37856" s="90"/>
    </row>
    <row r="37857">
      <c r="A37857" s="101"/>
      <c r="B37857" s="90"/>
      <c r="C37857" s="90"/>
    </row>
    <row r="37858">
      <c r="A37858" s="101"/>
      <c r="B37858" s="90"/>
      <c r="C37858" s="90"/>
    </row>
    <row r="37859">
      <c r="A37859" s="101"/>
      <c r="B37859" s="90"/>
      <c r="C37859" s="90"/>
    </row>
    <row r="37860">
      <c r="A37860" s="101"/>
      <c r="B37860" s="90"/>
      <c r="C37860" s="90"/>
    </row>
    <row r="37861">
      <c r="A37861" s="101"/>
      <c r="B37861" s="90"/>
      <c r="C37861" s="90"/>
    </row>
    <row r="37862">
      <c r="A37862" s="101"/>
      <c r="B37862" s="90"/>
      <c r="C37862" s="90"/>
    </row>
    <row r="37863">
      <c r="A37863" s="101"/>
      <c r="B37863" s="90"/>
      <c r="C37863" s="90"/>
    </row>
    <row r="37864">
      <c r="A37864" s="101"/>
      <c r="B37864" s="90"/>
      <c r="C37864" s="90"/>
    </row>
    <row r="37865">
      <c r="A37865" s="101"/>
      <c r="B37865" s="90"/>
      <c r="C37865" s="90"/>
    </row>
    <row r="37866">
      <c r="A37866" s="101"/>
      <c r="B37866" s="90"/>
      <c r="C37866" s="90"/>
    </row>
    <row r="37867">
      <c r="A37867" s="101"/>
      <c r="B37867" s="90"/>
      <c r="C37867" s="90"/>
    </row>
    <row r="37868">
      <c r="A37868" s="101"/>
      <c r="B37868" s="90"/>
      <c r="C37868" s="90"/>
    </row>
    <row r="37869">
      <c r="A37869" s="101"/>
      <c r="B37869" s="90"/>
      <c r="C37869" s="90"/>
    </row>
    <row r="37870">
      <c r="A37870" s="101"/>
      <c r="B37870" s="90"/>
      <c r="C37870" s="90"/>
    </row>
    <row r="37871">
      <c r="A37871" s="101"/>
      <c r="B37871" s="90"/>
      <c r="C37871" s="90"/>
    </row>
    <row r="37872">
      <c r="A37872" s="101"/>
      <c r="B37872" s="90"/>
      <c r="C37872" s="90"/>
    </row>
    <row r="37873">
      <c r="A37873" s="101"/>
      <c r="B37873" s="90"/>
      <c r="C37873" s="90"/>
    </row>
    <row r="37874">
      <c r="A37874" s="101"/>
      <c r="B37874" s="90"/>
      <c r="C37874" s="90"/>
    </row>
    <row r="37875">
      <c r="A37875" s="101"/>
      <c r="B37875" s="90"/>
      <c r="C37875" s="90"/>
    </row>
    <row r="37876">
      <c r="A37876" s="101"/>
      <c r="B37876" s="90"/>
      <c r="C37876" s="90"/>
    </row>
    <row r="37877">
      <c r="A37877" s="101"/>
      <c r="B37877" s="90"/>
      <c r="C37877" s="90"/>
    </row>
    <row r="37878">
      <c r="A37878" s="101"/>
      <c r="B37878" s="90"/>
      <c r="C37878" s="90"/>
    </row>
    <row r="37879">
      <c r="A37879" s="101"/>
      <c r="B37879" s="90"/>
      <c r="C37879" s="90"/>
    </row>
    <row r="37880">
      <c r="A37880" s="101"/>
      <c r="B37880" s="90"/>
      <c r="C37880" s="90"/>
    </row>
    <row r="37881">
      <c r="A37881" s="101"/>
      <c r="B37881" s="90"/>
      <c r="C37881" s="90"/>
    </row>
    <row r="37882">
      <c r="A37882" s="101"/>
      <c r="B37882" s="90"/>
      <c r="C37882" s="90"/>
    </row>
    <row r="37883">
      <c r="A37883" s="101"/>
      <c r="B37883" s="90"/>
      <c r="C37883" s="90"/>
    </row>
    <row r="37884">
      <c r="A37884" s="101"/>
      <c r="B37884" s="90"/>
      <c r="C37884" s="90"/>
    </row>
    <row r="37885">
      <c r="A37885" s="101"/>
      <c r="B37885" s="90"/>
      <c r="C37885" s="90"/>
    </row>
    <row r="37886">
      <c r="A37886" s="101"/>
      <c r="B37886" s="90"/>
      <c r="C37886" s="90"/>
    </row>
    <row r="37887">
      <c r="A37887" s="101"/>
      <c r="B37887" s="90"/>
      <c r="C37887" s="90"/>
    </row>
    <row r="37888">
      <c r="A37888" s="101"/>
      <c r="B37888" s="90"/>
      <c r="C37888" s="90"/>
    </row>
    <row r="37889">
      <c r="A37889" s="101"/>
      <c r="B37889" s="90"/>
      <c r="C37889" s="90"/>
    </row>
    <row r="37890">
      <c r="A37890" s="101"/>
      <c r="B37890" s="90"/>
      <c r="C37890" s="90"/>
    </row>
    <row r="37891">
      <c r="A37891" s="101"/>
      <c r="B37891" s="90"/>
      <c r="C37891" s="90"/>
    </row>
    <row r="37892">
      <c r="A37892" s="101"/>
      <c r="B37892" s="90"/>
      <c r="C37892" s="90"/>
    </row>
    <row r="37893">
      <c r="A37893" s="101"/>
      <c r="B37893" s="90"/>
      <c r="C37893" s="90"/>
    </row>
    <row r="37894">
      <c r="A37894" s="101"/>
      <c r="B37894" s="90"/>
      <c r="C37894" s="90"/>
    </row>
    <row r="37895">
      <c r="A37895" s="101"/>
      <c r="B37895" s="90"/>
      <c r="C37895" s="90"/>
    </row>
    <row r="37896">
      <c r="A37896" s="101"/>
      <c r="B37896" s="90"/>
      <c r="C37896" s="90"/>
    </row>
    <row r="37897">
      <c r="A37897" s="101"/>
      <c r="B37897" s="90"/>
      <c r="C37897" s="90"/>
    </row>
    <row r="37898">
      <c r="A37898" s="101"/>
      <c r="B37898" s="90"/>
      <c r="C37898" s="90"/>
    </row>
    <row r="37899">
      <c r="A37899" s="101"/>
      <c r="B37899" s="90"/>
      <c r="C37899" s="90"/>
    </row>
    <row r="37900">
      <c r="A37900" s="101"/>
      <c r="B37900" s="90"/>
      <c r="C37900" s="90"/>
    </row>
    <row r="37901">
      <c r="A37901" s="101"/>
      <c r="B37901" s="90"/>
      <c r="C37901" s="90"/>
    </row>
    <row r="37902">
      <c r="A37902" s="101"/>
      <c r="B37902" s="90"/>
      <c r="C37902" s="90"/>
    </row>
    <row r="37903">
      <c r="A37903" s="101"/>
      <c r="B37903" s="90"/>
      <c r="C37903" s="90"/>
    </row>
    <row r="37904">
      <c r="A37904" s="101"/>
      <c r="B37904" s="90"/>
      <c r="C37904" s="90"/>
    </row>
    <row r="37905">
      <c r="A37905" s="101"/>
      <c r="B37905" s="90"/>
      <c r="C37905" s="90"/>
    </row>
    <row r="37906">
      <c r="A37906" s="101"/>
      <c r="B37906" s="90"/>
      <c r="C37906" s="90"/>
    </row>
    <row r="37907">
      <c r="A37907" s="101"/>
      <c r="B37907" s="90"/>
      <c r="C37907" s="90"/>
    </row>
    <row r="37908">
      <c r="A37908" s="101"/>
      <c r="B37908" s="90"/>
      <c r="C37908" s="90"/>
    </row>
    <row r="37909">
      <c r="A37909" s="101"/>
      <c r="B37909" s="90"/>
      <c r="C37909" s="90"/>
    </row>
    <row r="37910">
      <c r="A37910" s="101"/>
      <c r="B37910" s="90"/>
      <c r="C37910" s="90"/>
    </row>
    <row r="37911">
      <c r="A37911" s="101"/>
      <c r="B37911" s="90"/>
      <c r="C37911" s="90"/>
    </row>
    <row r="37912">
      <c r="A37912" s="101"/>
      <c r="B37912" s="90"/>
      <c r="C37912" s="90"/>
    </row>
    <row r="37913">
      <c r="A37913" s="101"/>
      <c r="B37913" s="90"/>
      <c r="C37913" s="90"/>
    </row>
    <row r="37914">
      <c r="A37914" s="101"/>
      <c r="B37914" s="90"/>
      <c r="C37914" s="90"/>
    </row>
    <row r="37915">
      <c r="A37915" s="101"/>
      <c r="B37915" s="90"/>
      <c r="C37915" s="90"/>
    </row>
    <row r="37916">
      <c r="A37916" s="101"/>
      <c r="B37916" s="90"/>
      <c r="C37916" s="90"/>
    </row>
    <row r="37917">
      <c r="A37917" s="101"/>
      <c r="B37917" s="90"/>
      <c r="C37917" s="90"/>
    </row>
    <row r="37918">
      <c r="A37918" s="101"/>
      <c r="B37918" s="90"/>
      <c r="C37918" s="90"/>
    </row>
    <row r="37919">
      <c r="A37919" s="101"/>
      <c r="B37919" s="90"/>
      <c r="C37919" s="90"/>
    </row>
    <row r="37920">
      <c r="A37920" s="101"/>
      <c r="B37920" s="90"/>
      <c r="C37920" s="90"/>
    </row>
    <row r="37921">
      <c r="A37921" s="101"/>
      <c r="B37921" s="90"/>
      <c r="C37921" s="90"/>
    </row>
    <row r="37922">
      <c r="A37922" s="101"/>
      <c r="B37922" s="90"/>
      <c r="C37922" s="90"/>
    </row>
    <row r="37923">
      <c r="A37923" s="101"/>
      <c r="B37923" s="90"/>
      <c r="C37923" s="90"/>
    </row>
    <row r="37924">
      <c r="A37924" s="101"/>
      <c r="B37924" s="90"/>
      <c r="C37924" s="90"/>
    </row>
    <row r="37925">
      <c r="A37925" s="101"/>
      <c r="B37925" s="90"/>
      <c r="C37925" s="90"/>
    </row>
    <row r="37926">
      <c r="A37926" s="101"/>
      <c r="B37926" s="90"/>
      <c r="C37926" s="90"/>
    </row>
    <row r="37927">
      <c r="A37927" s="101"/>
      <c r="B37927" s="90"/>
      <c r="C37927" s="90"/>
    </row>
    <row r="37928">
      <c r="A37928" s="101"/>
      <c r="B37928" s="90"/>
      <c r="C37928" s="90"/>
    </row>
    <row r="37929">
      <c r="A37929" s="101"/>
      <c r="B37929" s="90"/>
      <c r="C37929" s="90"/>
    </row>
    <row r="37930">
      <c r="A37930" s="101"/>
      <c r="B37930" s="90"/>
      <c r="C37930" s="90"/>
    </row>
    <row r="37931">
      <c r="A37931" s="101"/>
      <c r="B37931" s="90"/>
      <c r="C37931" s="90"/>
    </row>
    <row r="37932">
      <c r="A37932" s="101"/>
      <c r="B37932" s="90"/>
      <c r="C37932" s="90"/>
    </row>
    <row r="37933">
      <c r="A37933" s="101"/>
      <c r="B37933" s="90"/>
      <c r="C37933" s="90"/>
    </row>
    <row r="37934">
      <c r="A37934" s="101"/>
      <c r="B37934" s="90"/>
      <c r="C37934" s="90"/>
    </row>
    <row r="37935">
      <c r="A37935" s="101"/>
      <c r="B37935" s="90"/>
      <c r="C37935" s="90"/>
    </row>
    <row r="37936">
      <c r="A37936" s="101"/>
      <c r="B37936" s="90"/>
      <c r="C37936" s="90"/>
    </row>
    <row r="37937">
      <c r="A37937" s="101"/>
      <c r="B37937" s="90"/>
      <c r="C37937" s="90"/>
    </row>
    <row r="37938">
      <c r="A37938" s="101"/>
      <c r="B37938" s="90"/>
      <c r="C37938" s="90"/>
    </row>
    <row r="37939">
      <c r="A37939" s="101"/>
      <c r="B37939" s="90"/>
      <c r="C37939" s="90"/>
    </row>
    <row r="37940">
      <c r="A37940" s="101"/>
      <c r="B37940" s="90"/>
      <c r="C37940" s="90"/>
    </row>
    <row r="37941">
      <c r="A37941" s="101"/>
      <c r="B37941" s="90"/>
      <c r="C37941" s="90"/>
    </row>
    <row r="37942">
      <c r="A37942" s="101"/>
      <c r="B37942" s="90"/>
      <c r="C37942" s="90"/>
    </row>
    <row r="37943">
      <c r="A37943" s="101"/>
      <c r="B37943" s="90"/>
      <c r="C37943" s="90"/>
    </row>
    <row r="37944">
      <c r="A37944" s="101"/>
      <c r="B37944" s="90"/>
      <c r="C37944" s="90"/>
    </row>
    <row r="37945">
      <c r="A37945" s="101"/>
      <c r="B37945" s="90"/>
      <c r="C37945" s="90"/>
    </row>
    <row r="37946">
      <c r="A37946" s="101"/>
      <c r="B37946" s="90"/>
      <c r="C37946" s="90"/>
    </row>
    <row r="37947">
      <c r="A37947" s="101"/>
      <c r="B37947" s="90"/>
      <c r="C37947" s="90"/>
    </row>
    <row r="37948">
      <c r="A37948" s="101"/>
      <c r="B37948" s="90"/>
      <c r="C37948" s="90"/>
    </row>
    <row r="37949">
      <c r="A37949" s="101"/>
      <c r="B37949" s="90"/>
      <c r="C37949" s="90"/>
    </row>
    <row r="37950">
      <c r="A37950" s="101"/>
      <c r="B37950" s="90"/>
      <c r="C37950" s="90"/>
    </row>
    <row r="37951">
      <c r="A37951" s="101"/>
      <c r="B37951" s="90"/>
      <c r="C37951" s="90"/>
    </row>
    <row r="37952">
      <c r="A37952" s="101"/>
      <c r="B37952" s="90"/>
      <c r="C37952" s="90"/>
    </row>
    <row r="37953">
      <c r="A37953" s="101"/>
      <c r="B37953" s="90"/>
      <c r="C37953" s="90"/>
    </row>
    <row r="37954">
      <c r="A37954" s="101"/>
      <c r="B37954" s="90"/>
      <c r="C37954" s="90"/>
    </row>
    <row r="37955">
      <c r="A37955" s="101"/>
      <c r="B37955" s="90"/>
      <c r="C37955" s="90"/>
    </row>
    <row r="37956">
      <c r="A37956" s="101"/>
      <c r="B37956" s="90"/>
      <c r="C37956" s="90"/>
    </row>
    <row r="37957">
      <c r="A37957" s="101"/>
      <c r="B37957" s="90"/>
      <c r="C37957" s="90"/>
    </row>
    <row r="37958">
      <c r="A37958" s="101"/>
      <c r="B37958" s="90"/>
      <c r="C37958" s="90"/>
    </row>
    <row r="37959">
      <c r="A37959" s="101"/>
      <c r="B37959" s="90"/>
      <c r="C37959" s="90"/>
    </row>
    <row r="37960">
      <c r="A37960" s="101"/>
      <c r="B37960" s="90"/>
      <c r="C37960" s="90"/>
    </row>
    <row r="37961">
      <c r="A37961" s="101"/>
      <c r="B37961" s="90"/>
      <c r="C37961" s="90"/>
    </row>
    <row r="37962">
      <c r="A37962" s="101"/>
      <c r="B37962" s="90"/>
      <c r="C37962" s="90"/>
    </row>
    <row r="37963">
      <c r="A37963" s="101"/>
      <c r="B37963" s="90"/>
      <c r="C37963" s="90"/>
    </row>
    <row r="37964">
      <c r="A37964" s="101"/>
      <c r="B37964" s="90"/>
      <c r="C37964" s="90"/>
    </row>
    <row r="37965">
      <c r="A37965" s="101"/>
      <c r="B37965" s="90"/>
      <c r="C37965" s="90"/>
    </row>
    <row r="37966">
      <c r="A37966" s="101"/>
      <c r="B37966" s="90"/>
      <c r="C37966" s="90"/>
    </row>
    <row r="37967">
      <c r="A37967" s="101"/>
      <c r="B37967" s="90"/>
      <c r="C37967" s="90"/>
    </row>
    <row r="37968">
      <c r="A37968" s="101"/>
      <c r="B37968" s="90"/>
      <c r="C37968" s="90"/>
    </row>
    <row r="37969">
      <c r="A37969" s="101"/>
      <c r="B37969" s="90"/>
      <c r="C37969" s="90"/>
    </row>
    <row r="37970">
      <c r="A37970" s="101"/>
      <c r="B37970" s="90"/>
      <c r="C37970" s="90"/>
    </row>
    <row r="37971">
      <c r="A37971" s="101"/>
      <c r="B37971" s="90"/>
      <c r="C37971" s="90"/>
    </row>
    <row r="37972">
      <c r="A37972" s="101"/>
      <c r="B37972" s="90"/>
      <c r="C37972" s="90"/>
    </row>
    <row r="37973">
      <c r="A37973" s="101"/>
      <c r="B37973" s="90"/>
      <c r="C37973" s="90"/>
    </row>
    <row r="37974">
      <c r="A37974" s="101"/>
      <c r="B37974" s="90"/>
      <c r="C37974" s="90"/>
    </row>
    <row r="37975">
      <c r="A37975" s="101"/>
      <c r="B37975" s="90"/>
      <c r="C37975" s="90"/>
    </row>
    <row r="37976">
      <c r="A37976" s="101"/>
      <c r="B37976" s="90"/>
      <c r="C37976" s="90"/>
    </row>
    <row r="37977">
      <c r="A37977" s="101"/>
      <c r="B37977" s="90"/>
      <c r="C37977" s="90"/>
    </row>
    <row r="37978">
      <c r="A37978" s="101"/>
      <c r="B37978" s="90"/>
      <c r="C37978" s="90"/>
    </row>
    <row r="37979">
      <c r="A37979" s="101"/>
      <c r="B37979" s="90"/>
      <c r="C37979" s="90"/>
    </row>
    <row r="37980">
      <c r="A37980" s="101"/>
      <c r="B37980" s="90"/>
      <c r="C37980" s="90"/>
    </row>
    <row r="37981">
      <c r="A37981" s="101"/>
      <c r="B37981" s="90"/>
      <c r="C37981" s="90"/>
    </row>
    <row r="37982">
      <c r="A37982" s="101"/>
      <c r="B37982" s="90"/>
      <c r="C37982" s="90"/>
    </row>
    <row r="37983">
      <c r="A37983" s="101"/>
      <c r="B37983" s="90"/>
      <c r="C37983" s="90"/>
    </row>
    <row r="37984">
      <c r="A37984" s="101"/>
      <c r="B37984" s="90"/>
      <c r="C37984" s="90"/>
    </row>
    <row r="37985">
      <c r="A37985" s="101"/>
      <c r="B37985" s="90"/>
      <c r="C37985" s="90"/>
    </row>
    <row r="37986">
      <c r="A37986" s="101"/>
      <c r="B37986" s="90"/>
      <c r="C37986" s="90"/>
    </row>
    <row r="37987">
      <c r="A37987" s="101"/>
      <c r="B37987" s="90"/>
      <c r="C37987" s="90"/>
    </row>
    <row r="37988">
      <c r="A37988" s="101"/>
      <c r="B37988" s="90"/>
      <c r="C37988" s="90"/>
    </row>
    <row r="37989">
      <c r="A37989" s="101"/>
      <c r="B37989" s="90"/>
      <c r="C37989" s="90"/>
    </row>
    <row r="37990">
      <c r="A37990" s="101"/>
      <c r="B37990" s="90"/>
      <c r="C37990" s="90"/>
    </row>
    <row r="37991">
      <c r="A37991" s="101"/>
      <c r="B37991" s="90"/>
      <c r="C37991" s="90"/>
    </row>
    <row r="37992">
      <c r="A37992" s="101"/>
      <c r="B37992" s="90"/>
      <c r="C37992" s="90"/>
    </row>
    <row r="37993">
      <c r="A37993" s="101"/>
      <c r="B37993" s="90"/>
      <c r="C37993" s="90"/>
    </row>
    <row r="37994">
      <c r="A37994" s="101"/>
      <c r="B37994" s="90"/>
      <c r="C37994" s="90"/>
    </row>
    <row r="37995">
      <c r="A37995" s="101"/>
      <c r="B37995" s="90"/>
      <c r="C37995" s="90"/>
    </row>
    <row r="37996">
      <c r="A37996" s="101"/>
      <c r="B37996" s="90"/>
      <c r="C37996" s="90"/>
    </row>
    <row r="37997">
      <c r="A37997" s="101"/>
      <c r="B37997" s="90"/>
      <c r="C37997" s="90"/>
    </row>
    <row r="37998">
      <c r="A37998" s="101"/>
      <c r="B37998" s="90"/>
      <c r="C37998" s="90"/>
    </row>
    <row r="37999">
      <c r="A37999" s="101"/>
      <c r="B37999" s="90"/>
      <c r="C37999" s="90"/>
    </row>
    <row r="38000">
      <c r="A38000" s="101"/>
      <c r="B38000" s="90"/>
      <c r="C38000" s="90"/>
    </row>
    <row r="38001">
      <c r="A38001" s="101"/>
      <c r="B38001" s="90"/>
      <c r="C38001" s="90"/>
    </row>
    <row r="38002">
      <c r="A38002" s="101"/>
      <c r="B38002" s="90"/>
      <c r="C38002" s="90"/>
    </row>
    <row r="38003">
      <c r="A38003" s="101"/>
      <c r="B38003" s="90"/>
      <c r="C38003" s="90"/>
    </row>
    <row r="38004">
      <c r="A38004" s="101"/>
      <c r="B38004" s="90"/>
      <c r="C38004" s="90"/>
    </row>
    <row r="38005">
      <c r="A38005" s="101"/>
      <c r="B38005" s="90"/>
      <c r="C38005" s="90"/>
    </row>
    <row r="38006">
      <c r="A38006" s="101"/>
      <c r="B38006" s="90"/>
      <c r="C38006" s="90"/>
    </row>
    <row r="38007">
      <c r="A38007" s="101"/>
      <c r="B38007" s="90"/>
      <c r="C38007" s="90"/>
    </row>
    <row r="38008">
      <c r="A38008" s="101"/>
      <c r="B38008" s="90"/>
      <c r="C38008" s="90"/>
    </row>
    <row r="38009">
      <c r="A38009" s="101"/>
      <c r="B38009" s="90"/>
      <c r="C38009" s="90"/>
    </row>
    <row r="38010">
      <c r="A38010" s="101"/>
      <c r="B38010" s="90"/>
      <c r="C38010" s="90"/>
    </row>
    <row r="38011">
      <c r="A38011" s="101"/>
      <c r="B38011" s="90"/>
      <c r="C38011" s="90"/>
    </row>
    <row r="38012">
      <c r="A38012" s="101"/>
      <c r="B38012" s="90"/>
      <c r="C38012" s="90"/>
    </row>
    <row r="38013">
      <c r="A38013" s="101"/>
      <c r="B38013" s="90"/>
      <c r="C38013" s="90"/>
    </row>
    <row r="38014">
      <c r="A38014" s="101"/>
      <c r="B38014" s="90"/>
      <c r="C38014" s="90"/>
    </row>
    <row r="38015">
      <c r="A38015" s="101"/>
      <c r="B38015" s="90"/>
      <c r="C38015" s="90"/>
    </row>
    <row r="38016">
      <c r="A38016" s="101"/>
      <c r="B38016" s="90"/>
      <c r="C38016" s="90"/>
    </row>
    <row r="38017">
      <c r="A38017" s="101"/>
      <c r="B38017" s="90"/>
      <c r="C38017" s="90"/>
    </row>
    <row r="38018">
      <c r="A38018" s="101"/>
      <c r="B38018" s="90"/>
      <c r="C38018" s="90"/>
    </row>
    <row r="38019">
      <c r="A38019" s="101"/>
      <c r="B38019" s="90"/>
      <c r="C38019" s="90"/>
    </row>
    <row r="38020">
      <c r="A38020" s="101"/>
      <c r="B38020" s="90"/>
      <c r="C38020" s="90"/>
    </row>
    <row r="38021">
      <c r="A38021" s="101"/>
      <c r="B38021" s="90"/>
      <c r="C38021" s="90"/>
    </row>
    <row r="38022">
      <c r="A38022" s="101"/>
      <c r="B38022" s="90"/>
      <c r="C38022" s="90"/>
    </row>
    <row r="38023">
      <c r="A38023" s="101"/>
      <c r="B38023" s="90"/>
      <c r="C38023" s="90"/>
    </row>
    <row r="38024">
      <c r="A38024" s="101"/>
      <c r="B38024" s="90"/>
      <c r="C38024" s="90"/>
    </row>
    <row r="38025">
      <c r="A38025" s="101"/>
      <c r="B38025" s="90"/>
      <c r="C38025" s="90"/>
    </row>
    <row r="38026">
      <c r="A38026" s="101"/>
      <c r="B38026" s="90"/>
      <c r="C38026" s="90"/>
    </row>
    <row r="38027">
      <c r="A38027" s="101"/>
      <c r="B38027" s="90"/>
      <c r="C38027" s="90"/>
    </row>
    <row r="38028">
      <c r="A38028" s="101"/>
      <c r="B38028" s="90"/>
      <c r="C38028" s="90"/>
    </row>
    <row r="38029">
      <c r="A38029" s="101"/>
      <c r="B38029" s="90"/>
      <c r="C38029" s="90"/>
    </row>
    <row r="38030">
      <c r="A38030" s="101"/>
      <c r="B38030" s="90"/>
      <c r="C38030" s="90"/>
    </row>
    <row r="38031">
      <c r="A38031" s="101"/>
      <c r="B38031" s="90"/>
      <c r="C38031" s="90"/>
    </row>
    <row r="38032">
      <c r="A38032" s="101"/>
      <c r="B38032" s="90"/>
      <c r="C38032" s="90"/>
    </row>
    <row r="38033">
      <c r="A38033" s="101"/>
      <c r="B38033" s="90"/>
      <c r="C38033" s="90"/>
    </row>
    <row r="38034">
      <c r="A38034" s="101"/>
      <c r="B38034" s="90"/>
      <c r="C38034" s="90"/>
    </row>
    <row r="38035">
      <c r="A38035" s="101"/>
      <c r="B38035" s="90"/>
      <c r="C38035" s="90"/>
    </row>
    <row r="38036">
      <c r="A38036" s="101"/>
      <c r="B38036" s="90"/>
      <c r="C38036" s="90"/>
    </row>
    <row r="38037">
      <c r="A38037" s="101"/>
      <c r="B38037" s="90"/>
      <c r="C38037" s="90"/>
    </row>
    <row r="38038">
      <c r="A38038" s="101"/>
      <c r="B38038" s="90"/>
      <c r="C38038" s="90"/>
    </row>
    <row r="38039">
      <c r="A38039" s="101"/>
      <c r="B38039" s="90"/>
      <c r="C38039" s="90"/>
    </row>
    <row r="38040">
      <c r="A38040" s="101"/>
      <c r="B38040" s="90"/>
      <c r="C38040" s="90"/>
    </row>
    <row r="38041">
      <c r="A38041" s="101"/>
      <c r="B38041" s="90"/>
      <c r="C38041" s="90"/>
    </row>
    <row r="38042">
      <c r="A38042" s="101"/>
      <c r="B38042" s="90"/>
      <c r="C38042" s="90"/>
    </row>
    <row r="38043">
      <c r="A38043" s="101"/>
      <c r="B38043" s="90"/>
      <c r="C38043" s="90"/>
    </row>
    <row r="38044">
      <c r="A38044" s="101"/>
      <c r="B38044" s="90"/>
      <c r="C38044" s="90"/>
    </row>
    <row r="38045">
      <c r="A38045" s="101"/>
      <c r="B38045" s="90"/>
      <c r="C38045" s="90"/>
    </row>
    <row r="38046">
      <c r="A38046" s="101"/>
      <c r="B38046" s="90"/>
      <c r="C38046" s="90"/>
    </row>
    <row r="38047">
      <c r="A38047" s="101"/>
      <c r="B38047" s="90"/>
      <c r="C38047" s="90"/>
    </row>
    <row r="38048">
      <c r="A38048" s="101"/>
      <c r="B38048" s="90"/>
      <c r="C38048" s="90"/>
    </row>
    <row r="38049">
      <c r="A38049" s="101"/>
      <c r="B38049" s="90"/>
      <c r="C38049" s="90"/>
    </row>
    <row r="38050">
      <c r="A38050" s="101"/>
      <c r="B38050" s="90"/>
      <c r="C38050" s="90"/>
    </row>
    <row r="38051">
      <c r="A38051" s="101"/>
      <c r="B38051" s="90"/>
      <c r="C38051" s="90"/>
    </row>
    <row r="38052">
      <c r="A38052" s="101"/>
      <c r="B38052" s="90"/>
      <c r="C38052" s="90"/>
    </row>
    <row r="38053">
      <c r="A38053" s="101"/>
      <c r="B38053" s="90"/>
      <c r="C38053" s="90"/>
    </row>
    <row r="38054">
      <c r="A38054" s="101"/>
      <c r="B38054" s="90"/>
      <c r="C38054" s="90"/>
    </row>
    <row r="38055">
      <c r="A38055" s="101"/>
      <c r="B38055" s="90"/>
      <c r="C38055" s="90"/>
    </row>
    <row r="38056">
      <c r="A38056" s="101"/>
      <c r="B38056" s="90"/>
      <c r="C38056" s="90"/>
    </row>
    <row r="38057">
      <c r="A38057" s="101"/>
      <c r="B38057" s="90"/>
      <c r="C38057" s="90"/>
    </row>
    <row r="38058">
      <c r="A38058" s="101"/>
      <c r="B38058" s="90"/>
      <c r="C38058" s="90"/>
    </row>
    <row r="38059">
      <c r="A38059" s="101"/>
      <c r="B38059" s="90"/>
      <c r="C38059" s="90"/>
    </row>
    <row r="38060">
      <c r="A38060" s="101"/>
      <c r="B38060" s="90"/>
      <c r="C38060" s="90"/>
    </row>
    <row r="38061">
      <c r="A38061" s="101"/>
      <c r="B38061" s="90"/>
      <c r="C38061" s="90"/>
    </row>
    <row r="38062">
      <c r="A38062" s="101"/>
      <c r="B38062" s="90"/>
      <c r="C38062" s="90"/>
    </row>
    <row r="38063">
      <c r="A38063" s="101"/>
      <c r="B38063" s="90"/>
      <c r="C38063" s="90"/>
    </row>
    <row r="38064">
      <c r="A38064" s="101"/>
      <c r="B38064" s="90"/>
      <c r="C38064" s="90"/>
    </row>
    <row r="38065">
      <c r="A38065" s="101"/>
      <c r="B38065" s="90"/>
      <c r="C38065" s="90"/>
    </row>
    <row r="38066">
      <c r="A38066" s="101"/>
      <c r="B38066" s="90"/>
      <c r="C38066" s="90"/>
    </row>
    <row r="38067">
      <c r="A38067" s="101"/>
      <c r="B38067" s="90"/>
      <c r="C38067" s="90"/>
    </row>
    <row r="38068">
      <c r="A38068" s="101"/>
      <c r="B38068" s="90"/>
      <c r="C38068" s="90"/>
    </row>
    <row r="38069">
      <c r="A38069" s="101"/>
      <c r="B38069" s="90"/>
      <c r="C38069" s="90"/>
    </row>
    <row r="38070">
      <c r="A38070" s="101"/>
      <c r="B38070" s="90"/>
      <c r="C38070" s="90"/>
    </row>
    <row r="38071">
      <c r="A38071" s="101"/>
      <c r="B38071" s="90"/>
      <c r="C38071" s="90"/>
    </row>
    <row r="38072">
      <c r="A38072" s="101"/>
      <c r="B38072" s="90"/>
      <c r="C38072" s="90"/>
    </row>
    <row r="38073">
      <c r="A38073" s="101"/>
      <c r="B38073" s="90"/>
      <c r="C38073" s="90"/>
    </row>
    <row r="38074">
      <c r="A38074" s="101"/>
      <c r="B38074" s="90"/>
      <c r="C38074" s="90"/>
    </row>
    <row r="38075">
      <c r="A38075" s="101"/>
      <c r="B38075" s="90"/>
      <c r="C38075" s="90"/>
    </row>
    <row r="38076">
      <c r="A38076" s="101"/>
      <c r="B38076" s="90"/>
      <c r="C38076" s="90"/>
    </row>
    <row r="38077">
      <c r="A38077" s="101"/>
      <c r="B38077" s="90"/>
      <c r="C38077" s="90"/>
    </row>
    <row r="38078">
      <c r="A38078" s="101"/>
      <c r="B38078" s="90"/>
      <c r="C38078" s="90"/>
    </row>
    <row r="38079">
      <c r="A38079" s="101"/>
      <c r="B38079" s="90"/>
      <c r="C38079" s="90"/>
    </row>
    <row r="38080">
      <c r="A38080" s="101"/>
      <c r="B38080" s="90"/>
      <c r="C38080" s="90"/>
    </row>
    <row r="38081">
      <c r="A38081" s="101"/>
      <c r="B38081" s="90"/>
      <c r="C38081" s="90"/>
    </row>
    <row r="38082">
      <c r="A38082" s="101"/>
      <c r="B38082" s="90"/>
      <c r="C38082" s="90"/>
    </row>
    <row r="38083">
      <c r="A38083" s="101"/>
      <c r="B38083" s="90"/>
      <c r="C38083" s="90"/>
    </row>
    <row r="38084">
      <c r="A38084" s="101"/>
      <c r="B38084" s="90"/>
      <c r="C38084" s="90"/>
    </row>
    <row r="38085">
      <c r="A38085" s="101"/>
      <c r="B38085" s="90"/>
      <c r="C38085" s="90"/>
    </row>
    <row r="38086">
      <c r="A38086" s="101"/>
      <c r="B38086" s="90"/>
      <c r="C38086" s="90"/>
    </row>
    <row r="38087">
      <c r="A38087" s="101"/>
      <c r="B38087" s="90"/>
      <c r="C38087" s="90"/>
    </row>
    <row r="38088">
      <c r="A38088" s="101"/>
      <c r="B38088" s="90"/>
      <c r="C38088" s="90"/>
    </row>
    <row r="38089">
      <c r="A38089" s="101"/>
      <c r="B38089" s="90"/>
      <c r="C38089" s="90"/>
    </row>
    <row r="38090">
      <c r="A38090" s="101"/>
      <c r="B38090" s="90"/>
      <c r="C38090" s="90"/>
    </row>
    <row r="38091">
      <c r="A38091" s="101"/>
      <c r="B38091" s="90"/>
      <c r="C38091" s="90"/>
    </row>
    <row r="38092">
      <c r="A38092" s="101"/>
      <c r="B38092" s="90"/>
      <c r="C38092" s="90"/>
    </row>
    <row r="38093">
      <c r="A38093" s="101"/>
      <c r="B38093" s="90"/>
      <c r="C38093" s="90"/>
    </row>
    <row r="38094">
      <c r="A38094" s="101"/>
      <c r="B38094" s="90"/>
      <c r="C38094" s="90"/>
    </row>
    <row r="38095">
      <c r="A38095" s="101"/>
      <c r="B38095" s="90"/>
      <c r="C38095" s="90"/>
    </row>
    <row r="38096">
      <c r="A38096" s="101"/>
      <c r="B38096" s="90"/>
      <c r="C38096" s="90"/>
    </row>
    <row r="38097">
      <c r="A38097" s="101"/>
      <c r="B38097" s="90"/>
      <c r="C38097" s="90"/>
    </row>
    <row r="38098">
      <c r="A38098" s="101"/>
      <c r="B38098" s="90"/>
      <c r="C38098" s="90"/>
    </row>
    <row r="38099">
      <c r="A38099" s="101"/>
      <c r="B38099" s="90"/>
      <c r="C38099" s="90"/>
    </row>
    <row r="38100">
      <c r="A38100" s="101"/>
      <c r="B38100" s="90"/>
      <c r="C38100" s="90"/>
    </row>
    <row r="38101">
      <c r="A38101" s="101"/>
      <c r="B38101" s="90"/>
      <c r="C38101" s="90"/>
    </row>
    <row r="38102">
      <c r="A38102" s="101"/>
      <c r="B38102" s="90"/>
      <c r="C38102" s="90"/>
    </row>
    <row r="38103">
      <c r="A38103" s="101"/>
      <c r="B38103" s="90"/>
      <c r="C38103" s="90"/>
    </row>
    <row r="38104">
      <c r="A38104" s="101"/>
      <c r="B38104" s="90"/>
      <c r="C38104" s="90"/>
    </row>
    <row r="38105">
      <c r="A38105" s="101"/>
      <c r="B38105" s="90"/>
      <c r="C38105" s="90"/>
    </row>
    <row r="38106">
      <c r="A38106" s="101"/>
      <c r="B38106" s="90"/>
      <c r="C38106" s="90"/>
    </row>
    <row r="38107">
      <c r="A38107" s="101"/>
      <c r="B38107" s="90"/>
      <c r="C38107" s="90"/>
    </row>
    <row r="38108">
      <c r="A38108" s="101"/>
      <c r="B38108" s="90"/>
      <c r="C38108" s="90"/>
    </row>
    <row r="38109">
      <c r="A38109" s="101"/>
      <c r="B38109" s="90"/>
      <c r="C38109" s="90"/>
    </row>
    <row r="38110">
      <c r="A38110" s="101"/>
      <c r="B38110" s="90"/>
      <c r="C38110" s="90"/>
    </row>
    <row r="38111">
      <c r="A38111" s="101"/>
      <c r="B38111" s="90"/>
      <c r="C38111" s="90"/>
    </row>
    <row r="38112">
      <c r="A38112" s="101"/>
      <c r="B38112" s="90"/>
      <c r="C38112" s="90"/>
    </row>
    <row r="38113">
      <c r="A38113" s="101"/>
      <c r="B38113" s="90"/>
      <c r="C38113" s="90"/>
    </row>
    <row r="38114">
      <c r="A38114" s="101"/>
      <c r="B38114" s="90"/>
      <c r="C38114" s="90"/>
    </row>
    <row r="38115">
      <c r="A38115" s="101"/>
      <c r="B38115" s="90"/>
      <c r="C38115" s="90"/>
    </row>
    <row r="38116">
      <c r="A38116" s="101"/>
      <c r="B38116" s="90"/>
      <c r="C38116" s="90"/>
    </row>
    <row r="38117">
      <c r="A38117" s="101"/>
      <c r="B38117" s="90"/>
      <c r="C38117" s="90"/>
    </row>
    <row r="38118">
      <c r="A38118" s="101"/>
      <c r="B38118" s="90"/>
      <c r="C38118" s="90"/>
    </row>
    <row r="38119">
      <c r="A38119" s="101"/>
      <c r="B38119" s="90"/>
      <c r="C38119" s="90"/>
    </row>
    <row r="38120">
      <c r="A38120" s="101"/>
      <c r="B38120" s="90"/>
      <c r="C38120" s="90"/>
    </row>
    <row r="38121">
      <c r="A38121" s="101"/>
      <c r="B38121" s="90"/>
      <c r="C38121" s="90"/>
    </row>
    <row r="38122">
      <c r="A38122" s="101"/>
      <c r="B38122" s="90"/>
      <c r="C38122" s="90"/>
    </row>
    <row r="38123">
      <c r="A38123" s="101"/>
      <c r="B38123" s="90"/>
      <c r="C38123" s="90"/>
    </row>
    <row r="38124">
      <c r="A38124" s="101"/>
      <c r="B38124" s="90"/>
      <c r="C38124" s="90"/>
    </row>
    <row r="38125">
      <c r="A38125" s="101"/>
      <c r="B38125" s="90"/>
      <c r="C38125" s="90"/>
    </row>
    <row r="38126">
      <c r="A38126" s="101"/>
      <c r="B38126" s="90"/>
      <c r="C38126" s="90"/>
    </row>
    <row r="38127">
      <c r="A38127" s="101"/>
      <c r="B38127" s="90"/>
      <c r="C38127" s="90"/>
    </row>
    <row r="38128">
      <c r="A38128" s="101"/>
      <c r="B38128" s="90"/>
      <c r="C38128" s="90"/>
    </row>
    <row r="38129">
      <c r="A38129" s="101"/>
      <c r="B38129" s="90"/>
      <c r="C38129" s="90"/>
    </row>
    <row r="38130">
      <c r="A38130" s="101"/>
      <c r="B38130" s="90"/>
      <c r="C38130" s="90"/>
    </row>
    <row r="38131">
      <c r="A38131" s="101"/>
      <c r="B38131" s="90"/>
      <c r="C38131" s="90"/>
    </row>
    <row r="38132">
      <c r="A38132" s="101"/>
      <c r="B38132" s="90"/>
      <c r="C38132" s="90"/>
    </row>
    <row r="38133">
      <c r="A38133" s="101"/>
      <c r="B38133" s="90"/>
      <c r="C38133" s="90"/>
    </row>
    <row r="38134">
      <c r="A38134" s="101"/>
      <c r="B38134" s="90"/>
      <c r="C38134" s="90"/>
    </row>
    <row r="38135">
      <c r="A38135" s="101"/>
      <c r="B38135" s="90"/>
      <c r="C38135" s="90"/>
    </row>
    <row r="38136">
      <c r="A38136" s="101"/>
      <c r="B38136" s="90"/>
      <c r="C38136" s="90"/>
    </row>
    <row r="38137">
      <c r="A38137" s="101"/>
      <c r="B38137" s="90"/>
      <c r="C38137" s="90"/>
    </row>
    <row r="38138">
      <c r="A38138" s="101"/>
      <c r="B38138" s="90"/>
      <c r="C38138" s="90"/>
    </row>
    <row r="38139">
      <c r="A38139" s="101"/>
      <c r="B38139" s="90"/>
      <c r="C38139" s="90"/>
    </row>
    <row r="38140">
      <c r="A38140" s="101"/>
      <c r="B38140" s="90"/>
      <c r="C38140" s="90"/>
    </row>
    <row r="38141">
      <c r="A38141" s="101"/>
      <c r="B38141" s="90"/>
      <c r="C38141" s="90"/>
    </row>
    <row r="38142">
      <c r="A38142" s="101"/>
      <c r="B38142" s="90"/>
      <c r="C38142" s="90"/>
    </row>
    <row r="38143">
      <c r="A38143" s="101"/>
      <c r="B38143" s="90"/>
      <c r="C38143" s="90"/>
    </row>
    <row r="38144">
      <c r="A38144" s="101"/>
      <c r="B38144" s="90"/>
      <c r="C38144" s="90"/>
    </row>
    <row r="38145">
      <c r="A38145" s="101"/>
      <c r="B38145" s="90"/>
      <c r="C38145" s="90"/>
    </row>
    <row r="38146">
      <c r="A38146" s="101"/>
      <c r="B38146" s="90"/>
      <c r="C38146" s="90"/>
    </row>
    <row r="38147">
      <c r="A38147" s="101"/>
      <c r="B38147" s="90"/>
      <c r="C38147" s="90"/>
    </row>
    <row r="38148">
      <c r="A38148" s="101"/>
      <c r="B38148" s="90"/>
      <c r="C38148" s="90"/>
    </row>
    <row r="38149">
      <c r="A38149" s="101"/>
      <c r="B38149" s="90"/>
      <c r="C38149" s="90"/>
    </row>
    <row r="38150">
      <c r="A38150" s="101"/>
      <c r="B38150" s="90"/>
      <c r="C38150" s="90"/>
    </row>
    <row r="38151">
      <c r="A38151" s="101"/>
      <c r="B38151" s="90"/>
      <c r="C38151" s="90"/>
    </row>
    <row r="38152">
      <c r="A38152" s="101"/>
      <c r="B38152" s="90"/>
      <c r="C38152" s="90"/>
    </row>
    <row r="38153">
      <c r="A38153" s="101"/>
      <c r="B38153" s="90"/>
      <c r="C38153" s="90"/>
    </row>
    <row r="38154">
      <c r="A38154" s="101"/>
      <c r="B38154" s="90"/>
      <c r="C38154" s="90"/>
    </row>
    <row r="38155">
      <c r="A38155" s="101"/>
      <c r="B38155" s="90"/>
      <c r="C38155" s="90"/>
    </row>
    <row r="38156">
      <c r="A38156" s="101"/>
      <c r="B38156" s="90"/>
      <c r="C38156" s="90"/>
    </row>
    <row r="38157">
      <c r="A38157" s="101"/>
      <c r="B38157" s="90"/>
      <c r="C38157" s="90"/>
    </row>
    <row r="38158">
      <c r="A38158" s="101"/>
      <c r="B38158" s="90"/>
      <c r="C38158" s="90"/>
    </row>
    <row r="38159">
      <c r="A38159" s="101"/>
      <c r="B38159" s="90"/>
      <c r="C38159" s="90"/>
    </row>
    <row r="38160">
      <c r="A38160" s="101"/>
      <c r="B38160" s="90"/>
      <c r="C38160" s="90"/>
    </row>
    <row r="38161">
      <c r="A38161" s="101"/>
      <c r="B38161" s="90"/>
      <c r="C38161" s="90"/>
    </row>
    <row r="38162">
      <c r="A38162" s="101"/>
      <c r="B38162" s="90"/>
      <c r="C38162" s="90"/>
    </row>
    <row r="38163">
      <c r="A38163" s="101"/>
      <c r="B38163" s="90"/>
      <c r="C38163" s="90"/>
    </row>
    <row r="38164">
      <c r="A38164" s="101"/>
      <c r="B38164" s="90"/>
      <c r="C38164" s="90"/>
    </row>
    <row r="38165">
      <c r="A38165" s="101"/>
      <c r="B38165" s="90"/>
      <c r="C38165" s="90"/>
    </row>
    <row r="38166">
      <c r="A38166" s="101"/>
      <c r="B38166" s="90"/>
      <c r="C38166" s="90"/>
    </row>
    <row r="38167">
      <c r="A38167" s="101"/>
      <c r="B38167" s="90"/>
      <c r="C38167" s="90"/>
    </row>
    <row r="38168">
      <c r="A38168" s="101"/>
      <c r="B38168" s="90"/>
      <c r="C38168" s="90"/>
    </row>
    <row r="38169">
      <c r="A38169" s="101"/>
      <c r="B38169" s="90"/>
      <c r="C38169" s="90"/>
    </row>
    <row r="38170">
      <c r="A38170" s="101"/>
      <c r="B38170" s="90"/>
      <c r="C38170" s="90"/>
    </row>
    <row r="38171">
      <c r="A38171" s="101"/>
      <c r="B38171" s="90"/>
      <c r="C38171" s="90"/>
    </row>
    <row r="38172">
      <c r="A38172" s="101"/>
      <c r="B38172" s="90"/>
      <c r="C38172" s="90"/>
    </row>
    <row r="38173">
      <c r="A38173" s="101"/>
      <c r="B38173" s="90"/>
      <c r="C38173" s="90"/>
    </row>
    <row r="38174">
      <c r="A38174" s="101"/>
      <c r="B38174" s="90"/>
      <c r="C38174" s="90"/>
    </row>
    <row r="38175">
      <c r="A38175" s="101"/>
      <c r="B38175" s="90"/>
      <c r="C38175" s="90"/>
    </row>
    <row r="38176">
      <c r="A38176" s="101"/>
      <c r="B38176" s="90"/>
      <c r="C38176" s="90"/>
    </row>
    <row r="38177">
      <c r="A38177" s="101"/>
      <c r="B38177" s="90"/>
      <c r="C38177" s="90"/>
    </row>
    <row r="38178">
      <c r="A38178" s="101"/>
      <c r="B38178" s="90"/>
      <c r="C38178" s="90"/>
    </row>
    <row r="38179">
      <c r="A38179" s="101"/>
      <c r="B38179" s="90"/>
      <c r="C38179" s="90"/>
    </row>
    <row r="38180">
      <c r="A38180" s="101"/>
      <c r="B38180" s="90"/>
      <c r="C38180" s="90"/>
    </row>
    <row r="38181">
      <c r="A38181" s="101"/>
      <c r="B38181" s="90"/>
      <c r="C38181" s="90"/>
    </row>
    <row r="38182">
      <c r="A38182" s="101"/>
      <c r="B38182" s="90"/>
      <c r="C38182" s="90"/>
    </row>
    <row r="38183">
      <c r="A38183" s="101"/>
      <c r="B38183" s="90"/>
      <c r="C38183" s="90"/>
    </row>
    <row r="38184">
      <c r="A38184" s="101"/>
      <c r="B38184" s="90"/>
      <c r="C38184" s="90"/>
    </row>
    <row r="38185">
      <c r="A38185" s="101"/>
      <c r="B38185" s="90"/>
      <c r="C38185" s="90"/>
    </row>
    <row r="38186">
      <c r="A38186" s="101"/>
      <c r="B38186" s="90"/>
      <c r="C38186" s="90"/>
    </row>
    <row r="38187">
      <c r="A38187" s="101"/>
      <c r="B38187" s="90"/>
      <c r="C38187" s="90"/>
    </row>
    <row r="38188">
      <c r="A38188" s="101"/>
      <c r="B38188" s="90"/>
      <c r="C38188" s="90"/>
    </row>
    <row r="38189">
      <c r="A38189" s="101"/>
      <c r="B38189" s="90"/>
      <c r="C38189" s="90"/>
    </row>
    <row r="38190">
      <c r="A38190" s="101"/>
      <c r="B38190" s="90"/>
      <c r="C38190" s="90"/>
    </row>
    <row r="38191">
      <c r="A38191" s="101"/>
      <c r="B38191" s="90"/>
      <c r="C38191" s="90"/>
    </row>
    <row r="38192">
      <c r="A38192" s="101"/>
      <c r="B38192" s="90"/>
      <c r="C38192" s="90"/>
    </row>
    <row r="38193">
      <c r="A38193" s="101"/>
      <c r="B38193" s="90"/>
      <c r="C38193" s="90"/>
    </row>
    <row r="38194">
      <c r="A38194" s="101"/>
      <c r="B38194" s="90"/>
      <c r="C38194" s="90"/>
    </row>
    <row r="38195">
      <c r="A38195" s="101"/>
      <c r="B38195" s="90"/>
      <c r="C38195" s="90"/>
    </row>
    <row r="38196">
      <c r="A38196" s="101"/>
      <c r="B38196" s="90"/>
      <c r="C38196" s="90"/>
    </row>
    <row r="38197">
      <c r="A38197" s="101"/>
      <c r="B38197" s="90"/>
      <c r="C38197" s="90"/>
    </row>
    <row r="38198">
      <c r="A38198" s="101"/>
      <c r="B38198" s="90"/>
      <c r="C38198" s="90"/>
    </row>
    <row r="38199">
      <c r="A38199" s="101"/>
      <c r="B38199" s="90"/>
      <c r="C38199" s="90"/>
    </row>
    <row r="38200">
      <c r="A38200" s="101"/>
      <c r="B38200" s="90"/>
      <c r="C38200" s="90"/>
    </row>
    <row r="38201">
      <c r="A38201" s="101"/>
      <c r="B38201" s="90"/>
      <c r="C38201" s="90"/>
    </row>
    <row r="38202">
      <c r="A38202" s="101"/>
      <c r="B38202" s="90"/>
      <c r="C38202" s="90"/>
    </row>
    <row r="38203">
      <c r="A38203" s="101"/>
      <c r="B38203" s="90"/>
      <c r="C38203" s="90"/>
    </row>
    <row r="38204">
      <c r="A38204" s="101"/>
      <c r="B38204" s="90"/>
      <c r="C38204" s="90"/>
    </row>
    <row r="38205">
      <c r="A38205" s="101"/>
      <c r="B38205" s="90"/>
      <c r="C38205" s="90"/>
    </row>
    <row r="38206">
      <c r="A38206" s="101"/>
      <c r="B38206" s="90"/>
      <c r="C38206" s="90"/>
    </row>
    <row r="38207">
      <c r="A38207" s="101"/>
      <c r="B38207" s="90"/>
      <c r="C38207" s="90"/>
    </row>
    <row r="38208">
      <c r="A38208" s="101"/>
      <c r="B38208" s="90"/>
      <c r="C38208" s="90"/>
    </row>
    <row r="38209">
      <c r="A38209" s="101"/>
      <c r="B38209" s="90"/>
      <c r="C38209" s="90"/>
    </row>
    <row r="38210">
      <c r="A38210" s="101"/>
      <c r="B38210" s="90"/>
      <c r="C38210" s="90"/>
    </row>
    <row r="38211">
      <c r="A38211" s="101"/>
      <c r="B38211" s="90"/>
      <c r="C38211" s="90"/>
    </row>
    <row r="38212">
      <c r="A38212" s="101"/>
      <c r="B38212" s="90"/>
      <c r="C38212" s="90"/>
    </row>
    <row r="38213">
      <c r="A38213" s="101"/>
      <c r="B38213" s="90"/>
      <c r="C38213" s="90"/>
    </row>
    <row r="38214">
      <c r="A38214" s="101"/>
      <c r="B38214" s="90"/>
      <c r="C38214" s="90"/>
    </row>
    <row r="38215">
      <c r="A38215" s="101"/>
      <c r="B38215" s="90"/>
      <c r="C38215" s="90"/>
    </row>
    <row r="38216">
      <c r="A38216" s="101"/>
      <c r="B38216" s="90"/>
      <c r="C38216" s="90"/>
    </row>
    <row r="38217">
      <c r="A38217" s="101"/>
      <c r="B38217" s="90"/>
      <c r="C38217" s="90"/>
    </row>
    <row r="38218">
      <c r="A38218" s="101"/>
      <c r="B38218" s="90"/>
      <c r="C38218" s="90"/>
    </row>
    <row r="38219">
      <c r="A38219" s="101"/>
      <c r="B38219" s="90"/>
      <c r="C38219" s="90"/>
    </row>
    <row r="38220">
      <c r="A38220" s="101"/>
      <c r="B38220" s="90"/>
      <c r="C38220" s="90"/>
    </row>
    <row r="38221">
      <c r="A38221" s="101"/>
      <c r="B38221" s="90"/>
      <c r="C38221" s="90"/>
    </row>
    <row r="38222">
      <c r="A38222" s="101"/>
      <c r="B38222" s="90"/>
      <c r="C38222" s="90"/>
    </row>
    <row r="38223">
      <c r="A38223" s="101"/>
      <c r="B38223" s="90"/>
      <c r="C38223" s="90"/>
    </row>
    <row r="38224">
      <c r="A38224" s="101"/>
      <c r="B38224" s="90"/>
      <c r="C38224" s="90"/>
    </row>
    <row r="38225">
      <c r="A38225" s="101"/>
      <c r="B38225" s="90"/>
      <c r="C38225" s="90"/>
    </row>
    <row r="38226">
      <c r="A38226" s="101"/>
      <c r="B38226" s="90"/>
      <c r="C38226" s="90"/>
    </row>
    <row r="38227">
      <c r="A38227" s="101"/>
      <c r="B38227" s="90"/>
      <c r="C38227" s="90"/>
    </row>
    <row r="38228">
      <c r="A38228" s="101"/>
      <c r="B38228" s="90"/>
      <c r="C38228" s="90"/>
    </row>
    <row r="38229">
      <c r="A38229" s="101"/>
      <c r="B38229" s="90"/>
      <c r="C38229" s="90"/>
    </row>
    <row r="38230">
      <c r="A38230" s="101"/>
      <c r="B38230" s="90"/>
      <c r="C38230" s="90"/>
    </row>
    <row r="38231">
      <c r="A38231" s="101"/>
      <c r="B38231" s="90"/>
      <c r="C38231" s="90"/>
    </row>
    <row r="38232">
      <c r="A38232" s="101"/>
      <c r="B38232" s="90"/>
      <c r="C38232" s="90"/>
    </row>
    <row r="38233">
      <c r="A38233" s="101"/>
      <c r="B38233" s="90"/>
      <c r="C38233" s="90"/>
    </row>
    <row r="38234">
      <c r="A38234" s="101"/>
      <c r="B38234" s="90"/>
      <c r="C38234" s="90"/>
    </row>
    <row r="38235">
      <c r="A38235" s="101"/>
      <c r="B38235" s="90"/>
      <c r="C38235" s="90"/>
    </row>
    <row r="38236">
      <c r="A38236" s="101"/>
      <c r="B38236" s="90"/>
      <c r="C38236" s="90"/>
    </row>
    <row r="38237">
      <c r="A38237" s="101"/>
      <c r="B38237" s="90"/>
      <c r="C38237" s="90"/>
    </row>
    <row r="38238">
      <c r="A38238" s="101"/>
      <c r="B38238" s="90"/>
      <c r="C38238" s="90"/>
    </row>
    <row r="38239">
      <c r="A38239" s="101"/>
      <c r="B38239" s="90"/>
      <c r="C38239" s="90"/>
    </row>
    <row r="38240">
      <c r="A38240" s="101"/>
      <c r="B38240" s="90"/>
      <c r="C38240" s="90"/>
    </row>
    <row r="38241">
      <c r="A38241" s="101"/>
      <c r="B38241" s="90"/>
      <c r="C38241" s="90"/>
    </row>
    <row r="38242">
      <c r="A38242" s="101"/>
      <c r="B38242" s="90"/>
      <c r="C38242" s="90"/>
    </row>
    <row r="38243">
      <c r="A38243" s="101"/>
      <c r="B38243" s="90"/>
      <c r="C38243" s="90"/>
    </row>
    <row r="38244">
      <c r="A38244" s="101"/>
      <c r="B38244" s="90"/>
      <c r="C38244" s="90"/>
    </row>
    <row r="38245">
      <c r="A38245" s="101"/>
      <c r="B38245" s="90"/>
      <c r="C38245" s="90"/>
    </row>
    <row r="38246">
      <c r="A38246" s="101"/>
      <c r="B38246" s="90"/>
      <c r="C38246" s="90"/>
    </row>
    <row r="38247">
      <c r="A38247" s="101"/>
      <c r="B38247" s="90"/>
      <c r="C38247" s="90"/>
    </row>
    <row r="38248">
      <c r="A38248" s="101"/>
      <c r="B38248" s="90"/>
      <c r="C38248" s="90"/>
    </row>
    <row r="38249">
      <c r="A38249" s="101"/>
      <c r="B38249" s="90"/>
      <c r="C38249" s="90"/>
    </row>
    <row r="38250">
      <c r="A38250" s="101"/>
      <c r="B38250" s="90"/>
      <c r="C38250" s="90"/>
    </row>
    <row r="38251">
      <c r="A38251" s="101"/>
      <c r="B38251" s="90"/>
      <c r="C38251" s="90"/>
    </row>
    <row r="38252">
      <c r="A38252" s="101"/>
      <c r="B38252" s="90"/>
      <c r="C38252" s="90"/>
    </row>
    <row r="38253">
      <c r="A38253" s="101"/>
      <c r="B38253" s="90"/>
      <c r="C38253" s="90"/>
    </row>
    <row r="38254">
      <c r="A38254" s="101"/>
      <c r="B38254" s="90"/>
      <c r="C38254" s="90"/>
    </row>
    <row r="38255">
      <c r="A38255" s="101"/>
      <c r="B38255" s="90"/>
      <c r="C38255" s="90"/>
    </row>
    <row r="38256">
      <c r="A38256" s="101"/>
      <c r="B38256" s="90"/>
      <c r="C38256" s="90"/>
    </row>
    <row r="38257">
      <c r="A38257" s="101"/>
      <c r="B38257" s="90"/>
      <c r="C38257" s="90"/>
    </row>
    <row r="38258">
      <c r="A38258" s="101"/>
      <c r="B38258" s="90"/>
      <c r="C38258" s="90"/>
    </row>
    <row r="38259">
      <c r="A38259" s="101"/>
      <c r="B38259" s="90"/>
      <c r="C38259" s="90"/>
    </row>
    <row r="38260">
      <c r="A38260" s="101"/>
      <c r="B38260" s="90"/>
      <c r="C38260" s="90"/>
    </row>
    <row r="38261">
      <c r="A38261" s="101"/>
      <c r="B38261" s="90"/>
      <c r="C38261" s="90"/>
    </row>
    <row r="38262">
      <c r="A38262" s="101"/>
      <c r="B38262" s="90"/>
      <c r="C38262" s="90"/>
    </row>
    <row r="38263">
      <c r="A38263" s="101"/>
      <c r="B38263" s="90"/>
      <c r="C38263" s="90"/>
    </row>
    <row r="38264">
      <c r="A38264" s="101"/>
      <c r="B38264" s="90"/>
      <c r="C38264" s="90"/>
    </row>
    <row r="38265">
      <c r="A38265" s="101"/>
      <c r="B38265" s="90"/>
      <c r="C38265" s="90"/>
    </row>
    <row r="38266">
      <c r="A38266" s="101"/>
      <c r="B38266" s="90"/>
      <c r="C38266" s="90"/>
    </row>
    <row r="38267">
      <c r="A38267" s="101"/>
      <c r="B38267" s="90"/>
      <c r="C38267" s="90"/>
    </row>
    <row r="38268">
      <c r="A38268" s="101"/>
      <c r="B38268" s="90"/>
      <c r="C38268" s="90"/>
    </row>
    <row r="38269">
      <c r="A38269" s="101"/>
      <c r="B38269" s="90"/>
      <c r="C38269" s="90"/>
    </row>
    <row r="38270">
      <c r="A38270" s="101"/>
      <c r="B38270" s="90"/>
      <c r="C38270" s="90"/>
    </row>
    <row r="38271">
      <c r="A38271" s="101"/>
      <c r="B38271" s="90"/>
      <c r="C38271" s="90"/>
    </row>
    <row r="38272">
      <c r="A38272" s="101"/>
      <c r="B38272" s="90"/>
      <c r="C38272" s="90"/>
    </row>
    <row r="38273">
      <c r="A38273" s="101"/>
      <c r="B38273" s="90"/>
      <c r="C38273" s="90"/>
    </row>
    <row r="38274">
      <c r="A38274" s="101"/>
      <c r="B38274" s="90"/>
      <c r="C38274" s="90"/>
    </row>
    <row r="38275">
      <c r="A38275" s="101"/>
      <c r="B38275" s="90"/>
      <c r="C38275" s="90"/>
    </row>
    <row r="38276">
      <c r="A38276" s="101"/>
      <c r="B38276" s="90"/>
      <c r="C38276" s="90"/>
    </row>
    <row r="38277">
      <c r="A38277" s="101"/>
      <c r="B38277" s="90"/>
      <c r="C38277" s="90"/>
    </row>
    <row r="38278">
      <c r="A38278" s="101"/>
      <c r="B38278" s="90"/>
      <c r="C38278" s="90"/>
    </row>
    <row r="38279">
      <c r="A38279" s="101"/>
      <c r="B38279" s="90"/>
      <c r="C38279" s="90"/>
    </row>
    <row r="38280">
      <c r="A38280" s="101"/>
      <c r="B38280" s="90"/>
      <c r="C38280" s="90"/>
    </row>
    <row r="38281">
      <c r="A38281" s="101"/>
      <c r="B38281" s="90"/>
      <c r="C38281" s="90"/>
    </row>
    <row r="38282">
      <c r="A38282" s="101"/>
      <c r="B38282" s="90"/>
      <c r="C38282" s="90"/>
    </row>
    <row r="38283">
      <c r="A38283" s="101"/>
      <c r="B38283" s="90"/>
      <c r="C38283" s="90"/>
    </row>
    <row r="38284">
      <c r="A38284" s="101"/>
      <c r="B38284" s="90"/>
      <c r="C38284" s="90"/>
    </row>
    <row r="38285">
      <c r="A38285" s="101"/>
      <c r="B38285" s="90"/>
      <c r="C38285" s="90"/>
    </row>
    <row r="38286">
      <c r="A38286" s="101"/>
      <c r="B38286" s="90"/>
      <c r="C38286" s="90"/>
    </row>
    <row r="38287">
      <c r="A38287" s="101"/>
      <c r="B38287" s="90"/>
      <c r="C38287" s="90"/>
    </row>
    <row r="38288">
      <c r="A38288" s="101"/>
      <c r="B38288" s="90"/>
      <c r="C38288" s="90"/>
    </row>
    <row r="38289">
      <c r="A38289" s="101"/>
      <c r="B38289" s="90"/>
      <c r="C38289" s="90"/>
    </row>
    <row r="38290">
      <c r="A38290" s="101"/>
      <c r="B38290" s="90"/>
      <c r="C38290" s="90"/>
    </row>
    <row r="38291">
      <c r="A38291" s="101"/>
      <c r="B38291" s="90"/>
      <c r="C38291" s="90"/>
    </row>
    <row r="38292">
      <c r="A38292" s="101"/>
      <c r="B38292" s="90"/>
      <c r="C38292" s="90"/>
    </row>
    <row r="38293">
      <c r="A38293" s="101"/>
      <c r="B38293" s="90"/>
      <c r="C38293" s="90"/>
    </row>
    <row r="38294">
      <c r="A38294" s="101"/>
      <c r="B38294" s="90"/>
      <c r="C38294" s="90"/>
    </row>
    <row r="38295">
      <c r="A38295" s="101"/>
      <c r="B38295" s="90"/>
      <c r="C38295" s="90"/>
    </row>
    <row r="38296">
      <c r="A38296" s="101"/>
      <c r="B38296" s="90"/>
      <c r="C38296" s="90"/>
    </row>
    <row r="38297">
      <c r="A38297" s="101"/>
      <c r="B38297" s="90"/>
      <c r="C38297" s="90"/>
    </row>
    <row r="38298">
      <c r="A38298" s="101"/>
      <c r="B38298" s="90"/>
      <c r="C38298" s="90"/>
    </row>
    <row r="38299">
      <c r="A38299" s="101"/>
      <c r="B38299" s="90"/>
      <c r="C38299" s="90"/>
    </row>
    <row r="38300">
      <c r="A38300" s="101"/>
      <c r="B38300" s="90"/>
      <c r="C38300" s="90"/>
    </row>
    <row r="38301">
      <c r="A38301" s="101"/>
      <c r="B38301" s="90"/>
      <c r="C38301" s="90"/>
    </row>
    <row r="38302">
      <c r="A38302" s="101"/>
      <c r="B38302" s="90"/>
      <c r="C38302" s="90"/>
    </row>
    <row r="38303">
      <c r="A38303" s="101"/>
      <c r="B38303" s="90"/>
      <c r="C38303" s="90"/>
    </row>
    <row r="38304">
      <c r="A38304" s="101"/>
      <c r="B38304" s="90"/>
      <c r="C38304" s="90"/>
    </row>
    <row r="38305">
      <c r="A38305" s="101"/>
      <c r="B38305" s="90"/>
      <c r="C38305" s="90"/>
    </row>
    <row r="38306">
      <c r="A38306" s="101"/>
      <c r="B38306" s="90"/>
      <c r="C38306" s="90"/>
    </row>
    <row r="38307">
      <c r="A38307" s="101"/>
      <c r="B38307" s="90"/>
      <c r="C38307" s="90"/>
    </row>
    <row r="38308">
      <c r="A38308" s="101"/>
      <c r="B38308" s="90"/>
      <c r="C38308" s="90"/>
    </row>
    <row r="38309">
      <c r="A38309" s="101"/>
      <c r="B38309" s="90"/>
      <c r="C38309" s="90"/>
    </row>
    <row r="38310">
      <c r="A38310" s="101"/>
      <c r="B38310" s="90"/>
      <c r="C38310" s="90"/>
    </row>
    <row r="38311">
      <c r="A38311" s="101"/>
      <c r="B38311" s="90"/>
      <c r="C38311" s="90"/>
    </row>
    <row r="38312">
      <c r="A38312" s="101"/>
      <c r="B38312" s="90"/>
      <c r="C38312" s="90"/>
    </row>
    <row r="38313">
      <c r="A38313" s="101"/>
      <c r="B38313" s="90"/>
      <c r="C38313" s="90"/>
    </row>
    <row r="38314">
      <c r="A38314" s="101"/>
      <c r="B38314" s="90"/>
      <c r="C38314" s="90"/>
    </row>
    <row r="38315">
      <c r="A38315" s="101"/>
      <c r="B38315" s="90"/>
      <c r="C38315" s="90"/>
    </row>
    <row r="38316">
      <c r="A38316" s="101"/>
      <c r="B38316" s="90"/>
      <c r="C38316" s="90"/>
    </row>
    <row r="38317">
      <c r="A38317" s="101"/>
      <c r="B38317" s="90"/>
      <c r="C38317" s="90"/>
    </row>
    <row r="38318">
      <c r="A38318" s="101"/>
      <c r="B38318" s="90"/>
      <c r="C38318" s="90"/>
    </row>
    <row r="38319">
      <c r="A38319" s="101"/>
      <c r="B38319" s="90"/>
      <c r="C38319" s="90"/>
    </row>
    <row r="38320">
      <c r="A38320" s="101"/>
      <c r="B38320" s="90"/>
      <c r="C38320" s="90"/>
    </row>
    <row r="38321">
      <c r="A38321" s="101"/>
      <c r="B38321" s="90"/>
      <c r="C38321" s="90"/>
    </row>
    <row r="38322">
      <c r="A38322" s="101"/>
      <c r="B38322" s="90"/>
      <c r="C38322" s="90"/>
    </row>
    <row r="38323">
      <c r="A38323" s="101"/>
      <c r="B38323" s="90"/>
      <c r="C38323" s="90"/>
    </row>
    <row r="38324">
      <c r="A38324" s="101"/>
      <c r="B38324" s="90"/>
      <c r="C38324" s="90"/>
    </row>
    <row r="38325">
      <c r="A38325" s="101"/>
      <c r="B38325" s="90"/>
      <c r="C38325" s="90"/>
    </row>
    <row r="38326">
      <c r="A38326" s="101"/>
      <c r="B38326" s="90"/>
      <c r="C38326" s="90"/>
    </row>
    <row r="38327">
      <c r="A38327" s="101"/>
      <c r="B38327" s="90"/>
      <c r="C38327" s="90"/>
    </row>
    <row r="38328">
      <c r="A38328" s="101"/>
      <c r="B38328" s="90"/>
      <c r="C38328" s="90"/>
    </row>
    <row r="38329">
      <c r="A38329" s="101"/>
      <c r="B38329" s="90"/>
      <c r="C38329" s="90"/>
    </row>
    <row r="38330">
      <c r="A38330" s="101"/>
      <c r="B38330" s="90"/>
      <c r="C38330" s="90"/>
    </row>
    <row r="38331">
      <c r="A38331" s="101"/>
      <c r="B38331" s="90"/>
      <c r="C38331" s="90"/>
    </row>
    <row r="38332">
      <c r="A38332" s="101"/>
      <c r="B38332" s="90"/>
      <c r="C38332" s="90"/>
    </row>
    <row r="38333">
      <c r="A38333" s="101"/>
      <c r="B38333" s="90"/>
      <c r="C38333" s="90"/>
    </row>
    <row r="38334">
      <c r="A38334" s="101"/>
      <c r="B38334" s="90"/>
      <c r="C38334" s="90"/>
    </row>
    <row r="38335">
      <c r="A38335" s="101"/>
      <c r="B38335" s="90"/>
      <c r="C38335" s="90"/>
    </row>
    <row r="38336">
      <c r="A38336" s="101"/>
      <c r="B38336" s="90"/>
      <c r="C38336" s="90"/>
    </row>
    <row r="38337">
      <c r="A38337" s="101"/>
      <c r="B38337" s="90"/>
      <c r="C38337" s="90"/>
    </row>
    <row r="38338">
      <c r="A38338" s="101"/>
      <c r="B38338" s="90"/>
      <c r="C38338" s="90"/>
    </row>
    <row r="38339">
      <c r="A38339" s="101"/>
      <c r="B38339" s="90"/>
      <c r="C38339" s="90"/>
    </row>
    <row r="38340">
      <c r="A38340" s="101"/>
      <c r="B38340" s="90"/>
      <c r="C38340" s="90"/>
    </row>
    <row r="38341">
      <c r="A38341" s="101"/>
      <c r="B38341" s="90"/>
      <c r="C38341" s="90"/>
    </row>
    <row r="38342">
      <c r="A38342" s="101"/>
      <c r="B38342" s="90"/>
      <c r="C38342" s="90"/>
    </row>
    <row r="38343">
      <c r="A38343" s="101"/>
      <c r="B38343" s="90"/>
      <c r="C38343" s="90"/>
    </row>
    <row r="38344">
      <c r="A38344" s="101"/>
      <c r="B38344" s="90"/>
      <c r="C38344" s="90"/>
    </row>
    <row r="38345">
      <c r="A38345" s="101"/>
      <c r="B38345" s="90"/>
      <c r="C38345" s="90"/>
    </row>
    <row r="38346">
      <c r="A38346" s="101"/>
      <c r="B38346" s="90"/>
      <c r="C38346" s="90"/>
    </row>
    <row r="38347">
      <c r="A38347" s="101"/>
      <c r="B38347" s="90"/>
      <c r="C38347" s="90"/>
    </row>
    <row r="38348">
      <c r="A38348" s="101"/>
      <c r="B38348" s="90"/>
      <c r="C38348" s="90"/>
    </row>
    <row r="38349">
      <c r="A38349" s="101"/>
      <c r="B38349" s="90"/>
      <c r="C38349" s="90"/>
    </row>
    <row r="38350">
      <c r="A38350" s="101"/>
      <c r="B38350" s="90"/>
      <c r="C38350" s="90"/>
    </row>
    <row r="38351">
      <c r="A38351" s="101"/>
      <c r="B38351" s="90"/>
      <c r="C38351" s="90"/>
    </row>
    <row r="38352">
      <c r="A38352" s="101"/>
      <c r="B38352" s="90"/>
      <c r="C38352" s="90"/>
    </row>
    <row r="38353">
      <c r="A38353" s="101"/>
      <c r="B38353" s="90"/>
      <c r="C38353" s="90"/>
    </row>
    <row r="38354">
      <c r="A38354" s="101"/>
      <c r="B38354" s="90"/>
      <c r="C38354" s="90"/>
    </row>
    <row r="38355">
      <c r="A38355" s="101"/>
      <c r="B38355" s="90"/>
      <c r="C38355" s="90"/>
    </row>
    <row r="38356">
      <c r="A38356" s="101"/>
      <c r="B38356" s="90"/>
      <c r="C38356" s="90"/>
    </row>
    <row r="38357">
      <c r="A38357" s="101"/>
      <c r="B38357" s="90"/>
      <c r="C38357" s="90"/>
    </row>
    <row r="38358">
      <c r="A38358" s="101"/>
      <c r="B38358" s="90"/>
      <c r="C38358" s="90"/>
    </row>
    <row r="38359">
      <c r="A38359" s="101"/>
      <c r="B38359" s="90"/>
      <c r="C38359" s="90"/>
    </row>
    <row r="38360">
      <c r="A38360" s="101"/>
      <c r="B38360" s="90"/>
      <c r="C38360" s="90"/>
    </row>
    <row r="38361">
      <c r="A38361" s="101"/>
      <c r="B38361" s="90"/>
      <c r="C38361" s="90"/>
    </row>
    <row r="38362">
      <c r="A38362" s="101"/>
      <c r="B38362" s="90"/>
      <c r="C38362" s="90"/>
    </row>
    <row r="38363">
      <c r="A38363" s="101"/>
      <c r="B38363" s="90"/>
      <c r="C38363" s="90"/>
    </row>
    <row r="38364">
      <c r="A38364" s="101"/>
      <c r="B38364" s="90"/>
      <c r="C38364" s="90"/>
    </row>
    <row r="38365">
      <c r="A38365" s="101"/>
      <c r="B38365" s="90"/>
      <c r="C38365" s="90"/>
    </row>
    <row r="38366">
      <c r="A38366" s="101"/>
      <c r="B38366" s="90"/>
      <c r="C38366" s="90"/>
    </row>
    <row r="38367">
      <c r="A38367" s="101"/>
      <c r="B38367" s="90"/>
      <c r="C38367" s="90"/>
    </row>
    <row r="38368">
      <c r="A38368" s="101"/>
      <c r="B38368" s="90"/>
      <c r="C38368" s="90"/>
    </row>
    <row r="38369">
      <c r="A38369" s="101"/>
      <c r="B38369" s="90"/>
      <c r="C38369" s="90"/>
    </row>
    <row r="38370">
      <c r="A38370" s="101"/>
      <c r="B38370" s="90"/>
      <c r="C38370" s="90"/>
    </row>
    <row r="38371">
      <c r="A38371" s="101"/>
      <c r="B38371" s="90"/>
      <c r="C38371" s="90"/>
    </row>
    <row r="38372">
      <c r="A38372" s="101"/>
      <c r="B38372" s="90"/>
      <c r="C38372" s="90"/>
    </row>
    <row r="38373">
      <c r="A38373" s="101"/>
      <c r="B38373" s="90"/>
      <c r="C38373" s="90"/>
    </row>
    <row r="38374">
      <c r="A38374" s="101"/>
      <c r="B38374" s="90"/>
      <c r="C38374" s="90"/>
    </row>
    <row r="38375">
      <c r="A38375" s="101"/>
      <c r="B38375" s="90"/>
      <c r="C38375" s="90"/>
    </row>
    <row r="38376">
      <c r="A38376" s="101"/>
      <c r="B38376" s="90"/>
      <c r="C38376" s="90"/>
    </row>
    <row r="38377">
      <c r="A38377" s="101"/>
      <c r="B38377" s="90"/>
      <c r="C38377" s="90"/>
    </row>
    <row r="38378">
      <c r="A38378" s="101"/>
      <c r="B38378" s="90"/>
      <c r="C38378" s="90"/>
    </row>
    <row r="38379">
      <c r="A38379" s="101"/>
      <c r="B38379" s="90"/>
      <c r="C38379" s="90"/>
    </row>
    <row r="38380">
      <c r="A38380" s="101"/>
      <c r="B38380" s="90"/>
      <c r="C38380" s="90"/>
    </row>
    <row r="38381">
      <c r="A38381" s="101"/>
      <c r="B38381" s="90"/>
      <c r="C38381" s="90"/>
    </row>
    <row r="38382">
      <c r="A38382" s="101"/>
      <c r="B38382" s="90"/>
      <c r="C38382" s="90"/>
    </row>
    <row r="38383">
      <c r="A38383" s="101"/>
      <c r="B38383" s="90"/>
      <c r="C38383" s="90"/>
    </row>
    <row r="38384">
      <c r="A38384" s="101"/>
      <c r="B38384" s="90"/>
      <c r="C38384" s="90"/>
    </row>
    <row r="38385">
      <c r="A38385" s="101"/>
      <c r="B38385" s="90"/>
      <c r="C38385" s="90"/>
    </row>
    <row r="38386">
      <c r="A38386" s="101"/>
      <c r="B38386" s="90"/>
      <c r="C38386" s="90"/>
    </row>
    <row r="38387">
      <c r="A38387" s="101"/>
      <c r="B38387" s="90"/>
      <c r="C38387" s="90"/>
    </row>
    <row r="38388">
      <c r="A38388" s="101"/>
      <c r="B38388" s="90"/>
      <c r="C38388" s="90"/>
    </row>
    <row r="38389">
      <c r="A38389" s="101"/>
      <c r="B38389" s="90"/>
      <c r="C38389" s="90"/>
    </row>
    <row r="38390">
      <c r="A38390" s="101"/>
      <c r="B38390" s="90"/>
      <c r="C38390" s="90"/>
    </row>
    <row r="38391">
      <c r="A38391" s="101"/>
      <c r="B38391" s="90"/>
      <c r="C38391" s="90"/>
    </row>
    <row r="38392">
      <c r="A38392" s="101"/>
      <c r="B38392" s="90"/>
      <c r="C38392" s="90"/>
    </row>
    <row r="38393">
      <c r="A38393" s="101"/>
      <c r="B38393" s="90"/>
      <c r="C38393" s="90"/>
    </row>
    <row r="38394">
      <c r="A38394" s="101"/>
      <c r="B38394" s="90"/>
      <c r="C38394" s="90"/>
    </row>
    <row r="38395">
      <c r="A38395" s="101"/>
      <c r="B38395" s="90"/>
      <c r="C38395" s="90"/>
    </row>
    <row r="38396">
      <c r="A38396" s="101"/>
      <c r="B38396" s="90"/>
      <c r="C38396" s="90"/>
    </row>
    <row r="38397">
      <c r="A38397" s="101"/>
      <c r="B38397" s="90"/>
      <c r="C38397" s="90"/>
    </row>
    <row r="38398">
      <c r="A38398" s="101"/>
      <c r="B38398" s="90"/>
      <c r="C38398" s="90"/>
    </row>
    <row r="38399">
      <c r="A38399" s="101"/>
      <c r="B38399" s="90"/>
      <c r="C38399" s="90"/>
    </row>
    <row r="38400">
      <c r="A38400" s="101"/>
      <c r="B38400" s="90"/>
      <c r="C38400" s="90"/>
    </row>
    <row r="38401">
      <c r="A38401" s="101"/>
      <c r="B38401" s="90"/>
      <c r="C38401" s="90"/>
    </row>
    <row r="38402">
      <c r="A38402" s="101"/>
      <c r="B38402" s="90"/>
      <c r="C38402" s="90"/>
    </row>
    <row r="38403">
      <c r="A38403" s="101"/>
      <c r="B38403" s="90"/>
      <c r="C38403" s="90"/>
    </row>
    <row r="38404">
      <c r="A38404" s="101"/>
      <c r="B38404" s="90"/>
      <c r="C38404" s="90"/>
    </row>
    <row r="38405">
      <c r="A38405" s="101"/>
      <c r="B38405" s="90"/>
      <c r="C38405" s="90"/>
    </row>
    <row r="38406">
      <c r="A38406" s="101"/>
      <c r="B38406" s="90"/>
      <c r="C38406" s="90"/>
    </row>
    <row r="38407">
      <c r="A38407" s="101"/>
      <c r="B38407" s="90"/>
      <c r="C38407" s="90"/>
    </row>
    <row r="38408">
      <c r="A38408" s="101"/>
      <c r="B38408" s="90"/>
      <c r="C38408" s="90"/>
    </row>
    <row r="38409">
      <c r="A38409" s="101"/>
      <c r="B38409" s="90"/>
      <c r="C38409" s="90"/>
    </row>
    <row r="38410">
      <c r="A38410" s="101"/>
      <c r="B38410" s="90"/>
      <c r="C38410" s="90"/>
    </row>
    <row r="38411">
      <c r="A38411" s="101"/>
      <c r="B38411" s="90"/>
      <c r="C38411" s="90"/>
    </row>
    <row r="38412">
      <c r="A38412" s="101"/>
      <c r="B38412" s="90"/>
      <c r="C38412" s="90"/>
    </row>
    <row r="38413">
      <c r="A38413" s="101"/>
      <c r="B38413" s="90"/>
      <c r="C38413" s="90"/>
    </row>
    <row r="38414">
      <c r="A38414" s="101"/>
      <c r="B38414" s="90"/>
      <c r="C38414" s="90"/>
    </row>
    <row r="38415">
      <c r="A38415" s="101"/>
      <c r="B38415" s="90"/>
      <c r="C38415" s="90"/>
    </row>
    <row r="38416">
      <c r="A38416" s="101"/>
      <c r="B38416" s="90"/>
      <c r="C38416" s="90"/>
    </row>
    <row r="38417">
      <c r="A38417" s="101"/>
      <c r="B38417" s="90"/>
      <c r="C38417" s="90"/>
    </row>
    <row r="38418">
      <c r="A38418" s="101"/>
      <c r="B38418" s="90"/>
      <c r="C38418" s="90"/>
    </row>
    <row r="38419">
      <c r="A38419" s="101"/>
      <c r="B38419" s="90"/>
      <c r="C38419" s="90"/>
    </row>
    <row r="38420">
      <c r="A38420" s="101"/>
      <c r="B38420" s="90"/>
      <c r="C38420" s="90"/>
    </row>
    <row r="38421">
      <c r="A38421" s="101"/>
      <c r="B38421" s="90"/>
      <c r="C38421" s="90"/>
    </row>
    <row r="38422">
      <c r="A38422" s="101"/>
      <c r="B38422" s="90"/>
      <c r="C38422" s="90"/>
    </row>
    <row r="38423">
      <c r="A38423" s="101"/>
      <c r="B38423" s="90"/>
      <c r="C38423" s="90"/>
    </row>
    <row r="38424">
      <c r="A38424" s="101"/>
      <c r="B38424" s="90"/>
      <c r="C38424" s="90"/>
    </row>
    <row r="38425">
      <c r="A38425" s="101"/>
      <c r="B38425" s="90"/>
      <c r="C38425" s="90"/>
    </row>
    <row r="38426">
      <c r="A38426" s="101"/>
      <c r="B38426" s="90"/>
      <c r="C38426" s="90"/>
    </row>
    <row r="38427">
      <c r="A38427" s="101"/>
      <c r="B38427" s="90"/>
      <c r="C38427" s="90"/>
    </row>
    <row r="38428">
      <c r="A38428" s="101"/>
      <c r="B38428" s="90"/>
      <c r="C38428" s="90"/>
    </row>
    <row r="38429">
      <c r="A38429" s="101"/>
      <c r="B38429" s="90"/>
      <c r="C38429" s="90"/>
    </row>
    <row r="38430">
      <c r="A38430" s="101"/>
      <c r="B38430" s="90"/>
      <c r="C38430" s="90"/>
    </row>
    <row r="38431">
      <c r="A38431" s="101"/>
      <c r="B38431" s="90"/>
      <c r="C38431" s="90"/>
    </row>
    <row r="38432">
      <c r="A38432" s="101"/>
      <c r="B38432" s="90"/>
      <c r="C38432" s="90"/>
    </row>
    <row r="38433">
      <c r="A38433" s="101"/>
      <c r="B38433" s="90"/>
      <c r="C38433" s="90"/>
    </row>
    <row r="38434">
      <c r="A38434" s="101"/>
      <c r="B38434" s="90"/>
      <c r="C38434" s="90"/>
    </row>
    <row r="38435">
      <c r="A38435" s="101"/>
      <c r="B38435" s="90"/>
      <c r="C38435" s="90"/>
    </row>
    <row r="38436">
      <c r="A38436" s="101"/>
      <c r="B38436" s="90"/>
      <c r="C38436" s="90"/>
    </row>
    <row r="38437">
      <c r="A38437" s="101"/>
      <c r="B38437" s="90"/>
      <c r="C38437" s="90"/>
    </row>
    <row r="38438">
      <c r="A38438" s="101"/>
      <c r="B38438" s="90"/>
      <c r="C38438" s="90"/>
    </row>
    <row r="38439">
      <c r="A38439" s="101"/>
      <c r="B38439" s="90"/>
      <c r="C38439" s="90"/>
    </row>
    <row r="38440">
      <c r="A38440" s="101"/>
      <c r="B38440" s="90"/>
      <c r="C38440" s="90"/>
    </row>
    <row r="38441">
      <c r="A38441" s="101"/>
      <c r="B38441" s="90"/>
      <c r="C38441" s="90"/>
    </row>
    <row r="38442">
      <c r="A38442" s="101"/>
      <c r="B38442" s="90"/>
      <c r="C38442" s="90"/>
    </row>
    <row r="38443">
      <c r="A38443" s="101"/>
      <c r="B38443" s="90"/>
      <c r="C38443" s="90"/>
    </row>
    <row r="38444">
      <c r="A38444" s="101"/>
      <c r="B38444" s="90"/>
      <c r="C38444" s="90"/>
    </row>
    <row r="38445">
      <c r="A38445" s="101"/>
      <c r="B38445" s="90"/>
      <c r="C38445" s="90"/>
    </row>
    <row r="38446">
      <c r="A38446" s="101"/>
      <c r="B38446" s="90"/>
      <c r="C38446" s="90"/>
    </row>
    <row r="38447">
      <c r="A38447" s="101"/>
      <c r="B38447" s="90"/>
      <c r="C38447" s="90"/>
    </row>
    <row r="38448">
      <c r="A38448" s="101"/>
      <c r="B38448" s="90"/>
      <c r="C38448" s="90"/>
    </row>
    <row r="38449">
      <c r="A38449" s="101"/>
      <c r="B38449" s="90"/>
      <c r="C38449" s="90"/>
    </row>
    <row r="38450">
      <c r="A38450" s="101"/>
      <c r="B38450" s="90"/>
      <c r="C38450" s="90"/>
    </row>
    <row r="38451">
      <c r="A38451" s="101"/>
      <c r="B38451" s="90"/>
      <c r="C38451" s="90"/>
    </row>
    <row r="38452">
      <c r="A38452" s="101"/>
      <c r="B38452" s="90"/>
      <c r="C38452" s="90"/>
    </row>
    <row r="38453">
      <c r="A38453" s="101"/>
      <c r="B38453" s="90"/>
      <c r="C38453" s="90"/>
    </row>
    <row r="38454">
      <c r="A38454" s="101"/>
      <c r="B38454" s="90"/>
      <c r="C38454" s="90"/>
    </row>
    <row r="38455">
      <c r="A38455" s="101"/>
      <c r="B38455" s="90"/>
      <c r="C38455" s="90"/>
    </row>
    <row r="38456">
      <c r="A38456" s="101"/>
      <c r="B38456" s="90"/>
      <c r="C38456" s="90"/>
    </row>
    <row r="38457">
      <c r="A38457" s="101"/>
      <c r="B38457" s="90"/>
      <c r="C38457" s="90"/>
    </row>
    <row r="38458">
      <c r="A38458" s="101"/>
      <c r="B38458" s="90"/>
      <c r="C38458" s="90"/>
    </row>
    <row r="38459">
      <c r="A38459" s="101"/>
      <c r="B38459" s="90"/>
      <c r="C38459" s="90"/>
    </row>
    <row r="38460">
      <c r="A38460" s="101"/>
      <c r="B38460" s="90"/>
      <c r="C38460" s="90"/>
    </row>
    <row r="38461">
      <c r="A38461" s="101"/>
      <c r="B38461" s="90"/>
      <c r="C38461" s="90"/>
    </row>
    <row r="38462">
      <c r="A38462" s="101"/>
      <c r="B38462" s="90"/>
      <c r="C38462" s="90"/>
    </row>
    <row r="38463">
      <c r="A38463" s="101"/>
      <c r="B38463" s="90"/>
      <c r="C38463" s="90"/>
    </row>
    <row r="38464">
      <c r="A38464" s="101"/>
      <c r="B38464" s="90"/>
      <c r="C38464" s="90"/>
    </row>
    <row r="38465">
      <c r="A38465" s="101"/>
      <c r="B38465" s="90"/>
      <c r="C38465" s="90"/>
    </row>
    <row r="38466">
      <c r="A38466" s="101"/>
      <c r="B38466" s="90"/>
      <c r="C38466" s="90"/>
    </row>
    <row r="38467">
      <c r="A38467" s="101"/>
      <c r="B38467" s="90"/>
      <c r="C38467" s="90"/>
    </row>
    <row r="38468">
      <c r="A38468" s="101"/>
      <c r="B38468" s="90"/>
      <c r="C38468" s="90"/>
    </row>
    <row r="38469">
      <c r="A38469" s="101"/>
      <c r="B38469" s="90"/>
      <c r="C38469" s="90"/>
    </row>
    <row r="38470">
      <c r="A38470" s="101"/>
      <c r="B38470" s="90"/>
      <c r="C38470" s="90"/>
    </row>
    <row r="38471">
      <c r="A38471" s="101"/>
      <c r="B38471" s="90"/>
      <c r="C38471" s="90"/>
    </row>
    <row r="38472">
      <c r="A38472" s="101"/>
      <c r="B38472" s="90"/>
      <c r="C38472" s="90"/>
    </row>
    <row r="38473">
      <c r="A38473" s="101"/>
      <c r="B38473" s="90"/>
      <c r="C38473" s="90"/>
    </row>
    <row r="38474">
      <c r="A38474" s="101"/>
      <c r="B38474" s="90"/>
      <c r="C38474" s="90"/>
    </row>
    <row r="38475">
      <c r="A38475" s="101"/>
      <c r="B38475" s="90"/>
      <c r="C38475" s="90"/>
    </row>
    <row r="38476">
      <c r="A38476" s="101"/>
      <c r="B38476" s="90"/>
      <c r="C38476" s="90"/>
    </row>
    <row r="38477">
      <c r="A38477" s="101"/>
      <c r="B38477" s="90"/>
      <c r="C38477" s="90"/>
    </row>
    <row r="38478">
      <c r="A38478" s="101"/>
      <c r="B38478" s="90"/>
      <c r="C38478" s="90"/>
    </row>
    <row r="38479">
      <c r="A38479" s="101"/>
      <c r="B38479" s="90"/>
      <c r="C38479" s="90"/>
    </row>
    <row r="38480">
      <c r="A38480" s="101"/>
      <c r="B38480" s="90"/>
      <c r="C38480" s="90"/>
    </row>
    <row r="38481">
      <c r="A38481" s="101"/>
      <c r="B38481" s="90"/>
      <c r="C38481" s="90"/>
    </row>
    <row r="38482">
      <c r="A38482" s="101"/>
      <c r="B38482" s="90"/>
      <c r="C38482" s="90"/>
    </row>
    <row r="38483">
      <c r="A38483" s="101"/>
      <c r="B38483" s="90"/>
      <c r="C38483" s="90"/>
    </row>
    <row r="38484">
      <c r="A38484" s="101"/>
      <c r="B38484" s="90"/>
      <c r="C38484" s="90"/>
    </row>
    <row r="38485">
      <c r="A38485" s="101"/>
      <c r="B38485" s="90"/>
      <c r="C38485" s="90"/>
    </row>
    <row r="38486">
      <c r="A38486" s="101"/>
      <c r="B38486" s="90"/>
      <c r="C38486" s="90"/>
    </row>
    <row r="38487">
      <c r="A38487" s="101"/>
      <c r="B38487" s="90"/>
      <c r="C38487" s="90"/>
    </row>
    <row r="38488">
      <c r="A38488" s="101"/>
      <c r="B38488" s="90"/>
      <c r="C38488" s="90"/>
    </row>
    <row r="38489">
      <c r="A38489" s="101"/>
      <c r="B38489" s="90"/>
      <c r="C38489" s="90"/>
    </row>
    <row r="38490">
      <c r="A38490" s="101"/>
      <c r="B38490" s="90"/>
      <c r="C38490" s="90"/>
    </row>
    <row r="38491">
      <c r="A38491" s="101"/>
      <c r="B38491" s="90"/>
      <c r="C38491" s="90"/>
    </row>
    <row r="38492">
      <c r="A38492" s="101"/>
      <c r="B38492" s="90"/>
      <c r="C38492" s="90"/>
    </row>
    <row r="38493">
      <c r="A38493" s="101"/>
      <c r="B38493" s="90"/>
      <c r="C38493" s="90"/>
    </row>
    <row r="38494">
      <c r="A38494" s="101"/>
      <c r="B38494" s="90"/>
      <c r="C38494" s="90"/>
    </row>
    <row r="38495">
      <c r="A38495" s="101"/>
      <c r="B38495" s="90"/>
      <c r="C38495" s="90"/>
    </row>
    <row r="38496">
      <c r="A38496" s="101"/>
      <c r="B38496" s="90"/>
      <c r="C38496" s="90"/>
    </row>
    <row r="38497">
      <c r="A38497" s="101"/>
      <c r="B38497" s="90"/>
      <c r="C38497" s="90"/>
    </row>
    <row r="38498">
      <c r="A38498" s="101"/>
      <c r="B38498" s="90"/>
      <c r="C38498" s="90"/>
    </row>
    <row r="38499">
      <c r="A38499" s="101"/>
      <c r="B38499" s="90"/>
      <c r="C38499" s="90"/>
    </row>
    <row r="38500">
      <c r="A38500" s="101"/>
      <c r="B38500" s="90"/>
      <c r="C38500" s="90"/>
    </row>
    <row r="38501">
      <c r="A38501" s="101"/>
      <c r="B38501" s="90"/>
      <c r="C38501" s="90"/>
    </row>
    <row r="38502">
      <c r="A38502" s="101"/>
      <c r="B38502" s="90"/>
      <c r="C38502" s="90"/>
    </row>
    <row r="38503">
      <c r="A38503" s="101"/>
      <c r="B38503" s="90"/>
      <c r="C38503" s="90"/>
    </row>
    <row r="38504">
      <c r="A38504" s="101"/>
      <c r="B38504" s="90"/>
      <c r="C38504" s="90"/>
    </row>
    <row r="38505">
      <c r="A38505" s="101"/>
      <c r="B38505" s="90"/>
      <c r="C38505" s="90"/>
    </row>
    <row r="38506">
      <c r="A38506" s="101"/>
      <c r="B38506" s="90"/>
      <c r="C38506" s="90"/>
    </row>
    <row r="38507">
      <c r="A38507" s="101"/>
      <c r="B38507" s="90"/>
      <c r="C38507" s="90"/>
    </row>
    <row r="38508">
      <c r="A38508" s="101"/>
      <c r="B38508" s="90"/>
      <c r="C38508" s="90"/>
    </row>
    <row r="38509">
      <c r="A38509" s="101"/>
      <c r="B38509" s="90"/>
      <c r="C38509" s="90"/>
    </row>
    <row r="38510">
      <c r="A38510" s="101"/>
      <c r="B38510" s="90"/>
      <c r="C38510" s="90"/>
    </row>
    <row r="38511">
      <c r="A38511" s="101"/>
      <c r="B38511" s="90"/>
      <c r="C38511" s="90"/>
    </row>
    <row r="38512">
      <c r="A38512" s="101"/>
      <c r="B38512" s="90"/>
      <c r="C38512" s="90"/>
    </row>
    <row r="38513">
      <c r="A38513" s="101"/>
      <c r="B38513" s="90"/>
      <c r="C38513" s="90"/>
    </row>
    <row r="38514">
      <c r="A38514" s="101"/>
      <c r="B38514" s="90"/>
      <c r="C38514" s="90"/>
    </row>
    <row r="38515">
      <c r="A38515" s="101"/>
      <c r="B38515" s="90"/>
      <c r="C38515" s="90"/>
    </row>
    <row r="38516">
      <c r="A38516" s="101"/>
      <c r="B38516" s="90"/>
      <c r="C38516" s="90"/>
    </row>
    <row r="38517">
      <c r="A38517" s="101"/>
      <c r="B38517" s="90"/>
      <c r="C38517" s="90"/>
    </row>
    <row r="38518">
      <c r="A38518" s="101"/>
      <c r="B38518" s="90"/>
      <c r="C38518" s="90"/>
    </row>
    <row r="38519">
      <c r="A38519" s="101"/>
      <c r="B38519" s="90"/>
      <c r="C38519" s="90"/>
    </row>
    <row r="38520">
      <c r="A38520" s="101"/>
      <c r="B38520" s="90"/>
      <c r="C38520" s="90"/>
    </row>
    <row r="38521">
      <c r="A38521" s="101"/>
      <c r="B38521" s="90"/>
      <c r="C38521" s="90"/>
    </row>
    <row r="38522">
      <c r="A38522" s="101"/>
      <c r="B38522" s="90"/>
      <c r="C38522" s="90"/>
    </row>
    <row r="38523">
      <c r="A38523" s="101"/>
      <c r="B38523" s="90"/>
      <c r="C38523" s="90"/>
    </row>
    <row r="38524">
      <c r="A38524" s="101"/>
      <c r="B38524" s="90"/>
      <c r="C38524" s="90"/>
    </row>
    <row r="38525">
      <c r="A38525" s="101"/>
      <c r="B38525" s="90"/>
      <c r="C38525" s="90"/>
    </row>
    <row r="38526">
      <c r="A38526" s="101"/>
      <c r="B38526" s="90"/>
      <c r="C38526" s="90"/>
    </row>
    <row r="38527">
      <c r="A38527" s="101"/>
      <c r="B38527" s="90"/>
      <c r="C38527" s="90"/>
    </row>
    <row r="38528">
      <c r="A38528" s="101"/>
      <c r="B38528" s="90"/>
      <c r="C38528" s="90"/>
    </row>
    <row r="38529">
      <c r="A38529" s="101"/>
      <c r="B38529" s="90"/>
      <c r="C38529" s="90"/>
    </row>
    <row r="38530">
      <c r="A38530" s="101"/>
      <c r="B38530" s="90"/>
      <c r="C38530" s="90"/>
    </row>
    <row r="38531">
      <c r="A38531" s="101"/>
      <c r="B38531" s="90"/>
      <c r="C38531" s="90"/>
    </row>
    <row r="38532">
      <c r="A38532" s="101"/>
      <c r="B38532" s="90"/>
      <c r="C38532" s="90"/>
    </row>
    <row r="38533">
      <c r="A38533" s="101"/>
      <c r="B38533" s="90"/>
      <c r="C38533" s="90"/>
    </row>
    <row r="38534">
      <c r="A38534" s="101"/>
      <c r="B38534" s="90"/>
      <c r="C38534" s="90"/>
    </row>
    <row r="38535">
      <c r="A38535" s="101"/>
      <c r="B38535" s="90"/>
      <c r="C38535" s="90"/>
    </row>
    <row r="38536">
      <c r="A38536" s="101"/>
      <c r="B38536" s="90"/>
      <c r="C38536" s="90"/>
    </row>
    <row r="38537">
      <c r="A38537" s="101"/>
      <c r="B38537" s="90"/>
      <c r="C38537" s="90"/>
    </row>
    <row r="38538">
      <c r="A38538" s="101"/>
      <c r="B38538" s="90"/>
      <c r="C38538" s="90"/>
    </row>
    <row r="38539">
      <c r="A38539" s="101"/>
      <c r="B38539" s="90"/>
      <c r="C38539" s="90"/>
    </row>
    <row r="38540">
      <c r="A38540" s="101"/>
      <c r="B38540" s="90"/>
      <c r="C38540" s="90"/>
    </row>
    <row r="38541">
      <c r="A38541" s="101"/>
      <c r="B38541" s="90"/>
      <c r="C38541" s="90"/>
    </row>
    <row r="38542">
      <c r="A38542" s="101"/>
      <c r="B38542" s="90"/>
      <c r="C38542" s="90"/>
    </row>
    <row r="38543">
      <c r="A38543" s="101"/>
      <c r="B38543" s="90"/>
      <c r="C38543" s="90"/>
    </row>
    <row r="38544">
      <c r="A38544" s="101"/>
      <c r="B38544" s="90"/>
      <c r="C38544" s="90"/>
    </row>
    <row r="38545">
      <c r="A38545" s="101"/>
      <c r="B38545" s="90"/>
      <c r="C38545" s="90"/>
    </row>
    <row r="38546">
      <c r="A38546" s="101"/>
      <c r="B38546" s="90"/>
      <c r="C38546" s="90"/>
    </row>
    <row r="38547">
      <c r="A38547" s="101"/>
      <c r="B38547" s="90"/>
      <c r="C38547" s="90"/>
    </row>
    <row r="38548">
      <c r="A38548" s="101"/>
      <c r="B38548" s="90"/>
      <c r="C38548" s="90"/>
    </row>
    <row r="38549">
      <c r="A38549" s="101"/>
      <c r="B38549" s="90"/>
      <c r="C38549" s="90"/>
    </row>
    <row r="38550">
      <c r="A38550" s="101"/>
      <c r="B38550" s="90"/>
      <c r="C38550" s="90"/>
    </row>
    <row r="38551">
      <c r="A38551" s="101"/>
      <c r="B38551" s="90"/>
      <c r="C38551" s="90"/>
    </row>
    <row r="38552">
      <c r="A38552" s="101"/>
      <c r="B38552" s="90"/>
      <c r="C38552" s="90"/>
    </row>
    <row r="38553">
      <c r="A38553" s="101"/>
      <c r="B38553" s="90"/>
      <c r="C38553" s="90"/>
    </row>
    <row r="38554">
      <c r="A38554" s="101"/>
      <c r="B38554" s="90"/>
      <c r="C38554" s="90"/>
    </row>
    <row r="38555">
      <c r="A38555" s="101"/>
      <c r="B38555" s="90"/>
      <c r="C38555" s="90"/>
    </row>
    <row r="38556">
      <c r="A38556" s="101"/>
      <c r="B38556" s="90"/>
      <c r="C38556" s="90"/>
    </row>
    <row r="38557">
      <c r="A38557" s="101"/>
      <c r="B38557" s="90"/>
      <c r="C38557" s="90"/>
    </row>
    <row r="38558">
      <c r="A38558" s="101"/>
      <c r="B38558" s="90"/>
      <c r="C38558" s="90"/>
    </row>
    <row r="38559">
      <c r="A38559" s="101"/>
      <c r="B38559" s="90"/>
      <c r="C38559" s="90"/>
    </row>
    <row r="38560">
      <c r="A38560" s="101"/>
      <c r="B38560" s="90"/>
      <c r="C38560" s="90"/>
    </row>
    <row r="38561">
      <c r="A38561" s="101"/>
      <c r="B38561" s="90"/>
      <c r="C38561" s="90"/>
    </row>
    <row r="38562">
      <c r="A38562" s="101"/>
      <c r="B38562" s="90"/>
      <c r="C38562" s="90"/>
    </row>
    <row r="38563">
      <c r="A38563" s="101"/>
      <c r="B38563" s="90"/>
      <c r="C38563" s="90"/>
    </row>
    <row r="38564">
      <c r="A38564" s="101"/>
      <c r="B38564" s="90"/>
      <c r="C38564" s="90"/>
    </row>
    <row r="38565">
      <c r="A38565" s="101"/>
      <c r="B38565" s="90"/>
      <c r="C38565" s="90"/>
    </row>
    <row r="38566">
      <c r="A38566" s="101"/>
      <c r="B38566" s="90"/>
      <c r="C38566" s="90"/>
    </row>
    <row r="38567">
      <c r="A38567" s="101"/>
      <c r="B38567" s="90"/>
      <c r="C38567" s="90"/>
    </row>
    <row r="38568">
      <c r="A38568" s="101"/>
      <c r="B38568" s="90"/>
      <c r="C38568" s="90"/>
    </row>
    <row r="38569">
      <c r="A38569" s="101"/>
      <c r="B38569" s="90"/>
      <c r="C38569" s="90"/>
    </row>
    <row r="38570">
      <c r="A38570" s="101"/>
      <c r="B38570" s="90"/>
      <c r="C38570" s="90"/>
    </row>
    <row r="38571">
      <c r="A38571" s="101"/>
      <c r="B38571" s="90"/>
      <c r="C38571" s="90"/>
    </row>
    <row r="38572">
      <c r="A38572" s="101"/>
      <c r="B38572" s="90"/>
      <c r="C38572" s="90"/>
    </row>
    <row r="38573">
      <c r="A38573" s="101"/>
      <c r="B38573" s="90"/>
      <c r="C38573" s="90"/>
    </row>
    <row r="38574">
      <c r="A38574" s="101"/>
      <c r="B38574" s="90"/>
      <c r="C38574" s="90"/>
    </row>
    <row r="38575">
      <c r="A38575" s="101"/>
      <c r="B38575" s="90"/>
      <c r="C38575" s="90"/>
    </row>
    <row r="38576">
      <c r="A38576" s="101"/>
      <c r="B38576" s="90"/>
      <c r="C38576" s="90"/>
    </row>
    <row r="38577">
      <c r="A38577" s="101"/>
      <c r="B38577" s="90"/>
      <c r="C38577" s="90"/>
    </row>
    <row r="38578">
      <c r="A38578" s="101"/>
      <c r="B38578" s="90"/>
      <c r="C38578" s="90"/>
    </row>
    <row r="38579">
      <c r="A38579" s="101"/>
      <c r="B38579" s="90"/>
      <c r="C38579" s="90"/>
    </row>
    <row r="38580">
      <c r="A38580" s="101"/>
      <c r="B38580" s="90"/>
      <c r="C38580" s="90"/>
    </row>
    <row r="38581">
      <c r="A38581" s="101"/>
      <c r="B38581" s="90"/>
      <c r="C38581" s="90"/>
    </row>
    <row r="38582">
      <c r="A38582" s="101"/>
      <c r="B38582" s="90"/>
      <c r="C38582" s="90"/>
    </row>
    <row r="38583">
      <c r="A38583" s="101"/>
      <c r="B38583" s="90"/>
      <c r="C38583" s="90"/>
    </row>
    <row r="38584">
      <c r="A38584" s="101"/>
      <c r="B38584" s="90"/>
      <c r="C38584" s="90"/>
    </row>
    <row r="38585">
      <c r="A38585" s="101"/>
      <c r="B38585" s="90"/>
      <c r="C38585" s="90"/>
    </row>
    <row r="38586">
      <c r="A38586" s="101"/>
      <c r="B38586" s="90"/>
      <c r="C38586" s="90"/>
    </row>
    <row r="38587">
      <c r="A38587" s="101"/>
      <c r="B38587" s="90"/>
      <c r="C38587" s="90"/>
    </row>
    <row r="38588">
      <c r="A38588" s="101"/>
      <c r="B38588" s="90"/>
      <c r="C38588" s="90"/>
    </row>
    <row r="38589">
      <c r="A38589" s="101"/>
      <c r="B38589" s="90"/>
      <c r="C38589" s="90"/>
    </row>
    <row r="38590">
      <c r="A38590" s="101"/>
      <c r="B38590" s="90"/>
      <c r="C38590" s="90"/>
    </row>
    <row r="38591">
      <c r="A38591" s="101"/>
      <c r="B38591" s="90"/>
      <c r="C38591" s="90"/>
    </row>
    <row r="38592">
      <c r="A38592" s="101"/>
      <c r="B38592" s="90"/>
      <c r="C38592" s="90"/>
    </row>
    <row r="38593">
      <c r="A38593" s="101"/>
      <c r="B38593" s="90"/>
      <c r="C38593" s="90"/>
    </row>
    <row r="38594">
      <c r="A38594" s="101"/>
      <c r="B38594" s="90"/>
      <c r="C38594" s="90"/>
    </row>
    <row r="38595">
      <c r="A38595" s="101"/>
      <c r="B38595" s="90"/>
      <c r="C38595" s="90"/>
    </row>
    <row r="38596">
      <c r="A38596" s="101"/>
      <c r="B38596" s="90"/>
      <c r="C38596" s="90"/>
    </row>
    <row r="38597">
      <c r="A38597" s="101"/>
      <c r="B38597" s="90"/>
      <c r="C38597" s="90"/>
    </row>
    <row r="38598">
      <c r="A38598" s="101"/>
      <c r="B38598" s="90"/>
      <c r="C38598" s="90"/>
    </row>
    <row r="38599">
      <c r="A38599" s="101"/>
      <c r="B38599" s="90"/>
      <c r="C38599" s="90"/>
    </row>
    <row r="38600">
      <c r="A38600" s="101"/>
      <c r="B38600" s="90"/>
      <c r="C38600" s="90"/>
    </row>
    <row r="38601">
      <c r="A38601" s="101"/>
      <c r="B38601" s="90"/>
      <c r="C38601" s="90"/>
    </row>
    <row r="38602">
      <c r="A38602" s="101"/>
      <c r="B38602" s="90"/>
      <c r="C38602" s="90"/>
    </row>
    <row r="38603">
      <c r="A38603" s="101"/>
      <c r="B38603" s="90"/>
      <c r="C38603" s="90"/>
    </row>
    <row r="38604">
      <c r="A38604" s="101"/>
      <c r="B38604" s="90"/>
      <c r="C38604" s="90"/>
    </row>
    <row r="38605">
      <c r="A38605" s="101"/>
      <c r="B38605" s="90"/>
      <c r="C38605" s="90"/>
    </row>
    <row r="38606">
      <c r="A38606" s="101"/>
      <c r="B38606" s="90"/>
      <c r="C38606" s="90"/>
    </row>
    <row r="38607">
      <c r="A38607" s="101"/>
      <c r="B38607" s="90"/>
      <c r="C38607" s="90"/>
    </row>
    <row r="38608">
      <c r="A38608" s="101"/>
      <c r="B38608" s="90"/>
      <c r="C38608" s="90"/>
    </row>
    <row r="38609">
      <c r="A38609" s="101"/>
      <c r="B38609" s="90"/>
      <c r="C38609" s="90"/>
    </row>
    <row r="38610">
      <c r="A38610" s="101"/>
      <c r="B38610" s="90"/>
      <c r="C38610" s="90"/>
    </row>
    <row r="38611">
      <c r="A38611" s="101"/>
      <c r="B38611" s="90"/>
      <c r="C38611" s="90"/>
    </row>
    <row r="38612">
      <c r="A38612" s="101"/>
      <c r="B38612" s="90"/>
      <c r="C38612" s="90"/>
    </row>
    <row r="38613">
      <c r="A38613" s="101"/>
      <c r="B38613" s="90"/>
      <c r="C38613" s="90"/>
    </row>
    <row r="38614">
      <c r="A38614" s="101"/>
      <c r="B38614" s="90"/>
      <c r="C38614" s="90"/>
    </row>
    <row r="38615">
      <c r="A38615" s="101"/>
      <c r="B38615" s="90"/>
      <c r="C38615" s="90"/>
    </row>
    <row r="38616">
      <c r="A38616" s="101"/>
      <c r="B38616" s="90"/>
      <c r="C38616" s="90"/>
    </row>
    <row r="38617">
      <c r="A38617" s="101"/>
      <c r="B38617" s="90"/>
      <c r="C38617" s="90"/>
    </row>
    <row r="38618">
      <c r="A38618" s="101"/>
      <c r="B38618" s="90"/>
      <c r="C38618" s="90"/>
    </row>
    <row r="38619">
      <c r="A38619" s="101"/>
      <c r="B38619" s="90"/>
      <c r="C38619" s="90"/>
    </row>
    <row r="38620">
      <c r="A38620" s="101"/>
      <c r="B38620" s="90"/>
      <c r="C38620" s="90"/>
    </row>
    <row r="38621">
      <c r="A38621" s="101"/>
      <c r="B38621" s="90"/>
      <c r="C38621" s="90"/>
    </row>
    <row r="38622">
      <c r="A38622" s="101"/>
      <c r="B38622" s="90"/>
      <c r="C38622" s="90"/>
    </row>
    <row r="38623">
      <c r="A38623" s="101"/>
      <c r="B38623" s="90"/>
      <c r="C38623" s="90"/>
    </row>
    <row r="38624">
      <c r="A38624" s="101"/>
      <c r="B38624" s="90"/>
      <c r="C38624" s="90"/>
    </row>
    <row r="38625">
      <c r="A38625" s="101"/>
      <c r="B38625" s="90"/>
      <c r="C38625" s="90"/>
    </row>
    <row r="38626">
      <c r="A38626" s="101"/>
      <c r="B38626" s="90"/>
      <c r="C38626" s="90"/>
    </row>
    <row r="38627">
      <c r="A38627" s="101"/>
      <c r="B38627" s="90"/>
      <c r="C38627" s="90"/>
    </row>
    <row r="38628">
      <c r="A38628" s="101"/>
      <c r="B38628" s="90"/>
      <c r="C38628" s="90"/>
    </row>
    <row r="38629">
      <c r="A38629" s="101"/>
      <c r="B38629" s="90"/>
      <c r="C38629" s="90"/>
    </row>
    <row r="38630">
      <c r="A38630" s="101"/>
      <c r="B38630" s="90"/>
      <c r="C38630" s="90"/>
    </row>
    <row r="38631">
      <c r="A38631" s="101"/>
      <c r="B38631" s="90"/>
      <c r="C38631" s="90"/>
    </row>
    <row r="38632">
      <c r="A38632" s="101"/>
      <c r="B38632" s="90"/>
      <c r="C38632" s="90"/>
    </row>
    <row r="38633">
      <c r="A38633" s="101"/>
      <c r="B38633" s="90"/>
      <c r="C38633" s="90"/>
    </row>
    <row r="38634">
      <c r="A38634" s="101"/>
      <c r="B38634" s="90"/>
      <c r="C38634" s="90"/>
    </row>
    <row r="38635">
      <c r="A38635" s="101"/>
      <c r="B38635" s="90"/>
      <c r="C38635" s="90"/>
    </row>
    <row r="38636">
      <c r="A38636" s="101"/>
      <c r="B38636" s="90"/>
      <c r="C38636" s="90"/>
    </row>
    <row r="38637">
      <c r="A38637" s="101"/>
      <c r="B38637" s="90"/>
      <c r="C38637" s="90"/>
    </row>
    <row r="38638">
      <c r="A38638" s="101"/>
      <c r="B38638" s="90"/>
      <c r="C38638" s="90"/>
    </row>
    <row r="38639">
      <c r="A38639" s="101"/>
      <c r="B38639" s="90"/>
      <c r="C38639" s="90"/>
    </row>
    <row r="38640">
      <c r="A38640" s="101"/>
      <c r="B38640" s="90"/>
      <c r="C38640" s="90"/>
    </row>
    <row r="38641">
      <c r="A38641" s="101"/>
      <c r="B38641" s="90"/>
      <c r="C38641" s="90"/>
    </row>
    <row r="38642">
      <c r="A38642" s="101"/>
      <c r="B38642" s="90"/>
      <c r="C38642" s="90"/>
    </row>
    <row r="38643">
      <c r="A38643" s="101"/>
      <c r="B38643" s="90"/>
      <c r="C38643" s="90"/>
    </row>
    <row r="38644">
      <c r="A38644" s="101"/>
      <c r="B38644" s="90"/>
      <c r="C38644" s="90"/>
    </row>
    <row r="38645">
      <c r="A38645" s="101"/>
      <c r="B38645" s="90"/>
      <c r="C38645" s="90"/>
    </row>
    <row r="38646">
      <c r="A38646" s="101"/>
      <c r="B38646" s="90"/>
      <c r="C38646" s="90"/>
    </row>
    <row r="38647">
      <c r="A38647" s="101"/>
      <c r="B38647" s="90"/>
      <c r="C38647" s="90"/>
    </row>
    <row r="38648">
      <c r="A38648" s="101"/>
      <c r="B38648" s="90"/>
      <c r="C38648" s="90"/>
    </row>
    <row r="38649">
      <c r="A38649" s="101"/>
      <c r="B38649" s="90"/>
      <c r="C38649" s="90"/>
    </row>
    <row r="38650">
      <c r="A38650" s="101"/>
      <c r="B38650" s="90"/>
      <c r="C38650" s="90"/>
    </row>
    <row r="38651">
      <c r="A38651" s="101"/>
      <c r="B38651" s="90"/>
      <c r="C38651" s="90"/>
    </row>
    <row r="38652">
      <c r="A38652" s="101"/>
      <c r="B38652" s="90"/>
      <c r="C38652" s="90"/>
    </row>
    <row r="38653">
      <c r="A38653" s="101"/>
      <c r="B38653" s="90"/>
      <c r="C38653" s="90"/>
    </row>
    <row r="38654">
      <c r="A38654" s="101"/>
      <c r="B38654" s="90"/>
      <c r="C38654" s="90"/>
    </row>
    <row r="38655">
      <c r="A38655" s="101"/>
      <c r="B38655" s="90"/>
      <c r="C38655" s="90"/>
    </row>
    <row r="38656">
      <c r="A38656" s="101"/>
      <c r="B38656" s="90"/>
      <c r="C38656" s="90"/>
    </row>
    <row r="38657">
      <c r="A38657" s="101"/>
      <c r="B38657" s="90"/>
      <c r="C38657" s="90"/>
    </row>
    <row r="38658">
      <c r="A38658" s="101"/>
      <c r="B38658" s="90"/>
      <c r="C38658" s="90"/>
    </row>
    <row r="38659">
      <c r="A38659" s="101"/>
      <c r="B38659" s="90"/>
      <c r="C38659" s="90"/>
    </row>
    <row r="38660">
      <c r="A38660" s="101"/>
      <c r="B38660" s="90"/>
      <c r="C38660" s="90"/>
    </row>
    <row r="38661">
      <c r="A38661" s="101"/>
      <c r="B38661" s="90"/>
      <c r="C38661" s="90"/>
    </row>
    <row r="38662">
      <c r="A38662" s="101"/>
      <c r="B38662" s="90"/>
      <c r="C38662" s="90"/>
    </row>
    <row r="38663">
      <c r="A38663" s="101"/>
      <c r="B38663" s="90"/>
      <c r="C38663" s="90"/>
    </row>
    <row r="38664">
      <c r="A38664" s="101"/>
      <c r="B38664" s="90"/>
      <c r="C38664" s="90"/>
    </row>
    <row r="38665">
      <c r="A38665" s="101"/>
      <c r="B38665" s="90"/>
      <c r="C38665" s="90"/>
    </row>
    <row r="38666">
      <c r="A38666" s="101"/>
      <c r="B38666" s="90"/>
      <c r="C38666" s="90"/>
    </row>
    <row r="38667">
      <c r="A38667" s="101"/>
      <c r="B38667" s="90"/>
      <c r="C38667" s="90"/>
    </row>
    <row r="38668">
      <c r="A38668" s="101"/>
      <c r="B38668" s="90"/>
      <c r="C38668" s="90"/>
    </row>
    <row r="38669">
      <c r="A38669" s="101"/>
      <c r="B38669" s="90"/>
      <c r="C38669" s="90"/>
    </row>
    <row r="38670">
      <c r="A38670" s="101"/>
      <c r="B38670" s="90"/>
      <c r="C38670" s="90"/>
    </row>
    <row r="38671">
      <c r="A38671" s="101"/>
      <c r="B38671" s="90"/>
      <c r="C38671" s="90"/>
    </row>
    <row r="38672">
      <c r="A38672" s="101"/>
      <c r="B38672" s="90"/>
      <c r="C38672" s="90"/>
    </row>
    <row r="38673">
      <c r="A38673" s="101"/>
      <c r="B38673" s="90"/>
      <c r="C38673" s="90"/>
    </row>
    <row r="38674">
      <c r="A38674" s="101"/>
      <c r="B38674" s="90"/>
      <c r="C38674" s="90"/>
    </row>
    <row r="38675">
      <c r="A38675" s="101"/>
      <c r="B38675" s="90"/>
      <c r="C38675" s="90"/>
    </row>
    <row r="38676">
      <c r="A38676" s="101"/>
      <c r="B38676" s="90"/>
      <c r="C38676" s="90"/>
    </row>
    <row r="38677">
      <c r="A38677" s="101"/>
      <c r="B38677" s="90"/>
      <c r="C38677" s="90"/>
    </row>
    <row r="38678">
      <c r="A38678" s="101"/>
      <c r="B38678" s="90"/>
      <c r="C38678" s="90"/>
    </row>
    <row r="38679">
      <c r="A38679" s="101"/>
      <c r="B38679" s="90"/>
      <c r="C38679" s="90"/>
    </row>
    <row r="38680">
      <c r="A38680" s="101"/>
      <c r="B38680" s="90"/>
      <c r="C38680" s="90"/>
    </row>
    <row r="38681">
      <c r="A38681" s="101"/>
      <c r="B38681" s="90"/>
      <c r="C38681" s="90"/>
    </row>
    <row r="38682">
      <c r="A38682" s="101"/>
      <c r="B38682" s="90"/>
      <c r="C38682" s="90"/>
    </row>
    <row r="38683">
      <c r="A38683" s="101"/>
      <c r="B38683" s="90"/>
      <c r="C38683" s="90"/>
    </row>
    <row r="38684">
      <c r="A38684" s="101"/>
      <c r="B38684" s="90"/>
      <c r="C38684" s="90"/>
    </row>
    <row r="38685">
      <c r="A38685" s="101"/>
      <c r="B38685" s="90"/>
      <c r="C38685" s="90"/>
    </row>
    <row r="38686">
      <c r="A38686" s="101"/>
      <c r="B38686" s="90"/>
      <c r="C38686" s="90"/>
    </row>
    <row r="38687">
      <c r="A38687" s="101"/>
      <c r="B38687" s="90"/>
      <c r="C38687" s="90"/>
    </row>
    <row r="38688">
      <c r="A38688" s="101"/>
      <c r="B38688" s="90"/>
      <c r="C38688" s="90"/>
    </row>
    <row r="38689">
      <c r="A38689" s="101"/>
      <c r="B38689" s="90"/>
      <c r="C38689" s="90"/>
    </row>
    <row r="38690">
      <c r="A38690" s="101"/>
      <c r="B38690" s="90"/>
      <c r="C38690" s="90"/>
    </row>
    <row r="38691">
      <c r="A38691" s="101"/>
      <c r="B38691" s="90"/>
      <c r="C38691" s="90"/>
    </row>
    <row r="38692">
      <c r="A38692" s="101"/>
      <c r="B38692" s="90"/>
      <c r="C38692" s="90"/>
    </row>
    <row r="38693">
      <c r="A38693" s="101"/>
      <c r="B38693" s="90"/>
      <c r="C38693" s="90"/>
    </row>
    <row r="38694">
      <c r="A38694" s="101"/>
      <c r="B38694" s="90"/>
      <c r="C38694" s="90"/>
    </row>
    <row r="38695">
      <c r="A38695" s="101"/>
      <c r="B38695" s="90"/>
      <c r="C38695" s="90"/>
    </row>
    <row r="38696">
      <c r="A38696" s="101"/>
      <c r="B38696" s="90"/>
      <c r="C38696" s="90"/>
    </row>
    <row r="38697">
      <c r="A38697" s="101"/>
      <c r="B38697" s="90"/>
      <c r="C38697" s="90"/>
    </row>
    <row r="38698">
      <c r="A38698" s="101"/>
      <c r="B38698" s="90"/>
      <c r="C38698" s="90"/>
    </row>
    <row r="38699">
      <c r="A38699" s="101"/>
      <c r="B38699" s="90"/>
      <c r="C38699" s="90"/>
    </row>
    <row r="38700">
      <c r="A38700" s="101"/>
      <c r="B38700" s="90"/>
      <c r="C38700" s="90"/>
    </row>
    <row r="38701">
      <c r="A38701" s="101"/>
      <c r="B38701" s="90"/>
      <c r="C38701" s="90"/>
    </row>
    <row r="38702">
      <c r="A38702" s="101"/>
      <c r="B38702" s="90"/>
      <c r="C38702" s="90"/>
    </row>
    <row r="38703">
      <c r="A38703" s="101"/>
      <c r="B38703" s="90"/>
      <c r="C38703" s="90"/>
    </row>
    <row r="38704">
      <c r="A38704" s="101"/>
      <c r="B38704" s="90"/>
      <c r="C38704" s="90"/>
    </row>
    <row r="38705">
      <c r="A38705" s="101"/>
      <c r="B38705" s="90"/>
      <c r="C38705" s="90"/>
    </row>
    <row r="38706">
      <c r="A38706" s="101"/>
      <c r="B38706" s="90"/>
      <c r="C38706" s="90"/>
    </row>
    <row r="38707">
      <c r="A38707" s="101"/>
      <c r="B38707" s="90"/>
      <c r="C38707" s="90"/>
    </row>
    <row r="38708">
      <c r="A38708" s="101"/>
      <c r="B38708" s="90"/>
      <c r="C38708" s="90"/>
    </row>
    <row r="38709">
      <c r="A38709" s="101"/>
      <c r="B38709" s="90"/>
      <c r="C38709" s="90"/>
    </row>
    <row r="38710">
      <c r="A38710" s="101"/>
      <c r="B38710" s="90"/>
      <c r="C38710" s="90"/>
    </row>
    <row r="38711">
      <c r="A38711" s="101"/>
      <c r="B38711" s="90"/>
      <c r="C38711" s="90"/>
    </row>
    <row r="38712">
      <c r="A38712" s="101"/>
      <c r="B38712" s="90"/>
      <c r="C38712" s="90"/>
    </row>
    <row r="38713">
      <c r="A38713" s="101"/>
      <c r="B38713" s="90"/>
      <c r="C38713" s="90"/>
    </row>
    <row r="38714">
      <c r="A38714" s="101"/>
      <c r="B38714" s="90"/>
      <c r="C38714" s="90"/>
    </row>
    <row r="38715">
      <c r="A38715" s="101"/>
      <c r="B38715" s="90"/>
      <c r="C38715" s="90"/>
    </row>
    <row r="38716">
      <c r="A38716" s="101"/>
      <c r="B38716" s="90"/>
      <c r="C38716" s="90"/>
    </row>
    <row r="38717">
      <c r="A38717" s="101"/>
      <c r="B38717" s="90"/>
      <c r="C38717" s="90"/>
    </row>
    <row r="38718">
      <c r="A38718" s="101"/>
      <c r="B38718" s="90"/>
      <c r="C38718" s="90"/>
    </row>
    <row r="38719">
      <c r="A38719" s="101"/>
      <c r="B38719" s="90"/>
      <c r="C38719" s="90"/>
    </row>
    <row r="38720">
      <c r="A38720" s="101"/>
      <c r="B38720" s="90"/>
      <c r="C38720" s="90"/>
    </row>
    <row r="38721">
      <c r="A38721" s="101"/>
      <c r="B38721" s="90"/>
      <c r="C38721" s="90"/>
    </row>
    <row r="38722">
      <c r="A38722" s="101"/>
      <c r="B38722" s="90"/>
      <c r="C38722" s="90"/>
    </row>
    <row r="38723">
      <c r="A38723" s="101"/>
      <c r="B38723" s="90"/>
      <c r="C38723" s="90"/>
    </row>
    <row r="38724">
      <c r="A38724" s="101"/>
      <c r="B38724" s="90"/>
      <c r="C38724" s="90"/>
    </row>
    <row r="38725">
      <c r="A38725" s="101"/>
      <c r="B38725" s="90"/>
      <c r="C38725" s="90"/>
    </row>
    <row r="38726">
      <c r="A38726" s="101"/>
      <c r="B38726" s="90"/>
      <c r="C38726" s="90"/>
    </row>
    <row r="38727">
      <c r="A38727" s="101"/>
      <c r="B38727" s="90"/>
      <c r="C38727" s="90"/>
    </row>
    <row r="38728">
      <c r="A38728" s="101"/>
      <c r="B38728" s="90"/>
      <c r="C38728" s="90"/>
    </row>
    <row r="38729">
      <c r="A38729" s="101"/>
      <c r="B38729" s="90"/>
      <c r="C38729" s="90"/>
    </row>
    <row r="38730">
      <c r="A38730" s="101"/>
      <c r="B38730" s="90"/>
      <c r="C38730" s="90"/>
    </row>
    <row r="38731">
      <c r="A38731" s="101"/>
      <c r="B38731" s="90"/>
      <c r="C38731" s="90"/>
    </row>
    <row r="38732">
      <c r="A38732" s="101"/>
      <c r="B38732" s="90"/>
      <c r="C38732" s="90"/>
    </row>
    <row r="38733">
      <c r="A38733" s="101"/>
      <c r="B38733" s="90"/>
      <c r="C38733" s="90"/>
    </row>
    <row r="38734">
      <c r="A38734" s="101"/>
      <c r="B38734" s="90"/>
      <c r="C38734" s="90"/>
    </row>
    <row r="38735">
      <c r="A38735" s="101"/>
      <c r="B38735" s="90"/>
      <c r="C38735" s="90"/>
    </row>
    <row r="38736">
      <c r="A38736" s="101"/>
      <c r="B38736" s="90"/>
      <c r="C38736" s="90"/>
    </row>
    <row r="38737">
      <c r="A38737" s="101"/>
      <c r="B38737" s="90"/>
      <c r="C38737" s="90"/>
    </row>
    <row r="38738">
      <c r="A38738" s="101"/>
      <c r="B38738" s="90"/>
      <c r="C38738" s="90"/>
    </row>
    <row r="38739">
      <c r="A38739" s="101"/>
      <c r="B38739" s="90"/>
      <c r="C38739" s="90"/>
    </row>
    <row r="38740">
      <c r="A38740" s="101"/>
      <c r="B38740" s="90"/>
      <c r="C38740" s="90"/>
    </row>
    <row r="38741">
      <c r="A38741" s="101"/>
      <c r="B38741" s="90"/>
      <c r="C38741" s="90"/>
    </row>
    <row r="38742">
      <c r="A38742" s="101"/>
      <c r="B38742" s="90"/>
      <c r="C38742" s="90"/>
    </row>
    <row r="38743">
      <c r="A38743" s="101"/>
      <c r="B38743" s="90"/>
      <c r="C38743" s="90"/>
    </row>
    <row r="38744">
      <c r="A38744" s="101"/>
      <c r="B38744" s="90"/>
      <c r="C38744" s="90"/>
    </row>
    <row r="38745">
      <c r="A38745" s="101"/>
      <c r="B38745" s="90"/>
      <c r="C38745" s="90"/>
    </row>
    <row r="38746">
      <c r="A38746" s="101"/>
      <c r="B38746" s="90"/>
      <c r="C38746" s="90"/>
    </row>
    <row r="38747">
      <c r="A38747" s="101"/>
      <c r="B38747" s="90"/>
      <c r="C38747" s="90"/>
    </row>
    <row r="38748">
      <c r="A38748" s="101"/>
      <c r="B38748" s="90"/>
      <c r="C38748" s="90"/>
    </row>
    <row r="38749">
      <c r="A38749" s="101"/>
      <c r="B38749" s="90"/>
      <c r="C38749" s="90"/>
    </row>
    <row r="38750">
      <c r="A38750" s="101"/>
      <c r="B38750" s="90"/>
      <c r="C38750" s="90"/>
    </row>
    <row r="38751">
      <c r="A38751" s="101"/>
      <c r="B38751" s="90"/>
      <c r="C38751" s="90"/>
    </row>
    <row r="38752">
      <c r="A38752" s="101"/>
      <c r="B38752" s="90"/>
      <c r="C38752" s="90"/>
    </row>
    <row r="38753">
      <c r="A38753" s="101"/>
      <c r="B38753" s="90"/>
      <c r="C38753" s="90"/>
    </row>
    <row r="38754">
      <c r="A38754" s="101"/>
      <c r="B38754" s="90"/>
      <c r="C38754" s="90"/>
    </row>
    <row r="38755">
      <c r="A38755" s="101"/>
      <c r="B38755" s="90"/>
      <c r="C38755" s="90"/>
    </row>
    <row r="38756">
      <c r="A38756" s="101"/>
      <c r="B38756" s="90"/>
      <c r="C38756" s="90"/>
    </row>
    <row r="38757">
      <c r="A38757" s="101"/>
      <c r="B38757" s="90"/>
      <c r="C38757" s="90"/>
    </row>
    <row r="38758">
      <c r="A38758" s="101"/>
      <c r="B38758" s="90"/>
      <c r="C38758" s="90"/>
    </row>
    <row r="38759">
      <c r="A38759" s="101"/>
      <c r="B38759" s="90"/>
      <c r="C38759" s="90"/>
    </row>
    <row r="38760">
      <c r="A38760" s="101"/>
      <c r="B38760" s="90"/>
      <c r="C38760" s="90"/>
    </row>
    <row r="38761">
      <c r="A38761" s="101"/>
      <c r="B38761" s="90"/>
      <c r="C38761" s="90"/>
    </row>
    <row r="38762">
      <c r="A38762" s="101"/>
      <c r="B38762" s="90"/>
      <c r="C38762" s="90"/>
    </row>
    <row r="38763">
      <c r="A38763" s="101"/>
      <c r="B38763" s="90"/>
      <c r="C38763" s="90"/>
    </row>
    <row r="38764">
      <c r="A38764" s="101"/>
      <c r="B38764" s="90"/>
      <c r="C38764" s="90"/>
    </row>
    <row r="38765">
      <c r="A38765" s="101"/>
      <c r="B38765" s="90"/>
      <c r="C38765" s="90"/>
    </row>
    <row r="38766">
      <c r="A38766" s="101"/>
      <c r="B38766" s="90"/>
      <c r="C38766" s="90"/>
    </row>
    <row r="38767">
      <c r="A38767" s="101"/>
      <c r="B38767" s="90"/>
      <c r="C38767" s="90"/>
    </row>
    <row r="38768">
      <c r="A38768" s="101"/>
      <c r="B38768" s="90"/>
      <c r="C38768" s="90"/>
    </row>
    <row r="38769">
      <c r="A38769" s="101"/>
      <c r="B38769" s="90"/>
      <c r="C38769" s="90"/>
    </row>
    <row r="38770">
      <c r="A38770" s="101"/>
      <c r="B38770" s="90"/>
      <c r="C38770" s="90"/>
    </row>
    <row r="38771">
      <c r="A38771" s="101"/>
      <c r="B38771" s="90"/>
      <c r="C38771" s="90"/>
    </row>
    <row r="38772">
      <c r="A38772" s="101"/>
      <c r="B38772" s="90"/>
      <c r="C38772" s="90"/>
    </row>
    <row r="38773">
      <c r="A38773" s="101"/>
      <c r="B38773" s="90"/>
      <c r="C38773" s="90"/>
    </row>
    <row r="38774">
      <c r="A38774" s="101"/>
      <c r="B38774" s="90"/>
      <c r="C38774" s="90"/>
    </row>
    <row r="38775">
      <c r="A38775" s="101"/>
      <c r="B38775" s="90"/>
      <c r="C38775" s="90"/>
    </row>
    <row r="38776">
      <c r="A38776" s="101"/>
      <c r="B38776" s="90"/>
      <c r="C38776" s="90"/>
    </row>
    <row r="38777">
      <c r="A38777" s="101"/>
      <c r="B38777" s="90"/>
      <c r="C38777" s="90"/>
    </row>
    <row r="38778">
      <c r="A38778" s="101"/>
      <c r="B38778" s="90"/>
      <c r="C38778" s="90"/>
    </row>
    <row r="38779">
      <c r="A38779" s="101"/>
      <c r="B38779" s="90"/>
      <c r="C38779" s="90"/>
    </row>
    <row r="38780">
      <c r="A38780" s="101"/>
      <c r="B38780" s="90"/>
      <c r="C38780" s="90"/>
    </row>
    <row r="38781">
      <c r="A38781" s="101"/>
      <c r="B38781" s="90"/>
      <c r="C38781" s="90"/>
    </row>
    <row r="38782">
      <c r="A38782" s="101"/>
      <c r="B38782" s="90"/>
      <c r="C38782" s="90"/>
    </row>
    <row r="38783">
      <c r="A38783" s="101"/>
      <c r="B38783" s="90"/>
      <c r="C38783" s="90"/>
    </row>
    <row r="38784">
      <c r="A38784" s="101"/>
      <c r="B38784" s="90"/>
      <c r="C38784" s="90"/>
    </row>
    <row r="38785">
      <c r="A38785" s="101"/>
      <c r="B38785" s="90"/>
      <c r="C38785" s="90"/>
    </row>
    <row r="38786">
      <c r="A38786" s="101"/>
      <c r="B38786" s="90"/>
      <c r="C38786" s="90"/>
    </row>
    <row r="38787">
      <c r="A38787" s="101"/>
      <c r="B38787" s="90"/>
      <c r="C38787" s="90"/>
    </row>
    <row r="38788">
      <c r="A38788" s="101"/>
      <c r="B38788" s="90"/>
      <c r="C38788" s="90"/>
    </row>
    <row r="38789">
      <c r="A38789" s="101"/>
      <c r="B38789" s="90"/>
      <c r="C38789" s="90"/>
    </row>
    <row r="38790">
      <c r="A38790" s="101"/>
      <c r="B38790" s="90"/>
      <c r="C38790" s="90"/>
    </row>
    <row r="38791">
      <c r="A38791" s="101"/>
      <c r="B38791" s="90"/>
      <c r="C38791" s="90"/>
    </row>
    <row r="38792">
      <c r="A38792" s="101"/>
      <c r="B38792" s="90"/>
      <c r="C38792" s="90"/>
    </row>
    <row r="38793">
      <c r="A38793" s="101"/>
      <c r="B38793" s="90"/>
      <c r="C38793" s="90"/>
    </row>
    <row r="38794">
      <c r="A38794" s="101"/>
      <c r="B38794" s="90"/>
      <c r="C38794" s="90"/>
    </row>
    <row r="38795">
      <c r="A38795" s="101"/>
      <c r="B38795" s="90"/>
      <c r="C38795" s="90"/>
    </row>
    <row r="38796">
      <c r="A38796" s="101"/>
      <c r="B38796" s="90"/>
      <c r="C38796" s="90"/>
    </row>
    <row r="38797">
      <c r="A38797" s="101"/>
      <c r="B38797" s="90"/>
      <c r="C38797" s="90"/>
    </row>
    <row r="38798">
      <c r="A38798" s="101"/>
      <c r="B38798" s="90"/>
      <c r="C38798" s="90"/>
    </row>
    <row r="38799">
      <c r="A38799" s="101"/>
      <c r="B38799" s="90"/>
      <c r="C38799" s="90"/>
    </row>
    <row r="38800">
      <c r="A38800" s="101"/>
      <c r="B38800" s="90"/>
      <c r="C38800" s="90"/>
    </row>
    <row r="38801">
      <c r="A38801" s="101"/>
      <c r="B38801" s="90"/>
      <c r="C38801" s="90"/>
    </row>
    <row r="38802">
      <c r="A38802" s="101"/>
      <c r="B38802" s="90"/>
      <c r="C38802" s="90"/>
    </row>
    <row r="38803">
      <c r="A38803" s="101"/>
      <c r="B38803" s="90"/>
      <c r="C38803" s="90"/>
    </row>
    <row r="38804">
      <c r="A38804" s="101"/>
      <c r="B38804" s="90"/>
      <c r="C38804" s="90"/>
    </row>
    <row r="38805">
      <c r="A38805" s="101"/>
      <c r="B38805" s="90"/>
      <c r="C38805" s="90"/>
    </row>
    <row r="38806">
      <c r="A38806" s="101"/>
      <c r="B38806" s="90"/>
      <c r="C38806" s="90"/>
    </row>
    <row r="38807">
      <c r="A38807" s="101"/>
      <c r="B38807" s="90"/>
      <c r="C38807" s="90"/>
    </row>
    <row r="38808">
      <c r="A38808" s="101"/>
      <c r="B38808" s="90"/>
      <c r="C38808" s="90"/>
    </row>
    <row r="38809">
      <c r="A38809" s="101"/>
      <c r="B38809" s="90"/>
      <c r="C38809" s="90"/>
    </row>
    <row r="38810">
      <c r="A38810" s="101"/>
      <c r="B38810" s="90"/>
      <c r="C38810" s="90"/>
    </row>
    <row r="38811">
      <c r="A38811" s="101"/>
      <c r="B38811" s="90"/>
      <c r="C38811" s="90"/>
    </row>
    <row r="38812">
      <c r="A38812" s="101"/>
      <c r="B38812" s="90"/>
      <c r="C38812" s="90"/>
    </row>
    <row r="38813">
      <c r="A38813" s="101"/>
      <c r="B38813" s="90"/>
      <c r="C38813" s="90"/>
    </row>
    <row r="38814">
      <c r="A38814" s="101"/>
      <c r="B38814" s="90"/>
      <c r="C38814" s="90"/>
    </row>
    <row r="38815">
      <c r="A38815" s="101"/>
      <c r="B38815" s="90"/>
      <c r="C38815" s="90"/>
    </row>
    <row r="38816">
      <c r="A38816" s="101"/>
      <c r="B38816" s="90"/>
      <c r="C38816" s="90"/>
    </row>
    <row r="38817">
      <c r="A38817" s="101"/>
      <c r="B38817" s="90"/>
      <c r="C38817" s="90"/>
    </row>
    <row r="38818">
      <c r="A38818" s="101"/>
      <c r="B38818" s="90"/>
      <c r="C38818" s="90"/>
    </row>
    <row r="38819">
      <c r="A38819" s="101"/>
      <c r="B38819" s="90"/>
      <c r="C38819" s="90"/>
    </row>
    <row r="38820">
      <c r="A38820" s="101"/>
      <c r="B38820" s="90"/>
      <c r="C38820" s="90"/>
    </row>
    <row r="38821">
      <c r="A38821" s="101"/>
      <c r="B38821" s="90"/>
      <c r="C38821" s="90"/>
    </row>
    <row r="38822">
      <c r="A38822" s="101"/>
      <c r="B38822" s="90"/>
      <c r="C38822" s="90"/>
    </row>
    <row r="38823">
      <c r="A38823" s="101"/>
      <c r="B38823" s="90"/>
      <c r="C38823" s="90"/>
    </row>
    <row r="38824">
      <c r="A38824" s="101"/>
      <c r="B38824" s="90"/>
      <c r="C38824" s="90"/>
    </row>
    <row r="38825">
      <c r="A38825" s="101"/>
      <c r="B38825" s="90"/>
      <c r="C38825" s="90"/>
    </row>
    <row r="38826">
      <c r="A38826" s="101"/>
      <c r="B38826" s="90"/>
      <c r="C38826" s="90"/>
    </row>
    <row r="38827">
      <c r="A38827" s="101"/>
      <c r="B38827" s="90"/>
      <c r="C38827" s="90"/>
    </row>
    <row r="38828">
      <c r="A38828" s="101"/>
      <c r="B38828" s="90"/>
      <c r="C38828" s="90"/>
    </row>
    <row r="38829">
      <c r="A38829" s="101"/>
      <c r="B38829" s="90"/>
      <c r="C38829" s="90"/>
    </row>
    <row r="38830">
      <c r="A38830" s="101"/>
      <c r="B38830" s="90"/>
      <c r="C38830" s="90"/>
    </row>
    <row r="38831">
      <c r="A38831" s="101"/>
      <c r="B38831" s="90"/>
      <c r="C38831" s="90"/>
    </row>
    <row r="38832">
      <c r="A38832" s="101"/>
      <c r="B38832" s="90"/>
      <c r="C38832" s="90"/>
    </row>
    <row r="38833">
      <c r="A38833" s="101"/>
      <c r="B38833" s="90"/>
      <c r="C38833" s="90"/>
    </row>
    <row r="38834">
      <c r="A38834" s="101"/>
      <c r="B38834" s="90"/>
      <c r="C38834" s="90"/>
    </row>
    <row r="38835">
      <c r="A38835" s="101"/>
      <c r="B38835" s="90"/>
      <c r="C38835" s="90"/>
    </row>
    <row r="38836">
      <c r="A38836" s="101"/>
      <c r="B38836" s="90"/>
      <c r="C38836" s="90"/>
    </row>
    <row r="38837">
      <c r="A38837" s="101"/>
      <c r="B38837" s="90"/>
      <c r="C38837" s="90"/>
    </row>
    <row r="38838">
      <c r="A38838" s="101"/>
      <c r="B38838" s="90"/>
      <c r="C38838" s="90"/>
    </row>
    <row r="38839">
      <c r="A38839" s="101"/>
      <c r="B38839" s="90"/>
      <c r="C38839" s="90"/>
    </row>
    <row r="38840">
      <c r="A38840" s="101"/>
      <c r="B38840" s="90"/>
      <c r="C38840" s="90"/>
    </row>
    <row r="38841">
      <c r="A38841" s="101"/>
      <c r="B38841" s="90"/>
      <c r="C38841" s="90"/>
    </row>
    <row r="38842">
      <c r="A38842" s="101"/>
      <c r="B38842" s="90"/>
      <c r="C38842" s="90"/>
    </row>
    <row r="38843">
      <c r="A38843" s="101"/>
      <c r="B38843" s="90"/>
      <c r="C38843" s="90"/>
    </row>
    <row r="38844">
      <c r="A38844" s="101"/>
      <c r="B38844" s="90"/>
      <c r="C38844" s="90"/>
    </row>
    <row r="38845">
      <c r="A38845" s="101"/>
      <c r="B38845" s="90"/>
      <c r="C38845" s="90"/>
    </row>
    <row r="38846">
      <c r="A38846" s="101"/>
      <c r="B38846" s="90"/>
      <c r="C38846" s="90"/>
    </row>
    <row r="38847">
      <c r="A38847" s="101"/>
      <c r="B38847" s="90"/>
      <c r="C38847" s="90"/>
    </row>
    <row r="38848">
      <c r="A38848" s="101"/>
      <c r="B38848" s="90"/>
      <c r="C38848" s="90"/>
    </row>
    <row r="38849">
      <c r="A38849" s="101"/>
      <c r="B38849" s="90"/>
      <c r="C38849" s="90"/>
    </row>
    <row r="38850">
      <c r="A38850" s="101"/>
      <c r="B38850" s="90"/>
      <c r="C38850" s="90"/>
    </row>
    <row r="38851">
      <c r="A38851" s="101"/>
      <c r="B38851" s="90"/>
      <c r="C38851" s="90"/>
    </row>
    <row r="38852">
      <c r="A38852" s="101"/>
      <c r="B38852" s="90"/>
      <c r="C38852" s="90"/>
    </row>
    <row r="38853">
      <c r="A38853" s="101"/>
      <c r="B38853" s="90"/>
      <c r="C38853" s="90"/>
    </row>
    <row r="38854">
      <c r="A38854" s="101"/>
      <c r="B38854" s="90"/>
      <c r="C38854" s="90"/>
    </row>
    <row r="38855">
      <c r="A38855" s="101"/>
      <c r="B38855" s="90"/>
      <c r="C38855" s="90"/>
    </row>
    <row r="38856">
      <c r="A38856" s="101"/>
      <c r="B38856" s="90"/>
      <c r="C38856" s="90"/>
    </row>
    <row r="38857">
      <c r="A38857" s="101"/>
      <c r="B38857" s="90"/>
      <c r="C38857" s="90"/>
    </row>
    <row r="38858">
      <c r="A38858" s="101"/>
      <c r="B38858" s="90"/>
      <c r="C38858" s="90"/>
    </row>
    <row r="38859">
      <c r="A38859" s="101"/>
      <c r="B38859" s="90"/>
      <c r="C38859" s="90"/>
    </row>
    <row r="38860">
      <c r="A38860" s="101"/>
      <c r="B38860" s="90"/>
      <c r="C38860" s="90"/>
    </row>
    <row r="38861">
      <c r="A38861" s="101"/>
      <c r="B38861" s="90"/>
      <c r="C38861" s="90"/>
    </row>
    <row r="38862">
      <c r="A38862" s="101"/>
      <c r="B38862" s="90"/>
      <c r="C38862" s="90"/>
    </row>
    <row r="38863">
      <c r="A38863" s="101"/>
      <c r="B38863" s="90"/>
      <c r="C38863" s="90"/>
    </row>
    <row r="38864">
      <c r="A38864" s="101"/>
      <c r="B38864" s="90"/>
      <c r="C38864" s="90"/>
    </row>
    <row r="38865">
      <c r="A38865" s="101"/>
      <c r="B38865" s="90"/>
      <c r="C38865" s="90"/>
    </row>
    <row r="38866">
      <c r="A38866" s="101"/>
      <c r="B38866" s="90"/>
      <c r="C38866" s="90"/>
    </row>
    <row r="38867">
      <c r="A38867" s="101"/>
      <c r="B38867" s="90"/>
      <c r="C38867" s="90"/>
    </row>
    <row r="38868">
      <c r="A38868" s="101"/>
      <c r="B38868" s="90"/>
      <c r="C38868" s="90"/>
    </row>
    <row r="38869">
      <c r="A38869" s="101"/>
      <c r="B38869" s="90"/>
      <c r="C38869" s="90"/>
    </row>
    <row r="38870">
      <c r="A38870" s="101"/>
      <c r="B38870" s="90"/>
      <c r="C38870" s="90"/>
    </row>
    <row r="38871">
      <c r="A38871" s="101"/>
      <c r="B38871" s="90"/>
      <c r="C38871" s="90"/>
    </row>
    <row r="38872">
      <c r="A38872" s="101"/>
      <c r="B38872" s="90"/>
      <c r="C38872" s="90"/>
    </row>
    <row r="38873">
      <c r="A38873" s="101"/>
      <c r="B38873" s="90"/>
      <c r="C38873" s="90"/>
    </row>
    <row r="38874">
      <c r="A38874" s="101"/>
      <c r="B38874" s="90"/>
      <c r="C38874" s="90"/>
    </row>
    <row r="38875">
      <c r="A38875" s="101"/>
      <c r="B38875" s="90"/>
      <c r="C38875" s="90"/>
    </row>
    <row r="38876">
      <c r="A38876" s="101"/>
      <c r="B38876" s="90"/>
      <c r="C38876" s="90"/>
    </row>
    <row r="38877">
      <c r="A38877" s="101"/>
      <c r="B38877" s="90"/>
      <c r="C38877" s="90"/>
    </row>
    <row r="38878">
      <c r="A38878" s="101"/>
      <c r="B38878" s="90"/>
      <c r="C38878" s="90"/>
    </row>
    <row r="38879">
      <c r="A38879" s="101"/>
      <c r="B38879" s="90"/>
      <c r="C38879" s="90"/>
    </row>
    <row r="38880">
      <c r="A38880" s="101"/>
      <c r="B38880" s="90"/>
      <c r="C38880" s="90"/>
    </row>
    <row r="38881">
      <c r="A38881" s="101"/>
      <c r="B38881" s="90"/>
      <c r="C38881" s="90"/>
    </row>
    <row r="38882">
      <c r="A38882" s="101"/>
      <c r="B38882" s="90"/>
      <c r="C38882" s="90"/>
    </row>
    <row r="38883">
      <c r="A38883" s="101"/>
      <c r="B38883" s="90"/>
      <c r="C38883" s="90"/>
    </row>
    <row r="38884">
      <c r="A38884" s="101"/>
      <c r="B38884" s="90"/>
      <c r="C38884" s="90"/>
    </row>
    <row r="38885">
      <c r="A38885" s="101"/>
      <c r="B38885" s="90"/>
      <c r="C38885" s="90"/>
    </row>
    <row r="38886">
      <c r="A38886" s="101"/>
      <c r="B38886" s="90"/>
      <c r="C38886" s="90"/>
    </row>
    <row r="38887">
      <c r="A38887" s="101"/>
      <c r="B38887" s="90"/>
      <c r="C38887" s="90"/>
    </row>
    <row r="38888">
      <c r="A38888" s="101"/>
      <c r="B38888" s="90"/>
      <c r="C38888" s="90"/>
    </row>
    <row r="38889">
      <c r="A38889" s="101"/>
      <c r="B38889" s="90"/>
      <c r="C38889" s="90"/>
    </row>
    <row r="38890">
      <c r="A38890" s="101"/>
      <c r="B38890" s="90"/>
      <c r="C38890" s="90"/>
    </row>
    <row r="38891">
      <c r="A38891" s="101"/>
      <c r="B38891" s="90"/>
      <c r="C38891" s="90"/>
    </row>
    <row r="38892">
      <c r="A38892" s="101"/>
      <c r="B38892" s="90"/>
      <c r="C38892" s="90"/>
    </row>
    <row r="38893">
      <c r="A38893" s="101"/>
      <c r="B38893" s="90"/>
      <c r="C38893" s="90"/>
    </row>
    <row r="38894">
      <c r="A38894" s="101"/>
      <c r="B38894" s="90"/>
      <c r="C38894" s="90"/>
    </row>
    <row r="38895">
      <c r="A38895" s="101"/>
      <c r="B38895" s="90"/>
      <c r="C38895" s="90"/>
    </row>
    <row r="38896">
      <c r="A38896" s="101"/>
      <c r="B38896" s="90"/>
      <c r="C38896" s="90"/>
    </row>
    <row r="38897">
      <c r="A38897" s="101"/>
      <c r="B38897" s="90"/>
      <c r="C38897" s="90"/>
    </row>
    <row r="38898">
      <c r="A38898" s="101"/>
      <c r="B38898" s="90"/>
      <c r="C38898" s="90"/>
    </row>
    <row r="38899">
      <c r="A38899" s="101"/>
      <c r="B38899" s="90"/>
      <c r="C38899" s="90"/>
    </row>
    <row r="38900">
      <c r="A38900" s="101"/>
      <c r="B38900" s="90"/>
      <c r="C38900" s="90"/>
    </row>
    <row r="38901">
      <c r="A38901" s="101"/>
      <c r="B38901" s="90"/>
      <c r="C38901" s="90"/>
    </row>
    <row r="38902">
      <c r="A38902" s="101"/>
      <c r="B38902" s="90"/>
      <c r="C38902" s="90"/>
    </row>
    <row r="38903">
      <c r="A38903" s="101"/>
      <c r="B38903" s="90"/>
      <c r="C38903" s="90"/>
    </row>
    <row r="38904">
      <c r="A38904" s="101"/>
      <c r="B38904" s="90"/>
      <c r="C38904" s="90"/>
    </row>
    <row r="38905">
      <c r="A38905" s="101"/>
      <c r="B38905" s="90"/>
      <c r="C38905" s="90"/>
    </row>
    <row r="38906">
      <c r="A38906" s="101"/>
      <c r="B38906" s="90"/>
      <c r="C38906" s="90"/>
    </row>
    <row r="38907">
      <c r="A38907" s="101"/>
      <c r="B38907" s="90"/>
      <c r="C38907" s="90"/>
    </row>
    <row r="38908">
      <c r="A38908" s="101"/>
      <c r="B38908" s="90"/>
      <c r="C38908" s="90"/>
    </row>
    <row r="38909">
      <c r="A38909" s="101"/>
      <c r="B38909" s="90"/>
      <c r="C38909" s="90"/>
    </row>
    <row r="38910">
      <c r="A38910" s="101"/>
      <c r="B38910" s="90"/>
      <c r="C38910" s="90"/>
    </row>
    <row r="38911">
      <c r="A38911" s="101"/>
      <c r="B38911" s="90"/>
      <c r="C38911" s="90"/>
    </row>
    <row r="38912">
      <c r="A38912" s="101"/>
      <c r="B38912" s="90"/>
      <c r="C38912" s="90"/>
    </row>
    <row r="38913">
      <c r="A38913" s="101"/>
      <c r="B38913" s="90"/>
      <c r="C38913" s="90"/>
    </row>
    <row r="38914">
      <c r="A38914" s="101"/>
      <c r="B38914" s="90"/>
      <c r="C38914" s="90"/>
    </row>
    <row r="38915">
      <c r="A38915" s="101"/>
      <c r="B38915" s="90"/>
      <c r="C38915" s="90"/>
    </row>
    <row r="38916">
      <c r="A38916" s="101"/>
      <c r="B38916" s="90"/>
      <c r="C38916" s="90"/>
    </row>
    <row r="38917">
      <c r="A38917" s="101"/>
      <c r="B38917" s="90"/>
      <c r="C38917" s="90"/>
    </row>
    <row r="38918">
      <c r="A38918" s="101"/>
      <c r="B38918" s="90"/>
      <c r="C38918" s="90"/>
    </row>
    <row r="38919">
      <c r="A38919" s="101"/>
      <c r="B38919" s="90"/>
      <c r="C38919" s="90"/>
    </row>
    <row r="38920">
      <c r="A38920" s="101"/>
      <c r="B38920" s="90"/>
      <c r="C38920" s="90"/>
    </row>
    <row r="38921">
      <c r="A38921" s="101"/>
      <c r="B38921" s="90"/>
      <c r="C38921" s="90"/>
    </row>
    <row r="38922">
      <c r="A38922" s="101"/>
      <c r="B38922" s="90"/>
      <c r="C38922" s="90"/>
    </row>
    <row r="38923">
      <c r="A38923" s="101"/>
      <c r="B38923" s="90"/>
      <c r="C38923" s="90"/>
    </row>
    <row r="38924">
      <c r="A38924" s="101"/>
      <c r="B38924" s="90"/>
      <c r="C38924" s="90"/>
    </row>
    <row r="38925">
      <c r="A38925" s="101"/>
      <c r="B38925" s="90"/>
      <c r="C38925" s="90"/>
    </row>
    <row r="38926">
      <c r="A38926" s="101"/>
      <c r="B38926" s="90"/>
      <c r="C38926" s="90"/>
    </row>
    <row r="38927">
      <c r="A38927" s="101"/>
      <c r="B38927" s="90"/>
      <c r="C38927" s="90"/>
    </row>
    <row r="38928">
      <c r="A38928" s="101"/>
      <c r="B38928" s="90"/>
      <c r="C38928" s="90"/>
    </row>
    <row r="38929">
      <c r="A38929" s="101"/>
      <c r="B38929" s="90"/>
      <c r="C38929" s="90"/>
    </row>
    <row r="38930">
      <c r="A38930" s="101"/>
      <c r="B38930" s="90"/>
      <c r="C38930" s="90"/>
    </row>
    <row r="38931">
      <c r="A38931" s="101"/>
      <c r="B38931" s="90"/>
      <c r="C38931" s="90"/>
    </row>
    <row r="38932">
      <c r="A38932" s="101"/>
      <c r="B38932" s="90"/>
      <c r="C38932" s="90"/>
    </row>
    <row r="38933">
      <c r="A38933" s="101"/>
      <c r="B38933" s="90"/>
      <c r="C38933" s="90"/>
    </row>
    <row r="38934">
      <c r="A38934" s="101"/>
      <c r="B38934" s="90"/>
      <c r="C38934" s="90"/>
    </row>
    <row r="38935">
      <c r="A38935" s="101"/>
      <c r="B38935" s="90"/>
      <c r="C38935" s="90"/>
    </row>
    <row r="38936">
      <c r="A38936" s="101"/>
      <c r="B38936" s="90"/>
      <c r="C38936" s="90"/>
    </row>
    <row r="38937">
      <c r="A38937" s="101"/>
      <c r="B38937" s="90"/>
      <c r="C38937" s="90"/>
    </row>
    <row r="38938">
      <c r="A38938" s="101"/>
      <c r="B38938" s="90"/>
      <c r="C38938" s="90"/>
    </row>
    <row r="38939">
      <c r="A38939" s="101"/>
      <c r="B38939" s="90"/>
      <c r="C38939" s="90"/>
    </row>
    <row r="38940">
      <c r="A38940" s="101"/>
      <c r="B38940" s="90"/>
      <c r="C38940" s="90"/>
    </row>
    <row r="38941">
      <c r="A38941" s="101"/>
      <c r="B38941" s="90"/>
      <c r="C38941" s="90"/>
    </row>
    <row r="38942">
      <c r="A38942" s="101"/>
      <c r="B38942" s="90"/>
      <c r="C38942" s="90"/>
    </row>
    <row r="38943">
      <c r="A38943" s="101"/>
      <c r="B38943" s="90"/>
      <c r="C38943" s="90"/>
    </row>
    <row r="38944">
      <c r="A38944" s="101"/>
      <c r="B38944" s="90"/>
      <c r="C38944" s="90"/>
    </row>
    <row r="38945">
      <c r="A38945" s="101"/>
      <c r="B38945" s="90"/>
      <c r="C38945" s="90"/>
    </row>
    <row r="38946">
      <c r="A38946" s="101"/>
      <c r="B38946" s="90"/>
      <c r="C38946" s="90"/>
    </row>
    <row r="38947">
      <c r="A38947" s="101"/>
      <c r="B38947" s="90"/>
      <c r="C38947" s="90"/>
    </row>
    <row r="38948">
      <c r="A38948" s="101"/>
      <c r="B38948" s="90"/>
      <c r="C38948" s="90"/>
    </row>
    <row r="38949">
      <c r="A38949" s="101"/>
      <c r="B38949" s="90"/>
      <c r="C38949" s="90"/>
    </row>
    <row r="38950">
      <c r="A38950" s="101"/>
      <c r="B38950" s="90"/>
      <c r="C38950" s="90"/>
    </row>
    <row r="38951">
      <c r="A38951" s="101"/>
      <c r="B38951" s="90"/>
      <c r="C38951" s="90"/>
    </row>
    <row r="38952">
      <c r="A38952" s="101"/>
      <c r="B38952" s="90"/>
      <c r="C38952" s="90"/>
    </row>
    <row r="38953">
      <c r="A38953" s="101"/>
      <c r="B38953" s="90"/>
      <c r="C38953" s="90"/>
    </row>
    <row r="38954">
      <c r="A38954" s="101"/>
      <c r="B38954" s="90"/>
      <c r="C38954" s="90"/>
    </row>
    <row r="38955">
      <c r="A38955" s="101"/>
      <c r="B38955" s="90"/>
      <c r="C38955" s="90"/>
    </row>
    <row r="38956">
      <c r="A38956" s="101"/>
      <c r="B38956" s="90"/>
      <c r="C38956" s="90"/>
    </row>
    <row r="38957">
      <c r="A38957" s="101"/>
      <c r="B38957" s="90"/>
      <c r="C38957" s="90"/>
    </row>
    <row r="38958">
      <c r="A38958" s="101"/>
      <c r="B38958" s="90"/>
      <c r="C38958" s="90"/>
    </row>
    <row r="38959">
      <c r="A38959" s="101"/>
      <c r="B38959" s="90"/>
      <c r="C38959" s="90"/>
    </row>
    <row r="38960">
      <c r="A38960" s="101"/>
      <c r="B38960" s="90"/>
      <c r="C38960" s="90"/>
    </row>
    <row r="38961">
      <c r="A38961" s="101"/>
      <c r="B38961" s="90"/>
      <c r="C38961" s="90"/>
    </row>
    <row r="38962">
      <c r="A38962" s="101"/>
      <c r="B38962" s="90"/>
      <c r="C38962" s="90"/>
    </row>
    <row r="38963">
      <c r="A38963" s="101"/>
      <c r="B38963" s="90"/>
      <c r="C38963" s="90"/>
    </row>
    <row r="38964">
      <c r="A38964" s="101"/>
      <c r="B38964" s="90"/>
      <c r="C38964" s="90"/>
    </row>
    <row r="38965">
      <c r="A38965" s="101"/>
      <c r="B38965" s="90"/>
      <c r="C38965" s="90"/>
    </row>
    <row r="38966">
      <c r="A38966" s="101"/>
      <c r="B38966" s="90"/>
      <c r="C38966" s="90"/>
    </row>
    <row r="38967">
      <c r="A38967" s="101"/>
      <c r="B38967" s="90"/>
      <c r="C38967" s="90"/>
    </row>
    <row r="38968">
      <c r="A38968" s="101"/>
      <c r="B38968" s="90"/>
      <c r="C38968" s="90"/>
    </row>
    <row r="38969">
      <c r="A38969" s="101"/>
      <c r="B38969" s="90"/>
      <c r="C38969" s="90"/>
    </row>
    <row r="38970">
      <c r="A38970" s="101"/>
      <c r="B38970" s="90"/>
      <c r="C38970" s="90"/>
    </row>
    <row r="38971">
      <c r="A38971" s="101"/>
      <c r="B38971" s="90"/>
      <c r="C38971" s="90"/>
    </row>
    <row r="38972">
      <c r="A38972" s="101"/>
      <c r="B38972" s="90"/>
      <c r="C38972" s="90"/>
    </row>
    <row r="38973">
      <c r="A38973" s="101"/>
      <c r="B38973" s="90"/>
      <c r="C38973" s="90"/>
    </row>
    <row r="38974">
      <c r="A38974" s="101"/>
      <c r="B38974" s="90"/>
      <c r="C38974" s="90"/>
    </row>
    <row r="38975">
      <c r="A38975" s="101"/>
      <c r="B38975" s="90"/>
      <c r="C38975" s="90"/>
    </row>
    <row r="38976">
      <c r="A38976" s="101"/>
      <c r="B38976" s="90"/>
      <c r="C38976" s="90"/>
    </row>
    <row r="38977">
      <c r="A38977" s="101"/>
      <c r="B38977" s="90"/>
      <c r="C38977" s="90"/>
    </row>
    <row r="38978">
      <c r="A38978" s="101"/>
      <c r="B38978" s="90"/>
      <c r="C38978" s="90"/>
    </row>
    <row r="38979">
      <c r="A38979" s="101"/>
      <c r="B38979" s="90"/>
      <c r="C38979" s="90"/>
    </row>
    <row r="38980">
      <c r="A38980" s="101"/>
      <c r="B38980" s="90"/>
      <c r="C38980" s="90"/>
    </row>
    <row r="38981">
      <c r="A38981" s="101"/>
      <c r="B38981" s="90"/>
      <c r="C38981" s="90"/>
    </row>
    <row r="38982">
      <c r="A38982" s="101"/>
      <c r="B38982" s="90"/>
      <c r="C38982" s="90"/>
    </row>
    <row r="38983">
      <c r="A38983" s="101"/>
      <c r="B38983" s="90"/>
      <c r="C38983" s="90"/>
    </row>
    <row r="38984">
      <c r="A38984" s="101"/>
      <c r="B38984" s="90"/>
      <c r="C38984" s="90"/>
    </row>
    <row r="38985">
      <c r="A38985" s="101"/>
      <c r="B38985" s="90"/>
      <c r="C38985" s="90"/>
    </row>
    <row r="38986">
      <c r="A38986" s="101"/>
      <c r="B38986" s="90"/>
      <c r="C38986" s="90"/>
    </row>
    <row r="38987">
      <c r="A38987" s="101"/>
      <c r="B38987" s="90"/>
      <c r="C38987" s="90"/>
    </row>
    <row r="38988">
      <c r="A38988" s="101"/>
      <c r="B38988" s="90"/>
      <c r="C38988" s="90"/>
    </row>
    <row r="38989">
      <c r="A38989" s="101"/>
      <c r="B38989" s="90"/>
      <c r="C38989" s="90"/>
    </row>
    <row r="38990">
      <c r="A38990" s="101"/>
      <c r="B38990" s="90"/>
      <c r="C38990" s="90"/>
    </row>
    <row r="38991">
      <c r="A38991" s="101"/>
      <c r="B38991" s="90"/>
      <c r="C38991" s="90"/>
    </row>
    <row r="38992">
      <c r="A38992" s="101"/>
      <c r="B38992" s="90"/>
      <c r="C38992" s="90"/>
    </row>
    <row r="38993">
      <c r="A38993" s="101"/>
      <c r="B38993" s="90"/>
      <c r="C38993" s="90"/>
    </row>
    <row r="38994">
      <c r="A38994" s="101"/>
      <c r="B38994" s="90"/>
      <c r="C38994" s="90"/>
    </row>
    <row r="38995">
      <c r="A38995" s="101"/>
      <c r="B38995" s="90"/>
      <c r="C38995" s="90"/>
    </row>
    <row r="38996">
      <c r="A38996" s="101"/>
      <c r="B38996" s="90"/>
      <c r="C38996" s="90"/>
    </row>
    <row r="38997">
      <c r="A38997" s="101"/>
      <c r="B38997" s="90"/>
      <c r="C38997" s="90"/>
    </row>
    <row r="38998">
      <c r="A38998" s="101"/>
      <c r="B38998" s="90"/>
      <c r="C38998" s="90"/>
    </row>
    <row r="38999">
      <c r="A38999" s="101"/>
      <c r="B38999" s="90"/>
      <c r="C38999" s="90"/>
    </row>
    <row r="39000">
      <c r="A39000" s="101"/>
      <c r="B39000" s="90"/>
      <c r="C39000" s="90"/>
    </row>
    <row r="39001">
      <c r="A39001" s="101"/>
      <c r="B39001" s="90"/>
      <c r="C39001" s="90"/>
    </row>
    <row r="39002">
      <c r="A39002" s="101"/>
      <c r="B39002" s="90"/>
      <c r="C39002" s="90"/>
    </row>
    <row r="39003">
      <c r="A39003" s="101"/>
      <c r="B39003" s="90"/>
      <c r="C39003" s="90"/>
    </row>
    <row r="39004">
      <c r="A39004" s="101"/>
      <c r="B39004" s="90"/>
      <c r="C39004" s="90"/>
    </row>
    <row r="39005">
      <c r="A39005" s="101"/>
      <c r="B39005" s="90"/>
      <c r="C39005" s="90"/>
    </row>
    <row r="39006">
      <c r="A39006" s="101"/>
      <c r="B39006" s="90"/>
      <c r="C39006" s="90"/>
    </row>
    <row r="39007">
      <c r="A39007" s="101"/>
      <c r="B39007" s="90"/>
      <c r="C39007" s="90"/>
    </row>
    <row r="39008">
      <c r="A39008" s="101"/>
      <c r="B39008" s="90"/>
      <c r="C39008" s="90"/>
    </row>
    <row r="39009">
      <c r="A39009" s="101"/>
      <c r="B39009" s="90"/>
      <c r="C39009" s="90"/>
    </row>
    <row r="39010">
      <c r="A39010" s="101"/>
      <c r="B39010" s="90"/>
      <c r="C39010" s="90"/>
    </row>
    <row r="39011">
      <c r="A39011" s="101"/>
      <c r="B39011" s="90"/>
      <c r="C39011" s="90"/>
    </row>
    <row r="39012">
      <c r="A39012" s="101"/>
      <c r="B39012" s="90"/>
      <c r="C39012" s="90"/>
    </row>
    <row r="39013">
      <c r="A39013" s="101"/>
      <c r="B39013" s="90"/>
      <c r="C39013" s="90"/>
    </row>
    <row r="39014">
      <c r="A39014" s="101"/>
      <c r="B39014" s="90"/>
      <c r="C39014" s="90"/>
    </row>
    <row r="39015">
      <c r="A39015" s="101"/>
      <c r="B39015" s="90"/>
      <c r="C39015" s="90"/>
    </row>
    <row r="39016">
      <c r="A39016" s="101"/>
      <c r="B39016" s="90"/>
      <c r="C39016" s="90"/>
    </row>
    <row r="39017">
      <c r="A39017" s="101"/>
      <c r="B39017" s="90"/>
      <c r="C39017" s="90"/>
    </row>
    <row r="39018">
      <c r="A39018" s="101"/>
      <c r="B39018" s="90"/>
      <c r="C39018" s="90"/>
    </row>
    <row r="39019">
      <c r="A39019" s="101"/>
      <c r="B39019" s="90"/>
      <c r="C39019" s="90"/>
    </row>
    <row r="39020">
      <c r="A39020" s="101"/>
      <c r="B39020" s="90"/>
      <c r="C39020" s="90"/>
    </row>
    <row r="39021">
      <c r="A39021" s="101"/>
      <c r="B39021" s="90"/>
      <c r="C39021" s="90"/>
    </row>
    <row r="39022">
      <c r="A39022" s="101"/>
      <c r="B39022" s="90"/>
      <c r="C39022" s="90"/>
    </row>
    <row r="39023">
      <c r="A39023" s="101"/>
      <c r="B39023" s="90"/>
      <c r="C39023" s="90"/>
    </row>
    <row r="39024">
      <c r="A39024" s="101"/>
      <c r="B39024" s="90"/>
      <c r="C39024" s="90"/>
    </row>
    <row r="39025">
      <c r="A39025" s="101"/>
      <c r="B39025" s="90"/>
      <c r="C39025" s="90"/>
    </row>
    <row r="39026">
      <c r="A39026" s="101"/>
      <c r="B39026" s="90"/>
      <c r="C39026" s="90"/>
    </row>
    <row r="39027">
      <c r="A39027" s="101"/>
      <c r="B39027" s="90"/>
      <c r="C39027" s="90"/>
    </row>
    <row r="39028">
      <c r="A39028" s="101"/>
      <c r="B39028" s="90"/>
      <c r="C39028" s="90"/>
    </row>
    <row r="39029">
      <c r="A39029" s="101"/>
      <c r="B39029" s="90"/>
      <c r="C39029" s="90"/>
    </row>
    <row r="39030">
      <c r="A39030" s="101"/>
      <c r="B39030" s="90"/>
      <c r="C39030" s="90"/>
    </row>
    <row r="39031">
      <c r="A39031" s="101"/>
      <c r="B39031" s="90"/>
      <c r="C39031" s="90"/>
    </row>
    <row r="39032">
      <c r="A39032" s="101"/>
      <c r="B39032" s="90"/>
      <c r="C39032" s="90"/>
    </row>
    <row r="39033">
      <c r="A39033" s="101"/>
      <c r="B39033" s="90"/>
      <c r="C39033" s="90"/>
    </row>
    <row r="39034">
      <c r="A39034" s="101"/>
      <c r="B39034" s="90"/>
      <c r="C39034" s="90"/>
    </row>
    <row r="39035">
      <c r="A39035" s="101"/>
      <c r="B39035" s="90"/>
      <c r="C39035" s="90"/>
    </row>
    <row r="39036">
      <c r="A39036" s="101"/>
      <c r="B39036" s="90"/>
      <c r="C39036" s="90"/>
    </row>
    <row r="39037">
      <c r="A39037" s="101"/>
      <c r="B39037" s="90"/>
      <c r="C39037" s="90"/>
    </row>
    <row r="39038">
      <c r="A39038" s="101"/>
      <c r="B39038" s="90"/>
      <c r="C39038" s="90"/>
    </row>
    <row r="39039">
      <c r="A39039" s="101"/>
      <c r="B39039" s="90"/>
      <c r="C39039" s="90"/>
    </row>
    <row r="39040">
      <c r="A39040" s="101"/>
      <c r="B39040" s="90"/>
      <c r="C39040" s="90"/>
    </row>
    <row r="39041">
      <c r="A39041" s="101"/>
      <c r="B39041" s="90"/>
      <c r="C39041" s="90"/>
    </row>
    <row r="39042">
      <c r="A39042" s="101"/>
      <c r="B39042" s="90"/>
      <c r="C39042" s="90"/>
    </row>
    <row r="39043">
      <c r="A39043" s="101"/>
      <c r="B39043" s="90"/>
      <c r="C39043" s="90"/>
    </row>
    <row r="39044">
      <c r="A39044" s="101"/>
      <c r="B39044" s="90"/>
      <c r="C39044" s="90"/>
    </row>
    <row r="39045">
      <c r="A39045" s="101"/>
      <c r="B39045" s="90"/>
      <c r="C39045" s="90"/>
    </row>
    <row r="39046">
      <c r="A39046" s="101"/>
      <c r="B39046" s="90"/>
      <c r="C39046" s="90"/>
    </row>
    <row r="39047">
      <c r="A39047" s="101"/>
      <c r="B39047" s="90"/>
      <c r="C39047" s="90"/>
    </row>
    <row r="39048">
      <c r="A39048" s="101"/>
      <c r="B39048" s="90"/>
      <c r="C39048" s="90"/>
    </row>
    <row r="39049">
      <c r="A39049" s="101"/>
      <c r="B39049" s="90"/>
      <c r="C39049" s="90"/>
    </row>
    <row r="39050">
      <c r="A39050" s="101"/>
      <c r="B39050" s="90"/>
      <c r="C39050" s="90"/>
    </row>
    <row r="39051">
      <c r="A39051" s="101"/>
      <c r="B39051" s="90"/>
      <c r="C39051" s="90"/>
    </row>
    <row r="39052">
      <c r="A39052" s="101"/>
      <c r="B39052" s="90"/>
      <c r="C39052" s="90"/>
    </row>
    <row r="39053">
      <c r="A39053" s="101"/>
      <c r="B39053" s="90"/>
      <c r="C39053" s="90"/>
    </row>
    <row r="39054">
      <c r="A39054" s="101"/>
      <c r="B39054" s="90"/>
      <c r="C39054" s="90"/>
    </row>
    <row r="39055">
      <c r="A39055" s="101"/>
      <c r="B39055" s="90"/>
      <c r="C39055" s="90"/>
    </row>
    <row r="39056">
      <c r="A39056" s="101"/>
      <c r="B39056" s="90"/>
      <c r="C39056" s="90"/>
    </row>
    <row r="39057">
      <c r="A39057" s="101"/>
      <c r="B39057" s="90"/>
      <c r="C39057" s="90"/>
    </row>
    <row r="39058">
      <c r="A39058" s="101"/>
      <c r="B39058" s="90"/>
      <c r="C39058" s="90"/>
    </row>
    <row r="39059">
      <c r="A39059" s="101"/>
      <c r="B39059" s="90"/>
      <c r="C39059" s="90"/>
    </row>
    <row r="39060">
      <c r="A39060" s="101"/>
      <c r="B39060" s="90"/>
      <c r="C39060" s="90"/>
    </row>
    <row r="39061">
      <c r="A39061" s="101"/>
      <c r="B39061" s="90"/>
      <c r="C39061" s="90"/>
    </row>
    <row r="39062">
      <c r="A39062" s="101"/>
      <c r="B39062" s="90"/>
      <c r="C39062" s="90"/>
    </row>
    <row r="39063">
      <c r="A39063" s="101"/>
      <c r="B39063" s="90"/>
      <c r="C39063" s="90"/>
    </row>
    <row r="39064">
      <c r="A39064" s="101"/>
      <c r="B39064" s="90"/>
      <c r="C39064" s="90"/>
    </row>
    <row r="39065">
      <c r="A39065" s="101"/>
      <c r="B39065" s="90"/>
      <c r="C39065" s="90"/>
    </row>
    <row r="39066">
      <c r="A39066" s="101"/>
      <c r="B39066" s="90"/>
      <c r="C39066" s="90"/>
    </row>
    <row r="39067">
      <c r="A39067" s="101"/>
      <c r="B39067" s="90"/>
      <c r="C39067" s="90"/>
    </row>
    <row r="39068">
      <c r="A39068" s="101"/>
      <c r="B39068" s="90"/>
      <c r="C39068" s="90"/>
    </row>
    <row r="39069">
      <c r="A39069" s="101"/>
      <c r="B39069" s="90"/>
      <c r="C39069" s="90"/>
    </row>
    <row r="39070">
      <c r="A39070" s="101"/>
      <c r="B39070" s="90"/>
      <c r="C39070" s="90"/>
    </row>
    <row r="39071">
      <c r="A39071" s="101"/>
      <c r="B39071" s="90"/>
      <c r="C39071" s="90"/>
    </row>
    <row r="39072">
      <c r="A39072" s="101"/>
      <c r="B39072" s="90"/>
      <c r="C39072" s="90"/>
    </row>
    <row r="39073">
      <c r="A39073" s="101"/>
      <c r="B39073" s="90"/>
      <c r="C39073" s="90"/>
    </row>
    <row r="39074">
      <c r="A39074" s="101"/>
      <c r="B39074" s="90"/>
      <c r="C39074" s="90"/>
    </row>
    <row r="39075">
      <c r="A39075" s="101"/>
      <c r="B39075" s="90"/>
      <c r="C39075" s="90"/>
    </row>
    <row r="39076">
      <c r="A39076" s="101"/>
      <c r="B39076" s="90"/>
      <c r="C39076" s="90"/>
    </row>
    <row r="39077">
      <c r="A39077" s="101"/>
      <c r="B39077" s="90"/>
      <c r="C39077" s="90"/>
    </row>
    <row r="39078">
      <c r="A39078" s="101"/>
      <c r="B39078" s="90"/>
      <c r="C39078" s="90"/>
    </row>
    <row r="39079">
      <c r="A39079" s="101"/>
      <c r="B39079" s="90"/>
      <c r="C39079" s="90"/>
    </row>
    <row r="39080">
      <c r="A39080" s="101"/>
      <c r="B39080" s="90"/>
      <c r="C39080" s="90"/>
    </row>
    <row r="39081">
      <c r="A39081" s="101"/>
      <c r="B39081" s="90"/>
      <c r="C39081" s="90"/>
    </row>
    <row r="39082">
      <c r="A39082" s="101"/>
      <c r="B39082" s="90"/>
      <c r="C39082" s="90"/>
    </row>
    <row r="39083">
      <c r="A39083" s="101"/>
      <c r="B39083" s="90"/>
      <c r="C39083" s="90"/>
    </row>
    <row r="39084">
      <c r="A39084" s="101"/>
      <c r="B39084" s="90"/>
      <c r="C39084" s="90"/>
    </row>
    <row r="39085">
      <c r="A39085" s="101"/>
      <c r="B39085" s="90"/>
      <c r="C39085" s="90"/>
    </row>
    <row r="39086">
      <c r="A39086" s="101"/>
      <c r="B39086" s="90"/>
      <c r="C39086" s="90"/>
    </row>
    <row r="39087">
      <c r="A39087" s="101"/>
      <c r="B39087" s="90"/>
      <c r="C39087" s="90"/>
    </row>
    <row r="39088">
      <c r="A39088" s="101"/>
      <c r="B39088" s="90"/>
      <c r="C39088" s="90"/>
    </row>
    <row r="39089">
      <c r="A39089" s="101"/>
      <c r="B39089" s="90"/>
      <c r="C39089" s="90"/>
    </row>
    <row r="39090">
      <c r="A39090" s="101"/>
      <c r="B39090" s="90"/>
      <c r="C39090" s="90"/>
    </row>
    <row r="39091">
      <c r="A39091" s="101"/>
      <c r="B39091" s="90"/>
      <c r="C39091" s="90"/>
    </row>
    <row r="39092">
      <c r="A39092" s="101"/>
      <c r="B39092" s="90"/>
      <c r="C39092" s="90"/>
    </row>
    <row r="39093">
      <c r="A39093" s="101"/>
      <c r="B39093" s="90"/>
      <c r="C39093" s="90"/>
    </row>
    <row r="39094">
      <c r="A39094" s="101"/>
      <c r="B39094" s="90"/>
      <c r="C39094" s="90"/>
    </row>
    <row r="39095">
      <c r="A39095" s="101"/>
      <c r="B39095" s="90"/>
      <c r="C39095" s="90"/>
    </row>
    <row r="39096">
      <c r="A39096" s="101"/>
      <c r="B39096" s="90"/>
      <c r="C39096" s="90"/>
    </row>
    <row r="39097">
      <c r="A39097" s="101"/>
      <c r="B39097" s="90"/>
      <c r="C39097" s="90"/>
    </row>
    <row r="39098">
      <c r="A39098" s="101"/>
      <c r="B39098" s="90"/>
      <c r="C39098" s="90"/>
    </row>
    <row r="39099">
      <c r="A39099" s="101"/>
      <c r="B39099" s="90"/>
      <c r="C39099" s="90"/>
    </row>
    <row r="39100">
      <c r="A39100" s="101"/>
      <c r="B39100" s="90"/>
      <c r="C39100" s="90"/>
    </row>
    <row r="39101">
      <c r="A39101" s="101"/>
      <c r="B39101" s="90"/>
      <c r="C39101" s="90"/>
    </row>
    <row r="39102">
      <c r="A39102" s="101"/>
      <c r="B39102" s="90"/>
      <c r="C39102" s="90"/>
    </row>
    <row r="39103">
      <c r="A39103" s="101"/>
      <c r="B39103" s="90"/>
      <c r="C39103" s="90"/>
    </row>
    <row r="39104">
      <c r="A39104" s="101"/>
      <c r="B39104" s="90"/>
      <c r="C39104" s="90"/>
    </row>
    <row r="39105">
      <c r="A39105" s="101"/>
      <c r="B39105" s="90"/>
      <c r="C39105" s="90"/>
    </row>
    <row r="39106">
      <c r="A39106" s="101"/>
      <c r="B39106" s="90"/>
      <c r="C39106" s="90"/>
    </row>
    <row r="39107">
      <c r="A39107" s="101"/>
      <c r="B39107" s="90"/>
      <c r="C39107" s="90"/>
    </row>
    <row r="39108">
      <c r="A39108" s="101"/>
      <c r="B39108" s="90"/>
      <c r="C39108" s="90"/>
    </row>
    <row r="39109">
      <c r="A39109" s="101"/>
      <c r="B39109" s="90"/>
      <c r="C39109" s="90"/>
    </row>
    <row r="39110">
      <c r="A39110" s="101"/>
      <c r="B39110" s="90"/>
      <c r="C39110" s="90"/>
    </row>
    <row r="39111">
      <c r="A39111" s="101"/>
      <c r="B39111" s="90"/>
      <c r="C39111" s="90"/>
    </row>
    <row r="39112">
      <c r="A39112" s="101"/>
      <c r="B39112" s="90"/>
      <c r="C39112" s="90"/>
    </row>
    <row r="39113">
      <c r="A39113" s="101"/>
      <c r="B39113" s="90"/>
      <c r="C39113" s="90"/>
    </row>
    <row r="39114">
      <c r="A39114" s="101"/>
      <c r="B39114" s="90"/>
      <c r="C39114" s="90"/>
    </row>
    <row r="39115">
      <c r="A39115" s="101"/>
      <c r="B39115" s="90"/>
      <c r="C39115" s="90"/>
    </row>
    <row r="39116">
      <c r="A39116" s="101"/>
      <c r="B39116" s="90"/>
      <c r="C39116" s="90"/>
    </row>
    <row r="39117">
      <c r="A39117" s="101"/>
      <c r="B39117" s="90"/>
      <c r="C39117" s="90"/>
    </row>
    <row r="39118">
      <c r="A39118" s="101"/>
      <c r="B39118" s="90"/>
      <c r="C39118" s="90"/>
    </row>
    <row r="39119">
      <c r="A39119" s="101"/>
      <c r="B39119" s="90"/>
      <c r="C39119" s="90"/>
    </row>
    <row r="39120">
      <c r="A39120" s="101"/>
      <c r="B39120" s="90"/>
      <c r="C39120" s="90"/>
    </row>
    <row r="39121">
      <c r="A39121" s="101"/>
      <c r="B39121" s="90"/>
      <c r="C39121" s="90"/>
    </row>
    <row r="39122">
      <c r="A39122" s="101"/>
      <c r="B39122" s="90"/>
      <c r="C39122" s="90"/>
    </row>
    <row r="39123">
      <c r="A39123" s="101"/>
      <c r="B39123" s="90"/>
      <c r="C39123" s="90"/>
    </row>
    <row r="39124">
      <c r="A39124" s="101"/>
      <c r="B39124" s="90"/>
      <c r="C39124" s="90"/>
    </row>
    <row r="39125">
      <c r="A39125" s="101"/>
      <c r="B39125" s="90"/>
      <c r="C39125" s="90"/>
    </row>
    <row r="39126">
      <c r="A39126" s="101"/>
      <c r="B39126" s="90"/>
      <c r="C39126" s="90"/>
    </row>
    <row r="39127">
      <c r="A39127" s="101"/>
      <c r="B39127" s="90"/>
      <c r="C39127" s="90"/>
    </row>
    <row r="39128">
      <c r="A39128" s="101"/>
      <c r="B39128" s="90"/>
      <c r="C39128" s="90"/>
    </row>
    <row r="39129">
      <c r="A39129" s="101"/>
      <c r="B39129" s="90"/>
      <c r="C39129" s="90"/>
    </row>
    <row r="39130">
      <c r="A39130" s="101"/>
      <c r="B39130" s="90"/>
      <c r="C39130" s="90"/>
    </row>
    <row r="39131">
      <c r="A39131" s="101"/>
      <c r="B39131" s="90"/>
      <c r="C39131" s="90"/>
    </row>
    <row r="39132">
      <c r="A39132" s="101"/>
      <c r="B39132" s="90"/>
      <c r="C39132" s="90"/>
    </row>
    <row r="39133">
      <c r="A39133" s="101"/>
      <c r="B39133" s="90"/>
      <c r="C39133" s="90"/>
    </row>
    <row r="39134">
      <c r="A39134" s="101"/>
      <c r="B39134" s="90"/>
      <c r="C39134" s="90"/>
    </row>
    <row r="39135">
      <c r="A39135" s="101"/>
      <c r="B39135" s="90"/>
      <c r="C39135" s="90"/>
    </row>
    <row r="39136">
      <c r="A39136" s="101"/>
      <c r="B39136" s="90"/>
      <c r="C39136" s="90"/>
    </row>
    <row r="39137">
      <c r="A39137" s="101"/>
      <c r="B39137" s="90"/>
      <c r="C39137" s="90"/>
    </row>
    <row r="39138">
      <c r="A39138" s="101"/>
      <c r="B39138" s="90"/>
      <c r="C39138" s="90"/>
    </row>
    <row r="39139">
      <c r="A39139" s="101"/>
      <c r="B39139" s="90"/>
      <c r="C39139" s="90"/>
    </row>
    <row r="39140">
      <c r="A39140" s="101"/>
      <c r="B39140" s="90"/>
      <c r="C39140" s="90"/>
    </row>
    <row r="39141">
      <c r="A39141" s="101"/>
      <c r="B39141" s="90"/>
      <c r="C39141" s="90"/>
    </row>
    <row r="39142">
      <c r="A39142" s="101"/>
      <c r="B39142" s="90"/>
      <c r="C39142" s="90"/>
    </row>
    <row r="39143">
      <c r="A39143" s="101"/>
      <c r="B39143" s="90"/>
      <c r="C39143" s="90"/>
    </row>
    <row r="39144">
      <c r="A39144" s="101"/>
      <c r="B39144" s="90"/>
      <c r="C39144" s="90"/>
    </row>
    <row r="39145">
      <c r="A39145" s="101"/>
      <c r="B39145" s="90"/>
      <c r="C39145" s="90"/>
    </row>
    <row r="39146">
      <c r="A39146" s="101"/>
      <c r="B39146" s="90"/>
      <c r="C39146" s="90"/>
    </row>
    <row r="39147">
      <c r="A39147" s="101"/>
      <c r="B39147" s="90"/>
      <c r="C39147" s="90"/>
    </row>
    <row r="39148">
      <c r="A39148" s="101"/>
      <c r="B39148" s="90"/>
      <c r="C39148" s="90"/>
    </row>
    <row r="39149">
      <c r="A39149" s="101"/>
      <c r="B39149" s="90"/>
      <c r="C39149" s="90"/>
    </row>
    <row r="39150">
      <c r="A39150" s="101"/>
      <c r="B39150" s="90"/>
      <c r="C39150" s="90"/>
    </row>
    <row r="39151">
      <c r="A39151" s="101"/>
      <c r="B39151" s="90"/>
      <c r="C39151" s="90"/>
    </row>
    <row r="39152">
      <c r="A39152" s="101"/>
      <c r="B39152" s="90"/>
      <c r="C39152" s="90"/>
    </row>
    <row r="39153">
      <c r="A39153" s="101"/>
      <c r="B39153" s="90"/>
      <c r="C39153" s="90"/>
    </row>
    <row r="39154">
      <c r="A39154" s="101"/>
      <c r="B39154" s="90"/>
      <c r="C39154" s="90"/>
    </row>
    <row r="39155">
      <c r="A39155" s="101"/>
      <c r="B39155" s="90"/>
      <c r="C39155" s="90"/>
    </row>
    <row r="39156">
      <c r="A39156" s="101"/>
      <c r="B39156" s="90"/>
      <c r="C39156" s="90"/>
    </row>
    <row r="39157">
      <c r="A39157" s="101"/>
      <c r="B39157" s="90"/>
      <c r="C39157" s="90"/>
    </row>
    <row r="39158">
      <c r="A39158" s="101"/>
      <c r="B39158" s="90"/>
      <c r="C39158" s="90"/>
    </row>
    <row r="39159">
      <c r="A39159" s="101"/>
      <c r="B39159" s="90"/>
      <c r="C39159" s="90"/>
    </row>
    <row r="39160">
      <c r="A39160" s="101"/>
      <c r="B39160" s="90"/>
      <c r="C39160" s="90"/>
    </row>
    <row r="39161">
      <c r="A39161" s="101"/>
      <c r="B39161" s="90"/>
      <c r="C39161" s="90"/>
    </row>
    <row r="39162">
      <c r="A39162" s="101"/>
      <c r="B39162" s="90"/>
      <c r="C39162" s="90"/>
    </row>
    <row r="39163">
      <c r="A39163" s="101"/>
      <c r="B39163" s="90"/>
      <c r="C39163" s="90"/>
    </row>
    <row r="39164">
      <c r="A39164" s="101"/>
      <c r="B39164" s="90"/>
      <c r="C39164" s="90"/>
    </row>
    <row r="39165">
      <c r="A39165" s="101"/>
      <c r="B39165" s="90"/>
      <c r="C39165" s="90"/>
    </row>
    <row r="39166">
      <c r="A39166" s="101"/>
      <c r="B39166" s="90"/>
      <c r="C39166" s="90"/>
    </row>
    <row r="39167">
      <c r="A39167" s="101"/>
      <c r="B39167" s="90"/>
      <c r="C39167" s="90"/>
    </row>
    <row r="39168">
      <c r="A39168" s="101"/>
      <c r="B39168" s="90"/>
      <c r="C39168" s="90"/>
    </row>
    <row r="39169">
      <c r="A39169" s="101"/>
      <c r="B39169" s="90"/>
      <c r="C39169" s="90"/>
    </row>
    <row r="39170">
      <c r="A39170" s="101"/>
      <c r="B39170" s="90"/>
      <c r="C39170" s="90"/>
    </row>
    <row r="39171">
      <c r="A39171" s="101"/>
      <c r="B39171" s="90"/>
      <c r="C39171" s="90"/>
    </row>
    <row r="39172">
      <c r="A39172" s="101"/>
      <c r="B39172" s="90"/>
      <c r="C39172" s="90"/>
    </row>
    <row r="39173">
      <c r="A39173" s="101"/>
      <c r="B39173" s="90"/>
      <c r="C39173" s="90"/>
    </row>
    <row r="39174">
      <c r="A39174" s="101"/>
      <c r="B39174" s="90"/>
      <c r="C39174" s="90"/>
    </row>
    <row r="39175">
      <c r="A39175" s="101"/>
      <c r="B39175" s="90"/>
      <c r="C39175" s="90"/>
    </row>
    <row r="39176">
      <c r="A39176" s="101"/>
      <c r="B39176" s="90"/>
      <c r="C39176" s="90"/>
    </row>
    <row r="39177">
      <c r="A39177" s="101"/>
      <c r="B39177" s="90"/>
      <c r="C39177" s="90"/>
    </row>
    <row r="39178">
      <c r="A39178" s="101"/>
      <c r="B39178" s="90"/>
      <c r="C39178" s="90"/>
    </row>
    <row r="39179">
      <c r="A39179" s="101"/>
      <c r="B39179" s="90"/>
      <c r="C39179" s="90"/>
    </row>
    <row r="39180">
      <c r="A39180" s="101"/>
      <c r="B39180" s="90"/>
      <c r="C39180" s="90"/>
    </row>
    <row r="39181">
      <c r="A39181" s="101"/>
      <c r="B39181" s="90"/>
      <c r="C39181" s="90"/>
    </row>
    <row r="39182">
      <c r="A39182" s="101"/>
      <c r="B39182" s="90"/>
      <c r="C39182" s="90"/>
    </row>
    <row r="39183">
      <c r="A39183" s="101"/>
      <c r="B39183" s="90"/>
      <c r="C39183" s="90"/>
    </row>
    <row r="39184">
      <c r="A39184" s="101"/>
      <c r="B39184" s="90"/>
      <c r="C39184" s="90"/>
    </row>
    <row r="39185">
      <c r="A39185" s="101"/>
      <c r="B39185" s="90"/>
      <c r="C39185" s="90"/>
    </row>
    <row r="39186">
      <c r="A39186" s="101"/>
      <c r="B39186" s="90"/>
      <c r="C39186" s="90"/>
    </row>
    <row r="39187">
      <c r="A39187" s="101"/>
      <c r="B39187" s="90"/>
      <c r="C39187" s="90"/>
    </row>
    <row r="39188">
      <c r="A39188" s="101"/>
      <c r="B39188" s="90"/>
      <c r="C39188" s="90"/>
    </row>
    <row r="39189">
      <c r="A39189" s="101"/>
      <c r="B39189" s="90"/>
      <c r="C39189" s="90"/>
    </row>
    <row r="39190">
      <c r="A39190" s="101"/>
      <c r="B39190" s="90"/>
      <c r="C39190" s="90"/>
    </row>
    <row r="39191">
      <c r="A39191" s="101"/>
      <c r="B39191" s="90"/>
      <c r="C39191" s="90"/>
    </row>
    <row r="39192">
      <c r="A39192" s="101"/>
      <c r="B39192" s="90"/>
      <c r="C39192" s="90"/>
    </row>
    <row r="39193">
      <c r="A39193" s="101"/>
      <c r="B39193" s="90"/>
      <c r="C39193" s="90"/>
    </row>
    <row r="39194">
      <c r="A39194" s="101"/>
      <c r="B39194" s="90"/>
      <c r="C39194" s="90"/>
    </row>
    <row r="39195">
      <c r="A39195" s="101"/>
      <c r="B39195" s="90"/>
      <c r="C39195" s="90"/>
    </row>
    <row r="39196">
      <c r="A39196" s="101"/>
      <c r="B39196" s="90"/>
      <c r="C39196" s="90"/>
    </row>
    <row r="39197">
      <c r="A39197" s="101"/>
      <c r="B39197" s="90"/>
      <c r="C39197" s="90"/>
    </row>
    <row r="39198">
      <c r="A39198" s="101"/>
      <c r="B39198" s="90"/>
      <c r="C39198" s="90"/>
    </row>
    <row r="39199">
      <c r="A39199" s="101"/>
      <c r="B39199" s="90"/>
      <c r="C39199" s="90"/>
    </row>
    <row r="39200">
      <c r="A39200" s="101"/>
      <c r="B39200" s="90"/>
      <c r="C39200" s="90"/>
    </row>
    <row r="39201">
      <c r="A39201" s="101"/>
      <c r="B39201" s="90"/>
      <c r="C39201" s="90"/>
    </row>
    <row r="39202">
      <c r="A39202" s="101"/>
      <c r="B39202" s="90"/>
      <c r="C39202" s="90"/>
    </row>
    <row r="39203">
      <c r="A39203" s="101"/>
      <c r="B39203" s="90"/>
      <c r="C39203" s="90"/>
    </row>
    <row r="39204">
      <c r="A39204" s="101"/>
      <c r="B39204" s="90"/>
      <c r="C39204" s="90"/>
    </row>
    <row r="39205">
      <c r="A39205" s="101"/>
      <c r="B39205" s="90"/>
      <c r="C39205" s="90"/>
    </row>
    <row r="39206">
      <c r="A39206" s="101"/>
      <c r="B39206" s="90"/>
      <c r="C39206" s="90"/>
    </row>
    <row r="39207">
      <c r="A39207" s="101"/>
      <c r="B39207" s="90"/>
      <c r="C39207" s="90"/>
    </row>
    <row r="39208">
      <c r="A39208" s="101"/>
      <c r="B39208" s="90"/>
      <c r="C39208" s="90"/>
    </row>
    <row r="39209">
      <c r="A39209" s="101"/>
      <c r="B39209" s="90"/>
      <c r="C39209" s="90"/>
    </row>
    <row r="39210">
      <c r="A39210" s="101"/>
      <c r="B39210" s="90"/>
      <c r="C39210" s="90"/>
    </row>
    <row r="39211">
      <c r="A39211" s="101"/>
      <c r="B39211" s="90"/>
      <c r="C39211" s="90"/>
    </row>
    <row r="39212">
      <c r="A39212" s="101"/>
      <c r="B39212" s="90"/>
      <c r="C39212" s="90"/>
    </row>
    <row r="39213">
      <c r="A39213" s="101"/>
      <c r="B39213" s="90"/>
      <c r="C39213" s="90"/>
    </row>
    <row r="39214">
      <c r="A39214" s="101"/>
      <c r="B39214" s="90"/>
      <c r="C39214" s="90"/>
    </row>
    <row r="39215">
      <c r="A39215" s="101"/>
      <c r="B39215" s="90"/>
      <c r="C39215" s="90"/>
    </row>
    <row r="39216">
      <c r="A39216" s="101"/>
      <c r="B39216" s="90"/>
      <c r="C39216" s="90"/>
    </row>
    <row r="39217">
      <c r="A39217" s="101"/>
      <c r="B39217" s="90"/>
      <c r="C39217" s="90"/>
    </row>
    <row r="39218">
      <c r="A39218" s="101"/>
      <c r="B39218" s="90"/>
      <c r="C39218" s="90"/>
    </row>
    <row r="39219">
      <c r="A39219" s="101"/>
      <c r="B39219" s="90"/>
      <c r="C39219" s="90"/>
    </row>
    <row r="39220">
      <c r="A39220" s="101"/>
      <c r="B39220" s="90"/>
      <c r="C39220" s="90"/>
    </row>
    <row r="39221">
      <c r="A39221" s="101"/>
      <c r="B39221" s="90"/>
      <c r="C39221" s="90"/>
    </row>
    <row r="39222">
      <c r="A39222" s="101"/>
      <c r="B39222" s="90"/>
      <c r="C39222" s="90"/>
    </row>
    <row r="39223">
      <c r="A39223" s="101"/>
      <c r="B39223" s="90"/>
      <c r="C39223" s="90"/>
    </row>
    <row r="39224">
      <c r="A39224" s="101"/>
      <c r="B39224" s="90"/>
      <c r="C39224" s="90"/>
    </row>
    <row r="39225">
      <c r="A39225" s="101"/>
      <c r="B39225" s="90"/>
      <c r="C39225" s="90"/>
    </row>
    <row r="39226">
      <c r="A39226" s="101"/>
      <c r="B39226" s="90"/>
      <c r="C39226" s="90"/>
    </row>
    <row r="39227">
      <c r="A39227" s="101"/>
      <c r="B39227" s="90"/>
      <c r="C39227" s="90"/>
    </row>
    <row r="39228">
      <c r="A39228" s="101"/>
      <c r="B39228" s="90"/>
      <c r="C39228" s="90"/>
    </row>
    <row r="39229">
      <c r="A39229" s="101"/>
      <c r="B39229" s="90"/>
      <c r="C39229" s="90"/>
    </row>
    <row r="39230">
      <c r="A39230" s="101"/>
      <c r="B39230" s="90"/>
      <c r="C39230" s="90"/>
    </row>
    <row r="39231">
      <c r="A39231" s="101"/>
      <c r="B39231" s="90"/>
      <c r="C39231" s="90"/>
    </row>
    <row r="39232">
      <c r="A39232" s="101"/>
      <c r="B39232" s="90"/>
      <c r="C39232" s="90"/>
    </row>
    <row r="39233">
      <c r="A39233" s="101"/>
      <c r="B39233" s="90"/>
      <c r="C39233" s="90"/>
    </row>
    <row r="39234">
      <c r="A39234" s="101"/>
      <c r="B39234" s="90"/>
      <c r="C39234" s="90"/>
    </row>
    <row r="39235">
      <c r="A39235" s="101"/>
      <c r="B39235" s="90"/>
      <c r="C39235" s="90"/>
    </row>
    <row r="39236">
      <c r="A39236" s="101"/>
      <c r="B39236" s="90"/>
      <c r="C39236" s="90"/>
    </row>
    <row r="39237">
      <c r="A39237" s="101"/>
      <c r="B39237" s="90"/>
      <c r="C39237" s="90"/>
    </row>
    <row r="39238">
      <c r="A39238" s="101"/>
      <c r="B39238" s="90"/>
      <c r="C39238" s="90"/>
    </row>
    <row r="39239">
      <c r="A39239" s="101"/>
      <c r="B39239" s="90"/>
      <c r="C39239" s="90"/>
    </row>
    <row r="39240">
      <c r="A39240" s="101"/>
      <c r="B39240" s="90"/>
      <c r="C39240" s="90"/>
    </row>
    <row r="39241">
      <c r="A39241" s="101"/>
      <c r="B39241" s="90"/>
      <c r="C39241" s="90"/>
    </row>
    <row r="39242">
      <c r="A39242" s="101"/>
      <c r="B39242" s="90"/>
      <c r="C39242" s="90"/>
    </row>
    <row r="39243">
      <c r="A39243" s="101"/>
      <c r="B39243" s="90"/>
      <c r="C39243" s="90"/>
    </row>
    <row r="39244">
      <c r="A39244" s="101"/>
      <c r="B39244" s="90"/>
      <c r="C39244" s="90"/>
    </row>
    <row r="39245">
      <c r="A39245" s="101"/>
      <c r="B39245" s="90"/>
      <c r="C39245" s="90"/>
    </row>
    <row r="39246">
      <c r="A39246" s="101"/>
      <c r="B39246" s="90"/>
      <c r="C39246" s="90"/>
    </row>
    <row r="39247">
      <c r="A39247" s="101"/>
      <c r="B39247" s="90"/>
      <c r="C39247" s="90"/>
    </row>
    <row r="39248">
      <c r="A39248" s="101"/>
      <c r="B39248" s="90"/>
      <c r="C39248" s="90"/>
    </row>
    <row r="39249">
      <c r="A39249" s="101"/>
      <c r="B39249" s="90"/>
      <c r="C39249" s="90"/>
    </row>
    <row r="39250">
      <c r="A39250" s="101"/>
      <c r="B39250" s="90"/>
      <c r="C39250" s="90"/>
    </row>
    <row r="39251">
      <c r="A39251" s="101"/>
      <c r="B39251" s="90"/>
      <c r="C39251" s="90"/>
    </row>
    <row r="39252">
      <c r="A39252" s="101"/>
      <c r="B39252" s="90"/>
      <c r="C39252" s="90"/>
    </row>
    <row r="39253">
      <c r="A39253" s="101"/>
      <c r="B39253" s="90"/>
      <c r="C39253" s="90"/>
    </row>
    <row r="39254">
      <c r="A39254" s="101"/>
      <c r="B39254" s="90"/>
      <c r="C39254" s="90"/>
    </row>
    <row r="39255">
      <c r="A39255" s="101"/>
      <c r="B39255" s="90"/>
      <c r="C39255" s="90"/>
    </row>
    <row r="39256">
      <c r="A39256" s="101"/>
      <c r="B39256" s="90"/>
      <c r="C39256" s="90"/>
    </row>
    <row r="39257">
      <c r="A39257" s="101"/>
      <c r="B39257" s="90"/>
      <c r="C39257" s="90"/>
    </row>
    <row r="39258">
      <c r="A39258" s="101"/>
      <c r="B39258" s="90"/>
      <c r="C39258" s="90"/>
    </row>
    <row r="39259">
      <c r="A39259" s="101"/>
      <c r="B39259" s="90"/>
      <c r="C39259" s="90"/>
    </row>
    <row r="39260">
      <c r="A39260" s="101"/>
      <c r="B39260" s="90"/>
      <c r="C39260" s="90"/>
    </row>
    <row r="39261">
      <c r="A39261" s="101"/>
      <c r="B39261" s="90"/>
      <c r="C39261" s="90"/>
    </row>
    <row r="39262">
      <c r="A39262" s="101"/>
      <c r="B39262" s="90"/>
      <c r="C39262" s="90"/>
    </row>
    <row r="39263">
      <c r="A39263" s="101"/>
      <c r="B39263" s="90"/>
      <c r="C39263" s="90"/>
    </row>
    <row r="39264">
      <c r="A39264" s="101"/>
      <c r="B39264" s="90"/>
      <c r="C39264" s="90"/>
    </row>
    <row r="39265">
      <c r="A39265" s="101"/>
      <c r="B39265" s="90"/>
      <c r="C39265" s="90"/>
    </row>
    <row r="39266">
      <c r="A39266" s="101"/>
      <c r="B39266" s="90"/>
      <c r="C39266" s="90"/>
    </row>
    <row r="39267">
      <c r="A39267" s="101"/>
      <c r="B39267" s="90"/>
      <c r="C39267" s="90"/>
    </row>
    <row r="39268">
      <c r="A39268" s="101"/>
      <c r="B39268" s="90"/>
      <c r="C39268" s="90"/>
    </row>
    <row r="39269">
      <c r="A39269" s="101"/>
      <c r="B39269" s="90"/>
      <c r="C39269" s="90"/>
    </row>
    <row r="39270">
      <c r="A39270" s="101"/>
      <c r="B39270" s="90"/>
      <c r="C39270" s="90"/>
    </row>
    <row r="39271">
      <c r="A39271" s="101"/>
      <c r="B39271" s="90"/>
      <c r="C39271" s="90"/>
    </row>
    <row r="39272">
      <c r="A39272" s="101"/>
      <c r="B39272" s="90"/>
      <c r="C39272" s="90"/>
    </row>
    <row r="39273">
      <c r="A39273" s="101"/>
      <c r="B39273" s="90"/>
      <c r="C39273" s="90"/>
    </row>
    <row r="39274">
      <c r="A39274" s="101"/>
      <c r="B39274" s="90"/>
      <c r="C39274" s="90"/>
    </row>
    <row r="39275">
      <c r="A39275" s="101"/>
      <c r="B39275" s="90"/>
      <c r="C39275" s="90"/>
    </row>
    <row r="39276">
      <c r="A39276" s="101"/>
      <c r="B39276" s="90"/>
      <c r="C39276" s="90"/>
    </row>
    <row r="39277">
      <c r="A39277" s="101"/>
      <c r="B39277" s="90"/>
      <c r="C39277" s="90"/>
    </row>
    <row r="39278">
      <c r="A39278" s="101"/>
      <c r="B39278" s="90"/>
      <c r="C39278" s="90"/>
    </row>
    <row r="39279">
      <c r="A39279" s="101"/>
      <c r="B39279" s="90"/>
      <c r="C39279" s="90"/>
    </row>
    <row r="39280">
      <c r="A39280" s="101"/>
      <c r="B39280" s="90"/>
      <c r="C39280" s="90"/>
    </row>
    <row r="39281">
      <c r="A39281" s="101"/>
      <c r="B39281" s="90"/>
      <c r="C39281" s="90"/>
    </row>
    <row r="39282">
      <c r="A39282" s="101"/>
      <c r="B39282" s="90"/>
      <c r="C39282" s="90"/>
    </row>
    <row r="39283">
      <c r="A39283" s="101"/>
      <c r="B39283" s="90"/>
      <c r="C39283" s="90"/>
    </row>
    <row r="39284">
      <c r="A39284" s="101"/>
      <c r="B39284" s="90"/>
      <c r="C39284" s="90"/>
    </row>
    <row r="39285">
      <c r="A39285" s="101"/>
      <c r="B39285" s="90"/>
      <c r="C39285" s="90"/>
    </row>
    <row r="39286">
      <c r="A39286" s="101"/>
      <c r="B39286" s="90"/>
      <c r="C39286" s="90"/>
    </row>
    <row r="39287">
      <c r="A39287" s="101"/>
      <c r="B39287" s="90"/>
      <c r="C39287" s="90"/>
    </row>
    <row r="39288">
      <c r="A39288" s="101"/>
      <c r="B39288" s="90"/>
      <c r="C39288" s="90"/>
    </row>
    <row r="39289">
      <c r="A39289" s="101"/>
      <c r="B39289" s="90"/>
      <c r="C39289" s="90"/>
    </row>
    <row r="39290">
      <c r="A39290" s="101"/>
      <c r="B39290" s="90"/>
      <c r="C39290" s="90"/>
    </row>
    <row r="39291">
      <c r="A39291" s="101"/>
      <c r="B39291" s="90"/>
      <c r="C39291" s="90"/>
    </row>
    <row r="39292">
      <c r="A39292" s="101"/>
      <c r="B39292" s="90"/>
      <c r="C39292" s="90"/>
    </row>
    <row r="39293">
      <c r="A39293" s="101"/>
      <c r="B39293" s="90"/>
      <c r="C39293" s="90"/>
    </row>
    <row r="39294">
      <c r="A39294" s="101"/>
      <c r="B39294" s="90"/>
      <c r="C39294" s="90"/>
    </row>
    <row r="39295">
      <c r="A39295" s="101"/>
      <c r="B39295" s="90"/>
      <c r="C39295" s="90"/>
    </row>
    <row r="39296">
      <c r="A39296" s="101"/>
      <c r="B39296" s="90"/>
      <c r="C39296" s="90"/>
    </row>
    <row r="39297">
      <c r="A39297" s="101"/>
      <c r="B39297" s="90"/>
      <c r="C39297" s="90"/>
    </row>
    <row r="39298">
      <c r="A39298" s="101"/>
      <c r="B39298" s="90"/>
      <c r="C39298" s="90"/>
    </row>
    <row r="39299">
      <c r="A39299" s="101"/>
      <c r="B39299" s="90"/>
      <c r="C39299" s="90"/>
    </row>
    <row r="39300">
      <c r="A39300" s="101"/>
      <c r="B39300" s="90"/>
      <c r="C39300" s="90"/>
    </row>
    <row r="39301">
      <c r="A39301" s="101"/>
      <c r="B39301" s="90"/>
      <c r="C39301" s="90"/>
    </row>
    <row r="39302">
      <c r="A39302" s="101"/>
      <c r="B39302" s="90"/>
      <c r="C39302" s="90"/>
    </row>
    <row r="39303">
      <c r="A39303" s="101"/>
      <c r="B39303" s="90"/>
      <c r="C39303" s="90"/>
    </row>
    <row r="39304">
      <c r="A39304" s="101"/>
      <c r="B39304" s="90"/>
      <c r="C39304" s="90"/>
    </row>
    <row r="39305">
      <c r="A39305" s="101"/>
      <c r="B39305" s="90"/>
      <c r="C39305" s="90"/>
    </row>
    <row r="39306">
      <c r="A39306" s="101"/>
      <c r="B39306" s="90"/>
      <c r="C39306" s="90"/>
    </row>
    <row r="39307">
      <c r="A39307" s="101"/>
      <c r="B39307" s="90"/>
      <c r="C39307" s="90"/>
    </row>
    <row r="39308">
      <c r="A39308" s="101"/>
      <c r="B39308" s="90"/>
      <c r="C39308" s="90"/>
    </row>
    <row r="39309">
      <c r="A39309" s="101"/>
      <c r="B39309" s="90"/>
      <c r="C39309" s="90"/>
    </row>
    <row r="39310">
      <c r="A39310" s="101"/>
      <c r="B39310" s="90"/>
      <c r="C39310" s="90"/>
    </row>
    <row r="39311">
      <c r="A39311" s="101"/>
      <c r="B39311" s="90"/>
      <c r="C39311" s="90"/>
    </row>
    <row r="39312">
      <c r="A39312" s="101"/>
      <c r="B39312" s="90"/>
      <c r="C39312" s="90"/>
    </row>
    <row r="39313">
      <c r="A39313" s="101"/>
      <c r="B39313" s="90"/>
      <c r="C39313" s="90"/>
    </row>
    <row r="39314">
      <c r="A39314" s="101"/>
      <c r="B39314" s="90"/>
      <c r="C39314" s="90"/>
    </row>
    <row r="39315">
      <c r="A39315" s="101"/>
      <c r="B39315" s="90"/>
      <c r="C39315" s="90"/>
    </row>
    <row r="39316">
      <c r="A39316" s="101"/>
      <c r="B39316" s="90"/>
      <c r="C39316" s="90"/>
    </row>
    <row r="39317">
      <c r="A39317" s="101"/>
      <c r="B39317" s="90"/>
      <c r="C39317" s="90"/>
    </row>
    <row r="39318">
      <c r="A39318" s="101"/>
      <c r="B39318" s="90"/>
      <c r="C39318" s="90"/>
    </row>
    <row r="39319">
      <c r="A39319" s="101"/>
      <c r="B39319" s="90"/>
      <c r="C39319" s="90"/>
    </row>
    <row r="39320">
      <c r="A39320" s="101"/>
      <c r="B39320" s="90"/>
      <c r="C39320" s="90"/>
    </row>
    <row r="39321">
      <c r="A39321" s="101"/>
      <c r="B39321" s="90"/>
      <c r="C39321" s="90"/>
    </row>
    <row r="39322">
      <c r="A39322" s="101"/>
      <c r="B39322" s="90"/>
      <c r="C39322" s="90"/>
    </row>
    <row r="39323">
      <c r="A39323" s="101"/>
      <c r="B39323" s="90"/>
      <c r="C39323" s="90"/>
    </row>
    <row r="39324">
      <c r="A39324" s="101"/>
      <c r="B39324" s="90"/>
      <c r="C39324" s="90"/>
    </row>
    <row r="39325">
      <c r="A39325" s="101"/>
      <c r="B39325" s="90"/>
      <c r="C39325" s="90"/>
    </row>
    <row r="39326">
      <c r="A39326" s="101"/>
      <c r="B39326" s="90"/>
      <c r="C39326" s="90"/>
    </row>
    <row r="39327">
      <c r="A39327" s="101"/>
      <c r="B39327" s="90"/>
      <c r="C39327" s="90"/>
    </row>
    <row r="39328">
      <c r="A39328" s="101"/>
      <c r="B39328" s="90"/>
      <c r="C39328" s="90"/>
    </row>
    <row r="39329">
      <c r="A39329" s="101"/>
      <c r="B39329" s="90"/>
      <c r="C39329" s="90"/>
    </row>
    <row r="39330">
      <c r="A39330" s="101"/>
      <c r="B39330" s="90"/>
      <c r="C39330" s="90"/>
    </row>
    <row r="39331">
      <c r="A39331" s="101"/>
      <c r="B39331" s="90"/>
      <c r="C39331" s="90"/>
    </row>
    <row r="39332">
      <c r="A39332" s="101"/>
      <c r="B39332" s="90"/>
      <c r="C39332" s="90"/>
    </row>
    <row r="39333">
      <c r="A39333" s="101"/>
      <c r="B39333" s="90"/>
      <c r="C39333" s="90"/>
    </row>
    <row r="39334">
      <c r="A39334" s="101"/>
      <c r="B39334" s="90"/>
      <c r="C39334" s="90"/>
    </row>
    <row r="39335">
      <c r="A39335" s="101"/>
      <c r="B39335" s="90"/>
      <c r="C39335" s="90"/>
    </row>
    <row r="39336">
      <c r="A39336" s="101"/>
      <c r="B39336" s="90"/>
      <c r="C39336" s="90"/>
    </row>
    <row r="39337">
      <c r="A39337" s="101"/>
      <c r="B39337" s="90"/>
      <c r="C39337" s="90"/>
    </row>
    <row r="39338">
      <c r="A39338" s="101"/>
      <c r="B39338" s="90"/>
      <c r="C39338" s="90"/>
    </row>
    <row r="39339">
      <c r="A39339" s="101"/>
      <c r="B39339" s="90"/>
      <c r="C39339" s="90"/>
    </row>
    <row r="39340">
      <c r="A39340" s="101"/>
      <c r="B39340" s="90"/>
      <c r="C39340" s="90"/>
    </row>
    <row r="39341">
      <c r="A39341" s="101"/>
      <c r="B39341" s="90"/>
      <c r="C39341" s="90"/>
    </row>
    <row r="39342">
      <c r="A39342" s="101"/>
      <c r="B39342" s="90"/>
      <c r="C39342" s="90"/>
    </row>
    <row r="39343">
      <c r="A39343" s="101"/>
      <c r="B39343" s="90"/>
      <c r="C39343" s="90"/>
    </row>
    <row r="39344">
      <c r="A39344" s="101"/>
      <c r="B39344" s="90"/>
      <c r="C39344" s="90"/>
    </row>
    <row r="39345">
      <c r="A39345" s="101"/>
      <c r="B39345" s="90"/>
      <c r="C39345" s="90"/>
    </row>
    <row r="39346">
      <c r="A39346" s="101"/>
      <c r="B39346" s="90"/>
      <c r="C39346" s="90"/>
    </row>
    <row r="39347">
      <c r="A39347" s="101"/>
      <c r="B39347" s="90"/>
      <c r="C39347" s="90"/>
    </row>
    <row r="39348">
      <c r="A39348" s="101"/>
      <c r="B39348" s="90"/>
      <c r="C39348" s="90"/>
    </row>
    <row r="39349">
      <c r="A39349" s="101"/>
      <c r="B39349" s="90"/>
      <c r="C39349" s="90"/>
    </row>
    <row r="39350">
      <c r="A39350" s="101"/>
      <c r="B39350" s="90"/>
      <c r="C39350" s="90"/>
    </row>
    <row r="39351">
      <c r="A39351" s="101"/>
      <c r="B39351" s="90"/>
      <c r="C39351" s="90"/>
    </row>
    <row r="39352">
      <c r="A39352" s="101"/>
      <c r="B39352" s="90"/>
      <c r="C39352" s="90"/>
    </row>
    <row r="39353">
      <c r="A39353" s="101"/>
      <c r="B39353" s="90"/>
      <c r="C39353" s="90"/>
    </row>
    <row r="39354">
      <c r="A39354" s="101"/>
      <c r="B39354" s="90"/>
      <c r="C39354" s="90"/>
    </row>
    <row r="39355">
      <c r="A39355" s="101"/>
      <c r="B39355" s="90"/>
      <c r="C39355" s="90"/>
    </row>
    <row r="39356">
      <c r="A39356" s="101"/>
      <c r="B39356" s="90"/>
      <c r="C39356" s="90"/>
    </row>
    <row r="39357">
      <c r="A39357" s="101"/>
      <c r="B39357" s="90"/>
      <c r="C39357" s="90"/>
    </row>
    <row r="39358">
      <c r="A39358" s="101"/>
      <c r="B39358" s="90"/>
      <c r="C39358" s="90"/>
    </row>
    <row r="39359">
      <c r="A39359" s="101"/>
      <c r="B39359" s="90"/>
      <c r="C39359" s="90"/>
    </row>
    <row r="39360">
      <c r="A39360" s="101"/>
      <c r="B39360" s="90"/>
      <c r="C39360" s="90"/>
    </row>
    <row r="39361">
      <c r="A39361" s="101"/>
      <c r="B39361" s="90"/>
      <c r="C39361" s="90"/>
    </row>
    <row r="39362">
      <c r="A39362" s="101"/>
      <c r="B39362" s="90"/>
      <c r="C39362" s="90"/>
    </row>
    <row r="39363">
      <c r="A39363" s="101"/>
      <c r="B39363" s="90"/>
      <c r="C39363" s="90"/>
    </row>
    <row r="39364">
      <c r="A39364" s="101"/>
      <c r="B39364" s="90"/>
      <c r="C39364" s="90"/>
    </row>
    <row r="39365">
      <c r="A39365" s="101"/>
      <c r="B39365" s="90"/>
      <c r="C39365" s="90"/>
    </row>
    <row r="39366">
      <c r="A39366" s="101"/>
      <c r="B39366" s="90"/>
      <c r="C39366" s="90"/>
    </row>
    <row r="39367">
      <c r="A39367" s="101"/>
      <c r="B39367" s="90"/>
      <c r="C39367" s="90"/>
    </row>
    <row r="39368">
      <c r="A39368" s="101"/>
      <c r="B39368" s="90"/>
      <c r="C39368" s="90"/>
    </row>
    <row r="39369">
      <c r="A39369" s="101"/>
      <c r="B39369" s="90"/>
      <c r="C39369" s="90"/>
    </row>
    <row r="39370">
      <c r="A39370" s="101"/>
      <c r="B39370" s="90"/>
      <c r="C39370" s="90"/>
    </row>
    <row r="39371">
      <c r="A39371" s="101"/>
      <c r="B39371" s="90"/>
      <c r="C39371" s="90"/>
    </row>
    <row r="39372">
      <c r="A39372" s="101"/>
      <c r="B39372" s="90"/>
      <c r="C39372" s="90"/>
    </row>
    <row r="39373">
      <c r="A39373" s="101"/>
      <c r="B39373" s="90"/>
      <c r="C39373" s="90"/>
    </row>
    <row r="39374">
      <c r="A39374" s="101"/>
      <c r="B39374" s="90"/>
      <c r="C39374" s="90"/>
    </row>
    <row r="39375">
      <c r="A39375" s="101"/>
      <c r="B39375" s="90"/>
      <c r="C39375" s="90"/>
    </row>
    <row r="39376">
      <c r="A39376" s="101"/>
      <c r="B39376" s="90"/>
      <c r="C39376" s="90"/>
    </row>
    <row r="39377">
      <c r="A39377" s="101"/>
      <c r="B39377" s="90"/>
      <c r="C39377" s="90"/>
    </row>
    <row r="39378">
      <c r="A39378" s="101"/>
      <c r="B39378" s="90"/>
      <c r="C39378" s="90"/>
    </row>
    <row r="39379">
      <c r="A39379" s="101"/>
      <c r="B39379" s="90"/>
      <c r="C39379" s="90"/>
    </row>
    <row r="39380">
      <c r="A39380" s="101"/>
      <c r="B39380" s="90"/>
      <c r="C39380" s="90"/>
    </row>
    <row r="39381">
      <c r="A39381" s="101"/>
      <c r="B39381" s="90"/>
      <c r="C39381" s="90"/>
    </row>
    <row r="39382">
      <c r="A39382" s="101"/>
      <c r="B39382" s="90"/>
      <c r="C39382" s="90"/>
    </row>
    <row r="39383">
      <c r="A39383" s="101"/>
      <c r="B39383" s="90"/>
      <c r="C39383" s="90"/>
    </row>
    <row r="39384">
      <c r="A39384" s="101"/>
      <c r="B39384" s="90"/>
      <c r="C39384" s="90"/>
    </row>
    <row r="39385">
      <c r="A39385" s="101"/>
      <c r="B39385" s="90"/>
      <c r="C39385" s="90"/>
    </row>
    <row r="39386">
      <c r="A39386" s="101"/>
      <c r="B39386" s="90"/>
      <c r="C39386" s="90"/>
    </row>
    <row r="39387">
      <c r="A39387" s="101"/>
      <c r="B39387" s="90"/>
      <c r="C39387" s="90"/>
    </row>
    <row r="39388">
      <c r="A39388" s="101"/>
      <c r="B39388" s="90"/>
      <c r="C39388" s="90"/>
    </row>
    <row r="39389">
      <c r="A39389" s="101"/>
      <c r="B39389" s="90"/>
      <c r="C39389" s="90"/>
    </row>
    <row r="39390">
      <c r="A39390" s="101"/>
      <c r="B39390" s="90"/>
      <c r="C39390" s="90"/>
    </row>
    <row r="39391">
      <c r="A39391" s="101"/>
      <c r="B39391" s="90"/>
      <c r="C39391" s="90"/>
    </row>
    <row r="39392">
      <c r="A39392" s="101"/>
      <c r="B39392" s="90"/>
      <c r="C39392" s="90"/>
    </row>
    <row r="39393">
      <c r="A39393" s="101"/>
      <c r="B39393" s="90"/>
      <c r="C39393" s="90"/>
    </row>
    <row r="39394">
      <c r="A39394" s="101"/>
      <c r="B39394" s="90"/>
      <c r="C39394" s="90"/>
    </row>
    <row r="39395">
      <c r="A39395" s="101"/>
      <c r="B39395" s="90"/>
      <c r="C39395" s="90"/>
    </row>
    <row r="39396">
      <c r="A39396" s="101"/>
      <c r="B39396" s="90"/>
      <c r="C39396" s="90"/>
    </row>
    <row r="39397">
      <c r="A39397" s="101"/>
      <c r="B39397" s="90"/>
      <c r="C39397" s="90"/>
    </row>
    <row r="39398">
      <c r="A39398" s="101"/>
      <c r="B39398" s="90"/>
      <c r="C39398" s="90"/>
    </row>
    <row r="39399">
      <c r="A39399" s="101"/>
      <c r="B39399" s="90"/>
      <c r="C39399" s="90"/>
    </row>
    <row r="39400">
      <c r="A39400" s="101"/>
      <c r="B39400" s="90"/>
      <c r="C39400" s="90"/>
    </row>
    <row r="39401">
      <c r="A39401" s="101"/>
      <c r="B39401" s="90"/>
      <c r="C39401" s="90"/>
    </row>
    <row r="39402">
      <c r="A39402" s="101"/>
      <c r="B39402" s="90"/>
      <c r="C39402" s="90"/>
    </row>
    <row r="39403">
      <c r="A39403" s="101"/>
      <c r="B39403" s="90"/>
      <c r="C39403" s="90"/>
    </row>
    <row r="39404">
      <c r="A39404" s="101"/>
      <c r="B39404" s="90"/>
      <c r="C39404" s="90"/>
    </row>
    <row r="39405">
      <c r="A39405" s="101"/>
      <c r="B39405" s="90"/>
      <c r="C39405" s="90"/>
    </row>
    <row r="39406">
      <c r="A39406" s="101"/>
      <c r="B39406" s="90"/>
      <c r="C39406" s="90"/>
    </row>
    <row r="39407">
      <c r="A39407" s="101"/>
      <c r="B39407" s="90"/>
      <c r="C39407" s="90"/>
    </row>
    <row r="39408">
      <c r="A39408" s="101"/>
      <c r="B39408" s="90"/>
      <c r="C39408" s="90"/>
    </row>
    <row r="39409">
      <c r="A39409" s="101"/>
      <c r="B39409" s="90"/>
      <c r="C39409" s="90"/>
    </row>
    <row r="39410">
      <c r="A39410" s="101"/>
      <c r="B39410" s="90"/>
      <c r="C39410" s="90"/>
    </row>
    <row r="39411">
      <c r="A39411" s="101"/>
      <c r="B39411" s="90"/>
      <c r="C39411" s="90"/>
    </row>
    <row r="39412">
      <c r="A39412" s="101"/>
      <c r="B39412" s="90"/>
      <c r="C39412" s="90"/>
    </row>
    <row r="39413">
      <c r="A39413" s="101"/>
      <c r="B39413" s="90"/>
      <c r="C39413" s="90"/>
    </row>
    <row r="39414">
      <c r="A39414" s="101"/>
      <c r="B39414" s="90"/>
      <c r="C39414" s="90"/>
    </row>
    <row r="39415">
      <c r="A39415" s="101"/>
      <c r="B39415" s="90"/>
      <c r="C39415" s="90"/>
    </row>
    <row r="39416">
      <c r="A39416" s="101"/>
      <c r="B39416" s="90"/>
      <c r="C39416" s="90"/>
    </row>
    <row r="39417">
      <c r="A39417" s="101"/>
      <c r="B39417" s="90"/>
      <c r="C39417" s="90"/>
    </row>
    <row r="39418">
      <c r="A39418" s="101"/>
      <c r="B39418" s="90"/>
      <c r="C39418" s="90"/>
    </row>
    <row r="39419">
      <c r="A39419" s="101"/>
      <c r="B39419" s="90"/>
      <c r="C39419" s="90"/>
    </row>
    <row r="39420">
      <c r="A39420" s="101"/>
      <c r="B39420" s="90"/>
      <c r="C39420" s="90"/>
    </row>
    <row r="39421">
      <c r="A39421" s="101"/>
      <c r="B39421" s="90"/>
      <c r="C39421" s="90"/>
    </row>
    <row r="39422">
      <c r="A39422" s="101"/>
      <c r="B39422" s="90"/>
      <c r="C39422" s="90"/>
    </row>
    <row r="39423">
      <c r="A39423" s="101"/>
      <c r="B39423" s="90"/>
      <c r="C39423" s="90"/>
    </row>
    <row r="39424">
      <c r="A39424" s="101"/>
      <c r="B39424" s="90"/>
      <c r="C39424" s="90"/>
    </row>
    <row r="39425">
      <c r="A39425" s="101"/>
      <c r="B39425" s="90"/>
      <c r="C39425" s="90"/>
    </row>
    <row r="39426">
      <c r="A39426" s="101"/>
      <c r="B39426" s="90"/>
      <c r="C39426" s="90"/>
    </row>
    <row r="39427">
      <c r="A39427" s="101"/>
      <c r="B39427" s="90"/>
      <c r="C39427" s="90"/>
    </row>
    <row r="39428">
      <c r="A39428" s="101"/>
      <c r="B39428" s="90"/>
      <c r="C39428" s="90"/>
    </row>
    <row r="39429">
      <c r="A39429" s="101"/>
      <c r="B39429" s="90"/>
      <c r="C39429" s="90"/>
    </row>
    <row r="39430">
      <c r="A39430" s="101"/>
      <c r="B39430" s="90"/>
      <c r="C39430" s="90"/>
    </row>
    <row r="39431">
      <c r="A39431" s="101"/>
      <c r="B39431" s="90"/>
      <c r="C39431" s="90"/>
    </row>
    <row r="39432">
      <c r="A39432" s="101"/>
      <c r="B39432" s="90"/>
      <c r="C39432" s="90"/>
    </row>
    <row r="39433">
      <c r="A39433" s="101"/>
      <c r="B39433" s="90"/>
      <c r="C39433" s="90"/>
    </row>
    <row r="39434">
      <c r="A39434" s="101"/>
      <c r="B39434" s="90"/>
      <c r="C39434" s="90"/>
    </row>
    <row r="39435">
      <c r="A39435" s="101"/>
      <c r="B39435" s="90"/>
      <c r="C39435" s="90"/>
    </row>
    <row r="39436">
      <c r="A39436" s="101"/>
      <c r="B39436" s="90"/>
      <c r="C39436" s="90"/>
    </row>
    <row r="39437">
      <c r="A39437" s="101"/>
      <c r="B39437" s="90"/>
      <c r="C39437" s="90"/>
    </row>
    <row r="39438">
      <c r="A39438" s="101"/>
      <c r="B39438" s="90"/>
      <c r="C39438" s="90"/>
    </row>
    <row r="39439">
      <c r="A39439" s="101"/>
      <c r="B39439" s="90"/>
      <c r="C39439" s="90"/>
    </row>
    <row r="39440">
      <c r="A39440" s="101"/>
      <c r="B39440" s="90"/>
      <c r="C39440" s="90"/>
    </row>
    <row r="39441">
      <c r="A39441" s="101"/>
      <c r="B39441" s="90"/>
      <c r="C39441" s="90"/>
    </row>
    <row r="39442">
      <c r="A39442" s="101"/>
      <c r="B39442" s="90"/>
      <c r="C39442" s="90"/>
    </row>
    <row r="39443">
      <c r="A39443" s="101"/>
      <c r="B39443" s="90"/>
      <c r="C39443" s="90"/>
    </row>
    <row r="39444">
      <c r="A39444" s="101"/>
      <c r="B39444" s="90"/>
      <c r="C39444" s="90"/>
    </row>
    <row r="39445">
      <c r="A39445" s="101"/>
      <c r="B39445" s="90"/>
      <c r="C39445" s="90"/>
    </row>
    <row r="39446">
      <c r="A39446" s="101"/>
      <c r="B39446" s="90"/>
      <c r="C39446" s="90"/>
    </row>
    <row r="39447">
      <c r="A39447" s="101"/>
      <c r="B39447" s="90"/>
      <c r="C39447" s="90"/>
    </row>
    <row r="39448">
      <c r="A39448" s="101"/>
      <c r="B39448" s="90"/>
      <c r="C39448" s="90"/>
    </row>
    <row r="39449">
      <c r="A39449" s="101"/>
      <c r="B39449" s="90"/>
      <c r="C39449" s="90"/>
    </row>
    <row r="39450">
      <c r="A39450" s="101"/>
      <c r="B39450" s="90"/>
      <c r="C39450" s="90"/>
    </row>
    <row r="39451">
      <c r="A39451" s="101"/>
      <c r="B39451" s="90"/>
      <c r="C39451" s="90"/>
    </row>
    <row r="39452">
      <c r="A39452" s="101"/>
      <c r="B39452" s="90"/>
      <c r="C39452" s="90"/>
    </row>
    <row r="39453">
      <c r="A39453" s="101"/>
      <c r="B39453" s="90"/>
      <c r="C39453" s="90"/>
    </row>
    <row r="39454">
      <c r="A39454" s="101"/>
      <c r="B39454" s="90"/>
      <c r="C39454" s="90"/>
    </row>
    <row r="39455">
      <c r="A39455" s="101"/>
      <c r="B39455" s="90"/>
      <c r="C39455" s="90"/>
    </row>
    <row r="39456">
      <c r="A39456" s="101"/>
      <c r="B39456" s="90"/>
      <c r="C39456" s="90"/>
    </row>
    <row r="39457">
      <c r="A39457" s="101"/>
      <c r="B39457" s="90"/>
      <c r="C39457" s="90"/>
    </row>
    <row r="39458">
      <c r="A39458" s="101"/>
      <c r="B39458" s="90"/>
      <c r="C39458" s="90"/>
    </row>
    <row r="39459">
      <c r="A39459" s="101"/>
      <c r="B39459" s="90"/>
      <c r="C39459" s="90"/>
    </row>
    <row r="39460">
      <c r="A39460" s="101"/>
      <c r="B39460" s="90"/>
      <c r="C39460" s="90"/>
    </row>
    <row r="39461">
      <c r="A39461" s="101"/>
      <c r="B39461" s="90"/>
      <c r="C39461" s="90"/>
    </row>
    <row r="39462">
      <c r="A39462" s="101"/>
      <c r="B39462" s="90"/>
      <c r="C39462" s="90"/>
    </row>
    <row r="39463">
      <c r="A39463" s="101"/>
      <c r="B39463" s="90"/>
      <c r="C39463" s="90"/>
    </row>
    <row r="39464">
      <c r="A39464" s="101"/>
      <c r="B39464" s="90"/>
      <c r="C39464" s="90"/>
    </row>
    <row r="39465">
      <c r="A39465" s="101"/>
      <c r="B39465" s="90"/>
      <c r="C39465" s="90"/>
    </row>
    <row r="39466">
      <c r="A39466" s="101"/>
      <c r="B39466" s="90"/>
      <c r="C39466" s="90"/>
    </row>
    <row r="39467">
      <c r="A39467" s="101"/>
      <c r="B39467" s="90"/>
      <c r="C39467" s="90"/>
    </row>
    <row r="39468">
      <c r="A39468" s="101"/>
      <c r="B39468" s="90"/>
      <c r="C39468" s="90"/>
    </row>
    <row r="39469">
      <c r="A39469" s="101"/>
      <c r="B39469" s="90"/>
      <c r="C39469" s="90"/>
    </row>
    <row r="39470">
      <c r="A39470" s="101"/>
      <c r="B39470" s="90"/>
      <c r="C39470" s="90"/>
    </row>
    <row r="39471">
      <c r="A39471" s="101"/>
      <c r="B39471" s="90"/>
      <c r="C39471" s="90"/>
    </row>
    <row r="39472">
      <c r="A39472" s="101"/>
      <c r="B39472" s="90"/>
      <c r="C39472" s="90"/>
    </row>
    <row r="39473">
      <c r="A39473" s="101"/>
      <c r="B39473" s="90"/>
      <c r="C39473" s="90"/>
    </row>
    <row r="39474">
      <c r="A39474" s="101"/>
      <c r="B39474" s="90"/>
      <c r="C39474" s="90"/>
    </row>
    <row r="39475">
      <c r="A39475" s="101"/>
      <c r="B39475" s="90"/>
      <c r="C39475" s="90"/>
    </row>
    <row r="39476">
      <c r="A39476" s="101"/>
      <c r="B39476" s="90"/>
      <c r="C39476" s="90"/>
    </row>
    <row r="39477">
      <c r="A39477" s="101"/>
      <c r="B39477" s="90"/>
      <c r="C39477" s="90"/>
    </row>
    <row r="39478">
      <c r="A39478" s="101"/>
      <c r="B39478" s="90"/>
      <c r="C39478" s="90"/>
    </row>
    <row r="39479">
      <c r="A39479" s="101"/>
      <c r="B39479" s="90"/>
      <c r="C39479" s="90"/>
    </row>
    <row r="39480">
      <c r="A39480" s="101"/>
      <c r="B39480" s="90"/>
      <c r="C39480" s="90"/>
    </row>
    <row r="39481">
      <c r="A39481" s="101"/>
      <c r="B39481" s="90"/>
      <c r="C39481" s="90"/>
    </row>
    <row r="39482">
      <c r="A39482" s="101"/>
      <c r="B39482" s="90"/>
      <c r="C39482" s="90"/>
    </row>
    <row r="39483">
      <c r="A39483" s="101"/>
      <c r="B39483" s="90"/>
      <c r="C39483" s="90"/>
    </row>
    <row r="39484">
      <c r="A39484" s="101"/>
      <c r="B39484" s="90"/>
      <c r="C39484" s="90"/>
    </row>
    <row r="39485">
      <c r="A39485" s="101"/>
      <c r="B39485" s="90"/>
      <c r="C39485" s="90"/>
    </row>
    <row r="39486">
      <c r="A39486" s="101"/>
      <c r="B39486" s="90"/>
      <c r="C39486" s="90"/>
    </row>
    <row r="39487">
      <c r="A39487" s="101"/>
      <c r="B39487" s="90"/>
      <c r="C39487" s="90"/>
    </row>
    <row r="39488">
      <c r="A39488" s="101"/>
      <c r="B39488" s="90"/>
      <c r="C39488" s="90"/>
    </row>
    <row r="39489">
      <c r="A39489" s="101"/>
      <c r="B39489" s="90"/>
      <c r="C39489" s="90"/>
    </row>
    <row r="39490">
      <c r="A39490" s="101"/>
      <c r="B39490" s="90"/>
      <c r="C39490" s="90"/>
    </row>
    <row r="39491">
      <c r="A39491" s="101"/>
      <c r="B39491" s="90"/>
      <c r="C39491" s="90"/>
    </row>
    <row r="39492">
      <c r="A39492" s="101"/>
      <c r="B39492" s="90"/>
      <c r="C39492" s="90"/>
    </row>
    <row r="39493">
      <c r="A39493" s="101"/>
      <c r="B39493" s="90"/>
      <c r="C39493" s="90"/>
    </row>
    <row r="39494">
      <c r="A39494" s="101"/>
      <c r="B39494" s="90"/>
      <c r="C39494" s="90"/>
    </row>
    <row r="39495">
      <c r="A39495" s="101"/>
      <c r="B39495" s="90"/>
      <c r="C39495" s="90"/>
    </row>
    <row r="39496">
      <c r="A39496" s="101"/>
      <c r="B39496" s="90"/>
      <c r="C39496" s="90"/>
    </row>
    <row r="39497">
      <c r="A39497" s="101"/>
      <c r="B39497" s="90"/>
      <c r="C39497" s="90"/>
    </row>
    <row r="39498">
      <c r="A39498" s="101"/>
      <c r="B39498" s="90"/>
      <c r="C39498" s="90"/>
    </row>
    <row r="39499">
      <c r="A39499" s="101"/>
      <c r="B39499" s="90"/>
      <c r="C39499" s="90"/>
    </row>
    <row r="39500">
      <c r="A39500" s="101"/>
      <c r="B39500" s="90"/>
      <c r="C39500" s="90"/>
    </row>
    <row r="39501">
      <c r="A39501" s="101"/>
      <c r="B39501" s="90"/>
      <c r="C39501" s="90"/>
    </row>
    <row r="39502">
      <c r="A39502" s="101"/>
      <c r="B39502" s="90"/>
      <c r="C39502" s="90"/>
    </row>
    <row r="39503">
      <c r="A39503" s="101"/>
      <c r="B39503" s="90"/>
      <c r="C39503" s="90"/>
    </row>
    <row r="39504">
      <c r="A39504" s="101"/>
      <c r="B39504" s="90"/>
      <c r="C39504" s="90"/>
    </row>
    <row r="39505">
      <c r="A39505" s="101"/>
      <c r="B39505" s="90"/>
      <c r="C39505" s="90"/>
    </row>
    <row r="39506">
      <c r="A39506" s="101"/>
      <c r="B39506" s="90"/>
      <c r="C39506" s="90"/>
    </row>
    <row r="39507">
      <c r="A39507" s="101"/>
      <c r="B39507" s="90"/>
      <c r="C39507" s="90"/>
    </row>
    <row r="39508">
      <c r="A39508" s="101"/>
      <c r="B39508" s="90"/>
      <c r="C39508" s="90"/>
    </row>
    <row r="39509">
      <c r="A39509" s="101"/>
      <c r="B39509" s="90"/>
      <c r="C39509" s="90"/>
    </row>
    <row r="39510">
      <c r="A39510" s="101"/>
      <c r="B39510" s="90"/>
      <c r="C39510" s="90"/>
    </row>
    <row r="39511">
      <c r="A39511" s="101"/>
      <c r="B39511" s="90"/>
      <c r="C39511" s="90"/>
    </row>
    <row r="39512">
      <c r="A39512" s="101"/>
      <c r="B39512" s="90"/>
      <c r="C39512" s="90"/>
    </row>
    <row r="39513">
      <c r="A39513" s="101"/>
      <c r="B39513" s="90"/>
      <c r="C39513" s="90"/>
    </row>
    <row r="39514">
      <c r="A39514" s="101"/>
      <c r="B39514" s="90"/>
      <c r="C39514" s="90"/>
    </row>
    <row r="39515">
      <c r="A39515" s="101"/>
      <c r="B39515" s="90"/>
      <c r="C39515" s="90"/>
    </row>
    <row r="39516">
      <c r="A39516" s="101"/>
      <c r="B39516" s="90"/>
      <c r="C39516" s="90"/>
    </row>
    <row r="39517">
      <c r="A39517" s="101"/>
      <c r="B39517" s="90"/>
      <c r="C39517" s="90"/>
    </row>
    <row r="39518">
      <c r="A39518" s="101"/>
      <c r="B39518" s="90"/>
      <c r="C39518" s="90"/>
    </row>
    <row r="39519">
      <c r="A39519" s="101"/>
      <c r="B39519" s="90"/>
      <c r="C39519" s="90"/>
    </row>
    <row r="39520">
      <c r="A39520" s="101"/>
      <c r="B39520" s="90"/>
      <c r="C39520" s="90"/>
    </row>
    <row r="39521">
      <c r="A39521" s="101"/>
      <c r="B39521" s="90"/>
      <c r="C39521" s="90"/>
    </row>
    <row r="39522">
      <c r="A39522" s="101"/>
      <c r="B39522" s="90"/>
      <c r="C39522" s="90"/>
    </row>
    <row r="39523">
      <c r="A39523" s="101"/>
      <c r="B39523" s="90"/>
      <c r="C39523" s="90"/>
    </row>
    <row r="39524">
      <c r="A39524" s="101"/>
      <c r="B39524" s="90"/>
      <c r="C39524" s="90"/>
    </row>
    <row r="39525">
      <c r="A39525" s="101"/>
      <c r="B39525" s="90"/>
      <c r="C39525" s="90"/>
    </row>
    <row r="39526">
      <c r="A39526" s="101"/>
      <c r="B39526" s="90"/>
      <c r="C39526" s="90"/>
    </row>
    <row r="39527">
      <c r="A39527" s="101"/>
      <c r="B39527" s="90"/>
      <c r="C39527" s="90"/>
    </row>
    <row r="39528">
      <c r="A39528" s="101"/>
      <c r="B39528" s="90"/>
      <c r="C39528" s="90"/>
    </row>
    <row r="39529">
      <c r="A39529" s="101"/>
      <c r="B39529" s="90"/>
      <c r="C39529" s="90"/>
    </row>
    <row r="39530">
      <c r="A39530" s="101"/>
      <c r="B39530" s="90"/>
      <c r="C39530" s="90"/>
    </row>
    <row r="39531">
      <c r="A39531" s="101"/>
      <c r="B39531" s="90"/>
      <c r="C39531" s="90"/>
    </row>
    <row r="39532">
      <c r="A39532" s="101"/>
      <c r="B39532" s="90"/>
      <c r="C39532" s="90"/>
    </row>
    <row r="39533">
      <c r="A39533" s="101"/>
      <c r="B39533" s="90"/>
      <c r="C39533" s="90"/>
    </row>
    <row r="39534">
      <c r="A39534" s="101"/>
      <c r="B39534" s="90"/>
      <c r="C39534" s="90"/>
    </row>
    <row r="39535">
      <c r="A39535" s="101"/>
      <c r="B39535" s="90"/>
      <c r="C39535" s="90"/>
    </row>
    <row r="39536">
      <c r="A39536" s="101"/>
      <c r="B39536" s="90"/>
      <c r="C39536" s="90"/>
    </row>
    <row r="39537">
      <c r="A39537" s="101"/>
      <c r="B39537" s="90"/>
      <c r="C39537" s="90"/>
    </row>
    <row r="39538">
      <c r="A39538" s="101"/>
      <c r="B39538" s="90"/>
      <c r="C39538" s="90"/>
    </row>
    <row r="39539">
      <c r="A39539" s="101"/>
      <c r="B39539" s="90"/>
      <c r="C39539" s="90"/>
    </row>
    <row r="39540">
      <c r="A39540" s="101"/>
      <c r="B39540" s="90"/>
      <c r="C39540" s="90"/>
    </row>
    <row r="39541">
      <c r="A39541" s="101"/>
      <c r="B39541" s="90"/>
      <c r="C39541" s="90"/>
    </row>
    <row r="39542">
      <c r="A39542" s="101"/>
      <c r="B39542" s="90"/>
      <c r="C39542" s="90"/>
    </row>
    <row r="39543">
      <c r="A39543" s="101"/>
      <c r="B39543" s="90"/>
      <c r="C39543" s="90"/>
    </row>
    <row r="39544">
      <c r="A39544" s="101"/>
      <c r="B39544" s="90"/>
      <c r="C39544" s="90"/>
    </row>
    <row r="39545">
      <c r="A39545" s="101"/>
      <c r="B39545" s="90"/>
      <c r="C39545" s="90"/>
    </row>
    <row r="39546">
      <c r="A39546" s="101"/>
      <c r="B39546" s="90"/>
      <c r="C39546" s="90"/>
    </row>
    <row r="39547">
      <c r="A39547" s="101"/>
      <c r="B39547" s="90"/>
      <c r="C39547" s="90"/>
    </row>
    <row r="39548">
      <c r="A39548" s="101"/>
      <c r="B39548" s="90"/>
      <c r="C39548" s="90"/>
    </row>
    <row r="39549">
      <c r="A39549" s="101"/>
      <c r="B39549" s="90"/>
      <c r="C39549" s="90"/>
    </row>
    <row r="39550">
      <c r="A39550" s="101"/>
      <c r="B39550" s="90"/>
      <c r="C39550" s="90"/>
    </row>
    <row r="39551">
      <c r="A39551" s="101"/>
      <c r="B39551" s="90"/>
      <c r="C39551" s="90"/>
    </row>
    <row r="39552">
      <c r="A39552" s="101"/>
      <c r="B39552" s="90"/>
      <c r="C39552" s="90"/>
    </row>
    <row r="39553">
      <c r="A39553" s="101"/>
      <c r="B39553" s="90"/>
      <c r="C39553" s="90"/>
    </row>
    <row r="39554">
      <c r="A39554" s="101"/>
      <c r="B39554" s="90"/>
      <c r="C39554" s="90"/>
    </row>
    <row r="39555">
      <c r="A39555" s="101"/>
      <c r="B39555" s="90"/>
      <c r="C39555" s="90"/>
    </row>
    <row r="39556">
      <c r="A39556" s="101"/>
      <c r="B39556" s="90"/>
      <c r="C39556" s="90"/>
    </row>
    <row r="39557">
      <c r="A39557" s="101"/>
      <c r="B39557" s="90"/>
      <c r="C39557" s="90"/>
    </row>
    <row r="39558">
      <c r="A39558" s="101"/>
      <c r="B39558" s="90"/>
      <c r="C39558" s="90"/>
    </row>
    <row r="39559">
      <c r="A39559" s="101"/>
      <c r="B39559" s="90"/>
      <c r="C39559" s="90"/>
    </row>
    <row r="39560">
      <c r="A39560" s="101"/>
      <c r="B39560" s="90"/>
      <c r="C39560" s="90"/>
    </row>
    <row r="39561">
      <c r="A39561" s="101"/>
      <c r="B39561" s="90"/>
      <c r="C39561" s="90"/>
    </row>
    <row r="39562">
      <c r="A39562" s="101"/>
      <c r="B39562" s="90"/>
      <c r="C39562" s="90"/>
    </row>
    <row r="39563">
      <c r="A39563" s="101"/>
      <c r="B39563" s="90"/>
      <c r="C39563" s="90"/>
    </row>
    <row r="39564">
      <c r="A39564" s="101"/>
      <c r="B39564" s="90"/>
      <c r="C39564" s="90"/>
    </row>
    <row r="39565">
      <c r="A39565" s="101"/>
      <c r="B39565" s="90"/>
      <c r="C39565" s="90"/>
    </row>
    <row r="39566">
      <c r="A39566" s="101"/>
      <c r="B39566" s="90"/>
      <c r="C39566" s="90"/>
    </row>
    <row r="39567">
      <c r="A39567" s="101"/>
      <c r="B39567" s="90"/>
      <c r="C39567" s="90"/>
    </row>
    <row r="39568">
      <c r="A39568" s="101"/>
      <c r="B39568" s="90"/>
      <c r="C39568" s="90"/>
    </row>
    <row r="39569">
      <c r="A39569" s="101"/>
      <c r="B39569" s="90"/>
      <c r="C39569" s="90"/>
    </row>
    <row r="39570">
      <c r="A39570" s="101"/>
      <c r="B39570" s="90"/>
      <c r="C39570" s="90"/>
    </row>
    <row r="39571">
      <c r="A39571" s="101"/>
      <c r="B39571" s="90"/>
      <c r="C39571" s="90"/>
    </row>
    <row r="39572">
      <c r="A39572" s="101"/>
      <c r="B39572" s="90"/>
      <c r="C39572" s="90"/>
    </row>
    <row r="39573">
      <c r="A39573" s="101"/>
      <c r="B39573" s="90"/>
      <c r="C39573" s="90"/>
    </row>
    <row r="39574">
      <c r="A39574" s="101"/>
      <c r="B39574" s="90"/>
      <c r="C39574" s="90"/>
    </row>
    <row r="39575">
      <c r="A39575" s="101"/>
      <c r="B39575" s="90"/>
      <c r="C39575" s="90"/>
    </row>
    <row r="39576">
      <c r="A39576" s="101"/>
      <c r="B39576" s="90"/>
      <c r="C39576" s="90"/>
    </row>
    <row r="39577">
      <c r="A39577" s="101"/>
      <c r="B39577" s="90"/>
      <c r="C39577" s="90"/>
    </row>
    <row r="39578">
      <c r="A39578" s="101"/>
      <c r="B39578" s="90"/>
      <c r="C39578" s="90"/>
    </row>
    <row r="39579">
      <c r="A39579" s="101"/>
      <c r="B39579" s="90"/>
      <c r="C39579" s="90"/>
    </row>
    <row r="39580">
      <c r="A39580" s="101"/>
      <c r="B39580" s="90"/>
      <c r="C39580" s="90"/>
    </row>
    <row r="39581">
      <c r="A39581" s="101"/>
      <c r="B39581" s="90"/>
      <c r="C39581" s="90"/>
    </row>
    <row r="39582">
      <c r="A39582" s="101"/>
      <c r="B39582" s="90"/>
      <c r="C39582" s="90"/>
    </row>
    <row r="39583">
      <c r="A39583" s="101"/>
      <c r="B39583" s="90"/>
      <c r="C39583" s="90"/>
    </row>
    <row r="39584">
      <c r="A39584" s="101"/>
      <c r="B39584" s="90"/>
      <c r="C39584" s="90"/>
    </row>
    <row r="39585">
      <c r="A39585" s="101"/>
      <c r="B39585" s="90"/>
      <c r="C39585" s="90"/>
    </row>
    <row r="39586">
      <c r="A39586" s="101"/>
      <c r="B39586" s="90"/>
      <c r="C39586" s="90"/>
    </row>
    <row r="39587">
      <c r="A39587" s="101"/>
      <c r="B39587" s="90"/>
      <c r="C39587" s="90"/>
    </row>
    <row r="39588">
      <c r="A39588" s="101"/>
      <c r="B39588" s="90"/>
      <c r="C39588" s="90"/>
    </row>
    <row r="39589">
      <c r="A39589" s="101"/>
      <c r="B39589" s="90"/>
      <c r="C39589" s="90"/>
    </row>
    <row r="39590">
      <c r="A39590" s="101"/>
      <c r="B39590" s="90"/>
      <c r="C39590" s="90"/>
    </row>
    <row r="39591">
      <c r="A39591" s="101"/>
      <c r="B39591" s="90"/>
      <c r="C39591" s="90"/>
    </row>
    <row r="39592">
      <c r="A39592" s="101"/>
      <c r="B39592" s="90"/>
      <c r="C39592" s="90"/>
    </row>
    <row r="39593">
      <c r="A39593" s="101"/>
      <c r="B39593" s="90"/>
      <c r="C39593" s="90"/>
    </row>
    <row r="39594">
      <c r="A39594" s="101"/>
      <c r="B39594" s="90"/>
      <c r="C39594" s="90"/>
    </row>
    <row r="39595">
      <c r="A39595" s="101"/>
      <c r="B39595" s="90"/>
      <c r="C39595" s="90"/>
    </row>
    <row r="39596">
      <c r="A39596" s="101"/>
      <c r="B39596" s="90"/>
      <c r="C39596" s="90"/>
    </row>
    <row r="39597">
      <c r="A39597" s="101"/>
      <c r="B39597" s="90"/>
      <c r="C39597" s="90"/>
    </row>
    <row r="39598">
      <c r="A39598" s="101"/>
      <c r="B39598" s="90"/>
      <c r="C39598" s="90"/>
    </row>
    <row r="39599">
      <c r="A39599" s="101"/>
      <c r="B39599" s="90"/>
      <c r="C39599" s="90"/>
    </row>
    <row r="39600">
      <c r="A39600" s="101"/>
      <c r="B39600" s="90"/>
      <c r="C39600" s="90"/>
    </row>
    <row r="39601">
      <c r="A39601" s="101"/>
      <c r="B39601" s="90"/>
      <c r="C39601" s="90"/>
    </row>
    <row r="39602">
      <c r="A39602" s="101"/>
      <c r="B39602" s="90"/>
      <c r="C39602" s="90"/>
    </row>
    <row r="39603">
      <c r="A39603" s="101"/>
      <c r="B39603" s="90"/>
      <c r="C39603" s="90"/>
    </row>
    <row r="39604">
      <c r="A39604" s="101"/>
      <c r="B39604" s="90"/>
      <c r="C39604" s="90"/>
    </row>
    <row r="39605">
      <c r="A39605" s="101"/>
      <c r="B39605" s="90"/>
      <c r="C39605" s="90"/>
    </row>
    <row r="39606">
      <c r="A39606" s="101"/>
      <c r="B39606" s="90"/>
      <c r="C39606" s="90"/>
    </row>
    <row r="39607">
      <c r="A39607" s="101"/>
      <c r="B39607" s="90"/>
      <c r="C39607" s="90"/>
    </row>
    <row r="39608">
      <c r="A39608" s="101"/>
      <c r="B39608" s="90"/>
      <c r="C39608" s="90"/>
    </row>
    <row r="39609">
      <c r="A39609" s="101"/>
      <c r="B39609" s="90"/>
      <c r="C39609" s="90"/>
    </row>
    <row r="39610">
      <c r="A39610" s="101"/>
      <c r="B39610" s="90"/>
      <c r="C39610" s="90"/>
    </row>
    <row r="39611">
      <c r="A39611" s="101"/>
      <c r="B39611" s="90"/>
      <c r="C39611" s="90"/>
    </row>
    <row r="39612">
      <c r="A39612" s="101"/>
      <c r="B39612" s="90"/>
      <c r="C39612" s="90"/>
    </row>
    <row r="39613">
      <c r="A39613" s="101"/>
      <c r="B39613" s="90"/>
      <c r="C39613" s="90"/>
    </row>
    <row r="39614">
      <c r="A39614" s="101"/>
      <c r="B39614" s="90"/>
      <c r="C39614" s="90"/>
    </row>
    <row r="39615">
      <c r="A39615" s="101"/>
      <c r="B39615" s="90"/>
      <c r="C39615" s="90"/>
    </row>
    <row r="39616">
      <c r="A39616" s="101"/>
      <c r="B39616" s="90"/>
      <c r="C39616" s="90"/>
    </row>
    <row r="39617">
      <c r="A39617" s="101"/>
      <c r="B39617" s="90"/>
      <c r="C39617" s="90"/>
    </row>
    <row r="39618">
      <c r="A39618" s="101"/>
      <c r="B39618" s="90"/>
      <c r="C39618" s="90"/>
    </row>
    <row r="39619">
      <c r="A39619" s="101"/>
      <c r="B39619" s="90"/>
      <c r="C39619" s="90"/>
    </row>
    <row r="39620">
      <c r="A39620" s="101"/>
      <c r="B39620" s="90"/>
      <c r="C39620" s="90"/>
    </row>
    <row r="39621">
      <c r="A39621" s="101"/>
      <c r="B39621" s="90"/>
      <c r="C39621" s="90"/>
    </row>
    <row r="39622">
      <c r="A39622" s="101"/>
      <c r="B39622" s="90"/>
      <c r="C39622" s="90"/>
    </row>
    <row r="39623">
      <c r="A39623" s="101"/>
      <c r="B39623" s="90"/>
      <c r="C39623" s="90"/>
    </row>
    <row r="39624">
      <c r="A39624" s="101"/>
      <c r="B39624" s="90"/>
      <c r="C39624" s="90"/>
    </row>
    <row r="39625">
      <c r="A39625" s="101"/>
      <c r="B39625" s="90"/>
      <c r="C39625" s="90"/>
    </row>
    <row r="39626">
      <c r="A39626" s="101"/>
      <c r="B39626" s="90"/>
      <c r="C39626" s="90"/>
    </row>
    <row r="39627">
      <c r="A39627" s="101"/>
      <c r="B39627" s="90"/>
      <c r="C39627" s="90"/>
    </row>
    <row r="39628">
      <c r="A39628" s="101"/>
      <c r="B39628" s="90"/>
      <c r="C39628" s="90"/>
    </row>
    <row r="39629">
      <c r="A39629" s="101"/>
      <c r="B39629" s="90"/>
      <c r="C39629" s="90"/>
    </row>
    <row r="39630">
      <c r="A39630" s="101"/>
      <c r="B39630" s="90"/>
      <c r="C39630" s="90"/>
    </row>
    <row r="39631">
      <c r="A39631" s="101"/>
      <c r="B39631" s="90"/>
      <c r="C39631" s="90"/>
    </row>
    <row r="39632">
      <c r="A39632" s="101"/>
      <c r="B39632" s="90"/>
      <c r="C39632" s="90"/>
    </row>
    <row r="39633">
      <c r="A39633" s="101"/>
      <c r="B39633" s="90"/>
      <c r="C39633" s="90"/>
    </row>
    <row r="39634">
      <c r="A39634" s="101"/>
      <c r="B39634" s="90"/>
      <c r="C39634" s="90"/>
    </row>
    <row r="39635">
      <c r="A39635" s="101"/>
      <c r="B39635" s="90"/>
      <c r="C39635" s="90"/>
    </row>
    <row r="39636">
      <c r="A39636" s="101"/>
      <c r="B39636" s="90"/>
      <c r="C39636" s="90"/>
    </row>
    <row r="39637">
      <c r="A39637" s="101"/>
      <c r="B39637" s="90"/>
      <c r="C39637" s="90"/>
    </row>
    <row r="39638">
      <c r="A39638" s="101"/>
      <c r="B39638" s="90"/>
      <c r="C39638" s="90"/>
    </row>
    <row r="39639">
      <c r="A39639" s="101"/>
      <c r="B39639" s="90"/>
      <c r="C39639" s="90"/>
    </row>
    <row r="39640">
      <c r="A39640" s="101"/>
      <c r="B39640" s="90"/>
      <c r="C39640" s="90"/>
    </row>
    <row r="39641">
      <c r="A39641" s="101"/>
      <c r="B39641" s="90"/>
      <c r="C39641" s="90"/>
    </row>
    <row r="39642">
      <c r="A39642" s="101"/>
      <c r="B39642" s="90"/>
      <c r="C39642" s="90"/>
    </row>
    <row r="39643">
      <c r="A39643" s="101"/>
      <c r="B39643" s="90"/>
      <c r="C39643" s="90"/>
    </row>
    <row r="39644">
      <c r="A39644" s="101"/>
      <c r="B39644" s="90"/>
      <c r="C39644" s="90"/>
    </row>
    <row r="39645">
      <c r="A39645" s="101"/>
      <c r="B39645" s="90"/>
      <c r="C39645" s="90"/>
    </row>
    <row r="39646">
      <c r="A39646" s="101"/>
      <c r="B39646" s="90"/>
      <c r="C39646" s="90"/>
    </row>
    <row r="39647">
      <c r="A39647" s="101"/>
      <c r="B39647" s="90"/>
      <c r="C39647" s="90"/>
    </row>
    <row r="39648">
      <c r="A39648" s="101"/>
      <c r="B39648" s="90"/>
      <c r="C39648" s="90"/>
    </row>
    <row r="39649">
      <c r="A39649" s="101"/>
      <c r="B39649" s="90"/>
      <c r="C39649" s="90"/>
    </row>
    <row r="39650">
      <c r="A39650" s="101"/>
      <c r="B39650" s="90"/>
      <c r="C39650" s="90"/>
    </row>
    <row r="39651">
      <c r="A39651" s="101"/>
      <c r="B39651" s="90"/>
      <c r="C39651" s="90"/>
    </row>
    <row r="39652">
      <c r="A39652" s="101"/>
      <c r="B39652" s="90"/>
      <c r="C39652" s="90"/>
    </row>
    <row r="39653">
      <c r="A39653" s="101"/>
      <c r="B39653" s="90"/>
      <c r="C39653" s="90"/>
    </row>
    <row r="39654">
      <c r="A39654" s="101"/>
      <c r="B39654" s="90"/>
      <c r="C39654" s="90"/>
    </row>
    <row r="39655">
      <c r="A39655" s="101"/>
      <c r="B39655" s="90"/>
      <c r="C39655" s="90"/>
    </row>
    <row r="39656">
      <c r="A39656" s="101"/>
      <c r="B39656" s="90"/>
      <c r="C39656" s="90"/>
    </row>
    <row r="39657">
      <c r="A39657" s="101"/>
      <c r="B39657" s="90"/>
      <c r="C39657" s="90"/>
    </row>
    <row r="39658">
      <c r="A39658" s="101"/>
      <c r="B39658" s="90"/>
      <c r="C39658" s="90"/>
    </row>
    <row r="39659">
      <c r="A39659" s="101"/>
      <c r="B39659" s="90"/>
      <c r="C39659" s="90"/>
    </row>
    <row r="39660">
      <c r="A39660" s="101"/>
      <c r="B39660" s="90"/>
      <c r="C39660" s="90"/>
    </row>
    <row r="39661">
      <c r="A39661" s="101"/>
      <c r="B39661" s="90"/>
      <c r="C39661" s="90"/>
    </row>
    <row r="39662">
      <c r="A39662" s="101"/>
      <c r="B39662" s="90"/>
      <c r="C39662" s="90"/>
    </row>
    <row r="39663">
      <c r="A39663" s="101"/>
      <c r="B39663" s="90"/>
      <c r="C39663" s="90"/>
    </row>
    <row r="39664">
      <c r="A39664" s="101"/>
      <c r="B39664" s="90"/>
      <c r="C39664" s="90"/>
    </row>
    <row r="39665">
      <c r="A39665" s="101"/>
      <c r="B39665" s="90"/>
      <c r="C39665" s="90"/>
    </row>
    <row r="39666">
      <c r="A39666" s="101"/>
      <c r="B39666" s="90"/>
      <c r="C39666" s="90"/>
    </row>
    <row r="39667">
      <c r="A39667" s="101"/>
      <c r="B39667" s="90"/>
      <c r="C39667" s="90"/>
    </row>
    <row r="39668">
      <c r="A39668" s="101"/>
      <c r="B39668" s="90"/>
      <c r="C39668" s="90"/>
    </row>
    <row r="39669">
      <c r="A39669" s="101"/>
      <c r="B39669" s="90"/>
      <c r="C39669" s="90"/>
    </row>
    <row r="39670">
      <c r="A39670" s="101"/>
      <c r="B39670" s="90"/>
      <c r="C39670" s="90"/>
    </row>
    <row r="39671">
      <c r="A39671" s="101"/>
      <c r="B39671" s="90"/>
      <c r="C39671" s="90"/>
    </row>
    <row r="39672">
      <c r="A39672" s="101"/>
      <c r="B39672" s="90"/>
      <c r="C39672" s="90"/>
    </row>
    <row r="39673">
      <c r="A39673" s="101"/>
      <c r="B39673" s="90"/>
      <c r="C39673" s="90"/>
    </row>
    <row r="39674">
      <c r="A39674" s="101"/>
      <c r="B39674" s="90"/>
      <c r="C39674" s="90"/>
    </row>
    <row r="39675">
      <c r="A39675" s="101"/>
      <c r="B39675" s="90"/>
      <c r="C39675" s="90"/>
    </row>
    <row r="39676">
      <c r="A39676" s="101"/>
      <c r="B39676" s="90"/>
      <c r="C39676" s="90"/>
    </row>
    <row r="39677">
      <c r="A39677" s="101"/>
      <c r="B39677" s="90"/>
      <c r="C39677" s="90"/>
    </row>
    <row r="39678">
      <c r="A39678" s="101"/>
      <c r="B39678" s="90"/>
      <c r="C39678" s="90"/>
    </row>
    <row r="39679">
      <c r="A39679" s="101"/>
      <c r="B39679" s="90"/>
      <c r="C39679" s="90"/>
    </row>
    <row r="39680">
      <c r="A39680" s="101"/>
      <c r="B39680" s="90"/>
      <c r="C39680" s="90"/>
    </row>
    <row r="39681">
      <c r="A39681" s="101"/>
      <c r="B39681" s="90"/>
      <c r="C39681" s="90"/>
    </row>
    <row r="39682">
      <c r="A39682" s="101"/>
      <c r="B39682" s="90"/>
      <c r="C39682" s="90"/>
    </row>
    <row r="39683">
      <c r="A39683" s="101"/>
      <c r="B39683" s="90"/>
      <c r="C39683" s="90"/>
    </row>
    <row r="39684">
      <c r="A39684" s="101"/>
      <c r="B39684" s="90"/>
      <c r="C39684" s="90"/>
    </row>
    <row r="39685">
      <c r="A39685" s="101"/>
      <c r="B39685" s="90"/>
      <c r="C39685" s="90"/>
    </row>
    <row r="39686">
      <c r="A39686" s="101"/>
      <c r="B39686" s="90"/>
      <c r="C39686" s="90"/>
    </row>
    <row r="39687">
      <c r="A39687" s="101"/>
      <c r="B39687" s="90"/>
      <c r="C39687" s="90"/>
    </row>
    <row r="39688">
      <c r="A39688" s="101"/>
      <c r="B39688" s="90"/>
      <c r="C39688" s="90"/>
    </row>
    <row r="39689">
      <c r="A39689" s="101"/>
      <c r="B39689" s="90"/>
      <c r="C39689" s="90"/>
    </row>
    <row r="39690">
      <c r="A39690" s="101"/>
      <c r="B39690" s="90"/>
      <c r="C39690" s="90"/>
    </row>
    <row r="39691">
      <c r="A39691" s="101"/>
      <c r="B39691" s="90"/>
      <c r="C39691" s="90"/>
    </row>
    <row r="39692">
      <c r="A39692" s="101"/>
      <c r="B39692" s="90"/>
      <c r="C39692" s="90"/>
    </row>
    <row r="39693">
      <c r="A39693" s="101"/>
      <c r="B39693" s="90"/>
      <c r="C39693" s="90"/>
    </row>
    <row r="39694">
      <c r="A39694" s="101"/>
      <c r="B39694" s="90"/>
      <c r="C39694" s="90"/>
    </row>
    <row r="39695">
      <c r="A39695" s="101"/>
      <c r="B39695" s="90"/>
      <c r="C39695" s="90"/>
    </row>
    <row r="39696">
      <c r="A39696" s="101"/>
      <c r="B39696" s="90"/>
      <c r="C39696" s="90"/>
    </row>
    <row r="39697">
      <c r="A39697" s="101"/>
      <c r="B39697" s="90"/>
      <c r="C39697" s="90"/>
    </row>
    <row r="39698">
      <c r="A39698" s="101"/>
      <c r="B39698" s="90"/>
      <c r="C39698" s="90"/>
    </row>
    <row r="39699">
      <c r="A39699" s="101"/>
      <c r="B39699" s="90"/>
      <c r="C39699" s="90"/>
    </row>
    <row r="39700">
      <c r="A39700" s="101"/>
      <c r="B39700" s="90"/>
      <c r="C39700" s="90"/>
    </row>
    <row r="39701">
      <c r="A39701" s="101"/>
      <c r="B39701" s="90"/>
      <c r="C39701" s="90"/>
    </row>
    <row r="39702">
      <c r="A39702" s="101"/>
      <c r="B39702" s="90"/>
      <c r="C39702" s="90"/>
    </row>
    <row r="39703">
      <c r="A39703" s="101"/>
      <c r="B39703" s="90"/>
      <c r="C39703" s="90"/>
    </row>
    <row r="39704">
      <c r="A39704" s="101"/>
      <c r="B39704" s="90"/>
      <c r="C39704" s="90"/>
    </row>
    <row r="39705">
      <c r="A39705" s="101"/>
      <c r="B39705" s="90"/>
      <c r="C39705" s="90"/>
    </row>
    <row r="39706">
      <c r="A39706" s="101"/>
      <c r="B39706" s="90"/>
      <c r="C39706" s="90"/>
    </row>
    <row r="39707">
      <c r="A39707" s="101"/>
      <c r="B39707" s="90"/>
      <c r="C39707" s="90"/>
    </row>
    <row r="39708">
      <c r="A39708" s="101"/>
      <c r="B39708" s="90"/>
      <c r="C39708" s="90"/>
    </row>
    <row r="39709">
      <c r="A39709" s="101"/>
      <c r="B39709" s="90"/>
      <c r="C39709" s="90"/>
    </row>
    <row r="39710">
      <c r="A39710" s="101"/>
      <c r="B39710" s="90"/>
      <c r="C39710" s="90"/>
    </row>
    <row r="39711">
      <c r="A39711" s="101"/>
      <c r="B39711" s="90"/>
      <c r="C39711" s="90"/>
    </row>
    <row r="39712">
      <c r="A39712" s="101"/>
      <c r="B39712" s="90"/>
      <c r="C39712" s="90"/>
    </row>
    <row r="39713">
      <c r="A39713" s="101"/>
      <c r="B39713" s="90"/>
      <c r="C39713" s="90"/>
    </row>
    <row r="39714">
      <c r="A39714" s="101"/>
      <c r="B39714" s="90"/>
      <c r="C39714" s="90"/>
    </row>
    <row r="39715">
      <c r="A39715" s="101"/>
      <c r="B39715" s="90"/>
      <c r="C39715" s="90"/>
    </row>
    <row r="39716">
      <c r="A39716" s="101"/>
      <c r="B39716" s="90"/>
      <c r="C39716" s="90"/>
    </row>
    <row r="39717">
      <c r="A39717" s="101"/>
      <c r="B39717" s="90"/>
      <c r="C39717" s="90"/>
    </row>
    <row r="39718">
      <c r="A39718" s="101"/>
      <c r="B39718" s="90"/>
      <c r="C39718" s="90"/>
    </row>
    <row r="39719">
      <c r="A39719" s="101"/>
      <c r="B39719" s="90"/>
      <c r="C39719" s="90"/>
    </row>
    <row r="39720">
      <c r="A39720" s="101"/>
      <c r="B39720" s="90"/>
      <c r="C39720" s="90"/>
    </row>
    <row r="39721">
      <c r="A39721" s="101"/>
      <c r="B39721" s="90"/>
      <c r="C39721" s="90"/>
    </row>
    <row r="39722">
      <c r="A39722" s="101"/>
      <c r="B39722" s="90"/>
      <c r="C39722" s="90"/>
    </row>
    <row r="39723">
      <c r="A39723" s="101"/>
      <c r="B39723" s="90"/>
      <c r="C39723" s="90"/>
    </row>
    <row r="39724">
      <c r="A39724" s="101"/>
      <c r="B39724" s="90"/>
      <c r="C39724" s="90"/>
    </row>
    <row r="39725">
      <c r="A39725" s="101"/>
      <c r="B39725" s="90"/>
      <c r="C39725" s="90"/>
    </row>
    <row r="39726">
      <c r="A39726" s="101"/>
      <c r="B39726" s="90"/>
      <c r="C39726" s="90"/>
    </row>
    <row r="39727">
      <c r="A39727" s="101"/>
      <c r="B39727" s="90"/>
      <c r="C39727" s="90"/>
    </row>
    <row r="39728">
      <c r="A39728" s="101"/>
      <c r="B39728" s="90"/>
      <c r="C39728" s="90"/>
    </row>
    <row r="39729">
      <c r="A39729" s="101"/>
      <c r="B39729" s="90"/>
      <c r="C39729" s="90"/>
    </row>
    <row r="39730">
      <c r="A39730" s="101"/>
      <c r="B39730" s="90"/>
      <c r="C39730" s="90"/>
    </row>
    <row r="39731">
      <c r="A39731" s="101"/>
      <c r="B39731" s="90"/>
      <c r="C39731" s="90"/>
    </row>
    <row r="39732">
      <c r="A39732" s="101"/>
      <c r="B39732" s="90"/>
      <c r="C39732" s="90"/>
    </row>
    <row r="39733">
      <c r="A39733" s="101"/>
      <c r="B39733" s="90"/>
      <c r="C39733" s="90"/>
    </row>
    <row r="39734">
      <c r="A39734" s="101"/>
      <c r="B39734" s="90"/>
      <c r="C39734" s="90"/>
    </row>
    <row r="39735">
      <c r="A39735" s="101"/>
      <c r="B39735" s="90"/>
      <c r="C39735" s="90"/>
    </row>
    <row r="39736">
      <c r="A39736" s="101"/>
      <c r="B39736" s="90"/>
      <c r="C39736" s="90"/>
    </row>
    <row r="39737">
      <c r="A39737" s="101"/>
      <c r="B39737" s="90"/>
      <c r="C39737" s="90"/>
    </row>
    <row r="39738">
      <c r="A39738" s="101"/>
      <c r="B39738" s="90"/>
      <c r="C39738" s="90"/>
    </row>
    <row r="39739">
      <c r="A39739" s="101"/>
      <c r="B39739" s="90"/>
      <c r="C39739" s="90"/>
    </row>
    <row r="39740">
      <c r="A39740" s="101"/>
      <c r="B39740" s="90"/>
      <c r="C39740" s="90"/>
    </row>
    <row r="39741">
      <c r="A39741" s="101"/>
      <c r="B39741" s="90"/>
      <c r="C39741" s="90"/>
    </row>
    <row r="39742">
      <c r="A39742" s="101"/>
      <c r="B39742" s="90"/>
      <c r="C39742" s="90"/>
    </row>
    <row r="39743">
      <c r="A39743" s="101"/>
      <c r="B39743" s="90"/>
      <c r="C39743" s="90"/>
    </row>
    <row r="39744">
      <c r="A39744" s="101"/>
      <c r="B39744" s="90"/>
      <c r="C39744" s="90"/>
    </row>
    <row r="39745">
      <c r="A39745" s="101"/>
      <c r="B39745" s="90"/>
      <c r="C39745" s="90"/>
    </row>
    <row r="39746">
      <c r="A39746" s="101"/>
      <c r="B39746" s="90"/>
      <c r="C39746" s="90"/>
    </row>
    <row r="39747">
      <c r="A39747" s="101"/>
      <c r="B39747" s="90"/>
      <c r="C39747" s="90"/>
    </row>
    <row r="39748">
      <c r="A39748" s="101"/>
      <c r="B39748" s="90"/>
      <c r="C39748" s="90"/>
    </row>
    <row r="39749">
      <c r="A39749" s="101"/>
      <c r="B39749" s="90"/>
      <c r="C39749" s="90"/>
    </row>
    <row r="39750">
      <c r="A39750" s="101"/>
      <c r="B39750" s="90"/>
      <c r="C39750" s="90"/>
    </row>
    <row r="39751">
      <c r="A39751" s="101"/>
      <c r="B39751" s="90"/>
      <c r="C39751" s="90"/>
    </row>
    <row r="39752">
      <c r="A39752" s="101"/>
      <c r="B39752" s="90"/>
      <c r="C39752" s="90"/>
    </row>
    <row r="39753">
      <c r="A39753" s="101"/>
      <c r="B39753" s="90"/>
      <c r="C39753" s="90"/>
    </row>
    <row r="39754">
      <c r="A39754" s="101"/>
      <c r="B39754" s="90"/>
      <c r="C39754" s="90"/>
    </row>
    <row r="39755">
      <c r="A39755" s="101"/>
      <c r="B39755" s="90"/>
      <c r="C39755" s="90"/>
    </row>
    <row r="39756">
      <c r="A39756" s="101"/>
      <c r="B39756" s="90"/>
      <c r="C39756" s="90"/>
    </row>
    <row r="39757">
      <c r="A39757" s="101"/>
      <c r="B39757" s="90"/>
      <c r="C39757" s="90"/>
    </row>
    <row r="39758">
      <c r="A39758" s="101"/>
      <c r="B39758" s="90"/>
      <c r="C39758" s="90"/>
    </row>
    <row r="39759">
      <c r="A39759" s="101"/>
      <c r="B39759" s="90"/>
      <c r="C39759" s="90"/>
    </row>
    <row r="39760">
      <c r="A39760" s="101"/>
      <c r="B39760" s="90"/>
      <c r="C39760" s="90"/>
    </row>
    <row r="39761">
      <c r="A39761" s="101"/>
      <c r="B39761" s="90"/>
      <c r="C39761" s="90"/>
    </row>
    <row r="39762">
      <c r="A39762" s="101"/>
      <c r="B39762" s="90"/>
      <c r="C39762" s="90"/>
    </row>
    <row r="39763">
      <c r="A39763" s="101"/>
      <c r="B39763" s="90"/>
      <c r="C39763" s="90"/>
    </row>
    <row r="39764">
      <c r="A39764" s="101"/>
      <c r="B39764" s="90"/>
      <c r="C39764" s="90"/>
    </row>
    <row r="39765">
      <c r="A39765" s="101"/>
      <c r="B39765" s="90"/>
      <c r="C39765" s="90"/>
    </row>
    <row r="39766">
      <c r="A39766" s="101"/>
      <c r="B39766" s="90"/>
      <c r="C39766" s="90"/>
    </row>
    <row r="39767">
      <c r="A39767" s="101"/>
      <c r="B39767" s="90"/>
      <c r="C39767" s="90"/>
    </row>
    <row r="39768">
      <c r="A39768" s="101"/>
      <c r="B39768" s="90"/>
      <c r="C39768" s="90"/>
    </row>
    <row r="39769">
      <c r="A39769" s="101"/>
      <c r="B39769" s="90"/>
      <c r="C39769" s="90"/>
    </row>
    <row r="39770">
      <c r="A39770" s="101"/>
      <c r="B39770" s="90"/>
      <c r="C39770" s="90"/>
    </row>
    <row r="39771">
      <c r="A39771" s="101"/>
      <c r="B39771" s="90"/>
      <c r="C39771" s="90"/>
    </row>
    <row r="39772">
      <c r="A39772" s="101"/>
      <c r="B39772" s="90"/>
      <c r="C39772" s="90"/>
    </row>
    <row r="39773">
      <c r="A39773" s="101"/>
      <c r="B39773" s="90"/>
      <c r="C39773" s="90"/>
    </row>
    <row r="39774">
      <c r="A39774" s="101"/>
      <c r="B39774" s="90"/>
      <c r="C39774" s="90"/>
    </row>
    <row r="39775">
      <c r="A39775" s="101"/>
      <c r="B39775" s="90"/>
      <c r="C39775" s="90"/>
    </row>
    <row r="39776">
      <c r="A39776" s="101"/>
      <c r="B39776" s="90"/>
      <c r="C39776" s="90"/>
    </row>
    <row r="39777">
      <c r="A39777" s="101"/>
      <c r="B39777" s="90"/>
      <c r="C39777" s="90"/>
    </row>
    <row r="39778">
      <c r="A39778" s="101"/>
      <c r="B39778" s="90"/>
      <c r="C39778" s="90"/>
    </row>
    <row r="39779">
      <c r="A39779" s="101"/>
      <c r="B39779" s="90"/>
      <c r="C39779" s="90"/>
    </row>
    <row r="39780">
      <c r="A39780" s="101"/>
      <c r="B39780" s="90"/>
      <c r="C39780" s="90"/>
    </row>
    <row r="39781">
      <c r="A39781" s="101"/>
      <c r="B39781" s="90"/>
      <c r="C39781" s="90"/>
    </row>
    <row r="39782">
      <c r="A39782" s="101"/>
      <c r="B39782" s="90"/>
      <c r="C39782" s="90"/>
    </row>
    <row r="39783">
      <c r="A39783" s="101"/>
      <c r="B39783" s="90"/>
      <c r="C39783" s="90"/>
    </row>
    <row r="39784">
      <c r="A39784" s="101"/>
      <c r="B39784" s="90"/>
      <c r="C39784" s="90"/>
    </row>
    <row r="39785">
      <c r="A39785" s="101"/>
      <c r="B39785" s="90"/>
      <c r="C39785" s="90"/>
    </row>
    <row r="39786">
      <c r="A39786" s="101"/>
      <c r="B39786" s="90"/>
      <c r="C39786" s="90"/>
    </row>
    <row r="39787">
      <c r="A39787" s="101"/>
      <c r="B39787" s="90"/>
      <c r="C39787" s="90"/>
    </row>
    <row r="39788">
      <c r="A39788" s="101"/>
      <c r="B39788" s="90"/>
      <c r="C39788" s="90"/>
    </row>
    <row r="39789">
      <c r="A39789" s="101"/>
      <c r="B39789" s="90"/>
      <c r="C39789" s="90"/>
    </row>
    <row r="39790">
      <c r="A39790" s="101"/>
      <c r="B39790" s="90"/>
      <c r="C39790" s="90"/>
    </row>
    <row r="39791">
      <c r="A39791" s="101"/>
      <c r="B39791" s="90"/>
      <c r="C39791" s="90"/>
    </row>
    <row r="39792">
      <c r="A39792" s="101"/>
      <c r="B39792" s="90"/>
      <c r="C39792" s="90"/>
    </row>
    <row r="39793">
      <c r="A39793" s="101"/>
      <c r="B39793" s="90"/>
      <c r="C39793" s="90"/>
    </row>
    <row r="39794">
      <c r="A39794" s="101"/>
      <c r="B39794" s="90"/>
      <c r="C39794" s="90"/>
    </row>
    <row r="39795">
      <c r="A39795" s="101"/>
      <c r="B39795" s="90"/>
      <c r="C39795" s="90"/>
    </row>
    <row r="39796">
      <c r="A39796" s="101"/>
      <c r="B39796" s="90"/>
      <c r="C39796" s="90"/>
    </row>
    <row r="39797">
      <c r="A39797" s="101"/>
      <c r="B39797" s="90"/>
      <c r="C39797" s="90"/>
    </row>
    <row r="39798">
      <c r="A39798" s="101"/>
      <c r="B39798" s="90"/>
      <c r="C39798" s="90"/>
    </row>
    <row r="39799">
      <c r="A39799" s="101"/>
      <c r="B39799" s="90"/>
      <c r="C39799" s="90"/>
    </row>
    <row r="39800">
      <c r="A39800" s="101"/>
      <c r="B39800" s="90"/>
      <c r="C39800" s="90"/>
    </row>
    <row r="39801">
      <c r="A39801" s="101"/>
      <c r="B39801" s="90"/>
      <c r="C39801" s="90"/>
    </row>
    <row r="39802">
      <c r="A39802" s="101"/>
      <c r="B39802" s="90"/>
      <c r="C39802" s="90"/>
    </row>
    <row r="39803">
      <c r="A39803" s="101"/>
      <c r="B39803" s="90"/>
      <c r="C39803" s="90"/>
    </row>
    <row r="39804">
      <c r="A39804" s="101"/>
      <c r="B39804" s="90"/>
      <c r="C39804" s="90"/>
    </row>
    <row r="39805">
      <c r="A39805" s="101"/>
      <c r="B39805" s="90"/>
      <c r="C39805" s="90"/>
    </row>
    <row r="39806">
      <c r="A39806" s="101"/>
      <c r="B39806" s="90"/>
      <c r="C39806" s="90"/>
    </row>
    <row r="39807">
      <c r="A39807" s="101"/>
      <c r="B39807" s="90"/>
      <c r="C39807" s="90"/>
    </row>
    <row r="39808">
      <c r="A39808" s="101"/>
      <c r="B39808" s="90"/>
      <c r="C39808" s="90"/>
    </row>
    <row r="39809">
      <c r="A39809" s="101"/>
      <c r="B39809" s="90"/>
      <c r="C39809" s="90"/>
    </row>
    <row r="39810">
      <c r="A39810" s="101"/>
      <c r="B39810" s="90"/>
      <c r="C39810" s="90"/>
    </row>
    <row r="39811">
      <c r="A39811" s="101"/>
      <c r="B39811" s="90"/>
      <c r="C39811" s="90"/>
    </row>
    <row r="39812">
      <c r="A39812" s="101"/>
      <c r="B39812" s="90"/>
      <c r="C39812" s="90"/>
    </row>
    <row r="39813">
      <c r="A39813" s="101"/>
      <c r="B39813" s="90"/>
      <c r="C39813" s="90"/>
    </row>
    <row r="39814">
      <c r="A39814" s="101"/>
      <c r="B39814" s="90"/>
      <c r="C39814" s="90"/>
    </row>
    <row r="39815">
      <c r="A39815" s="101"/>
      <c r="B39815" s="90"/>
      <c r="C39815" s="90"/>
    </row>
    <row r="39816">
      <c r="A39816" s="101"/>
      <c r="B39816" s="90"/>
      <c r="C39816" s="90"/>
    </row>
    <row r="39817">
      <c r="A39817" s="101"/>
      <c r="B39817" s="90"/>
      <c r="C39817" s="90"/>
    </row>
    <row r="39818">
      <c r="A39818" s="101"/>
      <c r="B39818" s="90"/>
      <c r="C39818" s="90"/>
    </row>
    <row r="39819">
      <c r="A39819" s="101"/>
      <c r="B39819" s="90"/>
      <c r="C39819" s="90"/>
    </row>
    <row r="39820">
      <c r="A39820" s="101"/>
      <c r="B39820" s="90"/>
      <c r="C39820" s="90"/>
    </row>
    <row r="39821">
      <c r="A39821" s="101"/>
      <c r="B39821" s="90"/>
      <c r="C39821" s="90"/>
    </row>
    <row r="39822">
      <c r="A39822" s="101"/>
      <c r="B39822" s="90"/>
      <c r="C39822" s="90"/>
    </row>
    <row r="39823">
      <c r="A39823" s="101"/>
      <c r="B39823" s="90"/>
      <c r="C39823" s="90"/>
    </row>
    <row r="39824">
      <c r="A39824" s="101"/>
      <c r="B39824" s="90"/>
      <c r="C39824" s="90"/>
    </row>
    <row r="39825">
      <c r="A39825" s="101"/>
      <c r="B39825" s="90"/>
      <c r="C39825" s="90"/>
    </row>
    <row r="39826">
      <c r="A39826" s="101"/>
      <c r="B39826" s="90"/>
      <c r="C39826" s="90"/>
    </row>
    <row r="39827">
      <c r="A39827" s="101"/>
      <c r="B39827" s="90"/>
      <c r="C39827" s="90"/>
    </row>
    <row r="39828">
      <c r="A39828" s="101"/>
      <c r="B39828" s="90"/>
      <c r="C39828" s="90"/>
    </row>
    <row r="39829">
      <c r="A39829" s="101"/>
      <c r="B39829" s="90"/>
      <c r="C39829" s="90"/>
    </row>
    <row r="39830">
      <c r="A39830" s="101"/>
      <c r="B39830" s="90"/>
      <c r="C39830" s="90"/>
    </row>
    <row r="39831">
      <c r="A39831" s="101"/>
      <c r="B39831" s="90"/>
      <c r="C39831" s="90"/>
    </row>
    <row r="39832">
      <c r="A39832" s="101"/>
      <c r="B39832" s="90"/>
      <c r="C39832" s="90"/>
    </row>
    <row r="39833">
      <c r="A39833" s="101"/>
      <c r="B39833" s="90"/>
      <c r="C39833" s="90"/>
    </row>
    <row r="39834">
      <c r="A39834" s="101"/>
      <c r="B39834" s="90"/>
      <c r="C39834" s="90"/>
    </row>
    <row r="39835">
      <c r="A39835" s="101"/>
      <c r="B39835" s="90"/>
      <c r="C39835" s="90"/>
    </row>
    <row r="39836">
      <c r="A39836" s="101"/>
      <c r="B39836" s="90"/>
      <c r="C39836" s="90"/>
    </row>
    <row r="39837">
      <c r="A39837" s="101"/>
      <c r="B39837" s="90"/>
      <c r="C39837" s="90"/>
    </row>
    <row r="39838">
      <c r="A39838" s="101"/>
      <c r="B39838" s="90"/>
      <c r="C39838" s="90"/>
    </row>
    <row r="39839">
      <c r="A39839" s="101"/>
      <c r="B39839" s="90"/>
      <c r="C39839" s="90"/>
    </row>
    <row r="39840">
      <c r="A39840" s="101"/>
      <c r="B39840" s="90"/>
      <c r="C39840" s="90"/>
    </row>
    <row r="39841">
      <c r="A39841" s="101"/>
      <c r="B39841" s="90"/>
      <c r="C39841" s="90"/>
    </row>
    <row r="39842">
      <c r="A39842" s="101"/>
      <c r="B39842" s="90"/>
      <c r="C39842" s="90"/>
    </row>
    <row r="39843">
      <c r="A39843" s="101"/>
      <c r="B39843" s="90"/>
      <c r="C39843" s="90"/>
    </row>
    <row r="39844">
      <c r="A39844" s="101"/>
      <c r="B39844" s="90"/>
      <c r="C39844" s="90"/>
    </row>
    <row r="39845">
      <c r="A39845" s="101"/>
      <c r="B39845" s="90"/>
      <c r="C39845" s="90"/>
    </row>
    <row r="39846">
      <c r="A39846" s="101"/>
      <c r="B39846" s="90"/>
      <c r="C39846" s="90"/>
    </row>
    <row r="39847">
      <c r="A39847" s="101"/>
      <c r="B39847" s="90"/>
      <c r="C39847" s="90"/>
    </row>
    <row r="39848">
      <c r="A39848" s="101"/>
      <c r="B39848" s="90"/>
      <c r="C39848" s="90"/>
    </row>
    <row r="39849">
      <c r="A39849" s="101"/>
      <c r="B39849" s="90"/>
      <c r="C39849" s="90"/>
    </row>
    <row r="39850">
      <c r="A39850" s="101"/>
      <c r="B39850" s="90"/>
      <c r="C39850" s="90"/>
    </row>
    <row r="39851">
      <c r="A39851" s="101"/>
      <c r="B39851" s="90"/>
      <c r="C39851" s="90"/>
    </row>
    <row r="39852">
      <c r="A39852" s="101"/>
      <c r="B39852" s="90"/>
      <c r="C39852" s="90"/>
    </row>
    <row r="39853">
      <c r="A39853" s="101"/>
      <c r="B39853" s="90"/>
      <c r="C39853" s="90"/>
    </row>
    <row r="39854">
      <c r="A39854" s="101"/>
      <c r="B39854" s="90"/>
      <c r="C39854" s="90"/>
    </row>
    <row r="39855">
      <c r="A39855" s="101"/>
      <c r="B39855" s="90"/>
      <c r="C39855" s="90"/>
    </row>
    <row r="39856">
      <c r="A39856" s="101"/>
      <c r="B39856" s="90"/>
      <c r="C39856" s="90"/>
    </row>
    <row r="39857">
      <c r="A39857" s="101"/>
      <c r="B39857" s="90"/>
      <c r="C39857" s="90"/>
    </row>
    <row r="39858">
      <c r="A39858" s="101"/>
      <c r="B39858" s="90"/>
      <c r="C39858" s="90"/>
    </row>
    <row r="39859">
      <c r="A39859" s="101"/>
      <c r="B39859" s="90"/>
      <c r="C39859" s="90"/>
    </row>
    <row r="39860">
      <c r="A39860" s="101"/>
      <c r="B39860" s="90"/>
      <c r="C39860" s="90"/>
    </row>
    <row r="39861">
      <c r="A39861" s="101"/>
      <c r="B39861" s="90"/>
      <c r="C39861" s="90"/>
    </row>
    <row r="39862">
      <c r="A39862" s="101"/>
      <c r="B39862" s="90"/>
      <c r="C39862" s="90"/>
    </row>
    <row r="39863">
      <c r="A39863" s="101"/>
      <c r="B39863" s="90"/>
      <c r="C39863" s="90"/>
    </row>
    <row r="39864">
      <c r="A39864" s="101"/>
      <c r="B39864" s="90"/>
      <c r="C39864" s="90"/>
    </row>
    <row r="39865">
      <c r="A39865" s="101"/>
      <c r="B39865" s="90"/>
      <c r="C39865" s="90"/>
    </row>
    <row r="39866">
      <c r="A39866" s="101"/>
      <c r="B39866" s="90"/>
      <c r="C39866" s="90"/>
    </row>
    <row r="39867">
      <c r="A39867" s="101"/>
      <c r="B39867" s="90"/>
      <c r="C39867" s="90"/>
    </row>
    <row r="39868">
      <c r="A39868" s="101"/>
      <c r="B39868" s="90"/>
      <c r="C39868" s="90"/>
    </row>
    <row r="39869">
      <c r="A39869" s="101"/>
      <c r="B39869" s="90"/>
      <c r="C39869" s="90"/>
    </row>
    <row r="39870">
      <c r="A39870" s="101"/>
      <c r="B39870" s="90"/>
      <c r="C39870" s="90"/>
    </row>
    <row r="39871">
      <c r="A39871" s="101"/>
      <c r="B39871" s="90"/>
      <c r="C39871" s="90"/>
    </row>
    <row r="39872">
      <c r="A39872" s="101"/>
      <c r="B39872" s="90"/>
      <c r="C39872" s="90"/>
    </row>
    <row r="39873">
      <c r="A39873" s="101"/>
      <c r="B39873" s="90"/>
      <c r="C39873" s="90"/>
    </row>
    <row r="39874">
      <c r="A39874" s="101"/>
      <c r="B39874" s="90"/>
      <c r="C39874" s="90"/>
    </row>
    <row r="39875">
      <c r="A39875" s="101"/>
      <c r="B39875" s="90"/>
      <c r="C39875" s="90"/>
    </row>
    <row r="39876">
      <c r="A39876" s="101"/>
      <c r="B39876" s="90"/>
      <c r="C39876" s="90"/>
    </row>
    <row r="39877">
      <c r="A39877" s="101"/>
      <c r="B39877" s="90"/>
      <c r="C39877" s="90"/>
    </row>
    <row r="39878">
      <c r="A39878" s="101"/>
      <c r="B39878" s="90"/>
      <c r="C39878" s="90"/>
    </row>
    <row r="39879">
      <c r="A39879" s="101"/>
      <c r="B39879" s="90"/>
      <c r="C39879" s="90"/>
    </row>
    <row r="39880">
      <c r="A39880" s="101"/>
      <c r="B39880" s="90"/>
      <c r="C39880" s="90"/>
    </row>
    <row r="39881">
      <c r="A39881" s="101"/>
      <c r="B39881" s="90"/>
      <c r="C39881" s="90"/>
    </row>
    <row r="39882">
      <c r="A39882" s="101"/>
      <c r="B39882" s="90"/>
      <c r="C39882" s="90"/>
    </row>
    <row r="39883">
      <c r="A39883" s="101"/>
      <c r="B39883" s="90"/>
      <c r="C39883" s="90"/>
    </row>
    <row r="39884">
      <c r="A39884" s="101"/>
      <c r="B39884" s="90"/>
      <c r="C39884" s="90"/>
    </row>
    <row r="39885">
      <c r="A39885" s="101"/>
      <c r="B39885" s="90"/>
      <c r="C39885" s="90"/>
    </row>
    <row r="39886">
      <c r="A39886" s="101"/>
      <c r="B39886" s="90"/>
      <c r="C39886" s="90"/>
    </row>
    <row r="39887">
      <c r="A39887" s="101"/>
      <c r="B39887" s="90"/>
      <c r="C39887" s="90"/>
    </row>
    <row r="39888">
      <c r="A39888" s="101"/>
      <c r="B39888" s="90"/>
      <c r="C39888" s="90"/>
    </row>
    <row r="39889">
      <c r="A39889" s="101"/>
      <c r="B39889" s="90"/>
      <c r="C39889" s="90"/>
    </row>
    <row r="39890">
      <c r="A39890" s="101"/>
      <c r="B39890" s="90"/>
      <c r="C39890" s="90"/>
    </row>
    <row r="39891">
      <c r="A39891" s="101"/>
      <c r="B39891" s="90"/>
      <c r="C39891" s="90"/>
    </row>
    <row r="39892">
      <c r="A39892" s="101"/>
      <c r="B39892" s="90"/>
      <c r="C39892" s="90"/>
    </row>
    <row r="39893">
      <c r="A39893" s="101"/>
      <c r="B39893" s="90"/>
      <c r="C39893" s="90"/>
    </row>
    <row r="39894">
      <c r="A39894" s="101"/>
      <c r="B39894" s="90"/>
      <c r="C39894" s="90"/>
    </row>
    <row r="39895">
      <c r="A39895" s="101"/>
      <c r="B39895" s="90"/>
      <c r="C39895" s="90"/>
    </row>
    <row r="39896">
      <c r="A39896" s="101"/>
      <c r="B39896" s="90"/>
      <c r="C39896" s="90"/>
    </row>
    <row r="39897">
      <c r="A39897" s="101"/>
      <c r="B39897" s="90"/>
      <c r="C39897" s="90"/>
    </row>
    <row r="39898">
      <c r="A39898" s="101"/>
      <c r="B39898" s="90"/>
      <c r="C39898" s="90"/>
    </row>
    <row r="39899">
      <c r="A39899" s="101"/>
      <c r="B39899" s="90"/>
      <c r="C39899" s="90"/>
    </row>
    <row r="39900">
      <c r="A39900" s="101"/>
      <c r="B39900" s="90"/>
      <c r="C39900" s="90"/>
    </row>
    <row r="39901">
      <c r="A39901" s="101"/>
      <c r="B39901" s="90"/>
      <c r="C39901" s="90"/>
    </row>
    <row r="39902">
      <c r="A39902" s="101"/>
      <c r="B39902" s="90"/>
      <c r="C39902" s="90"/>
    </row>
    <row r="39903">
      <c r="A39903" s="101"/>
      <c r="B39903" s="90"/>
      <c r="C39903" s="90"/>
    </row>
    <row r="39904">
      <c r="A39904" s="101"/>
      <c r="B39904" s="90"/>
      <c r="C39904" s="90"/>
    </row>
    <row r="39905">
      <c r="A39905" s="101"/>
      <c r="B39905" s="90"/>
      <c r="C39905" s="90"/>
    </row>
    <row r="39906">
      <c r="A39906" s="101"/>
      <c r="B39906" s="90"/>
      <c r="C39906" s="90"/>
    </row>
    <row r="39907">
      <c r="A39907" s="101"/>
      <c r="B39907" s="90"/>
      <c r="C39907" s="90"/>
    </row>
    <row r="39908">
      <c r="A39908" s="101"/>
      <c r="B39908" s="90"/>
      <c r="C39908" s="90"/>
    </row>
    <row r="39909">
      <c r="A39909" s="101"/>
      <c r="B39909" s="90"/>
      <c r="C39909" s="90"/>
    </row>
    <row r="39910">
      <c r="A39910" s="101"/>
      <c r="B39910" s="90"/>
      <c r="C39910" s="90"/>
    </row>
    <row r="39911">
      <c r="A39911" s="101"/>
      <c r="B39911" s="90"/>
      <c r="C39911" s="90"/>
    </row>
    <row r="39912">
      <c r="A39912" s="101"/>
      <c r="B39912" s="90"/>
      <c r="C39912" s="90"/>
    </row>
    <row r="39913">
      <c r="A39913" s="101"/>
      <c r="B39913" s="90"/>
      <c r="C39913" s="90"/>
    </row>
    <row r="39914">
      <c r="A39914" s="101"/>
      <c r="B39914" s="90"/>
      <c r="C39914" s="90"/>
    </row>
    <row r="39915">
      <c r="A39915" s="101"/>
      <c r="B39915" s="90"/>
      <c r="C39915" s="90"/>
    </row>
    <row r="39916">
      <c r="A39916" s="101"/>
      <c r="B39916" s="90"/>
      <c r="C39916" s="90"/>
    </row>
    <row r="39917">
      <c r="A39917" s="101"/>
      <c r="B39917" s="90"/>
      <c r="C39917" s="90"/>
    </row>
    <row r="39918">
      <c r="A39918" s="101"/>
      <c r="B39918" s="90"/>
      <c r="C39918" s="90"/>
    </row>
    <row r="39919">
      <c r="A39919" s="101"/>
      <c r="B39919" s="90"/>
      <c r="C39919" s="90"/>
    </row>
    <row r="39920">
      <c r="A39920" s="101"/>
      <c r="B39920" s="90"/>
      <c r="C39920" s="90"/>
    </row>
    <row r="39921">
      <c r="A39921" s="101"/>
      <c r="B39921" s="90"/>
      <c r="C39921" s="90"/>
    </row>
    <row r="39922">
      <c r="A39922" s="101"/>
      <c r="B39922" s="90"/>
      <c r="C39922" s="90"/>
    </row>
    <row r="39923">
      <c r="A39923" s="101"/>
      <c r="B39923" s="90"/>
      <c r="C39923" s="90"/>
    </row>
    <row r="39924">
      <c r="A39924" s="101"/>
      <c r="B39924" s="90"/>
      <c r="C39924" s="90"/>
    </row>
    <row r="39925">
      <c r="A39925" s="101"/>
      <c r="B39925" s="90"/>
      <c r="C39925" s="90"/>
    </row>
    <row r="39926">
      <c r="A39926" s="101"/>
      <c r="B39926" s="90"/>
      <c r="C39926" s="90"/>
    </row>
    <row r="39927">
      <c r="A39927" s="101"/>
      <c r="B39927" s="90"/>
      <c r="C39927" s="90"/>
    </row>
    <row r="39928">
      <c r="A39928" s="101"/>
      <c r="B39928" s="90"/>
      <c r="C39928" s="90"/>
    </row>
    <row r="39929">
      <c r="A39929" s="101"/>
      <c r="B39929" s="90"/>
      <c r="C39929" s="90"/>
    </row>
    <row r="39930">
      <c r="A39930" s="101"/>
      <c r="B39930" s="90"/>
      <c r="C39930" s="90"/>
    </row>
    <row r="39931">
      <c r="A39931" s="101"/>
      <c r="B39931" s="90"/>
      <c r="C39931" s="90"/>
    </row>
    <row r="39932">
      <c r="A39932" s="101"/>
      <c r="B39932" s="90"/>
      <c r="C39932" s="90"/>
    </row>
    <row r="39933">
      <c r="A39933" s="101"/>
      <c r="B39933" s="90"/>
      <c r="C39933" s="90"/>
    </row>
    <row r="39934">
      <c r="A39934" s="101"/>
      <c r="B39934" s="90"/>
      <c r="C39934" s="90"/>
    </row>
    <row r="39935">
      <c r="A39935" s="101"/>
      <c r="B39935" s="90"/>
      <c r="C39935" s="90"/>
    </row>
    <row r="39936">
      <c r="A39936" s="101"/>
      <c r="B39936" s="90"/>
      <c r="C39936" s="90"/>
    </row>
    <row r="39937">
      <c r="A39937" s="101"/>
      <c r="B39937" s="90"/>
      <c r="C39937" s="90"/>
    </row>
    <row r="39938">
      <c r="A39938" s="101"/>
      <c r="B39938" s="90"/>
      <c r="C39938" s="90"/>
    </row>
    <row r="39939">
      <c r="A39939" s="101"/>
      <c r="B39939" s="90"/>
      <c r="C39939" s="90"/>
    </row>
    <row r="39940">
      <c r="A39940" s="101"/>
      <c r="B39940" s="90"/>
      <c r="C39940" s="90"/>
    </row>
    <row r="39941">
      <c r="A39941" s="101"/>
      <c r="B39941" s="90"/>
      <c r="C39941" s="90"/>
    </row>
    <row r="39942">
      <c r="A39942" s="101"/>
      <c r="B39942" s="90"/>
      <c r="C39942" s="90"/>
    </row>
    <row r="39943">
      <c r="A39943" s="101"/>
      <c r="B39943" s="90"/>
      <c r="C39943" s="90"/>
    </row>
    <row r="39944">
      <c r="A39944" s="101"/>
      <c r="B39944" s="90"/>
      <c r="C39944" s="90"/>
    </row>
    <row r="39945">
      <c r="A39945" s="101"/>
      <c r="B39945" s="90"/>
      <c r="C39945" s="90"/>
    </row>
    <row r="39946">
      <c r="A39946" s="101"/>
      <c r="B39946" s="90"/>
      <c r="C39946" s="90"/>
    </row>
    <row r="39947">
      <c r="A39947" s="101"/>
      <c r="B39947" s="90"/>
      <c r="C39947" s="90"/>
    </row>
    <row r="39948">
      <c r="A39948" s="101"/>
      <c r="B39948" s="90"/>
      <c r="C39948" s="90"/>
    </row>
    <row r="39949">
      <c r="A39949" s="101"/>
      <c r="B39949" s="90"/>
      <c r="C39949" s="90"/>
    </row>
    <row r="39950">
      <c r="A39950" s="101"/>
      <c r="B39950" s="90"/>
      <c r="C39950" s="90"/>
    </row>
    <row r="39951">
      <c r="A39951" s="101"/>
      <c r="B39951" s="90"/>
      <c r="C39951" s="90"/>
    </row>
    <row r="39952">
      <c r="A39952" s="101"/>
      <c r="B39952" s="90"/>
      <c r="C39952" s="90"/>
    </row>
    <row r="39953">
      <c r="A39953" s="101"/>
      <c r="B39953" s="90"/>
      <c r="C39953" s="90"/>
    </row>
    <row r="39954">
      <c r="A39954" s="101"/>
      <c r="B39954" s="90"/>
      <c r="C39954" s="90"/>
    </row>
    <row r="39955">
      <c r="A39955" s="101"/>
      <c r="B39955" s="90"/>
      <c r="C39955" s="90"/>
    </row>
    <row r="39956">
      <c r="A39956" s="101"/>
      <c r="B39956" s="90"/>
      <c r="C39956" s="90"/>
    </row>
    <row r="39957">
      <c r="A39957" s="101"/>
      <c r="B39957" s="90"/>
      <c r="C39957" s="90"/>
    </row>
    <row r="39958">
      <c r="A39958" s="101"/>
      <c r="B39958" s="90"/>
      <c r="C39958" s="90"/>
    </row>
    <row r="39959">
      <c r="A39959" s="101"/>
      <c r="B39959" s="90"/>
      <c r="C39959" s="90"/>
    </row>
    <row r="39960">
      <c r="A39960" s="101"/>
      <c r="B39960" s="90"/>
      <c r="C39960" s="90"/>
    </row>
    <row r="39961">
      <c r="A39961" s="101"/>
      <c r="B39961" s="90"/>
      <c r="C39961" s="90"/>
    </row>
    <row r="39962">
      <c r="A39962" s="101"/>
      <c r="B39962" s="90"/>
      <c r="C39962" s="90"/>
    </row>
    <row r="39963">
      <c r="A39963" s="101"/>
      <c r="B39963" s="90"/>
      <c r="C39963" s="90"/>
    </row>
    <row r="39964">
      <c r="A39964" s="101"/>
      <c r="B39964" s="90"/>
      <c r="C39964" s="90"/>
    </row>
    <row r="39965">
      <c r="A39965" s="101"/>
      <c r="B39965" s="90"/>
      <c r="C39965" s="90"/>
    </row>
    <row r="39966">
      <c r="A39966" s="101"/>
      <c r="B39966" s="90"/>
      <c r="C39966" s="90"/>
    </row>
    <row r="39967">
      <c r="A39967" s="101"/>
      <c r="B39967" s="90"/>
      <c r="C39967" s="90"/>
    </row>
    <row r="39968">
      <c r="A39968" s="101"/>
      <c r="B39968" s="90"/>
      <c r="C39968" s="90"/>
    </row>
    <row r="39969">
      <c r="A39969" s="101"/>
      <c r="B39969" s="90"/>
      <c r="C39969" s="90"/>
    </row>
    <row r="39970">
      <c r="A39970" s="101"/>
      <c r="B39970" s="90"/>
      <c r="C39970" s="90"/>
    </row>
    <row r="39971">
      <c r="A39971" s="101"/>
      <c r="B39971" s="90"/>
      <c r="C39971" s="90"/>
    </row>
    <row r="39972">
      <c r="A39972" s="101"/>
      <c r="B39972" s="90"/>
      <c r="C39972" s="90"/>
    </row>
    <row r="39973">
      <c r="A39973" s="101"/>
      <c r="B39973" s="90"/>
      <c r="C39973" s="90"/>
    </row>
    <row r="39974">
      <c r="A39974" s="101"/>
      <c r="B39974" s="90"/>
      <c r="C39974" s="90"/>
    </row>
    <row r="39975">
      <c r="A39975" s="101"/>
      <c r="B39975" s="90"/>
      <c r="C39975" s="90"/>
    </row>
    <row r="39976">
      <c r="A39976" s="101"/>
      <c r="B39976" s="90"/>
      <c r="C39976" s="90"/>
    </row>
    <row r="39977">
      <c r="A39977" s="101"/>
      <c r="B39977" s="90"/>
      <c r="C39977" s="90"/>
    </row>
    <row r="39978">
      <c r="A39978" s="101"/>
      <c r="B39978" s="90"/>
      <c r="C39978" s="90"/>
    </row>
    <row r="39979">
      <c r="A39979" s="101"/>
      <c r="B39979" s="90"/>
      <c r="C39979" s="90"/>
    </row>
    <row r="39980">
      <c r="A39980" s="101"/>
      <c r="B39980" s="90"/>
      <c r="C39980" s="90"/>
    </row>
    <row r="39981">
      <c r="A39981" s="101"/>
      <c r="B39981" s="90"/>
      <c r="C39981" s="90"/>
    </row>
    <row r="39982">
      <c r="A39982" s="101"/>
      <c r="B39982" s="90"/>
      <c r="C39982" s="90"/>
    </row>
    <row r="39983">
      <c r="A39983" s="101"/>
      <c r="B39983" s="90"/>
      <c r="C39983" s="90"/>
    </row>
    <row r="39984">
      <c r="A39984" s="101"/>
      <c r="B39984" s="90"/>
      <c r="C39984" s="90"/>
    </row>
    <row r="39985">
      <c r="A39985" s="101"/>
      <c r="B39985" s="90"/>
      <c r="C39985" s="90"/>
    </row>
    <row r="39986">
      <c r="A39986" s="101"/>
      <c r="B39986" s="90"/>
      <c r="C39986" s="90"/>
    </row>
    <row r="39987">
      <c r="A39987" s="101"/>
      <c r="B39987" s="90"/>
      <c r="C39987" s="90"/>
    </row>
    <row r="39988">
      <c r="A39988" s="101"/>
      <c r="B39988" s="90"/>
      <c r="C39988" s="90"/>
    </row>
    <row r="39989">
      <c r="A39989" s="101"/>
      <c r="B39989" s="90"/>
      <c r="C39989" s="90"/>
    </row>
    <row r="39990">
      <c r="A39990" s="101"/>
      <c r="B39990" s="90"/>
      <c r="C39990" s="90"/>
    </row>
    <row r="39991">
      <c r="A39991" s="101"/>
      <c r="B39991" s="90"/>
      <c r="C39991" s="90"/>
    </row>
    <row r="39992">
      <c r="A39992" s="101"/>
      <c r="B39992" s="90"/>
      <c r="C39992" s="90"/>
    </row>
    <row r="39993">
      <c r="A39993" s="101"/>
      <c r="B39993" s="90"/>
      <c r="C39993" s="90"/>
    </row>
    <row r="39994">
      <c r="A39994" s="101"/>
      <c r="B39994" s="90"/>
      <c r="C39994" s="90"/>
    </row>
    <row r="39995">
      <c r="A39995" s="101"/>
      <c r="B39995" s="90"/>
      <c r="C39995" s="90"/>
    </row>
    <row r="39996">
      <c r="A39996" s="101"/>
      <c r="B39996" s="90"/>
      <c r="C39996" s="90"/>
    </row>
    <row r="39997">
      <c r="A39997" s="101"/>
      <c r="B39997" s="90"/>
      <c r="C39997" s="90"/>
    </row>
    <row r="39998">
      <c r="A39998" s="101"/>
      <c r="B39998" s="90"/>
      <c r="C39998" s="90"/>
    </row>
    <row r="39999">
      <c r="A39999" s="101"/>
      <c r="B39999" s="90"/>
      <c r="C39999" s="90"/>
    </row>
    <row r="40000">
      <c r="A40000" s="101"/>
      <c r="B40000" s="90"/>
      <c r="C40000" s="90"/>
    </row>
    <row r="40001">
      <c r="A40001" s="101"/>
      <c r="B40001" s="90"/>
      <c r="C40001" s="90"/>
    </row>
    <row r="40002">
      <c r="A40002" s="101"/>
      <c r="B40002" s="90"/>
      <c r="C40002" s="90"/>
    </row>
    <row r="40003">
      <c r="A40003" s="101"/>
      <c r="B40003" s="90"/>
      <c r="C40003" s="90"/>
    </row>
    <row r="40004">
      <c r="A40004" s="101"/>
      <c r="B40004" s="90"/>
      <c r="C40004" s="90"/>
    </row>
    <row r="40005">
      <c r="A40005" s="101"/>
      <c r="B40005" s="90"/>
      <c r="C40005" s="90"/>
    </row>
    <row r="40006">
      <c r="A40006" s="101"/>
      <c r="B40006" s="90"/>
      <c r="C40006" s="90"/>
    </row>
    <row r="40007">
      <c r="A40007" s="101"/>
      <c r="B40007" s="90"/>
      <c r="C40007" s="90"/>
    </row>
    <row r="40008">
      <c r="A40008" s="101"/>
      <c r="B40008" s="90"/>
      <c r="C40008" s="90"/>
    </row>
    <row r="40009">
      <c r="A40009" s="101"/>
      <c r="B40009" s="90"/>
      <c r="C40009" s="90"/>
    </row>
    <row r="40010">
      <c r="A40010" s="101"/>
      <c r="B40010" s="90"/>
      <c r="C40010" s="90"/>
    </row>
    <row r="40011">
      <c r="A40011" s="101"/>
      <c r="B40011" s="90"/>
      <c r="C40011" s="90"/>
    </row>
    <row r="40012">
      <c r="A40012" s="101"/>
      <c r="B40012" s="90"/>
      <c r="C40012" s="90"/>
    </row>
    <row r="40013">
      <c r="A40013" s="101"/>
      <c r="B40013" s="90"/>
      <c r="C40013" s="90"/>
    </row>
    <row r="40014">
      <c r="A40014" s="101"/>
      <c r="B40014" s="90"/>
      <c r="C40014" s="90"/>
    </row>
    <row r="40015">
      <c r="A40015" s="101"/>
      <c r="B40015" s="90"/>
      <c r="C40015" s="90"/>
    </row>
    <row r="40016">
      <c r="A40016" s="101"/>
      <c r="B40016" s="90"/>
      <c r="C40016" s="90"/>
    </row>
    <row r="40017">
      <c r="A40017" s="101"/>
      <c r="B40017" s="90"/>
      <c r="C40017" s="90"/>
    </row>
    <row r="40018">
      <c r="A40018" s="101"/>
      <c r="B40018" s="90"/>
      <c r="C40018" s="90"/>
    </row>
    <row r="40019">
      <c r="A40019" s="101"/>
      <c r="B40019" s="90"/>
      <c r="C40019" s="90"/>
    </row>
    <row r="40020">
      <c r="A40020" s="101"/>
      <c r="B40020" s="90"/>
      <c r="C40020" s="90"/>
    </row>
    <row r="40021">
      <c r="A40021" s="101"/>
      <c r="B40021" s="90"/>
      <c r="C40021" s="90"/>
    </row>
    <row r="40022">
      <c r="A40022" s="101"/>
      <c r="B40022" s="90"/>
      <c r="C40022" s="90"/>
    </row>
    <row r="40023">
      <c r="A40023" s="101"/>
      <c r="B40023" s="90"/>
      <c r="C40023" s="90"/>
    </row>
    <row r="40024">
      <c r="A40024" s="101"/>
      <c r="B40024" s="90"/>
      <c r="C40024" s="90"/>
    </row>
    <row r="40025">
      <c r="A40025" s="101"/>
      <c r="B40025" s="90"/>
      <c r="C40025" s="90"/>
    </row>
    <row r="40026">
      <c r="A40026" s="101"/>
      <c r="B40026" s="90"/>
      <c r="C40026" s="90"/>
    </row>
    <row r="40027">
      <c r="A40027" s="101"/>
      <c r="B40027" s="90"/>
      <c r="C40027" s="90"/>
    </row>
    <row r="40028">
      <c r="A40028" s="101"/>
      <c r="B40028" s="90"/>
      <c r="C40028" s="90"/>
    </row>
    <row r="40029">
      <c r="A40029" s="101"/>
      <c r="B40029" s="90"/>
      <c r="C40029" s="90"/>
    </row>
    <row r="40030">
      <c r="A40030" s="101"/>
      <c r="B40030" s="90"/>
      <c r="C40030" s="90"/>
    </row>
    <row r="40031">
      <c r="A40031" s="101"/>
      <c r="B40031" s="90"/>
      <c r="C40031" s="90"/>
    </row>
    <row r="40032">
      <c r="A40032" s="101"/>
      <c r="B40032" s="90"/>
      <c r="C40032" s="90"/>
    </row>
    <row r="40033">
      <c r="A40033" s="101"/>
      <c r="B40033" s="90"/>
      <c r="C40033" s="90"/>
    </row>
    <row r="40034">
      <c r="A40034" s="101"/>
      <c r="B40034" s="90"/>
      <c r="C40034" s="90"/>
    </row>
    <row r="40035">
      <c r="A40035" s="101"/>
      <c r="B40035" s="90"/>
      <c r="C40035" s="90"/>
    </row>
    <row r="40036">
      <c r="A40036" s="101"/>
      <c r="B40036" s="90"/>
      <c r="C40036" s="90"/>
    </row>
    <row r="40037">
      <c r="A40037" s="101"/>
      <c r="B40037" s="90"/>
      <c r="C40037" s="90"/>
    </row>
    <row r="40038">
      <c r="A40038" s="101"/>
      <c r="B40038" s="90"/>
      <c r="C40038" s="90"/>
    </row>
    <row r="40039">
      <c r="A40039" s="101"/>
      <c r="B40039" s="90"/>
      <c r="C40039" s="90"/>
    </row>
    <row r="40040">
      <c r="A40040" s="101"/>
      <c r="B40040" s="90"/>
      <c r="C40040" s="90"/>
    </row>
    <row r="40041">
      <c r="A40041" s="101"/>
      <c r="B40041" s="90"/>
      <c r="C40041" s="90"/>
    </row>
    <row r="40042">
      <c r="A40042" s="101"/>
      <c r="B40042" s="90"/>
      <c r="C40042" s="90"/>
    </row>
    <row r="40043">
      <c r="A40043" s="101"/>
      <c r="B40043" s="90"/>
      <c r="C40043" s="90"/>
    </row>
    <row r="40044">
      <c r="A40044" s="101"/>
      <c r="B40044" s="90"/>
      <c r="C40044" s="90"/>
    </row>
    <row r="40045">
      <c r="A40045" s="101"/>
      <c r="B40045" s="90"/>
      <c r="C40045" s="90"/>
    </row>
    <row r="40046">
      <c r="A40046" s="101"/>
      <c r="B40046" s="90"/>
      <c r="C40046" s="90"/>
    </row>
    <row r="40047">
      <c r="A40047" s="101"/>
      <c r="B40047" s="90"/>
      <c r="C40047" s="90"/>
    </row>
    <row r="40048">
      <c r="A40048" s="101"/>
      <c r="B40048" s="90"/>
      <c r="C40048" s="90"/>
    </row>
    <row r="40049">
      <c r="A40049" s="101"/>
      <c r="B40049" s="90"/>
      <c r="C40049" s="90"/>
    </row>
    <row r="40050">
      <c r="A40050" s="101"/>
      <c r="B40050" s="90"/>
      <c r="C40050" s="90"/>
    </row>
    <row r="40051">
      <c r="A40051" s="101"/>
      <c r="B40051" s="90"/>
      <c r="C40051" s="90"/>
    </row>
    <row r="40052">
      <c r="A40052" s="101"/>
      <c r="B40052" s="90"/>
      <c r="C40052" s="90"/>
    </row>
    <row r="40053">
      <c r="A40053" s="101"/>
      <c r="B40053" s="90"/>
      <c r="C40053" s="90"/>
    </row>
    <row r="40054">
      <c r="A40054" s="101"/>
      <c r="B40054" s="90"/>
      <c r="C40054" s="90"/>
    </row>
    <row r="40055">
      <c r="A40055" s="101"/>
      <c r="B40055" s="90"/>
      <c r="C40055" s="90"/>
    </row>
    <row r="40056">
      <c r="A40056" s="101"/>
      <c r="B40056" s="90"/>
      <c r="C40056" s="90"/>
    </row>
    <row r="40057">
      <c r="A40057" s="101"/>
      <c r="B40057" s="90"/>
      <c r="C40057" s="90"/>
    </row>
    <row r="40058">
      <c r="A40058" s="101"/>
      <c r="B40058" s="90"/>
      <c r="C40058" s="90"/>
    </row>
    <row r="40059">
      <c r="A40059" s="101"/>
      <c r="B40059" s="90"/>
      <c r="C40059" s="90"/>
    </row>
    <row r="40060">
      <c r="A40060" s="101"/>
      <c r="B40060" s="90"/>
      <c r="C40060" s="90"/>
    </row>
    <row r="40061">
      <c r="A40061" s="101"/>
      <c r="B40061" s="90"/>
      <c r="C40061" s="90"/>
    </row>
    <row r="40062">
      <c r="A40062" s="101"/>
      <c r="B40062" s="90"/>
      <c r="C40062" s="90"/>
    </row>
    <row r="40063">
      <c r="A40063" s="101"/>
      <c r="B40063" s="90"/>
      <c r="C40063" s="90"/>
    </row>
    <row r="40064">
      <c r="A40064" s="101"/>
      <c r="B40064" s="90"/>
      <c r="C40064" s="90"/>
    </row>
    <row r="40065">
      <c r="A40065" s="101"/>
      <c r="B40065" s="90"/>
      <c r="C40065" s="90"/>
    </row>
    <row r="40066">
      <c r="A40066" s="101"/>
      <c r="B40066" s="90"/>
      <c r="C40066" s="90"/>
    </row>
    <row r="40067">
      <c r="A40067" s="101"/>
      <c r="B40067" s="90"/>
      <c r="C40067" s="90"/>
    </row>
    <row r="40068">
      <c r="A40068" s="101"/>
      <c r="B40068" s="90"/>
      <c r="C40068" s="90"/>
    </row>
    <row r="40069">
      <c r="A40069" s="101"/>
      <c r="B40069" s="90"/>
      <c r="C40069" s="90"/>
    </row>
    <row r="40070">
      <c r="A40070" s="101"/>
      <c r="B40070" s="90"/>
      <c r="C40070" s="90"/>
    </row>
    <row r="40071">
      <c r="A40071" s="101"/>
      <c r="B40071" s="90"/>
      <c r="C40071" s="90"/>
    </row>
    <row r="40072">
      <c r="A40072" s="101"/>
      <c r="B40072" s="90"/>
      <c r="C40072" s="90"/>
    </row>
    <row r="40073">
      <c r="A40073" s="101"/>
      <c r="B40073" s="90"/>
      <c r="C40073" s="90"/>
    </row>
    <row r="40074">
      <c r="A40074" s="101"/>
      <c r="B40074" s="90"/>
      <c r="C40074" s="90"/>
    </row>
    <row r="40075">
      <c r="A40075" s="101"/>
      <c r="B40075" s="90"/>
      <c r="C40075" s="90"/>
    </row>
    <row r="40076">
      <c r="A40076" s="101"/>
      <c r="B40076" s="90"/>
      <c r="C40076" s="90"/>
    </row>
    <row r="40077">
      <c r="A40077" s="101"/>
      <c r="B40077" s="90"/>
      <c r="C40077" s="90"/>
    </row>
    <row r="40078">
      <c r="A40078" s="101"/>
      <c r="B40078" s="90"/>
      <c r="C40078" s="90"/>
    </row>
    <row r="40079">
      <c r="A40079" s="101"/>
      <c r="B40079" s="90"/>
      <c r="C40079" s="90"/>
    </row>
    <row r="40080">
      <c r="A40080" s="101"/>
      <c r="B40080" s="90"/>
      <c r="C40080" s="90"/>
    </row>
    <row r="40081">
      <c r="A40081" s="101"/>
      <c r="B40081" s="90"/>
      <c r="C40081" s="90"/>
    </row>
    <row r="40082">
      <c r="A40082" s="101"/>
      <c r="B40082" s="90"/>
      <c r="C40082" s="90"/>
    </row>
    <row r="40083">
      <c r="A40083" s="101"/>
      <c r="B40083" s="90"/>
      <c r="C40083" s="90"/>
    </row>
    <row r="40084">
      <c r="A40084" s="101"/>
      <c r="B40084" s="90"/>
      <c r="C40084" s="90"/>
    </row>
    <row r="40085">
      <c r="A40085" s="101"/>
      <c r="B40085" s="90"/>
      <c r="C40085" s="90"/>
    </row>
    <row r="40086">
      <c r="A40086" s="101"/>
      <c r="B40086" s="90"/>
      <c r="C40086" s="90"/>
    </row>
    <row r="40087">
      <c r="A40087" s="101"/>
      <c r="B40087" s="90"/>
      <c r="C40087" s="90"/>
    </row>
    <row r="40088">
      <c r="A40088" s="101"/>
      <c r="B40088" s="90"/>
      <c r="C40088" s="90"/>
    </row>
    <row r="40089">
      <c r="A40089" s="101"/>
      <c r="B40089" s="90"/>
      <c r="C40089" s="90"/>
    </row>
    <row r="40090">
      <c r="A40090" s="101"/>
      <c r="B40090" s="90"/>
      <c r="C40090" s="90"/>
    </row>
    <row r="40091">
      <c r="A40091" s="101"/>
      <c r="B40091" s="90"/>
      <c r="C40091" s="90"/>
    </row>
    <row r="40092">
      <c r="A40092" s="101"/>
      <c r="B40092" s="90"/>
      <c r="C40092" s="90"/>
    </row>
    <row r="40093">
      <c r="A40093" s="101"/>
      <c r="B40093" s="90"/>
      <c r="C40093" s="90"/>
    </row>
    <row r="40094">
      <c r="A40094" s="101"/>
      <c r="B40094" s="90"/>
      <c r="C40094" s="90"/>
    </row>
    <row r="40095">
      <c r="A40095" s="101"/>
      <c r="B40095" s="90"/>
      <c r="C40095" s="90"/>
    </row>
    <row r="40096">
      <c r="A40096" s="101"/>
      <c r="B40096" s="90"/>
      <c r="C40096" s="90"/>
    </row>
    <row r="40097">
      <c r="A40097" s="101"/>
      <c r="B40097" s="90"/>
      <c r="C40097" s="90"/>
    </row>
    <row r="40098">
      <c r="A40098" s="101"/>
      <c r="B40098" s="90"/>
      <c r="C40098" s="90"/>
    </row>
    <row r="40099">
      <c r="A40099" s="101"/>
      <c r="B40099" s="90"/>
      <c r="C40099" s="90"/>
    </row>
    <row r="40100">
      <c r="A40100" s="101"/>
      <c r="B40100" s="90"/>
      <c r="C40100" s="90"/>
    </row>
    <row r="40101">
      <c r="A40101" s="101"/>
      <c r="B40101" s="90"/>
      <c r="C40101" s="90"/>
    </row>
    <row r="40102">
      <c r="A40102" s="101"/>
      <c r="B40102" s="90"/>
      <c r="C40102" s="90"/>
    </row>
    <row r="40103">
      <c r="A40103" s="101"/>
      <c r="B40103" s="90"/>
      <c r="C40103" s="90"/>
    </row>
    <row r="40104">
      <c r="A40104" s="101"/>
      <c r="B40104" s="90"/>
      <c r="C40104" s="90"/>
    </row>
    <row r="40105">
      <c r="A40105" s="101"/>
      <c r="B40105" s="90"/>
      <c r="C40105" s="90"/>
    </row>
    <row r="40106">
      <c r="A40106" s="101"/>
      <c r="B40106" s="90"/>
      <c r="C40106" s="90"/>
    </row>
    <row r="40107">
      <c r="A40107" s="101"/>
      <c r="B40107" s="90"/>
      <c r="C40107" s="90"/>
    </row>
    <row r="40108">
      <c r="A40108" s="101"/>
      <c r="B40108" s="90"/>
      <c r="C40108" s="90"/>
    </row>
    <row r="40109">
      <c r="A40109" s="101"/>
      <c r="B40109" s="90"/>
      <c r="C40109" s="90"/>
    </row>
    <row r="40110">
      <c r="A40110" s="101"/>
      <c r="B40110" s="90"/>
      <c r="C40110" s="90"/>
    </row>
    <row r="40111">
      <c r="A40111" s="101"/>
      <c r="B40111" s="90"/>
      <c r="C40111" s="90"/>
    </row>
    <row r="40112">
      <c r="A40112" s="101"/>
      <c r="B40112" s="90"/>
      <c r="C40112" s="90"/>
    </row>
    <row r="40113">
      <c r="A40113" s="101"/>
      <c r="B40113" s="90"/>
      <c r="C40113" s="90"/>
    </row>
    <row r="40114">
      <c r="A40114" s="101"/>
      <c r="B40114" s="90"/>
      <c r="C40114" s="90"/>
    </row>
    <row r="40115">
      <c r="A40115" s="101"/>
      <c r="B40115" s="90"/>
      <c r="C40115" s="90"/>
    </row>
    <row r="40116">
      <c r="A40116" s="101"/>
      <c r="B40116" s="90"/>
      <c r="C40116" s="90"/>
    </row>
    <row r="40117">
      <c r="A40117" s="101"/>
      <c r="B40117" s="90"/>
      <c r="C40117" s="90"/>
    </row>
    <row r="40118">
      <c r="A40118" s="101"/>
      <c r="B40118" s="90"/>
      <c r="C40118" s="90"/>
    </row>
    <row r="40119">
      <c r="A40119" s="101"/>
      <c r="B40119" s="90"/>
      <c r="C40119" s="90"/>
    </row>
    <row r="40120">
      <c r="A40120" s="101"/>
      <c r="B40120" s="90"/>
      <c r="C40120" s="90"/>
    </row>
    <row r="40121">
      <c r="A40121" s="101"/>
      <c r="B40121" s="90"/>
      <c r="C40121" s="90"/>
    </row>
    <row r="40122">
      <c r="A40122" s="101"/>
      <c r="B40122" s="90"/>
      <c r="C40122" s="90"/>
    </row>
    <row r="40123">
      <c r="A40123" s="101"/>
      <c r="B40123" s="90"/>
      <c r="C40123" s="90"/>
    </row>
    <row r="40124">
      <c r="A40124" s="101"/>
      <c r="B40124" s="90"/>
      <c r="C40124" s="90"/>
    </row>
    <row r="40125">
      <c r="A40125" s="101"/>
      <c r="B40125" s="90"/>
      <c r="C40125" s="90"/>
    </row>
    <row r="40126">
      <c r="A40126" s="101"/>
      <c r="B40126" s="90"/>
      <c r="C40126" s="90"/>
    </row>
    <row r="40127">
      <c r="A40127" s="101"/>
      <c r="B40127" s="90"/>
      <c r="C40127" s="90"/>
    </row>
    <row r="40128">
      <c r="A40128" s="101"/>
      <c r="B40128" s="90"/>
      <c r="C40128" s="90"/>
    </row>
    <row r="40129">
      <c r="A40129" s="101"/>
      <c r="B40129" s="90"/>
      <c r="C40129" s="90"/>
    </row>
    <row r="40130">
      <c r="A40130" s="101"/>
      <c r="B40130" s="90"/>
      <c r="C40130" s="90"/>
    </row>
    <row r="40131">
      <c r="A40131" s="101"/>
      <c r="B40131" s="90"/>
      <c r="C40131" s="90"/>
    </row>
    <row r="40132">
      <c r="A40132" s="101"/>
      <c r="B40132" s="90"/>
      <c r="C40132" s="90"/>
    </row>
    <row r="40133">
      <c r="A40133" s="101"/>
      <c r="B40133" s="90"/>
      <c r="C40133" s="90"/>
    </row>
    <row r="40134">
      <c r="A40134" s="101"/>
      <c r="B40134" s="90"/>
      <c r="C40134" s="90"/>
    </row>
    <row r="40135">
      <c r="A40135" s="101"/>
      <c r="B40135" s="90"/>
      <c r="C40135" s="90"/>
    </row>
    <row r="40136">
      <c r="A40136" s="101"/>
      <c r="B40136" s="90"/>
      <c r="C40136" s="90"/>
    </row>
    <row r="40137">
      <c r="A40137" s="101"/>
      <c r="B40137" s="90"/>
      <c r="C40137" s="90"/>
    </row>
    <row r="40138">
      <c r="A40138" s="101"/>
      <c r="B40138" s="90"/>
      <c r="C40138" s="90"/>
    </row>
    <row r="40139">
      <c r="A40139" s="101"/>
      <c r="B40139" s="90"/>
      <c r="C40139" s="90"/>
    </row>
    <row r="40140">
      <c r="A40140" s="101"/>
      <c r="B40140" s="90"/>
      <c r="C40140" s="90"/>
    </row>
    <row r="40141">
      <c r="A40141" s="101"/>
      <c r="B40141" s="90"/>
      <c r="C40141" s="90"/>
    </row>
    <row r="40142">
      <c r="A40142" s="101"/>
      <c r="B40142" s="90"/>
      <c r="C40142" s="90"/>
    </row>
    <row r="40143">
      <c r="A40143" s="101"/>
      <c r="B40143" s="90"/>
      <c r="C40143" s="90"/>
    </row>
    <row r="40144">
      <c r="A40144" s="101"/>
      <c r="B40144" s="90"/>
      <c r="C40144" s="90"/>
    </row>
    <row r="40145">
      <c r="A40145" s="101"/>
      <c r="B40145" s="90"/>
      <c r="C40145" s="90"/>
    </row>
    <row r="40146">
      <c r="A40146" s="101"/>
      <c r="B40146" s="90"/>
      <c r="C40146" s="90"/>
    </row>
    <row r="40147">
      <c r="A40147" s="101"/>
      <c r="B40147" s="90"/>
      <c r="C40147" s="90"/>
    </row>
    <row r="40148">
      <c r="A40148" s="101"/>
      <c r="B40148" s="90"/>
      <c r="C40148" s="90"/>
    </row>
    <row r="40149">
      <c r="A40149" s="101"/>
      <c r="B40149" s="90"/>
      <c r="C40149" s="90"/>
    </row>
    <row r="40150">
      <c r="A40150" s="101"/>
      <c r="B40150" s="90"/>
      <c r="C40150" s="90"/>
    </row>
    <row r="40151">
      <c r="A40151" s="101"/>
      <c r="B40151" s="90"/>
      <c r="C40151" s="90"/>
    </row>
    <row r="40152">
      <c r="A40152" s="101"/>
      <c r="B40152" s="90"/>
      <c r="C40152" s="90"/>
    </row>
    <row r="40153">
      <c r="A40153" s="101"/>
      <c r="B40153" s="90"/>
      <c r="C40153" s="90"/>
    </row>
    <row r="40154">
      <c r="A40154" s="101"/>
      <c r="B40154" s="90"/>
      <c r="C40154" s="90"/>
    </row>
    <row r="40155">
      <c r="A40155" s="101"/>
      <c r="B40155" s="90"/>
      <c r="C40155" s="90"/>
    </row>
    <row r="40156">
      <c r="A40156" s="101"/>
      <c r="B40156" s="90"/>
      <c r="C40156" s="90"/>
    </row>
    <row r="40157">
      <c r="A40157" s="101"/>
      <c r="B40157" s="90"/>
      <c r="C40157" s="90"/>
    </row>
    <row r="40158">
      <c r="A40158" s="101"/>
      <c r="B40158" s="90"/>
      <c r="C40158" s="90"/>
    </row>
    <row r="40159">
      <c r="A40159" s="101"/>
      <c r="B40159" s="90"/>
      <c r="C40159" s="90"/>
    </row>
    <row r="40160">
      <c r="A40160" s="101"/>
      <c r="B40160" s="90"/>
      <c r="C40160" s="90"/>
    </row>
    <row r="40161">
      <c r="A40161" s="101"/>
      <c r="B40161" s="90"/>
      <c r="C40161" s="90"/>
    </row>
    <row r="40162">
      <c r="A40162" s="101"/>
      <c r="B40162" s="90"/>
      <c r="C40162" s="90"/>
    </row>
    <row r="40163">
      <c r="A40163" s="101"/>
      <c r="B40163" s="90"/>
      <c r="C40163" s="90"/>
    </row>
    <row r="40164">
      <c r="A40164" s="101"/>
      <c r="B40164" s="90"/>
      <c r="C40164" s="90"/>
    </row>
    <row r="40165">
      <c r="A40165" s="101"/>
      <c r="B40165" s="90"/>
      <c r="C40165" s="90"/>
    </row>
    <row r="40166">
      <c r="A40166" s="101"/>
      <c r="B40166" s="90"/>
      <c r="C40166" s="90"/>
    </row>
    <row r="40167">
      <c r="A40167" s="101"/>
      <c r="B40167" s="90"/>
      <c r="C40167" s="90"/>
    </row>
    <row r="40168">
      <c r="A40168" s="101"/>
      <c r="B40168" s="90"/>
      <c r="C40168" s="90"/>
    </row>
    <row r="40169">
      <c r="A40169" s="101"/>
      <c r="B40169" s="90"/>
      <c r="C40169" s="90"/>
    </row>
    <row r="40170">
      <c r="A40170" s="101"/>
      <c r="B40170" s="90"/>
      <c r="C40170" s="90"/>
    </row>
    <row r="40171">
      <c r="A40171" s="101"/>
      <c r="B40171" s="90"/>
      <c r="C40171" s="90"/>
    </row>
    <row r="40172">
      <c r="A40172" s="101"/>
      <c r="B40172" s="90"/>
      <c r="C40172" s="90"/>
    </row>
    <row r="40173">
      <c r="A40173" s="101"/>
      <c r="B40173" s="90"/>
      <c r="C40173" s="90"/>
    </row>
    <row r="40174">
      <c r="A40174" s="101"/>
      <c r="B40174" s="90"/>
      <c r="C40174" s="90"/>
    </row>
    <row r="40175">
      <c r="A40175" s="101"/>
      <c r="B40175" s="90"/>
      <c r="C40175" s="90"/>
    </row>
    <row r="40176">
      <c r="A40176" s="101"/>
      <c r="B40176" s="90"/>
      <c r="C40176" s="90"/>
    </row>
    <row r="40177">
      <c r="A40177" s="101"/>
      <c r="B40177" s="90"/>
      <c r="C40177" s="90"/>
    </row>
    <row r="40178">
      <c r="A40178" s="101"/>
      <c r="B40178" s="90"/>
      <c r="C40178" s="90"/>
    </row>
    <row r="40179">
      <c r="A40179" s="101"/>
      <c r="B40179" s="90"/>
      <c r="C40179" s="90"/>
    </row>
    <row r="40180">
      <c r="A40180" s="101"/>
      <c r="B40180" s="90"/>
      <c r="C40180" s="90"/>
    </row>
    <row r="40181">
      <c r="A40181" s="101"/>
      <c r="B40181" s="90"/>
      <c r="C40181" s="90"/>
    </row>
    <row r="40182">
      <c r="A40182" s="101"/>
      <c r="B40182" s="90"/>
      <c r="C40182" s="90"/>
    </row>
    <row r="40183">
      <c r="A40183" s="101"/>
      <c r="B40183" s="90"/>
      <c r="C40183" s="90"/>
    </row>
    <row r="40184">
      <c r="A40184" s="101"/>
      <c r="B40184" s="90"/>
      <c r="C40184" s="90"/>
    </row>
    <row r="40185">
      <c r="A40185" s="101"/>
      <c r="B40185" s="90"/>
      <c r="C40185" s="90"/>
    </row>
    <row r="40186">
      <c r="A40186" s="101"/>
      <c r="B40186" s="90"/>
      <c r="C40186" s="90"/>
    </row>
    <row r="40187">
      <c r="A40187" s="101"/>
      <c r="B40187" s="90"/>
      <c r="C40187" s="90"/>
    </row>
    <row r="40188">
      <c r="A40188" s="101"/>
      <c r="B40188" s="90"/>
      <c r="C40188" s="90"/>
    </row>
    <row r="40189">
      <c r="A40189" s="101"/>
      <c r="B40189" s="90"/>
      <c r="C40189" s="90"/>
    </row>
    <row r="40190">
      <c r="A40190" s="101"/>
      <c r="B40190" s="90"/>
      <c r="C40190" s="90"/>
    </row>
    <row r="40191">
      <c r="A40191" s="101"/>
      <c r="B40191" s="90"/>
      <c r="C40191" s="90"/>
    </row>
    <row r="40192">
      <c r="A40192" s="101"/>
      <c r="B40192" s="90"/>
      <c r="C40192" s="90"/>
    </row>
    <row r="40193">
      <c r="A40193" s="101"/>
      <c r="B40193" s="90"/>
      <c r="C40193" s="90"/>
    </row>
    <row r="40194">
      <c r="A40194" s="101"/>
      <c r="B40194" s="90"/>
      <c r="C40194" s="90"/>
    </row>
    <row r="40195">
      <c r="A40195" s="101"/>
      <c r="B40195" s="90"/>
      <c r="C40195" s="90"/>
    </row>
    <row r="40196">
      <c r="A40196" s="101"/>
      <c r="B40196" s="90"/>
      <c r="C40196" s="90"/>
    </row>
    <row r="40197">
      <c r="A40197" s="101"/>
      <c r="B40197" s="90"/>
      <c r="C40197" s="90"/>
    </row>
    <row r="40198">
      <c r="A40198" s="101"/>
      <c r="B40198" s="90"/>
      <c r="C40198" s="90"/>
    </row>
    <row r="40199">
      <c r="A40199" s="101"/>
      <c r="B40199" s="90"/>
      <c r="C40199" s="90"/>
    </row>
    <row r="40200">
      <c r="A40200" s="101"/>
      <c r="B40200" s="90"/>
      <c r="C40200" s="90"/>
    </row>
    <row r="40201">
      <c r="A40201" s="101"/>
      <c r="B40201" s="90"/>
      <c r="C40201" s="90"/>
    </row>
    <row r="40202">
      <c r="A40202" s="101"/>
      <c r="B40202" s="90"/>
      <c r="C40202" s="90"/>
    </row>
    <row r="40203">
      <c r="A40203" s="101"/>
      <c r="B40203" s="90"/>
      <c r="C40203" s="90"/>
    </row>
    <row r="40204">
      <c r="A40204" s="101"/>
      <c r="B40204" s="90"/>
      <c r="C40204" s="90"/>
    </row>
    <row r="40205">
      <c r="A40205" s="101"/>
      <c r="B40205" s="90"/>
      <c r="C40205" s="90"/>
    </row>
    <row r="40206">
      <c r="A40206" s="101"/>
      <c r="B40206" s="90"/>
      <c r="C40206" s="90"/>
    </row>
    <row r="40207">
      <c r="A40207" s="101"/>
      <c r="B40207" s="90"/>
      <c r="C40207" s="90"/>
    </row>
    <row r="40208">
      <c r="A40208" s="101"/>
      <c r="B40208" s="90"/>
      <c r="C40208" s="90"/>
    </row>
    <row r="40209">
      <c r="A40209" s="101"/>
      <c r="B40209" s="90"/>
      <c r="C40209" s="90"/>
    </row>
    <row r="40210">
      <c r="A40210" s="101"/>
      <c r="B40210" s="90"/>
      <c r="C40210" s="90"/>
    </row>
    <row r="40211">
      <c r="A40211" s="101"/>
      <c r="B40211" s="90"/>
      <c r="C40211" s="90"/>
    </row>
    <row r="40212">
      <c r="A40212" s="101"/>
      <c r="B40212" s="90"/>
      <c r="C40212" s="90"/>
    </row>
    <row r="40213">
      <c r="A40213" s="101"/>
      <c r="B40213" s="90"/>
      <c r="C40213" s="90"/>
    </row>
    <row r="40214">
      <c r="A40214" s="101"/>
      <c r="B40214" s="90"/>
      <c r="C40214" s="90"/>
    </row>
    <row r="40215">
      <c r="A40215" s="101"/>
      <c r="B40215" s="90"/>
      <c r="C40215" s="90"/>
    </row>
    <row r="40216">
      <c r="A40216" s="101"/>
      <c r="B40216" s="90"/>
      <c r="C40216" s="90"/>
    </row>
    <row r="40217">
      <c r="A40217" s="101"/>
      <c r="B40217" s="90"/>
      <c r="C40217" s="90"/>
    </row>
    <row r="40218">
      <c r="A40218" s="101"/>
      <c r="B40218" s="90"/>
      <c r="C40218" s="90"/>
    </row>
    <row r="40219">
      <c r="A40219" s="101"/>
      <c r="B40219" s="90"/>
      <c r="C40219" s="90"/>
    </row>
    <row r="40220">
      <c r="A40220" s="101"/>
      <c r="B40220" s="90"/>
      <c r="C40220" s="90"/>
    </row>
    <row r="40221">
      <c r="A40221" s="101"/>
      <c r="B40221" s="90"/>
      <c r="C40221" s="90"/>
    </row>
    <row r="40222">
      <c r="A40222" s="101"/>
      <c r="B40222" s="90"/>
      <c r="C40222" s="90"/>
    </row>
    <row r="40223">
      <c r="A40223" s="101"/>
      <c r="B40223" s="90"/>
      <c r="C40223" s="90"/>
    </row>
    <row r="40224">
      <c r="A40224" s="101"/>
      <c r="B40224" s="90"/>
      <c r="C40224" s="90"/>
    </row>
    <row r="40225">
      <c r="A40225" s="101"/>
      <c r="B40225" s="90"/>
      <c r="C40225" s="90"/>
    </row>
    <row r="40226">
      <c r="A40226" s="101"/>
      <c r="B40226" s="90"/>
      <c r="C40226" s="90"/>
    </row>
    <row r="40227">
      <c r="A40227" s="101"/>
      <c r="B40227" s="90"/>
      <c r="C40227" s="90"/>
    </row>
    <row r="40228">
      <c r="A40228" s="101"/>
      <c r="B40228" s="90"/>
      <c r="C40228" s="90"/>
    </row>
    <row r="40229">
      <c r="A40229" s="101"/>
      <c r="B40229" s="90"/>
      <c r="C40229" s="90"/>
    </row>
    <row r="40230">
      <c r="A40230" s="101"/>
      <c r="B40230" s="90"/>
      <c r="C40230" s="90"/>
    </row>
    <row r="40231">
      <c r="A40231" s="101"/>
      <c r="B40231" s="90"/>
      <c r="C40231" s="90"/>
    </row>
    <row r="40232">
      <c r="A40232" s="101"/>
      <c r="B40232" s="90"/>
      <c r="C40232" s="90"/>
    </row>
    <row r="40233">
      <c r="A40233" s="101"/>
      <c r="B40233" s="90"/>
      <c r="C40233" s="90"/>
    </row>
    <row r="40234">
      <c r="A40234" s="101"/>
      <c r="B40234" s="90"/>
      <c r="C40234" s="90"/>
    </row>
    <row r="40235">
      <c r="A40235" s="101"/>
      <c r="B40235" s="90"/>
      <c r="C40235" s="90"/>
    </row>
    <row r="40236">
      <c r="A40236" s="101"/>
      <c r="B40236" s="90"/>
      <c r="C40236" s="90"/>
    </row>
    <row r="40237">
      <c r="A40237" s="101"/>
      <c r="B40237" s="90"/>
      <c r="C40237" s="90"/>
    </row>
    <row r="40238">
      <c r="A40238" s="101"/>
      <c r="B40238" s="90"/>
      <c r="C40238" s="90"/>
    </row>
    <row r="40239">
      <c r="A40239" s="101"/>
      <c r="B40239" s="90"/>
      <c r="C40239" s="90"/>
    </row>
    <row r="40240">
      <c r="A40240" s="101"/>
      <c r="B40240" s="90"/>
      <c r="C40240" s="90"/>
    </row>
    <row r="40241">
      <c r="A40241" s="101"/>
      <c r="B40241" s="90"/>
      <c r="C40241" s="90"/>
    </row>
    <row r="40242">
      <c r="A40242" s="101"/>
      <c r="B40242" s="90"/>
      <c r="C40242" s="90"/>
    </row>
    <row r="40243">
      <c r="A40243" s="101"/>
      <c r="B40243" s="90"/>
      <c r="C40243" s="90"/>
    </row>
    <row r="40244">
      <c r="A40244" s="101"/>
      <c r="B40244" s="90"/>
      <c r="C40244" s="90"/>
    </row>
    <row r="40245">
      <c r="A40245" s="101"/>
      <c r="B40245" s="90"/>
      <c r="C40245" s="90"/>
    </row>
    <row r="40246">
      <c r="A40246" s="101"/>
      <c r="B40246" s="90"/>
      <c r="C40246" s="90"/>
    </row>
    <row r="40247">
      <c r="A40247" s="101"/>
      <c r="B40247" s="90"/>
      <c r="C40247" s="90"/>
    </row>
    <row r="40248">
      <c r="A40248" s="101"/>
      <c r="B40248" s="90"/>
      <c r="C40248" s="90"/>
    </row>
    <row r="40249">
      <c r="A40249" s="101"/>
      <c r="B40249" s="90"/>
      <c r="C40249" s="90"/>
    </row>
    <row r="40250">
      <c r="A40250" s="101"/>
      <c r="B40250" s="90"/>
      <c r="C40250" s="90"/>
    </row>
    <row r="40251">
      <c r="A40251" s="101"/>
      <c r="B40251" s="90"/>
      <c r="C40251" s="90"/>
    </row>
    <row r="40252">
      <c r="A40252" s="101"/>
      <c r="B40252" s="90"/>
      <c r="C40252" s="90"/>
    </row>
    <row r="40253">
      <c r="A40253" s="101"/>
      <c r="B40253" s="90"/>
      <c r="C40253" s="90"/>
    </row>
    <row r="40254">
      <c r="A40254" s="101"/>
      <c r="B40254" s="90"/>
      <c r="C40254" s="90"/>
    </row>
    <row r="40255">
      <c r="A40255" s="101"/>
      <c r="B40255" s="90"/>
      <c r="C40255" s="90"/>
    </row>
    <row r="40256">
      <c r="A40256" s="101"/>
      <c r="B40256" s="90"/>
      <c r="C40256" s="90"/>
    </row>
    <row r="40257">
      <c r="A40257" s="101"/>
      <c r="B40257" s="90"/>
      <c r="C40257" s="90"/>
    </row>
    <row r="40258">
      <c r="A40258" s="101"/>
      <c r="B40258" s="90"/>
      <c r="C40258" s="90"/>
    </row>
    <row r="40259">
      <c r="A40259" s="101"/>
      <c r="B40259" s="90"/>
      <c r="C40259" s="90"/>
    </row>
    <row r="40260">
      <c r="A40260" s="101"/>
      <c r="B40260" s="90"/>
      <c r="C40260" s="90"/>
    </row>
    <row r="40261">
      <c r="A40261" s="101"/>
      <c r="B40261" s="90"/>
      <c r="C40261" s="90"/>
    </row>
    <row r="40262">
      <c r="A40262" s="101"/>
      <c r="B40262" s="90"/>
      <c r="C40262" s="90"/>
    </row>
    <row r="40263">
      <c r="A40263" s="101"/>
      <c r="B40263" s="90"/>
      <c r="C40263" s="90"/>
    </row>
    <row r="40264">
      <c r="A40264" s="101"/>
      <c r="B40264" s="90"/>
      <c r="C40264" s="90"/>
    </row>
    <row r="40265">
      <c r="A40265" s="101"/>
      <c r="B40265" s="90"/>
      <c r="C40265" s="90"/>
    </row>
    <row r="40266">
      <c r="A40266" s="101"/>
      <c r="B40266" s="90"/>
      <c r="C40266" s="90"/>
    </row>
    <row r="40267">
      <c r="A40267" s="101"/>
      <c r="B40267" s="90"/>
      <c r="C40267" s="90"/>
    </row>
    <row r="40268">
      <c r="A40268" s="101"/>
      <c r="B40268" s="90"/>
      <c r="C40268" s="90"/>
    </row>
    <row r="40269">
      <c r="A40269" s="101"/>
      <c r="B40269" s="90"/>
      <c r="C40269" s="90"/>
    </row>
    <row r="40270">
      <c r="A40270" s="101"/>
      <c r="B40270" s="90"/>
      <c r="C40270" s="90"/>
    </row>
    <row r="40271">
      <c r="A40271" s="101"/>
      <c r="B40271" s="90"/>
      <c r="C40271" s="90"/>
    </row>
    <row r="40272">
      <c r="A40272" s="101"/>
      <c r="B40272" s="90"/>
      <c r="C40272" s="90"/>
    </row>
    <row r="40273">
      <c r="A40273" s="101"/>
      <c r="B40273" s="90"/>
      <c r="C40273" s="90"/>
    </row>
    <row r="40274">
      <c r="A40274" s="101"/>
      <c r="B40274" s="90"/>
      <c r="C40274" s="90"/>
    </row>
    <row r="40275">
      <c r="A40275" s="101"/>
      <c r="B40275" s="90"/>
      <c r="C40275" s="90"/>
    </row>
    <row r="40276">
      <c r="A40276" s="101"/>
      <c r="B40276" s="90"/>
      <c r="C40276" s="90"/>
    </row>
    <row r="40277">
      <c r="A40277" s="101"/>
      <c r="B40277" s="90"/>
      <c r="C40277" s="90"/>
    </row>
    <row r="40278">
      <c r="A40278" s="101"/>
      <c r="B40278" s="90"/>
      <c r="C40278" s="90"/>
    </row>
    <row r="40279">
      <c r="A40279" s="101"/>
      <c r="B40279" s="90"/>
      <c r="C40279" s="90"/>
    </row>
    <row r="40280">
      <c r="A40280" s="101"/>
      <c r="B40280" s="90"/>
      <c r="C40280" s="90"/>
    </row>
    <row r="40281">
      <c r="A40281" s="101"/>
      <c r="B40281" s="90"/>
      <c r="C40281" s="90"/>
    </row>
    <row r="40282">
      <c r="A40282" s="101"/>
      <c r="B40282" s="90"/>
      <c r="C40282" s="90"/>
    </row>
    <row r="40283">
      <c r="A40283" s="101"/>
      <c r="B40283" s="90"/>
      <c r="C40283" s="90"/>
    </row>
    <row r="40284">
      <c r="A40284" s="101"/>
      <c r="B40284" s="90"/>
      <c r="C40284" s="90"/>
    </row>
    <row r="40285">
      <c r="A40285" s="101"/>
      <c r="B40285" s="90"/>
      <c r="C40285" s="90"/>
    </row>
    <row r="40286">
      <c r="A40286" s="101"/>
      <c r="B40286" s="90"/>
      <c r="C40286" s="90"/>
    </row>
    <row r="40287">
      <c r="A40287" s="101"/>
      <c r="B40287" s="90"/>
      <c r="C40287" s="90"/>
    </row>
    <row r="40288">
      <c r="A40288" s="101"/>
      <c r="B40288" s="90"/>
      <c r="C40288" s="90"/>
    </row>
    <row r="40289">
      <c r="A40289" s="101"/>
      <c r="B40289" s="90"/>
      <c r="C40289" s="90"/>
    </row>
    <row r="40290">
      <c r="A40290" s="101"/>
      <c r="B40290" s="90"/>
      <c r="C40290" s="90"/>
    </row>
    <row r="40291">
      <c r="A40291" s="101"/>
      <c r="B40291" s="90"/>
      <c r="C40291" s="90"/>
    </row>
    <row r="40292">
      <c r="A40292" s="101"/>
      <c r="B40292" s="90"/>
      <c r="C40292" s="90"/>
    </row>
    <row r="40293">
      <c r="A40293" s="101"/>
      <c r="B40293" s="90"/>
      <c r="C40293" s="90"/>
    </row>
    <row r="40294">
      <c r="A40294" s="101"/>
      <c r="B40294" s="90"/>
      <c r="C40294" s="90"/>
    </row>
    <row r="40295">
      <c r="A40295" s="101"/>
      <c r="B40295" s="90"/>
      <c r="C40295" s="90"/>
    </row>
    <row r="40296">
      <c r="A40296" s="101"/>
      <c r="B40296" s="90"/>
      <c r="C40296" s="90"/>
    </row>
    <row r="40297">
      <c r="A40297" s="101"/>
      <c r="B40297" s="90"/>
      <c r="C40297" s="90"/>
    </row>
    <row r="40298">
      <c r="A40298" s="101"/>
      <c r="B40298" s="90"/>
      <c r="C40298" s="90"/>
    </row>
    <row r="40299">
      <c r="A40299" s="101"/>
      <c r="B40299" s="90"/>
      <c r="C40299" s="90"/>
    </row>
    <row r="40300">
      <c r="A40300" s="101"/>
      <c r="B40300" s="90"/>
      <c r="C40300" s="90"/>
    </row>
    <row r="40301">
      <c r="A40301" s="101"/>
      <c r="B40301" s="90"/>
      <c r="C40301" s="90"/>
    </row>
    <row r="40302">
      <c r="A40302" s="101"/>
      <c r="B40302" s="90"/>
      <c r="C40302" s="90"/>
    </row>
    <row r="40303">
      <c r="A40303" s="101"/>
      <c r="B40303" s="90"/>
      <c r="C40303" s="90"/>
    </row>
    <row r="40304">
      <c r="A40304" s="101"/>
      <c r="B40304" s="90"/>
      <c r="C40304" s="90"/>
    </row>
    <row r="40305">
      <c r="A40305" s="101"/>
      <c r="B40305" s="90"/>
      <c r="C40305" s="90"/>
    </row>
    <row r="40306">
      <c r="A40306" s="101"/>
      <c r="B40306" s="90"/>
      <c r="C40306" s="90"/>
    </row>
    <row r="40307">
      <c r="A40307" s="101"/>
      <c r="B40307" s="90"/>
      <c r="C40307" s="90"/>
    </row>
    <row r="40308">
      <c r="A40308" s="101"/>
      <c r="B40308" s="90"/>
      <c r="C40308" s="90"/>
    </row>
    <row r="40309">
      <c r="A40309" s="101"/>
      <c r="B40309" s="90"/>
      <c r="C40309" s="90"/>
    </row>
    <row r="40310">
      <c r="A40310" s="101"/>
      <c r="B40310" s="90"/>
      <c r="C40310" s="90"/>
    </row>
    <row r="40311">
      <c r="A40311" s="101"/>
      <c r="B40311" s="90"/>
      <c r="C40311" s="90"/>
    </row>
    <row r="40312">
      <c r="A40312" s="101"/>
      <c r="B40312" s="90"/>
      <c r="C40312" s="90"/>
    </row>
    <row r="40313">
      <c r="A40313" s="101"/>
      <c r="B40313" s="90"/>
      <c r="C40313" s="90"/>
    </row>
    <row r="40314">
      <c r="A40314" s="101"/>
      <c r="B40314" s="90"/>
      <c r="C40314" s="90"/>
    </row>
    <row r="40315">
      <c r="A40315" s="101"/>
      <c r="B40315" s="90"/>
      <c r="C40315" s="90"/>
    </row>
    <row r="40316">
      <c r="A40316" s="101"/>
      <c r="B40316" s="90"/>
      <c r="C40316" s="90"/>
    </row>
    <row r="40317">
      <c r="A40317" s="101"/>
      <c r="B40317" s="90"/>
      <c r="C40317" s="90"/>
    </row>
    <row r="40318">
      <c r="A40318" s="101"/>
      <c r="B40318" s="90"/>
      <c r="C40318" s="90"/>
    </row>
    <row r="40319">
      <c r="A40319" s="101"/>
      <c r="B40319" s="90"/>
      <c r="C40319" s="90"/>
    </row>
    <row r="40320">
      <c r="A40320" s="101"/>
      <c r="B40320" s="90"/>
      <c r="C40320" s="90"/>
    </row>
    <row r="40321">
      <c r="A40321" s="101"/>
      <c r="B40321" s="90"/>
      <c r="C40321" s="90"/>
    </row>
    <row r="40322">
      <c r="A40322" s="101"/>
      <c r="B40322" s="90"/>
      <c r="C40322" s="90"/>
    </row>
    <row r="40323">
      <c r="A40323" s="101"/>
      <c r="B40323" s="90"/>
      <c r="C40323" s="90"/>
    </row>
    <row r="40324">
      <c r="A40324" s="101"/>
      <c r="B40324" s="90"/>
      <c r="C40324" s="90"/>
    </row>
    <row r="40325">
      <c r="A40325" s="101"/>
      <c r="B40325" s="90"/>
      <c r="C40325" s="90"/>
    </row>
    <row r="40326">
      <c r="A40326" s="101"/>
      <c r="B40326" s="90"/>
      <c r="C40326" s="90"/>
    </row>
    <row r="40327">
      <c r="A40327" s="101"/>
      <c r="B40327" s="90"/>
      <c r="C40327" s="90"/>
    </row>
    <row r="40328">
      <c r="A40328" s="101"/>
      <c r="B40328" s="90"/>
      <c r="C40328" s="90"/>
    </row>
    <row r="40329">
      <c r="A40329" s="101"/>
      <c r="B40329" s="90"/>
      <c r="C40329" s="90"/>
    </row>
    <row r="40330">
      <c r="A40330" s="101"/>
      <c r="B40330" s="90"/>
      <c r="C40330" s="90"/>
    </row>
    <row r="40331">
      <c r="A40331" s="101"/>
      <c r="B40331" s="90"/>
      <c r="C40331" s="90"/>
    </row>
    <row r="40332">
      <c r="A40332" s="101"/>
      <c r="B40332" s="90"/>
      <c r="C40332" s="90"/>
    </row>
    <row r="40333">
      <c r="A40333" s="101"/>
      <c r="B40333" s="90"/>
      <c r="C40333" s="90"/>
    </row>
    <row r="40334">
      <c r="A40334" s="101"/>
      <c r="B40334" s="90"/>
      <c r="C40334" s="90"/>
    </row>
    <row r="40335">
      <c r="A40335" s="101"/>
      <c r="B40335" s="90"/>
      <c r="C40335" s="90"/>
    </row>
    <row r="40336">
      <c r="A40336" s="101"/>
      <c r="B40336" s="90"/>
      <c r="C40336" s="90"/>
    </row>
    <row r="40337">
      <c r="A40337" s="101"/>
      <c r="B40337" s="90"/>
      <c r="C40337" s="90"/>
    </row>
    <row r="40338">
      <c r="A40338" s="101"/>
      <c r="B40338" s="90"/>
      <c r="C40338" s="90"/>
    </row>
    <row r="40339">
      <c r="A40339" s="101"/>
      <c r="B40339" s="90"/>
      <c r="C40339" s="90"/>
    </row>
    <row r="40340">
      <c r="A40340" s="101"/>
      <c r="B40340" s="90"/>
      <c r="C40340" s="90"/>
    </row>
    <row r="40341">
      <c r="A40341" s="101"/>
      <c r="B40341" s="90"/>
      <c r="C40341" s="90"/>
    </row>
    <row r="40342">
      <c r="A40342" s="101"/>
      <c r="B40342" s="90"/>
      <c r="C40342" s="90"/>
    </row>
    <row r="40343">
      <c r="A40343" s="101"/>
      <c r="B40343" s="90"/>
      <c r="C40343" s="90"/>
    </row>
    <row r="40344">
      <c r="A40344" s="101"/>
      <c r="B40344" s="90"/>
      <c r="C40344" s="90"/>
    </row>
    <row r="40345">
      <c r="A40345" s="101"/>
      <c r="B40345" s="90"/>
      <c r="C40345" s="90"/>
    </row>
    <row r="40346">
      <c r="A40346" s="101"/>
      <c r="B40346" s="90"/>
      <c r="C40346" s="90"/>
    </row>
    <row r="40347">
      <c r="A40347" s="101"/>
      <c r="B40347" s="90"/>
      <c r="C40347" s="90"/>
    </row>
    <row r="40348">
      <c r="A40348" s="101"/>
      <c r="B40348" s="90"/>
      <c r="C40348" s="90"/>
    </row>
    <row r="40349">
      <c r="A40349" s="101"/>
      <c r="B40349" s="90"/>
      <c r="C40349" s="90"/>
    </row>
    <row r="40350">
      <c r="A40350" s="101"/>
      <c r="B40350" s="90"/>
      <c r="C40350" s="90"/>
    </row>
    <row r="40351">
      <c r="A40351" s="101"/>
      <c r="B40351" s="90"/>
      <c r="C40351" s="90"/>
    </row>
    <row r="40352">
      <c r="A40352" s="101"/>
      <c r="B40352" s="90"/>
      <c r="C40352" s="90"/>
    </row>
    <row r="40353">
      <c r="A40353" s="101"/>
      <c r="B40353" s="90"/>
      <c r="C40353" s="90"/>
    </row>
    <row r="40354">
      <c r="A40354" s="101"/>
      <c r="B40354" s="90"/>
      <c r="C40354" s="90"/>
    </row>
    <row r="40355">
      <c r="A40355" s="101"/>
      <c r="B40355" s="90"/>
      <c r="C40355" s="90"/>
    </row>
    <row r="40356">
      <c r="A40356" s="101"/>
      <c r="B40356" s="90"/>
      <c r="C40356" s="90"/>
    </row>
    <row r="40357">
      <c r="A40357" s="101"/>
      <c r="B40357" s="90"/>
      <c r="C40357" s="90"/>
    </row>
    <row r="40358">
      <c r="A40358" s="101"/>
      <c r="B40358" s="90"/>
      <c r="C40358" s="90"/>
    </row>
    <row r="40359">
      <c r="A40359" s="101"/>
      <c r="B40359" s="90"/>
      <c r="C40359" s="90"/>
    </row>
    <row r="40360">
      <c r="A40360" s="101"/>
      <c r="B40360" s="90"/>
      <c r="C40360" s="90"/>
    </row>
    <row r="40361">
      <c r="A40361" s="101"/>
      <c r="B40361" s="90"/>
      <c r="C40361" s="90"/>
    </row>
    <row r="40362">
      <c r="A40362" s="101"/>
      <c r="B40362" s="90"/>
      <c r="C40362" s="90"/>
    </row>
    <row r="40363">
      <c r="A40363" s="101"/>
      <c r="B40363" s="90"/>
      <c r="C40363" s="90"/>
    </row>
    <row r="40364">
      <c r="A40364" s="101"/>
      <c r="B40364" s="90"/>
      <c r="C40364" s="90"/>
    </row>
    <row r="40365">
      <c r="A40365" s="101"/>
      <c r="B40365" s="90"/>
      <c r="C40365" s="90"/>
    </row>
    <row r="40366">
      <c r="A40366" s="101"/>
      <c r="B40366" s="90"/>
      <c r="C40366" s="90"/>
    </row>
    <row r="40367">
      <c r="A40367" s="101"/>
      <c r="B40367" s="90"/>
      <c r="C40367" s="90"/>
    </row>
    <row r="40368">
      <c r="A40368" s="101"/>
      <c r="B40368" s="90"/>
      <c r="C40368" s="90"/>
    </row>
    <row r="40369">
      <c r="A40369" s="101"/>
      <c r="B40369" s="90"/>
      <c r="C40369" s="90"/>
    </row>
    <row r="40370">
      <c r="A40370" s="101"/>
      <c r="B40370" s="90"/>
      <c r="C40370" s="90"/>
    </row>
    <row r="40371">
      <c r="A40371" s="101"/>
      <c r="B40371" s="90"/>
      <c r="C40371" s="90"/>
    </row>
    <row r="40372">
      <c r="A40372" s="101"/>
      <c r="B40372" s="90"/>
      <c r="C40372" s="90"/>
    </row>
    <row r="40373">
      <c r="A40373" s="101"/>
      <c r="B40373" s="90"/>
      <c r="C40373" s="90"/>
    </row>
    <row r="40374">
      <c r="A40374" s="101"/>
      <c r="B40374" s="90"/>
      <c r="C40374" s="90"/>
    </row>
    <row r="40375">
      <c r="A40375" s="101"/>
      <c r="B40375" s="90"/>
      <c r="C40375" s="90"/>
    </row>
    <row r="40376">
      <c r="A40376" s="101"/>
      <c r="B40376" s="90"/>
      <c r="C40376" s="90"/>
    </row>
    <row r="40377">
      <c r="A40377" s="101"/>
      <c r="B40377" s="90"/>
      <c r="C40377" s="90"/>
    </row>
    <row r="40378">
      <c r="A40378" s="101"/>
      <c r="B40378" s="90"/>
      <c r="C40378" s="90"/>
    </row>
    <row r="40379">
      <c r="A40379" s="101"/>
      <c r="B40379" s="90"/>
      <c r="C40379" s="90"/>
    </row>
    <row r="40380">
      <c r="A40380" s="101"/>
      <c r="B40380" s="90"/>
      <c r="C40380" s="90"/>
    </row>
    <row r="40381">
      <c r="A40381" s="101"/>
      <c r="B40381" s="90"/>
      <c r="C40381" s="90"/>
    </row>
    <row r="40382">
      <c r="A40382" s="101"/>
      <c r="B40382" s="90"/>
      <c r="C40382" s="90"/>
    </row>
    <row r="40383">
      <c r="A40383" s="101"/>
      <c r="B40383" s="90"/>
      <c r="C40383" s="90"/>
    </row>
    <row r="40384">
      <c r="A40384" s="101"/>
      <c r="B40384" s="90"/>
      <c r="C40384" s="90"/>
    </row>
    <row r="40385">
      <c r="A40385" s="101"/>
      <c r="B40385" s="90"/>
      <c r="C40385" s="90"/>
    </row>
    <row r="40386">
      <c r="A40386" s="101"/>
      <c r="B40386" s="90"/>
      <c r="C40386" s="90"/>
    </row>
    <row r="40387">
      <c r="A40387" s="101"/>
      <c r="B40387" s="90"/>
      <c r="C40387" s="90"/>
    </row>
    <row r="40388">
      <c r="A40388" s="101"/>
      <c r="B40388" s="90"/>
      <c r="C40388" s="90"/>
    </row>
    <row r="40389">
      <c r="A40389" s="101"/>
      <c r="B40389" s="90"/>
      <c r="C40389" s="90"/>
    </row>
    <row r="40390">
      <c r="A40390" s="101"/>
      <c r="B40390" s="90"/>
      <c r="C40390" s="90"/>
    </row>
    <row r="40391">
      <c r="A40391" s="101"/>
      <c r="B40391" s="90"/>
      <c r="C40391" s="90"/>
    </row>
    <row r="40392">
      <c r="A40392" s="101"/>
      <c r="B40392" s="90"/>
      <c r="C40392" s="90"/>
    </row>
    <row r="40393">
      <c r="A40393" s="101"/>
      <c r="B40393" s="90"/>
      <c r="C40393" s="90"/>
    </row>
    <row r="40394">
      <c r="A40394" s="101"/>
      <c r="B40394" s="90"/>
      <c r="C40394" s="90"/>
    </row>
    <row r="40395">
      <c r="A40395" s="101"/>
      <c r="B40395" s="90"/>
      <c r="C40395" s="90"/>
    </row>
    <row r="40396">
      <c r="A40396" s="101"/>
      <c r="B40396" s="90"/>
      <c r="C40396" s="90"/>
    </row>
    <row r="40397">
      <c r="A40397" s="101"/>
      <c r="B40397" s="90"/>
      <c r="C40397" s="90"/>
    </row>
    <row r="40398">
      <c r="A40398" s="101"/>
      <c r="B40398" s="90"/>
      <c r="C40398" s="90"/>
    </row>
    <row r="40399">
      <c r="A40399" s="101"/>
      <c r="B40399" s="90"/>
      <c r="C40399" s="90"/>
    </row>
    <row r="40400">
      <c r="A40400" s="101"/>
      <c r="B40400" s="90"/>
      <c r="C40400" s="90"/>
    </row>
    <row r="40401">
      <c r="A40401" s="101"/>
      <c r="B40401" s="90"/>
      <c r="C40401" s="90"/>
    </row>
    <row r="40402">
      <c r="A40402" s="101"/>
      <c r="B40402" s="90"/>
      <c r="C40402" s="90"/>
    </row>
    <row r="40403">
      <c r="A40403" s="101"/>
      <c r="B40403" s="90"/>
      <c r="C40403" s="90"/>
    </row>
    <row r="40404">
      <c r="A40404" s="101"/>
      <c r="B40404" s="90"/>
      <c r="C40404" s="90"/>
    </row>
    <row r="40405">
      <c r="A40405" s="101"/>
      <c r="B40405" s="90"/>
      <c r="C40405" s="90"/>
    </row>
    <row r="40406">
      <c r="A40406" s="101"/>
      <c r="B40406" s="90"/>
      <c r="C40406" s="90"/>
    </row>
    <row r="40407">
      <c r="A40407" s="101"/>
      <c r="B40407" s="90"/>
      <c r="C40407" s="90"/>
    </row>
    <row r="40408">
      <c r="A40408" s="101"/>
      <c r="B40408" s="90"/>
      <c r="C40408" s="90"/>
    </row>
    <row r="40409">
      <c r="A40409" s="101"/>
      <c r="B40409" s="90"/>
      <c r="C40409" s="90"/>
    </row>
    <row r="40410">
      <c r="A40410" s="101"/>
      <c r="B40410" s="90"/>
      <c r="C40410" s="90"/>
    </row>
    <row r="40411">
      <c r="A40411" s="101"/>
      <c r="B40411" s="90"/>
      <c r="C40411" s="90"/>
    </row>
    <row r="40412">
      <c r="A40412" s="101"/>
      <c r="B40412" s="90"/>
      <c r="C40412" s="90"/>
    </row>
    <row r="40413">
      <c r="A40413" s="101"/>
      <c r="B40413" s="90"/>
      <c r="C40413" s="90"/>
    </row>
    <row r="40414">
      <c r="A40414" s="101"/>
      <c r="B40414" s="90"/>
      <c r="C40414" s="90"/>
    </row>
    <row r="40415">
      <c r="A40415" s="101"/>
      <c r="B40415" s="90"/>
      <c r="C40415" s="90"/>
    </row>
    <row r="40416">
      <c r="A40416" s="101"/>
      <c r="B40416" s="90"/>
      <c r="C40416" s="90"/>
    </row>
    <row r="40417">
      <c r="A40417" s="101"/>
      <c r="B40417" s="90"/>
      <c r="C40417" s="90"/>
    </row>
    <row r="40418">
      <c r="A40418" s="101"/>
      <c r="B40418" s="90"/>
      <c r="C40418" s="90"/>
    </row>
    <row r="40419">
      <c r="A40419" s="101"/>
      <c r="B40419" s="90"/>
      <c r="C40419" s="90"/>
    </row>
    <row r="40420">
      <c r="A40420" s="101"/>
      <c r="B40420" s="90"/>
      <c r="C40420" s="90"/>
    </row>
    <row r="40421">
      <c r="A40421" s="101"/>
      <c r="B40421" s="90"/>
      <c r="C40421" s="90"/>
    </row>
    <row r="40422">
      <c r="A40422" s="101"/>
      <c r="B40422" s="90"/>
      <c r="C40422" s="90"/>
    </row>
    <row r="40423">
      <c r="A40423" s="101"/>
      <c r="B40423" s="90"/>
      <c r="C40423" s="90"/>
    </row>
    <row r="40424">
      <c r="A40424" s="101"/>
      <c r="B40424" s="90"/>
      <c r="C40424" s="90"/>
    </row>
    <row r="40425">
      <c r="A40425" s="101"/>
      <c r="B40425" s="90"/>
      <c r="C40425" s="90"/>
    </row>
    <row r="40426">
      <c r="A40426" s="101"/>
      <c r="B40426" s="90"/>
      <c r="C40426" s="90"/>
    </row>
    <row r="40427">
      <c r="A40427" s="101"/>
      <c r="B40427" s="90"/>
      <c r="C40427" s="90"/>
    </row>
    <row r="40428">
      <c r="A40428" s="101"/>
      <c r="B40428" s="90"/>
      <c r="C40428" s="90"/>
    </row>
    <row r="40429">
      <c r="A40429" s="101"/>
      <c r="B40429" s="90"/>
      <c r="C40429" s="90"/>
    </row>
    <row r="40430">
      <c r="A40430" s="101"/>
      <c r="B40430" s="90"/>
      <c r="C40430" s="90"/>
    </row>
    <row r="40431">
      <c r="A40431" s="101"/>
      <c r="B40431" s="90"/>
      <c r="C40431" s="90"/>
    </row>
    <row r="40432">
      <c r="A40432" s="101"/>
      <c r="B40432" s="90"/>
      <c r="C40432" s="90"/>
    </row>
    <row r="40433">
      <c r="A40433" s="101"/>
      <c r="B40433" s="90"/>
      <c r="C40433" s="90"/>
    </row>
    <row r="40434">
      <c r="A40434" s="101"/>
      <c r="B40434" s="90"/>
      <c r="C40434" s="90"/>
    </row>
    <row r="40435">
      <c r="A40435" s="101"/>
      <c r="B40435" s="90"/>
      <c r="C40435" s="90"/>
    </row>
    <row r="40436">
      <c r="A40436" s="101"/>
      <c r="B40436" s="90"/>
      <c r="C40436" s="90"/>
    </row>
    <row r="40437">
      <c r="A40437" s="101"/>
      <c r="B40437" s="90"/>
      <c r="C40437" s="90"/>
    </row>
    <row r="40438">
      <c r="A40438" s="101"/>
      <c r="B40438" s="90"/>
      <c r="C40438" s="90"/>
    </row>
    <row r="40439">
      <c r="A40439" s="101"/>
      <c r="B40439" s="90"/>
      <c r="C40439" s="90"/>
    </row>
    <row r="40440">
      <c r="A40440" s="101"/>
      <c r="B40440" s="90"/>
      <c r="C40440" s="90"/>
    </row>
    <row r="40441">
      <c r="A40441" s="101"/>
      <c r="B40441" s="90"/>
      <c r="C40441" s="90"/>
    </row>
    <row r="40442">
      <c r="A40442" s="101"/>
      <c r="B40442" s="90"/>
      <c r="C40442" s="90"/>
    </row>
    <row r="40443">
      <c r="A40443" s="101"/>
      <c r="B40443" s="90"/>
      <c r="C40443" s="90"/>
    </row>
    <row r="40444">
      <c r="A40444" s="101"/>
      <c r="B40444" s="90"/>
      <c r="C40444" s="90"/>
    </row>
    <row r="40445">
      <c r="A40445" s="101"/>
      <c r="B40445" s="90"/>
      <c r="C40445" s="90"/>
    </row>
    <row r="40446">
      <c r="A40446" s="101"/>
      <c r="B40446" s="90"/>
      <c r="C40446" s="90"/>
    </row>
    <row r="40447">
      <c r="A40447" s="101"/>
      <c r="B40447" s="90"/>
      <c r="C40447" s="90"/>
    </row>
    <row r="40448">
      <c r="A40448" s="101"/>
      <c r="B40448" s="90"/>
      <c r="C40448" s="90"/>
    </row>
    <row r="40449">
      <c r="A40449" s="101"/>
      <c r="B40449" s="90"/>
      <c r="C40449" s="90"/>
    </row>
    <row r="40450">
      <c r="A40450" s="101"/>
      <c r="B40450" s="90"/>
      <c r="C40450" s="90"/>
    </row>
    <row r="40451">
      <c r="A40451" s="101"/>
      <c r="B40451" s="90"/>
      <c r="C40451" s="90"/>
    </row>
    <row r="40452">
      <c r="A40452" s="101"/>
      <c r="B40452" s="90"/>
      <c r="C40452" s="90"/>
    </row>
    <row r="40453">
      <c r="A40453" s="101"/>
      <c r="B40453" s="90"/>
      <c r="C40453" s="90"/>
    </row>
    <row r="40454">
      <c r="A40454" s="101"/>
      <c r="B40454" s="90"/>
      <c r="C40454" s="90"/>
    </row>
    <row r="40455">
      <c r="A40455" s="101"/>
      <c r="B40455" s="90"/>
      <c r="C40455" s="90"/>
    </row>
    <row r="40456">
      <c r="A40456" s="101"/>
      <c r="B40456" s="90"/>
      <c r="C40456" s="90"/>
    </row>
    <row r="40457">
      <c r="A40457" s="101"/>
      <c r="B40457" s="90"/>
      <c r="C40457" s="90"/>
    </row>
    <row r="40458">
      <c r="A40458" s="101"/>
      <c r="B40458" s="90"/>
      <c r="C40458" s="90"/>
    </row>
    <row r="40459">
      <c r="A40459" s="101"/>
      <c r="B40459" s="90"/>
      <c r="C40459" s="90"/>
    </row>
    <row r="40460">
      <c r="A40460" s="101"/>
      <c r="B40460" s="90"/>
      <c r="C40460" s="90"/>
    </row>
    <row r="40461">
      <c r="A40461" s="101"/>
      <c r="B40461" s="90"/>
      <c r="C40461" s="90"/>
    </row>
    <row r="40462">
      <c r="A40462" s="101"/>
      <c r="B40462" s="90"/>
      <c r="C40462" s="90"/>
    </row>
    <row r="40463">
      <c r="A40463" s="101"/>
      <c r="B40463" s="90"/>
      <c r="C40463" s="90"/>
    </row>
    <row r="40464">
      <c r="A40464" s="101"/>
      <c r="B40464" s="90"/>
      <c r="C40464" s="90"/>
    </row>
    <row r="40465">
      <c r="A40465" s="101"/>
      <c r="B40465" s="90"/>
      <c r="C40465" s="90"/>
    </row>
    <row r="40466">
      <c r="A40466" s="101"/>
      <c r="B40466" s="90"/>
      <c r="C40466" s="90"/>
    </row>
    <row r="40467">
      <c r="A40467" s="101"/>
      <c r="B40467" s="90"/>
      <c r="C40467" s="90"/>
    </row>
    <row r="40468">
      <c r="A40468" s="101"/>
      <c r="B40468" s="90"/>
      <c r="C40468" s="90"/>
    </row>
    <row r="40469">
      <c r="A40469" s="101"/>
      <c r="B40469" s="90"/>
      <c r="C40469" s="90"/>
    </row>
    <row r="40470">
      <c r="A40470" s="101"/>
      <c r="B40470" s="90"/>
      <c r="C40470" s="90"/>
    </row>
    <row r="40471">
      <c r="A40471" s="101"/>
      <c r="B40471" s="90"/>
      <c r="C40471" s="90"/>
    </row>
    <row r="40472">
      <c r="A40472" s="101"/>
      <c r="B40472" s="90"/>
      <c r="C40472" s="90"/>
    </row>
    <row r="40473">
      <c r="A40473" s="101"/>
      <c r="B40473" s="90"/>
      <c r="C40473" s="90"/>
    </row>
    <row r="40474">
      <c r="A40474" s="101"/>
      <c r="B40474" s="90"/>
      <c r="C40474" s="90"/>
    </row>
    <row r="40475">
      <c r="A40475" s="101"/>
      <c r="B40475" s="90"/>
      <c r="C40475" s="90"/>
    </row>
    <row r="40476">
      <c r="A40476" s="101"/>
      <c r="B40476" s="90"/>
      <c r="C40476" s="90"/>
    </row>
    <row r="40477">
      <c r="A40477" s="101"/>
      <c r="B40477" s="90"/>
      <c r="C40477" s="90"/>
    </row>
    <row r="40478">
      <c r="A40478" s="101"/>
      <c r="B40478" s="90"/>
      <c r="C40478" s="90"/>
    </row>
    <row r="40479">
      <c r="A40479" s="101"/>
      <c r="B40479" s="90"/>
      <c r="C40479" s="90"/>
    </row>
    <row r="40480">
      <c r="A40480" s="101"/>
      <c r="B40480" s="90"/>
      <c r="C40480" s="90"/>
    </row>
    <row r="40481">
      <c r="A40481" s="101"/>
      <c r="B40481" s="90"/>
      <c r="C40481" s="90"/>
    </row>
    <row r="40482">
      <c r="A40482" s="101"/>
      <c r="B40482" s="90"/>
      <c r="C40482" s="90"/>
    </row>
    <row r="40483">
      <c r="A40483" s="101"/>
      <c r="B40483" s="90"/>
      <c r="C40483" s="90"/>
    </row>
    <row r="40484">
      <c r="A40484" s="101"/>
      <c r="B40484" s="90"/>
      <c r="C40484" s="90"/>
    </row>
    <row r="40485">
      <c r="A40485" s="101"/>
      <c r="B40485" s="90"/>
      <c r="C40485" s="90"/>
    </row>
    <row r="40486">
      <c r="A40486" s="101"/>
      <c r="B40486" s="90"/>
      <c r="C40486" s="90"/>
    </row>
    <row r="40487">
      <c r="A40487" s="101"/>
      <c r="B40487" s="90"/>
      <c r="C40487" s="90"/>
    </row>
    <row r="40488">
      <c r="A40488" s="101"/>
      <c r="B40488" s="90"/>
      <c r="C40488" s="90"/>
    </row>
    <row r="40489">
      <c r="A40489" s="101"/>
      <c r="B40489" s="90"/>
      <c r="C40489" s="90"/>
    </row>
    <row r="40490">
      <c r="A40490" s="101"/>
      <c r="B40490" s="90"/>
      <c r="C40490" s="90"/>
    </row>
    <row r="40491">
      <c r="A40491" s="101"/>
      <c r="B40491" s="90"/>
      <c r="C40491" s="90"/>
    </row>
    <row r="40492">
      <c r="A40492" s="101"/>
      <c r="B40492" s="90"/>
      <c r="C40492" s="90"/>
    </row>
    <row r="40493">
      <c r="A40493" s="101"/>
      <c r="B40493" s="90"/>
      <c r="C40493" s="90"/>
    </row>
    <row r="40494">
      <c r="A40494" s="101"/>
      <c r="B40494" s="90"/>
      <c r="C40494" s="90"/>
    </row>
    <row r="40495">
      <c r="A40495" s="101"/>
      <c r="B40495" s="90"/>
      <c r="C40495" s="90"/>
    </row>
    <row r="40496">
      <c r="A40496" s="101"/>
      <c r="B40496" s="90"/>
      <c r="C40496" s="90"/>
    </row>
    <row r="40497">
      <c r="A40497" s="101"/>
      <c r="B40497" s="90"/>
      <c r="C40497" s="90"/>
    </row>
    <row r="40498">
      <c r="A40498" s="101"/>
      <c r="B40498" s="90"/>
      <c r="C40498" s="90"/>
    </row>
    <row r="40499">
      <c r="A40499" s="101"/>
      <c r="B40499" s="90"/>
      <c r="C40499" s="90"/>
    </row>
    <row r="40500">
      <c r="A40500" s="101"/>
      <c r="B40500" s="90"/>
      <c r="C40500" s="90"/>
    </row>
    <row r="40501">
      <c r="A40501" s="101"/>
      <c r="B40501" s="90"/>
      <c r="C40501" s="90"/>
    </row>
    <row r="40502">
      <c r="A40502" s="101"/>
      <c r="B40502" s="90"/>
      <c r="C40502" s="90"/>
    </row>
    <row r="40503">
      <c r="A40503" s="101"/>
      <c r="B40503" s="90"/>
      <c r="C40503" s="90"/>
    </row>
    <row r="40504">
      <c r="A40504" s="101"/>
      <c r="B40504" s="90"/>
      <c r="C40504" s="90"/>
    </row>
    <row r="40505">
      <c r="A40505" s="101"/>
      <c r="B40505" s="90"/>
      <c r="C40505" s="90"/>
    </row>
    <row r="40506">
      <c r="A40506" s="101"/>
      <c r="B40506" s="90"/>
      <c r="C40506" s="90"/>
    </row>
    <row r="40507">
      <c r="A40507" s="101"/>
      <c r="B40507" s="90"/>
      <c r="C40507" s="90"/>
    </row>
    <row r="40508">
      <c r="A40508" s="101"/>
      <c r="B40508" s="90"/>
      <c r="C40508" s="90"/>
    </row>
    <row r="40509">
      <c r="A40509" s="101"/>
      <c r="B40509" s="90"/>
      <c r="C40509" s="90"/>
    </row>
    <row r="40510">
      <c r="A40510" s="101"/>
      <c r="B40510" s="90"/>
      <c r="C40510" s="90"/>
    </row>
    <row r="40511">
      <c r="A40511" s="101"/>
      <c r="B40511" s="90"/>
      <c r="C40511" s="90"/>
    </row>
    <row r="40512">
      <c r="A40512" s="101"/>
      <c r="B40512" s="90"/>
      <c r="C40512" s="90"/>
    </row>
    <row r="40513">
      <c r="A40513" s="101"/>
      <c r="B40513" s="90"/>
      <c r="C40513" s="90"/>
    </row>
    <row r="40514">
      <c r="A40514" s="101"/>
      <c r="B40514" s="90"/>
      <c r="C40514" s="90"/>
    </row>
    <row r="40515">
      <c r="A40515" s="101"/>
      <c r="B40515" s="90"/>
      <c r="C40515" s="90"/>
    </row>
    <row r="40516">
      <c r="A40516" s="101"/>
      <c r="B40516" s="90"/>
      <c r="C40516" s="90"/>
    </row>
    <row r="40517">
      <c r="A40517" s="101"/>
      <c r="B40517" s="90"/>
      <c r="C40517" s="90"/>
    </row>
    <row r="40518">
      <c r="A40518" s="101"/>
      <c r="B40518" s="90"/>
      <c r="C40518" s="90"/>
    </row>
    <row r="40519">
      <c r="A40519" s="101"/>
      <c r="B40519" s="90"/>
      <c r="C40519" s="90"/>
    </row>
    <row r="40520">
      <c r="A40520" s="101"/>
      <c r="B40520" s="90"/>
      <c r="C40520" s="90"/>
    </row>
    <row r="40521">
      <c r="A40521" s="101"/>
      <c r="B40521" s="90"/>
      <c r="C40521" s="90"/>
    </row>
    <row r="40522">
      <c r="A40522" s="101"/>
      <c r="B40522" s="90"/>
      <c r="C40522" s="90"/>
    </row>
    <row r="40523">
      <c r="A40523" s="101"/>
      <c r="B40523" s="90"/>
      <c r="C40523" s="90"/>
    </row>
    <row r="40524">
      <c r="A40524" s="101"/>
      <c r="B40524" s="90"/>
      <c r="C40524" s="90"/>
    </row>
    <row r="40525">
      <c r="A40525" s="101"/>
      <c r="B40525" s="90"/>
      <c r="C40525" s="90"/>
    </row>
    <row r="40526">
      <c r="A40526" s="101"/>
      <c r="B40526" s="90"/>
      <c r="C40526" s="90"/>
    </row>
    <row r="40527">
      <c r="A40527" s="101"/>
      <c r="B40527" s="90"/>
      <c r="C40527" s="90"/>
    </row>
    <row r="40528">
      <c r="A40528" s="101"/>
      <c r="B40528" s="90"/>
      <c r="C40528" s="90"/>
    </row>
    <row r="40529">
      <c r="A40529" s="101"/>
      <c r="B40529" s="90"/>
      <c r="C40529" s="90"/>
    </row>
    <row r="40530">
      <c r="A40530" s="101"/>
      <c r="B40530" s="90"/>
      <c r="C40530" s="90"/>
    </row>
    <row r="40531">
      <c r="A40531" s="101"/>
      <c r="B40531" s="90"/>
      <c r="C40531" s="90"/>
    </row>
    <row r="40532">
      <c r="A40532" s="101"/>
      <c r="B40532" s="90"/>
      <c r="C40532" s="90"/>
    </row>
    <row r="40533">
      <c r="A40533" s="101"/>
      <c r="B40533" s="90"/>
      <c r="C40533" s="90"/>
    </row>
    <row r="40534">
      <c r="A40534" s="101"/>
      <c r="B40534" s="90"/>
      <c r="C40534" s="90"/>
    </row>
    <row r="40535">
      <c r="A40535" s="101"/>
      <c r="B40535" s="90"/>
      <c r="C40535" s="90"/>
    </row>
    <row r="40536">
      <c r="A40536" s="101"/>
      <c r="B40536" s="90"/>
      <c r="C40536" s="90"/>
    </row>
    <row r="40537">
      <c r="A40537" s="101"/>
      <c r="B40537" s="90"/>
      <c r="C40537" s="90"/>
    </row>
    <row r="40538">
      <c r="A40538" s="101"/>
      <c r="B40538" s="90"/>
      <c r="C40538" s="90"/>
    </row>
    <row r="40539">
      <c r="A40539" s="101"/>
      <c r="B40539" s="90"/>
      <c r="C40539" s="90"/>
    </row>
    <row r="40540">
      <c r="A40540" s="101"/>
      <c r="B40540" s="90"/>
      <c r="C40540" s="90"/>
    </row>
    <row r="40541">
      <c r="A40541" s="101"/>
      <c r="B40541" s="90"/>
      <c r="C40541" s="90"/>
    </row>
    <row r="40542">
      <c r="A40542" s="101"/>
      <c r="B40542" s="90"/>
      <c r="C40542" s="90"/>
    </row>
    <row r="40543">
      <c r="A40543" s="101"/>
      <c r="B40543" s="90"/>
      <c r="C40543" s="90"/>
    </row>
    <row r="40544">
      <c r="A40544" s="101"/>
      <c r="B40544" s="90"/>
      <c r="C40544" s="90"/>
    </row>
    <row r="40545">
      <c r="A40545" s="101"/>
      <c r="B40545" s="90"/>
      <c r="C40545" s="90"/>
    </row>
    <row r="40546">
      <c r="A40546" s="101"/>
      <c r="B40546" s="90"/>
      <c r="C40546" s="90"/>
    </row>
    <row r="40547">
      <c r="A40547" s="101"/>
      <c r="B40547" s="90"/>
      <c r="C40547" s="90"/>
    </row>
    <row r="40548">
      <c r="A40548" s="101"/>
      <c r="B40548" s="90"/>
      <c r="C40548" s="90"/>
    </row>
    <row r="40549">
      <c r="A40549" s="101"/>
      <c r="B40549" s="90"/>
      <c r="C40549" s="90"/>
    </row>
    <row r="40550">
      <c r="A40550" s="101"/>
      <c r="B40550" s="90"/>
      <c r="C40550" s="90"/>
    </row>
    <row r="40551">
      <c r="A40551" s="101"/>
      <c r="B40551" s="90"/>
      <c r="C40551" s="90"/>
    </row>
    <row r="40552">
      <c r="A40552" s="101"/>
      <c r="B40552" s="90"/>
      <c r="C40552" s="90"/>
    </row>
    <row r="40553">
      <c r="A40553" s="101"/>
      <c r="B40553" s="90"/>
      <c r="C40553" s="90"/>
    </row>
    <row r="40554">
      <c r="A40554" s="101"/>
      <c r="B40554" s="90"/>
      <c r="C40554" s="90"/>
    </row>
    <row r="40555">
      <c r="A40555" s="101"/>
      <c r="B40555" s="90"/>
      <c r="C40555" s="90"/>
    </row>
    <row r="40556">
      <c r="A40556" s="101"/>
      <c r="B40556" s="90"/>
      <c r="C40556" s="90"/>
    </row>
    <row r="40557">
      <c r="A40557" s="101"/>
      <c r="B40557" s="90"/>
      <c r="C40557" s="90"/>
    </row>
    <row r="40558">
      <c r="A40558" s="101"/>
      <c r="B40558" s="90"/>
      <c r="C40558" s="90"/>
    </row>
    <row r="40559">
      <c r="A40559" s="101"/>
      <c r="B40559" s="90"/>
      <c r="C40559" s="90"/>
    </row>
    <row r="40560">
      <c r="A40560" s="101"/>
      <c r="B40560" s="90"/>
      <c r="C40560" s="90"/>
    </row>
    <row r="40561">
      <c r="A40561" s="101"/>
      <c r="B40561" s="90"/>
      <c r="C40561" s="90"/>
    </row>
    <row r="40562">
      <c r="A40562" s="101"/>
      <c r="B40562" s="90"/>
      <c r="C40562" s="90"/>
    </row>
    <row r="40563">
      <c r="A40563" s="101"/>
      <c r="B40563" s="90"/>
      <c r="C40563" s="90"/>
    </row>
    <row r="40564">
      <c r="A40564" s="101"/>
      <c r="B40564" s="90"/>
      <c r="C40564" s="90"/>
    </row>
    <row r="40565">
      <c r="A40565" s="101"/>
      <c r="B40565" s="90"/>
      <c r="C40565" s="90"/>
    </row>
    <row r="40566">
      <c r="A40566" s="101"/>
      <c r="B40566" s="90"/>
      <c r="C40566" s="90"/>
    </row>
    <row r="40567">
      <c r="A40567" s="101"/>
      <c r="B40567" s="90"/>
      <c r="C40567" s="90"/>
    </row>
    <row r="40568">
      <c r="A40568" s="101"/>
      <c r="B40568" s="90"/>
      <c r="C40568" s="90"/>
    </row>
    <row r="40569">
      <c r="A40569" s="101"/>
      <c r="B40569" s="90"/>
      <c r="C40569" s="90"/>
    </row>
    <row r="40570">
      <c r="A40570" s="101"/>
      <c r="B40570" s="90"/>
      <c r="C40570" s="90"/>
    </row>
    <row r="40571">
      <c r="A40571" s="101"/>
      <c r="B40571" s="90"/>
      <c r="C40571" s="90"/>
    </row>
    <row r="40572">
      <c r="A40572" s="101"/>
      <c r="B40572" s="90"/>
      <c r="C40572" s="90"/>
    </row>
    <row r="40573">
      <c r="A40573" s="101"/>
      <c r="B40573" s="90"/>
      <c r="C40573" s="90"/>
    </row>
    <row r="40574">
      <c r="A40574" s="101"/>
      <c r="B40574" s="90"/>
      <c r="C40574" s="90"/>
    </row>
    <row r="40575">
      <c r="A40575" s="101"/>
      <c r="B40575" s="90"/>
      <c r="C40575" s="90"/>
    </row>
    <row r="40576">
      <c r="A40576" s="101"/>
      <c r="B40576" s="90"/>
      <c r="C40576" s="90"/>
    </row>
    <row r="40577">
      <c r="A40577" s="101"/>
      <c r="B40577" s="90"/>
      <c r="C40577" s="90"/>
    </row>
    <row r="40578">
      <c r="A40578" s="101"/>
      <c r="B40578" s="90"/>
      <c r="C40578" s="90"/>
    </row>
    <row r="40579">
      <c r="A40579" s="101"/>
      <c r="B40579" s="90"/>
      <c r="C40579" s="90"/>
    </row>
    <row r="40580">
      <c r="A40580" s="101"/>
      <c r="B40580" s="90"/>
      <c r="C40580" s="90"/>
    </row>
    <row r="40581">
      <c r="A40581" s="101"/>
      <c r="B40581" s="90"/>
      <c r="C40581" s="90"/>
    </row>
    <row r="40582">
      <c r="A40582" s="101"/>
      <c r="B40582" s="90"/>
      <c r="C40582" s="90"/>
    </row>
    <row r="40583">
      <c r="A40583" s="101"/>
      <c r="B40583" s="90"/>
      <c r="C40583" s="90"/>
    </row>
    <row r="40584">
      <c r="A40584" s="101"/>
      <c r="B40584" s="90"/>
      <c r="C40584" s="90"/>
    </row>
    <row r="40585">
      <c r="A40585" s="101"/>
      <c r="B40585" s="90"/>
      <c r="C40585" s="90"/>
    </row>
    <row r="40586">
      <c r="A40586" s="101"/>
      <c r="B40586" s="90"/>
      <c r="C40586" s="90"/>
    </row>
    <row r="40587">
      <c r="A40587" s="101"/>
      <c r="B40587" s="90"/>
      <c r="C40587" s="90"/>
    </row>
    <row r="40588">
      <c r="A40588" s="101"/>
      <c r="B40588" s="90"/>
      <c r="C40588" s="90"/>
    </row>
    <row r="40589">
      <c r="A40589" s="101"/>
      <c r="B40589" s="90"/>
      <c r="C40589" s="90"/>
    </row>
    <row r="40590">
      <c r="A40590" s="101"/>
      <c r="B40590" s="90"/>
      <c r="C40590" s="90"/>
    </row>
    <row r="40591">
      <c r="A40591" s="101"/>
      <c r="B40591" s="90"/>
      <c r="C40591" s="90"/>
    </row>
    <row r="40592">
      <c r="A40592" s="101"/>
      <c r="B40592" s="90"/>
      <c r="C40592" s="90"/>
    </row>
    <row r="40593">
      <c r="A40593" s="101"/>
      <c r="B40593" s="90"/>
      <c r="C40593" s="90"/>
    </row>
    <row r="40594">
      <c r="A40594" s="101"/>
      <c r="B40594" s="90"/>
      <c r="C40594" s="90"/>
    </row>
    <row r="40595">
      <c r="A40595" s="101"/>
      <c r="B40595" s="90"/>
      <c r="C40595" s="90"/>
    </row>
    <row r="40596">
      <c r="A40596" s="101"/>
      <c r="B40596" s="90"/>
      <c r="C40596" s="90"/>
    </row>
    <row r="40597">
      <c r="A40597" s="101"/>
      <c r="B40597" s="90"/>
      <c r="C40597" s="90"/>
    </row>
    <row r="40598">
      <c r="A40598" s="101"/>
      <c r="B40598" s="90"/>
      <c r="C40598" s="90"/>
    </row>
    <row r="40599">
      <c r="A40599" s="101"/>
      <c r="B40599" s="90"/>
      <c r="C40599" s="90"/>
    </row>
    <row r="40600">
      <c r="A40600" s="101"/>
      <c r="B40600" s="90"/>
      <c r="C40600" s="90"/>
    </row>
    <row r="40601">
      <c r="A40601" s="101"/>
      <c r="B40601" s="90"/>
      <c r="C40601" s="90"/>
    </row>
    <row r="40602">
      <c r="A40602" s="101"/>
      <c r="B40602" s="90"/>
      <c r="C40602" s="90"/>
    </row>
    <row r="40603">
      <c r="A40603" s="101"/>
      <c r="B40603" s="90"/>
      <c r="C40603" s="90"/>
    </row>
    <row r="40604">
      <c r="A40604" s="101"/>
      <c r="B40604" s="90"/>
      <c r="C40604" s="90"/>
    </row>
    <row r="40605">
      <c r="A40605" s="101"/>
      <c r="B40605" s="90"/>
      <c r="C40605" s="90"/>
    </row>
    <row r="40606">
      <c r="A40606" s="101"/>
      <c r="B40606" s="90"/>
      <c r="C40606" s="90"/>
    </row>
    <row r="40607">
      <c r="A40607" s="101"/>
      <c r="B40607" s="90"/>
      <c r="C40607" s="90"/>
    </row>
    <row r="40608">
      <c r="A40608" s="101"/>
      <c r="B40608" s="90"/>
      <c r="C40608" s="90"/>
    </row>
    <row r="40609">
      <c r="A40609" s="101"/>
      <c r="B40609" s="90"/>
      <c r="C40609" s="90"/>
    </row>
    <row r="40610">
      <c r="A40610" s="101"/>
      <c r="B40610" s="90"/>
      <c r="C40610" s="90"/>
    </row>
    <row r="40611">
      <c r="A40611" s="101"/>
      <c r="B40611" s="90"/>
      <c r="C40611" s="90"/>
    </row>
    <row r="40612">
      <c r="A40612" s="101"/>
      <c r="B40612" s="90"/>
      <c r="C40612" s="90"/>
    </row>
    <row r="40613">
      <c r="A40613" s="101"/>
      <c r="B40613" s="90"/>
      <c r="C40613" s="90"/>
    </row>
    <row r="40614">
      <c r="A40614" s="101"/>
      <c r="B40614" s="90"/>
      <c r="C40614" s="90"/>
    </row>
    <row r="40615">
      <c r="A40615" s="101"/>
      <c r="B40615" s="90"/>
      <c r="C40615" s="90"/>
    </row>
    <row r="40616">
      <c r="A40616" s="101"/>
      <c r="B40616" s="90"/>
      <c r="C40616" s="90"/>
    </row>
    <row r="40617">
      <c r="A40617" s="101"/>
      <c r="B40617" s="90"/>
      <c r="C40617" s="90"/>
    </row>
    <row r="40618">
      <c r="A40618" s="101"/>
      <c r="B40618" s="90"/>
      <c r="C40618" s="90"/>
    </row>
    <row r="40619">
      <c r="A40619" s="101"/>
      <c r="B40619" s="90"/>
      <c r="C40619" s="90"/>
    </row>
    <row r="40620">
      <c r="A40620" s="101"/>
      <c r="B40620" s="90"/>
      <c r="C40620" s="90"/>
    </row>
    <row r="40621">
      <c r="A40621" s="101"/>
      <c r="B40621" s="90"/>
      <c r="C40621" s="90"/>
    </row>
    <row r="40622">
      <c r="A40622" s="101"/>
      <c r="B40622" s="90"/>
      <c r="C40622" s="90"/>
    </row>
    <row r="40623">
      <c r="A40623" s="101"/>
      <c r="B40623" s="90"/>
      <c r="C40623" s="90"/>
    </row>
    <row r="40624">
      <c r="A40624" s="101"/>
      <c r="B40624" s="90"/>
      <c r="C40624" s="90"/>
    </row>
    <row r="40625">
      <c r="A40625" s="101"/>
      <c r="B40625" s="90"/>
      <c r="C40625" s="90"/>
    </row>
    <row r="40626">
      <c r="A40626" s="101"/>
      <c r="B40626" s="90"/>
      <c r="C40626" s="90"/>
    </row>
    <row r="40627">
      <c r="A40627" s="101"/>
      <c r="B40627" s="90"/>
      <c r="C40627" s="90"/>
    </row>
    <row r="40628">
      <c r="A40628" s="101"/>
      <c r="B40628" s="90"/>
      <c r="C40628" s="90"/>
    </row>
    <row r="40629">
      <c r="A40629" s="101"/>
      <c r="B40629" s="90"/>
      <c r="C40629" s="90"/>
    </row>
    <row r="40630">
      <c r="A40630" s="101"/>
      <c r="B40630" s="90"/>
      <c r="C40630" s="90"/>
    </row>
    <row r="40631">
      <c r="A40631" s="101"/>
      <c r="B40631" s="90"/>
      <c r="C40631" s="90"/>
    </row>
    <row r="40632">
      <c r="A40632" s="101"/>
      <c r="B40632" s="90"/>
      <c r="C40632" s="90"/>
    </row>
    <row r="40633">
      <c r="A40633" s="101"/>
      <c r="B40633" s="90"/>
      <c r="C40633" s="90"/>
    </row>
    <row r="40634">
      <c r="A40634" s="101"/>
      <c r="B40634" s="90"/>
      <c r="C40634" s="90"/>
    </row>
    <row r="40635">
      <c r="A40635" s="101"/>
      <c r="B40635" s="90"/>
      <c r="C40635" s="90"/>
    </row>
    <row r="40636">
      <c r="A40636" s="101"/>
      <c r="B40636" s="90"/>
      <c r="C40636" s="90"/>
    </row>
    <row r="40637">
      <c r="A40637" s="101"/>
      <c r="B40637" s="90"/>
      <c r="C40637" s="90"/>
    </row>
    <row r="40638">
      <c r="A40638" s="101"/>
      <c r="B40638" s="90"/>
      <c r="C40638" s="90"/>
    </row>
    <row r="40639">
      <c r="A40639" s="101"/>
      <c r="B40639" s="90"/>
      <c r="C40639" s="90"/>
    </row>
    <row r="40640">
      <c r="A40640" s="101"/>
      <c r="B40640" s="90"/>
      <c r="C40640" s="90"/>
    </row>
    <row r="40641">
      <c r="A40641" s="101"/>
      <c r="B40641" s="90"/>
      <c r="C40641" s="90"/>
    </row>
    <row r="40642">
      <c r="A40642" s="101"/>
      <c r="B40642" s="90"/>
      <c r="C40642" s="90"/>
    </row>
    <row r="40643">
      <c r="A40643" s="101"/>
      <c r="B40643" s="90"/>
      <c r="C40643" s="90"/>
    </row>
    <row r="40644">
      <c r="A40644" s="101"/>
      <c r="B40644" s="90"/>
      <c r="C40644" s="90"/>
    </row>
    <row r="40645">
      <c r="A40645" s="101"/>
      <c r="B40645" s="90"/>
      <c r="C40645" s="90"/>
    </row>
    <row r="40646">
      <c r="A40646" s="101"/>
      <c r="B40646" s="90"/>
      <c r="C40646" s="90"/>
    </row>
    <row r="40647">
      <c r="A40647" s="101"/>
      <c r="B40647" s="90"/>
      <c r="C40647" s="90"/>
    </row>
    <row r="40648">
      <c r="A40648" s="101"/>
      <c r="B40648" s="90"/>
      <c r="C40648" s="90"/>
    </row>
    <row r="40649">
      <c r="A40649" s="101"/>
      <c r="B40649" s="90"/>
      <c r="C40649" s="90"/>
    </row>
    <row r="40650">
      <c r="A40650" s="101"/>
      <c r="B40650" s="90"/>
      <c r="C40650" s="90"/>
    </row>
    <row r="40651">
      <c r="A40651" s="101"/>
      <c r="B40651" s="90"/>
      <c r="C40651" s="90"/>
    </row>
    <row r="40652">
      <c r="A40652" s="101"/>
      <c r="B40652" s="90"/>
      <c r="C40652" s="90"/>
    </row>
    <row r="40653">
      <c r="A40653" s="101"/>
      <c r="B40653" s="90"/>
      <c r="C40653" s="90"/>
    </row>
    <row r="40654">
      <c r="A40654" s="101"/>
      <c r="B40654" s="90"/>
      <c r="C40654" s="90"/>
    </row>
    <row r="40655">
      <c r="A40655" s="101"/>
      <c r="B40655" s="90"/>
      <c r="C40655" s="90"/>
    </row>
    <row r="40656">
      <c r="A40656" s="101"/>
      <c r="B40656" s="90"/>
      <c r="C40656" s="90"/>
    </row>
    <row r="40657">
      <c r="A40657" s="101"/>
      <c r="B40657" s="90"/>
      <c r="C40657" s="90"/>
    </row>
    <row r="40658">
      <c r="A40658" s="101"/>
      <c r="B40658" s="90"/>
      <c r="C40658" s="90"/>
    </row>
    <row r="40659">
      <c r="A40659" s="101"/>
      <c r="B40659" s="90"/>
      <c r="C40659" s="90"/>
    </row>
    <row r="40660">
      <c r="A40660" s="101"/>
      <c r="B40660" s="90"/>
      <c r="C40660" s="90"/>
    </row>
    <row r="40661">
      <c r="A40661" s="101"/>
      <c r="B40661" s="90"/>
      <c r="C40661" s="90"/>
    </row>
    <row r="40662">
      <c r="A40662" s="101"/>
      <c r="B40662" s="90"/>
      <c r="C40662" s="90"/>
    </row>
    <row r="40663">
      <c r="A40663" s="101"/>
      <c r="B40663" s="90"/>
      <c r="C40663" s="90"/>
    </row>
    <row r="40664">
      <c r="A40664" s="101"/>
      <c r="B40664" s="90"/>
      <c r="C40664" s="90"/>
    </row>
    <row r="40665">
      <c r="A40665" s="101"/>
      <c r="B40665" s="90"/>
      <c r="C40665" s="90"/>
    </row>
    <row r="40666">
      <c r="A40666" s="101"/>
      <c r="B40666" s="90"/>
      <c r="C40666" s="90"/>
    </row>
    <row r="40667">
      <c r="A40667" s="101"/>
      <c r="B40667" s="90"/>
      <c r="C40667" s="90"/>
    </row>
    <row r="40668">
      <c r="A40668" s="101"/>
      <c r="B40668" s="90"/>
      <c r="C40668" s="90"/>
    </row>
    <row r="40669">
      <c r="A40669" s="101"/>
      <c r="B40669" s="90"/>
      <c r="C40669" s="90"/>
    </row>
    <row r="40670">
      <c r="A40670" s="101"/>
      <c r="B40670" s="90"/>
      <c r="C40670" s="90"/>
    </row>
    <row r="40671">
      <c r="A40671" s="101"/>
      <c r="B40671" s="90"/>
      <c r="C40671" s="90"/>
    </row>
    <row r="40672">
      <c r="A40672" s="101"/>
      <c r="B40672" s="90"/>
      <c r="C40672" s="90"/>
    </row>
    <row r="40673">
      <c r="A40673" s="101"/>
      <c r="B40673" s="90"/>
      <c r="C40673" s="90"/>
    </row>
    <row r="40674">
      <c r="A40674" s="101"/>
      <c r="B40674" s="90"/>
      <c r="C40674" s="90"/>
    </row>
    <row r="40675">
      <c r="A40675" s="101"/>
      <c r="B40675" s="90"/>
      <c r="C40675" s="90"/>
    </row>
    <row r="40676">
      <c r="A40676" s="101"/>
      <c r="B40676" s="90"/>
      <c r="C40676" s="90"/>
    </row>
    <row r="40677">
      <c r="A40677" s="101"/>
      <c r="B40677" s="90"/>
      <c r="C40677" s="90"/>
    </row>
    <row r="40678">
      <c r="A40678" s="101"/>
      <c r="B40678" s="90"/>
      <c r="C40678" s="90"/>
    </row>
    <row r="40679">
      <c r="A40679" s="101"/>
      <c r="B40679" s="90"/>
      <c r="C40679" s="90"/>
    </row>
    <row r="40680">
      <c r="A40680" s="101"/>
      <c r="B40680" s="90"/>
      <c r="C40680" s="90"/>
    </row>
    <row r="40681">
      <c r="A40681" s="101"/>
      <c r="B40681" s="90"/>
      <c r="C40681" s="90"/>
    </row>
    <row r="40682">
      <c r="A40682" s="101"/>
      <c r="B40682" s="90"/>
      <c r="C40682" s="90"/>
    </row>
    <row r="40683">
      <c r="A40683" s="101"/>
      <c r="B40683" s="90"/>
      <c r="C40683" s="90"/>
    </row>
    <row r="40684">
      <c r="A40684" s="101"/>
      <c r="B40684" s="90"/>
      <c r="C40684" s="90"/>
    </row>
    <row r="40685">
      <c r="A40685" s="101"/>
      <c r="B40685" s="90"/>
      <c r="C40685" s="90"/>
    </row>
    <row r="40686">
      <c r="A40686" s="101"/>
      <c r="B40686" s="90"/>
      <c r="C40686" s="90"/>
    </row>
    <row r="40687">
      <c r="A40687" s="101"/>
      <c r="B40687" s="90"/>
      <c r="C40687" s="90"/>
    </row>
    <row r="40688">
      <c r="A40688" s="101"/>
      <c r="B40688" s="90"/>
      <c r="C40688" s="90"/>
    </row>
    <row r="40689">
      <c r="A40689" s="101"/>
      <c r="B40689" s="90"/>
      <c r="C40689" s="90"/>
    </row>
    <row r="40690">
      <c r="A40690" s="101"/>
      <c r="B40690" s="90"/>
      <c r="C40690" s="90"/>
    </row>
    <row r="40691">
      <c r="A40691" s="101"/>
      <c r="B40691" s="90"/>
      <c r="C40691" s="90"/>
    </row>
    <row r="40692">
      <c r="A40692" s="101"/>
      <c r="B40692" s="90"/>
      <c r="C40692" s="90"/>
    </row>
    <row r="40693">
      <c r="A40693" s="101"/>
      <c r="B40693" s="90"/>
      <c r="C40693" s="90"/>
    </row>
    <row r="40694">
      <c r="A40694" s="101"/>
      <c r="B40694" s="90"/>
      <c r="C40694" s="90"/>
    </row>
    <row r="40695">
      <c r="A40695" s="101"/>
      <c r="B40695" s="90"/>
      <c r="C40695" s="90"/>
    </row>
    <row r="40696">
      <c r="A40696" s="101"/>
      <c r="B40696" s="90"/>
      <c r="C40696" s="90"/>
    </row>
    <row r="40697">
      <c r="A40697" s="101"/>
      <c r="B40697" s="90"/>
      <c r="C40697" s="90"/>
    </row>
    <row r="40698">
      <c r="A40698" s="101"/>
      <c r="B40698" s="90"/>
      <c r="C40698" s="90"/>
    </row>
    <row r="40699">
      <c r="A40699" s="101"/>
      <c r="B40699" s="90"/>
      <c r="C40699" s="90"/>
    </row>
    <row r="40700">
      <c r="A40700" s="101"/>
      <c r="B40700" s="90"/>
      <c r="C40700" s="90"/>
    </row>
    <row r="40701">
      <c r="A40701" s="101"/>
      <c r="B40701" s="90"/>
      <c r="C40701" s="90"/>
    </row>
    <row r="40702">
      <c r="A40702" s="101"/>
      <c r="B40702" s="90"/>
      <c r="C40702" s="90"/>
    </row>
    <row r="40703">
      <c r="A40703" s="101"/>
      <c r="B40703" s="90"/>
      <c r="C40703" s="90"/>
    </row>
    <row r="40704">
      <c r="A40704" s="101"/>
      <c r="B40704" s="90"/>
      <c r="C40704" s="90"/>
    </row>
    <row r="40705">
      <c r="A40705" s="101"/>
      <c r="B40705" s="90"/>
      <c r="C40705" s="90"/>
    </row>
    <row r="40706">
      <c r="A40706" s="101"/>
      <c r="B40706" s="90"/>
      <c r="C40706" s="90"/>
    </row>
    <row r="40707">
      <c r="A40707" s="101"/>
      <c r="B40707" s="90"/>
      <c r="C40707" s="90"/>
    </row>
    <row r="40708">
      <c r="A40708" s="101"/>
      <c r="B40708" s="90"/>
      <c r="C40708" s="90"/>
    </row>
    <row r="40709">
      <c r="A40709" s="101"/>
      <c r="B40709" s="90"/>
      <c r="C40709" s="90"/>
    </row>
    <row r="40710">
      <c r="A40710" s="101"/>
      <c r="B40710" s="90"/>
      <c r="C40710" s="90"/>
    </row>
    <row r="40711">
      <c r="A40711" s="101"/>
      <c r="B40711" s="90"/>
      <c r="C40711" s="90"/>
    </row>
    <row r="40712">
      <c r="A40712" s="101"/>
      <c r="B40712" s="90"/>
      <c r="C40712" s="90"/>
    </row>
    <row r="40713">
      <c r="A40713" s="101"/>
      <c r="B40713" s="90"/>
      <c r="C40713" s="90"/>
    </row>
    <row r="40714">
      <c r="A40714" s="101"/>
      <c r="B40714" s="90"/>
      <c r="C40714" s="90"/>
    </row>
    <row r="40715">
      <c r="A40715" s="101"/>
      <c r="B40715" s="90"/>
      <c r="C40715" s="90"/>
    </row>
    <row r="40716">
      <c r="A40716" s="101"/>
      <c r="B40716" s="90"/>
      <c r="C40716" s="90"/>
    </row>
    <row r="40717">
      <c r="A40717" s="101"/>
      <c r="B40717" s="90"/>
      <c r="C40717" s="90"/>
    </row>
    <row r="40718">
      <c r="A40718" s="101"/>
      <c r="B40718" s="90"/>
      <c r="C40718" s="90"/>
    </row>
    <row r="40719">
      <c r="A40719" s="101"/>
      <c r="B40719" s="90"/>
      <c r="C40719" s="90"/>
    </row>
    <row r="40720">
      <c r="A40720" s="101"/>
      <c r="B40720" s="90"/>
      <c r="C40720" s="90"/>
    </row>
    <row r="40721">
      <c r="A40721" s="101"/>
      <c r="B40721" s="90"/>
      <c r="C40721" s="90"/>
    </row>
    <row r="40722">
      <c r="A40722" s="101"/>
      <c r="B40722" s="90"/>
      <c r="C40722" s="90"/>
    </row>
    <row r="40723">
      <c r="A40723" s="101"/>
      <c r="B40723" s="90"/>
      <c r="C40723" s="90"/>
    </row>
    <row r="40724">
      <c r="A40724" s="101"/>
      <c r="B40724" s="90"/>
      <c r="C40724" s="90"/>
    </row>
    <row r="40725">
      <c r="A40725" s="101"/>
      <c r="B40725" s="90"/>
      <c r="C40725" s="90"/>
    </row>
    <row r="40726">
      <c r="A40726" s="101"/>
      <c r="B40726" s="90"/>
      <c r="C40726" s="90"/>
    </row>
    <row r="40727">
      <c r="A40727" s="101"/>
      <c r="B40727" s="90"/>
      <c r="C40727" s="90"/>
    </row>
    <row r="40728">
      <c r="A40728" s="101"/>
      <c r="B40728" s="90"/>
      <c r="C40728" s="90"/>
    </row>
    <row r="40729">
      <c r="A40729" s="101"/>
      <c r="B40729" s="90"/>
      <c r="C40729" s="90"/>
    </row>
    <row r="40730">
      <c r="A40730" s="101"/>
      <c r="B40730" s="90"/>
      <c r="C40730" s="90"/>
    </row>
    <row r="40731">
      <c r="A40731" s="101"/>
      <c r="B40731" s="90"/>
      <c r="C40731" s="90"/>
    </row>
    <row r="40732">
      <c r="A40732" s="101"/>
      <c r="B40732" s="90"/>
      <c r="C40732" s="90"/>
    </row>
    <row r="40733">
      <c r="A40733" s="101"/>
      <c r="B40733" s="90"/>
      <c r="C40733" s="90"/>
    </row>
    <row r="40734">
      <c r="A40734" s="101"/>
      <c r="B40734" s="90"/>
      <c r="C40734" s="90"/>
    </row>
    <row r="40735">
      <c r="A40735" s="101"/>
      <c r="B40735" s="90"/>
      <c r="C40735" s="90"/>
    </row>
    <row r="40736">
      <c r="A40736" s="101"/>
      <c r="B40736" s="90"/>
      <c r="C40736" s="90"/>
    </row>
    <row r="40737">
      <c r="A40737" s="101"/>
      <c r="B40737" s="90"/>
      <c r="C40737" s="90"/>
    </row>
    <row r="40738">
      <c r="A40738" s="101"/>
      <c r="B40738" s="90"/>
      <c r="C40738" s="90"/>
    </row>
    <row r="40739">
      <c r="A40739" s="101"/>
      <c r="B40739" s="90"/>
      <c r="C40739" s="90"/>
    </row>
    <row r="40740">
      <c r="A40740" s="101"/>
      <c r="B40740" s="90"/>
      <c r="C40740" s="90"/>
    </row>
    <row r="40741">
      <c r="A40741" s="101"/>
      <c r="B40741" s="90"/>
      <c r="C40741" s="90"/>
    </row>
    <row r="40742">
      <c r="A40742" s="101"/>
      <c r="B40742" s="90"/>
      <c r="C40742" s="90"/>
    </row>
    <row r="40743">
      <c r="A40743" s="101"/>
      <c r="B40743" s="90"/>
      <c r="C40743" s="90"/>
    </row>
    <row r="40744">
      <c r="A40744" s="101"/>
      <c r="B40744" s="90"/>
      <c r="C40744" s="90"/>
    </row>
    <row r="40745">
      <c r="A40745" s="101"/>
      <c r="B40745" s="90"/>
      <c r="C40745" s="90"/>
    </row>
    <row r="40746">
      <c r="A40746" s="101"/>
      <c r="B40746" s="90"/>
      <c r="C40746" s="90"/>
    </row>
    <row r="40747">
      <c r="A40747" s="101"/>
      <c r="B40747" s="90"/>
      <c r="C40747" s="90"/>
    </row>
    <row r="40748">
      <c r="A40748" s="101"/>
      <c r="B40748" s="90"/>
      <c r="C40748" s="90"/>
    </row>
    <row r="40749">
      <c r="A40749" s="101"/>
      <c r="B40749" s="90"/>
      <c r="C40749" s="90"/>
    </row>
    <row r="40750">
      <c r="A40750" s="101"/>
      <c r="B40750" s="90"/>
      <c r="C40750" s="90"/>
    </row>
    <row r="40751">
      <c r="A40751" s="101"/>
      <c r="B40751" s="90"/>
      <c r="C40751" s="90"/>
    </row>
    <row r="40752">
      <c r="A40752" s="101"/>
      <c r="B40752" s="90"/>
      <c r="C40752" s="90"/>
    </row>
    <row r="40753">
      <c r="A40753" s="101"/>
      <c r="B40753" s="90"/>
      <c r="C40753" s="90"/>
    </row>
    <row r="40754">
      <c r="A40754" s="101"/>
      <c r="B40754" s="90"/>
      <c r="C40754" s="90"/>
    </row>
    <row r="40755">
      <c r="A40755" s="101"/>
      <c r="B40755" s="90"/>
      <c r="C40755" s="90"/>
    </row>
    <row r="40756">
      <c r="A40756" s="101"/>
      <c r="B40756" s="90"/>
      <c r="C40756" s="90"/>
    </row>
    <row r="40757">
      <c r="A40757" s="101"/>
      <c r="B40757" s="90"/>
      <c r="C40757" s="90"/>
    </row>
    <row r="40758">
      <c r="A40758" s="101"/>
      <c r="B40758" s="90"/>
      <c r="C40758" s="90"/>
    </row>
    <row r="40759">
      <c r="A40759" s="101"/>
      <c r="B40759" s="90"/>
      <c r="C40759" s="90"/>
    </row>
    <row r="40760">
      <c r="A40760" s="101"/>
      <c r="B40760" s="90"/>
      <c r="C40760" s="90"/>
    </row>
    <row r="40761">
      <c r="A40761" s="101"/>
      <c r="B40761" s="90"/>
      <c r="C40761" s="90"/>
    </row>
    <row r="40762">
      <c r="A40762" s="101"/>
      <c r="B40762" s="90"/>
      <c r="C40762" s="90"/>
    </row>
    <row r="40763">
      <c r="A40763" s="101"/>
      <c r="B40763" s="90"/>
      <c r="C40763" s="90"/>
    </row>
    <row r="40764">
      <c r="A40764" s="101"/>
      <c r="B40764" s="90"/>
      <c r="C40764" s="90"/>
    </row>
    <row r="40765">
      <c r="A40765" s="101"/>
      <c r="B40765" s="90"/>
      <c r="C40765" s="90"/>
    </row>
    <row r="40766">
      <c r="A40766" s="101"/>
      <c r="B40766" s="90"/>
      <c r="C40766" s="90"/>
    </row>
    <row r="40767">
      <c r="A40767" s="101"/>
      <c r="B40767" s="90"/>
      <c r="C40767" s="90"/>
    </row>
    <row r="40768">
      <c r="A40768" s="101"/>
      <c r="B40768" s="90"/>
      <c r="C40768" s="90"/>
    </row>
    <row r="40769">
      <c r="A40769" s="101"/>
      <c r="B40769" s="90"/>
      <c r="C40769" s="90"/>
    </row>
    <row r="40770">
      <c r="A40770" s="101"/>
      <c r="B40770" s="90"/>
      <c r="C40770" s="90"/>
    </row>
    <row r="40771">
      <c r="A40771" s="101"/>
      <c r="B40771" s="90"/>
      <c r="C40771" s="90"/>
    </row>
    <row r="40772">
      <c r="A40772" s="101"/>
      <c r="B40772" s="90"/>
      <c r="C40772" s="90"/>
    </row>
    <row r="40773">
      <c r="A40773" s="101"/>
      <c r="B40773" s="90"/>
      <c r="C40773" s="90"/>
    </row>
    <row r="40774">
      <c r="A40774" s="101"/>
      <c r="B40774" s="90"/>
      <c r="C40774" s="90"/>
    </row>
    <row r="40775">
      <c r="A40775" s="101"/>
      <c r="B40775" s="90"/>
      <c r="C40775" s="90"/>
    </row>
    <row r="40776">
      <c r="A40776" s="101"/>
      <c r="B40776" s="90"/>
      <c r="C40776" s="90"/>
    </row>
    <row r="40777">
      <c r="A40777" s="101"/>
      <c r="B40777" s="90"/>
      <c r="C40777" s="90"/>
    </row>
    <row r="40778">
      <c r="A40778" s="101"/>
      <c r="B40778" s="90"/>
      <c r="C40778" s="90"/>
    </row>
    <row r="40779">
      <c r="A40779" s="101"/>
      <c r="B40779" s="90"/>
      <c r="C40779" s="90"/>
    </row>
    <row r="40780">
      <c r="A40780" s="101"/>
      <c r="B40780" s="90"/>
      <c r="C40780" s="90"/>
    </row>
    <row r="40781">
      <c r="A40781" s="101"/>
      <c r="B40781" s="90"/>
      <c r="C40781" s="90"/>
    </row>
    <row r="40782">
      <c r="A40782" s="101"/>
      <c r="B40782" s="90"/>
      <c r="C40782" s="90"/>
    </row>
    <row r="40783">
      <c r="A40783" s="101"/>
      <c r="B40783" s="90"/>
      <c r="C40783" s="90"/>
    </row>
    <row r="40784">
      <c r="A40784" s="101"/>
      <c r="B40784" s="90"/>
      <c r="C40784" s="90"/>
    </row>
    <row r="40785">
      <c r="A40785" s="101"/>
      <c r="B40785" s="90"/>
      <c r="C40785" s="90"/>
    </row>
    <row r="40786">
      <c r="A40786" s="101"/>
      <c r="B40786" s="90"/>
      <c r="C40786" s="90"/>
    </row>
    <row r="40787">
      <c r="A40787" s="101"/>
      <c r="B40787" s="90"/>
      <c r="C40787" s="90"/>
    </row>
    <row r="40788">
      <c r="A40788" s="101"/>
      <c r="B40788" s="90"/>
      <c r="C40788" s="90"/>
    </row>
    <row r="40789">
      <c r="A40789" s="101"/>
      <c r="B40789" s="90"/>
      <c r="C40789" s="90"/>
    </row>
    <row r="40790">
      <c r="A40790" s="101"/>
      <c r="B40790" s="90"/>
      <c r="C40790" s="90"/>
    </row>
    <row r="40791">
      <c r="A40791" s="101"/>
      <c r="B40791" s="90"/>
      <c r="C40791" s="90"/>
    </row>
    <row r="40792">
      <c r="A40792" s="101"/>
      <c r="B40792" s="90"/>
      <c r="C40792" s="90"/>
    </row>
    <row r="40793">
      <c r="A40793" s="101"/>
      <c r="B40793" s="90"/>
      <c r="C40793" s="90"/>
    </row>
    <row r="40794">
      <c r="A40794" s="101"/>
      <c r="B40794" s="90"/>
      <c r="C40794" s="90"/>
    </row>
    <row r="40795">
      <c r="A40795" s="101"/>
      <c r="B40795" s="90"/>
      <c r="C40795" s="90"/>
    </row>
    <row r="40796">
      <c r="A40796" s="101"/>
      <c r="B40796" s="90"/>
      <c r="C40796" s="90"/>
    </row>
    <row r="40797">
      <c r="A40797" s="101"/>
      <c r="B40797" s="90"/>
      <c r="C40797" s="90"/>
    </row>
    <row r="40798">
      <c r="A40798" s="101"/>
      <c r="B40798" s="90"/>
      <c r="C40798" s="90"/>
    </row>
    <row r="40799">
      <c r="A40799" s="101"/>
      <c r="B40799" s="90"/>
      <c r="C40799" s="90"/>
    </row>
    <row r="40800">
      <c r="A40800" s="101"/>
      <c r="B40800" s="90"/>
      <c r="C40800" s="90"/>
    </row>
    <row r="40801">
      <c r="A40801" s="101"/>
      <c r="B40801" s="90"/>
      <c r="C40801" s="90"/>
    </row>
    <row r="40802">
      <c r="A40802" s="101"/>
      <c r="B40802" s="90"/>
      <c r="C40802" s="90"/>
    </row>
    <row r="40803">
      <c r="A40803" s="101"/>
      <c r="B40803" s="90"/>
      <c r="C40803" s="90"/>
    </row>
    <row r="40804">
      <c r="A40804" s="101"/>
      <c r="B40804" s="90"/>
      <c r="C40804" s="90"/>
    </row>
    <row r="40805">
      <c r="A40805" s="101"/>
      <c r="B40805" s="90"/>
      <c r="C40805" s="90"/>
    </row>
    <row r="40806">
      <c r="A40806" s="101"/>
      <c r="B40806" s="90"/>
      <c r="C40806" s="90"/>
    </row>
    <row r="40807">
      <c r="A40807" s="101"/>
      <c r="B40807" s="90"/>
      <c r="C40807" s="90"/>
    </row>
    <row r="40808">
      <c r="A40808" s="101"/>
      <c r="B40808" s="90"/>
      <c r="C40808" s="90"/>
    </row>
    <row r="40809">
      <c r="A40809" s="101"/>
      <c r="B40809" s="90"/>
      <c r="C40809" s="90"/>
    </row>
    <row r="40810">
      <c r="A40810" s="101"/>
      <c r="B40810" s="90"/>
      <c r="C40810" s="90"/>
    </row>
    <row r="40811">
      <c r="A40811" s="101"/>
      <c r="B40811" s="90"/>
      <c r="C40811" s="90"/>
    </row>
    <row r="40812">
      <c r="A40812" s="101"/>
      <c r="B40812" s="90"/>
      <c r="C40812" s="90"/>
    </row>
    <row r="40813">
      <c r="A40813" s="101"/>
      <c r="B40813" s="90"/>
      <c r="C40813" s="90"/>
    </row>
    <row r="40814">
      <c r="A40814" s="101"/>
      <c r="B40814" s="90"/>
      <c r="C40814" s="90"/>
    </row>
    <row r="40815">
      <c r="A40815" s="101"/>
      <c r="B40815" s="90"/>
      <c r="C40815" s="90"/>
    </row>
    <row r="40816">
      <c r="A40816" s="101"/>
      <c r="B40816" s="90"/>
      <c r="C40816" s="90"/>
    </row>
    <row r="40817">
      <c r="A40817" s="101"/>
      <c r="B40817" s="90"/>
      <c r="C40817" s="90"/>
    </row>
    <row r="40818">
      <c r="A40818" s="101"/>
      <c r="B40818" s="90"/>
      <c r="C40818" s="90"/>
    </row>
    <row r="40819">
      <c r="A40819" s="101"/>
      <c r="B40819" s="90"/>
      <c r="C40819" s="90"/>
    </row>
    <row r="40820">
      <c r="A40820" s="101"/>
      <c r="B40820" s="90"/>
      <c r="C40820" s="90"/>
    </row>
    <row r="40821">
      <c r="A40821" s="101"/>
      <c r="B40821" s="90"/>
      <c r="C40821" s="90"/>
    </row>
    <row r="40822">
      <c r="A40822" s="101"/>
      <c r="B40822" s="90"/>
      <c r="C40822" s="90"/>
    </row>
    <row r="40823">
      <c r="A40823" s="101"/>
      <c r="B40823" s="90"/>
      <c r="C40823" s="90"/>
    </row>
    <row r="40824">
      <c r="A40824" s="101"/>
      <c r="B40824" s="90"/>
      <c r="C40824" s="90"/>
    </row>
    <row r="40825">
      <c r="A40825" s="101"/>
      <c r="B40825" s="90"/>
      <c r="C40825" s="90"/>
    </row>
    <row r="40826">
      <c r="A40826" s="101"/>
      <c r="B40826" s="90"/>
      <c r="C40826" s="90"/>
    </row>
    <row r="40827">
      <c r="A40827" s="101"/>
      <c r="B40827" s="90"/>
      <c r="C40827" s="90"/>
    </row>
    <row r="40828">
      <c r="A40828" s="101"/>
      <c r="B40828" s="90"/>
      <c r="C40828" s="90"/>
    </row>
    <row r="40829">
      <c r="A40829" s="101"/>
      <c r="B40829" s="90"/>
      <c r="C40829" s="90"/>
    </row>
    <row r="40830">
      <c r="A40830" s="101"/>
      <c r="B40830" s="90"/>
      <c r="C40830" s="90"/>
    </row>
    <row r="40831">
      <c r="A40831" s="101"/>
      <c r="B40831" s="90"/>
      <c r="C40831" s="90"/>
    </row>
    <row r="40832">
      <c r="A40832" s="101"/>
      <c r="B40832" s="90"/>
      <c r="C40832" s="90"/>
    </row>
    <row r="40833">
      <c r="A40833" s="101"/>
      <c r="B40833" s="90"/>
      <c r="C40833" s="90"/>
    </row>
    <row r="40834">
      <c r="A40834" s="101"/>
      <c r="B40834" s="90"/>
      <c r="C40834" s="90"/>
    </row>
    <row r="40835">
      <c r="A40835" s="101"/>
      <c r="B40835" s="90"/>
      <c r="C40835" s="90"/>
    </row>
    <row r="40836">
      <c r="A40836" s="101"/>
      <c r="B40836" s="90"/>
      <c r="C40836" s="90"/>
    </row>
    <row r="40837">
      <c r="A40837" s="101"/>
      <c r="B40837" s="90"/>
      <c r="C40837" s="90"/>
    </row>
    <row r="40838">
      <c r="A40838" s="101"/>
      <c r="B40838" s="90"/>
      <c r="C40838" s="90"/>
    </row>
    <row r="40839">
      <c r="A40839" s="101"/>
      <c r="B40839" s="90"/>
      <c r="C40839" s="90"/>
    </row>
    <row r="40840">
      <c r="A40840" s="101"/>
      <c r="B40840" s="90"/>
      <c r="C40840" s="90"/>
    </row>
    <row r="40841">
      <c r="A40841" s="101"/>
      <c r="B40841" s="90"/>
      <c r="C40841" s="90"/>
    </row>
    <row r="40842">
      <c r="A40842" s="101"/>
      <c r="B40842" s="90"/>
      <c r="C40842" s="90"/>
    </row>
    <row r="40843">
      <c r="A40843" s="101"/>
      <c r="B40843" s="90"/>
      <c r="C40843" s="90"/>
    </row>
    <row r="40844">
      <c r="A40844" s="101"/>
      <c r="B40844" s="90"/>
      <c r="C40844" s="90"/>
    </row>
    <row r="40845">
      <c r="A40845" s="101"/>
      <c r="B40845" s="90"/>
      <c r="C40845" s="90"/>
    </row>
    <row r="40846">
      <c r="A40846" s="101"/>
      <c r="B40846" s="90"/>
      <c r="C40846" s="90"/>
    </row>
    <row r="40847">
      <c r="A40847" s="101"/>
      <c r="B40847" s="90"/>
      <c r="C40847" s="90"/>
    </row>
    <row r="40848">
      <c r="A40848" s="101"/>
      <c r="B40848" s="90"/>
      <c r="C40848" s="90"/>
    </row>
    <row r="40849">
      <c r="A40849" s="101"/>
      <c r="B40849" s="90"/>
      <c r="C40849" s="90"/>
    </row>
    <row r="40850">
      <c r="A40850" s="101"/>
      <c r="B40850" s="90"/>
      <c r="C40850" s="90"/>
    </row>
    <row r="40851">
      <c r="A40851" s="101"/>
      <c r="B40851" s="90"/>
      <c r="C40851" s="90"/>
    </row>
    <row r="40852">
      <c r="A40852" s="101"/>
      <c r="B40852" s="90"/>
      <c r="C40852" s="90"/>
    </row>
    <row r="40853">
      <c r="A40853" s="101"/>
      <c r="B40853" s="90"/>
      <c r="C40853" s="90"/>
    </row>
    <row r="40854">
      <c r="A40854" s="101"/>
      <c r="B40854" s="90"/>
      <c r="C40854" s="90"/>
    </row>
    <row r="40855">
      <c r="A40855" s="101"/>
      <c r="B40855" s="90"/>
      <c r="C40855" s="90"/>
    </row>
    <row r="40856">
      <c r="A40856" s="101"/>
      <c r="B40856" s="90"/>
      <c r="C40856" s="90"/>
    </row>
    <row r="40857">
      <c r="A40857" s="101"/>
      <c r="B40857" s="90"/>
      <c r="C40857" s="90"/>
    </row>
    <row r="40858">
      <c r="A40858" s="101"/>
      <c r="B40858" s="90"/>
      <c r="C40858" s="90"/>
    </row>
    <row r="40859">
      <c r="A40859" s="101"/>
      <c r="B40859" s="90"/>
      <c r="C40859" s="90"/>
    </row>
    <row r="40860">
      <c r="A40860" s="101"/>
      <c r="B40860" s="90"/>
      <c r="C40860" s="90"/>
    </row>
    <row r="40861">
      <c r="A40861" s="101"/>
      <c r="B40861" s="90"/>
      <c r="C40861" s="90"/>
    </row>
    <row r="40862">
      <c r="A40862" s="101"/>
      <c r="B40862" s="90"/>
      <c r="C40862" s="90"/>
    </row>
    <row r="40863">
      <c r="A40863" s="101"/>
      <c r="B40863" s="90"/>
      <c r="C40863" s="90"/>
    </row>
    <row r="40864">
      <c r="A40864" s="101"/>
      <c r="B40864" s="90"/>
      <c r="C40864" s="90"/>
    </row>
    <row r="40865">
      <c r="A40865" s="101"/>
      <c r="B40865" s="90"/>
      <c r="C40865" s="90"/>
    </row>
    <row r="40866">
      <c r="A40866" s="101"/>
      <c r="B40866" s="90"/>
      <c r="C40866" s="90"/>
    </row>
    <row r="40867">
      <c r="A40867" s="101"/>
      <c r="B40867" s="90"/>
      <c r="C40867" s="90"/>
    </row>
    <row r="40868">
      <c r="A40868" s="101"/>
      <c r="B40868" s="90"/>
      <c r="C40868" s="90"/>
    </row>
    <row r="40869">
      <c r="A40869" s="101"/>
      <c r="B40869" s="90"/>
      <c r="C40869" s="90"/>
    </row>
    <row r="40870">
      <c r="A40870" s="101"/>
      <c r="B40870" s="90"/>
      <c r="C40870" s="90"/>
    </row>
    <row r="40871">
      <c r="A40871" s="101"/>
      <c r="B40871" s="90"/>
      <c r="C40871" s="90"/>
    </row>
    <row r="40872">
      <c r="A40872" s="101"/>
      <c r="B40872" s="90"/>
      <c r="C40872" s="90"/>
    </row>
    <row r="40873">
      <c r="A40873" s="101"/>
      <c r="B40873" s="90"/>
      <c r="C40873" s="90"/>
    </row>
    <row r="40874">
      <c r="A40874" s="101"/>
      <c r="B40874" s="90"/>
      <c r="C40874" s="90"/>
    </row>
    <row r="40875">
      <c r="A40875" s="101"/>
      <c r="B40875" s="90"/>
      <c r="C40875" s="90"/>
    </row>
    <row r="40876">
      <c r="A40876" s="101"/>
      <c r="B40876" s="90"/>
      <c r="C40876" s="90"/>
    </row>
    <row r="40877">
      <c r="A40877" s="101"/>
      <c r="B40877" s="90"/>
      <c r="C40877" s="90"/>
    </row>
    <row r="40878">
      <c r="A40878" s="101"/>
      <c r="B40878" s="90"/>
      <c r="C40878" s="90"/>
    </row>
    <row r="40879">
      <c r="A40879" s="101"/>
      <c r="B40879" s="90"/>
      <c r="C40879" s="90"/>
    </row>
    <row r="40880">
      <c r="A40880" s="101"/>
      <c r="B40880" s="90"/>
      <c r="C40880" s="90"/>
    </row>
    <row r="40881">
      <c r="A40881" s="101"/>
      <c r="B40881" s="90"/>
      <c r="C40881" s="90"/>
    </row>
    <row r="40882">
      <c r="A40882" s="101"/>
      <c r="B40882" s="90"/>
      <c r="C40882" s="90"/>
    </row>
    <row r="40883">
      <c r="A40883" s="101"/>
      <c r="B40883" s="90"/>
      <c r="C40883" s="90"/>
    </row>
    <row r="40884">
      <c r="A40884" s="101"/>
      <c r="B40884" s="90"/>
      <c r="C40884" s="90"/>
    </row>
    <row r="40885">
      <c r="A40885" s="101"/>
      <c r="B40885" s="90"/>
      <c r="C40885" s="90"/>
    </row>
    <row r="40886">
      <c r="A40886" s="101"/>
      <c r="B40886" s="90"/>
      <c r="C40886" s="90"/>
    </row>
    <row r="40887">
      <c r="A40887" s="101"/>
      <c r="B40887" s="90"/>
      <c r="C40887" s="90"/>
    </row>
    <row r="40888">
      <c r="A40888" s="101"/>
      <c r="B40888" s="90"/>
      <c r="C40888" s="90"/>
    </row>
    <row r="40889">
      <c r="A40889" s="101"/>
      <c r="B40889" s="90"/>
      <c r="C40889" s="90"/>
    </row>
    <row r="40890">
      <c r="A40890" s="101"/>
      <c r="B40890" s="90"/>
      <c r="C40890" s="90"/>
    </row>
    <row r="40891">
      <c r="A40891" s="101"/>
      <c r="B40891" s="90"/>
      <c r="C40891" s="90"/>
    </row>
    <row r="40892">
      <c r="A40892" s="101"/>
      <c r="B40892" s="90"/>
      <c r="C40892" s="90"/>
    </row>
    <row r="40893">
      <c r="A40893" s="101"/>
      <c r="B40893" s="90"/>
      <c r="C40893" s="90"/>
    </row>
    <row r="40894">
      <c r="A40894" s="101"/>
      <c r="B40894" s="90"/>
      <c r="C40894" s="90"/>
    </row>
    <row r="40895">
      <c r="A40895" s="101"/>
      <c r="B40895" s="90"/>
      <c r="C40895" s="90"/>
    </row>
    <row r="40896">
      <c r="A40896" s="101"/>
      <c r="B40896" s="90"/>
      <c r="C40896" s="90"/>
    </row>
    <row r="40897">
      <c r="A40897" s="101"/>
      <c r="B40897" s="90"/>
      <c r="C40897" s="90"/>
    </row>
    <row r="40898">
      <c r="A40898" s="101"/>
      <c r="B40898" s="90"/>
      <c r="C40898" s="90"/>
    </row>
    <row r="40899">
      <c r="A40899" s="101"/>
      <c r="B40899" s="90"/>
      <c r="C40899" s="90"/>
    </row>
    <row r="40900">
      <c r="A40900" s="101"/>
      <c r="B40900" s="90"/>
      <c r="C40900" s="90"/>
    </row>
    <row r="40901">
      <c r="A40901" s="101"/>
      <c r="B40901" s="90"/>
      <c r="C40901" s="90"/>
    </row>
    <row r="40902">
      <c r="A40902" s="101"/>
      <c r="B40902" s="90"/>
      <c r="C40902" s="90"/>
    </row>
    <row r="40903">
      <c r="A40903" s="101"/>
      <c r="B40903" s="90"/>
      <c r="C40903" s="90"/>
    </row>
    <row r="40904">
      <c r="A40904" s="101"/>
      <c r="B40904" s="90"/>
      <c r="C40904" s="90"/>
    </row>
    <row r="40905">
      <c r="A40905" s="101"/>
      <c r="B40905" s="90"/>
      <c r="C40905" s="90"/>
    </row>
    <row r="40906">
      <c r="A40906" s="101"/>
      <c r="B40906" s="90"/>
      <c r="C40906" s="90"/>
    </row>
    <row r="40907">
      <c r="A40907" s="101"/>
      <c r="B40907" s="90"/>
      <c r="C40907" s="90"/>
    </row>
    <row r="40908">
      <c r="A40908" s="101"/>
      <c r="B40908" s="90"/>
      <c r="C40908" s="90"/>
    </row>
    <row r="40909">
      <c r="A40909" s="101"/>
      <c r="B40909" s="90"/>
      <c r="C40909" s="90"/>
    </row>
    <row r="40910">
      <c r="A40910" s="101"/>
      <c r="B40910" s="90"/>
      <c r="C40910" s="90"/>
    </row>
    <row r="40911">
      <c r="A40911" s="101"/>
      <c r="B40911" s="90"/>
      <c r="C40911" s="90"/>
    </row>
    <row r="40912">
      <c r="A40912" s="101"/>
      <c r="B40912" s="90"/>
      <c r="C40912" s="90"/>
    </row>
    <row r="40913">
      <c r="A40913" s="101"/>
      <c r="B40913" s="90"/>
      <c r="C40913" s="90"/>
    </row>
    <row r="40914">
      <c r="A40914" s="101"/>
      <c r="B40914" s="90"/>
      <c r="C40914" s="90"/>
    </row>
    <row r="40915">
      <c r="A40915" s="101"/>
      <c r="B40915" s="90"/>
      <c r="C40915" s="90"/>
    </row>
    <row r="40916">
      <c r="A40916" s="101"/>
      <c r="B40916" s="90"/>
      <c r="C40916" s="90"/>
    </row>
    <row r="40917">
      <c r="A40917" s="101"/>
      <c r="B40917" s="90"/>
      <c r="C40917" s="90"/>
    </row>
    <row r="40918">
      <c r="A40918" s="101"/>
      <c r="B40918" s="90"/>
      <c r="C40918" s="90"/>
    </row>
    <row r="40919">
      <c r="A40919" s="101"/>
      <c r="B40919" s="90"/>
      <c r="C40919" s="90"/>
    </row>
    <row r="40920">
      <c r="A40920" s="101"/>
      <c r="B40920" s="90"/>
      <c r="C40920" s="90"/>
    </row>
    <row r="40921">
      <c r="A40921" s="101"/>
      <c r="B40921" s="90"/>
      <c r="C40921" s="90"/>
    </row>
    <row r="40922">
      <c r="A40922" s="101"/>
      <c r="B40922" s="90"/>
      <c r="C40922" s="90"/>
    </row>
    <row r="40923">
      <c r="A40923" s="101"/>
      <c r="B40923" s="90"/>
      <c r="C40923" s="90"/>
    </row>
    <row r="40924">
      <c r="A40924" s="101"/>
      <c r="B40924" s="90"/>
      <c r="C40924" s="90"/>
    </row>
    <row r="40925">
      <c r="A40925" s="101"/>
      <c r="B40925" s="90"/>
      <c r="C40925" s="90"/>
    </row>
    <row r="40926">
      <c r="A40926" s="101"/>
      <c r="B40926" s="90"/>
      <c r="C40926" s="90"/>
    </row>
    <row r="40927">
      <c r="A40927" s="101"/>
      <c r="B40927" s="90"/>
      <c r="C40927" s="90"/>
    </row>
    <row r="40928">
      <c r="A40928" s="101"/>
      <c r="B40928" s="90"/>
      <c r="C40928" s="90"/>
    </row>
    <row r="40929">
      <c r="A40929" s="101"/>
      <c r="B40929" s="90"/>
      <c r="C40929" s="90"/>
    </row>
    <row r="40930">
      <c r="A40930" s="101"/>
      <c r="B40930" s="90"/>
      <c r="C40930" s="90"/>
    </row>
    <row r="40931">
      <c r="A40931" s="101"/>
      <c r="B40931" s="90"/>
      <c r="C40931" s="90"/>
    </row>
    <row r="40932">
      <c r="A40932" s="101"/>
      <c r="B40932" s="90"/>
      <c r="C40932" s="90"/>
    </row>
    <row r="40933">
      <c r="A40933" s="101"/>
      <c r="B40933" s="90"/>
      <c r="C40933" s="90"/>
    </row>
    <row r="40934">
      <c r="A40934" s="101"/>
      <c r="B40934" s="90"/>
      <c r="C40934" s="90"/>
    </row>
    <row r="40935">
      <c r="A40935" s="101"/>
      <c r="B40935" s="90"/>
      <c r="C40935" s="90"/>
    </row>
    <row r="40936">
      <c r="A40936" s="101"/>
      <c r="B40936" s="90"/>
      <c r="C40936" s="90"/>
    </row>
    <row r="40937">
      <c r="A40937" s="101"/>
      <c r="B40937" s="90"/>
      <c r="C40937" s="90"/>
    </row>
    <row r="40938">
      <c r="A40938" s="101"/>
      <c r="B40938" s="90"/>
      <c r="C40938" s="90"/>
    </row>
    <row r="40939">
      <c r="A40939" s="101"/>
      <c r="B40939" s="90"/>
      <c r="C40939" s="90"/>
    </row>
    <row r="40940">
      <c r="A40940" s="101"/>
      <c r="B40940" s="90"/>
      <c r="C40940" s="90"/>
    </row>
    <row r="40941">
      <c r="A40941" s="101"/>
      <c r="B40941" s="90"/>
      <c r="C40941" s="90"/>
    </row>
    <row r="40942">
      <c r="A40942" s="101"/>
      <c r="B40942" s="90"/>
      <c r="C40942" s="90"/>
    </row>
    <row r="40943">
      <c r="A40943" s="101"/>
      <c r="B40943" s="90"/>
      <c r="C40943" s="90"/>
    </row>
    <row r="40944">
      <c r="A40944" s="101"/>
      <c r="B40944" s="90"/>
      <c r="C40944" s="90"/>
    </row>
    <row r="40945">
      <c r="A40945" s="101"/>
      <c r="B40945" s="90"/>
      <c r="C40945" s="90"/>
    </row>
    <row r="40946">
      <c r="A40946" s="101"/>
      <c r="B40946" s="90"/>
      <c r="C40946" s="90"/>
    </row>
    <row r="40947">
      <c r="A40947" s="101"/>
      <c r="B40947" s="90"/>
      <c r="C40947" s="90"/>
    </row>
    <row r="40948">
      <c r="A40948" s="101"/>
      <c r="B40948" s="90"/>
      <c r="C40948" s="90"/>
    </row>
    <row r="40949">
      <c r="A40949" s="101"/>
      <c r="B40949" s="90"/>
      <c r="C40949" s="90"/>
    </row>
    <row r="40950">
      <c r="A40950" s="101"/>
      <c r="B40950" s="90"/>
      <c r="C40950" s="90"/>
    </row>
    <row r="40951">
      <c r="A40951" s="101"/>
      <c r="B40951" s="90"/>
      <c r="C40951" s="90"/>
    </row>
    <row r="40952">
      <c r="A40952" s="101"/>
      <c r="B40952" s="90"/>
      <c r="C40952" s="90"/>
    </row>
    <row r="40953">
      <c r="A40953" s="101"/>
      <c r="B40953" s="90"/>
      <c r="C40953" s="90"/>
    </row>
    <row r="40954">
      <c r="A40954" s="101"/>
      <c r="B40954" s="90"/>
      <c r="C40954" s="90"/>
    </row>
    <row r="40955">
      <c r="A40955" s="101"/>
      <c r="B40955" s="90"/>
      <c r="C40955" s="90"/>
    </row>
    <row r="40956">
      <c r="A40956" s="101"/>
      <c r="B40956" s="90"/>
      <c r="C40956" s="90"/>
    </row>
    <row r="40957">
      <c r="A40957" s="101"/>
      <c r="B40957" s="90"/>
      <c r="C40957" s="90"/>
    </row>
    <row r="40958">
      <c r="A40958" s="101"/>
      <c r="B40958" s="90"/>
      <c r="C40958" s="90"/>
    </row>
    <row r="40959">
      <c r="A40959" s="101"/>
      <c r="B40959" s="90"/>
      <c r="C40959" s="90"/>
    </row>
    <row r="40960">
      <c r="A40960" s="101"/>
      <c r="B40960" s="90"/>
      <c r="C40960" s="90"/>
    </row>
    <row r="40961">
      <c r="A40961" s="101"/>
      <c r="B40961" s="90"/>
      <c r="C40961" s="90"/>
    </row>
    <row r="40962">
      <c r="A40962" s="101"/>
      <c r="B40962" s="90"/>
      <c r="C40962" s="90"/>
    </row>
    <row r="40963">
      <c r="A40963" s="101"/>
      <c r="B40963" s="90"/>
      <c r="C40963" s="90"/>
    </row>
    <row r="40964">
      <c r="A40964" s="101"/>
      <c r="B40964" s="90"/>
      <c r="C40964" s="90"/>
    </row>
    <row r="40965">
      <c r="A40965" s="101"/>
      <c r="B40965" s="90"/>
      <c r="C40965" s="90"/>
    </row>
    <row r="40966">
      <c r="A40966" s="101"/>
      <c r="B40966" s="90"/>
      <c r="C40966" s="90"/>
    </row>
    <row r="40967">
      <c r="A40967" s="101"/>
      <c r="B40967" s="90"/>
      <c r="C40967" s="90"/>
    </row>
    <row r="40968">
      <c r="A40968" s="101"/>
      <c r="B40968" s="90"/>
      <c r="C40968" s="90"/>
    </row>
    <row r="40969">
      <c r="A40969" s="101"/>
      <c r="B40969" s="90"/>
      <c r="C40969" s="90"/>
    </row>
    <row r="40970">
      <c r="A40970" s="101"/>
      <c r="B40970" s="90"/>
      <c r="C40970" s="90"/>
    </row>
    <row r="40971">
      <c r="A40971" s="101"/>
      <c r="B40971" s="90"/>
      <c r="C40971" s="90"/>
    </row>
    <row r="40972">
      <c r="A40972" s="101"/>
      <c r="B40972" s="90"/>
      <c r="C40972" s="90"/>
    </row>
    <row r="40973">
      <c r="A40973" s="101"/>
      <c r="B40973" s="90"/>
      <c r="C40973" s="90"/>
    </row>
    <row r="40974">
      <c r="A40974" s="101"/>
      <c r="B40974" s="90"/>
      <c r="C40974" s="90"/>
    </row>
    <row r="40975">
      <c r="A40975" s="101"/>
      <c r="B40975" s="90"/>
      <c r="C40975" s="90"/>
    </row>
    <row r="40976">
      <c r="A40976" s="101"/>
      <c r="B40976" s="90"/>
      <c r="C40976" s="90"/>
    </row>
    <row r="40977">
      <c r="A40977" s="101"/>
      <c r="B40977" s="90"/>
      <c r="C40977" s="90"/>
    </row>
    <row r="40978">
      <c r="A40978" s="101"/>
      <c r="B40978" s="90"/>
      <c r="C40978" s="90"/>
    </row>
    <row r="40979">
      <c r="A40979" s="101"/>
      <c r="B40979" s="90"/>
      <c r="C40979" s="90"/>
    </row>
    <row r="40980">
      <c r="A40980" s="101"/>
      <c r="B40980" s="90"/>
      <c r="C40980" s="90"/>
    </row>
    <row r="40981">
      <c r="A40981" s="101"/>
      <c r="B40981" s="90"/>
      <c r="C40981" s="90"/>
    </row>
    <row r="40982">
      <c r="A40982" s="101"/>
      <c r="B40982" s="90"/>
      <c r="C40982" s="90"/>
    </row>
    <row r="40983">
      <c r="A40983" s="101"/>
      <c r="B40983" s="90"/>
      <c r="C40983" s="90"/>
    </row>
    <row r="40984">
      <c r="A40984" s="101"/>
      <c r="B40984" s="90"/>
      <c r="C40984" s="90"/>
    </row>
    <row r="40985">
      <c r="A40985" s="101"/>
      <c r="B40985" s="90"/>
      <c r="C40985" s="90"/>
    </row>
    <row r="40986">
      <c r="A40986" s="101"/>
      <c r="B40986" s="90"/>
      <c r="C40986" s="90"/>
    </row>
    <row r="40987">
      <c r="A40987" s="101"/>
      <c r="B40987" s="90"/>
      <c r="C40987" s="90"/>
    </row>
    <row r="40988">
      <c r="A40988" s="101"/>
      <c r="B40988" s="90"/>
      <c r="C40988" s="90"/>
    </row>
    <row r="40989">
      <c r="A40989" s="101"/>
      <c r="B40989" s="90"/>
      <c r="C40989" s="90"/>
    </row>
    <row r="40990">
      <c r="A40990" s="101"/>
      <c r="B40990" s="90"/>
      <c r="C40990" s="90"/>
    </row>
    <row r="40991">
      <c r="A40991" s="101"/>
      <c r="B40991" s="90"/>
      <c r="C40991" s="90"/>
    </row>
    <row r="40992">
      <c r="A40992" s="101"/>
      <c r="B40992" s="90"/>
      <c r="C40992" s="90"/>
    </row>
    <row r="40993">
      <c r="A40993" s="101"/>
      <c r="B40993" s="90"/>
      <c r="C40993" s="90"/>
    </row>
    <row r="40994">
      <c r="A40994" s="101"/>
      <c r="B40994" s="90"/>
      <c r="C40994" s="90"/>
    </row>
    <row r="40995">
      <c r="A40995" s="101"/>
      <c r="B40995" s="90"/>
      <c r="C40995" s="90"/>
    </row>
    <row r="40996">
      <c r="A40996" s="101"/>
      <c r="B40996" s="90"/>
      <c r="C40996" s="90"/>
    </row>
    <row r="40997">
      <c r="A40997" s="101"/>
      <c r="B40997" s="90"/>
      <c r="C40997" s="90"/>
    </row>
    <row r="40998">
      <c r="A40998" s="101"/>
      <c r="B40998" s="90"/>
      <c r="C40998" s="90"/>
    </row>
    <row r="40999">
      <c r="A40999" s="101"/>
      <c r="B40999" s="90"/>
      <c r="C40999" s="90"/>
    </row>
    <row r="41000">
      <c r="A41000" s="101"/>
      <c r="B41000" s="90"/>
      <c r="C41000" s="90"/>
    </row>
    <row r="41001">
      <c r="A41001" s="101"/>
      <c r="B41001" s="90"/>
      <c r="C41001" s="90"/>
    </row>
    <row r="41002">
      <c r="A41002" s="101"/>
      <c r="B41002" s="90"/>
      <c r="C41002" s="90"/>
    </row>
    <row r="41003">
      <c r="A41003" s="101"/>
      <c r="B41003" s="90"/>
      <c r="C41003" s="90"/>
    </row>
    <row r="41004">
      <c r="A41004" s="101"/>
      <c r="B41004" s="90"/>
      <c r="C41004" s="90"/>
    </row>
    <row r="41005">
      <c r="A41005" s="101"/>
      <c r="B41005" s="90"/>
      <c r="C41005" s="90"/>
    </row>
    <row r="41006">
      <c r="A41006" s="101"/>
      <c r="B41006" s="90"/>
      <c r="C41006" s="90"/>
    </row>
    <row r="41007">
      <c r="A41007" s="101"/>
      <c r="B41007" s="90"/>
      <c r="C41007" s="90"/>
    </row>
    <row r="41008">
      <c r="A41008" s="101"/>
      <c r="B41008" s="90"/>
      <c r="C41008" s="90"/>
    </row>
    <row r="41009">
      <c r="A41009" s="101"/>
      <c r="B41009" s="90"/>
      <c r="C41009" s="90"/>
    </row>
    <row r="41010">
      <c r="A41010" s="101"/>
      <c r="B41010" s="90"/>
      <c r="C41010" s="90"/>
    </row>
    <row r="41011">
      <c r="A41011" s="101"/>
      <c r="B41011" s="90"/>
      <c r="C41011" s="90"/>
    </row>
    <row r="41012">
      <c r="A41012" s="101"/>
      <c r="B41012" s="90"/>
      <c r="C41012" s="90"/>
    </row>
    <row r="41013">
      <c r="A41013" s="101"/>
      <c r="B41013" s="90"/>
      <c r="C41013" s="90"/>
    </row>
    <row r="41014">
      <c r="A41014" s="101"/>
      <c r="B41014" s="90"/>
      <c r="C41014" s="90"/>
    </row>
    <row r="41015">
      <c r="A41015" s="101"/>
      <c r="B41015" s="90"/>
      <c r="C41015" s="90"/>
    </row>
    <row r="41016">
      <c r="A41016" s="101"/>
      <c r="B41016" s="90"/>
      <c r="C41016" s="90"/>
    </row>
    <row r="41017">
      <c r="A41017" s="101"/>
      <c r="B41017" s="90"/>
      <c r="C41017" s="90"/>
    </row>
    <row r="41018">
      <c r="A41018" s="101"/>
      <c r="B41018" s="90"/>
      <c r="C41018" s="90"/>
    </row>
    <row r="41019">
      <c r="A41019" s="101"/>
      <c r="B41019" s="90"/>
      <c r="C41019" s="90"/>
    </row>
    <row r="41020">
      <c r="A41020" s="101"/>
      <c r="B41020" s="90"/>
      <c r="C41020" s="90"/>
    </row>
    <row r="41021">
      <c r="A41021" s="101"/>
      <c r="B41021" s="90"/>
      <c r="C41021" s="90"/>
    </row>
    <row r="41022">
      <c r="A41022" s="101"/>
      <c r="B41022" s="90"/>
      <c r="C41022" s="90"/>
    </row>
    <row r="41023">
      <c r="A41023" s="101"/>
      <c r="B41023" s="90"/>
      <c r="C41023" s="90"/>
    </row>
    <row r="41024">
      <c r="A41024" s="101"/>
      <c r="B41024" s="90"/>
      <c r="C41024" s="90"/>
    </row>
    <row r="41025">
      <c r="A41025" s="101"/>
      <c r="B41025" s="90"/>
      <c r="C41025" s="90"/>
    </row>
    <row r="41026">
      <c r="A41026" s="101"/>
      <c r="B41026" s="90"/>
      <c r="C41026" s="90"/>
    </row>
    <row r="41027">
      <c r="A41027" s="101"/>
      <c r="B41027" s="90"/>
      <c r="C41027" s="90"/>
    </row>
    <row r="41028">
      <c r="A41028" s="101"/>
      <c r="B41028" s="90"/>
      <c r="C41028" s="90"/>
    </row>
    <row r="41029">
      <c r="A41029" s="101"/>
      <c r="B41029" s="90"/>
      <c r="C41029" s="90"/>
    </row>
    <row r="41030">
      <c r="A41030" s="101"/>
      <c r="B41030" s="90"/>
      <c r="C41030" s="90"/>
    </row>
    <row r="41031">
      <c r="A41031" s="101"/>
      <c r="B41031" s="90"/>
      <c r="C41031" s="90"/>
    </row>
    <row r="41032">
      <c r="A41032" s="101"/>
      <c r="B41032" s="90"/>
      <c r="C41032" s="90"/>
    </row>
    <row r="41033">
      <c r="A41033" s="101"/>
      <c r="B41033" s="90"/>
      <c r="C41033" s="90"/>
    </row>
    <row r="41034">
      <c r="A41034" s="101"/>
      <c r="B41034" s="90"/>
      <c r="C41034" s="90"/>
    </row>
    <row r="41035">
      <c r="A41035" s="101"/>
      <c r="B41035" s="90"/>
      <c r="C41035" s="90"/>
    </row>
    <row r="41036">
      <c r="A41036" s="101"/>
      <c r="B41036" s="90"/>
      <c r="C41036" s="90"/>
    </row>
    <row r="41037">
      <c r="A41037" s="101"/>
      <c r="B41037" s="90"/>
      <c r="C41037" s="90"/>
    </row>
    <row r="41038">
      <c r="A41038" s="101"/>
      <c r="B41038" s="90"/>
      <c r="C41038" s="90"/>
    </row>
    <row r="41039">
      <c r="A41039" s="101"/>
      <c r="B41039" s="90"/>
      <c r="C41039" s="90"/>
    </row>
    <row r="41040">
      <c r="A41040" s="101"/>
      <c r="B41040" s="90"/>
      <c r="C41040" s="90"/>
    </row>
    <row r="41041">
      <c r="A41041" s="101"/>
      <c r="B41041" s="90"/>
      <c r="C41041" s="90"/>
    </row>
    <row r="41042">
      <c r="A41042" s="101"/>
      <c r="B41042" s="90"/>
      <c r="C41042" s="90"/>
    </row>
    <row r="41043">
      <c r="A41043" s="101"/>
      <c r="B41043" s="90"/>
      <c r="C41043" s="90"/>
    </row>
    <row r="41044">
      <c r="A41044" s="101"/>
      <c r="B41044" s="90"/>
      <c r="C41044" s="90"/>
    </row>
    <row r="41045">
      <c r="A41045" s="101"/>
      <c r="B41045" s="90"/>
      <c r="C41045" s="90"/>
    </row>
    <row r="41046">
      <c r="A41046" s="101"/>
      <c r="B41046" s="90"/>
      <c r="C41046" s="90"/>
    </row>
    <row r="41047">
      <c r="A41047" s="101"/>
      <c r="B41047" s="90"/>
      <c r="C41047" s="90"/>
    </row>
    <row r="41048">
      <c r="A41048" s="101"/>
      <c r="B41048" s="90"/>
      <c r="C41048" s="90"/>
    </row>
    <row r="41049">
      <c r="A41049" s="101"/>
      <c r="B41049" s="90"/>
      <c r="C41049" s="90"/>
    </row>
    <row r="41050">
      <c r="A41050" s="101"/>
      <c r="B41050" s="90"/>
      <c r="C41050" s="90"/>
    </row>
    <row r="41051">
      <c r="A41051" s="101"/>
      <c r="B41051" s="90"/>
      <c r="C41051" s="90"/>
    </row>
    <row r="41052">
      <c r="A41052" s="101"/>
      <c r="B41052" s="90"/>
      <c r="C41052" s="90"/>
    </row>
    <row r="41053">
      <c r="A41053" s="101"/>
      <c r="B41053" s="90"/>
      <c r="C41053" s="90"/>
    </row>
    <row r="41054">
      <c r="A41054" s="101"/>
      <c r="B41054" s="90"/>
      <c r="C41054" s="90"/>
    </row>
    <row r="41055">
      <c r="A41055" s="101"/>
      <c r="B41055" s="90"/>
      <c r="C41055" s="90"/>
    </row>
    <row r="41056">
      <c r="A41056" s="101"/>
      <c r="B41056" s="90"/>
      <c r="C41056" s="90"/>
    </row>
    <row r="41057">
      <c r="A41057" s="101"/>
      <c r="B41057" s="90"/>
      <c r="C41057" s="90"/>
    </row>
    <row r="41058">
      <c r="A41058" s="101"/>
      <c r="B41058" s="90"/>
      <c r="C41058" s="90"/>
    </row>
    <row r="41059">
      <c r="A41059" s="101"/>
      <c r="B41059" s="90"/>
      <c r="C41059" s="90"/>
    </row>
    <row r="41060">
      <c r="A41060" s="101"/>
      <c r="B41060" s="90"/>
      <c r="C41060" s="90"/>
    </row>
    <row r="41061">
      <c r="A41061" s="101"/>
      <c r="B41061" s="90"/>
      <c r="C41061" s="90"/>
    </row>
    <row r="41062">
      <c r="A41062" s="101"/>
      <c r="B41062" s="90"/>
      <c r="C41062" s="90"/>
    </row>
    <row r="41063">
      <c r="A41063" s="101"/>
      <c r="B41063" s="90"/>
      <c r="C41063" s="90"/>
    </row>
    <row r="41064">
      <c r="A41064" s="101"/>
      <c r="B41064" s="90"/>
      <c r="C41064" s="90"/>
    </row>
    <row r="41065">
      <c r="A41065" s="101"/>
      <c r="B41065" s="90"/>
      <c r="C41065" s="90"/>
    </row>
    <row r="41066">
      <c r="A41066" s="101"/>
      <c r="B41066" s="90"/>
      <c r="C41066" s="90"/>
    </row>
    <row r="41067">
      <c r="A41067" s="101"/>
      <c r="B41067" s="90"/>
      <c r="C41067" s="90"/>
    </row>
    <row r="41068">
      <c r="A41068" s="101"/>
      <c r="B41068" s="90"/>
      <c r="C41068" s="90"/>
    </row>
    <row r="41069">
      <c r="A41069" s="101"/>
      <c r="B41069" s="90"/>
      <c r="C41069" s="90"/>
    </row>
    <row r="41070">
      <c r="A41070" s="101"/>
      <c r="B41070" s="90"/>
      <c r="C41070" s="90"/>
    </row>
    <row r="41071">
      <c r="A41071" s="101"/>
      <c r="B41071" s="90"/>
      <c r="C41071" s="90"/>
    </row>
    <row r="41072">
      <c r="A41072" s="101"/>
      <c r="B41072" s="90"/>
      <c r="C41072" s="90"/>
    </row>
    <row r="41073">
      <c r="A41073" s="101"/>
      <c r="B41073" s="90"/>
      <c r="C41073" s="90"/>
    </row>
    <row r="41074">
      <c r="A41074" s="101"/>
      <c r="B41074" s="90"/>
      <c r="C41074" s="90"/>
    </row>
    <row r="41075">
      <c r="A41075" s="101"/>
      <c r="B41075" s="90"/>
      <c r="C41075" s="90"/>
    </row>
    <row r="41076">
      <c r="A41076" s="101"/>
      <c r="B41076" s="90"/>
      <c r="C41076" s="90"/>
    </row>
    <row r="41077">
      <c r="A41077" s="101"/>
      <c r="B41077" s="90"/>
      <c r="C41077" s="90"/>
    </row>
    <row r="41078">
      <c r="A41078" s="101"/>
      <c r="B41078" s="90"/>
      <c r="C41078" s="90"/>
    </row>
    <row r="41079">
      <c r="A41079" s="101"/>
      <c r="B41079" s="90"/>
      <c r="C41079" s="90"/>
    </row>
    <row r="41080">
      <c r="A41080" s="101"/>
      <c r="B41080" s="90"/>
      <c r="C41080" s="90"/>
    </row>
    <row r="41081">
      <c r="A41081" s="101"/>
      <c r="B41081" s="90"/>
      <c r="C41081" s="90"/>
    </row>
    <row r="41082">
      <c r="A41082" s="101"/>
      <c r="B41082" s="90"/>
      <c r="C41082" s="90"/>
    </row>
    <row r="41083">
      <c r="A41083" s="101"/>
      <c r="B41083" s="90"/>
      <c r="C41083" s="90"/>
    </row>
    <row r="41084">
      <c r="A41084" s="101"/>
      <c r="B41084" s="90"/>
      <c r="C41084" s="90"/>
    </row>
    <row r="41085">
      <c r="A41085" s="101"/>
      <c r="B41085" s="90"/>
      <c r="C41085" s="90"/>
    </row>
    <row r="41086">
      <c r="A41086" s="101"/>
      <c r="B41086" s="90"/>
      <c r="C41086" s="90"/>
    </row>
    <row r="41087">
      <c r="A41087" s="101"/>
      <c r="B41087" s="90"/>
      <c r="C41087" s="90"/>
    </row>
    <row r="41088">
      <c r="A41088" s="101"/>
      <c r="B41088" s="90"/>
      <c r="C41088" s="90"/>
    </row>
    <row r="41089">
      <c r="A41089" s="101"/>
      <c r="B41089" s="90"/>
      <c r="C41089" s="90"/>
    </row>
    <row r="41090">
      <c r="A41090" s="101"/>
      <c r="B41090" s="90"/>
      <c r="C41090" s="90"/>
    </row>
    <row r="41091">
      <c r="A41091" s="101"/>
      <c r="B41091" s="90"/>
      <c r="C41091" s="90"/>
    </row>
    <row r="41092">
      <c r="A41092" s="101"/>
      <c r="B41092" s="90"/>
      <c r="C41092" s="90"/>
    </row>
    <row r="41093">
      <c r="A41093" s="101"/>
      <c r="B41093" s="90"/>
      <c r="C41093" s="90"/>
    </row>
    <row r="41094">
      <c r="A41094" s="101"/>
      <c r="B41094" s="90"/>
      <c r="C41094" s="90"/>
    </row>
    <row r="41095">
      <c r="A41095" s="101"/>
      <c r="B41095" s="90"/>
      <c r="C41095" s="90"/>
    </row>
    <row r="41096">
      <c r="A41096" s="101"/>
      <c r="B41096" s="90"/>
      <c r="C41096" s="90"/>
    </row>
    <row r="41097">
      <c r="A41097" s="101"/>
      <c r="B41097" s="90"/>
      <c r="C41097" s="90"/>
    </row>
    <row r="41098">
      <c r="A41098" s="101"/>
      <c r="B41098" s="90"/>
      <c r="C41098" s="90"/>
    </row>
    <row r="41099">
      <c r="A41099" s="101"/>
      <c r="B41099" s="90"/>
      <c r="C41099" s="90"/>
    </row>
    <row r="41100">
      <c r="A41100" s="101"/>
      <c r="B41100" s="90"/>
      <c r="C41100" s="90"/>
    </row>
    <row r="41101">
      <c r="A41101" s="101"/>
      <c r="B41101" s="90"/>
      <c r="C41101" s="90"/>
    </row>
    <row r="41102">
      <c r="A41102" s="101"/>
      <c r="B41102" s="90"/>
      <c r="C41102" s="90"/>
    </row>
    <row r="41103">
      <c r="A41103" s="101"/>
      <c r="B41103" s="90"/>
      <c r="C41103" s="90"/>
    </row>
    <row r="41104">
      <c r="A41104" s="101"/>
      <c r="B41104" s="90"/>
      <c r="C41104" s="90"/>
    </row>
    <row r="41105">
      <c r="A41105" s="101"/>
      <c r="B41105" s="90"/>
      <c r="C41105" s="90"/>
    </row>
    <row r="41106">
      <c r="A41106" s="101"/>
      <c r="B41106" s="90"/>
      <c r="C41106" s="90"/>
    </row>
    <row r="41107">
      <c r="A41107" s="101"/>
      <c r="B41107" s="90"/>
      <c r="C41107" s="90"/>
    </row>
    <row r="41108">
      <c r="A41108" s="101"/>
      <c r="B41108" s="90"/>
      <c r="C41108" s="90"/>
    </row>
    <row r="41109">
      <c r="A41109" s="101"/>
      <c r="B41109" s="90"/>
      <c r="C41109" s="90"/>
    </row>
    <row r="41110">
      <c r="A41110" s="101"/>
      <c r="B41110" s="90"/>
      <c r="C41110" s="90"/>
    </row>
    <row r="41111">
      <c r="A41111" s="101"/>
      <c r="B41111" s="90"/>
      <c r="C41111" s="90"/>
    </row>
    <row r="41112">
      <c r="A41112" s="101"/>
      <c r="B41112" s="90"/>
      <c r="C41112" s="90"/>
    </row>
    <row r="41113">
      <c r="A41113" s="101"/>
      <c r="B41113" s="90"/>
      <c r="C41113" s="90"/>
    </row>
    <row r="41114">
      <c r="A41114" s="101"/>
      <c r="B41114" s="90"/>
      <c r="C41114" s="90"/>
    </row>
    <row r="41115">
      <c r="A41115" s="101"/>
      <c r="B41115" s="90"/>
      <c r="C41115" s="90"/>
    </row>
    <row r="41116">
      <c r="A41116" s="101"/>
      <c r="B41116" s="90"/>
      <c r="C41116" s="90"/>
    </row>
    <row r="41117">
      <c r="A41117" s="101"/>
      <c r="B41117" s="90"/>
      <c r="C41117" s="90"/>
    </row>
    <row r="41118">
      <c r="A41118" s="101"/>
      <c r="B41118" s="90"/>
      <c r="C41118" s="90"/>
    </row>
    <row r="41119">
      <c r="A41119" s="101"/>
      <c r="B41119" s="90"/>
      <c r="C41119" s="90"/>
    </row>
    <row r="41120">
      <c r="A41120" s="101"/>
      <c r="B41120" s="90"/>
      <c r="C41120" s="90"/>
    </row>
    <row r="41121">
      <c r="A41121" s="101"/>
      <c r="B41121" s="90"/>
      <c r="C41121" s="90"/>
    </row>
    <row r="41122">
      <c r="A41122" s="101"/>
      <c r="B41122" s="90"/>
      <c r="C41122" s="90"/>
    </row>
    <row r="41123">
      <c r="A41123" s="101"/>
      <c r="B41123" s="90"/>
      <c r="C41123" s="90"/>
    </row>
    <row r="41124">
      <c r="A41124" s="101"/>
      <c r="B41124" s="90"/>
      <c r="C41124" s="90"/>
    </row>
    <row r="41125">
      <c r="A41125" s="101"/>
      <c r="B41125" s="90"/>
      <c r="C41125" s="90"/>
    </row>
    <row r="41126">
      <c r="A41126" s="101"/>
      <c r="B41126" s="90"/>
      <c r="C41126" s="90"/>
    </row>
    <row r="41127">
      <c r="A41127" s="101"/>
      <c r="B41127" s="90"/>
      <c r="C41127" s="90"/>
    </row>
    <row r="41128">
      <c r="A41128" s="101"/>
      <c r="B41128" s="90"/>
      <c r="C41128" s="90"/>
    </row>
    <row r="41129">
      <c r="A41129" s="101"/>
      <c r="B41129" s="90"/>
      <c r="C41129" s="90"/>
    </row>
    <row r="41130">
      <c r="A41130" s="101"/>
      <c r="B41130" s="90"/>
      <c r="C41130" s="90"/>
    </row>
    <row r="41131">
      <c r="A41131" s="101"/>
      <c r="B41131" s="90"/>
      <c r="C41131" s="90"/>
    </row>
    <row r="41132">
      <c r="A41132" s="101"/>
      <c r="B41132" s="90"/>
      <c r="C41132" s="90"/>
    </row>
    <row r="41133">
      <c r="A41133" s="101"/>
      <c r="B41133" s="90"/>
      <c r="C41133" s="90"/>
    </row>
    <row r="41134">
      <c r="A41134" s="101"/>
      <c r="B41134" s="90"/>
      <c r="C41134" s="90"/>
    </row>
    <row r="41135">
      <c r="A41135" s="101"/>
      <c r="B41135" s="90"/>
      <c r="C41135" s="90"/>
    </row>
    <row r="41136">
      <c r="A41136" s="101"/>
      <c r="B41136" s="90"/>
      <c r="C41136" s="90"/>
    </row>
    <row r="41137">
      <c r="A41137" s="101"/>
      <c r="B41137" s="90"/>
      <c r="C41137" s="90"/>
    </row>
    <row r="41138">
      <c r="A41138" s="101"/>
      <c r="B41138" s="90"/>
      <c r="C41138" s="90"/>
    </row>
    <row r="41139">
      <c r="A41139" s="101"/>
      <c r="B41139" s="90"/>
      <c r="C41139" s="90"/>
    </row>
    <row r="41140">
      <c r="A41140" s="101"/>
      <c r="B41140" s="90"/>
      <c r="C41140" s="90"/>
    </row>
    <row r="41141">
      <c r="A41141" s="101"/>
      <c r="B41141" s="90"/>
      <c r="C41141" s="90"/>
    </row>
    <row r="41142">
      <c r="A41142" s="101"/>
      <c r="B41142" s="90"/>
      <c r="C41142" s="90"/>
    </row>
    <row r="41143">
      <c r="A41143" s="101"/>
      <c r="B41143" s="90"/>
      <c r="C41143" s="90"/>
    </row>
    <row r="41144">
      <c r="A41144" s="101"/>
      <c r="B41144" s="90"/>
      <c r="C41144" s="90"/>
    </row>
    <row r="41145">
      <c r="A41145" s="101"/>
      <c r="B41145" s="90"/>
      <c r="C41145" s="90"/>
    </row>
    <row r="41146">
      <c r="A41146" s="101"/>
      <c r="B41146" s="90"/>
      <c r="C41146" s="90"/>
    </row>
    <row r="41147">
      <c r="A41147" s="101"/>
      <c r="B41147" s="90"/>
      <c r="C41147" s="90"/>
    </row>
    <row r="41148">
      <c r="A41148" s="101"/>
      <c r="B41148" s="90"/>
      <c r="C41148" s="90"/>
    </row>
    <row r="41149">
      <c r="A41149" s="101"/>
      <c r="B41149" s="90"/>
      <c r="C41149" s="90"/>
    </row>
    <row r="41150">
      <c r="A41150" s="101"/>
      <c r="B41150" s="90"/>
      <c r="C41150" s="90"/>
    </row>
    <row r="41151">
      <c r="A41151" s="101"/>
      <c r="B41151" s="90"/>
      <c r="C41151" s="90"/>
    </row>
    <row r="41152">
      <c r="A41152" s="101"/>
      <c r="B41152" s="90"/>
      <c r="C41152" s="90"/>
    </row>
    <row r="41153">
      <c r="A41153" s="101"/>
      <c r="B41153" s="90"/>
      <c r="C41153" s="90"/>
    </row>
    <row r="41154">
      <c r="A41154" s="101"/>
      <c r="B41154" s="90"/>
      <c r="C41154" s="90"/>
    </row>
    <row r="41155">
      <c r="A41155" s="101"/>
      <c r="B41155" s="90"/>
      <c r="C41155" s="90"/>
    </row>
    <row r="41156">
      <c r="A41156" s="101"/>
      <c r="B41156" s="90"/>
      <c r="C41156" s="90"/>
    </row>
    <row r="41157">
      <c r="A41157" s="101"/>
      <c r="B41157" s="90"/>
      <c r="C41157" s="90"/>
    </row>
    <row r="41158">
      <c r="A41158" s="101"/>
      <c r="B41158" s="90"/>
      <c r="C41158" s="90"/>
    </row>
    <row r="41159">
      <c r="A41159" s="101"/>
      <c r="B41159" s="90"/>
      <c r="C41159" s="90"/>
    </row>
    <row r="41160">
      <c r="A41160" s="101"/>
      <c r="B41160" s="90"/>
      <c r="C41160" s="90"/>
    </row>
    <row r="41161">
      <c r="A41161" s="101"/>
      <c r="B41161" s="90"/>
      <c r="C41161" s="90"/>
    </row>
    <row r="41162">
      <c r="A41162" s="101"/>
      <c r="B41162" s="90"/>
      <c r="C41162" s="90"/>
    </row>
    <row r="41163">
      <c r="A41163" s="101"/>
      <c r="B41163" s="90"/>
      <c r="C41163" s="90"/>
    </row>
    <row r="41164">
      <c r="A41164" s="101"/>
      <c r="B41164" s="90"/>
      <c r="C41164" s="90"/>
    </row>
    <row r="41165">
      <c r="A41165" s="101"/>
      <c r="B41165" s="90"/>
      <c r="C41165" s="90"/>
    </row>
    <row r="41166">
      <c r="A41166" s="101"/>
      <c r="B41166" s="90"/>
      <c r="C41166" s="90"/>
    </row>
    <row r="41167">
      <c r="A41167" s="101"/>
      <c r="B41167" s="90"/>
      <c r="C41167" s="90"/>
    </row>
    <row r="41168">
      <c r="A41168" s="101"/>
      <c r="B41168" s="90"/>
      <c r="C41168" s="90"/>
    </row>
    <row r="41169">
      <c r="A41169" s="101"/>
      <c r="B41169" s="90"/>
      <c r="C41169" s="90"/>
    </row>
    <row r="41170">
      <c r="A41170" s="101"/>
      <c r="B41170" s="90"/>
      <c r="C41170" s="90"/>
    </row>
    <row r="41171">
      <c r="A41171" s="101"/>
      <c r="B41171" s="90"/>
      <c r="C41171" s="90"/>
    </row>
    <row r="41172">
      <c r="A41172" s="101"/>
      <c r="B41172" s="90"/>
      <c r="C41172" s="90"/>
    </row>
    <row r="41173">
      <c r="A41173" s="101"/>
      <c r="B41173" s="90"/>
      <c r="C41173" s="90"/>
    </row>
    <row r="41174">
      <c r="A41174" s="101"/>
      <c r="B41174" s="90"/>
      <c r="C41174" s="90"/>
    </row>
    <row r="41175">
      <c r="A41175" s="101"/>
      <c r="B41175" s="90"/>
      <c r="C41175" s="90"/>
    </row>
    <row r="41176">
      <c r="A41176" s="101"/>
      <c r="B41176" s="90"/>
      <c r="C41176" s="90"/>
    </row>
    <row r="41177">
      <c r="A41177" s="101"/>
      <c r="B41177" s="90"/>
      <c r="C41177" s="90"/>
    </row>
    <row r="41178">
      <c r="A41178" s="101"/>
      <c r="B41178" s="90"/>
      <c r="C41178" s="90"/>
    </row>
    <row r="41179">
      <c r="A41179" s="101"/>
      <c r="B41179" s="90"/>
      <c r="C41179" s="90"/>
    </row>
    <row r="41180">
      <c r="A41180" s="101"/>
      <c r="B41180" s="90"/>
      <c r="C41180" s="90"/>
    </row>
    <row r="41181">
      <c r="A41181" s="101"/>
      <c r="B41181" s="90"/>
      <c r="C41181" s="90"/>
    </row>
    <row r="41182">
      <c r="A41182" s="101"/>
      <c r="B41182" s="90"/>
      <c r="C41182" s="90"/>
    </row>
    <row r="41183">
      <c r="A41183" s="101"/>
      <c r="B41183" s="90"/>
      <c r="C41183" s="90"/>
    </row>
    <row r="41184">
      <c r="A41184" s="101"/>
      <c r="B41184" s="90"/>
      <c r="C41184" s="90"/>
    </row>
    <row r="41185">
      <c r="A41185" s="101"/>
      <c r="B41185" s="90"/>
      <c r="C41185" s="90"/>
    </row>
    <row r="41186">
      <c r="A41186" s="101"/>
      <c r="B41186" s="90"/>
      <c r="C41186" s="90"/>
    </row>
    <row r="41187">
      <c r="A41187" s="101"/>
      <c r="B41187" s="90"/>
      <c r="C41187" s="90"/>
    </row>
    <row r="41188">
      <c r="A41188" s="101"/>
      <c r="B41188" s="90"/>
      <c r="C41188" s="90"/>
    </row>
    <row r="41189">
      <c r="A41189" s="101"/>
      <c r="B41189" s="90"/>
      <c r="C41189" s="90"/>
    </row>
    <row r="41190">
      <c r="A41190" s="101"/>
      <c r="B41190" s="90"/>
      <c r="C41190" s="90"/>
    </row>
    <row r="41191">
      <c r="A41191" s="101"/>
      <c r="B41191" s="90"/>
      <c r="C41191" s="90"/>
    </row>
    <row r="41192">
      <c r="A41192" s="101"/>
      <c r="B41192" s="90"/>
      <c r="C41192" s="90"/>
    </row>
    <row r="41193">
      <c r="A41193" s="101"/>
      <c r="B41193" s="90"/>
      <c r="C41193" s="90"/>
    </row>
    <row r="41194">
      <c r="A41194" s="101"/>
      <c r="B41194" s="90"/>
      <c r="C41194" s="90"/>
    </row>
    <row r="41195">
      <c r="A41195" s="101"/>
      <c r="B41195" s="90"/>
      <c r="C41195" s="90"/>
    </row>
    <row r="41196">
      <c r="A41196" s="101"/>
      <c r="B41196" s="90"/>
      <c r="C41196" s="90"/>
    </row>
    <row r="41197">
      <c r="A41197" s="101"/>
      <c r="B41197" s="90"/>
      <c r="C41197" s="90"/>
    </row>
    <row r="41198">
      <c r="A41198" s="101"/>
      <c r="B41198" s="90"/>
      <c r="C41198" s="90"/>
    </row>
    <row r="41199">
      <c r="A41199" s="101"/>
      <c r="B41199" s="90"/>
      <c r="C41199" s="90"/>
    </row>
    <row r="41200">
      <c r="A41200" s="101"/>
      <c r="B41200" s="90"/>
      <c r="C41200" s="90"/>
    </row>
    <row r="41201">
      <c r="A41201" s="101"/>
      <c r="B41201" s="90"/>
      <c r="C41201" s="90"/>
    </row>
    <row r="41202">
      <c r="A41202" s="101"/>
      <c r="B41202" s="90"/>
      <c r="C41202" s="90"/>
    </row>
    <row r="41203">
      <c r="A41203" s="101"/>
      <c r="B41203" s="90"/>
      <c r="C41203" s="90"/>
    </row>
    <row r="41204">
      <c r="A41204" s="101"/>
      <c r="B41204" s="90"/>
      <c r="C41204" s="90"/>
    </row>
    <row r="41205">
      <c r="A41205" s="101"/>
      <c r="B41205" s="90"/>
      <c r="C41205" s="90"/>
    </row>
    <row r="41206">
      <c r="A41206" s="101"/>
      <c r="B41206" s="90"/>
      <c r="C41206" s="90"/>
    </row>
    <row r="41207">
      <c r="A41207" s="101"/>
      <c r="B41207" s="90"/>
      <c r="C41207" s="90"/>
    </row>
    <row r="41208">
      <c r="A41208" s="101"/>
      <c r="B41208" s="90"/>
      <c r="C41208" s="90"/>
    </row>
    <row r="41209">
      <c r="A41209" s="101"/>
      <c r="B41209" s="90"/>
      <c r="C41209" s="90"/>
    </row>
    <row r="41210">
      <c r="A41210" s="101"/>
      <c r="B41210" s="90"/>
      <c r="C41210" s="90"/>
    </row>
    <row r="41211">
      <c r="A41211" s="101"/>
      <c r="B41211" s="90"/>
      <c r="C41211" s="90"/>
    </row>
    <row r="41212">
      <c r="A41212" s="101"/>
      <c r="B41212" s="90"/>
      <c r="C41212" s="90"/>
    </row>
    <row r="41213">
      <c r="A41213" s="101"/>
      <c r="B41213" s="90"/>
      <c r="C41213" s="90"/>
    </row>
    <row r="41214">
      <c r="A41214" s="101"/>
      <c r="B41214" s="90"/>
      <c r="C41214" s="90"/>
    </row>
    <row r="41215">
      <c r="A41215" s="101"/>
      <c r="B41215" s="90"/>
      <c r="C41215" s="90"/>
    </row>
    <row r="41216">
      <c r="A41216" s="101"/>
      <c r="B41216" s="90"/>
      <c r="C41216" s="90"/>
    </row>
    <row r="41217">
      <c r="A41217" s="101"/>
      <c r="B41217" s="90"/>
      <c r="C41217" s="90"/>
    </row>
    <row r="41218">
      <c r="A41218" s="101"/>
      <c r="B41218" s="90"/>
      <c r="C41218" s="90"/>
    </row>
    <row r="41219">
      <c r="A41219" s="101"/>
      <c r="B41219" s="90"/>
      <c r="C41219" s="90"/>
    </row>
    <row r="41220">
      <c r="A41220" s="101"/>
      <c r="B41220" s="90"/>
      <c r="C41220" s="90"/>
    </row>
    <row r="41221">
      <c r="A41221" s="101"/>
      <c r="B41221" s="90"/>
      <c r="C41221" s="90"/>
    </row>
    <row r="41222">
      <c r="A41222" s="101"/>
      <c r="B41222" s="90"/>
      <c r="C41222" s="90"/>
    </row>
    <row r="41223">
      <c r="A41223" s="101"/>
      <c r="B41223" s="90"/>
      <c r="C41223" s="90"/>
    </row>
    <row r="41224">
      <c r="A41224" s="101"/>
      <c r="B41224" s="90"/>
      <c r="C41224" s="90"/>
    </row>
    <row r="41225">
      <c r="A41225" s="101"/>
      <c r="B41225" s="90"/>
      <c r="C41225" s="90"/>
    </row>
    <row r="41226">
      <c r="A41226" s="101"/>
      <c r="B41226" s="90"/>
      <c r="C41226" s="90"/>
    </row>
    <row r="41227">
      <c r="A41227" s="101"/>
      <c r="B41227" s="90"/>
      <c r="C41227" s="90"/>
    </row>
    <row r="41228">
      <c r="A41228" s="101"/>
      <c r="B41228" s="90"/>
      <c r="C41228" s="90"/>
    </row>
    <row r="41229">
      <c r="A41229" s="101"/>
      <c r="B41229" s="90"/>
      <c r="C41229" s="90"/>
    </row>
    <row r="41230">
      <c r="A41230" s="101"/>
      <c r="B41230" s="90"/>
      <c r="C41230" s="90"/>
    </row>
    <row r="41231">
      <c r="A41231" s="101"/>
      <c r="B41231" s="90"/>
      <c r="C41231" s="90"/>
    </row>
    <row r="41232">
      <c r="A41232" s="101"/>
      <c r="B41232" s="90"/>
      <c r="C41232" s="90"/>
    </row>
    <row r="41233">
      <c r="A41233" s="101"/>
      <c r="B41233" s="90"/>
      <c r="C41233" s="90"/>
    </row>
    <row r="41234">
      <c r="A41234" s="101"/>
      <c r="B41234" s="90"/>
      <c r="C41234" s="90"/>
    </row>
    <row r="41235">
      <c r="A41235" s="101"/>
      <c r="B41235" s="90"/>
      <c r="C41235" s="90"/>
    </row>
    <row r="41236">
      <c r="A41236" s="101"/>
      <c r="B41236" s="90"/>
      <c r="C41236" s="90"/>
    </row>
    <row r="41237">
      <c r="A41237" s="101"/>
      <c r="B41237" s="90"/>
      <c r="C41237" s="90"/>
    </row>
    <row r="41238">
      <c r="A41238" s="101"/>
      <c r="B41238" s="90"/>
      <c r="C41238" s="90"/>
    </row>
    <row r="41239">
      <c r="A41239" s="101"/>
      <c r="B41239" s="90"/>
      <c r="C41239" s="90"/>
    </row>
    <row r="41240">
      <c r="A41240" s="101"/>
      <c r="B41240" s="90"/>
      <c r="C41240" s="90"/>
    </row>
    <row r="41241">
      <c r="A41241" s="101"/>
      <c r="B41241" s="90"/>
      <c r="C41241" s="90"/>
    </row>
    <row r="41242">
      <c r="A41242" s="101"/>
      <c r="B41242" s="90"/>
      <c r="C41242" s="90"/>
    </row>
    <row r="41243">
      <c r="A41243" s="101"/>
      <c r="B41243" s="90"/>
      <c r="C41243" s="90"/>
    </row>
    <row r="41244">
      <c r="A41244" s="101"/>
      <c r="B41244" s="90"/>
      <c r="C41244" s="90"/>
    </row>
    <row r="41245">
      <c r="A41245" s="101"/>
      <c r="B41245" s="90"/>
      <c r="C41245" s="90"/>
    </row>
    <row r="41246">
      <c r="A41246" s="101"/>
      <c r="B41246" s="90"/>
      <c r="C41246" s="90"/>
    </row>
    <row r="41247">
      <c r="A41247" s="101"/>
      <c r="B41247" s="90"/>
      <c r="C41247" s="90"/>
    </row>
    <row r="41248">
      <c r="A41248" s="101"/>
      <c r="B41248" s="90"/>
      <c r="C41248" s="90"/>
    </row>
    <row r="41249">
      <c r="A41249" s="101"/>
      <c r="B41249" s="90"/>
      <c r="C41249" s="90"/>
    </row>
    <row r="41250">
      <c r="A41250" s="101"/>
      <c r="B41250" s="90"/>
      <c r="C41250" s="90"/>
    </row>
    <row r="41251">
      <c r="A41251" s="101"/>
      <c r="B41251" s="90"/>
      <c r="C41251" s="90"/>
    </row>
    <row r="41252">
      <c r="A41252" s="101"/>
      <c r="B41252" s="90"/>
      <c r="C41252" s="90"/>
    </row>
    <row r="41253">
      <c r="A41253" s="101"/>
      <c r="B41253" s="90"/>
      <c r="C41253" s="90"/>
    </row>
    <row r="41254">
      <c r="A41254" s="101"/>
      <c r="B41254" s="90"/>
      <c r="C41254" s="90"/>
    </row>
    <row r="41255">
      <c r="A41255" s="101"/>
      <c r="B41255" s="90"/>
      <c r="C41255" s="90"/>
    </row>
    <row r="41256">
      <c r="A41256" s="101"/>
      <c r="B41256" s="90"/>
      <c r="C41256" s="90"/>
    </row>
    <row r="41257">
      <c r="A41257" s="101"/>
      <c r="B41257" s="90"/>
      <c r="C41257" s="90"/>
    </row>
    <row r="41258">
      <c r="A41258" s="101"/>
      <c r="B41258" s="90"/>
      <c r="C41258" s="90"/>
    </row>
    <row r="41259">
      <c r="A41259" s="101"/>
      <c r="B41259" s="90"/>
      <c r="C41259" s="90"/>
    </row>
    <row r="41260">
      <c r="A41260" s="101"/>
      <c r="B41260" s="90"/>
      <c r="C41260" s="90"/>
    </row>
    <row r="41261">
      <c r="A41261" s="101"/>
      <c r="B41261" s="90"/>
      <c r="C41261" s="90"/>
    </row>
    <row r="41262">
      <c r="A41262" s="101"/>
      <c r="B41262" s="90"/>
      <c r="C41262" s="90"/>
    </row>
    <row r="41263">
      <c r="A41263" s="101"/>
      <c r="B41263" s="90"/>
      <c r="C41263" s="90"/>
    </row>
    <row r="41264">
      <c r="A41264" s="101"/>
      <c r="B41264" s="90"/>
      <c r="C41264" s="90"/>
    </row>
    <row r="41265">
      <c r="A41265" s="101"/>
      <c r="B41265" s="90"/>
      <c r="C41265" s="90"/>
    </row>
    <row r="41266">
      <c r="A41266" s="101"/>
      <c r="B41266" s="90"/>
      <c r="C41266" s="90"/>
    </row>
    <row r="41267">
      <c r="A41267" s="101"/>
      <c r="B41267" s="90"/>
      <c r="C41267" s="90"/>
    </row>
    <row r="41268">
      <c r="A41268" s="101"/>
      <c r="B41268" s="90"/>
      <c r="C41268" s="90"/>
    </row>
    <row r="41269">
      <c r="A41269" s="101"/>
      <c r="B41269" s="90"/>
      <c r="C41269" s="90"/>
    </row>
    <row r="41270">
      <c r="A41270" s="101"/>
      <c r="B41270" s="90"/>
      <c r="C41270" s="90"/>
    </row>
    <row r="41271">
      <c r="A41271" s="101"/>
      <c r="B41271" s="90"/>
      <c r="C41271" s="90"/>
    </row>
    <row r="41272">
      <c r="A41272" s="101"/>
      <c r="B41272" s="90"/>
      <c r="C41272" s="90"/>
    </row>
    <row r="41273">
      <c r="A41273" s="101"/>
      <c r="B41273" s="90"/>
      <c r="C41273" s="90"/>
    </row>
    <row r="41274">
      <c r="A41274" s="101"/>
      <c r="B41274" s="90"/>
      <c r="C41274" s="90"/>
    </row>
    <row r="41275">
      <c r="A41275" s="101"/>
      <c r="B41275" s="90"/>
      <c r="C41275" s="90"/>
    </row>
    <row r="41276">
      <c r="A41276" s="101"/>
      <c r="B41276" s="90"/>
      <c r="C41276" s="90"/>
    </row>
    <row r="41277">
      <c r="A41277" s="101"/>
      <c r="B41277" s="90"/>
      <c r="C41277" s="90"/>
    </row>
    <row r="41278">
      <c r="A41278" s="101"/>
      <c r="B41278" s="90"/>
      <c r="C41278" s="90"/>
    </row>
    <row r="41279">
      <c r="A41279" s="101"/>
      <c r="B41279" s="90"/>
      <c r="C41279" s="90"/>
    </row>
    <row r="41280">
      <c r="A41280" s="101"/>
      <c r="B41280" s="90"/>
      <c r="C41280" s="90"/>
    </row>
    <row r="41281">
      <c r="A41281" s="101"/>
      <c r="B41281" s="90"/>
      <c r="C41281" s="90"/>
    </row>
    <row r="41282">
      <c r="A41282" s="101"/>
      <c r="B41282" s="90"/>
      <c r="C41282" s="90"/>
    </row>
    <row r="41283">
      <c r="A41283" s="101"/>
      <c r="B41283" s="90"/>
      <c r="C41283" s="90"/>
    </row>
    <row r="41284">
      <c r="A41284" s="101"/>
      <c r="B41284" s="90"/>
      <c r="C41284" s="90"/>
    </row>
    <row r="41285">
      <c r="A41285" s="101"/>
      <c r="B41285" s="90"/>
      <c r="C41285" s="90"/>
    </row>
    <row r="41286">
      <c r="A41286" s="101"/>
      <c r="B41286" s="90"/>
      <c r="C41286" s="90"/>
    </row>
    <row r="41287">
      <c r="A41287" s="101"/>
      <c r="B41287" s="90"/>
      <c r="C41287" s="90"/>
    </row>
    <row r="41288">
      <c r="A41288" s="101"/>
      <c r="B41288" s="90"/>
      <c r="C41288" s="90"/>
    </row>
    <row r="41289">
      <c r="A41289" s="101"/>
      <c r="B41289" s="90"/>
      <c r="C41289" s="90"/>
    </row>
    <row r="41290">
      <c r="A41290" s="101"/>
      <c r="B41290" s="90"/>
      <c r="C41290" s="90"/>
    </row>
    <row r="41291">
      <c r="A41291" s="101"/>
      <c r="B41291" s="90"/>
      <c r="C41291" s="90"/>
    </row>
    <row r="41292">
      <c r="A41292" s="101"/>
      <c r="B41292" s="90"/>
      <c r="C41292" s="90"/>
    </row>
    <row r="41293">
      <c r="A41293" s="101"/>
      <c r="B41293" s="90"/>
      <c r="C41293" s="90"/>
    </row>
    <row r="41294">
      <c r="A41294" s="101"/>
      <c r="B41294" s="90"/>
      <c r="C41294" s="90"/>
    </row>
    <row r="41295">
      <c r="A41295" s="101"/>
      <c r="B41295" s="90"/>
      <c r="C41295" s="90"/>
    </row>
    <row r="41296">
      <c r="A41296" s="101"/>
      <c r="B41296" s="90"/>
      <c r="C41296" s="90"/>
    </row>
    <row r="41297">
      <c r="A41297" s="101"/>
      <c r="B41297" s="90"/>
      <c r="C41297" s="90"/>
    </row>
    <row r="41298">
      <c r="A41298" s="101"/>
      <c r="B41298" s="90"/>
      <c r="C41298" s="90"/>
    </row>
    <row r="41299">
      <c r="A41299" s="101"/>
      <c r="B41299" s="90"/>
      <c r="C41299" s="90"/>
    </row>
    <row r="41300">
      <c r="A41300" s="101"/>
      <c r="B41300" s="90"/>
      <c r="C41300" s="90"/>
    </row>
    <row r="41301">
      <c r="A41301" s="101"/>
      <c r="B41301" s="90"/>
      <c r="C41301" s="90"/>
    </row>
    <row r="41302">
      <c r="A41302" s="101"/>
      <c r="B41302" s="90"/>
      <c r="C41302" s="90"/>
    </row>
    <row r="41303">
      <c r="A41303" s="101"/>
      <c r="B41303" s="90"/>
      <c r="C41303" s="90"/>
    </row>
    <row r="41304">
      <c r="A41304" s="101"/>
      <c r="B41304" s="90"/>
      <c r="C41304" s="90"/>
    </row>
    <row r="41305">
      <c r="A41305" s="101"/>
      <c r="B41305" s="90"/>
      <c r="C41305" s="90"/>
    </row>
    <row r="41306">
      <c r="A41306" s="101"/>
      <c r="B41306" s="90"/>
      <c r="C41306" s="90"/>
    </row>
    <row r="41307">
      <c r="A41307" s="101"/>
      <c r="B41307" s="90"/>
      <c r="C41307" s="90"/>
    </row>
    <row r="41308">
      <c r="A41308" s="101"/>
      <c r="B41308" s="90"/>
      <c r="C41308" s="90"/>
    </row>
    <row r="41309">
      <c r="A41309" s="101"/>
      <c r="B41309" s="90"/>
      <c r="C41309" s="90"/>
    </row>
    <row r="41310">
      <c r="A41310" s="101"/>
      <c r="B41310" s="90"/>
      <c r="C41310" s="90"/>
    </row>
    <row r="41311">
      <c r="A41311" s="101"/>
      <c r="B41311" s="90"/>
      <c r="C41311" s="90"/>
    </row>
    <row r="41312">
      <c r="A41312" s="101"/>
      <c r="B41312" s="90"/>
      <c r="C41312" s="90"/>
    </row>
    <row r="41313">
      <c r="A41313" s="101"/>
      <c r="B41313" s="90"/>
      <c r="C41313" s="90"/>
    </row>
    <row r="41314">
      <c r="A41314" s="101"/>
      <c r="B41314" s="90"/>
      <c r="C41314" s="90"/>
    </row>
    <row r="41315">
      <c r="A41315" s="101"/>
      <c r="B41315" s="90"/>
      <c r="C41315" s="90"/>
    </row>
    <row r="41316">
      <c r="A41316" s="101"/>
      <c r="B41316" s="90"/>
      <c r="C41316" s="90"/>
    </row>
    <row r="41317">
      <c r="A41317" s="101"/>
      <c r="B41317" s="90"/>
      <c r="C41317" s="90"/>
    </row>
    <row r="41318">
      <c r="A41318" s="101"/>
      <c r="B41318" s="90"/>
      <c r="C41318" s="90"/>
    </row>
    <row r="41319">
      <c r="A41319" s="101"/>
      <c r="B41319" s="90"/>
      <c r="C41319" s="90"/>
    </row>
    <row r="41320">
      <c r="A41320" s="101"/>
      <c r="B41320" s="90"/>
      <c r="C41320" s="90"/>
    </row>
    <row r="41321">
      <c r="A41321" s="101"/>
      <c r="B41321" s="90"/>
      <c r="C41321" s="90"/>
    </row>
    <row r="41322">
      <c r="A41322" s="101"/>
      <c r="B41322" s="90"/>
      <c r="C41322" s="90"/>
    </row>
    <row r="41323">
      <c r="A41323" s="101"/>
      <c r="B41323" s="90"/>
      <c r="C41323" s="90"/>
    </row>
    <row r="41324">
      <c r="A41324" s="101"/>
      <c r="B41324" s="90"/>
      <c r="C41324" s="90"/>
    </row>
    <row r="41325">
      <c r="A41325" s="101"/>
      <c r="B41325" s="90"/>
      <c r="C41325" s="90"/>
    </row>
    <row r="41326">
      <c r="A41326" s="101"/>
      <c r="B41326" s="90"/>
      <c r="C41326" s="90"/>
    </row>
    <row r="41327">
      <c r="A41327" s="101"/>
      <c r="B41327" s="90"/>
      <c r="C41327" s="90"/>
    </row>
    <row r="41328">
      <c r="A41328" s="101"/>
      <c r="B41328" s="90"/>
      <c r="C41328" s="90"/>
    </row>
    <row r="41329">
      <c r="A41329" s="101"/>
      <c r="B41329" s="90"/>
      <c r="C41329" s="90"/>
    </row>
    <row r="41330">
      <c r="A41330" s="101"/>
      <c r="B41330" s="90"/>
      <c r="C41330" s="90"/>
    </row>
    <row r="41331">
      <c r="A41331" s="101"/>
      <c r="B41331" s="90"/>
      <c r="C41331" s="90"/>
    </row>
    <row r="41332">
      <c r="A41332" s="101"/>
      <c r="B41332" s="90"/>
      <c r="C41332" s="90"/>
    </row>
    <row r="41333">
      <c r="A41333" s="101"/>
      <c r="B41333" s="90"/>
      <c r="C41333" s="90"/>
    </row>
    <row r="41334">
      <c r="A41334" s="101"/>
      <c r="B41334" s="90"/>
      <c r="C41334" s="90"/>
    </row>
    <row r="41335">
      <c r="A41335" s="101"/>
      <c r="B41335" s="90"/>
      <c r="C41335" s="90"/>
    </row>
    <row r="41336">
      <c r="A41336" s="101"/>
      <c r="B41336" s="90"/>
      <c r="C41336" s="90"/>
    </row>
    <row r="41337">
      <c r="A41337" s="101"/>
      <c r="B41337" s="90"/>
      <c r="C41337" s="90"/>
    </row>
    <row r="41338">
      <c r="A41338" s="101"/>
      <c r="B41338" s="90"/>
      <c r="C41338" s="90"/>
    </row>
    <row r="41339">
      <c r="A41339" s="101"/>
      <c r="B41339" s="90"/>
      <c r="C41339" s="90"/>
    </row>
    <row r="41340">
      <c r="A41340" s="101"/>
      <c r="B41340" s="90"/>
      <c r="C41340" s="90"/>
    </row>
    <row r="41341">
      <c r="A41341" s="101"/>
      <c r="B41341" s="90"/>
      <c r="C41341" s="90"/>
    </row>
    <row r="41342">
      <c r="A41342" s="101"/>
      <c r="B41342" s="90"/>
      <c r="C41342" s="90"/>
    </row>
    <row r="41343">
      <c r="A41343" s="101"/>
      <c r="B41343" s="90"/>
      <c r="C41343" s="90"/>
    </row>
    <row r="41344">
      <c r="A41344" s="101"/>
      <c r="B41344" s="90"/>
      <c r="C41344" s="90"/>
    </row>
    <row r="41345">
      <c r="A41345" s="101"/>
      <c r="B41345" s="90"/>
      <c r="C41345" s="90"/>
    </row>
    <row r="41346">
      <c r="A41346" s="101"/>
      <c r="B41346" s="90"/>
      <c r="C41346" s="90"/>
    </row>
    <row r="41347">
      <c r="A41347" s="101"/>
      <c r="B41347" s="90"/>
      <c r="C41347" s="90"/>
    </row>
    <row r="41348">
      <c r="A41348" s="101"/>
      <c r="B41348" s="90"/>
      <c r="C41348" s="90"/>
    </row>
    <row r="41349">
      <c r="A41349" s="101"/>
      <c r="B41349" s="90"/>
      <c r="C41349" s="90"/>
    </row>
    <row r="41350">
      <c r="A41350" s="101"/>
      <c r="B41350" s="90"/>
      <c r="C41350" s="90"/>
    </row>
    <row r="41351">
      <c r="A41351" s="101"/>
      <c r="B41351" s="90"/>
      <c r="C41351" s="90"/>
    </row>
    <row r="41352">
      <c r="A41352" s="101"/>
      <c r="B41352" s="90"/>
      <c r="C41352" s="90"/>
    </row>
    <row r="41353">
      <c r="A41353" s="101"/>
      <c r="B41353" s="90"/>
      <c r="C41353" s="90"/>
    </row>
    <row r="41354">
      <c r="A41354" s="101"/>
      <c r="B41354" s="90"/>
      <c r="C41354" s="90"/>
    </row>
    <row r="41355">
      <c r="A41355" s="101"/>
      <c r="B41355" s="90"/>
      <c r="C41355" s="90"/>
    </row>
    <row r="41356">
      <c r="A41356" s="101"/>
      <c r="B41356" s="90"/>
      <c r="C41356" s="90"/>
    </row>
    <row r="41357">
      <c r="A41357" s="101"/>
      <c r="B41357" s="90"/>
      <c r="C41357" s="90"/>
    </row>
    <row r="41358">
      <c r="A41358" s="101"/>
      <c r="B41358" s="90"/>
      <c r="C41358" s="90"/>
    </row>
    <row r="41359">
      <c r="A41359" s="101"/>
      <c r="B41359" s="90"/>
      <c r="C41359" s="90"/>
    </row>
    <row r="41360">
      <c r="A41360" s="101"/>
      <c r="B41360" s="90"/>
      <c r="C41360" s="90"/>
    </row>
    <row r="41361">
      <c r="A41361" s="101"/>
      <c r="B41361" s="90"/>
      <c r="C41361" s="90"/>
    </row>
    <row r="41362">
      <c r="A41362" s="101"/>
      <c r="B41362" s="90"/>
      <c r="C41362" s="90"/>
    </row>
    <row r="41363">
      <c r="A41363" s="101"/>
      <c r="B41363" s="90"/>
      <c r="C41363" s="90"/>
    </row>
    <row r="41364">
      <c r="A41364" s="101"/>
      <c r="B41364" s="90"/>
      <c r="C41364" s="90"/>
    </row>
    <row r="41365">
      <c r="A41365" s="101"/>
      <c r="B41365" s="90"/>
      <c r="C41365" s="90"/>
    </row>
    <row r="41366">
      <c r="A41366" s="101"/>
      <c r="B41366" s="90"/>
      <c r="C41366" s="90"/>
    </row>
    <row r="41367">
      <c r="A41367" s="101"/>
      <c r="B41367" s="90"/>
      <c r="C41367" s="90"/>
    </row>
    <row r="41368">
      <c r="A41368" s="101"/>
      <c r="B41368" s="90"/>
      <c r="C41368" s="90"/>
    </row>
    <row r="41369">
      <c r="A41369" s="101"/>
      <c r="B41369" s="90"/>
      <c r="C41369" s="90"/>
    </row>
    <row r="41370">
      <c r="A41370" s="101"/>
      <c r="B41370" s="90"/>
      <c r="C41370" s="90"/>
    </row>
    <row r="41371">
      <c r="A41371" s="101"/>
      <c r="B41371" s="90"/>
      <c r="C41371" s="90"/>
    </row>
    <row r="41372">
      <c r="A41372" s="101"/>
      <c r="B41372" s="90"/>
      <c r="C41372" s="90"/>
    </row>
    <row r="41373">
      <c r="A41373" s="101"/>
      <c r="B41373" s="90"/>
      <c r="C41373" s="90"/>
    </row>
    <row r="41374">
      <c r="A41374" s="101"/>
      <c r="B41374" s="90"/>
      <c r="C41374" s="90"/>
    </row>
    <row r="41375">
      <c r="A41375" s="101"/>
      <c r="B41375" s="90"/>
      <c r="C41375" s="90"/>
    </row>
    <row r="41376">
      <c r="A41376" s="101"/>
      <c r="B41376" s="90"/>
      <c r="C41376" s="90"/>
    </row>
    <row r="41377">
      <c r="A41377" s="101"/>
      <c r="B41377" s="90"/>
      <c r="C41377" s="90"/>
    </row>
    <row r="41378">
      <c r="A41378" s="101"/>
      <c r="B41378" s="90"/>
      <c r="C41378" s="90"/>
    </row>
    <row r="41379">
      <c r="A41379" s="101"/>
      <c r="B41379" s="90"/>
      <c r="C41379" s="90"/>
    </row>
    <row r="41380">
      <c r="A41380" s="101"/>
      <c r="B41380" s="90"/>
      <c r="C41380" s="90"/>
    </row>
    <row r="41381">
      <c r="A41381" s="101"/>
      <c r="B41381" s="90"/>
      <c r="C41381" s="90"/>
    </row>
    <row r="41382">
      <c r="A41382" s="101"/>
      <c r="B41382" s="90"/>
      <c r="C41382" s="90"/>
    </row>
    <row r="41383">
      <c r="A41383" s="101"/>
      <c r="B41383" s="90"/>
      <c r="C41383" s="90"/>
    </row>
    <row r="41384">
      <c r="A41384" s="101"/>
      <c r="B41384" s="90"/>
      <c r="C41384" s="90"/>
    </row>
    <row r="41385">
      <c r="A41385" s="101"/>
      <c r="B41385" s="90"/>
      <c r="C41385" s="90"/>
    </row>
    <row r="41386">
      <c r="A41386" s="101"/>
      <c r="B41386" s="90"/>
      <c r="C41386" s="90"/>
    </row>
    <row r="41387">
      <c r="A41387" s="101"/>
      <c r="B41387" s="90"/>
      <c r="C41387" s="90"/>
    </row>
    <row r="41388">
      <c r="A41388" s="101"/>
      <c r="B41388" s="90"/>
      <c r="C41388" s="90"/>
    </row>
    <row r="41389">
      <c r="A41389" s="101"/>
      <c r="B41389" s="90"/>
      <c r="C41389" s="90"/>
    </row>
    <row r="41390">
      <c r="A41390" s="101"/>
      <c r="B41390" s="90"/>
      <c r="C41390" s="90"/>
    </row>
    <row r="41391">
      <c r="A41391" s="101"/>
      <c r="B41391" s="90"/>
      <c r="C41391" s="90"/>
    </row>
    <row r="41392">
      <c r="A41392" s="101"/>
      <c r="B41392" s="90"/>
      <c r="C41392" s="90"/>
    </row>
    <row r="41393">
      <c r="A41393" s="101"/>
      <c r="B41393" s="90"/>
      <c r="C41393" s="90"/>
    </row>
    <row r="41394">
      <c r="A41394" s="101"/>
      <c r="B41394" s="90"/>
      <c r="C41394" s="90"/>
    </row>
    <row r="41395">
      <c r="A41395" s="101"/>
      <c r="B41395" s="90"/>
      <c r="C41395" s="90"/>
    </row>
    <row r="41396">
      <c r="A41396" s="101"/>
      <c r="B41396" s="90"/>
      <c r="C41396" s="90"/>
    </row>
    <row r="41397">
      <c r="A41397" s="101"/>
      <c r="B41397" s="90"/>
      <c r="C41397" s="90"/>
    </row>
    <row r="41398">
      <c r="A41398" s="101"/>
      <c r="B41398" s="90"/>
      <c r="C41398" s="90"/>
    </row>
    <row r="41399">
      <c r="A41399" s="101"/>
      <c r="B41399" s="90"/>
      <c r="C41399" s="90"/>
    </row>
    <row r="41400">
      <c r="A41400" s="101"/>
      <c r="B41400" s="90"/>
      <c r="C41400" s="90"/>
    </row>
    <row r="41401">
      <c r="A41401" s="101"/>
      <c r="B41401" s="90"/>
      <c r="C41401" s="90"/>
    </row>
    <row r="41402">
      <c r="A41402" s="101"/>
      <c r="B41402" s="90"/>
      <c r="C41402" s="90"/>
    </row>
    <row r="41403">
      <c r="A41403" s="101"/>
      <c r="B41403" s="90"/>
      <c r="C41403" s="90"/>
    </row>
    <row r="41404">
      <c r="A41404" s="101"/>
      <c r="B41404" s="90"/>
      <c r="C41404" s="90"/>
    </row>
    <row r="41405">
      <c r="A41405" s="101"/>
      <c r="B41405" s="90"/>
      <c r="C41405" s="90"/>
    </row>
    <row r="41406">
      <c r="A41406" s="101"/>
      <c r="B41406" s="90"/>
      <c r="C41406" s="90"/>
    </row>
    <row r="41407">
      <c r="A41407" s="101"/>
      <c r="B41407" s="90"/>
      <c r="C41407" s="90"/>
    </row>
    <row r="41408">
      <c r="A41408" s="101"/>
      <c r="B41408" s="90"/>
      <c r="C41408" s="90"/>
    </row>
    <row r="41409">
      <c r="A41409" s="101"/>
      <c r="B41409" s="90"/>
      <c r="C41409" s="90"/>
    </row>
    <row r="41410">
      <c r="A41410" s="101"/>
      <c r="B41410" s="90"/>
      <c r="C41410" s="90"/>
    </row>
    <row r="41411">
      <c r="A41411" s="101"/>
      <c r="B41411" s="90"/>
      <c r="C41411" s="90"/>
    </row>
    <row r="41412">
      <c r="A41412" s="101"/>
      <c r="B41412" s="90"/>
      <c r="C41412" s="90"/>
    </row>
    <row r="41413">
      <c r="A41413" s="101"/>
      <c r="B41413" s="90"/>
      <c r="C41413" s="90"/>
    </row>
    <row r="41414">
      <c r="A41414" s="101"/>
      <c r="B41414" s="90"/>
      <c r="C41414" s="90"/>
    </row>
    <row r="41415">
      <c r="A41415" s="101"/>
      <c r="B41415" s="90"/>
      <c r="C41415" s="90"/>
    </row>
    <row r="41416">
      <c r="A41416" s="101"/>
      <c r="B41416" s="90"/>
      <c r="C41416" s="90"/>
    </row>
    <row r="41417">
      <c r="A41417" s="101"/>
      <c r="B41417" s="90"/>
      <c r="C41417" s="90"/>
    </row>
    <row r="41418">
      <c r="A41418" s="101"/>
      <c r="B41418" s="90"/>
      <c r="C41418" s="90"/>
    </row>
    <row r="41419">
      <c r="A41419" s="101"/>
      <c r="B41419" s="90"/>
      <c r="C41419" s="90"/>
    </row>
    <row r="41420">
      <c r="A41420" s="101"/>
      <c r="B41420" s="90"/>
      <c r="C41420" s="90"/>
    </row>
    <row r="41421">
      <c r="A41421" s="101"/>
      <c r="B41421" s="90"/>
      <c r="C41421" s="90"/>
    </row>
    <row r="41422">
      <c r="A41422" s="101"/>
      <c r="B41422" s="90"/>
      <c r="C41422" s="90"/>
    </row>
    <row r="41423">
      <c r="A41423" s="101"/>
      <c r="B41423" s="90"/>
      <c r="C41423" s="90"/>
    </row>
    <row r="41424">
      <c r="A41424" s="101"/>
      <c r="B41424" s="90"/>
      <c r="C41424" s="90"/>
    </row>
    <row r="41425">
      <c r="A41425" s="101"/>
      <c r="B41425" s="90"/>
      <c r="C41425" s="90"/>
    </row>
    <row r="41426">
      <c r="A41426" s="101"/>
      <c r="B41426" s="90"/>
      <c r="C41426" s="90"/>
    </row>
    <row r="41427">
      <c r="A41427" s="101"/>
      <c r="B41427" s="90"/>
      <c r="C41427" s="90"/>
    </row>
    <row r="41428">
      <c r="A41428" s="101"/>
      <c r="B41428" s="90"/>
      <c r="C41428" s="90"/>
    </row>
    <row r="41429">
      <c r="A41429" s="101"/>
      <c r="B41429" s="90"/>
      <c r="C41429" s="90"/>
    </row>
    <row r="41430">
      <c r="A41430" s="101"/>
      <c r="B41430" s="90"/>
      <c r="C41430" s="90"/>
    </row>
    <row r="41431">
      <c r="A41431" s="101"/>
      <c r="B41431" s="90"/>
      <c r="C41431" s="90"/>
    </row>
    <row r="41432">
      <c r="A41432" s="101"/>
      <c r="B41432" s="90"/>
      <c r="C41432" s="90"/>
    </row>
    <row r="41433">
      <c r="A41433" s="101"/>
      <c r="B41433" s="90"/>
      <c r="C41433" s="90"/>
    </row>
    <row r="41434">
      <c r="A41434" s="101"/>
      <c r="B41434" s="90"/>
      <c r="C41434" s="90"/>
    </row>
    <row r="41435">
      <c r="A41435" s="101"/>
      <c r="B41435" s="90"/>
      <c r="C41435" s="90"/>
    </row>
    <row r="41436">
      <c r="A41436" s="101"/>
      <c r="B41436" s="90"/>
      <c r="C41436" s="90"/>
    </row>
    <row r="41437">
      <c r="A41437" s="101"/>
      <c r="B41437" s="90"/>
      <c r="C41437" s="90"/>
    </row>
    <row r="41438">
      <c r="A41438" s="101"/>
      <c r="B41438" s="90"/>
      <c r="C41438" s="90"/>
    </row>
    <row r="41439">
      <c r="A41439" s="101"/>
      <c r="B41439" s="90"/>
      <c r="C41439" s="90"/>
    </row>
    <row r="41440">
      <c r="A41440" s="101"/>
      <c r="B41440" s="90"/>
      <c r="C41440" s="90"/>
    </row>
    <row r="41441">
      <c r="A41441" s="101"/>
      <c r="B41441" s="90"/>
      <c r="C41441" s="90"/>
    </row>
    <row r="41442">
      <c r="A41442" s="101"/>
      <c r="B41442" s="90"/>
      <c r="C41442" s="90"/>
    </row>
    <row r="41443">
      <c r="A41443" s="101"/>
      <c r="B41443" s="90"/>
      <c r="C41443" s="90"/>
    </row>
    <row r="41444">
      <c r="A41444" s="101"/>
      <c r="B41444" s="90"/>
      <c r="C41444" s="90"/>
    </row>
    <row r="41445">
      <c r="A41445" s="101"/>
      <c r="B41445" s="90"/>
      <c r="C41445" s="90"/>
    </row>
    <row r="41446">
      <c r="A41446" s="101"/>
      <c r="B41446" s="90"/>
      <c r="C41446" s="90"/>
    </row>
    <row r="41447">
      <c r="A41447" s="101"/>
      <c r="B41447" s="90"/>
      <c r="C41447" s="90"/>
    </row>
    <row r="41448">
      <c r="A41448" s="101"/>
      <c r="B41448" s="90"/>
      <c r="C41448" s="90"/>
    </row>
    <row r="41449">
      <c r="A41449" s="101"/>
      <c r="B41449" s="90"/>
      <c r="C41449" s="90"/>
    </row>
    <row r="41450">
      <c r="A41450" s="101"/>
      <c r="B41450" s="90"/>
      <c r="C41450" s="90"/>
    </row>
    <row r="41451">
      <c r="A41451" s="101"/>
      <c r="B41451" s="90"/>
      <c r="C41451" s="90"/>
    </row>
    <row r="41452">
      <c r="A41452" s="101"/>
      <c r="B41452" s="90"/>
      <c r="C41452" s="90"/>
    </row>
    <row r="41453">
      <c r="A41453" s="101"/>
      <c r="B41453" s="90"/>
      <c r="C41453" s="90"/>
    </row>
    <row r="41454">
      <c r="A41454" s="101"/>
      <c r="B41454" s="90"/>
      <c r="C41454" s="90"/>
    </row>
    <row r="41455">
      <c r="A41455" s="101"/>
      <c r="B41455" s="90"/>
      <c r="C41455" s="90"/>
    </row>
    <row r="41456">
      <c r="A41456" s="101"/>
      <c r="B41456" s="90"/>
      <c r="C41456" s="90"/>
    </row>
    <row r="41457">
      <c r="A41457" s="101"/>
      <c r="B41457" s="90"/>
      <c r="C41457" s="90"/>
    </row>
    <row r="41458">
      <c r="A41458" s="101"/>
      <c r="B41458" s="90"/>
      <c r="C41458" s="90"/>
    </row>
    <row r="41459">
      <c r="A41459" s="101"/>
      <c r="B41459" s="90"/>
      <c r="C41459" s="90"/>
    </row>
    <row r="41460">
      <c r="A41460" s="101"/>
      <c r="B41460" s="90"/>
      <c r="C41460" s="90"/>
    </row>
    <row r="41461">
      <c r="A41461" s="101"/>
      <c r="B41461" s="90"/>
      <c r="C41461" s="90"/>
    </row>
    <row r="41462">
      <c r="A41462" s="101"/>
      <c r="B41462" s="90"/>
      <c r="C41462" s="90"/>
    </row>
    <row r="41463">
      <c r="A41463" s="101"/>
      <c r="B41463" s="90"/>
      <c r="C41463" s="90"/>
    </row>
    <row r="41464">
      <c r="A41464" s="101"/>
      <c r="B41464" s="90"/>
      <c r="C41464" s="90"/>
    </row>
    <row r="41465">
      <c r="A41465" s="101"/>
      <c r="B41465" s="90"/>
      <c r="C41465" s="90"/>
    </row>
    <row r="41466">
      <c r="A41466" s="101"/>
      <c r="B41466" s="90"/>
      <c r="C41466" s="90"/>
    </row>
    <row r="41467">
      <c r="A41467" s="101"/>
      <c r="B41467" s="90"/>
      <c r="C41467" s="90"/>
    </row>
    <row r="41468">
      <c r="A41468" s="101"/>
      <c r="B41468" s="90"/>
      <c r="C41468" s="90"/>
    </row>
    <row r="41469">
      <c r="A41469" s="101"/>
      <c r="B41469" s="90"/>
      <c r="C41469" s="90"/>
    </row>
    <row r="41470">
      <c r="A41470" s="101"/>
      <c r="B41470" s="90"/>
      <c r="C41470" s="90"/>
    </row>
    <row r="41471">
      <c r="A41471" s="101"/>
      <c r="B41471" s="90"/>
      <c r="C41471" s="90"/>
    </row>
    <row r="41472">
      <c r="A41472" s="101"/>
      <c r="B41472" s="90"/>
      <c r="C41472" s="90"/>
    </row>
    <row r="41473">
      <c r="A41473" s="101"/>
      <c r="B41473" s="90"/>
      <c r="C41473" s="90"/>
    </row>
    <row r="41474">
      <c r="A41474" s="101"/>
      <c r="B41474" s="90"/>
      <c r="C41474" s="90"/>
    </row>
    <row r="41475">
      <c r="A41475" s="101"/>
      <c r="B41475" s="90"/>
      <c r="C41475" s="90"/>
    </row>
    <row r="41476">
      <c r="A41476" s="101"/>
      <c r="B41476" s="90"/>
      <c r="C41476" s="90"/>
    </row>
    <row r="41477">
      <c r="A41477" s="101"/>
      <c r="B41477" s="90"/>
      <c r="C41477" s="90"/>
    </row>
    <row r="41478">
      <c r="A41478" s="101"/>
      <c r="B41478" s="90"/>
      <c r="C41478" s="90"/>
    </row>
    <row r="41479">
      <c r="A41479" s="101"/>
      <c r="B41479" s="90"/>
      <c r="C41479" s="90"/>
    </row>
    <row r="41480">
      <c r="A41480" s="101"/>
      <c r="B41480" s="90"/>
      <c r="C41480" s="90"/>
    </row>
    <row r="41481">
      <c r="A41481" s="101"/>
      <c r="B41481" s="90"/>
      <c r="C41481" s="90"/>
    </row>
    <row r="41482">
      <c r="A41482" s="101"/>
      <c r="B41482" s="90"/>
      <c r="C41482" s="90"/>
    </row>
    <row r="41483">
      <c r="A41483" s="101"/>
      <c r="B41483" s="90"/>
      <c r="C41483" s="90"/>
    </row>
    <row r="41484">
      <c r="A41484" s="101"/>
      <c r="B41484" s="90"/>
      <c r="C41484" s="90"/>
    </row>
    <row r="41485">
      <c r="A41485" s="101"/>
      <c r="B41485" s="90"/>
      <c r="C41485" s="90"/>
    </row>
    <row r="41486">
      <c r="A41486" s="101"/>
      <c r="B41486" s="90"/>
      <c r="C41486" s="90"/>
    </row>
    <row r="41487">
      <c r="A41487" s="101"/>
      <c r="B41487" s="90"/>
      <c r="C41487" s="90"/>
    </row>
    <row r="41488">
      <c r="A41488" s="101"/>
      <c r="B41488" s="90"/>
      <c r="C41488" s="90"/>
    </row>
    <row r="41489">
      <c r="A41489" s="101"/>
      <c r="B41489" s="90"/>
      <c r="C41489" s="90"/>
    </row>
    <row r="41490">
      <c r="A41490" s="101"/>
      <c r="B41490" s="90"/>
      <c r="C41490" s="90"/>
    </row>
    <row r="41491">
      <c r="A41491" s="101"/>
      <c r="B41491" s="90"/>
      <c r="C41491" s="90"/>
    </row>
    <row r="41492">
      <c r="A41492" s="101"/>
      <c r="B41492" s="90"/>
      <c r="C41492" s="90"/>
    </row>
    <row r="41493">
      <c r="A41493" s="101"/>
      <c r="B41493" s="90"/>
      <c r="C41493" s="90"/>
    </row>
    <row r="41494">
      <c r="A41494" s="101"/>
      <c r="B41494" s="90"/>
      <c r="C41494" s="90"/>
    </row>
    <row r="41495">
      <c r="A41495" s="101"/>
      <c r="B41495" s="90"/>
      <c r="C41495" s="90"/>
    </row>
    <row r="41496">
      <c r="A41496" s="101"/>
      <c r="B41496" s="90"/>
      <c r="C41496" s="90"/>
    </row>
    <row r="41497">
      <c r="A41497" s="101"/>
      <c r="B41497" s="90"/>
      <c r="C41497" s="90"/>
    </row>
    <row r="41498">
      <c r="A41498" s="101"/>
      <c r="B41498" s="90"/>
      <c r="C41498" s="90"/>
    </row>
    <row r="41499">
      <c r="A41499" s="101"/>
      <c r="B41499" s="90"/>
      <c r="C41499" s="90"/>
    </row>
    <row r="41500">
      <c r="A41500" s="101"/>
      <c r="B41500" s="90"/>
      <c r="C41500" s="90"/>
    </row>
    <row r="41501">
      <c r="A41501" s="101"/>
      <c r="B41501" s="90"/>
      <c r="C41501" s="90"/>
    </row>
    <row r="41502">
      <c r="A41502" s="101"/>
      <c r="B41502" s="90"/>
      <c r="C41502" s="90"/>
    </row>
    <row r="41503">
      <c r="A41503" s="101"/>
      <c r="B41503" s="90"/>
      <c r="C41503" s="90"/>
    </row>
    <row r="41504">
      <c r="A41504" s="101"/>
      <c r="B41504" s="90"/>
      <c r="C41504" s="90"/>
    </row>
    <row r="41505">
      <c r="A41505" s="101"/>
      <c r="B41505" s="90"/>
      <c r="C41505" s="90"/>
    </row>
    <row r="41506">
      <c r="A41506" s="101"/>
      <c r="B41506" s="90"/>
      <c r="C41506" s="90"/>
    </row>
    <row r="41507">
      <c r="A41507" s="101"/>
      <c r="B41507" s="90"/>
      <c r="C41507" s="90"/>
    </row>
    <row r="41508">
      <c r="A41508" s="101"/>
      <c r="B41508" s="90"/>
      <c r="C41508" s="90"/>
    </row>
    <row r="41509">
      <c r="A41509" s="101"/>
      <c r="B41509" s="90"/>
      <c r="C41509" s="90"/>
    </row>
    <row r="41510">
      <c r="A41510" s="101"/>
      <c r="B41510" s="90"/>
      <c r="C41510" s="90"/>
    </row>
    <row r="41511">
      <c r="A41511" s="101"/>
      <c r="B41511" s="90"/>
      <c r="C41511" s="90"/>
    </row>
    <row r="41512">
      <c r="A41512" s="101"/>
      <c r="B41512" s="90"/>
      <c r="C41512" s="90"/>
    </row>
    <row r="41513">
      <c r="A41513" s="101"/>
      <c r="B41513" s="90"/>
      <c r="C41513" s="90"/>
    </row>
    <row r="41514">
      <c r="A41514" s="101"/>
      <c r="B41514" s="90"/>
      <c r="C41514" s="90"/>
    </row>
    <row r="41515">
      <c r="A41515" s="101"/>
      <c r="B41515" s="90"/>
      <c r="C41515" s="90"/>
    </row>
    <row r="41516">
      <c r="A41516" s="101"/>
      <c r="B41516" s="90"/>
      <c r="C41516" s="90"/>
    </row>
    <row r="41517">
      <c r="A41517" s="101"/>
      <c r="B41517" s="90"/>
      <c r="C41517" s="90"/>
    </row>
    <row r="41518">
      <c r="A41518" s="101"/>
      <c r="B41518" s="90"/>
      <c r="C41518" s="90"/>
    </row>
    <row r="41519">
      <c r="A41519" s="101"/>
      <c r="B41519" s="90"/>
      <c r="C41519" s="90"/>
    </row>
    <row r="41520">
      <c r="A41520" s="101"/>
      <c r="B41520" s="90"/>
      <c r="C41520" s="90"/>
    </row>
    <row r="41521">
      <c r="A41521" s="101"/>
      <c r="B41521" s="90"/>
      <c r="C41521" s="90"/>
    </row>
    <row r="41522">
      <c r="A41522" s="101"/>
      <c r="B41522" s="90"/>
      <c r="C41522" s="90"/>
    </row>
    <row r="41523">
      <c r="A41523" s="101"/>
      <c r="B41523" s="90"/>
      <c r="C41523" s="90"/>
    </row>
    <row r="41524">
      <c r="A41524" s="101"/>
      <c r="B41524" s="90"/>
      <c r="C41524" s="90"/>
    </row>
    <row r="41525">
      <c r="A41525" s="101"/>
      <c r="B41525" s="90"/>
      <c r="C41525" s="90"/>
    </row>
    <row r="41526">
      <c r="A41526" s="101"/>
      <c r="B41526" s="90"/>
      <c r="C41526" s="90"/>
    </row>
    <row r="41527">
      <c r="A41527" s="101"/>
      <c r="B41527" s="90"/>
      <c r="C41527" s="90"/>
    </row>
    <row r="41528">
      <c r="A41528" s="101"/>
      <c r="B41528" s="90"/>
      <c r="C41528" s="90"/>
    </row>
    <row r="41529">
      <c r="A41529" s="101"/>
      <c r="B41529" s="90"/>
      <c r="C41529" s="90"/>
    </row>
    <row r="41530">
      <c r="A41530" s="101"/>
      <c r="B41530" s="90"/>
      <c r="C41530" s="90"/>
    </row>
    <row r="41531">
      <c r="A41531" s="101"/>
      <c r="B41531" s="90"/>
      <c r="C41531" s="90"/>
    </row>
    <row r="41532">
      <c r="A41532" s="101"/>
      <c r="B41532" s="90"/>
      <c r="C41532" s="90"/>
    </row>
    <row r="41533">
      <c r="A41533" s="101"/>
      <c r="B41533" s="90"/>
      <c r="C41533" s="90"/>
    </row>
    <row r="41534">
      <c r="A41534" s="101"/>
      <c r="B41534" s="90"/>
      <c r="C41534" s="90"/>
    </row>
    <row r="41535">
      <c r="A41535" s="101"/>
      <c r="B41535" s="90"/>
      <c r="C41535" s="90"/>
    </row>
    <row r="41536">
      <c r="A41536" s="101"/>
      <c r="B41536" s="90"/>
      <c r="C41536" s="90"/>
    </row>
    <row r="41537">
      <c r="A41537" s="101"/>
      <c r="B41537" s="90"/>
      <c r="C41537" s="90"/>
    </row>
    <row r="41538">
      <c r="A41538" s="101"/>
      <c r="B41538" s="90"/>
      <c r="C41538" s="90"/>
    </row>
    <row r="41539">
      <c r="A41539" s="101"/>
      <c r="B41539" s="90"/>
      <c r="C41539" s="90"/>
    </row>
    <row r="41540">
      <c r="A41540" s="101"/>
      <c r="B41540" s="90"/>
      <c r="C41540" s="90"/>
    </row>
    <row r="41541">
      <c r="A41541" s="101"/>
      <c r="B41541" s="90"/>
      <c r="C41541" s="90"/>
    </row>
    <row r="41542">
      <c r="A41542" s="101"/>
      <c r="B41542" s="90"/>
      <c r="C41542" s="90"/>
    </row>
    <row r="41543">
      <c r="A41543" s="101"/>
      <c r="B41543" s="90"/>
      <c r="C41543" s="90"/>
    </row>
    <row r="41544">
      <c r="A41544" s="101"/>
      <c r="B41544" s="90"/>
      <c r="C41544" s="90"/>
    </row>
    <row r="41545">
      <c r="A41545" s="101"/>
      <c r="B41545" s="90"/>
      <c r="C41545" s="90"/>
    </row>
    <row r="41546">
      <c r="A41546" s="101"/>
      <c r="B41546" s="90"/>
      <c r="C41546" s="90"/>
    </row>
    <row r="41547">
      <c r="A41547" s="101"/>
      <c r="B41547" s="90"/>
      <c r="C41547" s="90"/>
    </row>
    <row r="41548">
      <c r="A41548" s="101"/>
      <c r="B41548" s="90"/>
      <c r="C41548" s="90"/>
    </row>
    <row r="41549">
      <c r="A41549" s="101"/>
      <c r="B41549" s="90"/>
      <c r="C41549" s="90"/>
    </row>
    <row r="41550">
      <c r="A41550" s="101"/>
      <c r="B41550" s="90"/>
      <c r="C41550" s="90"/>
    </row>
    <row r="41551">
      <c r="A41551" s="101"/>
      <c r="B41551" s="90"/>
      <c r="C41551" s="90"/>
    </row>
    <row r="41552">
      <c r="A41552" s="101"/>
      <c r="B41552" s="90"/>
      <c r="C41552" s="90"/>
    </row>
    <row r="41553">
      <c r="A41553" s="101"/>
      <c r="B41553" s="90"/>
      <c r="C41553" s="90"/>
    </row>
    <row r="41554">
      <c r="A41554" s="101"/>
      <c r="B41554" s="90"/>
      <c r="C41554" s="90"/>
    </row>
    <row r="41555">
      <c r="A41555" s="101"/>
      <c r="B41555" s="90"/>
      <c r="C41555" s="90"/>
    </row>
    <row r="41556">
      <c r="A41556" s="101"/>
      <c r="B41556" s="90"/>
      <c r="C41556" s="90"/>
    </row>
    <row r="41557">
      <c r="A41557" s="101"/>
      <c r="B41557" s="90"/>
      <c r="C41557" s="90"/>
    </row>
    <row r="41558">
      <c r="A41558" s="101"/>
      <c r="B41558" s="90"/>
      <c r="C41558" s="90"/>
    </row>
    <row r="41559">
      <c r="A41559" s="101"/>
      <c r="B41559" s="90"/>
      <c r="C41559" s="90"/>
    </row>
    <row r="41560">
      <c r="A41560" s="101"/>
      <c r="B41560" s="90"/>
      <c r="C41560" s="90"/>
    </row>
    <row r="41561">
      <c r="A41561" s="101"/>
      <c r="B41561" s="90"/>
      <c r="C41561" s="90"/>
    </row>
    <row r="41562">
      <c r="A41562" s="101"/>
      <c r="B41562" s="90"/>
      <c r="C41562" s="90"/>
    </row>
    <row r="41563">
      <c r="A41563" s="101"/>
      <c r="B41563" s="90"/>
      <c r="C41563" s="90"/>
    </row>
    <row r="41564">
      <c r="A41564" s="101"/>
      <c r="B41564" s="90"/>
      <c r="C41564" s="90"/>
    </row>
    <row r="41565">
      <c r="A41565" s="101"/>
      <c r="B41565" s="90"/>
      <c r="C41565" s="90"/>
    </row>
    <row r="41566">
      <c r="A41566" s="101"/>
      <c r="B41566" s="90"/>
      <c r="C41566" s="90"/>
    </row>
    <row r="41567">
      <c r="A41567" s="101"/>
      <c r="B41567" s="90"/>
      <c r="C41567" s="90"/>
    </row>
    <row r="41568">
      <c r="A41568" s="101"/>
      <c r="B41568" s="90"/>
      <c r="C41568" s="90"/>
    </row>
    <row r="41569">
      <c r="A41569" s="101"/>
      <c r="B41569" s="90"/>
      <c r="C41569" s="90"/>
    </row>
    <row r="41570">
      <c r="A41570" s="101"/>
      <c r="B41570" s="90"/>
      <c r="C41570" s="90"/>
    </row>
    <row r="41571">
      <c r="A41571" s="101"/>
      <c r="B41571" s="90"/>
      <c r="C41571" s="90"/>
    </row>
    <row r="41572">
      <c r="A41572" s="101"/>
      <c r="B41572" s="90"/>
      <c r="C41572" s="90"/>
    </row>
    <row r="41573">
      <c r="A41573" s="101"/>
      <c r="B41573" s="90"/>
      <c r="C41573" s="90"/>
    </row>
    <row r="41574">
      <c r="A41574" s="101"/>
      <c r="B41574" s="90"/>
      <c r="C41574" s="90"/>
    </row>
    <row r="41575">
      <c r="A41575" s="101"/>
      <c r="B41575" s="90"/>
      <c r="C41575" s="90"/>
    </row>
    <row r="41576">
      <c r="A41576" s="101"/>
      <c r="B41576" s="90"/>
      <c r="C41576" s="90"/>
    </row>
    <row r="41577">
      <c r="A41577" s="101"/>
      <c r="B41577" s="90"/>
      <c r="C41577" s="90"/>
    </row>
    <row r="41578">
      <c r="A41578" s="101"/>
      <c r="B41578" s="90"/>
      <c r="C41578" s="90"/>
    </row>
    <row r="41579">
      <c r="A41579" s="101"/>
      <c r="B41579" s="90"/>
      <c r="C41579" s="90"/>
    </row>
    <row r="41580">
      <c r="A41580" s="101"/>
      <c r="B41580" s="90"/>
      <c r="C41580" s="90"/>
    </row>
    <row r="41581">
      <c r="A41581" s="101"/>
      <c r="B41581" s="90"/>
      <c r="C41581" s="90"/>
    </row>
    <row r="41582">
      <c r="A41582" s="101"/>
      <c r="B41582" s="90"/>
      <c r="C41582" s="90"/>
    </row>
    <row r="41583">
      <c r="A41583" s="101"/>
      <c r="B41583" s="90"/>
      <c r="C41583" s="90"/>
    </row>
    <row r="41584">
      <c r="A41584" s="101"/>
      <c r="B41584" s="90"/>
      <c r="C41584" s="90"/>
    </row>
    <row r="41585">
      <c r="A41585" s="101"/>
      <c r="B41585" s="90"/>
      <c r="C41585" s="90"/>
    </row>
    <row r="41586">
      <c r="A41586" s="101"/>
      <c r="B41586" s="90"/>
      <c r="C41586" s="90"/>
    </row>
    <row r="41587">
      <c r="A41587" s="101"/>
      <c r="B41587" s="90"/>
      <c r="C41587" s="90"/>
    </row>
    <row r="41588">
      <c r="A41588" s="101"/>
      <c r="B41588" s="90"/>
      <c r="C41588" s="90"/>
    </row>
    <row r="41589">
      <c r="A41589" s="101"/>
      <c r="B41589" s="90"/>
      <c r="C41589" s="90"/>
    </row>
    <row r="41590">
      <c r="A41590" s="101"/>
      <c r="B41590" s="90"/>
      <c r="C41590" s="90"/>
    </row>
    <row r="41591">
      <c r="A41591" s="101"/>
      <c r="B41591" s="90"/>
      <c r="C41591" s="90"/>
    </row>
    <row r="41592">
      <c r="A41592" s="101"/>
      <c r="B41592" s="90"/>
      <c r="C41592" s="90"/>
    </row>
    <row r="41593">
      <c r="A41593" s="101"/>
      <c r="B41593" s="90"/>
      <c r="C41593" s="90"/>
    </row>
    <row r="41594">
      <c r="A41594" s="101"/>
      <c r="B41594" s="90"/>
      <c r="C41594" s="90"/>
    </row>
    <row r="41595">
      <c r="A41595" s="101"/>
      <c r="B41595" s="90"/>
      <c r="C41595" s="90"/>
    </row>
    <row r="41596">
      <c r="A41596" s="101"/>
      <c r="B41596" s="90"/>
      <c r="C41596" s="90"/>
    </row>
    <row r="41597">
      <c r="A41597" s="101"/>
      <c r="B41597" s="90"/>
      <c r="C41597" s="90"/>
    </row>
    <row r="41598">
      <c r="A41598" s="101"/>
      <c r="B41598" s="90"/>
      <c r="C41598" s="90"/>
    </row>
    <row r="41599">
      <c r="A41599" s="101"/>
      <c r="B41599" s="90"/>
      <c r="C41599" s="90"/>
    </row>
    <row r="41600">
      <c r="A41600" s="101"/>
      <c r="B41600" s="90"/>
      <c r="C41600" s="90"/>
    </row>
    <row r="41601">
      <c r="A41601" s="101"/>
      <c r="B41601" s="90"/>
      <c r="C41601" s="90"/>
    </row>
    <row r="41602">
      <c r="A41602" s="101"/>
      <c r="B41602" s="90"/>
      <c r="C41602" s="90"/>
    </row>
    <row r="41603">
      <c r="A41603" s="101"/>
      <c r="B41603" s="90"/>
      <c r="C41603" s="90"/>
    </row>
    <row r="41604">
      <c r="A41604" s="101"/>
      <c r="B41604" s="90"/>
      <c r="C41604" s="90"/>
    </row>
    <row r="41605">
      <c r="A41605" s="101"/>
      <c r="B41605" s="90"/>
      <c r="C41605" s="90"/>
    </row>
    <row r="41606">
      <c r="A41606" s="101"/>
      <c r="B41606" s="90"/>
      <c r="C41606" s="90"/>
    </row>
    <row r="41607">
      <c r="A41607" s="101"/>
      <c r="B41607" s="90"/>
      <c r="C41607" s="90"/>
    </row>
    <row r="41608">
      <c r="A41608" s="101"/>
      <c r="B41608" s="90"/>
      <c r="C41608" s="90"/>
    </row>
    <row r="41609">
      <c r="A41609" s="101"/>
      <c r="B41609" s="90"/>
      <c r="C41609" s="90"/>
    </row>
    <row r="41610">
      <c r="A41610" s="101"/>
      <c r="B41610" s="90"/>
      <c r="C41610" s="90"/>
    </row>
    <row r="41611">
      <c r="A41611" s="101"/>
      <c r="B41611" s="90"/>
      <c r="C41611" s="90"/>
    </row>
    <row r="41612">
      <c r="A41612" s="101"/>
      <c r="B41612" s="90"/>
      <c r="C41612" s="90"/>
    </row>
    <row r="41613">
      <c r="A41613" s="101"/>
      <c r="B41613" s="90"/>
      <c r="C41613" s="90"/>
    </row>
    <row r="41614">
      <c r="A41614" s="101"/>
      <c r="B41614" s="90"/>
      <c r="C41614" s="90"/>
    </row>
    <row r="41615">
      <c r="A41615" s="101"/>
      <c r="B41615" s="90"/>
      <c r="C41615" s="90"/>
    </row>
    <row r="41616">
      <c r="A41616" s="101"/>
      <c r="B41616" s="90"/>
      <c r="C41616" s="90"/>
    </row>
    <row r="41617">
      <c r="A41617" s="101"/>
      <c r="B41617" s="90"/>
      <c r="C41617" s="90"/>
    </row>
    <row r="41618">
      <c r="A41618" s="101"/>
      <c r="B41618" s="90"/>
      <c r="C41618" s="90"/>
    </row>
    <row r="41619">
      <c r="A41619" s="101"/>
      <c r="B41619" s="90"/>
      <c r="C41619" s="90"/>
    </row>
    <row r="41620">
      <c r="A41620" s="101"/>
      <c r="B41620" s="90"/>
      <c r="C41620" s="90"/>
    </row>
    <row r="41621">
      <c r="A41621" s="101"/>
      <c r="B41621" s="90"/>
      <c r="C41621" s="90"/>
    </row>
    <row r="41622">
      <c r="A41622" s="101"/>
      <c r="B41622" s="90"/>
      <c r="C41622" s="90"/>
    </row>
    <row r="41623">
      <c r="A41623" s="101"/>
      <c r="B41623" s="90"/>
      <c r="C41623" s="90"/>
    </row>
    <row r="41624">
      <c r="A41624" s="101"/>
      <c r="B41624" s="90"/>
      <c r="C41624" s="90"/>
    </row>
    <row r="41625">
      <c r="A41625" s="101"/>
      <c r="B41625" s="90"/>
      <c r="C41625" s="90"/>
    </row>
    <row r="41626">
      <c r="A41626" s="101"/>
      <c r="B41626" s="90"/>
      <c r="C41626" s="90"/>
    </row>
    <row r="41627">
      <c r="A41627" s="101"/>
      <c r="B41627" s="90"/>
      <c r="C41627" s="90"/>
    </row>
    <row r="41628">
      <c r="A41628" s="101"/>
      <c r="B41628" s="90"/>
      <c r="C41628" s="90"/>
    </row>
    <row r="41629">
      <c r="A41629" s="101"/>
      <c r="B41629" s="90"/>
      <c r="C41629" s="90"/>
    </row>
    <row r="41630">
      <c r="A41630" s="101"/>
      <c r="B41630" s="90"/>
      <c r="C41630" s="90"/>
    </row>
    <row r="41631">
      <c r="A41631" s="101"/>
      <c r="B41631" s="90"/>
      <c r="C41631" s="90"/>
    </row>
    <row r="41632">
      <c r="A41632" s="101"/>
      <c r="B41632" s="90"/>
      <c r="C41632" s="90"/>
    </row>
    <row r="41633">
      <c r="A41633" s="101"/>
      <c r="B41633" s="90"/>
      <c r="C41633" s="90"/>
    </row>
    <row r="41634">
      <c r="A41634" s="101"/>
      <c r="B41634" s="90"/>
      <c r="C41634" s="90"/>
    </row>
    <row r="41635">
      <c r="A41635" s="101"/>
      <c r="B41635" s="90"/>
      <c r="C41635" s="90"/>
    </row>
    <row r="41636">
      <c r="A41636" s="101"/>
      <c r="B41636" s="90"/>
      <c r="C41636" s="90"/>
    </row>
    <row r="41637">
      <c r="A41637" s="101"/>
      <c r="B41637" s="90"/>
      <c r="C41637" s="90"/>
    </row>
    <row r="41638">
      <c r="A41638" s="101"/>
      <c r="B41638" s="90"/>
      <c r="C41638" s="90"/>
    </row>
    <row r="41639">
      <c r="A41639" s="101"/>
      <c r="B41639" s="90"/>
      <c r="C41639" s="90"/>
    </row>
    <row r="41640">
      <c r="A41640" s="101"/>
      <c r="B41640" s="90"/>
      <c r="C41640" s="90"/>
    </row>
    <row r="41641">
      <c r="A41641" s="101"/>
      <c r="B41641" s="90"/>
      <c r="C41641" s="90"/>
    </row>
    <row r="41642">
      <c r="A41642" s="101"/>
      <c r="B41642" s="90"/>
      <c r="C41642" s="90"/>
    </row>
    <row r="41643">
      <c r="A41643" s="101"/>
      <c r="B41643" s="90"/>
      <c r="C41643" s="90"/>
    </row>
    <row r="41644">
      <c r="A41644" s="101"/>
      <c r="B41644" s="90"/>
      <c r="C41644" s="90"/>
    </row>
    <row r="41645">
      <c r="A41645" s="101"/>
      <c r="B41645" s="90"/>
      <c r="C41645" s="90"/>
    </row>
    <row r="41646">
      <c r="A41646" s="101"/>
      <c r="B41646" s="90"/>
      <c r="C41646" s="90"/>
    </row>
    <row r="41647">
      <c r="A41647" s="101"/>
      <c r="B41647" s="90"/>
      <c r="C41647" s="90"/>
    </row>
    <row r="41648">
      <c r="A41648" s="101"/>
      <c r="B41648" s="90"/>
      <c r="C41648" s="90"/>
    </row>
    <row r="41649">
      <c r="A41649" s="101"/>
      <c r="B41649" s="90"/>
      <c r="C41649" s="90"/>
    </row>
    <row r="41650">
      <c r="A41650" s="101"/>
      <c r="B41650" s="90"/>
      <c r="C41650" s="90"/>
    </row>
    <row r="41651">
      <c r="A41651" s="101"/>
      <c r="B41651" s="90"/>
      <c r="C41651" s="90"/>
    </row>
    <row r="41652">
      <c r="A41652" s="101"/>
      <c r="B41652" s="90"/>
      <c r="C41652" s="90"/>
    </row>
    <row r="41653">
      <c r="A41653" s="101"/>
      <c r="B41653" s="90"/>
      <c r="C41653" s="90"/>
    </row>
    <row r="41654">
      <c r="A41654" s="101"/>
      <c r="B41654" s="90"/>
      <c r="C41654" s="90"/>
    </row>
    <row r="41655">
      <c r="A41655" s="101"/>
      <c r="B41655" s="90"/>
      <c r="C41655" s="90"/>
    </row>
    <row r="41656">
      <c r="A41656" s="101"/>
      <c r="B41656" s="90"/>
      <c r="C41656" s="90"/>
    </row>
    <row r="41657">
      <c r="A41657" s="101"/>
      <c r="B41657" s="90"/>
      <c r="C41657" s="90"/>
    </row>
    <row r="41658">
      <c r="A41658" s="101"/>
      <c r="B41658" s="90"/>
      <c r="C41658" s="90"/>
    </row>
    <row r="41659">
      <c r="A41659" s="101"/>
      <c r="B41659" s="90"/>
      <c r="C41659" s="90"/>
    </row>
    <row r="41660">
      <c r="A41660" s="101"/>
      <c r="B41660" s="90"/>
      <c r="C41660" s="90"/>
    </row>
    <row r="41661">
      <c r="A41661" s="101"/>
      <c r="B41661" s="90"/>
      <c r="C41661" s="90"/>
    </row>
    <row r="41662">
      <c r="A41662" s="101"/>
      <c r="B41662" s="90"/>
      <c r="C41662" s="90"/>
    </row>
    <row r="41663">
      <c r="A41663" s="101"/>
      <c r="B41663" s="90"/>
      <c r="C41663" s="90"/>
    </row>
    <row r="41664">
      <c r="A41664" s="101"/>
      <c r="B41664" s="90"/>
      <c r="C41664" s="90"/>
    </row>
    <row r="41665">
      <c r="A41665" s="101"/>
      <c r="B41665" s="90"/>
      <c r="C41665" s="90"/>
    </row>
    <row r="41666">
      <c r="A41666" s="101"/>
      <c r="B41666" s="90"/>
      <c r="C41666" s="90"/>
    </row>
    <row r="41667">
      <c r="A41667" s="101"/>
      <c r="B41667" s="90"/>
      <c r="C41667" s="90"/>
    </row>
    <row r="41668">
      <c r="A41668" s="101"/>
      <c r="B41668" s="90"/>
      <c r="C41668" s="90"/>
    </row>
    <row r="41669">
      <c r="A41669" s="101"/>
      <c r="B41669" s="90"/>
      <c r="C41669" s="90"/>
    </row>
    <row r="41670">
      <c r="A41670" s="101"/>
      <c r="B41670" s="90"/>
      <c r="C41670" s="90"/>
    </row>
    <row r="41671">
      <c r="A41671" s="101"/>
      <c r="B41671" s="90"/>
      <c r="C41671" s="90"/>
    </row>
    <row r="41672">
      <c r="A41672" s="101"/>
      <c r="B41672" s="90"/>
      <c r="C41672" s="90"/>
    </row>
    <row r="41673">
      <c r="A41673" s="101"/>
      <c r="B41673" s="90"/>
      <c r="C41673" s="90"/>
    </row>
    <row r="41674">
      <c r="A41674" s="101"/>
      <c r="B41674" s="90"/>
      <c r="C41674" s="90"/>
    </row>
    <row r="41675">
      <c r="A41675" s="101"/>
      <c r="B41675" s="90"/>
      <c r="C41675" s="90"/>
    </row>
    <row r="41676">
      <c r="A41676" s="101"/>
      <c r="B41676" s="90"/>
      <c r="C41676" s="90"/>
    </row>
    <row r="41677">
      <c r="A41677" s="101"/>
      <c r="B41677" s="90"/>
      <c r="C41677" s="90"/>
    </row>
    <row r="41678">
      <c r="A41678" s="101"/>
      <c r="B41678" s="90"/>
      <c r="C41678" s="90"/>
    </row>
    <row r="41679">
      <c r="A41679" s="101"/>
      <c r="B41679" s="90"/>
      <c r="C41679" s="90"/>
    </row>
    <row r="41680">
      <c r="A41680" s="101"/>
      <c r="B41680" s="90"/>
      <c r="C41680" s="90"/>
    </row>
    <row r="41681">
      <c r="A41681" s="101"/>
      <c r="B41681" s="90"/>
      <c r="C41681" s="90"/>
    </row>
    <row r="41682">
      <c r="A41682" s="101"/>
      <c r="B41682" s="90"/>
      <c r="C41682" s="90"/>
    </row>
    <row r="41683">
      <c r="A41683" s="101"/>
      <c r="B41683" s="90"/>
      <c r="C41683" s="90"/>
    </row>
    <row r="41684">
      <c r="A41684" s="101"/>
      <c r="B41684" s="90"/>
      <c r="C41684" s="90"/>
    </row>
    <row r="41685">
      <c r="A41685" s="101"/>
      <c r="B41685" s="90"/>
      <c r="C41685" s="90"/>
    </row>
    <row r="41686">
      <c r="A41686" s="101"/>
      <c r="B41686" s="90"/>
      <c r="C41686" s="90"/>
    </row>
    <row r="41687">
      <c r="A41687" s="101"/>
      <c r="B41687" s="90"/>
      <c r="C41687" s="90"/>
    </row>
    <row r="41688">
      <c r="A41688" s="101"/>
      <c r="B41688" s="90"/>
      <c r="C41688" s="90"/>
    </row>
    <row r="41689">
      <c r="A41689" s="101"/>
      <c r="B41689" s="90"/>
      <c r="C41689" s="90"/>
    </row>
    <row r="41690">
      <c r="A41690" s="101"/>
      <c r="B41690" s="90"/>
      <c r="C41690" s="90"/>
    </row>
    <row r="41691">
      <c r="A41691" s="101"/>
      <c r="B41691" s="90"/>
      <c r="C41691" s="90"/>
    </row>
    <row r="41692">
      <c r="A41692" s="101"/>
      <c r="B41692" s="90"/>
      <c r="C41692" s="90"/>
    </row>
    <row r="41693">
      <c r="A41693" s="101"/>
      <c r="B41693" s="90"/>
      <c r="C41693" s="90"/>
    </row>
    <row r="41694">
      <c r="A41694" s="101"/>
      <c r="B41694" s="90"/>
      <c r="C41694" s="90"/>
    </row>
    <row r="41695">
      <c r="A41695" s="101"/>
      <c r="B41695" s="90"/>
      <c r="C41695" s="90"/>
    </row>
    <row r="41696">
      <c r="A41696" s="101"/>
      <c r="B41696" s="90"/>
      <c r="C41696" s="90"/>
    </row>
    <row r="41697">
      <c r="A41697" s="101"/>
      <c r="B41697" s="90"/>
      <c r="C41697" s="90"/>
    </row>
    <row r="41698">
      <c r="A41698" s="101"/>
      <c r="B41698" s="90"/>
      <c r="C41698" s="90"/>
    </row>
    <row r="41699">
      <c r="A41699" s="101"/>
      <c r="B41699" s="90"/>
      <c r="C41699" s="90"/>
    </row>
    <row r="41700">
      <c r="A41700" s="101"/>
      <c r="B41700" s="90"/>
      <c r="C41700" s="90"/>
    </row>
    <row r="41701">
      <c r="A41701" s="101"/>
      <c r="B41701" s="90"/>
      <c r="C41701" s="90"/>
    </row>
    <row r="41702">
      <c r="A41702" s="101"/>
      <c r="B41702" s="90"/>
      <c r="C41702" s="90"/>
    </row>
    <row r="41703">
      <c r="A41703" s="101"/>
      <c r="B41703" s="90"/>
      <c r="C41703" s="90"/>
    </row>
    <row r="41704">
      <c r="A41704" s="101"/>
      <c r="B41704" s="90"/>
      <c r="C41704" s="90"/>
    </row>
    <row r="41705">
      <c r="A41705" s="101"/>
      <c r="B41705" s="90"/>
      <c r="C41705" s="90"/>
    </row>
    <row r="41706">
      <c r="A41706" s="101"/>
      <c r="B41706" s="90"/>
      <c r="C41706" s="90"/>
    </row>
    <row r="41707">
      <c r="A41707" s="101"/>
      <c r="B41707" s="90"/>
      <c r="C41707" s="90"/>
    </row>
    <row r="41708">
      <c r="A41708" s="101"/>
      <c r="B41708" s="90"/>
      <c r="C41708" s="90"/>
    </row>
    <row r="41709">
      <c r="A41709" s="101"/>
      <c r="B41709" s="90"/>
      <c r="C41709" s="90"/>
    </row>
    <row r="41710">
      <c r="A41710" s="101"/>
      <c r="B41710" s="90"/>
      <c r="C41710" s="90"/>
    </row>
    <row r="41711">
      <c r="A41711" s="101"/>
      <c r="B41711" s="90"/>
      <c r="C41711" s="90"/>
    </row>
    <row r="41712">
      <c r="A41712" s="101"/>
      <c r="B41712" s="90"/>
      <c r="C41712" s="90"/>
    </row>
    <row r="41713">
      <c r="A41713" s="101"/>
      <c r="B41713" s="90"/>
      <c r="C41713" s="90"/>
    </row>
    <row r="41714">
      <c r="A41714" s="101"/>
      <c r="B41714" s="90"/>
      <c r="C41714" s="90"/>
    </row>
    <row r="41715">
      <c r="A41715" s="101"/>
      <c r="B41715" s="90"/>
      <c r="C41715" s="90"/>
    </row>
    <row r="41716">
      <c r="A41716" s="101"/>
      <c r="B41716" s="90"/>
      <c r="C41716" s="90"/>
    </row>
    <row r="41717">
      <c r="A41717" s="101"/>
      <c r="B41717" s="90"/>
      <c r="C41717" s="90"/>
    </row>
    <row r="41718">
      <c r="A41718" s="101"/>
      <c r="B41718" s="90"/>
      <c r="C41718" s="90"/>
    </row>
    <row r="41719">
      <c r="A41719" s="101"/>
      <c r="B41719" s="90"/>
      <c r="C41719" s="90"/>
    </row>
    <row r="41720">
      <c r="A41720" s="101"/>
      <c r="B41720" s="90"/>
      <c r="C41720" s="90"/>
    </row>
    <row r="41721">
      <c r="A41721" s="101"/>
      <c r="B41721" s="90"/>
      <c r="C41721" s="90"/>
    </row>
    <row r="41722">
      <c r="A41722" s="101"/>
      <c r="B41722" s="90"/>
      <c r="C41722" s="90"/>
    </row>
    <row r="41723">
      <c r="A41723" s="101"/>
      <c r="B41723" s="90"/>
      <c r="C41723" s="90"/>
    </row>
    <row r="41724">
      <c r="A41724" s="101"/>
      <c r="B41724" s="90"/>
      <c r="C41724" s="90"/>
    </row>
    <row r="41725">
      <c r="A41725" s="101"/>
      <c r="B41725" s="90"/>
      <c r="C41725" s="90"/>
    </row>
    <row r="41726">
      <c r="A41726" s="101"/>
      <c r="B41726" s="90"/>
      <c r="C41726" s="90"/>
    </row>
    <row r="41727">
      <c r="A41727" s="101"/>
      <c r="B41727" s="90"/>
      <c r="C41727" s="90"/>
    </row>
    <row r="41728">
      <c r="A41728" s="101"/>
      <c r="B41728" s="90"/>
      <c r="C41728" s="90"/>
    </row>
    <row r="41729">
      <c r="A41729" s="101"/>
      <c r="B41729" s="90"/>
      <c r="C41729" s="90"/>
    </row>
    <row r="41730">
      <c r="A41730" s="101"/>
      <c r="B41730" s="90"/>
      <c r="C41730" s="90"/>
    </row>
    <row r="41731">
      <c r="A41731" s="101"/>
      <c r="B41731" s="90"/>
      <c r="C41731" s="90"/>
    </row>
    <row r="41732">
      <c r="A41732" s="101"/>
      <c r="B41732" s="90"/>
      <c r="C41732" s="90"/>
    </row>
    <row r="41733">
      <c r="A41733" s="101"/>
      <c r="B41733" s="90"/>
      <c r="C41733" s="90"/>
    </row>
    <row r="41734">
      <c r="A41734" s="101"/>
      <c r="B41734" s="90"/>
      <c r="C41734" s="90"/>
    </row>
    <row r="41735">
      <c r="A41735" s="101"/>
      <c r="B41735" s="90"/>
      <c r="C41735" s="90"/>
    </row>
    <row r="41736">
      <c r="A41736" s="101"/>
      <c r="B41736" s="90"/>
      <c r="C41736" s="90"/>
    </row>
    <row r="41737">
      <c r="A41737" s="101"/>
      <c r="B41737" s="90"/>
      <c r="C41737" s="90"/>
    </row>
    <row r="41738">
      <c r="A41738" s="101"/>
      <c r="B41738" s="90"/>
      <c r="C41738" s="90"/>
    </row>
    <row r="41739">
      <c r="A41739" s="101"/>
      <c r="B41739" s="90"/>
      <c r="C41739" s="90"/>
    </row>
    <row r="41740">
      <c r="A41740" s="101"/>
      <c r="B41740" s="90"/>
      <c r="C41740" s="90"/>
    </row>
    <row r="41741">
      <c r="A41741" s="101"/>
      <c r="B41741" s="90"/>
      <c r="C41741" s="90"/>
    </row>
    <row r="41742">
      <c r="A41742" s="101"/>
      <c r="B41742" s="90"/>
      <c r="C41742" s="90"/>
    </row>
    <row r="41743">
      <c r="A41743" s="101"/>
      <c r="B41743" s="90"/>
      <c r="C41743" s="90"/>
    </row>
    <row r="41744">
      <c r="A41744" s="101"/>
      <c r="B41744" s="90"/>
      <c r="C41744" s="90"/>
    </row>
    <row r="41745">
      <c r="A41745" s="101"/>
      <c r="B41745" s="90"/>
      <c r="C41745" s="90"/>
    </row>
    <row r="41746">
      <c r="A41746" s="101"/>
      <c r="B41746" s="90"/>
      <c r="C41746" s="90"/>
    </row>
    <row r="41747">
      <c r="A41747" s="101"/>
      <c r="B41747" s="90"/>
      <c r="C41747" s="90"/>
    </row>
    <row r="41748">
      <c r="A41748" s="101"/>
      <c r="B41748" s="90"/>
      <c r="C41748" s="90"/>
    </row>
    <row r="41749">
      <c r="A41749" s="101"/>
      <c r="B41749" s="90"/>
      <c r="C41749" s="90"/>
    </row>
    <row r="41750">
      <c r="A41750" s="101"/>
      <c r="B41750" s="90"/>
      <c r="C41750" s="90"/>
    </row>
    <row r="41751">
      <c r="A41751" s="101"/>
      <c r="B41751" s="90"/>
      <c r="C41751" s="90"/>
    </row>
    <row r="41752">
      <c r="A41752" s="101"/>
      <c r="B41752" s="90"/>
      <c r="C41752" s="90"/>
    </row>
    <row r="41753">
      <c r="A41753" s="101"/>
      <c r="B41753" s="90"/>
      <c r="C41753" s="90"/>
    </row>
    <row r="41754">
      <c r="A41754" s="101"/>
      <c r="B41754" s="90"/>
      <c r="C41754" s="90"/>
    </row>
    <row r="41755">
      <c r="A41755" s="101"/>
      <c r="B41755" s="90"/>
      <c r="C41755" s="90"/>
    </row>
    <row r="41756">
      <c r="A41756" s="101"/>
      <c r="B41756" s="90"/>
      <c r="C41756" s="90"/>
    </row>
    <row r="41757">
      <c r="A41757" s="101"/>
      <c r="B41757" s="90"/>
      <c r="C41757" s="90"/>
    </row>
    <row r="41758">
      <c r="A41758" s="101"/>
      <c r="B41758" s="90"/>
      <c r="C41758" s="90"/>
    </row>
    <row r="41759">
      <c r="A41759" s="101"/>
      <c r="B41759" s="90"/>
      <c r="C41759" s="90"/>
    </row>
    <row r="41760">
      <c r="A41760" s="101"/>
      <c r="B41760" s="90"/>
      <c r="C41760" s="90"/>
    </row>
    <row r="41761">
      <c r="A41761" s="101"/>
      <c r="B41761" s="90"/>
      <c r="C41761" s="90"/>
    </row>
    <row r="41762">
      <c r="A41762" s="101"/>
      <c r="B41762" s="90"/>
      <c r="C41762" s="90"/>
    </row>
    <row r="41763">
      <c r="A41763" s="101"/>
      <c r="B41763" s="90"/>
      <c r="C41763" s="90"/>
    </row>
    <row r="41764">
      <c r="A41764" s="101"/>
      <c r="B41764" s="90"/>
      <c r="C41764" s="90"/>
    </row>
    <row r="41765">
      <c r="A41765" s="101"/>
      <c r="B41765" s="90"/>
      <c r="C41765" s="90"/>
    </row>
    <row r="41766">
      <c r="A41766" s="101"/>
      <c r="B41766" s="90"/>
      <c r="C41766" s="90"/>
    </row>
    <row r="41767">
      <c r="A41767" s="101"/>
      <c r="B41767" s="90"/>
      <c r="C41767" s="90"/>
    </row>
    <row r="41768">
      <c r="A41768" s="101"/>
      <c r="B41768" s="90"/>
      <c r="C41768" s="90"/>
    </row>
    <row r="41769">
      <c r="A41769" s="101"/>
      <c r="B41769" s="90"/>
      <c r="C41769" s="90"/>
    </row>
    <row r="41770">
      <c r="A41770" s="101"/>
      <c r="B41770" s="90"/>
      <c r="C41770" s="90"/>
    </row>
    <row r="41771">
      <c r="A41771" s="101"/>
      <c r="B41771" s="90"/>
      <c r="C41771" s="90"/>
    </row>
    <row r="41772">
      <c r="A41772" s="101"/>
      <c r="B41772" s="90"/>
      <c r="C41772" s="90"/>
    </row>
    <row r="41773">
      <c r="A41773" s="101"/>
      <c r="B41773" s="90"/>
      <c r="C41773" s="90"/>
    </row>
    <row r="41774">
      <c r="A41774" s="101"/>
      <c r="B41774" s="90"/>
      <c r="C41774" s="90"/>
    </row>
    <row r="41775">
      <c r="A41775" s="101"/>
      <c r="B41775" s="90"/>
      <c r="C41775" s="90"/>
    </row>
    <row r="41776">
      <c r="A41776" s="101"/>
      <c r="B41776" s="90"/>
      <c r="C41776" s="90"/>
    </row>
    <row r="41777">
      <c r="A41777" s="101"/>
      <c r="B41777" s="90"/>
      <c r="C41777" s="90"/>
    </row>
    <row r="41778">
      <c r="A41778" s="101"/>
      <c r="B41778" s="90"/>
      <c r="C41778" s="90"/>
    </row>
    <row r="41779">
      <c r="A41779" s="101"/>
      <c r="B41779" s="90"/>
      <c r="C41779" s="90"/>
    </row>
    <row r="41780">
      <c r="A41780" s="101"/>
      <c r="B41780" s="90"/>
      <c r="C41780" s="90"/>
    </row>
    <row r="41781">
      <c r="A41781" s="101"/>
      <c r="B41781" s="90"/>
      <c r="C41781" s="90"/>
    </row>
    <row r="41782">
      <c r="A41782" s="101"/>
      <c r="B41782" s="90"/>
      <c r="C41782" s="90"/>
    </row>
    <row r="41783">
      <c r="A41783" s="101"/>
      <c r="B41783" s="90"/>
      <c r="C41783" s="90"/>
    </row>
    <row r="41784">
      <c r="A41784" s="101"/>
      <c r="B41784" s="90"/>
      <c r="C41784" s="90"/>
    </row>
    <row r="41785">
      <c r="A41785" s="101"/>
      <c r="B41785" s="90"/>
      <c r="C41785" s="90"/>
    </row>
    <row r="41786">
      <c r="A41786" s="101"/>
      <c r="B41786" s="90"/>
      <c r="C41786" s="90"/>
    </row>
    <row r="41787">
      <c r="A41787" s="101"/>
      <c r="B41787" s="90"/>
      <c r="C41787" s="90"/>
    </row>
    <row r="41788">
      <c r="A41788" s="101"/>
      <c r="B41788" s="90"/>
      <c r="C41788" s="90"/>
    </row>
    <row r="41789">
      <c r="A41789" s="101"/>
      <c r="B41789" s="90"/>
      <c r="C41789" s="90"/>
    </row>
    <row r="41790">
      <c r="A41790" s="101"/>
      <c r="B41790" s="90"/>
      <c r="C41790" s="90"/>
    </row>
    <row r="41791">
      <c r="A41791" s="101"/>
      <c r="B41791" s="90"/>
      <c r="C41791" s="90"/>
    </row>
    <row r="41792">
      <c r="A41792" s="101"/>
      <c r="B41792" s="90"/>
      <c r="C41792" s="90"/>
    </row>
    <row r="41793">
      <c r="A41793" s="101"/>
      <c r="B41793" s="90"/>
      <c r="C41793" s="90"/>
    </row>
    <row r="41794">
      <c r="A41794" s="101"/>
      <c r="B41794" s="90"/>
      <c r="C41794" s="90"/>
    </row>
    <row r="41795">
      <c r="A41795" s="101"/>
      <c r="B41795" s="90"/>
      <c r="C41795" s="90"/>
    </row>
    <row r="41796">
      <c r="A41796" s="101"/>
      <c r="B41796" s="90"/>
      <c r="C41796" s="90"/>
    </row>
    <row r="41797">
      <c r="A41797" s="101"/>
      <c r="B41797" s="90"/>
      <c r="C41797" s="90"/>
    </row>
    <row r="41798">
      <c r="A41798" s="101"/>
      <c r="B41798" s="90"/>
      <c r="C41798" s="90"/>
    </row>
    <row r="41799">
      <c r="A41799" s="101"/>
      <c r="B41799" s="90"/>
      <c r="C41799" s="90"/>
    </row>
    <row r="41800">
      <c r="A41800" s="101"/>
      <c r="B41800" s="90"/>
      <c r="C41800" s="90"/>
    </row>
    <row r="41801">
      <c r="A41801" s="101"/>
      <c r="B41801" s="90"/>
      <c r="C41801" s="90"/>
    </row>
    <row r="41802">
      <c r="A41802" s="101"/>
      <c r="B41802" s="90"/>
      <c r="C41802" s="90"/>
    </row>
    <row r="41803">
      <c r="A41803" s="101"/>
      <c r="B41803" s="90"/>
      <c r="C41803" s="90"/>
    </row>
    <row r="41804">
      <c r="A41804" s="101"/>
      <c r="B41804" s="90"/>
      <c r="C41804" s="90"/>
    </row>
    <row r="41805">
      <c r="A41805" s="101"/>
      <c r="B41805" s="90"/>
      <c r="C41805" s="90"/>
    </row>
    <row r="41806">
      <c r="A41806" s="101"/>
      <c r="B41806" s="90"/>
      <c r="C41806" s="90"/>
    </row>
    <row r="41807">
      <c r="A41807" s="101"/>
      <c r="B41807" s="90"/>
      <c r="C41807" s="90"/>
    </row>
    <row r="41808">
      <c r="A41808" s="101"/>
      <c r="B41808" s="90"/>
      <c r="C41808" s="90"/>
    </row>
    <row r="41809">
      <c r="A41809" s="101"/>
      <c r="B41809" s="90"/>
      <c r="C41809" s="90"/>
    </row>
    <row r="41810">
      <c r="A41810" s="101"/>
      <c r="B41810" s="90"/>
      <c r="C41810" s="90"/>
    </row>
    <row r="41811">
      <c r="A41811" s="101"/>
      <c r="B41811" s="90"/>
      <c r="C41811" s="90"/>
    </row>
    <row r="41812">
      <c r="A41812" s="101"/>
      <c r="B41812" s="90"/>
      <c r="C41812" s="90"/>
    </row>
    <row r="41813">
      <c r="A41813" s="101"/>
      <c r="B41813" s="90"/>
      <c r="C41813" s="90"/>
    </row>
    <row r="41814">
      <c r="A41814" s="101"/>
      <c r="B41814" s="90"/>
      <c r="C41814" s="90"/>
    </row>
    <row r="41815">
      <c r="A41815" s="101"/>
      <c r="B41815" s="90"/>
      <c r="C41815" s="90"/>
    </row>
    <row r="41816">
      <c r="A41816" s="101"/>
      <c r="B41816" s="90"/>
      <c r="C41816" s="90"/>
    </row>
    <row r="41817">
      <c r="A41817" s="101"/>
      <c r="B41817" s="90"/>
      <c r="C41817" s="90"/>
    </row>
    <row r="41818">
      <c r="A41818" s="101"/>
      <c r="B41818" s="90"/>
      <c r="C41818" s="90"/>
    </row>
    <row r="41819">
      <c r="A41819" s="101"/>
      <c r="B41819" s="90"/>
      <c r="C41819" s="90"/>
    </row>
    <row r="41820">
      <c r="A41820" s="101"/>
      <c r="B41820" s="90"/>
      <c r="C41820" s="90"/>
    </row>
    <row r="41821">
      <c r="A41821" s="101"/>
      <c r="B41821" s="90"/>
      <c r="C41821" s="90"/>
    </row>
    <row r="41822">
      <c r="A41822" s="101"/>
      <c r="B41822" s="90"/>
      <c r="C41822" s="90"/>
    </row>
    <row r="41823">
      <c r="A41823" s="101"/>
      <c r="B41823" s="90"/>
      <c r="C41823" s="90"/>
    </row>
    <row r="41824">
      <c r="A41824" s="101"/>
      <c r="B41824" s="90"/>
      <c r="C41824" s="90"/>
    </row>
    <row r="41825">
      <c r="A41825" s="101"/>
      <c r="B41825" s="90"/>
      <c r="C41825" s="90"/>
    </row>
    <row r="41826">
      <c r="A41826" s="101"/>
      <c r="B41826" s="90"/>
      <c r="C41826" s="90"/>
    </row>
    <row r="41827">
      <c r="A41827" s="101"/>
      <c r="B41827" s="90"/>
      <c r="C41827" s="90"/>
    </row>
    <row r="41828">
      <c r="A41828" s="101"/>
      <c r="B41828" s="90"/>
      <c r="C41828" s="90"/>
    </row>
    <row r="41829">
      <c r="A41829" s="101"/>
      <c r="B41829" s="90"/>
      <c r="C41829" s="90"/>
    </row>
    <row r="41830">
      <c r="A41830" s="101"/>
      <c r="B41830" s="90"/>
      <c r="C41830" s="90"/>
    </row>
    <row r="41831">
      <c r="A41831" s="101"/>
      <c r="B41831" s="90"/>
      <c r="C41831" s="90"/>
    </row>
    <row r="41832">
      <c r="A41832" s="101"/>
      <c r="B41832" s="90"/>
      <c r="C41832" s="90"/>
    </row>
    <row r="41833">
      <c r="A41833" s="101"/>
      <c r="B41833" s="90"/>
      <c r="C41833" s="90"/>
    </row>
    <row r="41834">
      <c r="A41834" s="101"/>
      <c r="B41834" s="90"/>
      <c r="C41834" s="90"/>
    </row>
    <row r="41835">
      <c r="A41835" s="101"/>
      <c r="B41835" s="90"/>
      <c r="C41835" s="90"/>
    </row>
    <row r="41836">
      <c r="A41836" s="101"/>
      <c r="B41836" s="90"/>
      <c r="C41836" s="90"/>
    </row>
    <row r="41837">
      <c r="A41837" s="101"/>
      <c r="B41837" s="90"/>
      <c r="C41837" s="90"/>
    </row>
    <row r="41838">
      <c r="A41838" s="101"/>
      <c r="B41838" s="90"/>
      <c r="C41838" s="90"/>
    </row>
    <row r="41839">
      <c r="A41839" s="101"/>
      <c r="B41839" s="90"/>
      <c r="C41839" s="90"/>
    </row>
    <row r="41840">
      <c r="A41840" s="101"/>
      <c r="B41840" s="90"/>
      <c r="C41840" s="90"/>
    </row>
    <row r="41841">
      <c r="A41841" s="101"/>
      <c r="B41841" s="90"/>
      <c r="C41841" s="90"/>
    </row>
    <row r="41842">
      <c r="A41842" s="101"/>
      <c r="B41842" s="90"/>
      <c r="C41842" s="90"/>
    </row>
    <row r="41843">
      <c r="A41843" s="101"/>
      <c r="B41843" s="90"/>
      <c r="C41843" s="90"/>
    </row>
    <row r="41844">
      <c r="A41844" s="101"/>
      <c r="B41844" s="90"/>
      <c r="C41844" s="90"/>
    </row>
    <row r="41845">
      <c r="A41845" s="101"/>
      <c r="B41845" s="90"/>
      <c r="C41845" s="90"/>
    </row>
    <row r="41846">
      <c r="A41846" s="101"/>
      <c r="B41846" s="90"/>
      <c r="C41846" s="90"/>
    </row>
    <row r="41847">
      <c r="A41847" s="101"/>
      <c r="B41847" s="90"/>
      <c r="C41847" s="90"/>
    </row>
    <row r="41848">
      <c r="A41848" s="101"/>
      <c r="B41848" s="90"/>
      <c r="C41848" s="90"/>
    </row>
    <row r="41849">
      <c r="A41849" s="101"/>
      <c r="B41849" s="90"/>
      <c r="C41849" s="90"/>
    </row>
    <row r="41850">
      <c r="A41850" s="101"/>
      <c r="B41850" s="90"/>
      <c r="C41850" s="90"/>
    </row>
    <row r="41851">
      <c r="A41851" s="101"/>
      <c r="B41851" s="90"/>
      <c r="C41851" s="90"/>
    </row>
    <row r="41852">
      <c r="A41852" s="101"/>
      <c r="B41852" s="90"/>
      <c r="C41852" s="90"/>
    </row>
    <row r="41853">
      <c r="A41853" s="101"/>
      <c r="B41853" s="90"/>
      <c r="C41853" s="90"/>
    </row>
    <row r="41854">
      <c r="A41854" s="101"/>
      <c r="B41854" s="90"/>
      <c r="C41854" s="90"/>
    </row>
    <row r="41855">
      <c r="A41855" s="101"/>
      <c r="B41855" s="90"/>
      <c r="C41855" s="90"/>
    </row>
    <row r="41856">
      <c r="A41856" s="101"/>
      <c r="B41856" s="90"/>
      <c r="C41856" s="90"/>
    </row>
    <row r="41857">
      <c r="A41857" s="101"/>
      <c r="B41857" s="90"/>
      <c r="C41857" s="90"/>
    </row>
    <row r="41858">
      <c r="A41858" s="101"/>
      <c r="B41858" s="90"/>
      <c r="C41858" s="90"/>
    </row>
    <row r="41859">
      <c r="A41859" s="101"/>
      <c r="B41859" s="90"/>
      <c r="C41859" s="90"/>
    </row>
    <row r="41860">
      <c r="A41860" s="101"/>
      <c r="B41860" s="90"/>
      <c r="C41860" s="90"/>
    </row>
    <row r="41861">
      <c r="A41861" s="101"/>
      <c r="B41861" s="90"/>
      <c r="C41861" s="90"/>
    </row>
    <row r="41862">
      <c r="A41862" s="101"/>
      <c r="B41862" s="90"/>
      <c r="C41862" s="90"/>
    </row>
    <row r="41863">
      <c r="A41863" s="101"/>
      <c r="B41863" s="90"/>
      <c r="C41863" s="90"/>
    </row>
    <row r="41864">
      <c r="A41864" s="101"/>
      <c r="B41864" s="90"/>
      <c r="C41864" s="90"/>
    </row>
    <row r="41865">
      <c r="A41865" s="101"/>
      <c r="B41865" s="90"/>
      <c r="C41865" s="90"/>
    </row>
    <row r="41866">
      <c r="A41866" s="101"/>
      <c r="B41866" s="90"/>
      <c r="C41866" s="90"/>
    </row>
    <row r="41867">
      <c r="A41867" s="101"/>
      <c r="B41867" s="90"/>
      <c r="C41867" s="90"/>
    </row>
    <row r="41868">
      <c r="A41868" s="101"/>
      <c r="B41868" s="90"/>
      <c r="C41868" s="90"/>
    </row>
    <row r="41869">
      <c r="A41869" s="101"/>
      <c r="B41869" s="90"/>
      <c r="C41869" s="90"/>
    </row>
    <row r="41870">
      <c r="A41870" s="101"/>
      <c r="B41870" s="90"/>
      <c r="C41870" s="90"/>
    </row>
    <row r="41871">
      <c r="A41871" s="101"/>
      <c r="B41871" s="90"/>
      <c r="C41871" s="90"/>
    </row>
    <row r="41872">
      <c r="A41872" s="101"/>
      <c r="B41872" s="90"/>
      <c r="C41872" s="90"/>
    </row>
    <row r="41873">
      <c r="A41873" s="101"/>
      <c r="B41873" s="90"/>
      <c r="C41873" s="90"/>
    </row>
    <row r="41874">
      <c r="A41874" s="101"/>
      <c r="B41874" s="90"/>
      <c r="C41874" s="90"/>
    </row>
    <row r="41875">
      <c r="A41875" s="101"/>
      <c r="B41875" s="90"/>
      <c r="C41875" s="90"/>
    </row>
    <row r="41876">
      <c r="A41876" s="101"/>
      <c r="B41876" s="90"/>
      <c r="C41876" s="90"/>
    </row>
    <row r="41877">
      <c r="A41877" s="101"/>
      <c r="B41877" s="90"/>
      <c r="C41877" s="90"/>
    </row>
    <row r="41878">
      <c r="A41878" s="101"/>
      <c r="B41878" s="90"/>
      <c r="C41878" s="90"/>
    </row>
    <row r="41879">
      <c r="A41879" s="101"/>
      <c r="B41879" s="90"/>
      <c r="C41879" s="90"/>
    </row>
    <row r="41880">
      <c r="A41880" s="101"/>
      <c r="B41880" s="90"/>
      <c r="C41880" s="90"/>
    </row>
    <row r="41881">
      <c r="A41881" s="101"/>
      <c r="B41881" s="90"/>
      <c r="C41881" s="90"/>
    </row>
    <row r="41882">
      <c r="A41882" s="101"/>
      <c r="B41882" s="90"/>
      <c r="C41882" s="90"/>
    </row>
    <row r="41883">
      <c r="A41883" s="101"/>
      <c r="B41883" s="90"/>
      <c r="C41883" s="90"/>
    </row>
    <row r="41884">
      <c r="A41884" s="101"/>
      <c r="B41884" s="90"/>
      <c r="C41884" s="90"/>
    </row>
    <row r="41885">
      <c r="A41885" s="101"/>
      <c r="B41885" s="90"/>
      <c r="C41885" s="90"/>
    </row>
    <row r="41886">
      <c r="A41886" s="101"/>
      <c r="B41886" s="90"/>
      <c r="C41886" s="90"/>
    </row>
    <row r="41887">
      <c r="A41887" s="101"/>
      <c r="B41887" s="90"/>
      <c r="C41887" s="90"/>
    </row>
    <row r="41888">
      <c r="A41888" s="101"/>
      <c r="B41888" s="90"/>
      <c r="C41888" s="90"/>
    </row>
    <row r="41889">
      <c r="A41889" s="101"/>
      <c r="B41889" s="90"/>
      <c r="C41889" s="90"/>
    </row>
    <row r="41890">
      <c r="A41890" s="101"/>
      <c r="B41890" s="90"/>
      <c r="C41890" s="90"/>
    </row>
    <row r="41891">
      <c r="A41891" s="101"/>
      <c r="B41891" s="90"/>
      <c r="C41891" s="90"/>
    </row>
    <row r="41892">
      <c r="A41892" s="101"/>
      <c r="B41892" s="90"/>
      <c r="C41892" s="90"/>
    </row>
    <row r="41893">
      <c r="A41893" s="101"/>
      <c r="B41893" s="90"/>
      <c r="C41893" s="90"/>
    </row>
    <row r="41894">
      <c r="A41894" s="101"/>
      <c r="B41894" s="90"/>
      <c r="C41894" s="90"/>
    </row>
    <row r="41895">
      <c r="A41895" s="101"/>
      <c r="B41895" s="90"/>
      <c r="C41895" s="90"/>
    </row>
    <row r="41896">
      <c r="A41896" s="101"/>
      <c r="B41896" s="90"/>
      <c r="C41896" s="90"/>
    </row>
    <row r="41897">
      <c r="A41897" s="101"/>
      <c r="B41897" s="90"/>
      <c r="C41897" s="90"/>
    </row>
    <row r="41898">
      <c r="A41898" s="101"/>
      <c r="B41898" s="90"/>
      <c r="C41898" s="90"/>
    </row>
    <row r="41899">
      <c r="A41899" s="101"/>
      <c r="B41899" s="90"/>
      <c r="C41899" s="90"/>
    </row>
    <row r="41900">
      <c r="A41900" s="101"/>
      <c r="B41900" s="90"/>
      <c r="C41900" s="90"/>
    </row>
    <row r="41901">
      <c r="A41901" s="101"/>
      <c r="B41901" s="90"/>
      <c r="C41901" s="90"/>
    </row>
    <row r="41902">
      <c r="A41902" s="101"/>
      <c r="B41902" s="90"/>
      <c r="C41902" s="90"/>
    </row>
    <row r="41903">
      <c r="A41903" s="101"/>
      <c r="B41903" s="90"/>
      <c r="C41903" s="90"/>
    </row>
    <row r="41904">
      <c r="A41904" s="101"/>
      <c r="B41904" s="90"/>
      <c r="C41904" s="90"/>
    </row>
    <row r="41905">
      <c r="A41905" s="101"/>
      <c r="B41905" s="90"/>
      <c r="C41905" s="90"/>
    </row>
    <row r="41906">
      <c r="A41906" s="101"/>
      <c r="B41906" s="90"/>
      <c r="C41906" s="90"/>
    </row>
    <row r="41907">
      <c r="A41907" s="101"/>
      <c r="B41907" s="90"/>
      <c r="C41907" s="90"/>
    </row>
    <row r="41908">
      <c r="A41908" s="101"/>
      <c r="B41908" s="90"/>
      <c r="C41908" s="90"/>
    </row>
    <row r="41909">
      <c r="A41909" s="101"/>
      <c r="B41909" s="90"/>
      <c r="C41909" s="90"/>
    </row>
    <row r="41910">
      <c r="A41910" s="101"/>
      <c r="B41910" s="90"/>
      <c r="C41910" s="90"/>
    </row>
    <row r="41911">
      <c r="A41911" s="101"/>
      <c r="B41911" s="90"/>
      <c r="C41911" s="90"/>
    </row>
    <row r="41912">
      <c r="A41912" s="101"/>
      <c r="B41912" s="90"/>
      <c r="C41912" s="90"/>
    </row>
    <row r="41913">
      <c r="A41913" s="101"/>
      <c r="B41913" s="90"/>
      <c r="C41913" s="90"/>
    </row>
    <row r="41914">
      <c r="A41914" s="101"/>
      <c r="B41914" s="90"/>
      <c r="C41914" s="90"/>
    </row>
    <row r="41915">
      <c r="A41915" s="101"/>
      <c r="B41915" s="90"/>
      <c r="C41915" s="90"/>
    </row>
    <row r="41916">
      <c r="A41916" s="101"/>
      <c r="B41916" s="90"/>
      <c r="C41916" s="90"/>
    </row>
    <row r="41917">
      <c r="A41917" s="101"/>
      <c r="B41917" s="90"/>
      <c r="C41917" s="90"/>
    </row>
    <row r="41918">
      <c r="A41918" s="101"/>
      <c r="B41918" s="90"/>
      <c r="C41918" s="90"/>
    </row>
    <row r="41919">
      <c r="A41919" s="101"/>
      <c r="B41919" s="90"/>
      <c r="C41919" s="90"/>
    </row>
    <row r="41920">
      <c r="A41920" s="101"/>
      <c r="B41920" s="90"/>
      <c r="C41920" s="90"/>
    </row>
    <row r="41921">
      <c r="A41921" s="101"/>
      <c r="B41921" s="90"/>
      <c r="C41921" s="90"/>
    </row>
    <row r="41922">
      <c r="A41922" s="101"/>
      <c r="B41922" s="90"/>
      <c r="C41922" s="90"/>
    </row>
    <row r="41923">
      <c r="A41923" s="101"/>
      <c r="B41923" s="90"/>
      <c r="C41923" s="90"/>
    </row>
    <row r="41924">
      <c r="A41924" s="101"/>
      <c r="B41924" s="90"/>
      <c r="C41924" s="90"/>
    </row>
    <row r="41925">
      <c r="A41925" s="101"/>
      <c r="B41925" s="90"/>
      <c r="C41925" s="90"/>
    </row>
    <row r="41926">
      <c r="A41926" s="101"/>
      <c r="B41926" s="90"/>
      <c r="C41926" s="90"/>
    </row>
    <row r="41927">
      <c r="A41927" s="101"/>
      <c r="B41927" s="90"/>
      <c r="C41927" s="90"/>
    </row>
    <row r="41928">
      <c r="A41928" s="101"/>
      <c r="B41928" s="90"/>
      <c r="C41928" s="90"/>
    </row>
    <row r="41929">
      <c r="A41929" s="101"/>
      <c r="B41929" s="90"/>
      <c r="C41929" s="90"/>
    </row>
    <row r="41930">
      <c r="A41930" s="101"/>
      <c r="B41930" s="90"/>
      <c r="C41930" s="90"/>
    </row>
    <row r="41931">
      <c r="A41931" s="101"/>
      <c r="B41931" s="90"/>
      <c r="C41931" s="90"/>
    </row>
    <row r="41932">
      <c r="A41932" s="101"/>
      <c r="B41932" s="90"/>
      <c r="C41932" s="90"/>
    </row>
    <row r="41933">
      <c r="A41933" s="101"/>
      <c r="B41933" s="90"/>
      <c r="C41933" s="90"/>
    </row>
    <row r="41934">
      <c r="A41934" s="101"/>
      <c r="B41934" s="90"/>
      <c r="C41934" s="90"/>
    </row>
    <row r="41935">
      <c r="A41935" s="101"/>
      <c r="B41935" s="90"/>
      <c r="C41935" s="90"/>
    </row>
    <row r="41936">
      <c r="A41936" s="101"/>
      <c r="B41936" s="90"/>
      <c r="C41936" s="90"/>
    </row>
    <row r="41937">
      <c r="A41937" s="101"/>
      <c r="B41937" s="90"/>
      <c r="C41937" s="90"/>
    </row>
    <row r="41938">
      <c r="A41938" s="101"/>
      <c r="B41938" s="90"/>
      <c r="C41938" s="90"/>
    </row>
    <row r="41939">
      <c r="A41939" s="101"/>
      <c r="B41939" s="90"/>
      <c r="C41939" s="90"/>
    </row>
    <row r="41940">
      <c r="A41940" s="101"/>
      <c r="B41940" s="90"/>
      <c r="C41940" s="90"/>
    </row>
    <row r="41941">
      <c r="A41941" s="101"/>
      <c r="B41941" s="90"/>
      <c r="C41941" s="90"/>
    </row>
    <row r="41942">
      <c r="A41942" s="101"/>
      <c r="B41942" s="90"/>
      <c r="C41942" s="90"/>
    </row>
    <row r="41943">
      <c r="A41943" s="101"/>
      <c r="B41943" s="90"/>
      <c r="C41943" s="90"/>
    </row>
    <row r="41944">
      <c r="A41944" s="101"/>
      <c r="B41944" s="90"/>
      <c r="C41944" s="90"/>
    </row>
    <row r="41945">
      <c r="A41945" s="101"/>
      <c r="B41945" s="90"/>
      <c r="C41945" s="90"/>
    </row>
    <row r="41946">
      <c r="A41946" s="101"/>
      <c r="B41946" s="90"/>
      <c r="C41946" s="90"/>
    </row>
    <row r="41947">
      <c r="A41947" s="101"/>
      <c r="B41947" s="90"/>
      <c r="C41947" s="90"/>
    </row>
    <row r="41948">
      <c r="A41948" s="101"/>
      <c r="B41948" s="90"/>
      <c r="C41948" s="90"/>
    </row>
    <row r="41949">
      <c r="A41949" s="101"/>
      <c r="B41949" s="90"/>
      <c r="C41949" s="90"/>
    </row>
    <row r="41950">
      <c r="A41950" s="101"/>
      <c r="B41950" s="90"/>
      <c r="C41950" s="90"/>
    </row>
    <row r="41951">
      <c r="A41951" s="101"/>
      <c r="B41951" s="90"/>
      <c r="C41951" s="90"/>
    </row>
    <row r="41952">
      <c r="A41952" s="101"/>
      <c r="B41952" s="90"/>
      <c r="C41952" s="90"/>
    </row>
    <row r="41953">
      <c r="A41953" s="101"/>
      <c r="B41953" s="90"/>
      <c r="C41953" s="90"/>
    </row>
    <row r="41954">
      <c r="A41954" s="101"/>
      <c r="B41954" s="90"/>
      <c r="C41954" s="90"/>
    </row>
    <row r="41955">
      <c r="A41955" s="101"/>
      <c r="B41955" s="90"/>
      <c r="C41955" s="90"/>
    </row>
    <row r="41956">
      <c r="A41956" s="101"/>
      <c r="B41956" s="90"/>
      <c r="C41956" s="90"/>
    </row>
    <row r="41957">
      <c r="A41957" s="101"/>
      <c r="B41957" s="90"/>
      <c r="C41957" s="90"/>
    </row>
    <row r="41958">
      <c r="A41958" s="101"/>
      <c r="B41958" s="90"/>
      <c r="C41958" s="90"/>
    </row>
    <row r="41959">
      <c r="A41959" s="101"/>
      <c r="B41959" s="90"/>
      <c r="C41959" s="90"/>
    </row>
    <row r="41960">
      <c r="A41960" s="101"/>
      <c r="B41960" s="90"/>
      <c r="C41960" s="90"/>
    </row>
    <row r="41961">
      <c r="A41961" s="101"/>
      <c r="B41961" s="90"/>
      <c r="C41961" s="90"/>
    </row>
    <row r="41962">
      <c r="A41962" s="101"/>
      <c r="B41962" s="90"/>
      <c r="C41962" s="90"/>
    </row>
    <row r="41963">
      <c r="A41963" s="101"/>
      <c r="B41963" s="90"/>
      <c r="C41963" s="90"/>
    </row>
    <row r="41964">
      <c r="A41964" s="101"/>
      <c r="B41964" s="90"/>
      <c r="C41964" s="90"/>
    </row>
    <row r="41965">
      <c r="A41965" s="101"/>
      <c r="B41965" s="90"/>
      <c r="C41965" s="90"/>
    </row>
    <row r="41966">
      <c r="A41966" s="101"/>
      <c r="B41966" s="90"/>
      <c r="C41966" s="90"/>
    </row>
    <row r="41967">
      <c r="A41967" s="101"/>
      <c r="B41967" s="90"/>
      <c r="C41967" s="90"/>
    </row>
    <row r="41968">
      <c r="A41968" s="101"/>
      <c r="B41968" s="90"/>
      <c r="C41968" s="90"/>
    </row>
    <row r="41969">
      <c r="A41969" s="101"/>
      <c r="B41969" s="90"/>
      <c r="C41969" s="90"/>
    </row>
    <row r="41970">
      <c r="A41970" s="101"/>
      <c r="B41970" s="90"/>
      <c r="C41970" s="90"/>
    </row>
    <row r="41971">
      <c r="A41971" s="101"/>
      <c r="B41971" s="90"/>
      <c r="C41971" s="90"/>
    </row>
    <row r="41972">
      <c r="A41972" s="101"/>
      <c r="B41972" s="90"/>
      <c r="C41972" s="90"/>
    </row>
    <row r="41973">
      <c r="A41973" s="101"/>
      <c r="B41973" s="90"/>
      <c r="C41973" s="90"/>
    </row>
    <row r="41974">
      <c r="A41974" s="101"/>
      <c r="B41974" s="90"/>
      <c r="C41974" s="90"/>
    </row>
    <row r="41975">
      <c r="A41975" s="101"/>
      <c r="B41975" s="90"/>
      <c r="C41975" s="90"/>
    </row>
    <row r="41976">
      <c r="A41976" s="101"/>
      <c r="B41976" s="90"/>
      <c r="C41976" s="90"/>
    </row>
    <row r="41977">
      <c r="A41977" s="101"/>
      <c r="B41977" s="90"/>
      <c r="C41977" s="90"/>
    </row>
    <row r="41978">
      <c r="A41978" s="101"/>
      <c r="B41978" s="90"/>
      <c r="C41978" s="90"/>
    </row>
    <row r="41979">
      <c r="A41979" s="101"/>
      <c r="B41979" s="90"/>
      <c r="C41979" s="90"/>
    </row>
    <row r="41980">
      <c r="A41980" s="101"/>
      <c r="B41980" s="90"/>
      <c r="C41980" s="90"/>
    </row>
    <row r="41981">
      <c r="A41981" s="101"/>
      <c r="B41981" s="90"/>
      <c r="C41981" s="90"/>
    </row>
    <row r="41982">
      <c r="A41982" s="101"/>
      <c r="B41982" s="90"/>
      <c r="C41982" s="90"/>
    </row>
    <row r="41983">
      <c r="A41983" s="101"/>
      <c r="B41983" s="90"/>
      <c r="C41983" s="90"/>
    </row>
    <row r="41984">
      <c r="A41984" s="101"/>
      <c r="B41984" s="90"/>
      <c r="C41984" s="90"/>
    </row>
    <row r="41985">
      <c r="A41985" s="101"/>
      <c r="B41985" s="90"/>
      <c r="C41985" s="90"/>
    </row>
    <row r="41986">
      <c r="A41986" s="101"/>
      <c r="B41986" s="90"/>
      <c r="C41986" s="90"/>
    </row>
    <row r="41987">
      <c r="A41987" s="101"/>
      <c r="B41987" s="90"/>
      <c r="C41987" s="90"/>
    </row>
    <row r="41988">
      <c r="A41988" s="101"/>
      <c r="B41988" s="90"/>
      <c r="C41988" s="90"/>
    </row>
    <row r="41989">
      <c r="A41989" s="101"/>
      <c r="B41989" s="90"/>
      <c r="C41989" s="90"/>
    </row>
    <row r="41990">
      <c r="A41990" s="101"/>
      <c r="B41990" s="90"/>
      <c r="C41990" s="90"/>
    </row>
    <row r="41991">
      <c r="A41991" s="101"/>
      <c r="B41991" s="90"/>
      <c r="C41991" s="90"/>
    </row>
    <row r="41992">
      <c r="A41992" s="101"/>
      <c r="B41992" s="90"/>
      <c r="C41992" s="90"/>
    </row>
    <row r="41993">
      <c r="A41993" s="101"/>
      <c r="B41993" s="90"/>
      <c r="C41993" s="90"/>
    </row>
    <row r="41994">
      <c r="A41994" s="101"/>
      <c r="B41994" s="90"/>
      <c r="C41994" s="90"/>
    </row>
    <row r="41995">
      <c r="A41995" s="101"/>
      <c r="B41995" s="90"/>
      <c r="C41995" s="90"/>
    </row>
    <row r="41996">
      <c r="A41996" s="101"/>
      <c r="B41996" s="90"/>
      <c r="C41996" s="90"/>
    </row>
    <row r="41997">
      <c r="A41997" s="101"/>
      <c r="B41997" s="90"/>
      <c r="C41997" s="90"/>
    </row>
    <row r="41998">
      <c r="A41998" s="101"/>
      <c r="B41998" s="90"/>
      <c r="C41998" s="90"/>
    </row>
    <row r="41999">
      <c r="A41999" s="101"/>
      <c r="B41999" s="90"/>
      <c r="C41999" s="90"/>
    </row>
    <row r="42000">
      <c r="A42000" s="101"/>
      <c r="B42000" s="90"/>
      <c r="C42000" s="90"/>
    </row>
    <row r="42001">
      <c r="A42001" s="101"/>
      <c r="B42001" s="90"/>
      <c r="C42001" s="90"/>
    </row>
    <row r="42002">
      <c r="A42002" s="101"/>
      <c r="B42002" s="90"/>
      <c r="C42002" s="90"/>
    </row>
    <row r="42003">
      <c r="A42003" s="101"/>
      <c r="B42003" s="90"/>
      <c r="C42003" s="90"/>
    </row>
    <row r="42004">
      <c r="A42004" s="101"/>
      <c r="B42004" s="90"/>
      <c r="C42004" s="90"/>
    </row>
    <row r="42005">
      <c r="A42005" s="101"/>
      <c r="B42005" s="90"/>
      <c r="C42005" s="90"/>
    </row>
    <row r="42006">
      <c r="A42006" s="101"/>
      <c r="B42006" s="90"/>
      <c r="C42006" s="90"/>
    </row>
    <row r="42007">
      <c r="A42007" s="101"/>
      <c r="B42007" s="90"/>
      <c r="C42007" s="90"/>
    </row>
    <row r="42008">
      <c r="A42008" s="101"/>
      <c r="B42008" s="90"/>
      <c r="C42008" s="90"/>
    </row>
    <row r="42009">
      <c r="A42009" s="101"/>
      <c r="B42009" s="90"/>
      <c r="C42009" s="90"/>
    </row>
    <row r="42010">
      <c r="A42010" s="101"/>
      <c r="B42010" s="90"/>
      <c r="C42010" s="90"/>
    </row>
    <row r="42011">
      <c r="A42011" s="101"/>
      <c r="B42011" s="90"/>
      <c r="C42011" s="90"/>
    </row>
    <row r="42012">
      <c r="A42012" s="101"/>
      <c r="B42012" s="90"/>
      <c r="C42012" s="90"/>
    </row>
    <row r="42013">
      <c r="A42013" s="101"/>
      <c r="B42013" s="90"/>
      <c r="C42013" s="90"/>
    </row>
    <row r="42014">
      <c r="A42014" s="101"/>
      <c r="B42014" s="90"/>
      <c r="C42014" s="90"/>
    </row>
    <row r="42015">
      <c r="A42015" s="101"/>
      <c r="B42015" s="90"/>
      <c r="C42015" s="90"/>
    </row>
    <row r="42016">
      <c r="A42016" s="101"/>
      <c r="B42016" s="90"/>
      <c r="C42016" s="90"/>
    </row>
    <row r="42017">
      <c r="A42017" s="101"/>
      <c r="B42017" s="90"/>
      <c r="C42017" s="90"/>
    </row>
    <row r="42018">
      <c r="A42018" s="101"/>
      <c r="B42018" s="90"/>
      <c r="C42018" s="90"/>
    </row>
    <row r="42019">
      <c r="A42019" s="101"/>
      <c r="B42019" s="90"/>
      <c r="C42019" s="90"/>
    </row>
    <row r="42020">
      <c r="A42020" s="101"/>
      <c r="B42020" s="90"/>
      <c r="C42020" s="90"/>
    </row>
    <row r="42021">
      <c r="A42021" s="101"/>
      <c r="B42021" s="90"/>
      <c r="C42021" s="90"/>
    </row>
    <row r="42022">
      <c r="A42022" s="101"/>
      <c r="B42022" s="90"/>
      <c r="C42022" s="90"/>
    </row>
    <row r="42023">
      <c r="A42023" s="101"/>
      <c r="B42023" s="90"/>
      <c r="C42023" s="90"/>
    </row>
    <row r="42024">
      <c r="A42024" s="101"/>
      <c r="B42024" s="90"/>
      <c r="C42024" s="90"/>
    </row>
    <row r="42025">
      <c r="A42025" s="101"/>
      <c r="B42025" s="90"/>
      <c r="C42025" s="90"/>
    </row>
    <row r="42026">
      <c r="A42026" s="101"/>
      <c r="B42026" s="90"/>
      <c r="C42026" s="90"/>
    </row>
    <row r="42027">
      <c r="A42027" s="101"/>
      <c r="B42027" s="90"/>
      <c r="C42027" s="90"/>
    </row>
    <row r="42028">
      <c r="A42028" s="101"/>
      <c r="B42028" s="90"/>
      <c r="C42028" s="90"/>
    </row>
    <row r="42029">
      <c r="A42029" s="101"/>
      <c r="B42029" s="90"/>
      <c r="C42029" s="90"/>
    </row>
    <row r="42030">
      <c r="A42030" s="101"/>
      <c r="B42030" s="90"/>
      <c r="C42030" s="90"/>
    </row>
    <row r="42031">
      <c r="A42031" s="101"/>
      <c r="B42031" s="90"/>
      <c r="C42031" s="90"/>
    </row>
    <row r="42032">
      <c r="A42032" s="101"/>
      <c r="B42032" s="90"/>
      <c r="C42032" s="90"/>
    </row>
    <row r="42033">
      <c r="A42033" s="101"/>
      <c r="B42033" s="90"/>
      <c r="C42033" s="90"/>
    </row>
    <row r="42034">
      <c r="A42034" s="101"/>
      <c r="B42034" s="90"/>
      <c r="C42034" s="90"/>
    </row>
    <row r="42035">
      <c r="A42035" s="101"/>
      <c r="B42035" s="90"/>
      <c r="C42035" s="90"/>
    </row>
    <row r="42036">
      <c r="A42036" s="101"/>
      <c r="B42036" s="90"/>
      <c r="C42036" s="90"/>
    </row>
    <row r="42037">
      <c r="A42037" s="101"/>
      <c r="B42037" s="90"/>
      <c r="C42037" s="90"/>
    </row>
    <row r="42038">
      <c r="A42038" s="101"/>
      <c r="B42038" s="90"/>
      <c r="C42038" s="90"/>
    </row>
    <row r="42039">
      <c r="A42039" s="101"/>
      <c r="B42039" s="90"/>
      <c r="C42039" s="90"/>
    </row>
    <row r="42040">
      <c r="A42040" s="101"/>
      <c r="B42040" s="90"/>
      <c r="C42040" s="90"/>
    </row>
    <row r="42041">
      <c r="A42041" s="101"/>
      <c r="B42041" s="90"/>
      <c r="C42041" s="90"/>
    </row>
    <row r="42042">
      <c r="A42042" s="101"/>
      <c r="B42042" s="90"/>
      <c r="C42042" s="90"/>
    </row>
    <row r="42043">
      <c r="A42043" s="101"/>
      <c r="B42043" s="90"/>
      <c r="C42043" s="90"/>
    </row>
    <row r="42044">
      <c r="A42044" s="101"/>
      <c r="B42044" s="90"/>
      <c r="C42044" s="90"/>
    </row>
    <row r="42045">
      <c r="A42045" s="101"/>
      <c r="B42045" s="90"/>
      <c r="C42045" s="90"/>
    </row>
    <row r="42046">
      <c r="A42046" s="101"/>
      <c r="B42046" s="90"/>
      <c r="C42046" s="90"/>
    </row>
    <row r="42047">
      <c r="A42047" s="101"/>
      <c r="B42047" s="90"/>
      <c r="C42047" s="90"/>
    </row>
    <row r="42048">
      <c r="A42048" s="101"/>
      <c r="B42048" s="90"/>
      <c r="C42048" s="90"/>
    </row>
    <row r="42049">
      <c r="A42049" s="101"/>
      <c r="B42049" s="90"/>
      <c r="C42049" s="90"/>
    </row>
    <row r="42050">
      <c r="A42050" s="101"/>
      <c r="B42050" s="90"/>
      <c r="C42050" s="90"/>
    </row>
    <row r="42051">
      <c r="A42051" s="101"/>
      <c r="B42051" s="90"/>
      <c r="C42051" s="90"/>
    </row>
    <row r="42052">
      <c r="A42052" s="101"/>
      <c r="B42052" s="90"/>
      <c r="C42052" s="90"/>
    </row>
    <row r="42053">
      <c r="A42053" s="101"/>
      <c r="B42053" s="90"/>
      <c r="C42053" s="90"/>
    </row>
    <row r="42054">
      <c r="A42054" s="101"/>
      <c r="B42054" s="90"/>
      <c r="C42054" s="90"/>
    </row>
    <row r="42055">
      <c r="A42055" s="101"/>
      <c r="B42055" s="90"/>
      <c r="C42055" s="90"/>
    </row>
    <row r="42056">
      <c r="A42056" s="101"/>
      <c r="B42056" s="90"/>
      <c r="C42056" s="90"/>
    </row>
    <row r="42057">
      <c r="A42057" s="101"/>
      <c r="B42057" s="90"/>
      <c r="C42057" s="90"/>
    </row>
    <row r="42058">
      <c r="A42058" s="101"/>
      <c r="B42058" s="90"/>
      <c r="C42058" s="90"/>
    </row>
    <row r="42059">
      <c r="A42059" s="101"/>
      <c r="B42059" s="90"/>
      <c r="C42059" s="90"/>
    </row>
    <row r="42060">
      <c r="A42060" s="101"/>
      <c r="B42060" s="90"/>
      <c r="C42060" s="90"/>
    </row>
    <row r="42061">
      <c r="A42061" s="101"/>
      <c r="B42061" s="90"/>
      <c r="C42061" s="90"/>
    </row>
    <row r="42062">
      <c r="A42062" s="101"/>
      <c r="B42062" s="90"/>
      <c r="C42062" s="90"/>
    </row>
    <row r="42063">
      <c r="A42063" s="101"/>
      <c r="B42063" s="90"/>
      <c r="C42063" s="90"/>
    </row>
    <row r="42064">
      <c r="A42064" s="101"/>
      <c r="B42064" s="90"/>
      <c r="C42064" s="90"/>
    </row>
    <row r="42065">
      <c r="A42065" s="101"/>
      <c r="B42065" s="90"/>
      <c r="C42065" s="90"/>
    </row>
    <row r="42066">
      <c r="A42066" s="101"/>
      <c r="B42066" s="90"/>
      <c r="C42066" s="90"/>
    </row>
    <row r="42067">
      <c r="A42067" s="101"/>
      <c r="B42067" s="90"/>
      <c r="C42067" s="90"/>
    </row>
    <row r="42068">
      <c r="A42068" s="101"/>
      <c r="B42068" s="90"/>
      <c r="C42068" s="90"/>
    </row>
    <row r="42069">
      <c r="A42069" s="101"/>
      <c r="B42069" s="90"/>
      <c r="C42069" s="90"/>
    </row>
    <row r="42070">
      <c r="A42070" s="101"/>
      <c r="B42070" s="90"/>
      <c r="C42070" s="90"/>
    </row>
    <row r="42071">
      <c r="A42071" s="101"/>
      <c r="B42071" s="90"/>
      <c r="C42071" s="90"/>
    </row>
    <row r="42072">
      <c r="A42072" s="101"/>
      <c r="B42072" s="90"/>
      <c r="C42072" s="90"/>
    </row>
    <row r="42073">
      <c r="A42073" s="101"/>
      <c r="B42073" s="90"/>
      <c r="C42073" s="90"/>
    </row>
    <row r="42074">
      <c r="A42074" s="101"/>
      <c r="B42074" s="90"/>
      <c r="C42074" s="90"/>
    </row>
    <row r="42075">
      <c r="A42075" s="101"/>
      <c r="B42075" s="90"/>
      <c r="C42075" s="90"/>
    </row>
    <row r="42076">
      <c r="A42076" s="101"/>
      <c r="B42076" s="90"/>
      <c r="C42076" s="90"/>
    </row>
    <row r="42077">
      <c r="A42077" s="101"/>
      <c r="B42077" s="90"/>
      <c r="C42077" s="90"/>
    </row>
    <row r="42078">
      <c r="A42078" s="101"/>
      <c r="B42078" s="90"/>
      <c r="C42078" s="90"/>
    </row>
    <row r="42079">
      <c r="A42079" s="101"/>
      <c r="B42079" s="90"/>
      <c r="C42079" s="90"/>
    </row>
    <row r="42080">
      <c r="A42080" s="101"/>
      <c r="B42080" s="90"/>
      <c r="C42080" s="90"/>
    </row>
    <row r="42081">
      <c r="A42081" s="101"/>
      <c r="B42081" s="90"/>
      <c r="C42081" s="90"/>
    </row>
    <row r="42082">
      <c r="A42082" s="101"/>
      <c r="B42082" s="90"/>
      <c r="C42082" s="90"/>
    </row>
    <row r="42083">
      <c r="A42083" s="101"/>
      <c r="B42083" s="90"/>
      <c r="C42083" s="90"/>
    </row>
    <row r="42084">
      <c r="A42084" s="101"/>
      <c r="B42084" s="90"/>
      <c r="C42084" s="90"/>
    </row>
    <row r="42085">
      <c r="A42085" s="101"/>
      <c r="B42085" s="90"/>
      <c r="C42085" s="90"/>
    </row>
    <row r="42086">
      <c r="A42086" s="101"/>
      <c r="B42086" s="90"/>
      <c r="C42086" s="90"/>
    </row>
    <row r="42087">
      <c r="A42087" s="101"/>
      <c r="B42087" s="90"/>
      <c r="C42087" s="90"/>
    </row>
    <row r="42088">
      <c r="A42088" s="101"/>
      <c r="B42088" s="90"/>
      <c r="C42088" s="90"/>
    </row>
    <row r="42089">
      <c r="A42089" s="101"/>
      <c r="B42089" s="90"/>
      <c r="C42089" s="90"/>
    </row>
    <row r="42090">
      <c r="A42090" s="101"/>
      <c r="B42090" s="90"/>
      <c r="C42090" s="90"/>
    </row>
    <row r="42091">
      <c r="A42091" s="101"/>
      <c r="B42091" s="90"/>
      <c r="C42091" s="90"/>
    </row>
    <row r="42092">
      <c r="A42092" s="101"/>
      <c r="B42092" s="90"/>
      <c r="C42092" s="90"/>
    </row>
    <row r="42093">
      <c r="A42093" s="101"/>
      <c r="B42093" s="90"/>
      <c r="C42093" s="90"/>
    </row>
    <row r="42094">
      <c r="A42094" s="101"/>
      <c r="B42094" s="90"/>
      <c r="C42094" s="90"/>
    </row>
    <row r="42095">
      <c r="A42095" s="101"/>
      <c r="B42095" s="90"/>
      <c r="C42095" s="90"/>
    </row>
    <row r="42096">
      <c r="A42096" s="101"/>
      <c r="B42096" s="90"/>
      <c r="C42096" s="90"/>
    </row>
    <row r="42097">
      <c r="A42097" s="101"/>
      <c r="B42097" s="90"/>
      <c r="C42097" s="90"/>
    </row>
    <row r="42098">
      <c r="A42098" s="101"/>
      <c r="B42098" s="90"/>
      <c r="C42098" s="90"/>
    </row>
    <row r="42099">
      <c r="A42099" s="101"/>
      <c r="B42099" s="90"/>
      <c r="C42099" s="90"/>
    </row>
    <row r="42100">
      <c r="A42100" s="101"/>
      <c r="B42100" s="90"/>
      <c r="C42100" s="90"/>
    </row>
    <row r="42101">
      <c r="A42101" s="101"/>
      <c r="B42101" s="90"/>
      <c r="C42101" s="90"/>
    </row>
    <row r="42102">
      <c r="A42102" s="101"/>
      <c r="B42102" s="90"/>
      <c r="C42102" s="90"/>
    </row>
    <row r="42103">
      <c r="A42103" s="101"/>
      <c r="B42103" s="90"/>
      <c r="C42103" s="90"/>
    </row>
    <row r="42104">
      <c r="A42104" s="101"/>
      <c r="B42104" s="90"/>
      <c r="C42104" s="90"/>
    </row>
    <row r="42105">
      <c r="A42105" s="101"/>
      <c r="B42105" s="90"/>
      <c r="C42105" s="90"/>
    </row>
    <row r="42106">
      <c r="A42106" s="101"/>
      <c r="B42106" s="90"/>
      <c r="C42106" s="90"/>
    </row>
    <row r="42107">
      <c r="A42107" s="101"/>
      <c r="B42107" s="90"/>
      <c r="C42107" s="90"/>
    </row>
    <row r="42108">
      <c r="A42108" s="101"/>
      <c r="B42108" s="90"/>
      <c r="C42108" s="90"/>
    </row>
    <row r="42109">
      <c r="A42109" s="101"/>
      <c r="B42109" s="90"/>
      <c r="C42109" s="90"/>
    </row>
    <row r="42110">
      <c r="A42110" s="101"/>
      <c r="B42110" s="90"/>
      <c r="C42110" s="90"/>
    </row>
    <row r="42111">
      <c r="A42111" s="101"/>
      <c r="B42111" s="90"/>
      <c r="C42111" s="90"/>
    </row>
    <row r="42112">
      <c r="A42112" s="101"/>
      <c r="B42112" s="90"/>
      <c r="C42112" s="90"/>
    </row>
    <row r="42113">
      <c r="A42113" s="101"/>
      <c r="B42113" s="90"/>
      <c r="C42113" s="90"/>
    </row>
    <row r="42114">
      <c r="A42114" s="101"/>
      <c r="B42114" s="90"/>
      <c r="C42114" s="90"/>
    </row>
    <row r="42115">
      <c r="A42115" s="101"/>
      <c r="B42115" s="90"/>
      <c r="C42115" s="90"/>
    </row>
    <row r="42116">
      <c r="A42116" s="101"/>
      <c r="B42116" s="90"/>
      <c r="C42116" s="90"/>
    </row>
    <row r="42117">
      <c r="A42117" s="101"/>
      <c r="B42117" s="90"/>
      <c r="C42117" s="90"/>
    </row>
    <row r="42118">
      <c r="A42118" s="101"/>
      <c r="B42118" s="90"/>
      <c r="C42118" s="90"/>
    </row>
    <row r="42119">
      <c r="A42119" s="101"/>
      <c r="B42119" s="90"/>
      <c r="C42119" s="90"/>
    </row>
    <row r="42120">
      <c r="A42120" s="101"/>
      <c r="B42120" s="90"/>
      <c r="C42120" s="90"/>
    </row>
    <row r="42121">
      <c r="A42121" s="101"/>
      <c r="B42121" s="90"/>
      <c r="C42121" s="90"/>
    </row>
    <row r="42122">
      <c r="A42122" s="101"/>
      <c r="B42122" s="90"/>
      <c r="C42122" s="90"/>
    </row>
    <row r="42123">
      <c r="A42123" s="101"/>
      <c r="B42123" s="90"/>
      <c r="C42123" s="90"/>
    </row>
    <row r="42124">
      <c r="A42124" s="101"/>
      <c r="B42124" s="90"/>
      <c r="C42124" s="90"/>
    </row>
    <row r="42125">
      <c r="A42125" s="101"/>
      <c r="B42125" s="90"/>
      <c r="C42125" s="90"/>
    </row>
    <row r="42126">
      <c r="A42126" s="101"/>
      <c r="B42126" s="90"/>
      <c r="C42126" s="90"/>
    </row>
    <row r="42127">
      <c r="A42127" s="101"/>
      <c r="B42127" s="90"/>
      <c r="C42127" s="90"/>
    </row>
    <row r="42128">
      <c r="A42128" s="101"/>
      <c r="B42128" s="90"/>
      <c r="C42128" s="90"/>
    </row>
    <row r="42129">
      <c r="A42129" s="101"/>
      <c r="B42129" s="90"/>
      <c r="C42129" s="90"/>
    </row>
    <row r="42130">
      <c r="A42130" s="101"/>
      <c r="B42130" s="90"/>
      <c r="C42130" s="90"/>
    </row>
    <row r="42131">
      <c r="A42131" s="101"/>
      <c r="B42131" s="90"/>
      <c r="C42131" s="90"/>
    </row>
    <row r="42132">
      <c r="A42132" s="101"/>
      <c r="B42132" s="90"/>
      <c r="C42132" s="90"/>
    </row>
    <row r="42133">
      <c r="A42133" s="101"/>
      <c r="B42133" s="90"/>
      <c r="C42133" s="90"/>
    </row>
    <row r="42134">
      <c r="A42134" s="101"/>
      <c r="B42134" s="90"/>
      <c r="C42134" s="90"/>
    </row>
    <row r="42135">
      <c r="A42135" s="101"/>
      <c r="B42135" s="90"/>
      <c r="C42135" s="90"/>
    </row>
    <row r="42136">
      <c r="A42136" s="101"/>
      <c r="B42136" s="90"/>
      <c r="C42136" s="90"/>
    </row>
    <row r="42137">
      <c r="A42137" s="101"/>
      <c r="B42137" s="90"/>
      <c r="C42137" s="90"/>
    </row>
    <row r="42138">
      <c r="A42138" s="101"/>
      <c r="B42138" s="90"/>
      <c r="C42138" s="90"/>
    </row>
    <row r="42139">
      <c r="A42139" s="101"/>
      <c r="B42139" s="90"/>
      <c r="C42139" s="90"/>
    </row>
    <row r="42140">
      <c r="A42140" s="101"/>
      <c r="B42140" s="90"/>
      <c r="C42140" s="90"/>
    </row>
    <row r="42141">
      <c r="A42141" s="101"/>
      <c r="B42141" s="90"/>
      <c r="C42141" s="90"/>
    </row>
    <row r="42142">
      <c r="A42142" s="101"/>
      <c r="B42142" s="90"/>
      <c r="C42142" s="90"/>
    </row>
    <row r="42143">
      <c r="A42143" s="101"/>
      <c r="B42143" s="90"/>
      <c r="C42143" s="90"/>
    </row>
    <row r="42144">
      <c r="A42144" s="101"/>
      <c r="B42144" s="90"/>
      <c r="C42144" s="90"/>
    </row>
    <row r="42145">
      <c r="A42145" s="101"/>
      <c r="B42145" s="90"/>
      <c r="C42145" s="90"/>
    </row>
    <row r="42146">
      <c r="A42146" s="101"/>
      <c r="B42146" s="90"/>
      <c r="C42146" s="90"/>
    </row>
    <row r="42147">
      <c r="A42147" s="101"/>
      <c r="B42147" s="90"/>
      <c r="C42147" s="90"/>
    </row>
    <row r="42148">
      <c r="A42148" s="101"/>
      <c r="B42148" s="90"/>
      <c r="C42148" s="90"/>
    </row>
    <row r="42149">
      <c r="A42149" s="101"/>
      <c r="B42149" s="90"/>
      <c r="C42149" s="90"/>
    </row>
    <row r="42150">
      <c r="A42150" s="101"/>
      <c r="B42150" s="90"/>
      <c r="C42150" s="90"/>
    </row>
    <row r="42151">
      <c r="A42151" s="101"/>
      <c r="B42151" s="90"/>
      <c r="C42151" s="90"/>
    </row>
    <row r="42152">
      <c r="A42152" s="101"/>
      <c r="B42152" s="90"/>
      <c r="C42152" s="90"/>
    </row>
    <row r="42153">
      <c r="A42153" s="101"/>
      <c r="B42153" s="90"/>
      <c r="C42153" s="90"/>
    </row>
    <row r="42154">
      <c r="A42154" s="101"/>
      <c r="B42154" s="90"/>
      <c r="C42154" s="90"/>
    </row>
    <row r="42155">
      <c r="A42155" s="101"/>
      <c r="B42155" s="90"/>
      <c r="C42155" s="90"/>
    </row>
    <row r="42156">
      <c r="A42156" s="101"/>
      <c r="B42156" s="90"/>
      <c r="C42156" s="90"/>
    </row>
    <row r="42157">
      <c r="A42157" s="101"/>
      <c r="B42157" s="90"/>
      <c r="C42157" s="90"/>
    </row>
    <row r="42158">
      <c r="A42158" s="101"/>
      <c r="B42158" s="90"/>
      <c r="C42158" s="90"/>
    </row>
    <row r="42159">
      <c r="A42159" s="101"/>
      <c r="B42159" s="90"/>
      <c r="C42159" s="90"/>
    </row>
    <row r="42160">
      <c r="A42160" s="101"/>
      <c r="B42160" s="90"/>
      <c r="C42160" s="90"/>
    </row>
    <row r="42161">
      <c r="A42161" s="101"/>
      <c r="B42161" s="90"/>
      <c r="C42161" s="90"/>
    </row>
    <row r="42162">
      <c r="A42162" s="101"/>
      <c r="B42162" s="90"/>
      <c r="C42162" s="90"/>
    </row>
    <row r="42163">
      <c r="A42163" s="101"/>
      <c r="B42163" s="90"/>
      <c r="C42163" s="90"/>
    </row>
    <row r="42164">
      <c r="A42164" s="101"/>
      <c r="B42164" s="90"/>
      <c r="C42164" s="90"/>
    </row>
    <row r="42165">
      <c r="A42165" s="101"/>
      <c r="B42165" s="90"/>
      <c r="C42165" s="90"/>
    </row>
    <row r="42166">
      <c r="A42166" s="101"/>
      <c r="B42166" s="90"/>
      <c r="C42166" s="90"/>
    </row>
    <row r="42167">
      <c r="A42167" s="101"/>
      <c r="B42167" s="90"/>
      <c r="C42167" s="90"/>
    </row>
    <row r="42168">
      <c r="A42168" s="101"/>
      <c r="B42168" s="90"/>
      <c r="C42168" s="90"/>
    </row>
    <row r="42169">
      <c r="A42169" s="101"/>
      <c r="B42169" s="90"/>
      <c r="C42169" s="90"/>
    </row>
    <row r="42170">
      <c r="A42170" s="101"/>
      <c r="B42170" s="90"/>
      <c r="C42170" s="90"/>
    </row>
    <row r="42171">
      <c r="A42171" s="101"/>
      <c r="B42171" s="90"/>
      <c r="C42171" s="90"/>
    </row>
    <row r="42172">
      <c r="A42172" s="101"/>
      <c r="B42172" s="90"/>
      <c r="C42172" s="90"/>
    </row>
    <row r="42173">
      <c r="A42173" s="101"/>
      <c r="B42173" s="90"/>
      <c r="C42173" s="90"/>
    </row>
    <row r="42174">
      <c r="A42174" s="101"/>
      <c r="B42174" s="90"/>
      <c r="C42174" s="90"/>
    </row>
    <row r="42175">
      <c r="A42175" s="101"/>
      <c r="B42175" s="90"/>
      <c r="C42175" s="90"/>
    </row>
    <row r="42176">
      <c r="A42176" s="101"/>
      <c r="B42176" s="90"/>
      <c r="C42176" s="90"/>
    </row>
    <row r="42177">
      <c r="A42177" s="101"/>
      <c r="B42177" s="90"/>
      <c r="C42177" s="90"/>
    </row>
    <row r="42178">
      <c r="A42178" s="101"/>
      <c r="B42178" s="90"/>
      <c r="C42178" s="90"/>
    </row>
    <row r="42179">
      <c r="A42179" s="101"/>
      <c r="B42179" s="90"/>
      <c r="C42179" s="90"/>
    </row>
    <row r="42180">
      <c r="A42180" s="101"/>
      <c r="B42180" s="90"/>
      <c r="C42180" s="90"/>
    </row>
    <row r="42181">
      <c r="A42181" s="101"/>
      <c r="B42181" s="90"/>
      <c r="C42181" s="90"/>
    </row>
    <row r="42182">
      <c r="A42182" s="101"/>
      <c r="B42182" s="90"/>
      <c r="C42182" s="90"/>
    </row>
    <row r="42183">
      <c r="A42183" s="101"/>
      <c r="B42183" s="90"/>
      <c r="C42183" s="90"/>
    </row>
    <row r="42184">
      <c r="A42184" s="101"/>
      <c r="B42184" s="90"/>
      <c r="C42184" s="90"/>
    </row>
    <row r="42185">
      <c r="A42185" s="101"/>
      <c r="B42185" s="90"/>
      <c r="C42185" s="90"/>
    </row>
    <row r="42186">
      <c r="A42186" s="101"/>
      <c r="B42186" s="90"/>
      <c r="C42186" s="90"/>
    </row>
    <row r="42187">
      <c r="A42187" s="101"/>
      <c r="B42187" s="90"/>
      <c r="C42187" s="90"/>
    </row>
    <row r="42188">
      <c r="A42188" s="101"/>
      <c r="B42188" s="90"/>
      <c r="C42188" s="90"/>
    </row>
    <row r="42189">
      <c r="A42189" s="101"/>
      <c r="B42189" s="90"/>
      <c r="C42189" s="90"/>
    </row>
    <row r="42190">
      <c r="A42190" s="101"/>
      <c r="B42190" s="90"/>
      <c r="C42190" s="90"/>
    </row>
    <row r="42191">
      <c r="A42191" s="101"/>
      <c r="B42191" s="90"/>
      <c r="C42191" s="90"/>
    </row>
    <row r="42192">
      <c r="A42192" s="101"/>
      <c r="B42192" s="90"/>
      <c r="C42192" s="90"/>
    </row>
    <row r="42193">
      <c r="A42193" s="101"/>
      <c r="B42193" s="90"/>
      <c r="C42193" s="90"/>
    </row>
    <row r="42194">
      <c r="A42194" s="101"/>
      <c r="B42194" s="90"/>
      <c r="C42194" s="90"/>
    </row>
    <row r="42195">
      <c r="A42195" s="101"/>
      <c r="B42195" s="90"/>
      <c r="C42195" s="90"/>
    </row>
    <row r="42196">
      <c r="A42196" s="101"/>
      <c r="B42196" s="90"/>
      <c r="C42196" s="90"/>
    </row>
    <row r="42197">
      <c r="A42197" s="101"/>
      <c r="B42197" s="90"/>
      <c r="C42197" s="90"/>
    </row>
    <row r="42198">
      <c r="A42198" s="101"/>
      <c r="B42198" s="90"/>
      <c r="C42198" s="90"/>
    </row>
    <row r="42199">
      <c r="A42199" s="101"/>
      <c r="B42199" s="90"/>
      <c r="C42199" s="90"/>
    </row>
    <row r="42200">
      <c r="A42200" s="101"/>
      <c r="B42200" s="90"/>
      <c r="C42200" s="90"/>
    </row>
    <row r="42201">
      <c r="A42201" s="101"/>
      <c r="B42201" s="90"/>
      <c r="C42201" s="90"/>
    </row>
    <row r="42202">
      <c r="A42202" s="101"/>
      <c r="B42202" s="90"/>
      <c r="C42202" s="90"/>
    </row>
    <row r="42203">
      <c r="A42203" s="101"/>
      <c r="B42203" s="90"/>
      <c r="C42203" s="90"/>
    </row>
    <row r="42204">
      <c r="A42204" s="101"/>
      <c r="B42204" s="90"/>
      <c r="C42204" s="90"/>
    </row>
    <row r="42205">
      <c r="A42205" s="101"/>
      <c r="B42205" s="90"/>
      <c r="C42205" s="90"/>
    </row>
    <row r="42206">
      <c r="A42206" s="101"/>
      <c r="B42206" s="90"/>
      <c r="C42206" s="90"/>
    </row>
    <row r="42207">
      <c r="A42207" s="101"/>
      <c r="B42207" s="90"/>
      <c r="C42207" s="90"/>
    </row>
    <row r="42208">
      <c r="A42208" s="101"/>
      <c r="B42208" s="90"/>
      <c r="C42208" s="90"/>
    </row>
    <row r="42209">
      <c r="A42209" s="101"/>
      <c r="B42209" s="90"/>
      <c r="C42209" s="90"/>
    </row>
    <row r="42210">
      <c r="A42210" s="101"/>
      <c r="B42210" s="90"/>
      <c r="C42210" s="90"/>
    </row>
    <row r="42211">
      <c r="A42211" s="101"/>
      <c r="B42211" s="90"/>
      <c r="C42211" s="90"/>
    </row>
    <row r="42212">
      <c r="A42212" s="101"/>
      <c r="B42212" s="90"/>
      <c r="C42212" s="90"/>
    </row>
    <row r="42213">
      <c r="A42213" s="101"/>
      <c r="B42213" s="90"/>
      <c r="C42213" s="90"/>
    </row>
    <row r="42214">
      <c r="A42214" s="101"/>
      <c r="B42214" s="90"/>
      <c r="C42214" s="90"/>
    </row>
    <row r="42215">
      <c r="A42215" s="101"/>
      <c r="B42215" s="90"/>
      <c r="C42215" s="90"/>
    </row>
    <row r="42216">
      <c r="A42216" s="101"/>
      <c r="B42216" s="90"/>
      <c r="C42216" s="90"/>
    </row>
    <row r="42217">
      <c r="A42217" s="101"/>
      <c r="B42217" s="90"/>
      <c r="C42217" s="90"/>
    </row>
    <row r="42218">
      <c r="A42218" s="101"/>
      <c r="B42218" s="90"/>
      <c r="C42218" s="90"/>
    </row>
    <row r="42219">
      <c r="A42219" s="101"/>
      <c r="B42219" s="90"/>
      <c r="C42219" s="90"/>
    </row>
    <row r="42220">
      <c r="A42220" s="101"/>
      <c r="B42220" s="90"/>
      <c r="C42220" s="90"/>
    </row>
    <row r="42221">
      <c r="A42221" s="101"/>
      <c r="B42221" s="90"/>
      <c r="C42221" s="90"/>
    </row>
    <row r="42222">
      <c r="A42222" s="101"/>
      <c r="B42222" s="90"/>
      <c r="C42222" s="90"/>
    </row>
    <row r="42223">
      <c r="A42223" s="101"/>
      <c r="B42223" s="90"/>
      <c r="C42223" s="90"/>
    </row>
    <row r="42224">
      <c r="A42224" s="101"/>
      <c r="B42224" s="90"/>
      <c r="C42224" s="90"/>
    </row>
    <row r="42225">
      <c r="A42225" s="101"/>
      <c r="B42225" s="90"/>
      <c r="C42225" s="90"/>
    </row>
    <row r="42226">
      <c r="A42226" s="101"/>
      <c r="B42226" s="90"/>
      <c r="C42226" s="90"/>
    </row>
    <row r="42227">
      <c r="A42227" s="101"/>
      <c r="B42227" s="90"/>
      <c r="C42227" s="90"/>
    </row>
    <row r="42228">
      <c r="A42228" s="101"/>
      <c r="B42228" s="90"/>
      <c r="C42228" s="90"/>
    </row>
    <row r="42229">
      <c r="A42229" s="101"/>
      <c r="B42229" s="90"/>
      <c r="C42229" s="90"/>
    </row>
    <row r="42230">
      <c r="A42230" s="101"/>
      <c r="B42230" s="90"/>
      <c r="C42230" s="90"/>
    </row>
    <row r="42231">
      <c r="A42231" s="101"/>
      <c r="B42231" s="90"/>
      <c r="C42231" s="90"/>
    </row>
    <row r="42232">
      <c r="A42232" s="101"/>
      <c r="B42232" s="90"/>
      <c r="C42232" s="90"/>
    </row>
    <row r="42233">
      <c r="A42233" s="101"/>
      <c r="B42233" s="90"/>
      <c r="C42233" s="90"/>
    </row>
    <row r="42234">
      <c r="A42234" s="101"/>
      <c r="B42234" s="90"/>
      <c r="C42234" s="90"/>
    </row>
    <row r="42235">
      <c r="A42235" s="101"/>
      <c r="B42235" s="90"/>
      <c r="C42235" s="90"/>
    </row>
    <row r="42236">
      <c r="A42236" s="101"/>
      <c r="B42236" s="90"/>
      <c r="C42236" s="90"/>
    </row>
    <row r="42237">
      <c r="A42237" s="101"/>
      <c r="B42237" s="90"/>
      <c r="C42237" s="90"/>
    </row>
    <row r="42238">
      <c r="A42238" s="101"/>
      <c r="B42238" s="90"/>
      <c r="C42238" s="90"/>
    </row>
    <row r="42239">
      <c r="A42239" s="101"/>
      <c r="B42239" s="90"/>
      <c r="C42239" s="90"/>
    </row>
    <row r="42240">
      <c r="A42240" s="101"/>
      <c r="B42240" s="90"/>
      <c r="C42240" s="90"/>
    </row>
    <row r="42241">
      <c r="A42241" s="101"/>
      <c r="B42241" s="90"/>
      <c r="C42241" s="90"/>
    </row>
    <row r="42242">
      <c r="A42242" s="101"/>
      <c r="B42242" s="90"/>
      <c r="C42242" s="90"/>
    </row>
    <row r="42243">
      <c r="A42243" s="101"/>
      <c r="B42243" s="90"/>
      <c r="C42243" s="90"/>
    </row>
    <row r="42244">
      <c r="A42244" s="101"/>
      <c r="B42244" s="90"/>
      <c r="C42244" s="90"/>
    </row>
    <row r="42245">
      <c r="A42245" s="101"/>
      <c r="B42245" s="90"/>
      <c r="C42245" s="90"/>
    </row>
    <row r="42246">
      <c r="A42246" s="101"/>
      <c r="B42246" s="90"/>
      <c r="C42246" s="90"/>
    </row>
    <row r="42247">
      <c r="A42247" s="101"/>
      <c r="B42247" s="90"/>
      <c r="C42247" s="90"/>
    </row>
    <row r="42248">
      <c r="A42248" s="101"/>
      <c r="B42248" s="90"/>
      <c r="C42248" s="90"/>
    </row>
    <row r="42249">
      <c r="A42249" s="101"/>
      <c r="B42249" s="90"/>
      <c r="C42249" s="90"/>
    </row>
    <row r="42250">
      <c r="A42250" s="101"/>
      <c r="B42250" s="90"/>
      <c r="C42250" s="90"/>
    </row>
    <row r="42251">
      <c r="A42251" s="101"/>
      <c r="B42251" s="90"/>
      <c r="C42251" s="90"/>
    </row>
    <row r="42252">
      <c r="A42252" s="101"/>
      <c r="B42252" s="90"/>
      <c r="C42252" s="90"/>
    </row>
    <row r="42253">
      <c r="A42253" s="101"/>
      <c r="B42253" s="90"/>
      <c r="C42253" s="90"/>
    </row>
    <row r="42254">
      <c r="A42254" s="101"/>
      <c r="B42254" s="90"/>
      <c r="C42254" s="90"/>
    </row>
    <row r="42255">
      <c r="A42255" s="101"/>
      <c r="B42255" s="90"/>
      <c r="C42255" s="90"/>
    </row>
    <row r="42256">
      <c r="A42256" s="101"/>
      <c r="B42256" s="90"/>
      <c r="C42256" s="90"/>
    </row>
    <row r="42257">
      <c r="A42257" s="101"/>
      <c r="B42257" s="90"/>
      <c r="C42257" s="90"/>
    </row>
    <row r="42258">
      <c r="A42258" s="101"/>
      <c r="B42258" s="90"/>
      <c r="C42258" s="90"/>
    </row>
    <row r="42259">
      <c r="A42259" s="101"/>
      <c r="B42259" s="90"/>
      <c r="C42259" s="90"/>
    </row>
    <row r="42260">
      <c r="A42260" s="101"/>
      <c r="B42260" s="90"/>
      <c r="C42260" s="90"/>
    </row>
    <row r="42261">
      <c r="A42261" s="101"/>
      <c r="B42261" s="90"/>
      <c r="C42261" s="90"/>
    </row>
    <row r="42262">
      <c r="A42262" s="101"/>
      <c r="B42262" s="90"/>
      <c r="C42262" s="90"/>
    </row>
    <row r="42263">
      <c r="A42263" s="101"/>
      <c r="B42263" s="90"/>
      <c r="C42263" s="90"/>
    </row>
    <row r="42264">
      <c r="A42264" s="101"/>
      <c r="B42264" s="90"/>
      <c r="C42264" s="90"/>
    </row>
    <row r="42265">
      <c r="A42265" s="101"/>
      <c r="B42265" s="90"/>
      <c r="C42265" s="90"/>
    </row>
    <row r="42266">
      <c r="A42266" s="101"/>
      <c r="B42266" s="90"/>
      <c r="C42266" s="90"/>
    </row>
    <row r="42267">
      <c r="A42267" s="101"/>
      <c r="B42267" s="90"/>
      <c r="C42267" s="90"/>
    </row>
    <row r="42268">
      <c r="A42268" s="101"/>
      <c r="B42268" s="90"/>
      <c r="C42268" s="90"/>
    </row>
    <row r="42269">
      <c r="A42269" s="101"/>
      <c r="B42269" s="90"/>
      <c r="C42269" s="90"/>
    </row>
    <row r="42270">
      <c r="A42270" s="101"/>
      <c r="B42270" s="90"/>
      <c r="C42270" s="90"/>
    </row>
    <row r="42271">
      <c r="A42271" s="101"/>
      <c r="B42271" s="90"/>
      <c r="C42271" s="90"/>
    </row>
    <row r="42272">
      <c r="A42272" s="101"/>
      <c r="B42272" s="90"/>
      <c r="C42272" s="90"/>
    </row>
    <row r="42273">
      <c r="A42273" s="101"/>
      <c r="B42273" s="90"/>
      <c r="C42273" s="90"/>
    </row>
    <row r="42274">
      <c r="A42274" s="101"/>
      <c r="B42274" s="90"/>
      <c r="C42274" s="90"/>
    </row>
    <row r="42275">
      <c r="A42275" s="101"/>
      <c r="B42275" s="90"/>
      <c r="C42275" s="90"/>
    </row>
    <row r="42276">
      <c r="A42276" s="101"/>
      <c r="B42276" s="90"/>
      <c r="C42276" s="90"/>
    </row>
    <row r="42277">
      <c r="A42277" s="101"/>
      <c r="B42277" s="90"/>
      <c r="C42277" s="90"/>
    </row>
    <row r="42278">
      <c r="A42278" s="101"/>
      <c r="B42278" s="90"/>
      <c r="C42278" s="90"/>
    </row>
    <row r="42279">
      <c r="A42279" s="101"/>
      <c r="B42279" s="90"/>
      <c r="C42279" s="90"/>
    </row>
    <row r="42280">
      <c r="A42280" s="101"/>
      <c r="B42280" s="90"/>
      <c r="C42280" s="90"/>
    </row>
    <row r="42281">
      <c r="A42281" s="101"/>
      <c r="B42281" s="90"/>
      <c r="C42281" s="90"/>
    </row>
    <row r="42282">
      <c r="A42282" s="101"/>
      <c r="B42282" s="90"/>
      <c r="C42282" s="90"/>
    </row>
    <row r="42283">
      <c r="A42283" s="101"/>
      <c r="B42283" s="90"/>
      <c r="C42283" s="90"/>
    </row>
    <row r="42284">
      <c r="A42284" s="101"/>
      <c r="B42284" s="90"/>
      <c r="C42284" s="90"/>
    </row>
    <row r="42285">
      <c r="A42285" s="101"/>
      <c r="B42285" s="90"/>
      <c r="C42285" s="90"/>
    </row>
    <row r="42286">
      <c r="A42286" s="101"/>
      <c r="B42286" s="90"/>
      <c r="C42286" s="90"/>
    </row>
    <row r="42287">
      <c r="A42287" s="101"/>
      <c r="B42287" s="90"/>
      <c r="C42287" s="90"/>
    </row>
    <row r="42288">
      <c r="A42288" s="101"/>
      <c r="B42288" s="90"/>
      <c r="C42288" s="90"/>
    </row>
    <row r="42289">
      <c r="A42289" s="101"/>
      <c r="B42289" s="90"/>
      <c r="C42289" s="90"/>
    </row>
    <row r="42290">
      <c r="A42290" s="101"/>
      <c r="B42290" s="90"/>
      <c r="C42290" s="90"/>
    </row>
    <row r="42291">
      <c r="A42291" s="101"/>
      <c r="B42291" s="90"/>
      <c r="C42291" s="90"/>
    </row>
    <row r="42292">
      <c r="A42292" s="101"/>
      <c r="B42292" s="90"/>
      <c r="C42292" s="90"/>
    </row>
    <row r="42293">
      <c r="A42293" s="101"/>
      <c r="B42293" s="90"/>
      <c r="C42293" s="90"/>
    </row>
    <row r="42294">
      <c r="A42294" s="101"/>
      <c r="B42294" s="90"/>
      <c r="C42294" s="90"/>
    </row>
    <row r="42295">
      <c r="A42295" s="101"/>
      <c r="B42295" s="90"/>
      <c r="C42295" s="90"/>
    </row>
    <row r="42296">
      <c r="A42296" s="101"/>
      <c r="B42296" s="90"/>
      <c r="C42296" s="90"/>
    </row>
    <row r="42297">
      <c r="A42297" s="101"/>
      <c r="B42297" s="90"/>
      <c r="C42297" s="90"/>
    </row>
    <row r="42298">
      <c r="A42298" s="101"/>
      <c r="B42298" s="90"/>
      <c r="C42298" s="90"/>
    </row>
    <row r="42299">
      <c r="A42299" s="101"/>
      <c r="B42299" s="90"/>
      <c r="C42299" s="90"/>
    </row>
    <row r="42300">
      <c r="A42300" s="101"/>
      <c r="B42300" s="90"/>
      <c r="C42300" s="90"/>
    </row>
    <row r="42301">
      <c r="A42301" s="101"/>
      <c r="B42301" s="90"/>
      <c r="C42301" s="90"/>
    </row>
    <row r="42302">
      <c r="A42302" s="101"/>
      <c r="B42302" s="90"/>
      <c r="C42302" s="90"/>
    </row>
    <row r="42303">
      <c r="A42303" s="101"/>
      <c r="B42303" s="90"/>
      <c r="C42303" s="90"/>
    </row>
    <row r="42304">
      <c r="A42304" s="101"/>
      <c r="B42304" s="90"/>
      <c r="C42304" s="90"/>
    </row>
    <row r="42305">
      <c r="A42305" s="101"/>
      <c r="B42305" s="90"/>
      <c r="C42305" s="90"/>
    </row>
    <row r="42306">
      <c r="A42306" s="101"/>
      <c r="B42306" s="90"/>
      <c r="C42306" s="90"/>
    </row>
    <row r="42307">
      <c r="A42307" s="101"/>
      <c r="B42307" s="90"/>
      <c r="C42307" s="90"/>
    </row>
    <row r="42308">
      <c r="A42308" s="101"/>
      <c r="B42308" s="90"/>
      <c r="C42308" s="90"/>
    </row>
    <row r="42309">
      <c r="A42309" s="101"/>
      <c r="B42309" s="90"/>
      <c r="C42309" s="90"/>
    </row>
    <row r="42310">
      <c r="A42310" s="101"/>
      <c r="B42310" s="90"/>
      <c r="C42310" s="90"/>
    </row>
    <row r="42311">
      <c r="A42311" s="101"/>
      <c r="B42311" s="90"/>
      <c r="C42311" s="90"/>
    </row>
    <row r="42312">
      <c r="A42312" s="101"/>
      <c r="B42312" s="90"/>
      <c r="C42312" s="90"/>
    </row>
    <row r="42313">
      <c r="A42313" s="101"/>
      <c r="B42313" s="90"/>
      <c r="C42313" s="90"/>
    </row>
    <row r="42314">
      <c r="A42314" s="101"/>
      <c r="B42314" s="90"/>
      <c r="C42314" s="90"/>
    </row>
    <row r="42315">
      <c r="A42315" s="101"/>
      <c r="B42315" s="90"/>
      <c r="C42315" s="90"/>
    </row>
    <row r="42316">
      <c r="A42316" s="101"/>
      <c r="B42316" s="90"/>
      <c r="C42316" s="90"/>
    </row>
    <row r="42317">
      <c r="A42317" s="101"/>
      <c r="B42317" s="90"/>
      <c r="C42317" s="90"/>
    </row>
    <row r="42318">
      <c r="A42318" s="101"/>
      <c r="B42318" s="90"/>
      <c r="C42318" s="90"/>
    </row>
    <row r="42319">
      <c r="A42319" s="101"/>
      <c r="B42319" s="90"/>
      <c r="C42319" s="90"/>
    </row>
    <row r="42320">
      <c r="A42320" s="101"/>
      <c r="B42320" s="90"/>
      <c r="C42320" s="90"/>
    </row>
    <row r="42321">
      <c r="A42321" s="101"/>
      <c r="B42321" s="90"/>
      <c r="C42321" s="90"/>
    </row>
    <row r="42322">
      <c r="A42322" s="101"/>
      <c r="B42322" s="90"/>
      <c r="C42322" s="90"/>
    </row>
    <row r="42323">
      <c r="A42323" s="101"/>
      <c r="B42323" s="90"/>
      <c r="C42323" s="90"/>
    </row>
    <row r="42324">
      <c r="A42324" s="101"/>
      <c r="B42324" s="90"/>
      <c r="C42324" s="90"/>
    </row>
    <row r="42325">
      <c r="A42325" s="101"/>
      <c r="B42325" s="90"/>
      <c r="C42325" s="90"/>
    </row>
    <row r="42326">
      <c r="A42326" s="101"/>
      <c r="B42326" s="90"/>
      <c r="C42326" s="90"/>
    </row>
    <row r="42327">
      <c r="A42327" s="101"/>
      <c r="B42327" s="90"/>
      <c r="C42327" s="90"/>
    </row>
    <row r="42328">
      <c r="A42328" s="101"/>
      <c r="B42328" s="90"/>
      <c r="C42328" s="90"/>
    </row>
    <row r="42329">
      <c r="A42329" s="101"/>
      <c r="B42329" s="90"/>
      <c r="C42329" s="90"/>
    </row>
    <row r="42330">
      <c r="A42330" s="101"/>
      <c r="B42330" s="90"/>
      <c r="C42330" s="90"/>
    </row>
    <row r="42331">
      <c r="A42331" s="101"/>
      <c r="B42331" s="90"/>
      <c r="C42331" s="90"/>
    </row>
    <row r="42332">
      <c r="A42332" s="101"/>
      <c r="B42332" s="90"/>
      <c r="C42332" s="90"/>
    </row>
    <row r="42333">
      <c r="A42333" s="101"/>
      <c r="B42333" s="90"/>
      <c r="C42333" s="90"/>
    </row>
    <row r="42334">
      <c r="A42334" s="101"/>
      <c r="B42334" s="90"/>
      <c r="C42334" s="90"/>
    </row>
    <row r="42335">
      <c r="A42335" s="101"/>
      <c r="B42335" s="90"/>
      <c r="C42335" s="90"/>
    </row>
    <row r="42336">
      <c r="A42336" s="101"/>
      <c r="B42336" s="90"/>
      <c r="C42336" s="90"/>
    </row>
    <row r="42337">
      <c r="A42337" s="101"/>
      <c r="B42337" s="90"/>
      <c r="C42337" s="90"/>
    </row>
    <row r="42338">
      <c r="A42338" s="101"/>
      <c r="B42338" s="90"/>
      <c r="C42338" s="90"/>
    </row>
    <row r="42339">
      <c r="A42339" s="101"/>
      <c r="B42339" s="90"/>
      <c r="C42339" s="90"/>
    </row>
    <row r="42340">
      <c r="A42340" s="101"/>
      <c r="B42340" s="90"/>
      <c r="C42340" s="90"/>
    </row>
    <row r="42341">
      <c r="A42341" s="101"/>
      <c r="B42341" s="90"/>
      <c r="C42341" s="90"/>
    </row>
    <row r="42342">
      <c r="A42342" s="101"/>
      <c r="B42342" s="90"/>
      <c r="C42342" s="90"/>
    </row>
    <row r="42343">
      <c r="A42343" s="101"/>
      <c r="B42343" s="90"/>
      <c r="C42343" s="90"/>
    </row>
    <row r="42344">
      <c r="A42344" s="101"/>
      <c r="B42344" s="90"/>
      <c r="C42344" s="90"/>
    </row>
    <row r="42345">
      <c r="A42345" s="101"/>
      <c r="B42345" s="90"/>
      <c r="C42345" s="90"/>
    </row>
    <row r="42346">
      <c r="A42346" s="101"/>
      <c r="B42346" s="90"/>
      <c r="C42346" s="90"/>
    </row>
    <row r="42347">
      <c r="A42347" s="101"/>
      <c r="B42347" s="90"/>
      <c r="C42347" s="90"/>
    </row>
    <row r="42348">
      <c r="A42348" s="101"/>
      <c r="B42348" s="90"/>
      <c r="C42348" s="90"/>
    </row>
    <row r="42349">
      <c r="A42349" s="101"/>
      <c r="B42349" s="90"/>
      <c r="C42349" s="90"/>
    </row>
    <row r="42350">
      <c r="A42350" s="101"/>
      <c r="B42350" s="90"/>
      <c r="C42350" s="90"/>
    </row>
    <row r="42351">
      <c r="A42351" s="101"/>
      <c r="B42351" s="90"/>
      <c r="C42351" s="90"/>
    </row>
    <row r="42352">
      <c r="A42352" s="101"/>
      <c r="B42352" s="90"/>
      <c r="C42352" s="90"/>
    </row>
    <row r="42353">
      <c r="A42353" s="101"/>
      <c r="B42353" s="90"/>
      <c r="C42353" s="90"/>
    </row>
    <row r="42354">
      <c r="A42354" s="101"/>
      <c r="B42354" s="90"/>
      <c r="C42354" s="90"/>
    </row>
    <row r="42355">
      <c r="A42355" s="101"/>
      <c r="B42355" s="90"/>
      <c r="C42355" s="90"/>
    </row>
    <row r="42356">
      <c r="A42356" s="101"/>
      <c r="B42356" s="90"/>
      <c r="C42356" s="90"/>
    </row>
    <row r="42357">
      <c r="A42357" s="101"/>
      <c r="B42357" s="90"/>
      <c r="C42357" s="90"/>
    </row>
    <row r="42358">
      <c r="A42358" s="101"/>
      <c r="B42358" s="90"/>
      <c r="C42358" s="90"/>
    </row>
    <row r="42359">
      <c r="A42359" s="101"/>
      <c r="B42359" s="90"/>
      <c r="C42359" s="90"/>
    </row>
    <row r="42360">
      <c r="A42360" s="101"/>
      <c r="B42360" s="90"/>
      <c r="C42360" s="90"/>
    </row>
    <row r="42361">
      <c r="A42361" s="101"/>
      <c r="B42361" s="90"/>
      <c r="C42361" s="90"/>
    </row>
    <row r="42362">
      <c r="A42362" s="101"/>
      <c r="B42362" s="90"/>
      <c r="C42362" s="90"/>
    </row>
    <row r="42363">
      <c r="A42363" s="101"/>
      <c r="B42363" s="90"/>
      <c r="C42363" s="90"/>
    </row>
    <row r="42364">
      <c r="A42364" s="101"/>
      <c r="B42364" s="90"/>
      <c r="C42364" s="90"/>
    </row>
    <row r="42365">
      <c r="A42365" s="101"/>
      <c r="B42365" s="90"/>
      <c r="C42365" s="90"/>
    </row>
    <row r="42366">
      <c r="A42366" s="101"/>
      <c r="B42366" s="90"/>
      <c r="C42366" s="90"/>
    </row>
    <row r="42367">
      <c r="A42367" s="101"/>
      <c r="B42367" s="90"/>
      <c r="C42367" s="90"/>
    </row>
    <row r="42368">
      <c r="A42368" s="101"/>
      <c r="B42368" s="90"/>
      <c r="C42368" s="90"/>
    </row>
    <row r="42369">
      <c r="A42369" s="101"/>
      <c r="B42369" s="90"/>
      <c r="C42369" s="90"/>
    </row>
    <row r="42370">
      <c r="A42370" s="101"/>
      <c r="B42370" s="90"/>
      <c r="C42370" s="90"/>
    </row>
    <row r="42371">
      <c r="A42371" s="101"/>
      <c r="B42371" s="90"/>
      <c r="C42371" s="90"/>
    </row>
    <row r="42372">
      <c r="A42372" s="101"/>
      <c r="B42372" s="90"/>
      <c r="C42372" s="90"/>
    </row>
    <row r="42373">
      <c r="A42373" s="101"/>
      <c r="B42373" s="90"/>
      <c r="C42373" s="90"/>
    </row>
    <row r="42374">
      <c r="A42374" s="101"/>
      <c r="B42374" s="90"/>
      <c r="C42374" s="90"/>
    </row>
    <row r="42375">
      <c r="A42375" s="101"/>
      <c r="B42375" s="90"/>
      <c r="C42375" s="90"/>
    </row>
    <row r="42376">
      <c r="A42376" s="101"/>
      <c r="B42376" s="90"/>
      <c r="C42376" s="90"/>
    </row>
    <row r="42377">
      <c r="A42377" s="101"/>
      <c r="B42377" s="90"/>
      <c r="C42377" s="90"/>
    </row>
    <row r="42378">
      <c r="A42378" s="101"/>
      <c r="B42378" s="90"/>
      <c r="C42378" s="90"/>
    </row>
    <row r="42379">
      <c r="A42379" s="101"/>
      <c r="B42379" s="90"/>
      <c r="C42379" s="90"/>
    </row>
    <row r="42380">
      <c r="A42380" s="101"/>
      <c r="B42380" s="90"/>
      <c r="C42380" s="90"/>
    </row>
    <row r="42381">
      <c r="A42381" s="101"/>
      <c r="B42381" s="90"/>
      <c r="C42381" s="90"/>
    </row>
    <row r="42382">
      <c r="A42382" s="101"/>
      <c r="B42382" s="90"/>
      <c r="C42382" s="90"/>
    </row>
    <row r="42383">
      <c r="A42383" s="101"/>
      <c r="B42383" s="90"/>
      <c r="C42383" s="90"/>
    </row>
    <row r="42384">
      <c r="A42384" s="101"/>
      <c r="B42384" s="90"/>
      <c r="C42384" s="90"/>
    </row>
    <row r="42385">
      <c r="A42385" s="101"/>
      <c r="B42385" s="90"/>
      <c r="C42385" s="90"/>
    </row>
    <row r="42386">
      <c r="A42386" s="101"/>
      <c r="B42386" s="90"/>
      <c r="C42386" s="90"/>
    </row>
    <row r="42387">
      <c r="A42387" s="101"/>
      <c r="B42387" s="90"/>
      <c r="C42387" s="90"/>
    </row>
    <row r="42388">
      <c r="A42388" s="101"/>
      <c r="B42388" s="90"/>
      <c r="C42388" s="90"/>
    </row>
    <row r="42389">
      <c r="A42389" s="101"/>
      <c r="B42389" s="90"/>
      <c r="C42389" s="90"/>
    </row>
    <row r="42390">
      <c r="A42390" s="101"/>
      <c r="B42390" s="90"/>
      <c r="C42390" s="90"/>
    </row>
    <row r="42391">
      <c r="A42391" s="101"/>
      <c r="B42391" s="90"/>
      <c r="C42391" s="90"/>
    </row>
    <row r="42392">
      <c r="A42392" s="101"/>
      <c r="B42392" s="90"/>
      <c r="C42392" s="90"/>
    </row>
    <row r="42393">
      <c r="A42393" s="101"/>
      <c r="B42393" s="90"/>
      <c r="C42393" s="90"/>
    </row>
    <row r="42394">
      <c r="A42394" s="101"/>
      <c r="B42394" s="90"/>
      <c r="C42394" s="90"/>
    </row>
    <row r="42395">
      <c r="A42395" s="101"/>
      <c r="B42395" s="90"/>
      <c r="C42395" s="90"/>
    </row>
    <row r="42396">
      <c r="A42396" s="101"/>
      <c r="B42396" s="90"/>
      <c r="C42396" s="90"/>
    </row>
    <row r="42397">
      <c r="A42397" s="101"/>
      <c r="B42397" s="90"/>
      <c r="C42397" s="90"/>
    </row>
    <row r="42398">
      <c r="A42398" s="101"/>
      <c r="B42398" s="90"/>
      <c r="C42398" s="90"/>
    </row>
    <row r="42399">
      <c r="A42399" s="101"/>
      <c r="B42399" s="90"/>
      <c r="C42399" s="90"/>
    </row>
    <row r="42400">
      <c r="A42400" s="101"/>
      <c r="B42400" s="90"/>
      <c r="C42400" s="90"/>
    </row>
    <row r="42401">
      <c r="A42401" s="101"/>
      <c r="B42401" s="90"/>
      <c r="C42401" s="90"/>
    </row>
    <row r="42402">
      <c r="A42402" s="101"/>
      <c r="B42402" s="90"/>
      <c r="C42402" s="90"/>
    </row>
    <row r="42403">
      <c r="A42403" s="101"/>
      <c r="B42403" s="90"/>
      <c r="C42403" s="90"/>
    </row>
    <row r="42404">
      <c r="A42404" s="101"/>
      <c r="B42404" s="90"/>
      <c r="C42404" s="90"/>
    </row>
    <row r="42405">
      <c r="A42405" s="101"/>
      <c r="B42405" s="90"/>
      <c r="C42405" s="90"/>
    </row>
    <row r="42406">
      <c r="A42406" s="101"/>
      <c r="B42406" s="90"/>
      <c r="C42406" s="90"/>
    </row>
    <row r="42407">
      <c r="A42407" s="101"/>
      <c r="B42407" s="90"/>
      <c r="C42407" s="90"/>
    </row>
    <row r="42408">
      <c r="A42408" s="101"/>
      <c r="B42408" s="90"/>
      <c r="C42408" s="90"/>
    </row>
    <row r="42409">
      <c r="A42409" s="101"/>
      <c r="B42409" s="90"/>
      <c r="C42409" s="90"/>
    </row>
    <row r="42410">
      <c r="A42410" s="101"/>
      <c r="B42410" s="90"/>
      <c r="C42410" s="90"/>
    </row>
    <row r="42411">
      <c r="A42411" s="101"/>
      <c r="B42411" s="90"/>
      <c r="C42411" s="90"/>
    </row>
    <row r="42412">
      <c r="A42412" s="101"/>
      <c r="B42412" s="90"/>
      <c r="C42412" s="90"/>
    </row>
    <row r="42413">
      <c r="A42413" s="101"/>
      <c r="B42413" s="90"/>
      <c r="C42413" s="90"/>
    </row>
    <row r="42414">
      <c r="A42414" s="101"/>
      <c r="B42414" s="90"/>
      <c r="C42414" s="90"/>
    </row>
    <row r="42415">
      <c r="A42415" s="101"/>
      <c r="B42415" s="90"/>
      <c r="C42415" s="90"/>
    </row>
    <row r="42416">
      <c r="A42416" s="101"/>
      <c r="B42416" s="90"/>
      <c r="C42416" s="90"/>
    </row>
    <row r="42417">
      <c r="A42417" s="101"/>
      <c r="B42417" s="90"/>
      <c r="C42417" s="90"/>
    </row>
    <row r="42418">
      <c r="A42418" s="101"/>
      <c r="B42418" s="90"/>
      <c r="C42418" s="90"/>
    </row>
    <row r="42419">
      <c r="A42419" s="101"/>
      <c r="B42419" s="90"/>
      <c r="C42419" s="90"/>
    </row>
    <row r="42420">
      <c r="A42420" s="101"/>
      <c r="B42420" s="90"/>
      <c r="C42420" s="90"/>
    </row>
    <row r="42421">
      <c r="A42421" s="101"/>
      <c r="B42421" s="90"/>
      <c r="C42421" s="90"/>
    </row>
    <row r="42422">
      <c r="A42422" s="101"/>
      <c r="B42422" s="90"/>
      <c r="C42422" s="90"/>
    </row>
    <row r="42423">
      <c r="A42423" s="101"/>
      <c r="B42423" s="90"/>
      <c r="C42423" s="90"/>
    </row>
    <row r="42424">
      <c r="A42424" s="101"/>
      <c r="B42424" s="90"/>
      <c r="C42424" s="90"/>
    </row>
    <row r="42425">
      <c r="A42425" s="101"/>
      <c r="B42425" s="90"/>
      <c r="C42425" s="90"/>
    </row>
    <row r="42426">
      <c r="A42426" s="101"/>
      <c r="B42426" s="90"/>
      <c r="C42426" s="90"/>
    </row>
    <row r="42427">
      <c r="A42427" s="101"/>
      <c r="B42427" s="90"/>
      <c r="C42427" s="90"/>
    </row>
    <row r="42428">
      <c r="A42428" s="101"/>
      <c r="B42428" s="90"/>
      <c r="C42428" s="90"/>
    </row>
    <row r="42429">
      <c r="A42429" s="101"/>
      <c r="B42429" s="90"/>
      <c r="C42429" s="90"/>
    </row>
    <row r="42430">
      <c r="A42430" s="101"/>
      <c r="B42430" s="90"/>
      <c r="C42430" s="90"/>
    </row>
    <row r="42431">
      <c r="A42431" s="101"/>
      <c r="B42431" s="90"/>
      <c r="C42431" s="90"/>
    </row>
    <row r="42432">
      <c r="A42432" s="101"/>
      <c r="B42432" s="90"/>
      <c r="C42432" s="90"/>
    </row>
    <row r="42433">
      <c r="A42433" s="101"/>
      <c r="B42433" s="90"/>
      <c r="C42433" s="90"/>
    </row>
    <row r="42434">
      <c r="A42434" s="101"/>
      <c r="B42434" s="90"/>
      <c r="C42434" s="90"/>
    </row>
    <row r="42435">
      <c r="A42435" s="101"/>
      <c r="B42435" s="90"/>
      <c r="C42435" s="90"/>
    </row>
    <row r="42436">
      <c r="A42436" s="101"/>
      <c r="B42436" s="90"/>
      <c r="C42436" s="90"/>
    </row>
    <row r="42437">
      <c r="A42437" s="101"/>
      <c r="B42437" s="90"/>
      <c r="C42437" s="90"/>
    </row>
    <row r="42438">
      <c r="A42438" s="101"/>
      <c r="B42438" s="90"/>
      <c r="C42438" s="90"/>
    </row>
    <row r="42439">
      <c r="A42439" s="101"/>
      <c r="B42439" s="90"/>
      <c r="C42439" s="90"/>
    </row>
    <row r="42440">
      <c r="A42440" s="101"/>
      <c r="B42440" s="90"/>
      <c r="C42440" s="90"/>
    </row>
    <row r="42441">
      <c r="A42441" s="101"/>
      <c r="B42441" s="90"/>
      <c r="C42441" s="90"/>
    </row>
    <row r="42442">
      <c r="A42442" s="101"/>
      <c r="B42442" s="90"/>
      <c r="C42442" s="90"/>
    </row>
    <row r="42443">
      <c r="A42443" s="101"/>
      <c r="B42443" s="90"/>
      <c r="C42443" s="90"/>
    </row>
    <row r="42444">
      <c r="A42444" s="101"/>
      <c r="B42444" s="90"/>
      <c r="C42444" s="90"/>
    </row>
    <row r="42445">
      <c r="A42445" s="101"/>
      <c r="B42445" s="90"/>
      <c r="C42445" s="90"/>
    </row>
    <row r="42446">
      <c r="A42446" s="101"/>
      <c r="B42446" s="90"/>
      <c r="C42446" s="90"/>
    </row>
    <row r="42447">
      <c r="A42447" s="101"/>
      <c r="B42447" s="90"/>
      <c r="C42447" s="90"/>
    </row>
    <row r="42448">
      <c r="A42448" s="101"/>
      <c r="B42448" s="90"/>
      <c r="C42448" s="90"/>
    </row>
    <row r="42449">
      <c r="A42449" s="101"/>
      <c r="B42449" s="90"/>
      <c r="C42449" s="90"/>
    </row>
    <row r="42450">
      <c r="A42450" s="101"/>
      <c r="B42450" s="90"/>
      <c r="C42450" s="90"/>
    </row>
    <row r="42451">
      <c r="A42451" s="101"/>
      <c r="B42451" s="90"/>
      <c r="C42451" s="90"/>
    </row>
    <row r="42452">
      <c r="A42452" s="101"/>
      <c r="B42452" s="90"/>
      <c r="C42452" s="90"/>
    </row>
    <row r="42453">
      <c r="A42453" s="101"/>
      <c r="B42453" s="90"/>
      <c r="C42453" s="90"/>
    </row>
    <row r="42454">
      <c r="A42454" s="101"/>
      <c r="B42454" s="90"/>
      <c r="C42454" s="90"/>
    </row>
    <row r="42455">
      <c r="A42455" s="101"/>
      <c r="B42455" s="90"/>
      <c r="C42455" s="90"/>
    </row>
    <row r="42456">
      <c r="A42456" s="101"/>
      <c r="B42456" s="90"/>
      <c r="C42456" s="90"/>
    </row>
    <row r="42457">
      <c r="A42457" s="101"/>
      <c r="B42457" s="90"/>
      <c r="C42457" s="90"/>
    </row>
    <row r="42458">
      <c r="A42458" s="101"/>
      <c r="B42458" s="90"/>
      <c r="C42458" s="90"/>
    </row>
    <row r="42459">
      <c r="A42459" s="101"/>
      <c r="B42459" s="90"/>
      <c r="C42459" s="90"/>
    </row>
    <row r="42460">
      <c r="A42460" s="101"/>
      <c r="B42460" s="90"/>
      <c r="C42460" s="90"/>
    </row>
    <row r="42461">
      <c r="A42461" s="101"/>
      <c r="B42461" s="90"/>
      <c r="C42461" s="90"/>
    </row>
    <row r="42462">
      <c r="A42462" s="101"/>
      <c r="B42462" s="90"/>
      <c r="C42462" s="90"/>
    </row>
    <row r="42463">
      <c r="A42463" s="101"/>
      <c r="B42463" s="90"/>
      <c r="C42463" s="90"/>
    </row>
    <row r="42464">
      <c r="A42464" s="101"/>
      <c r="B42464" s="90"/>
      <c r="C42464" s="90"/>
    </row>
    <row r="42465">
      <c r="A42465" s="101"/>
      <c r="B42465" s="90"/>
      <c r="C42465" s="90"/>
    </row>
    <row r="42466">
      <c r="A42466" s="101"/>
      <c r="B42466" s="90"/>
      <c r="C42466" s="90"/>
    </row>
    <row r="42467">
      <c r="A42467" s="101"/>
      <c r="B42467" s="90"/>
      <c r="C42467" s="90"/>
    </row>
    <row r="42468">
      <c r="A42468" s="101"/>
      <c r="B42468" s="90"/>
      <c r="C42468" s="90"/>
    </row>
    <row r="42469">
      <c r="A42469" s="101"/>
      <c r="B42469" s="90"/>
      <c r="C42469" s="90"/>
    </row>
    <row r="42470">
      <c r="A42470" s="101"/>
      <c r="B42470" s="90"/>
      <c r="C42470" s="90"/>
    </row>
    <row r="42471">
      <c r="A42471" s="101"/>
      <c r="B42471" s="90"/>
      <c r="C42471" s="90"/>
    </row>
    <row r="42472">
      <c r="A42472" s="101"/>
      <c r="B42472" s="90"/>
      <c r="C42472" s="90"/>
    </row>
    <row r="42473">
      <c r="A42473" s="101"/>
      <c r="B42473" s="90"/>
      <c r="C42473" s="90"/>
    </row>
    <row r="42474">
      <c r="A42474" s="101"/>
      <c r="B42474" s="90"/>
      <c r="C42474" s="90"/>
    </row>
    <row r="42475">
      <c r="A42475" s="101"/>
      <c r="B42475" s="90"/>
      <c r="C42475" s="90"/>
    </row>
    <row r="42476">
      <c r="A42476" s="101"/>
      <c r="B42476" s="90"/>
      <c r="C42476" s="90"/>
    </row>
    <row r="42477">
      <c r="A42477" s="101"/>
      <c r="B42477" s="90"/>
      <c r="C42477" s="90"/>
    </row>
    <row r="42478">
      <c r="A42478" s="101"/>
      <c r="B42478" s="90"/>
      <c r="C42478" s="90"/>
    </row>
    <row r="42479">
      <c r="A42479" s="101"/>
      <c r="B42479" s="90"/>
      <c r="C42479" s="90"/>
    </row>
    <row r="42480">
      <c r="A42480" s="101"/>
      <c r="B42480" s="90"/>
      <c r="C42480" s="90"/>
    </row>
    <row r="42481">
      <c r="A42481" s="101"/>
      <c r="B42481" s="90"/>
      <c r="C42481" s="90"/>
    </row>
    <row r="42482">
      <c r="A42482" s="101"/>
      <c r="B42482" s="90"/>
      <c r="C42482" s="90"/>
    </row>
    <row r="42483">
      <c r="A42483" s="101"/>
      <c r="B42483" s="90"/>
      <c r="C42483" s="90"/>
    </row>
    <row r="42484">
      <c r="A42484" s="101"/>
      <c r="B42484" s="90"/>
      <c r="C42484" s="90"/>
    </row>
    <row r="42485">
      <c r="A42485" s="101"/>
      <c r="B42485" s="90"/>
      <c r="C42485" s="90"/>
    </row>
    <row r="42486">
      <c r="A42486" s="101"/>
      <c r="B42486" s="90"/>
      <c r="C42486" s="90"/>
    </row>
    <row r="42487">
      <c r="A42487" s="101"/>
      <c r="B42487" s="90"/>
      <c r="C42487" s="90"/>
    </row>
    <row r="42488">
      <c r="A42488" s="101"/>
      <c r="B42488" s="90"/>
      <c r="C42488" s="90"/>
    </row>
    <row r="42489">
      <c r="A42489" s="101"/>
      <c r="B42489" s="90"/>
      <c r="C42489" s="90"/>
    </row>
    <row r="42490">
      <c r="A42490" s="101"/>
      <c r="B42490" s="90"/>
      <c r="C42490" s="90"/>
    </row>
    <row r="42491">
      <c r="A42491" s="101"/>
      <c r="B42491" s="90"/>
      <c r="C42491" s="90"/>
    </row>
    <row r="42492">
      <c r="A42492" s="101"/>
      <c r="B42492" s="90"/>
      <c r="C42492" s="90"/>
    </row>
    <row r="42493">
      <c r="A42493" s="101"/>
      <c r="B42493" s="90"/>
      <c r="C42493" s="90"/>
    </row>
    <row r="42494">
      <c r="A42494" s="101"/>
      <c r="B42494" s="90"/>
      <c r="C42494" s="90"/>
    </row>
    <row r="42495">
      <c r="A42495" s="101"/>
      <c r="B42495" s="90"/>
      <c r="C42495" s="90"/>
    </row>
    <row r="42496">
      <c r="A42496" s="101"/>
      <c r="B42496" s="90"/>
      <c r="C42496" s="90"/>
    </row>
    <row r="42497">
      <c r="A42497" s="101"/>
      <c r="B42497" s="90"/>
      <c r="C42497" s="90"/>
    </row>
    <row r="42498">
      <c r="A42498" s="101"/>
      <c r="B42498" s="90"/>
      <c r="C42498" s="90"/>
    </row>
    <row r="42499">
      <c r="A42499" s="101"/>
      <c r="B42499" s="90"/>
      <c r="C42499" s="90"/>
    </row>
    <row r="42500">
      <c r="A42500" s="101"/>
      <c r="B42500" s="90"/>
      <c r="C42500" s="90"/>
    </row>
    <row r="42501">
      <c r="A42501" s="101"/>
      <c r="B42501" s="90"/>
      <c r="C42501" s="90"/>
    </row>
    <row r="42502">
      <c r="A42502" s="101"/>
      <c r="B42502" s="90"/>
      <c r="C42502" s="90"/>
    </row>
    <row r="42503">
      <c r="A42503" s="101"/>
      <c r="B42503" s="90"/>
      <c r="C42503" s="90"/>
    </row>
    <row r="42504">
      <c r="A42504" s="101"/>
      <c r="B42504" s="90"/>
      <c r="C42504" s="90"/>
    </row>
    <row r="42505">
      <c r="A42505" s="101"/>
      <c r="B42505" s="90"/>
      <c r="C42505" s="90"/>
    </row>
    <row r="42506">
      <c r="A42506" s="101"/>
      <c r="B42506" s="90"/>
      <c r="C42506" s="90"/>
    </row>
    <row r="42507">
      <c r="A42507" s="101"/>
      <c r="B42507" s="90"/>
      <c r="C42507" s="90"/>
    </row>
    <row r="42508">
      <c r="A42508" s="101"/>
      <c r="B42508" s="90"/>
      <c r="C42508" s="90"/>
    </row>
    <row r="42509">
      <c r="A42509" s="101"/>
      <c r="B42509" s="90"/>
      <c r="C42509" s="90"/>
    </row>
    <row r="42510">
      <c r="A42510" s="101"/>
      <c r="B42510" s="90"/>
      <c r="C42510" s="90"/>
    </row>
    <row r="42511">
      <c r="A42511" s="101"/>
      <c r="B42511" s="90"/>
      <c r="C42511" s="90"/>
    </row>
    <row r="42512">
      <c r="A42512" s="101"/>
      <c r="B42512" s="90"/>
      <c r="C42512" s="90"/>
    </row>
    <row r="42513">
      <c r="A42513" s="101"/>
      <c r="B42513" s="90"/>
      <c r="C42513" s="90"/>
    </row>
    <row r="42514">
      <c r="A42514" s="101"/>
      <c r="B42514" s="90"/>
      <c r="C42514" s="90"/>
    </row>
    <row r="42515">
      <c r="A42515" s="101"/>
      <c r="B42515" s="90"/>
      <c r="C42515" s="90"/>
    </row>
    <row r="42516">
      <c r="A42516" s="101"/>
      <c r="B42516" s="90"/>
      <c r="C42516" s="90"/>
    </row>
    <row r="42517">
      <c r="A42517" s="101"/>
      <c r="B42517" s="90"/>
      <c r="C42517" s="90"/>
    </row>
    <row r="42518">
      <c r="A42518" s="101"/>
      <c r="B42518" s="90"/>
      <c r="C42518" s="90"/>
    </row>
    <row r="42519">
      <c r="A42519" s="101"/>
      <c r="B42519" s="90"/>
      <c r="C42519" s="90"/>
    </row>
    <row r="42520">
      <c r="A42520" s="101"/>
      <c r="B42520" s="90"/>
      <c r="C42520" s="90"/>
    </row>
    <row r="42521">
      <c r="A42521" s="101"/>
      <c r="B42521" s="90"/>
      <c r="C42521" s="90"/>
    </row>
    <row r="42522">
      <c r="A42522" s="101"/>
      <c r="B42522" s="90"/>
      <c r="C42522" s="90"/>
    </row>
    <row r="42523">
      <c r="A42523" s="101"/>
      <c r="B42523" s="90"/>
      <c r="C42523" s="90"/>
    </row>
    <row r="42524">
      <c r="A42524" s="101"/>
      <c r="B42524" s="90"/>
      <c r="C42524" s="90"/>
    </row>
    <row r="42525">
      <c r="A42525" s="101"/>
      <c r="B42525" s="90"/>
      <c r="C42525" s="90"/>
    </row>
    <row r="42526">
      <c r="A42526" s="101"/>
      <c r="B42526" s="90"/>
      <c r="C42526" s="90"/>
    </row>
    <row r="42527">
      <c r="A42527" s="101"/>
      <c r="B42527" s="90"/>
      <c r="C42527" s="90"/>
    </row>
    <row r="42528">
      <c r="A42528" s="101"/>
      <c r="B42528" s="90"/>
      <c r="C42528" s="90"/>
    </row>
    <row r="42529">
      <c r="A42529" s="101"/>
      <c r="B42529" s="90"/>
      <c r="C42529" s="90"/>
    </row>
    <row r="42530">
      <c r="A42530" s="101"/>
      <c r="B42530" s="90"/>
      <c r="C42530" s="90"/>
    </row>
    <row r="42531">
      <c r="A42531" s="101"/>
      <c r="B42531" s="90"/>
      <c r="C42531" s="90"/>
    </row>
    <row r="42532">
      <c r="A42532" s="101"/>
      <c r="B42532" s="90"/>
      <c r="C42532" s="90"/>
    </row>
    <row r="42533">
      <c r="A42533" s="101"/>
      <c r="B42533" s="90"/>
      <c r="C42533" s="90"/>
    </row>
    <row r="42534">
      <c r="A42534" s="101"/>
      <c r="B42534" s="90"/>
      <c r="C42534" s="90"/>
    </row>
    <row r="42535">
      <c r="A42535" s="101"/>
      <c r="B42535" s="90"/>
      <c r="C42535" s="90"/>
    </row>
    <row r="42536">
      <c r="A42536" s="101"/>
      <c r="B42536" s="90"/>
      <c r="C42536" s="90"/>
    </row>
    <row r="42537">
      <c r="A42537" s="101"/>
      <c r="B42537" s="90"/>
      <c r="C42537" s="90"/>
    </row>
    <row r="42538">
      <c r="A42538" s="101"/>
      <c r="B42538" s="90"/>
      <c r="C42538" s="90"/>
    </row>
    <row r="42539">
      <c r="A42539" s="101"/>
      <c r="B42539" s="90"/>
      <c r="C42539" s="90"/>
    </row>
    <row r="42540">
      <c r="A42540" s="101"/>
      <c r="B42540" s="90"/>
      <c r="C42540" s="90"/>
    </row>
    <row r="42541">
      <c r="A42541" s="101"/>
      <c r="B42541" s="90"/>
      <c r="C42541" s="90"/>
    </row>
    <row r="42542">
      <c r="A42542" s="101"/>
      <c r="B42542" s="90"/>
      <c r="C42542" s="90"/>
    </row>
    <row r="42543">
      <c r="A42543" s="101"/>
      <c r="B42543" s="90"/>
      <c r="C42543" s="90"/>
    </row>
    <row r="42544">
      <c r="A42544" s="101"/>
      <c r="B42544" s="90"/>
      <c r="C42544" s="90"/>
    </row>
    <row r="42545">
      <c r="A42545" s="101"/>
      <c r="B42545" s="90"/>
      <c r="C42545" s="90"/>
    </row>
    <row r="42546">
      <c r="A42546" s="101"/>
      <c r="B42546" s="90"/>
      <c r="C42546" s="90"/>
    </row>
    <row r="42547">
      <c r="A42547" s="101"/>
      <c r="B42547" s="90"/>
      <c r="C42547" s="90"/>
    </row>
    <row r="42548">
      <c r="A42548" s="101"/>
      <c r="B42548" s="90"/>
      <c r="C42548" s="90"/>
    </row>
    <row r="42549">
      <c r="A42549" s="101"/>
      <c r="B42549" s="90"/>
      <c r="C42549" s="90"/>
    </row>
    <row r="42550">
      <c r="A42550" s="101"/>
      <c r="B42550" s="90"/>
      <c r="C42550" s="90"/>
    </row>
    <row r="42551">
      <c r="A42551" s="101"/>
      <c r="B42551" s="90"/>
      <c r="C42551" s="90"/>
    </row>
    <row r="42552">
      <c r="A42552" s="101"/>
      <c r="B42552" s="90"/>
      <c r="C42552" s="90"/>
    </row>
    <row r="42553">
      <c r="A42553" s="101"/>
      <c r="B42553" s="90"/>
      <c r="C42553" s="90"/>
    </row>
    <row r="42554">
      <c r="A42554" s="101"/>
      <c r="B42554" s="90"/>
      <c r="C42554" s="90"/>
    </row>
    <row r="42555">
      <c r="A42555" s="101"/>
      <c r="B42555" s="90"/>
      <c r="C42555" s="90"/>
    </row>
    <row r="42556">
      <c r="A42556" s="101"/>
      <c r="B42556" s="90"/>
      <c r="C42556" s="90"/>
    </row>
    <row r="42557">
      <c r="A42557" s="101"/>
      <c r="B42557" s="90"/>
      <c r="C42557" s="90"/>
    </row>
    <row r="42558">
      <c r="A42558" s="101"/>
      <c r="B42558" s="90"/>
      <c r="C42558" s="90"/>
    </row>
    <row r="42559">
      <c r="A42559" s="101"/>
      <c r="B42559" s="90"/>
      <c r="C42559" s="90"/>
    </row>
    <row r="42560">
      <c r="A42560" s="101"/>
      <c r="B42560" s="90"/>
      <c r="C42560" s="90"/>
    </row>
    <row r="42561">
      <c r="A42561" s="101"/>
      <c r="B42561" s="90"/>
      <c r="C42561" s="90"/>
    </row>
    <row r="42562">
      <c r="A42562" s="101"/>
      <c r="B42562" s="90"/>
      <c r="C42562" s="90"/>
    </row>
    <row r="42563">
      <c r="A42563" s="101"/>
      <c r="B42563" s="90"/>
      <c r="C42563" s="90"/>
    </row>
    <row r="42564">
      <c r="A42564" s="101"/>
      <c r="B42564" s="90"/>
      <c r="C42564" s="90"/>
    </row>
    <row r="42565">
      <c r="A42565" s="101"/>
      <c r="B42565" s="90"/>
      <c r="C42565" s="90"/>
    </row>
    <row r="42566">
      <c r="A42566" s="101"/>
      <c r="B42566" s="90"/>
      <c r="C42566" s="90"/>
    </row>
    <row r="42567">
      <c r="A42567" s="101"/>
      <c r="B42567" s="90"/>
      <c r="C42567" s="90"/>
    </row>
    <row r="42568">
      <c r="A42568" s="101"/>
      <c r="B42568" s="90"/>
      <c r="C42568" s="90"/>
    </row>
    <row r="42569">
      <c r="A42569" s="101"/>
      <c r="B42569" s="90"/>
      <c r="C42569" s="90"/>
    </row>
    <row r="42570">
      <c r="A42570" s="101"/>
      <c r="B42570" s="90"/>
      <c r="C42570" s="90"/>
    </row>
    <row r="42571">
      <c r="A42571" s="101"/>
      <c r="B42571" s="90"/>
      <c r="C42571" s="90"/>
    </row>
    <row r="42572">
      <c r="A42572" s="101"/>
      <c r="B42572" s="90"/>
      <c r="C42572" s="90"/>
    </row>
    <row r="42573">
      <c r="A42573" s="101"/>
      <c r="B42573" s="90"/>
      <c r="C42573" s="90"/>
    </row>
    <row r="42574">
      <c r="A42574" s="101"/>
      <c r="B42574" s="90"/>
      <c r="C42574" s="90"/>
    </row>
    <row r="42575">
      <c r="A42575" s="101"/>
      <c r="B42575" s="90"/>
      <c r="C42575" s="90"/>
    </row>
    <row r="42576">
      <c r="A42576" s="101"/>
      <c r="B42576" s="90"/>
      <c r="C42576" s="90"/>
    </row>
    <row r="42577">
      <c r="A42577" s="101"/>
      <c r="B42577" s="90"/>
      <c r="C42577" s="90"/>
    </row>
    <row r="42578">
      <c r="A42578" s="101"/>
      <c r="B42578" s="90"/>
      <c r="C42578" s="90"/>
    </row>
    <row r="42579">
      <c r="A42579" s="101"/>
      <c r="B42579" s="90"/>
      <c r="C42579" s="90"/>
    </row>
    <row r="42580">
      <c r="A42580" s="101"/>
      <c r="B42580" s="90"/>
      <c r="C42580" s="90"/>
    </row>
    <row r="42581">
      <c r="A42581" s="101"/>
      <c r="B42581" s="90"/>
      <c r="C42581" s="90"/>
    </row>
    <row r="42582">
      <c r="A42582" s="101"/>
      <c r="B42582" s="90"/>
      <c r="C42582" s="90"/>
    </row>
    <row r="42583">
      <c r="A42583" s="101"/>
      <c r="B42583" s="90"/>
      <c r="C42583" s="90"/>
    </row>
    <row r="42584">
      <c r="A42584" s="101"/>
      <c r="B42584" s="90"/>
      <c r="C42584" s="90"/>
    </row>
    <row r="42585">
      <c r="A42585" s="101"/>
      <c r="B42585" s="90"/>
      <c r="C42585" s="90"/>
    </row>
    <row r="42586">
      <c r="A42586" s="101"/>
      <c r="B42586" s="90"/>
      <c r="C42586" s="90"/>
    </row>
    <row r="42587">
      <c r="A42587" s="101"/>
      <c r="B42587" s="90"/>
      <c r="C42587" s="90"/>
    </row>
    <row r="42588">
      <c r="A42588" s="101"/>
      <c r="B42588" s="90"/>
      <c r="C42588" s="90"/>
    </row>
    <row r="42589">
      <c r="A42589" s="101"/>
      <c r="B42589" s="90"/>
      <c r="C42589" s="90"/>
    </row>
    <row r="42590">
      <c r="A42590" s="101"/>
      <c r="B42590" s="90"/>
      <c r="C42590" s="90"/>
    </row>
    <row r="42591">
      <c r="A42591" s="101"/>
      <c r="B42591" s="90"/>
      <c r="C42591" s="90"/>
    </row>
    <row r="42592">
      <c r="A42592" s="101"/>
      <c r="B42592" s="90"/>
      <c r="C42592" s="90"/>
    </row>
    <row r="42593">
      <c r="A42593" s="101"/>
      <c r="B42593" s="90"/>
      <c r="C42593" s="90"/>
    </row>
    <row r="42594">
      <c r="A42594" s="101"/>
      <c r="B42594" s="90"/>
      <c r="C42594" s="90"/>
    </row>
    <row r="42595">
      <c r="A42595" s="101"/>
      <c r="B42595" s="90"/>
      <c r="C42595" s="90"/>
    </row>
    <row r="42596">
      <c r="A42596" s="101"/>
      <c r="B42596" s="90"/>
      <c r="C42596" s="90"/>
    </row>
    <row r="42597">
      <c r="A42597" s="101"/>
      <c r="B42597" s="90"/>
      <c r="C42597" s="90"/>
    </row>
    <row r="42598">
      <c r="A42598" s="101"/>
      <c r="B42598" s="90"/>
      <c r="C42598" s="90"/>
    </row>
    <row r="42599">
      <c r="A42599" s="101"/>
      <c r="B42599" s="90"/>
      <c r="C42599" s="90"/>
    </row>
    <row r="42600">
      <c r="A42600" s="101"/>
      <c r="B42600" s="90"/>
      <c r="C42600" s="90"/>
    </row>
    <row r="42601">
      <c r="A42601" s="101"/>
      <c r="B42601" s="90"/>
      <c r="C42601" s="90"/>
    </row>
    <row r="42602">
      <c r="A42602" s="101"/>
      <c r="B42602" s="90"/>
      <c r="C42602" s="90"/>
    </row>
    <row r="42603">
      <c r="A42603" s="101"/>
      <c r="B42603" s="90"/>
      <c r="C42603" s="90"/>
    </row>
    <row r="42604">
      <c r="A42604" s="101"/>
      <c r="B42604" s="90"/>
      <c r="C42604" s="90"/>
    </row>
    <row r="42605">
      <c r="A42605" s="101"/>
      <c r="B42605" s="90"/>
      <c r="C42605" s="90"/>
    </row>
    <row r="42606">
      <c r="A42606" s="101"/>
      <c r="B42606" s="90"/>
      <c r="C42606" s="90"/>
    </row>
    <row r="42607">
      <c r="A42607" s="101"/>
      <c r="B42607" s="90"/>
      <c r="C42607" s="90"/>
    </row>
    <row r="42608">
      <c r="A42608" s="101"/>
      <c r="B42608" s="90"/>
      <c r="C42608" s="90"/>
    </row>
    <row r="42609">
      <c r="A42609" s="101"/>
      <c r="B42609" s="90"/>
      <c r="C42609" s="90"/>
    </row>
    <row r="42610">
      <c r="A42610" s="101"/>
      <c r="B42610" s="90"/>
      <c r="C42610" s="90"/>
    </row>
    <row r="42611">
      <c r="A42611" s="101"/>
      <c r="B42611" s="90"/>
      <c r="C42611" s="90"/>
    </row>
    <row r="42612">
      <c r="A42612" s="101"/>
      <c r="B42612" s="90"/>
      <c r="C42612" s="90"/>
    </row>
    <row r="42613">
      <c r="A42613" s="101"/>
      <c r="B42613" s="90"/>
      <c r="C42613" s="90"/>
    </row>
    <row r="42614">
      <c r="A42614" s="101"/>
      <c r="B42614" s="90"/>
      <c r="C42614" s="90"/>
    </row>
    <row r="42615">
      <c r="A42615" s="101"/>
      <c r="B42615" s="90"/>
      <c r="C42615" s="90"/>
    </row>
    <row r="42616">
      <c r="A42616" s="101"/>
      <c r="B42616" s="90"/>
      <c r="C42616" s="90"/>
    </row>
    <row r="42617">
      <c r="A42617" s="101"/>
      <c r="B42617" s="90"/>
      <c r="C42617" s="90"/>
    </row>
    <row r="42618">
      <c r="A42618" s="101"/>
      <c r="B42618" s="90"/>
      <c r="C42618" s="90"/>
    </row>
    <row r="42619">
      <c r="A42619" s="101"/>
      <c r="B42619" s="90"/>
      <c r="C42619" s="90"/>
    </row>
    <row r="42620">
      <c r="A42620" s="101"/>
      <c r="B42620" s="90"/>
      <c r="C42620" s="90"/>
    </row>
    <row r="42621">
      <c r="A42621" s="101"/>
      <c r="B42621" s="90"/>
      <c r="C42621" s="90"/>
    </row>
    <row r="42622">
      <c r="A42622" s="101"/>
      <c r="B42622" s="90"/>
      <c r="C42622" s="90"/>
    </row>
    <row r="42623">
      <c r="A42623" s="101"/>
      <c r="B42623" s="90"/>
      <c r="C42623" s="90"/>
    </row>
    <row r="42624">
      <c r="A42624" s="101"/>
      <c r="B42624" s="90"/>
      <c r="C42624" s="90"/>
    </row>
    <row r="42625">
      <c r="A42625" s="101"/>
      <c r="B42625" s="90"/>
      <c r="C42625" s="90"/>
    </row>
    <row r="42626">
      <c r="A42626" s="101"/>
      <c r="B42626" s="90"/>
      <c r="C42626" s="90"/>
    </row>
    <row r="42627">
      <c r="A42627" s="101"/>
      <c r="B42627" s="90"/>
      <c r="C42627" s="90"/>
    </row>
    <row r="42628">
      <c r="A42628" s="101"/>
      <c r="B42628" s="90"/>
      <c r="C42628" s="90"/>
    </row>
    <row r="42629">
      <c r="A42629" s="101"/>
      <c r="B42629" s="90"/>
      <c r="C42629" s="90"/>
    </row>
    <row r="42630">
      <c r="A42630" s="101"/>
      <c r="B42630" s="90"/>
      <c r="C42630" s="90"/>
    </row>
    <row r="42631">
      <c r="A42631" s="101"/>
      <c r="B42631" s="90"/>
      <c r="C42631" s="90"/>
    </row>
    <row r="42632">
      <c r="A42632" s="101"/>
      <c r="B42632" s="90"/>
      <c r="C42632" s="90"/>
    </row>
    <row r="42633">
      <c r="A42633" s="101"/>
      <c r="B42633" s="90"/>
      <c r="C42633" s="90"/>
    </row>
    <row r="42634">
      <c r="A42634" s="101"/>
      <c r="B42634" s="90"/>
      <c r="C42634" s="90"/>
    </row>
    <row r="42635">
      <c r="A42635" s="101"/>
      <c r="B42635" s="90"/>
      <c r="C42635" s="90"/>
    </row>
    <row r="42636">
      <c r="A42636" s="101"/>
      <c r="B42636" s="90"/>
      <c r="C42636" s="90"/>
    </row>
    <row r="42637">
      <c r="A42637" s="101"/>
      <c r="B42637" s="90"/>
      <c r="C42637" s="90"/>
    </row>
    <row r="42638">
      <c r="A42638" s="101"/>
      <c r="B42638" s="90"/>
      <c r="C42638" s="90"/>
    </row>
    <row r="42639">
      <c r="A42639" s="101"/>
      <c r="B42639" s="90"/>
      <c r="C42639" s="90"/>
    </row>
    <row r="42640">
      <c r="A42640" s="101"/>
      <c r="B42640" s="90"/>
      <c r="C42640" s="90"/>
    </row>
    <row r="42641">
      <c r="A42641" s="101"/>
      <c r="B42641" s="90"/>
      <c r="C42641" s="90"/>
    </row>
    <row r="42642">
      <c r="A42642" s="101"/>
      <c r="B42642" s="90"/>
      <c r="C42642" s="90"/>
    </row>
    <row r="42643">
      <c r="A42643" s="101"/>
      <c r="B42643" s="90"/>
      <c r="C42643" s="90"/>
    </row>
    <row r="42644">
      <c r="A42644" s="101"/>
      <c r="B42644" s="90"/>
      <c r="C42644" s="90"/>
    </row>
    <row r="42645">
      <c r="A42645" s="101"/>
      <c r="B42645" s="90"/>
      <c r="C42645" s="90"/>
    </row>
    <row r="42646">
      <c r="A42646" s="101"/>
      <c r="B42646" s="90"/>
      <c r="C42646" s="90"/>
    </row>
    <row r="42647">
      <c r="A42647" s="101"/>
      <c r="B42647" s="90"/>
      <c r="C42647" s="90"/>
    </row>
    <row r="42648">
      <c r="A42648" s="101"/>
      <c r="B42648" s="90"/>
      <c r="C42648" s="90"/>
    </row>
    <row r="42649">
      <c r="A42649" s="101"/>
      <c r="B42649" s="90"/>
      <c r="C42649" s="90"/>
    </row>
    <row r="42650">
      <c r="A42650" s="101"/>
      <c r="B42650" s="90"/>
      <c r="C42650" s="90"/>
    </row>
    <row r="42651">
      <c r="A42651" s="101"/>
      <c r="B42651" s="90"/>
      <c r="C42651" s="90"/>
    </row>
    <row r="42652">
      <c r="A42652" s="101"/>
      <c r="B42652" s="90"/>
      <c r="C42652" s="90"/>
    </row>
    <row r="42653">
      <c r="A42653" s="101"/>
      <c r="B42653" s="90"/>
      <c r="C42653" s="90"/>
    </row>
    <row r="42654">
      <c r="A42654" s="101"/>
      <c r="B42654" s="90"/>
      <c r="C42654" s="90"/>
    </row>
    <row r="42655">
      <c r="A42655" s="101"/>
      <c r="B42655" s="90"/>
      <c r="C42655" s="90"/>
    </row>
    <row r="42656">
      <c r="A42656" s="101"/>
      <c r="B42656" s="90"/>
      <c r="C42656" s="90"/>
    </row>
    <row r="42657">
      <c r="A42657" s="101"/>
      <c r="B42657" s="90"/>
      <c r="C42657" s="90"/>
    </row>
    <row r="42658">
      <c r="A42658" s="101"/>
      <c r="B42658" s="90"/>
      <c r="C42658" s="90"/>
    </row>
    <row r="42659">
      <c r="A42659" s="101"/>
      <c r="B42659" s="90"/>
      <c r="C42659" s="90"/>
    </row>
    <row r="42660">
      <c r="A42660" s="101"/>
      <c r="B42660" s="90"/>
      <c r="C42660" s="90"/>
    </row>
    <row r="42661">
      <c r="A42661" s="101"/>
      <c r="B42661" s="90"/>
      <c r="C42661" s="90"/>
    </row>
    <row r="42662">
      <c r="A42662" s="101"/>
      <c r="B42662" s="90"/>
      <c r="C42662" s="90"/>
    </row>
    <row r="42663">
      <c r="A42663" s="101"/>
      <c r="B42663" s="90"/>
      <c r="C42663" s="90"/>
    </row>
    <row r="42664">
      <c r="A42664" s="101"/>
      <c r="B42664" s="90"/>
      <c r="C42664" s="90"/>
    </row>
    <row r="42665">
      <c r="A42665" s="101"/>
      <c r="B42665" s="90"/>
      <c r="C42665" s="90"/>
    </row>
    <row r="42666">
      <c r="A42666" s="101"/>
      <c r="B42666" s="90"/>
      <c r="C42666" s="90"/>
    </row>
    <row r="42667">
      <c r="A42667" s="101"/>
      <c r="B42667" s="90"/>
      <c r="C42667" s="90"/>
    </row>
    <row r="42668">
      <c r="A42668" s="101"/>
      <c r="B42668" s="90"/>
      <c r="C42668" s="90"/>
    </row>
    <row r="42669">
      <c r="A42669" s="101"/>
      <c r="B42669" s="90"/>
      <c r="C42669" s="90"/>
    </row>
    <row r="42670">
      <c r="A42670" s="101"/>
      <c r="B42670" s="90"/>
      <c r="C42670" s="90"/>
    </row>
    <row r="42671">
      <c r="A42671" s="101"/>
      <c r="B42671" s="90"/>
      <c r="C42671" s="90"/>
    </row>
    <row r="42672">
      <c r="A42672" s="101"/>
      <c r="B42672" s="90"/>
      <c r="C42672" s="90"/>
    </row>
    <row r="42673">
      <c r="A42673" s="101"/>
      <c r="B42673" s="90"/>
      <c r="C42673" s="90"/>
    </row>
    <row r="42674">
      <c r="A42674" s="101"/>
      <c r="B42674" s="90"/>
      <c r="C42674" s="90"/>
    </row>
    <row r="42675">
      <c r="A42675" s="101"/>
      <c r="B42675" s="90"/>
      <c r="C42675" s="90"/>
    </row>
    <row r="42676">
      <c r="A42676" s="101"/>
      <c r="B42676" s="90"/>
      <c r="C42676" s="90"/>
    </row>
    <row r="42677">
      <c r="A42677" s="101"/>
      <c r="B42677" s="90"/>
      <c r="C42677" s="90"/>
    </row>
    <row r="42678">
      <c r="A42678" s="101"/>
      <c r="B42678" s="90"/>
      <c r="C42678" s="90"/>
    </row>
    <row r="42679">
      <c r="A42679" s="101"/>
      <c r="B42679" s="90"/>
      <c r="C42679" s="90"/>
    </row>
    <row r="42680">
      <c r="A42680" s="101"/>
      <c r="B42680" s="90"/>
      <c r="C42680" s="90"/>
    </row>
    <row r="42681">
      <c r="A42681" s="101"/>
      <c r="B42681" s="90"/>
      <c r="C42681" s="90"/>
    </row>
    <row r="42682">
      <c r="A42682" s="101"/>
      <c r="B42682" s="90"/>
      <c r="C42682" s="90"/>
    </row>
    <row r="42683">
      <c r="A42683" s="101"/>
      <c r="B42683" s="90"/>
      <c r="C42683" s="90"/>
    </row>
    <row r="42684">
      <c r="A42684" s="101"/>
      <c r="B42684" s="90"/>
      <c r="C42684" s="90"/>
    </row>
    <row r="42685">
      <c r="A42685" s="101"/>
      <c r="B42685" s="90"/>
      <c r="C42685" s="90"/>
    </row>
    <row r="42686">
      <c r="A42686" s="101"/>
      <c r="B42686" s="90"/>
      <c r="C42686" s="90"/>
    </row>
    <row r="42687">
      <c r="A42687" s="101"/>
      <c r="B42687" s="90"/>
      <c r="C42687" s="90"/>
    </row>
    <row r="42688">
      <c r="A42688" s="101"/>
      <c r="B42688" s="90"/>
      <c r="C42688" s="90"/>
    </row>
    <row r="42689">
      <c r="A42689" s="101"/>
      <c r="B42689" s="90"/>
      <c r="C42689" s="90"/>
    </row>
    <row r="42690">
      <c r="A42690" s="101"/>
      <c r="B42690" s="90"/>
      <c r="C42690" s="90"/>
    </row>
    <row r="42691">
      <c r="A42691" s="101"/>
      <c r="B42691" s="90"/>
      <c r="C42691" s="90"/>
    </row>
    <row r="42692">
      <c r="A42692" s="101"/>
      <c r="B42692" s="90"/>
      <c r="C42692" s="90"/>
    </row>
    <row r="42693">
      <c r="A42693" s="101"/>
      <c r="B42693" s="90"/>
      <c r="C42693" s="90"/>
    </row>
    <row r="42694">
      <c r="A42694" s="101"/>
      <c r="B42694" s="90"/>
      <c r="C42694" s="90"/>
    </row>
    <row r="42695">
      <c r="A42695" s="101"/>
      <c r="B42695" s="90"/>
      <c r="C42695" s="90"/>
    </row>
    <row r="42696">
      <c r="A42696" s="101"/>
      <c r="B42696" s="90"/>
      <c r="C42696" s="90"/>
    </row>
    <row r="42697">
      <c r="A42697" s="101"/>
      <c r="B42697" s="90"/>
      <c r="C42697" s="90"/>
    </row>
    <row r="42698">
      <c r="A42698" s="101"/>
      <c r="B42698" s="90"/>
      <c r="C42698" s="90"/>
    </row>
    <row r="42699">
      <c r="A42699" s="101"/>
      <c r="B42699" s="90"/>
      <c r="C42699" s="90"/>
    </row>
    <row r="42700">
      <c r="A42700" s="101"/>
      <c r="B42700" s="90"/>
      <c r="C42700" s="90"/>
    </row>
    <row r="42701">
      <c r="A42701" s="101"/>
      <c r="B42701" s="90"/>
      <c r="C42701" s="90"/>
    </row>
    <row r="42702">
      <c r="A42702" s="101"/>
      <c r="B42702" s="90"/>
      <c r="C42702" s="90"/>
    </row>
    <row r="42703">
      <c r="A42703" s="101"/>
      <c r="B42703" s="90"/>
      <c r="C42703" s="90"/>
    </row>
    <row r="42704">
      <c r="A42704" s="101"/>
      <c r="B42704" s="90"/>
      <c r="C42704" s="90"/>
    </row>
    <row r="42705">
      <c r="A42705" s="101"/>
      <c r="B42705" s="90"/>
      <c r="C42705" s="90"/>
    </row>
    <row r="42706">
      <c r="A42706" s="101"/>
      <c r="B42706" s="90"/>
      <c r="C42706" s="90"/>
    </row>
    <row r="42707">
      <c r="A42707" s="101"/>
      <c r="B42707" s="90"/>
      <c r="C42707" s="90"/>
    </row>
    <row r="42708">
      <c r="A42708" s="101"/>
      <c r="B42708" s="90"/>
      <c r="C42708" s="90"/>
    </row>
    <row r="42709">
      <c r="A42709" s="101"/>
      <c r="B42709" s="90"/>
      <c r="C42709" s="90"/>
    </row>
    <row r="42710">
      <c r="A42710" s="101"/>
      <c r="B42710" s="90"/>
      <c r="C42710" s="90"/>
    </row>
    <row r="42711">
      <c r="A42711" s="101"/>
      <c r="B42711" s="90"/>
      <c r="C42711" s="90"/>
    </row>
    <row r="42712">
      <c r="A42712" s="101"/>
      <c r="B42712" s="90"/>
      <c r="C42712" s="90"/>
    </row>
    <row r="42713">
      <c r="A42713" s="101"/>
      <c r="B42713" s="90"/>
      <c r="C42713" s="90"/>
    </row>
    <row r="42714">
      <c r="A42714" s="101"/>
      <c r="B42714" s="90"/>
      <c r="C42714" s="90"/>
    </row>
    <row r="42715">
      <c r="A42715" s="101"/>
      <c r="B42715" s="90"/>
      <c r="C42715" s="90"/>
    </row>
    <row r="42716">
      <c r="A42716" s="101"/>
      <c r="B42716" s="90"/>
      <c r="C42716" s="90"/>
    </row>
    <row r="42717">
      <c r="A42717" s="101"/>
      <c r="B42717" s="90"/>
      <c r="C42717" s="90"/>
    </row>
    <row r="42718">
      <c r="A42718" s="101"/>
      <c r="B42718" s="90"/>
      <c r="C42718" s="90"/>
    </row>
    <row r="42719">
      <c r="A42719" s="101"/>
      <c r="B42719" s="90"/>
      <c r="C42719" s="90"/>
    </row>
    <row r="42720">
      <c r="A42720" s="101"/>
      <c r="B42720" s="90"/>
      <c r="C42720" s="90"/>
    </row>
    <row r="42721">
      <c r="A42721" s="101"/>
      <c r="B42721" s="90"/>
      <c r="C42721" s="90"/>
    </row>
    <row r="42722">
      <c r="A42722" s="101"/>
      <c r="B42722" s="90"/>
      <c r="C42722" s="90"/>
    </row>
    <row r="42723">
      <c r="A42723" s="101"/>
      <c r="B42723" s="90"/>
      <c r="C42723" s="90"/>
    </row>
    <row r="42724">
      <c r="A42724" s="101"/>
      <c r="B42724" s="90"/>
      <c r="C42724" s="90"/>
    </row>
    <row r="42725">
      <c r="A42725" s="101"/>
      <c r="B42725" s="90"/>
      <c r="C42725" s="90"/>
    </row>
    <row r="42726">
      <c r="A42726" s="101"/>
      <c r="B42726" s="90"/>
      <c r="C42726" s="90"/>
    </row>
    <row r="42727">
      <c r="A42727" s="101"/>
      <c r="B42727" s="90"/>
      <c r="C42727" s="90"/>
    </row>
    <row r="42728">
      <c r="A42728" s="101"/>
      <c r="B42728" s="90"/>
      <c r="C42728" s="90"/>
    </row>
    <row r="42729">
      <c r="A42729" s="101"/>
      <c r="B42729" s="90"/>
      <c r="C42729" s="90"/>
    </row>
    <row r="42730">
      <c r="A42730" s="101"/>
      <c r="B42730" s="90"/>
      <c r="C42730" s="90"/>
    </row>
    <row r="42731">
      <c r="A42731" s="101"/>
      <c r="B42731" s="90"/>
      <c r="C42731" s="90"/>
    </row>
    <row r="42732">
      <c r="A42732" s="101"/>
      <c r="B42732" s="90"/>
      <c r="C42732" s="90"/>
    </row>
    <row r="42733">
      <c r="A42733" s="101"/>
      <c r="B42733" s="90"/>
      <c r="C42733" s="90"/>
    </row>
    <row r="42734">
      <c r="A42734" s="101"/>
      <c r="B42734" s="90"/>
      <c r="C42734" s="90"/>
    </row>
    <row r="42735">
      <c r="A42735" s="101"/>
      <c r="B42735" s="90"/>
      <c r="C42735" s="90"/>
    </row>
    <row r="42736">
      <c r="A42736" s="101"/>
      <c r="B42736" s="90"/>
      <c r="C42736" s="90"/>
    </row>
    <row r="42737">
      <c r="A42737" s="101"/>
      <c r="B42737" s="90"/>
      <c r="C42737" s="90"/>
    </row>
    <row r="42738">
      <c r="A42738" s="101"/>
      <c r="B42738" s="90"/>
      <c r="C42738" s="90"/>
    </row>
    <row r="42739">
      <c r="A42739" s="101"/>
      <c r="B42739" s="90"/>
      <c r="C42739" s="90"/>
    </row>
    <row r="42740">
      <c r="A42740" s="101"/>
      <c r="B42740" s="90"/>
      <c r="C42740" s="90"/>
    </row>
    <row r="42741">
      <c r="A42741" s="101"/>
      <c r="B42741" s="90"/>
      <c r="C42741" s="90"/>
    </row>
    <row r="42742">
      <c r="A42742" s="101"/>
      <c r="B42742" s="90"/>
      <c r="C42742" s="90"/>
    </row>
    <row r="42743">
      <c r="A42743" s="101"/>
      <c r="B42743" s="90"/>
      <c r="C42743" s="90"/>
    </row>
    <row r="42744">
      <c r="A42744" s="101"/>
      <c r="B42744" s="90"/>
      <c r="C42744" s="90"/>
    </row>
    <row r="42745">
      <c r="A42745" s="101"/>
      <c r="B42745" s="90"/>
      <c r="C42745" s="90"/>
    </row>
    <row r="42746">
      <c r="A42746" s="101"/>
      <c r="B42746" s="90"/>
      <c r="C42746" s="90"/>
    </row>
    <row r="42747">
      <c r="A42747" s="101"/>
      <c r="B42747" s="90"/>
      <c r="C42747" s="90"/>
    </row>
    <row r="42748">
      <c r="A42748" s="101"/>
      <c r="B42748" s="90"/>
      <c r="C42748" s="90"/>
    </row>
    <row r="42749">
      <c r="A42749" s="101"/>
      <c r="B42749" s="90"/>
      <c r="C42749" s="90"/>
    </row>
    <row r="42750">
      <c r="A42750" s="101"/>
      <c r="B42750" s="90"/>
      <c r="C42750" s="90"/>
    </row>
    <row r="42751">
      <c r="A42751" s="101"/>
      <c r="B42751" s="90"/>
      <c r="C42751" s="90"/>
    </row>
    <row r="42752">
      <c r="A42752" s="101"/>
      <c r="B42752" s="90"/>
      <c r="C42752" s="90"/>
    </row>
    <row r="42753">
      <c r="A42753" s="101"/>
      <c r="B42753" s="90"/>
      <c r="C42753" s="90"/>
    </row>
    <row r="42754">
      <c r="A42754" s="101"/>
      <c r="B42754" s="90"/>
      <c r="C42754" s="90"/>
    </row>
    <row r="42755">
      <c r="A42755" s="101"/>
      <c r="B42755" s="90"/>
      <c r="C42755" s="90"/>
    </row>
    <row r="42756">
      <c r="A42756" s="101"/>
      <c r="B42756" s="90"/>
      <c r="C42756" s="90"/>
    </row>
    <row r="42757">
      <c r="A42757" s="101"/>
      <c r="B42757" s="90"/>
      <c r="C42757" s="90"/>
    </row>
    <row r="42758">
      <c r="A42758" s="101"/>
      <c r="B42758" s="90"/>
      <c r="C42758" s="90"/>
    </row>
    <row r="42759">
      <c r="A42759" s="101"/>
      <c r="B42759" s="90"/>
      <c r="C42759" s="90"/>
    </row>
    <row r="42760">
      <c r="A42760" s="101"/>
      <c r="B42760" s="90"/>
      <c r="C42760" s="90"/>
    </row>
    <row r="42761">
      <c r="A42761" s="101"/>
      <c r="B42761" s="90"/>
      <c r="C42761" s="90"/>
    </row>
    <row r="42762">
      <c r="A42762" s="101"/>
      <c r="B42762" s="90"/>
      <c r="C42762" s="90"/>
    </row>
    <row r="42763">
      <c r="A42763" s="101"/>
      <c r="B42763" s="90"/>
      <c r="C42763" s="90"/>
    </row>
    <row r="42764">
      <c r="A42764" s="101"/>
      <c r="B42764" s="90"/>
      <c r="C42764" s="90"/>
    </row>
    <row r="42765">
      <c r="A42765" s="101"/>
      <c r="B42765" s="90"/>
      <c r="C42765" s="90"/>
    </row>
    <row r="42766">
      <c r="A42766" s="101"/>
      <c r="B42766" s="90"/>
      <c r="C42766" s="90"/>
    </row>
    <row r="42767">
      <c r="A42767" s="101"/>
      <c r="B42767" s="90"/>
      <c r="C42767" s="90"/>
    </row>
    <row r="42768">
      <c r="A42768" s="101"/>
      <c r="B42768" s="90"/>
      <c r="C42768" s="90"/>
    </row>
    <row r="42769">
      <c r="A42769" s="101"/>
      <c r="B42769" s="90"/>
      <c r="C42769" s="90"/>
    </row>
    <row r="42770">
      <c r="A42770" s="101"/>
      <c r="B42770" s="90"/>
      <c r="C42770" s="90"/>
    </row>
    <row r="42771">
      <c r="A42771" s="101"/>
      <c r="B42771" s="90"/>
      <c r="C42771" s="90"/>
    </row>
    <row r="42772">
      <c r="A42772" s="101"/>
      <c r="B42772" s="90"/>
      <c r="C42772" s="90"/>
    </row>
    <row r="42773">
      <c r="A42773" s="101"/>
      <c r="B42773" s="90"/>
      <c r="C42773" s="90"/>
    </row>
    <row r="42774">
      <c r="A42774" s="101"/>
      <c r="B42774" s="90"/>
      <c r="C42774" s="90"/>
    </row>
    <row r="42775">
      <c r="A42775" s="101"/>
      <c r="B42775" s="90"/>
      <c r="C42775" s="90"/>
    </row>
    <row r="42776">
      <c r="A42776" s="101"/>
      <c r="B42776" s="90"/>
      <c r="C42776" s="90"/>
    </row>
    <row r="42777">
      <c r="A42777" s="101"/>
      <c r="B42777" s="90"/>
      <c r="C42777" s="90"/>
    </row>
    <row r="42778">
      <c r="A42778" s="101"/>
      <c r="B42778" s="90"/>
      <c r="C42778" s="90"/>
    </row>
    <row r="42779">
      <c r="A42779" s="101"/>
      <c r="B42779" s="90"/>
      <c r="C42779" s="90"/>
    </row>
    <row r="42780">
      <c r="A42780" s="101"/>
      <c r="B42780" s="90"/>
      <c r="C42780" s="90"/>
    </row>
    <row r="42781">
      <c r="A42781" s="101"/>
      <c r="B42781" s="90"/>
      <c r="C42781" s="90"/>
    </row>
    <row r="42782">
      <c r="A42782" s="101"/>
      <c r="B42782" s="90"/>
      <c r="C42782" s="90"/>
    </row>
    <row r="42783">
      <c r="A42783" s="101"/>
      <c r="B42783" s="90"/>
      <c r="C42783" s="90"/>
    </row>
    <row r="42784">
      <c r="A42784" s="101"/>
      <c r="B42784" s="90"/>
      <c r="C42784" s="90"/>
    </row>
    <row r="42785">
      <c r="A42785" s="101"/>
      <c r="B42785" s="90"/>
      <c r="C42785" s="90"/>
    </row>
    <row r="42786">
      <c r="A42786" s="101"/>
      <c r="B42786" s="90"/>
      <c r="C42786" s="90"/>
    </row>
    <row r="42787">
      <c r="A42787" s="101"/>
      <c r="B42787" s="90"/>
      <c r="C42787" s="90"/>
    </row>
    <row r="42788">
      <c r="A42788" s="101"/>
      <c r="B42788" s="90"/>
      <c r="C42788" s="90"/>
    </row>
    <row r="42789">
      <c r="A42789" s="101"/>
      <c r="B42789" s="90"/>
      <c r="C42789" s="90"/>
    </row>
    <row r="42790">
      <c r="A42790" s="101"/>
      <c r="B42790" s="90"/>
      <c r="C42790" s="90"/>
    </row>
    <row r="42791">
      <c r="A42791" s="101"/>
      <c r="B42791" s="90"/>
      <c r="C42791" s="90"/>
    </row>
    <row r="42792">
      <c r="A42792" s="101"/>
      <c r="B42792" s="90"/>
      <c r="C42792" s="90"/>
    </row>
    <row r="42793">
      <c r="A42793" s="101"/>
      <c r="B42793" s="90"/>
      <c r="C42793" s="90"/>
    </row>
    <row r="42794">
      <c r="A42794" s="101"/>
      <c r="B42794" s="90"/>
      <c r="C42794" s="90"/>
    </row>
    <row r="42795">
      <c r="A42795" s="101"/>
      <c r="B42795" s="90"/>
      <c r="C42795" s="90"/>
    </row>
    <row r="42796">
      <c r="A42796" s="101"/>
      <c r="B42796" s="90"/>
      <c r="C42796" s="90"/>
    </row>
    <row r="42797">
      <c r="A42797" s="101"/>
      <c r="B42797" s="90"/>
      <c r="C42797" s="90"/>
    </row>
    <row r="42798">
      <c r="A42798" s="101"/>
      <c r="B42798" s="90"/>
      <c r="C42798" s="90"/>
    </row>
    <row r="42799">
      <c r="A42799" s="101"/>
      <c r="B42799" s="90"/>
      <c r="C42799" s="90"/>
    </row>
    <row r="42800">
      <c r="A42800" s="101"/>
      <c r="B42800" s="90"/>
      <c r="C42800" s="90"/>
    </row>
    <row r="42801">
      <c r="A42801" s="101"/>
      <c r="B42801" s="90"/>
      <c r="C42801" s="90"/>
    </row>
    <row r="42802">
      <c r="A42802" s="101"/>
      <c r="B42802" s="90"/>
      <c r="C42802" s="90"/>
    </row>
    <row r="42803">
      <c r="A42803" s="101"/>
      <c r="B42803" s="90"/>
      <c r="C42803" s="90"/>
    </row>
    <row r="42804">
      <c r="A42804" s="101"/>
      <c r="B42804" s="90"/>
      <c r="C42804" s="90"/>
    </row>
    <row r="42805">
      <c r="A42805" s="101"/>
      <c r="B42805" s="90"/>
      <c r="C42805" s="90"/>
    </row>
    <row r="42806">
      <c r="A42806" s="101"/>
      <c r="B42806" s="90"/>
      <c r="C42806" s="90"/>
    </row>
    <row r="42807">
      <c r="A42807" s="101"/>
      <c r="B42807" s="90"/>
      <c r="C42807" s="90"/>
    </row>
    <row r="42808">
      <c r="A42808" s="101"/>
      <c r="B42808" s="90"/>
      <c r="C42808" s="90"/>
    </row>
    <row r="42809">
      <c r="A42809" s="101"/>
      <c r="B42809" s="90"/>
      <c r="C42809" s="90"/>
    </row>
    <row r="42810">
      <c r="A42810" s="101"/>
      <c r="B42810" s="90"/>
      <c r="C42810" s="90"/>
    </row>
    <row r="42811">
      <c r="A42811" s="101"/>
      <c r="B42811" s="90"/>
      <c r="C42811" s="90"/>
    </row>
    <row r="42812">
      <c r="A42812" s="101"/>
      <c r="B42812" s="90"/>
      <c r="C42812" s="90"/>
    </row>
    <row r="42813">
      <c r="A42813" s="101"/>
      <c r="B42813" s="90"/>
      <c r="C42813" s="90"/>
    </row>
    <row r="42814">
      <c r="A42814" s="101"/>
      <c r="B42814" s="90"/>
      <c r="C42814" s="90"/>
    </row>
    <row r="42815">
      <c r="A42815" s="101"/>
      <c r="B42815" s="90"/>
      <c r="C42815" s="90"/>
    </row>
    <row r="42816">
      <c r="A42816" s="101"/>
      <c r="B42816" s="90"/>
      <c r="C42816" s="90"/>
    </row>
    <row r="42817">
      <c r="A42817" s="101"/>
      <c r="B42817" s="90"/>
      <c r="C42817" s="90"/>
    </row>
    <row r="42818">
      <c r="A42818" s="101"/>
      <c r="B42818" s="90"/>
      <c r="C42818" s="90"/>
    </row>
    <row r="42819">
      <c r="A42819" s="101"/>
      <c r="B42819" s="90"/>
      <c r="C42819" s="90"/>
    </row>
    <row r="42820">
      <c r="A42820" s="101"/>
      <c r="B42820" s="90"/>
      <c r="C42820" s="90"/>
    </row>
    <row r="42821">
      <c r="A42821" s="101"/>
      <c r="B42821" s="90"/>
      <c r="C42821" s="90"/>
    </row>
    <row r="42822">
      <c r="A42822" s="101"/>
      <c r="B42822" s="90"/>
      <c r="C42822" s="90"/>
    </row>
    <row r="42823">
      <c r="A42823" s="101"/>
      <c r="B42823" s="90"/>
      <c r="C42823" s="90"/>
    </row>
    <row r="42824">
      <c r="A42824" s="101"/>
      <c r="B42824" s="90"/>
      <c r="C42824" s="90"/>
    </row>
    <row r="42825">
      <c r="A42825" s="101"/>
      <c r="B42825" s="90"/>
      <c r="C42825" s="90"/>
    </row>
    <row r="42826">
      <c r="A42826" s="101"/>
      <c r="B42826" s="90"/>
      <c r="C42826" s="90"/>
    </row>
    <row r="42827">
      <c r="A42827" s="101"/>
      <c r="B42827" s="90"/>
      <c r="C42827" s="90"/>
    </row>
    <row r="42828">
      <c r="A42828" s="101"/>
      <c r="B42828" s="90"/>
      <c r="C42828" s="90"/>
    </row>
    <row r="42829">
      <c r="A42829" s="101"/>
      <c r="B42829" s="90"/>
      <c r="C42829" s="90"/>
    </row>
    <row r="42830">
      <c r="A42830" s="101"/>
      <c r="B42830" s="90"/>
      <c r="C42830" s="90"/>
    </row>
    <row r="42831">
      <c r="A42831" s="101"/>
      <c r="B42831" s="90"/>
      <c r="C42831" s="90"/>
    </row>
    <row r="42832">
      <c r="A42832" s="101"/>
      <c r="B42832" s="90"/>
      <c r="C42832" s="90"/>
    </row>
    <row r="42833">
      <c r="A42833" s="101"/>
      <c r="B42833" s="90"/>
      <c r="C42833" s="90"/>
    </row>
    <row r="42834">
      <c r="A42834" s="101"/>
      <c r="B42834" s="90"/>
      <c r="C42834" s="90"/>
    </row>
    <row r="42835">
      <c r="A42835" s="101"/>
      <c r="B42835" s="90"/>
      <c r="C42835" s="90"/>
    </row>
    <row r="42836">
      <c r="A42836" s="101"/>
      <c r="B42836" s="90"/>
      <c r="C42836" s="90"/>
    </row>
    <row r="42837">
      <c r="A42837" s="101"/>
      <c r="B42837" s="90"/>
      <c r="C42837" s="90"/>
    </row>
    <row r="42838">
      <c r="A42838" s="101"/>
      <c r="B42838" s="90"/>
      <c r="C42838" s="90"/>
    </row>
    <row r="42839">
      <c r="A42839" s="101"/>
      <c r="B42839" s="90"/>
      <c r="C42839" s="90"/>
    </row>
    <row r="42840">
      <c r="A42840" s="101"/>
      <c r="B42840" s="90"/>
      <c r="C42840" s="90"/>
    </row>
    <row r="42841">
      <c r="A42841" s="101"/>
      <c r="B42841" s="90"/>
      <c r="C42841" s="90"/>
    </row>
    <row r="42842">
      <c r="A42842" s="101"/>
      <c r="B42842" s="90"/>
      <c r="C42842" s="90"/>
    </row>
    <row r="42843">
      <c r="A42843" s="101"/>
      <c r="B42843" s="90"/>
      <c r="C42843" s="90"/>
    </row>
    <row r="42844">
      <c r="A42844" s="101"/>
      <c r="B42844" s="90"/>
      <c r="C42844" s="90"/>
    </row>
    <row r="42845">
      <c r="A42845" s="101"/>
      <c r="B42845" s="90"/>
      <c r="C42845" s="90"/>
    </row>
    <row r="42846">
      <c r="A42846" s="101"/>
      <c r="B42846" s="90"/>
      <c r="C42846" s="90"/>
    </row>
    <row r="42847">
      <c r="A42847" s="101"/>
      <c r="B42847" s="90"/>
      <c r="C42847" s="90"/>
    </row>
    <row r="42848">
      <c r="A42848" s="101"/>
      <c r="B42848" s="90"/>
      <c r="C42848" s="90"/>
    </row>
    <row r="42849">
      <c r="A42849" s="101"/>
      <c r="B42849" s="90"/>
      <c r="C42849" s="90"/>
    </row>
    <row r="42850">
      <c r="A42850" s="101"/>
      <c r="B42850" s="90"/>
      <c r="C42850" s="90"/>
    </row>
    <row r="42851">
      <c r="A42851" s="101"/>
      <c r="B42851" s="90"/>
      <c r="C42851" s="90"/>
    </row>
    <row r="42852">
      <c r="A42852" s="101"/>
      <c r="B42852" s="90"/>
      <c r="C42852" s="90"/>
    </row>
    <row r="42853">
      <c r="A42853" s="101"/>
      <c r="B42853" s="90"/>
      <c r="C42853" s="90"/>
    </row>
    <row r="42854">
      <c r="A42854" s="101"/>
      <c r="B42854" s="90"/>
      <c r="C42854" s="90"/>
    </row>
    <row r="42855">
      <c r="A42855" s="101"/>
      <c r="B42855" s="90"/>
      <c r="C42855" s="90"/>
    </row>
    <row r="42856">
      <c r="A42856" s="101"/>
      <c r="B42856" s="90"/>
      <c r="C42856" s="90"/>
    </row>
    <row r="42857">
      <c r="A42857" s="101"/>
      <c r="B42857" s="90"/>
      <c r="C42857" s="90"/>
    </row>
    <row r="42858">
      <c r="A42858" s="101"/>
      <c r="B42858" s="90"/>
      <c r="C42858" s="90"/>
    </row>
    <row r="42859">
      <c r="A42859" s="101"/>
      <c r="B42859" s="90"/>
      <c r="C42859" s="90"/>
    </row>
    <row r="42860">
      <c r="A42860" s="101"/>
      <c r="B42860" s="90"/>
      <c r="C42860" s="90"/>
    </row>
    <row r="42861">
      <c r="A42861" s="101"/>
      <c r="B42861" s="90"/>
      <c r="C42861" s="90"/>
    </row>
    <row r="42862">
      <c r="A42862" s="101"/>
      <c r="B42862" s="90"/>
      <c r="C42862" s="90"/>
    </row>
    <row r="42863">
      <c r="A42863" s="101"/>
      <c r="B42863" s="90"/>
      <c r="C42863" s="90"/>
    </row>
    <row r="42864">
      <c r="A42864" s="101"/>
      <c r="B42864" s="90"/>
      <c r="C42864" s="90"/>
    </row>
    <row r="42865">
      <c r="A42865" s="101"/>
      <c r="B42865" s="90"/>
      <c r="C42865" s="90"/>
    </row>
    <row r="42866">
      <c r="A42866" s="101"/>
      <c r="B42866" s="90"/>
      <c r="C42866" s="90"/>
    </row>
    <row r="42867">
      <c r="A42867" s="101"/>
      <c r="B42867" s="90"/>
      <c r="C42867" s="90"/>
    </row>
    <row r="42868">
      <c r="A42868" s="101"/>
      <c r="B42868" s="90"/>
      <c r="C42868" s="90"/>
    </row>
    <row r="42869">
      <c r="A42869" s="101"/>
      <c r="B42869" s="90"/>
      <c r="C42869" s="90"/>
    </row>
    <row r="42870">
      <c r="A42870" s="101"/>
      <c r="B42870" s="90"/>
      <c r="C42870" s="90"/>
    </row>
    <row r="42871">
      <c r="A42871" s="101"/>
      <c r="B42871" s="90"/>
      <c r="C42871" s="90"/>
    </row>
    <row r="42872">
      <c r="A42872" s="101"/>
      <c r="B42872" s="90"/>
      <c r="C42872" s="90"/>
    </row>
    <row r="42873">
      <c r="A42873" s="101"/>
      <c r="B42873" s="90"/>
      <c r="C42873" s="90"/>
    </row>
    <row r="42874">
      <c r="A42874" s="101"/>
      <c r="B42874" s="90"/>
      <c r="C42874" s="90"/>
    </row>
    <row r="42875">
      <c r="A42875" s="101"/>
      <c r="B42875" s="90"/>
      <c r="C42875" s="90"/>
    </row>
    <row r="42876">
      <c r="A42876" s="101"/>
      <c r="B42876" s="90"/>
      <c r="C42876" s="90"/>
    </row>
    <row r="42877">
      <c r="A42877" s="101"/>
      <c r="B42877" s="90"/>
      <c r="C42877" s="90"/>
    </row>
    <row r="42878">
      <c r="A42878" s="101"/>
      <c r="B42878" s="90"/>
      <c r="C42878" s="90"/>
    </row>
    <row r="42879">
      <c r="A42879" s="101"/>
      <c r="B42879" s="90"/>
      <c r="C42879" s="90"/>
    </row>
    <row r="42880">
      <c r="A42880" s="101"/>
      <c r="B42880" s="90"/>
      <c r="C42880" s="90"/>
    </row>
    <row r="42881">
      <c r="A42881" s="101"/>
      <c r="B42881" s="90"/>
      <c r="C42881" s="90"/>
    </row>
    <row r="42882">
      <c r="A42882" s="101"/>
      <c r="B42882" s="90"/>
      <c r="C42882" s="90"/>
    </row>
    <row r="42883">
      <c r="A42883" s="101"/>
      <c r="B42883" s="90"/>
      <c r="C42883" s="90"/>
    </row>
    <row r="42884">
      <c r="A42884" s="101"/>
      <c r="B42884" s="90"/>
      <c r="C42884" s="90"/>
    </row>
    <row r="42885">
      <c r="A42885" s="101"/>
      <c r="B42885" s="90"/>
      <c r="C42885" s="90"/>
    </row>
    <row r="42886">
      <c r="A42886" s="101"/>
      <c r="B42886" s="90"/>
      <c r="C42886" s="90"/>
    </row>
    <row r="42887">
      <c r="A42887" s="101"/>
      <c r="B42887" s="90"/>
      <c r="C42887" s="90"/>
    </row>
    <row r="42888">
      <c r="A42888" s="101"/>
      <c r="B42888" s="90"/>
      <c r="C42888" s="90"/>
    </row>
    <row r="42889">
      <c r="A42889" s="101"/>
      <c r="B42889" s="90"/>
      <c r="C42889" s="90"/>
    </row>
    <row r="42890">
      <c r="A42890" s="101"/>
      <c r="B42890" s="90"/>
      <c r="C42890" s="90"/>
    </row>
    <row r="42891">
      <c r="A42891" s="101"/>
      <c r="B42891" s="90"/>
      <c r="C42891" s="90"/>
    </row>
    <row r="42892">
      <c r="A42892" s="101"/>
      <c r="B42892" s="90"/>
      <c r="C42892" s="90"/>
    </row>
    <row r="42893">
      <c r="A42893" s="101"/>
      <c r="B42893" s="90"/>
      <c r="C42893" s="90"/>
    </row>
    <row r="42894">
      <c r="A42894" s="101"/>
      <c r="B42894" s="90"/>
      <c r="C42894" s="90"/>
    </row>
    <row r="42895">
      <c r="A42895" s="101"/>
      <c r="B42895" s="90"/>
      <c r="C42895" s="90"/>
    </row>
    <row r="42896">
      <c r="A42896" s="101"/>
      <c r="B42896" s="90"/>
      <c r="C42896" s="90"/>
    </row>
    <row r="42897">
      <c r="A42897" s="101"/>
      <c r="B42897" s="90"/>
      <c r="C42897" s="90"/>
    </row>
    <row r="42898">
      <c r="A42898" s="101"/>
      <c r="B42898" s="90"/>
      <c r="C42898" s="90"/>
    </row>
    <row r="42899">
      <c r="A42899" s="101"/>
      <c r="B42899" s="90"/>
      <c r="C42899" s="90"/>
    </row>
    <row r="42900">
      <c r="A42900" s="101"/>
      <c r="B42900" s="90"/>
      <c r="C42900" s="90"/>
    </row>
    <row r="42901">
      <c r="A42901" s="101"/>
      <c r="B42901" s="90"/>
      <c r="C42901" s="90"/>
    </row>
    <row r="42902">
      <c r="A42902" s="101"/>
      <c r="B42902" s="90"/>
      <c r="C42902" s="90"/>
    </row>
    <row r="42903">
      <c r="A42903" s="101"/>
      <c r="B42903" s="90"/>
      <c r="C42903" s="90"/>
    </row>
    <row r="42904">
      <c r="A42904" s="101"/>
      <c r="B42904" s="90"/>
      <c r="C42904" s="90"/>
    </row>
    <row r="42905">
      <c r="A42905" s="101"/>
      <c r="B42905" s="90"/>
      <c r="C42905" s="90"/>
    </row>
    <row r="42906">
      <c r="A42906" s="101"/>
      <c r="B42906" s="90"/>
      <c r="C42906" s="90"/>
    </row>
    <row r="42907">
      <c r="A42907" s="101"/>
      <c r="B42907" s="90"/>
      <c r="C42907" s="90"/>
    </row>
    <row r="42908">
      <c r="A42908" s="101"/>
      <c r="B42908" s="90"/>
      <c r="C42908" s="90"/>
    </row>
    <row r="42909">
      <c r="A42909" s="101"/>
      <c r="B42909" s="90"/>
      <c r="C42909" s="90"/>
    </row>
    <row r="42910">
      <c r="A42910" s="101"/>
      <c r="B42910" s="90"/>
      <c r="C42910" s="90"/>
    </row>
    <row r="42911">
      <c r="A42911" s="101"/>
      <c r="B42911" s="90"/>
      <c r="C42911" s="90"/>
    </row>
    <row r="42912">
      <c r="A42912" s="101"/>
      <c r="B42912" s="90"/>
      <c r="C42912" s="90"/>
    </row>
    <row r="42913">
      <c r="A42913" s="101"/>
      <c r="B42913" s="90"/>
      <c r="C42913" s="90"/>
    </row>
    <row r="42914">
      <c r="A42914" s="101"/>
      <c r="B42914" s="90"/>
      <c r="C42914" s="90"/>
    </row>
    <row r="42915">
      <c r="A42915" s="101"/>
      <c r="B42915" s="90"/>
      <c r="C42915" s="90"/>
    </row>
    <row r="42916">
      <c r="A42916" s="101"/>
      <c r="B42916" s="90"/>
      <c r="C42916" s="90"/>
    </row>
    <row r="42917">
      <c r="A42917" s="101"/>
      <c r="B42917" s="90"/>
      <c r="C42917" s="90"/>
    </row>
    <row r="42918">
      <c r="A42918" s="101"/>
      <c r="B42918" s="90"/>
      <c r="C42918" s="90"/>
    </row>
    <row r="42919">
      <c r="A42919" s="101"/>
      <c r="B42919" s="90"/>
      <c r="C42919" s="90"/>
    </row>
    <row r="42920">
      <c r="A42920" s="101"/>
      <c r="B42920" s="90"/>
      <c r="C42920" s="90"/>
    </row>
    <row r="42921">
      <c r="A42921" s="101"/>
      <c r="B42921" s="90"/>
      <c r="C42921" s="90"/>
    </row>
    <row r="42922">
      <c r="A42922" s="101"/>
      <c r="B42922" s="90"/>
      <c r="C42922" s="90"/>
    </row>
    <row r="42923">
      <c r="A42923" s="101"/>
      <c r="B42923" s="90"/>
      <c r="C42923" s="90"/>
    </row>
    <row r="42924">
      <c r="A42924" s="101"/>
      <c r="B42924" s="90"/>
      <c r="C42924" s="90"/>
    </row>
    <row r="42925">
      <c r="A42925" s="101"/>
      <c r="B42925" s="90"/>
      <c r="C42925" s="90"/>
    </row>
    <row r="42926">
      <c r="A42926" s="101"/>
      <c r="B42926" s="90"/>
      <c r="C42926" s="90"/>
    </row>
    <row r="42927">
      <c r="A42927" s="101"/>
      <c r="B42927" s="90"/>
      <c r="C42927" s="90"/>
    </row>
    <row r="42928">
      <c r="A42928" s="101"/>
      <c r="B42928" s="90"/>
      <c r="C42928" s="90"/>
    </row>
    <row r="42929">
      <c r="A42929" s="101"/>
      <c r="B42929" s="90"/>
      <c r="C42929" s="90"/>
    </row>
    <row r="42930">
      <c r="A42930" s="101"/>
      <c r="B42930" s="90"/>
      <c r="C42930" s="90"/>
    </row>
    <row r="42931">
      <c r="A42931" s="101"/>
      <c r="B42931" s="90"/>
      <c r="C42931" s="90"/>
    </row>
    <row r="42932">
      <c r="A42932" s="101"/>
      <c r="B42932" s="90"/>
      <c r="C42932" s="90"/>
    </row>
    <row r="42933">
      <c r="A42933" s="101"/>
      <c r="B42933" s="90"/>
      <c r="C42933" s="90"/>
    </row>
    <row r="42934">
      <c r="A42934" s="101"/>
      <c r="B42934" s="90"/>
      <c r="C42934" s="90"/>
    </row>
    <row r="42935">
      <c r="A42935" s="101"/>
      <c r="B42935" s="90"/>
      <c r="C42935" s="90"/>
    </row>
    <row r="42936">
      <c r="A42936" s="101"/>
      <c r="B42936" s="90"/>
      <c r="C42936" s="90"/>
    </row>
    <row r="42937">
      <c r="A42937" s="101"/>
      <c r="B42937" s="90"/>
      <c r="C42937" s="90"/>
    </row>
    <row r="42938">
      <c r="A42938" s="101"/>
      <c r="B42938" s="90"/>
      <c r="C42938" s="90"/>
    </row>
    <row r="42939">
      <c r="A42939" s="101"/>
      <c r="B42939" s="90"/>
      <c r="C42939" s="90"/>
    </row>
    <row r="42940">
      <c r="A42940" s="101"/>
      <c r="B42940" s="90"/>
      <c r="C42940" s="90"/>
    </row>
    <row r="42941">
      <c r="A42941" s="101"/>
      <c r="B42941" s="90"/>
      <c r="C42941" s="90"/>
    </row>
    <row r="42942">
      <c r="A42942" s="101"/>
      <c r="B42942" s="90"/>
      <c r="C42942" s="90"/>
    </row>
    <row r="42943">
      <c r="A42943" s="101"/>
      <c r="B42943" s="90"/>
      <c r="C42943" s="90"/>
    </row>
    <row r="42944">
      <c r="A42944" s="101"/>
      <c r="B42944" s="90"/>
      <c r="C42944" s="90"/>
    </row>
    <row r="42945">
      <c r="A42945" s="101"/>
      <c r="B42945" s="90"/>
      <c r="C42945" s="90"/>
    </row>
    <row r="42946">
      <c r="A42946" s="101"/>
      <c r="B42946" s="90"/>
      <c r="C42946" s="90"/>
    </row>
    <row r="42947">
      <c r="A42947" s="101"/>
      <c r="B42947" s="90"/>
      <c r="C42947" s="90"/>
    </row>
    <row r="42948">
      <c r="A42948" s="101"/>
      <c r="B42948" s="90"/>
      <c r="C42948" s="90"/>
    </row>
    <row r="42949">
      <c r="A42949" s="101"/>
      <c r="B42949" s="90"/>
      <c r="C42949" s="90"/>
    </row>
    <row r="42950">
      <c r="A42950" s="101"/>
      <c r="B42950" s="90"/>
      <c r="C42950" s="90"/>
    </row>
    <row r="42951">
      <c r="A42951" s="101"/>
      <c r="B42951" s="90"/>
      <c r="C42951" s="90"/>
    </row>
    <row r="42952">
      <c r="A42952" s="101"/>
      <c r="B42952" s="90"/>
      <c r="C42952" s="90"/>
    </row>
    <row r="42953">
      <c r="A42953" s="101"/>
      <c r="B42953" s="90"/>
      <c r="C42953" s="90"/>
    </row>
    <row r="42954">
      <c r="A42954" s="101"/>
      <c r="B42954" s="90"/>
      <c r="C42954" s="90"/>
    </row>
    <row r="42955">
      <c r="A42955" s="101"/>
      <c r="B42955" s="90"/>
      <c r="C42955" s="90"/>
    </row>
    <row r="42956">
      <c r="A42956" s="101"/>
      <c r="B42956" s="90"/>
      <c r="C42956" s="90"/>
    </row>
    <row r="42957">
      <c r="A42957" s="101"/>
      <c r="B42957" s="90"/>
      <c r="C42957" s="90"/>
    </row>
    <row r="42958">
      <c r="A42958" s="101"/>
      <c r="B42958" s="90"/>
      <c r="C42958" s="90"/>
    </row>
    <row r="42959">
      <c r="A42959" s="101"/>
      <c r="B42959" s="90"/>
      <c r="C42959" s="90"/>
    </row>
    <row r="42960">
      <c r="A42960" s="101"/>
      <c r="B42960" s="90"/>
      <c r="C42960" s="90"/>
    </row>
    <row r="42961">
      <c r="A42961" s="101"/>
      <c r="B42961" s="90"/>
      <c r="C42961" s="90"/>
    </row>
    <row r="42962">
      <c r="A42962" s="101"/>
      <c r="B42962" s="90"/>
      <c r="C42962" s="90"/>
    </row>
    <row r="42963">
      <c r="A42963" s="101"/>
      <c r="B42963" s="90"/>
      <c r="C42963" s="90"/>
    </row>
    <row r="42964">
      <c r="A42964" s="101"/>
      <c r="B42964" s="90"/>
      <c r="C42964" s="90"/>
    </row>
    <row r="42965">
      <c r="A42965" s="101"/>
      <c r="B42965" s="90"/>
      <c r="C42965" s="90"/>
    </row>
    <row r="42966">
      <c r="A42966" s="101"/>
      <c r="B42966" s="90"/>
      <c r="C42966" s="90"/>
    </row>
    <row r="42967">
      <c r="A42967" s="101"/>
      <c r="B42967" s="90"/>
      <c r="C42967" s="90"/>
    </row>
    <row r="42968">
      <c r="A42968" s="101"/>
      <c r="B42968" s="90"/>
      <c r="C42968" s="90"/>
    </row>
    <row r="42969">
      <c r="A42969" s="101"/>
      <c r="B42969" s="90"/>
      <c r="C42969" s="90"/>
    </row>
    <row r="42970">
      <c r="A42970" s="101"/>
      <c r="B42970" s="90"/>
      <c r="C42970" s="90"/>
    </row>
    <row r="42971">
      <c r="A42971" s="101"/>
      <c r="B42971" s="90"/>
      <c r="C42971" s="90"/>
    </row>
    <row r="42972">
      <c r="A42972" s="101"/>
      <c r="B42972" s="90"/>
      <c r="C42972" s="90"/>
    </row>
    <row r="42973">
      <c r="A42973" s="101"/>
      <c r="B42973" s="90"/>
      <c r="C42973" s="90"/>
    </row>
    <row r="42974">
      <c r="A42974" s="101"/>
      <c r="B42974" s="90"/>
      <c r="C42974" s="90"/>
    </row>
    <row r="42975">
      <c r="A42975" s="101"/>
      <c r="B42975" s="90"/>
      <c r="C42975" s="90"/>
    </row>
    <row r="42976">
      <c r="A42976" s="101"/>
      <c r="B42976" s="90"/>
      <c r="C42976" s="90"/>
    </row>
    <row r="42977">
      <c r="A42977" s="101"/>
      <c r="B42977" s="90"/>
      <c r="C42977" s="90"/>
    </row>
    <row r="42978">
      <c r="A42978" s="101"/>
      <c r="B42978" s="90"/>
      <c r="C42978" s="90"/>
    </row>
    <row r="42979">
      <c r="A42979" s="101"/>
      <c r="B42979" s="90"/>
      <c r="C42979" s="90"/>
    </row>
    <row r="42980">
      <c r="A42980" s="101"/>
      <c r="B42980" s="90"/>
      <c r="C42980" s="90"/>
    </row>
    <row r="42981">
      <c r="A42981" s="101"/>
      <c r="B42981" s="90"/>
      <c r="C42981" s="90"/>
    </row>
    <row r="42982">
      <c r="A42982" s="101"/>
      <c r="B42982" s="90"/>
      <c r="C42982" s="90"/>
    </row>
    <row r="42983">
      <c r="A42983" s="101"/>
      <c r="B42983" s="90"/>
      <c r="C42983" s="90"/>
    </row>
    <row r="42984">
      <c r="A42984" s="101"/>
      <c r="B42984" s="90"/>
      <c r="C42984" s="90"/>
    </row>
    <row r="42985">
      <c r="A42985" s="101"/>
      <c r="B42985" s="90"/>
      <c r="C42985" s="90"/>
    </row>
    <row r="42986">
      <c r="A42986" s="101"/>
      <c r="B42986" s="90"/>
      <c r="C42986" s="90"/>
    </row>
    <row r="42987">
      <c r="A42987" s="101"/>
      <c r="B42987" s="90"/>
      <c r="C42987" s="90"/>
    </row>
    <row r="42988">
      <c r="A42988" s="101"/>
      <c r="B42988" s="90"/>
      <c r="C42988" s="90"/>
    </row>
    <row r="42989">
      <c r="A42989" s="101"/>
      <c r="B42989" s="90"/>
      <c r="C42989" s="90"/>
    </row>
    <row r="42990">
      <c r="A42990" s="101"/>
      <c r="B42990" s="90"/>
      <c r="C42990" s="90"/>
    </row>
    <row r="42991">
      <c r="A42991" s="101"/>
      <c r="B42991" s="90"/>
      <c r="C42991" s="90"/>
    </row>
    <row r="42992">
      <c r="A42992" s="101"/>
      <c r="B42992" s="90"/>
      <c r="C42992" s="90"/>
    </row>
    <row r="42993">
      <c r="A42993" s="101"/>
      <c r="B42993" s="90"/>
      <c r="C42993" s="90"/>
    </row>
    <row r="42994">
      <c r="A42994" s="101"/>
      <c r="B42994" s="90"/>
      <c r="C42994" s="90"/>
    </row>
    <row r="42995">
      <c r="A42995" s="101"/>
      <c r="B42995" s="90"/>
      <c r="C42995" s="90"/>
    </row>
    <row r="42996">
      <c r="A42996" s="101"/>
      <c r="B42996" s="90"/>
      <c r="C42996" s="90"/>
    </row>
    <row r="42997">
      <c r="A42997" s="101"/>
      <c r="B42997" s="90"/>
      <c r="C42997" s="90"/>
    </row>
    <row r="42998">
      <c r="A42998" s="101"/>
      <c r="B42998" s="90"/>
      <c r="C42998" s="90"/>
    </row>
    <row r="42999">
      <c r="A42999" s="101"/>
      <c r="B42999" s="90"/>
      <c r="C42999" s="90"/>
    </row>
    <row r="43000">
      <c r="A43000" s="101"/>
      <c r="B43000" s="90"/>
      <c r="C43000" s="90"/>
    </row>
    <row r="43001">
      <c r="A43001" s="101"/>
      <c r="B43001" s="90"/>
      <c r="C43001" s="90"/>
    </row>
    <row r="43002">
      <c r="A43002" s="101"/>
      <c r="B43002" s="90"/>
      <c r="C43002" s="90"/>
    </row>
    <row r="43003">
      <c r="A43003" s="101"/>
      <c r="B43003" s="90"/>
      <c r="C43003" s="90"/>
    </row>
    <row r="43004">
      <c r="A43004" s="101"/>
      <c r="B43004" s="90"/>
      <c r="C43004" s="90"/>
    </row>
    <row r="43005">
      <c r="A43005" s="101"/>
      <c r="B43005" s="90"/>
      <c r="C43005" s="90"/>
    </row>
    <row r="43006">
      <c r="A43006" s="101"/>
      <c r="B43006" s="90"/>
      <c r="C43006" s="90"/>
    </row>
    <row r="43007">
      <c r="A43007" s="101"/>
      <c r="B43007" s="90"/>
      <c r="C43007" s="90"/>
    </row>
    <row r="43008">
      <c r="A43008" s="101"/>
      <c r="B43008" s="90"/>
      <c r="C43008" s="90"/>
    </row>
    <row r="43009">
      <c r="A43009" s="101"/>
      <c r="B43009" s="90"/>
      <c r="C43009" s="90"/>
    </row>
    <row r="43010">
      <c r="A43010" s="101"/>
      <c r="B43010" s="90"/>
      <c r="C43010" s="90"/>
    </row>
    <row r="43011">
      <c r="A43011" s="101"/>
      <c r="B43011" s="90"/>
      <c r="C43011" s="90"/>
    </row>
    <row r="43012">
      <c r="A43012" s="101"/>
      <c r="B43012" s="90"/>
      <c r="C43012" s="90"/>
    </row>
    <row r="43013">
      <c r="A43013" s="101"/>
      <c r="B43013" s="90"/>
      <c r="C43013" s="90"/>
    </row>
    <row r="43014">
      <c r="A43014" s="101"/>
      <c r="B43014" s="90"/>
      <c r="C43014" s="90"/>
    </row>
    <row r="43015">
      <c r="A43015" s="101"/>
      <c r="B43015" s="90"/>
      <c r="C43015" s="90"/>
    </row>
    <row r="43016">
      <c r="A43016" s="101"/>
      <c r="B43016" s="90"/>
      <c r="C43016" s="90"/>
    </row>
    <row r="43017">
      <c r="A43017" s="101"/>
      <c r="B43017" s="90"/>
      <c r="C43017" s="90"/>
    </row>
    <row r="43018">
      <c r="A43018" s="101"/>
      <c r="B43018" s="90"/>
      <c r="C43018" s="90"/>
    </row>
    <row r="43019">
      <c r="A43019" s="101"/>
      <c r="B43019" s="90"/>
      <c r="C43019" s="90"/>
    </row>
    <row r="43020">
      <c r="A43020" s="101"/>
      <c r="B43020" s="90"/>
      <c r="C43020" s="90"/>
    </row>
    <row r="43021">
      <c r="A43021" s="101"/>
      <c r="B43021" s="90"/>
      <c r="C43021" s="90"/>
    </row>
    <row r="43022">
      <c r="A43022" s="101"/>
      <c r="B43022" s="90"/>
      <c r="C43022" s="90"/>
    </row>
    <row r="43023">
      <c r="A43023" s="101"/>
      <c r="B43023" s="90"/>
      <c r="C43023" s="90"/>
    </row>
    <row r="43024">
      <c r="A43024" s="101"/>
      <c r="B43024" s="90"/>
      <c r="C43024" s="90"/>
    </row>
    <row r="43025">
      <c r="A43025" s="101"/>
      <c r="B43025" s="90"/>
      <c r="C43025" s="90"/>
    </row>
    <row r="43026">
      <c r="A43026" s="101"/>
      <c r="B43026" s="90"/>
      <c r="C43026" s="90"/>
    </row>
    <row r="43027">
      <c r="A43027" s="101"/>
      <c r="B43027" s="90"/>
      <c r="C43027" s="90"/>
    </row>
    <row r="43028">
      <c r="A43028" s="101"/>
      <c r="B43028" s="90"/>
      <c r="C43028" s="90"/>
    </row>
    <row r="43029">
      <c r="A43029" s="101"/>
      <c r="B43029" s="90"/>
      <c r="C43029" s="90"/>
    </row>
    <row r="43030">
      <c r="A43030" s="101"/>
      <c r="B43030" s="90"/>
      <c r="C43030" s="90"/>
    </row>
    <row r="43031">
      <c r="A43031" s="101"/>
      <c r="B43031" s="90"/>
      <c r="C43031" s="90"/>
    </row>
    <row r="43032">
      <c r="A43032" s="101"/>
      <c r="B43032" s="90"/>
      <c r="C43032" s="90"/>
    </row>
    <row r="43033">
      <c r="A43033" s="101"/>
      <c r="B43033" s="90"/>
      <c r="C43033" s="90"/>
    </row>
    <row r="43034">
      <c r="A43034" s="101"/>
      <c r="B43034" s="90"/>
      <c r="C43034" s="90"/>
    </row>
    <row r="43035">
      <c r="A43035" s="101"/>
      <c r="B43035" s="90"/>
      <c r="C43035" s="90"/>
    </row>
    <row r="43036">
      <c r="A43036" s="101"/>
      <c r="B43036" s="90"/>
      <c r="C43036" s="90"/>
    </row>
    <row r="43037">
      <c r="A43037" s="101"/>
      <c r="B43037" s="90"/>
      <c r="C43037" s="90"/>
    </row>
    <row r="43038">
      <c r="A43038" s="101"/>
      <c r="B43038" s="90"/>
      <c r="C43038" s="90"/>
    </row>
    <row r="43039">
      <c r="A43039" s="101"/>
      <c r="B43039" s="90"/>
      <c r="C43039" s="90"/>
    </row>
    <row r="43040">
      <c r="A43040" s="101"/>
      <c r="B43040" s="90"/>
      <c r="C43040" s="90"/>
    </row>
    <row r="43041">
      <c r="A43041" s="101"/>
      <c r="B43041" s="90"/>
      <c r="C43041" s="90"/>
    </row>
    <row r="43042">
      <c r="A43042" s="101"/>
      <c r="B43042" s="90"/>
      <c r="C43042" s="90"/>
    </row>
    <row r="43043">
      <c r="A43043" s="101"/>
      <c r="B43043" s="90"/>
      <c r="C43043" s="90"/>
    </row>
    <row r="43044">
      <c r="A43044" s="101"/>
      <c r="B43044" s="90"/>
      <c r="C43044" s="90"/>
    </row>
    <row r="43045">
      <c r="A43045" s="101"/>
      <c r="B43045" s="90"/>
      <c r="C43045" s="90"/>
    </row>
    <row r="43046">
      <c r="A43046" s="101"/>
      <c r="B43046" s="90"/>
      <c r="C43046" s="90"/>
    </row>
    <row r="43047">
      <c r="A43047" s="101"/>
      <c r="B43047" s="90"/>
      <c r="C43047" s="90"/>
    </row>
    <row r="43048">
      <c r="A43048" s="101"/>
      <c r="B43048" s="90"/>
      <c r="C43048" s="90"/>
    </row>
    <row r="43049">
      <c r="A43049" s="101"/>
      <c r="B43049" s="90"/>
      <c r="C43049" s="90"/>
    </row>
    <row r="43050">
      <c r="A43050" s="101"/>
      <c r="B43050" s="90"/>
      <c r="C43050" s="90"/>
    </row>
    <row r="43051">
      <c r="A43051" s="101"/>
      <c r="B43051" s="90"/>
      <c r="C43051" s="90"/>
    </row>
    <row r="43052">
      <c r="A43052" s="101"/>
      <c r="B43052" s="90"/>
      <c r="C43052" s="90"/>
    </row>
    <row r="43053">
      <c r="A43053" s="101"/>
      <c r="B43053" s="90"/>
      <c r="C43053" s="90"/>
    </row>
    <row r="43054">
      <c r="A43054" s="101"/>
      <c r="B43054" s="90"/>
      <c r="C43054" s="90"/>
    </row>
    <row r="43055">
      <c r="A43055" s="101"/>
      <c r="B43055" s="90"/>
      <c r="C43055" s="90"/>
    </row>
    <row r="43056">
      <c r="A43056" s="101"/>
      <c r="B43056" s="90"/>
      <c r="C43056" s="90"/>
    </row>
    <row r="43057">
      <c r="A43057" s="101"/>
      <c r="B43057" s="90"/>
      <c r="C43057" s="90"/>
    </row>
    <row r="43058">
      <c r="A43058" s="101"/>
      <c r="B43058" s="90"/>
      <c r="C43058" s="90"/>
    </row>
    <row r="43059">
      <c r="A43059" s="101"/>
      <c r="B43059" s="90"/>
      <c r="C43059" s="90"/>
    </row>
    <row r="43060">
      <c r="A43060" s="101"/>
      <c r="B43060" s="90"/>
      <c r="C43060" s="90"/>
    </row>
    <row r="43061">
      <c r="A43061" s="101"/>
      <c r="B43061" s="90"/>
      <c r="C43061" s="90"/>
    </row>
    <row r="43062">
      <c r="A43062" s="101"/>
      <c r="B43062" s="90"/>
      <c r="C43062" s="90"/>
    </row>
    <row r="43063">
      <c r="A43063" s="101"/>
      <c r="B43063" s="90"/>
      <c r="C43063" s="90"/>
    </row>
    <row r="43064">
      <c r="A43064" s="101"/>
      <c r="B43064" s="90"/>
      <c r="C43064" s="90"/>
    </row>
    <row r="43065">
      <c r="A43065" s="101"/>
      <c r="B43065" s="90"/>
      <c r="C43065" s="90"/>
    </row>
    <row r="43066">
      <c r="A43066" s="101"/>
      <c r="B43066" s="90"/>
      <c r="C43066" s="90"/>
    </row>
    <row r="43067">
      <c r="A43067" s="101"/>
      <c r="B43067" s="90"/>
      <c r="C43067" s="90"/>
    </row>
    <row r="43068">
      <c r="A43068" s="101"/>
      <c r="B43068" s="90"/>
      <c r="C43068" s="90"/>
    </row>
    <row r="43069">
      <c r="A43069" s="101"/>
      <c r="B43069" s="90"/>
      <c r="C43069" s="90"/>
    </row>
    <row r="43070">
      <c r="A43070" s="101"/>
      <c r="B43070" s="90"/>
      <c r="C43070" s="90"/>
    </row>
    <row r="43071">
      <c r="A43071" s="101"/>
      <c r="B43071" s="90"/>
      <c r="C43071" s="90"/>
    </row>
    <row r="43072">
      <c r="A43072" s="101"/>
      <c r="B43072" s="90"/>
      <c r="C43072" s="90"/>
    </row>
    <row r="43073">
      <c r="A43073" s="101"/>
      <c r="B43073" s="90"/>
      <c r="C43073" s="90"/>
    </row>
    <row r="43074">
      <c r="A43074" s="101"/>
      <c r="B43074" s="90"/>
      <c r="C43074" s="90"/>
    </row>
    <row r="43075">
      <c r="A43075" s="101"/>
      <c r="B43075" s="90"/>
      <c r="C43075" s="90"/>
    </row>
    <row r="43076">
      <c r="A43076" s="101"/>
      <c r="B43076" s="90"/>
      <c r="C43076" s="90"/>
    </row>
    <row r="43077">
      <c r="A43077" s="101"/>
      <c r="B43077" s="90"/>
      <c r="C43077" s="90"/>
    </row>
    <row r="43078">
      <c r="A43078" s="101"/>
      <c r="B43078" s="90"/>
      <c r="C43078" s="90"/>
    </row>
    <row r="43079">
      <c r="A43079" s="101"/>
      <c r="B43079" s="90"/>
      <c r="C43079" s="90"/>
    </row>
    <row r="43080">
      <c r="A43080" s="101"/>
      <c r="B43080" s="90"/>
      <c r="C43080" s="90"/>
    </row>
    <row r="43081">
      <c r="A43081" s="101"/>
      <c r="B43081" s="90"/>
      <c r="C43081" s="90"/>
    </row>
    <row r="43082">
      <c r="A43082" s="101"/>
      <c r="B43082" s="90"/>
      <c r="C43082" s="90"/>
    </row>
    <row r="43083">
      <c r="A43083" s="101"/>
      <c r="B43083" s="90"/>
      <c r="C43083" s="90"/>
    </row>
    <row r="43084">
      <c r="A43084" s="101"/>
      <c r="B43084" s="90"/>
      <c r="C43084" s="90"/>
    </row>
    <row r="43085">
      <c r="A43085" s="101"/>
      <c r="B43085" s="90"/>
      <c r="C43085" s="90"/>
    </row>
    <row r="43086">
      <c r="A43086" s="101"/>
      <c r="B43086" s="90"/>
      <c r="C43086" s="90"/>
    </row>
    <row r="43087">
      <c r="A43087" s="101"/>
      <c r="B43087" s="90"/>
      <c r="C43087" s="90"/>
    </row>
    <row r="43088">
      <c r="A43088" s="101"/>
      <c r="B43088" s="90"/>
      <c r="C43088" s="90"/>
    </row>
    <row r="43089">
      <c r="A43089" s="101"/>
      <c r="B43089" s="90"/>
      <c r="C43089" s="90"/>
    </row>
    <row r="43090">
      <c r="A43090" s="101"/>
      <c r="B43090" s="90"/>
      <c r="C43090" s="90"/>
    </row>
    <row r="43091">
      <c r="A43091" s="101"/>
      <c r="B43091" s="90"/>
      <c r="C43091" s="90"/>
    </row>
    <row r="43092">
      <c r="A43092" s="101"/>
      <c r="B43092" s="90"/>
      <c r="C43092" s="90"/>
    </row>
    <row r="43093">
      <c r="A43093" s="101"/>
      <c r="B43093" s="90"/>
      <c r="C43093" s="90"/>
    </row>
    <row r="43094">
      <c r="A43094" s="101"/>
      <c r="B43094" s="90"/>
      <c r="C43094" s="90"/>
    </row>
    <row r="43095">
      <c r="A43095" s="101"/>
      <c r="B43095" s="90"/>
      <c r="C43095" s="90"/>
    </row>
    <row r="43096">
      <c r="A43096" s="101"/>
      <c r="B43096" s="90"/>
      <c r="C43096" s="90"/>
    </row>
    <row r="43097">
      <c r="A43097" s="101"/>
      <c r="B43097" s="90"/>
      <c r="C43097" s="90"/>
    </row>
    <row r="43098">
      <c r="A43098" s="101"/>
      <c r="B43098" s="90"/>
      <c r="C43098" s="90"/>
    </row>
    <row r="43099">
      <c r="A43099" s="101"/>
      <c r="B43099" s="90"/>
      <c r="C43099" s="90"/>
    </row>
    <row r="43100">
      <c r="A43100" s="101"/>
      <c r="B43100" s="90"/>
      <c r="C43100" s="90"/>
    </row>
    <row r="43101">
      <c r="A43101" s="101"/>
      <c r="B43101" s="90"/>
      <c r="C43101" s="90"/>
    </row>
    <row r="43102">
      <c r="A43102" s="101"/>
      <c r="B43102" s="90"/>
      <c r="C43102" s="90"/>
    </row>
    <row r="43103">
      <c r="A43103" s="101"/>
      <c r="B43103" s="90"/>
      <c r="C43103" s="90"/>
    </row>
    <row r="43104">
      <c r="A43104" s="101"/>
      <c r="B43104" s="90"/>
      <c r="C43104" s="90"/>
    </row>
    <row r="43105">
      <c r="A43105" s="101"/>
      <c r="B43105" s="90"/>
      <c r="C43105" s="90"/>
    </row>
    <row r="43106">
      <c r="A43106" s="101"/>
      <c r="B43106" s="90"/>
      <c r="C43106" s="90"/>
    </row>
    <row r="43107">
      <c r="A43107" s="101"/>
      <c r="B43107" s="90"/>
      <c r="C43107" s="90"/>
    </row>
    <row r="43108">
      <c r="A43108" s="101"/>
      <c r="B43108" s="90"/>
      <c r="C43108" s="90"/>
    </row>
    <row r="43109">
      <c r="A43109" s="101"/>
      <c r="B43109" s="90"/>
      <c r="C43109" s="90"/>
    </row>
    <row r="43110">
      <c r="A43110" s="101"/>
      <c r="B43110" s="90"/>
      <c r="C43110" s="90"/>
    </row>
    <row r="43111">
      <c r="A43111" s="101"/>
      <c r="B43111" s="90"/>
      <c r="C43111" s="90"/>
    </row>
    <row r="43112">
      <c r="A43112" s="101"/>
      <c r="B43112" s="90"/>
      <c r="C43112" s="90"/>
    </row>
    <row r="43113">
      <c r="A43113" s="101"/>
      <c r="B43113" s="90"/>
      <c r="C43113" s="90"/>
    </row>
    <row r="43114">
      <c r="A43114" s="101"/>
      <c r="B43114" s="90"/>
      <c r="C43114" s="90"/>
    </row>
    <row r="43115">
      <c r="A43115" s="101"/>
      <c r="B43115" s="90"/>
      <c r="C43115" s="90"/>
    </row>
    <row r="43116">
      <c r="A43116" s="101"/>
      <c r="B43116" s="90"/>
      <c r="C43116" s="90"/>
    </row>
    <row r="43117">
      <c r="A43117" s="101"/>
      <c r="B43117" s="90"/>
      <c r="C43117" s="90"/>
    </row>
    <row r="43118">
      <c r="A43118" s="101"/>
      <c r="B43118" s="90"/>
      <c r="C43118" s="90"/>
    </row>
    <row r="43119">
      <c r="A43119" s="101"/>
      <c r="B43119" s="90"/>
      <c r="C43119" s="90"/>
    </row>
    <row r="43120">
      <c r="A43120" s="101"/>
      <c r="B43120" s="90"/>
      <c r="C43120" s="90"/>
    </row>
    <row r="43121">
      <c r="A43121" s="101"/>
      <c r="B43121" s="90"/>
      <c r="C43121" s="90"/>
    </row>
    <row r="43122">
      <c r="A43122" s="101"/>
      <c r="B43122" s="90"/>
      <c r="C43122" s="90"/>
    </row>
    <row r="43123">
      <c r="A43123" s="101"/>
      <c r="B43123" s="90"/>
      <c r="C43123" s="90"/>
    </row>
    <row r="43124">
      <c r="A43124" s="101"/>
      <c r="B43124" s="90"/>
      <c r="C43124" s="90"/>
    </row>
    <row r="43125">
      <c r="A43125" s="101"/>
      <c r="B43125" s="90"/>
      <c r="C43125" s="90"/>
    </row>
    <row r="43126">
      <c r="A43126" s="101"/>
      <c r="B43126" s="90"/>
      <c r="C43126" s="90"/>
    </row>
    <row r="43127">
      <c r="A43127" s="101"/>
      <c r="B43127" s="90"/>
      <c r="C43127" s="90"/>
    </row>
    <row r="43128">
      <c r="A43128" s="101"/>
      <c r="B43128" s="90"/>
      <c r="C43128" s="90"/>
    </row>
    <row r="43129">
      <c r="A43129" s="101"/>
      <c r="B43129" s="90"/>
      <c r="C43129" s="90"/>
    </row>
    <row r="43130">
      <c r="A43130" s="101"/>
      <c r="B43130" s="90"/>
      <c r="C43130" s="90"/>
    </row>
    <row r="43131">
      <c r="A43131" s="101"/>
      <c r="B43131" s="90"/>
      <c r="C43131" s="90"/>
    </row>
    <row r="43132">
      <c r="A43132" s="101"/>
      <c r="B43132" s="90"/>
      <c r="C43132" s="90"/>
    </row>
    <row r="43133">
      <c r="A43133" s="101"/>
      <c r="B43133" s="90"/>
      <c r="C43133" s="90"/>
    </row>
    <row r="43134">
      <c r="A43134" s="101"/>
      <c r="B43134" s="90"/>
      <c r="C43134" s="90"/>
    </row>
    <row r="43135">
      <c r="A43135" s="101"/>
      <c r="B43135" s="90"/>
      <c r="C43135" s="90"/>
    </row>
    <row r="43136">
      <c r="A43136" s="101"/>
      <c r="B43136" s="90"/>
      <c r="C43136" s="90"/>
    </row>
    <row r="43137">
      <c r="A43137" s="101"/>
      <c r="B43137" s="90"/>
      <c r="C43137" s="90"/>
    </row>
    <row r="43138">
      <c r="A43138" s="101"/>
      <c r="B43138" s="90"/>
      <c r="C43138" s="90"/>
    </row>
    <row r="43139">
      <c r="A43139" s="101"/>
      <c r="B43139" s="90"/>
      <c r="C43139" s="90"/>
    </row>
    <row r="43140">
      <c r="A43140" s="101"/>
      <c r="B43140" s="90"/>
      <c r="C43140" s="90"/>
    </row>
    <row r="43141">
      <c r="A43141" s="101"/>
      <c r="B43141" s="90"/>
      <c r="C43141" s="90"/>
    </row>
    <row r="43142">
      <c r="A43142" s="101"/>
      <c r="B43142" s="90"/>
      <c r="C43142" s="90"/>
    </row>
    <row r="43143">
      <c r="A43143" s="101"/>
      <c r="B43143" s="90"/>
      <c r="C43143" s="90"/>
    </row>
    <row r="43144">
      <c r="A43144" s="101"/>
      <c r="B43144" s="90"/>
      <c r="C43144" s="90"/>
    </row>
    <row r="43145">
      <c r="A43145" s="101"/>
      <c r="B43145" s="90"/>
      <c r="C43145" s="90"/>
    </row>
    <row r="43146">
      <c r="A43146" s="101"/>
      <c r="B43146" s="90"/>
      <c r="C43146" s="90"/>
    </row>
    <row r="43147">
      <c r="A43147" s="101"/>
      <c r="B43147" s="90"/>
      <c r="C43147" s="90"/>
    </row>
    <row r="43148">
      <c r="A43148" s="101"/>
      <c r="B43148" s="90"/>
      <c r="C43148" s="90"/>
    </row>
    <row r="43149">
      <c r="A43149" s="101"/>
      <c r="B43149" s="90"/>
      <c r="C43149" s="90"/>
    </row>
    <row r="43150">
      <c r="A43150" s="101"/>
      <c r="B43150" s="90"/>
      <c r="C43150" s="90"/>
    </row>
    <row r="43151">
      <c r="A43151" s="101"/>
      <c r="B43151" s="90"/>
      <c r="C43151" s="90"/>
    </row>
    <row r="43152">
      <c r="A43152" s="101"/>
      <c r="B43152" s="90"/>
      <c r="C43152" s="90"/>
    </row>
    <row r="43153">
      <c r="A43153" s="101"/>
      <c r="B43153" s="90"/>
      <c r="C43153" s="90"/>
    </row>
    <row r="43154">
      <c r="A43154" s="101"/>
      <c r="B43154" s="90"/>
      <c r="C43154" s="90"/>
    </row>
    <row r="43155">
      <c r="A43155" s="101"/>
      <c r="B43155" s="90"/>
      <c r="C43155" s="90"/>
    </row>
    <row r="43156">
      <c r="A43156" s="101"/>
      <c r="B43156" s="90"/>
      <c r="C43156" s="90"/>
    </row>
    <row r="43157">
      <c r="A43157" s="101"/>
      <c r="B43157" s="90"/>
      <c r="C43157" s="90"/>
    </row>
    <row r="43158">
      <c r="A43158" s="101"/>
      <c r="B43158" s="90"/>
      <c r="C43158" s="90"/>
    </row>
    <row r="43159">
      <c r="A43159" s="101"/>
      <c r="B43159" s="90"/>
      <c r="C43159" s="90"/>
    </row>
    <row r="43160">
      <c r="A43160" s="101"/>
      <c r="B43160" s="90"/>
      <c r="C43160" s="90"/>
    </row>
    <row r="43161">
      <c r="A43161" s="101"/>
      <c r="B43161" s="90"/>
      <c r="C43161" s="90"/>
    </row>
    <row r="43162">
      <c r="A43162" s="101"/>
      <c r="B43162" s="90"/>
      <c r="C43162" s="90"/>
    </row>
    <row r="43163">
      <c r="A43163" s="101"/>
      <c r="B43163" s="90"/>
      <c r="C43163" s="90"/>
    </row>
    <row r="43164">
      <c r="A43164" s="101"/>
      <c r="B43164" s="90"/>
      <c r="C43164" s="90"/>
    </row>
    <row r="43165">
      <c r="A43165" s="101"/>
      <c r="B43165" s="90"/>
      <c r="C43165" s="90"/>
    </row>
    <row r="43166">
      <c r="A43166" s="101"/>
      <c r="B43166" s="90"/>
      <c r="C43166" s="90"/>
    </row>
    <row r="43167">
      <c r="A43167" s="101"/>
      <c r="B43167" s="90"/>
      <c r="C43167" s="90"/>
    </row>
    <row r="43168">
      <c r="A43168" s="101"/>
      <c r="B43168" s="90"/>
      <c r="C43168" s="90"/>
    </row>
    <row r="43169">
      <c r="A43169" s="101"/>
      <c r="B43169" s="90"/>
      <c r="C43169" s="90"/>
    </row>
    <row r="43170">
      <c r="A43170" s="101"/>
      <c r="B43170" s="90"/>
      <c r="C43170" s="90"/>
    </row>
    <row r="43171">
      <c r="A43171" s="101"/>
      <c r="B43171" s="90"/>
      <c r="C43171" s="90"/>
    </row>
    <row r="43172">
      <c r="A43172" s="101"/>
      <c r="B43172" s="90"/>
      <c r="C43172" s="90"/>
    </row>
    <row r="43173">
      <c r="A43173" s="101"/>
      <c r="B43173" s="90"/>
      <c r="C43173" s="90"/>
    </row>
    <row r="43174">
      <c r="A43174" s="101"/>
      <c r="B43174" s="90"/>
      <c r="C43174" s="90"/>
    </row>
    <row r="43175">
      <c r="A43175" s="101"/>
      <c r="B43175" s="90"/>
      <c r="C43175" s="90"/>
    </row>
    <row r="43176">
      <c r="A43176" s="101"/>
      <c r="B43176" s="90"/>
      <c r="C43176" s="90"/>
    </row>
    <row r="43177">
      <c r="A43177" s="101"/>
      <c r="B43177" s="90"/>
      <c r="C43177" s="90"/>
    </row>
    <row r="43178">
      <c r="A43178" s="101"/>
      <c r="B43178" s="90"/>
      <c r="C43178" s="90"/>
    </row>
    <row r="43179">
      <c r="A43179" s="101"/>
      <c r="B43179" s="90"/>
      <c r="C43179" s="90"/>
    </row>
    <row r="43180">
      <c r="A43180" s="101"/>
      <c r="B43180" s="90"/>
      <c r="C43180" s="90"/>
    </row>
    <row r="43181">
      <c r="A43181" s="101"/>
      <c r="B43181" s="90"/>
      <c r="C43181" s="90"/>
    </row>
    <row r="43182">
      <c r="A43182" s="101"/>
      <c r="B43182" s="90"/>
      <c r="C43182" s="90"/>
    </row>
    <row r="43183">
      <c r="A43183" s="101"/>
      <c r="B43183" s="90"/>
      <c r="C43183" s="90"/>
    </row>
    <row r="43184">
      <c r="A43184" s="101"/>
      <c r="B43184" s="90"/>
      <c r="C43184" s="90"/>
    </row>
    <row r="43185">
      <c r="A43185" s="101"/>
      <c r="B43185" s="90"/>
      <c r="C43185" s="90"/>
    </row>
    <row r="43186">
      <c r="A43186" s="101"/>
      <c r="B43186" s="90"/>
      <c r="C43186" s="90"/>
    </row>
    <row r="43187">
      <c r="A43187" s="101"/>
      <c r="B43187" s="90"/>
      <c r="C43187" s="90"/>
    </row>
    <row r="43188">
      <c r="A43188" s="101"/>
      <c r="B43188" s="90"/>
      <c r="C43188" s="90"/>
    </row>
    <row r="43189">
      <c r="A43189" s="101"/>
      <c r="B43189" s="90"/>
      <c r="C43189" s="90"/>
    </row>
    <row r="43190">
      <c r="A43190" s="101"/>
      <c r="B43190" s="90"/>
      <c r="C43190" s="90"/>
    </row>
    <row r="43191">
      <c r="A43191" s="101"/>
      <c r="B43191" s="90"/>
      <c r="C43191" s="90"/>
    </row>
    <row r="43192">
      <c r="A43192" s="101"/>
      <c r="B43192" s="90"/>
      <c r="C43192" s="90"/>
    </row>
    <row r="43193">
      <c r="A43193" s="101"/>
      <c r="B43193" s="90"/>
      <c r="C43193" s="90"/>
    </row>
    <row r="43194">
      <c r="A43194" s="101"/>
      <c r="B43194" s="90"/>
      <c r="C43194" s="90"/>
    </row>
    <row r="43195">
      <c r="A43195" s="101"/>
      <c r="B43195" s="90"/>
      <c r="C43195" s="90"/>
    </row>
    <row r="43196">
      <c r="A43196" s="101"/>
      <c r="B43196" s="90"/>
      <c r="C43196" s="90"/>
    </row>
    <row r="43197">
      <c r="A43197" s="101"/>
      <c r="B43197" s="90"/>
      <c r="C43197" s="90"/>
    </row>
    <row r="43198">
      <c r="A43198" s="101"/>
      <c r="B43198" s="90"/>
      <c r="C43198" s="90"/>
    </row>
    <row r="43199">
      <c r="A43199" s="101"/>
      <c r="B43199" s="90"/>
      <c r="C43199" s="90"/>
    </row>
    <row r="43200">
      <c r="A43200" s="101"/>
      <c r="B43200" s="90"/>
      <c r="C43200" s="90"/>
    </row>
    <row r="43201">
      <c r="A43201" s="101"/>
      <c r="B43201" s="90"/>
      <c r="C43201" s="90"/>
    </row>
    <row r="43202">
      <c r="A43202" s="101"/>
      <c r="B43202" s="90"/>
      <c r="C43202" s="90"/>
    </row>
    <row r="43203">
      <c r="A43203" s="101"/>
      <c r="B43203" s="90"/>
      <c r="C43203" s="90"/>
    </row>
    <row r="43204">
      <c r="A43204" s="101"/>
      <c r="B43204" s="90"/>
      <c r="C43204" s="90"/>
    </row>
    <row r="43205">
      <c r="A43205" s="101"/>
      <c r="B43205" s="90"/>
      <c r="C43205" s="90"/>
    </row>
    <row r="43206">
      <c r="A43206" s="101"/>
      <c r="B43206" s="90"/>
      <c r="C43206" s="90"/>
    </row>
    <row r="43207">
      <c r="A43207" s="101"/>
      <c r="B43207" s="90"/>
      <c r="C43207" s="90"/>
    </row>
    <row r="43208">
      <c r="A43208" s="101"/>
      <c r="B43208" s="90"/>
      <c r="C43208" s="90"/>
    </row>
    <row r="43209">
      <c r="A43209" s="101"/>
      <c r="B43209" s="90"/>
      <c r="C43209" s="90"/>
    </row>
    <row r="43210">
      <c r="A43210" s="101"/>
      <c r="B43210" s="90"/>
      <c r="C43210" s="90"/>
    </row>
    <row r="43211">
      <c r="A43211" s="101"/>
      <c r="B43211" s="90"/>
      <c r="C43211" s="90"/>
    </row>
    <row r="43212">
      <c r="A43212" s="101"/>
      <c r="B43212" s="90"/>
      <c r="C43212" s="90"/>
    </row>
    <row r="43213">
      <c r="A43213" s="101"/>
      <c r="B43213" s="90"/>
      <c r="C43213" s="90"/>
    </row>
    <row r="43214">
      <c r="A43214" s="101"/>
      <c r="B43214" s="90"/>
      <c r="C43214" s="90"/>
    </row>
    <row r="43215">
      <c r="A43215" s="101"/>
      <c r="B43215" s="90"/>
      <c r="C43215" s="90"/>
    </row>
    <row r="43216">
      <c r="A43216" s="101"/>
      <c r="B43216" s="90"/>
      <c r="C43216" s="90"/>
    </row>
    <row r="43217">
      <c r="A43217" s="101"/>
      <c r="B43217" s="90"/>
      <c r="C43217" s="90"/>
    </row>
    <row r="43218">
      <c r="A43218" s="101"/>
      <c r="B43218" s="90"/>
      <c r="C43218" s="90"/>
    </row>
    <row r="43219">
      <c r="A43219" s="101"/>
      <c r="B43219" s="90"/>
      <c r="C43219" s="90"/>
    </row>
    <row r="43220">
      <c r="A43220" s="101"/>
      <c r="B43220" s="90"/>
      <c r="C43220" s="90"/>
    </row>
    <row r="43221">
      <c r="A43221" s="101"/>
      <c r="B43221" s="90"/>
      <c r="C43221" s="90"/>
    </row>
    <row r="43222">
      <c r="A43222" s="101"/>
      <c r="B43222" s="90"/>
      <c r="C43222" s="90"/>
    </row>
    <row r="43223">
      <c r="A43223" s="101"/>
      <c r="B43223" s="90"/>
      <c r="C43223" s="90"/>
    </row>
    <row r="43224">
      <c r="A43224" s="101"/>
      <c r="B43224" s="90"/>
      <c r="C43224" s="90"/>
    </row>
    <row r="43225">
      <c r="A43225" s="101"/>
      <c r="B43225" s="90"/>
      <c r="C43225" s="90"/>
    </row>
    <row r="43226">
      <c r="A43226" s="101"/>
      <c r="B43226" s="90"/>
      <c r="C43226" s="90"/>
    </row>
    <row r="43227">
      <c r="A43227" s="101"/>
      <c r="B43227" s="90"/>
      <c r="C43227" s="90"/>
    </row>
    <row r="43228">
      <c r="A43228" s="101"/>
      <c r="B43228" s="90"/>
      <c r="C43228" s="90"/>
    </row>
    <row r="43229">
      <c r="A43229" s="101"/>
      <c r="B43229" s="90"/>
      <c r="C43229" s="90"/>
    </row>
    <row r="43230">
      <c r="A43230" s="101"/>
      <c r="B43230" s="90"/>
      <c r="C43230" s="90"/>
    </row>
    <row r="43231">
      <c r="A43231" s="101"/>
      <c r="B43231" s="90"/>
      <c r="C43231" s="90"/>
    </row>
    <row r="43232">
      <c r="A43232" s="101"/>
      <c r="B43232" s="90"/>
      <c r="C43232" s="90"/>
    </row>
    <row r="43233">
      <c r="A43233" s="101"/>
      <c r="B43233" s="90"/>
      <c r="C43233" s="90"/>
    </row>
    <row r="43234">
      <c r="A43234" s="101"/>
      <c r="B43234" s="90"/>
      <c r="C43234" s="90"/>
    </row>
    <row r="43235">
      <c r="A43235" s="101"/>
      <c r="B43235" s="90"/>
      <c r="C43235" s="90"/>
    </row>
    <row r="43236">
      <c r="A43236" s="101"/>
      <c r="B43236" s="90"/>
      <c r="C43236" s="90"/>
    </row>
    <row r="43237">
      <c r="A43237" s="101"/>
      <c r="B43237" s="90"/>
      <c r="C43237" s="90"/>
    </row>
    <row r="43238">
      <c r="A43238" s="101"/>
      <c r="B43238" s="90"/>
      <c r="C43238" s="90"/>
    </row>
    <row r="43239">
      <c r="A43239" s="101"/>
      <c r="B43239" s="90"/>
      <c r="C43239" s="90"/>
    </row>
    <row r="43240">
      <c r="A43240" s="101"/>
      <c r="B43240" s="90"/>
      <c r="C43240" s="90"/>
    </row>
    <row r="43241">
      <c r="A43241" s="101"/>
      <c r="B43241" s="90"/>
      <c r="C43241" s="90"/>
    </row>
    <row r="43242">
      <c r="A43242" s="101"/>
      <c r="B43242" s="90"/>
      <c r="C43242" s="90"/>
    </row>
    <row r="43243">
      <c r="A43243" s="101"/>
      <c r="B43243" s="90"/>
      <c r="C43243" s="90"/>
    </row>
    <row r="43244">
      <c r="A43244" s="101"/>
      <c r="B43244" s="90"/>
      <c r="C43244" s="90"/>
    </row>
    <row r="43245">
      <c r="A43245" s="101"/>
      <c r="B43245" s="90"/>
      <c r="C43245" s="90"/>
    </row>
    <row r="43246">
      <c r="A43246" s="101"/>
      <c r="B43246" s="90"/>
      <c r="C43246" s="90"/>
    </row>
    <row r="43247">
      <c r="A43247" s="101"/>
      <c r="B43247" s="90"/>
      <c r="C43247" s="90"/>
    </row>
    <row r="43248">
      <c r="A43248" s="101"/>
      <c r="B43248" s="90"/>
      <c r="C43248" s="90"/>
    </row>
    <row r="43249">
      <c r="A43249" s="101"/>
      <c r="B43249" s="90"/>
      <c r="C43249" s="90"/>
    </row>
    <row r="43250">
      <c r="A43250" s="101"/>
      <c r="B43250" s="90"/>
      <c r="C43250" s="90"/>
    </row>
    <row r="43251">
      <c r="A43251" s="101"/>
      <c r="B43251" s="90"/>
      <c r="C43251" s="90"/>
    </row>
    <row r="43252">
      <c r="A43252" s="101"/>
      <c r="B43252" s="90"/>
      <c r="C43252" s="90"/>
    </row>
    <row r="43253">
      <c r="A43253" s="101"/>
      <c r="B43253" s="90"/>
      <c r="C43253" s="90"/>
    </row>
    <row r="43254">
      <c r="A43254" s="101"/>
      <c r="B43254" s="90"/>
      <c r="C43254" s="90"/>
    </row>
    <row r="43255">
      <c r="A43255" s="101"/>
      <c r="B43255" s="90"/>
      <c r="C43255" s="90"/>
    </row>
    <row r="43256">
      <c r="A43256" s="101"/>
      <c r="B43256" s="90"/>
      <c r="C43256" s="90"/>
    </row>
    <row r="43257">
      <c r="A43257" s="101"/>
      <c r="B43257" s="90"/>
      <c r="C43257" s="90"/>
    </row>
    <row r="43258">
      <c r="A43258" s="101"/>
      <c r="B43258" s="90"/>
      <c r="C43258" s="90"/>
    </row>
    <row r="43259">
      <c r="A43259" s="101"/>
      <c r="B43259" s="90"/>
      <c r="C43259" s="90"/>
    </row>
    <row r="43260">
      <c r="A43260" s="101"/>
      <c r="B43260" s="90"/>
      <c r="C43260" s="90"/>
    </row>
    <row r="43261">
      <c r="A43261" s="101"/>
      <c r="B43261" s="90"/>
      <c r="C43261" s="90"/>
    </row>
    <row r="43262">
      <c r="A43262" s="101"/>
      <c r="B43262" s="90"/>
      <c r="C43262" s="90"/>
    </row>
    <row r="43263">
      <c r="A43263" s="101"/>
      <c r="B43263" s="90"/>
      <c r="C43263" s="90"/>
    </row>
    <row r="43264">
      <c r="A43264" s="101"/>
      <c r="B43264" s="90"/>
      <c r="C43264" s="90"/>
    </row>
    <row r="43265">
      <c r="A43265" s="101"/>
      <c r="B43265" s="90"/>
      <c r="C43265" s="90"/>
    </row>
    <row r="43266">
      <c r="A43266" s="101"/>
      <c r="B43266" s="90"/>
      <c r="C43266" s="90"/>
    </row>
    <row r="43267">
      <c r="A43267" s="101"/>
      <c r="B43267" s="90"/>
      <c r="C43267" s="90"/>
    </row>
    <row r="43268">
      <c r="A43268" s="101"/>
      <c r="B43268" s="90"/>
      <c r="C43268" s="90"/>
    </row>
    <row r="43269">
      <c r="A43269" s="101"/>
      <c r="B43269" s="90"/>
      <c r="C43269" s="90"/>
    </row>
    <row r="43270">
      <c r="A43270" s="101"/>
      <c r="B43270" s="90"/>
      <c r="C43270" s="90"/>
    </row>
    <row r="43271">
      <c r="A43271" s="101"/>
      <c r="B43271" s="90"/>
      <c r="C43271" s="90"/>
    </row>
    <row r="43272">
      <c r="A43272" s="101"/>
      <c r="B43272" s="90"/>
      <c r="C43272" s="90"/>
    </row>
    <row r="43273">
      <c r="A43273" s="101"/>
      <c r="B43273" s="90"/>
      <c r="C43273" s="90"/>
    </row>
    <row r="43274">
      <c r="A43274" s="101"/>
      <c r="B43274" s="90"/>
      <c r="C43274" s="90"/>
    </row>
    <row r="43275">
      <c r="A43275" s="101"/>
      <c r="B43275" s="90"/>
      <c r="C43275" s="90"/>
    </row>
    <row r="43276">
      <c r="A43276" s="101"/>
      <c r="B43276" s="90"/>
      <c r="C43276" s="90"/>
    </row>
    <row r="43277">
      <c r="A43277" s="101"/>
      <c r="B43277" s="90"/>
      <c r="C43277" s="90"/>
    </row>
    <row r="43278">
      <c r="A43278" s="101"/>
      <c r="B43278" s="90"/>
      <c r="C43278" s="90"/>
    </row>
    <row r="43279">
      <c r="A43279" s="101"/>
      <c r="B43279" s="90"/>
      <c r="C43279" s="90"/>
    </row>
    <row r="43280">
      <c r="A43280" s="101"/>
      <c r="B43280" s="90"/>
      <c r="C43280" s="90"/>
    </row>
    <row r="43281">
      <c r="A43281" s="101"/>
      <c r="B43281" s="90"/>
      <c r="C43281" s="90"/>
    </row>
    <row r="43282">
      <c r="A43282" s="101"/>
      <c r="B43282" s="90"/>
      <c r="C43282" s="90"/>
    </row>
    <row r="43283">
      <c r="A43283" s="101"/>
      <c r="B43283" s="90"/>
      <c r="C43283" s="90"/>
    </row>
    <row r="43284">
      <c r="A43284" s="101"/>
      <c r="B43284" s="90"/>
      <c r="C43284" s="90"/>
    </row>
    <row r="43285">
      <c r="A43285" s="101"/>
      <c r="B43285" s="90"/>
      <c r="C43285" s="90"/>
    </row>
    <row r="43286">
      <c r="A43286" s="101"/>
      <c r="B43286" s="90"/>
      <c r="C43286" s="90"/>
    </row>
    <row r="43287">
      <c r="A43287" s="101"/>
      <c r="B43287" s="90"/>
      <c r="C43287" s="90"/>
    </row>
    <row r="43288">
      <c r="A43288" s="101"/>
      <c r="B43288" s="90"/>
      <c r="C43288" s="90"/>
    </row>
    <row r="43289">
      <c r="A43289" s="101"/>
      <c r="B43289" s="90"/>
      <c r="C43289" s="90"/>
    </row>
    <row r="43290">
      <c r="A43290" s="101"/>
      <c r="B43290" s="90"/>
      <c r="C43290" s="90"/>
    </row>
    <row r="43291">
      <c r="A43291" s="101"/>
      <c r="B43291" s="90"/>
      <c r="C43291" s="90"/>
    </row>
    <row r="43292">
      <c r="A43292" s="101"/>
      <c r="B43292" s="90"/>
      <c r="C43292" s="90"/>
    </row>
    <row r="43293">
      <c r="A43293" s="101"/>
      <c r="B43293" s="90"/>
      <c r="C43293" s="90"/>
    </row>
    <row r="43294">
      <c r="A43294" s="101"/>
      <c r="B43294" s="90"/>
      <c r="C43294" s="90"/>
    </row>
    <row r="43295">
      <c r="A43295" s="101"/>
      <c r="B43295" s="90"/>
      <c r="C43295" s="90"/>
    </row>
    <row r="43296">
      <c r="A43296" s="101"/>
      <c r="B43296" s="90"/>
      <c r="C43296" s="90"/>
    </row>
    <row r="43297">
      <c r="A43297" s="101"/>
      <c r="B43297" s="90"/>
      <c r="C43297" s="90"/>
    </row>
    <row r="43298">
      <c r="A43298" s="101"/>
      <c r="B43298" s="90"/>
      <c r="C43298" s="90"/>
    </row>
    <row r="43299">
      <c r="A43299" s="101"/>
      <c r="B43299" s="90"/>
      <c r="C43299" s="90"/>
    </row>
    <row r="43300">
      <c r="A43300" s="101"/>
      <c r="B43300" s="90"/>
      <c r="C43300" s="90"/>
    </row>
    <row r="43301">
      <c r="A43301" s="101"/>
      <c r="B43301" s="90"/>
      <c r="C43301" s="90"/>
    </row>
    <row r="43302">
      <c r="A43302" s="101"/>
      <c r="B43302" s="90"/>
      <c r="C43302" s="90"/>
    </row>
    <row r="43303">
      <c r="A43303" s="101"/>
      <c r="B43303" s="90"/>
      <c r="C43303" s="90"/>
    </row>
    <row r="43304">
      <c r="A43304" s="101"/>
      <c r="B43304" s="90"/>
      <c r="C43304" s="90"/>
    </row>
    <row r="43305">
      <c r="A43305" s="101"/>
      <c r="B43305" s="90"/>
      <c r="C43305" s="90"/>
    </row>
    <row r="43306">
      <c r="A43306" s="101"/>
      <c r="B43306" s="90"/>
      <c r="C43306" s="90"/>
    </row>
    <row r="43307">
      <c r="A43307" s="101"/>
      <c r="B43307" s="90"/>
      <c r="C43307" s="90"/>
    </row>
    <row r="43308">
      <c r="A43308" s="101"/>
      <c r="B43308" s="90"/>
      <c r="C43308" s="90"/>
    </row>
    <row r="43309">
      <c r="A43309" s="101"/>
      <c r="B43309" s="90"/>
      <c r="C43309" s="90"/>
    </row>
    <row r="43310">
      <c r="A43310" s="101"/>
      <c r="B43310" s="90"/>
      <c r="C43310" s="90"/>
    </row>
    <row r="43311">
      <c r="A43311" s="101"/>
      <c r="B43311" s="90"/>
      <c r="C43311" s="90"/>
    </row>
    <row r="43312">
      <c r="A43312" s="101"/>
      <c r="B43312" s="90"/>
      <c r="C43312" s="90"/>
    </row>
    <row r="43313">
      <c r="A43313" s="101"/>
      <c r="B43313" s="90"/>
      <c r="C43313" s="90"/>
    </row>
    <row r="43314">
      <c r="A43314" s="101"/>
      <c r="B43314" s="90"/>
      <c r="C43314" s="90"/>
    </row>
    <row r="43315">
      <c r="A43315" s="101"/>
      <c r="B43315" s="90"/>
      <c r="C43315" s="90"/>
    </row>
    <row r="43316">
      <c r="A43316" s="101"/>
      <c r="B43316" s="90"/>
      <c r="C43316" s="90"/>
    </row>
    <row r="43317">
      <c r="A43317" s="101"/>
      <c r="B43317" s="90"/>
      <c r="C43317" s="90"/>
    </row>
    <row r="43318">
      <c r="A43318" s="101"/>
      <c r="B43318" s="90"/>
      <c r="C43318" s="90"/>
    </row>
    <row r="43319">
      <c r="A43319" s="101"/>
      <c r="B43319" s="90"/>
      <c r="C43319" s="90"/>
    </row>
    <row r="43320">
      <c r="A43320" s="101"/>
      <c r="B43320" s="90"/>
      <c r="C43320" s="90"/>
    </row>
    <row r="43321">
      <c r="A43321" s="101"/>
      <c r="B43321" s="90"/>
      <c r="C43321" s="90"/>
    </row>
    <row r="43322">
      <c r="A43322" s="101"/>
      <c r="B43322" s="90"/>
      <c r="C43322" s="90"/>
    </row>
    <row r="43323">
      <c r="A43323" s="101"/>
      <c r="B43323" s="90"/>
      <c r="C43323" s="90"/>
    </row>
    <row r="43324">
      <c r="A43324" s="101"/>
      <c r="B43324" s="90"/>
      <c r="C43324" s="90"/>
    </row>
    <row r="43325">
      <c r="A43325" s="101"/>
      <c r="B43325" s="90"/>
      <c r="C43325" s="90"/>
    </row>
    <row r="43326">
      <c r="A43326" s="101"/>
      <c r="B43326" s="90"/>
      <c r="C43326" s="90"/>
    </row>
    <row r="43327">
      <c r="A43327" s="101"/>
      <c r="B43327" s="90"/>
      <c r="C43327" s="90"/>
    </row>
    <row r="43328">
      <c r="A43328" s="101"/>
      <c r="B43328" s="90"/>
      <c r="C43328" s="90"/>
    </row>
    <row r="43329">
      <c r="A43329" s="101"/>
      <c r="B43329" s="90"/>
      <c r="C43329" s="90"/>
    </row>
    <row r="43330">
      <c r="A43330" s="101"/>
      <c r="B43330" s="90"/>
      <c r="C43330" s="90"/>
    </row>
    <row r="43331">
      <c r="A43331" s="101"/>
      <c r="B43331" s="90"/>
      <c r="C43331" s="90"/>
    </row>
    <row r="43332">
      <c r="A43332" s="101"/>
      <c r="B43332" s="90"/>
      <c r="C43332" s="90"/>
    </row>
    <row r="43333">
      <c r="A43333" s="101"/>
      <c r="B43333" s="90"/>
      <c r="C43333" s="90"/>
    </row>
    <row r="43334">
      <c r="A43334" s="101"/>
      <c r="B43334" s="90"/>
      <c r="C43334" s="90"/>
    </row>
    <row r="43335">
      <c r="A43335" s="101"/>
      <c r="B43335" s="90"/>
      <c r="C43335" s="90"/>
    </row>
    <row r="43336">
      <c r="A43336" s="101"/>
      <c r="B43336" s="90"/>
      <c r="C43336" s="90"/>
    </row>
    <row r="43337">
      <c r="A43337" s="101"/>
      <c r="B43337" s="90"/>
      <c r="C43337" s="90"/>
    </row>
    <row r="43338">
      <c r="A43338" s="101"/>
      <c r="B43338" s="90"/>
      <c r="C43338" s="90"/>
    </row>
    <row r="43339">
      <c r="A43339" s="101"/>
      <c r="B43339" s="90"/>
      <c r="C43339" s="90"/>
    </row>
    <row r="43340">
      <c r="A43340" s="101"/>
      <c r="B43340" s="90"/>
      <c r="C43340" s="90"/>
    </row>
    <row r="43341">
      <c r="A43341" s="101"/>
      <c r="B43341" s="90"/>
      <c r="C43341" s="90"/>
    </row>
    <row r="43342">
      <c r="A43342" s="101"/>
      <c r="B43342" s="90"/>
      <c r="C43342" s="90"/>
    </row>
    <row r="43343">
      <c r="A43343" s="101"/>
      <c r="B43343" s="90"/>
      <c r="C43343" s="90"/>
    </row>
    <row r="43344">
      <c r="A43344" s="101"/>
      <c r="B43344" s="90"/>
      <c r="C43344" s="90"/>
    </row>
    <row r="43345">
      <c r="A43345" s="101"/>
      <c r="B43345" s="90"/>
      <c r="C43345" s="90"/>
    </row>
    <row r="43346">
      <c r="A43346" s="101"/>
      <c r="B43346" s="90"/>
      <c r="C43346" s="90"/>
    </row>
    <row r="43347">
      <c r="A43347" s="101"/>
      <c r="B43347" s="90"/>
      <c r="C43347" s="90"/>
    </row>
    <row r="43348">
      <c r="A43348" s="101"/>
      <c r="B43348" s="90"/>
      <c r="C43348" s="90"/>
    </row>
    <row r="43349">
      <c r="A43349" s="101"/>
      <c r="B43349" s="90"/>
      <c r="C43349" s="90"/>
    </row>
    <row r="43350">
      <c r="A43350" s="101"/>
      <c r="B43350" s="90"/>
      <c r="C43350" s="90"/>
    </row>
    <row r="43351">
      <c r="A43351" s="101"/>
      <c r="B43351" s="90"/>
      <c r="C43351" s="90"/>
    </row>
    <row r="43352">
      <c r="A43352" s="101"/>
      <c r="B43352" s="90"/>
      <c r="C43352" s="90"/>
    </row>
    <row r="43353">
      <c r="A43353" s="101"/>
      <c r="B43353" s="90"/>
      <c r="C43353" s="90"/>
    </row>
    <row r="43354">
      <c r="A43354" s="101"/>
      <c r="B43354" s="90"/>
      <c r="C43354" s="90"/>
    </row>
    <row r="43355">
      <c r="A43355" s="101"/>
      <c r="B43355" s="90"/>
      <c r="C43355" s="90"/>
    </row>
    <row r="43356">
      <c r="A43356" s="101"/>
      <c r="B43356" s="90"/>
      <c r="C43356" s="90"/>
    </row>
    <row r="43357">
      <c r="A43357" s="101"/>
      <c r="B43357" s="90"/>
      <c r="C43357" s="90"/>
    </row>
    <row r="43358">
      <c r="A43358" s="101"/>
      <c r="B43358" s="90"/>
      <c r="C43358" s="90"/>
    </row>
    <row r="43359">
      <c r="A43359" s="101"/>
      <c r="B43359" s="90"/>
      <c r="C43359" s="90"/>
    </row>
    <row r="43360">
      <c r="A43360" s="101"/>
      <c r="B43360" s="90"/>
      <c r="C43360" s="90"/>
    </row>
    <row r="43361">
      <c r="A43361" s="101"/>
      <c r="B43361" s="90"/>
      <c r="C43361" s="90"/>
    </row>
    <row r="43362">
      <c r="A43362" s="101"/>
      <c r="B43362" s="90"/>
      <c r="C43362" s="90"/>
    </row>
    <row r="43363">
      <c r="A43363" s="101"/>
      <c r="B43363" s="90"/>
      <c r="C43363" s="90"/>
    </row>
    <row r="43364">
      <c r="A43364" s="101"/>
      <c r="B43364" s="90"/>
      <c r="C43364" s="90"/>
    </row>
    <row r="43365">
      <c r="A43365" s="101"/>
      <c r="B43365" s="90"/>
      <c r="C43365" s="90"/>
    </row>
    <row r="43366">
      <c r="A43366" s="101"/>
      <c r="B43366" s="90"/>
      <c r="C43366" s="90"/>
    </row>
    <row r="43367">
      <c r="A43367" s="101"/>
      <c r="B43367" s="90"/>
      <c r="C43367" s="90"/>
    </row>
    <row r="43368">
      <c r="A43368" s="101"/>
      <c r="B43368" s="90"/>
      <c r="C43368" s="90"/>
    </row>
    <row r="43369">
      <c r="A43369" s="101"/>
      <c r="B43369" s="90"/>
      <c r="C43369" s="90"/>
    </row>
    <row r="43370">
      <c r="A43370" s="101"/>
      <c r="B43370" s="90"/>
      <c r="C43370" s="90"/>
    </row>
    <row r="43371">
      <c r="A43371" s="101"/>
      <c r="B43371" s="90"/>
      <c r="C43371" s="90"/>
    </row>
    <row r="43372">
      <c r="A43372" s="101"/>
      <c r="B43372" s="90"/>
      <c r="C43372" s="90"/>
    </row>
    <row r="43373">
      <c r="A43373" s="101"/>
      <c r="B43373" s="90"/>
      <c r="C43373" s="90"/>
    </row>
    <row r="43374">
      <c r="A43374" s="101"/>
      <c r="B43374" s="90"/>
      <c r="C43374" s="90"/>
    </row>
    <row r="43375">
      <c r="A43375" s="101"/>
      <c r="B43375" s="90"/>
      <c r="C43375" s="90"/>
    </row>
    <row r="43376">
      <c r="A43376" s="101"/>
      <c r="B43376" s="90"/>
      <c r="C43376" s="90"/>
    </row>
    <row r="43377">
      <c r="A43377" s="101"/>
      <c r="B43377" s="90"/>
      <c r="C43377" s="90"/>
    </row>
    <row r="43378">
      <c r="A43378" s="101"/>
      <c r="B43378" s="90"/>
      <c r="C43378" s="90"/>
    </row>
    <row r="43379">
      <c r="A43379" s="101"/>
      <c r="B43379" s="90"/>
      <c r="C43379" s="90"/>
    </row>
    <row r="43380">
      <c r="A43380" s="101"/>
      <c r="B43380" s="90"/>
      <c r="C43380" s="90"/>
    </row>
    <row r="43381">
      <c r="A43381" s="101"/>
      <c r="B43381" s="90"/>
      <c r="C43381" s="90"/>
    </row>
    <row r="43382">
      <c r="A43382" s="101"/>
      <c r="B43382" s="90"/>
      <c r="C43382" s="90"/>
    </row>
    <row r="43383">
      <c r="A43383" s="101"/>
      <c r="B43383" s="90"/>
      <c r="C43383" s="90"/>
    </row>
    <row r="43384">
      <c r="A43384" s="101"/>
      <c r="B43384" s="90"/>
      <c r="C43384" s="90"/>
    </row>
    <row r="43385">
      <c r="A43385" s="101"/>
      <c r="B43385" s="90"/>
      <c r="C43385" s="90"/>
    </row>
    <row r="43386">
      <c r="A43386" s="101"/>
      <c r="B43386" s="90"/>
      <c r="C43386" s="90"/>
    </row>
    <row r="43387">
      <c r="A43387" s="101"/>
      <c r="B43387" s="90"/>
      <c r="C43387" s="90"/>
    </row>
    <row r="43388">
      <c r="A43388" s="101"/>
      <c r="B43388" s="90"/>
      <c r="C43388" s="90"/>
    </row>
    <row r="43389">
      <c r="A43389" s="101"/>
      <c r="B43389" s="90"/>
      <c r="C43389" s="90"/>
    </row>
    <row r="43390">
      <c r="A43390" s="101"/>
      <c r="B43390" s="90"/>
      <c r="C43390" s="90"/>
    </row>
    <row r="43391">
      <c r="A43391" s="101"/>
      <c r="B43391" s="90"/>
      <c r="C43391" s="90"/>
    </row>
    <row r="43392">
      <c r="A43392" s="101"/>
      <c r="B43392" s="90"/>
      <c r="C43392" s="90"/>
    </row>
    <row r="43393">
      <c r="A43393" s="101"/>
      <c r="B43393" s="90"/>
      <c r="C43393" s="90"/>
    </row>
    <row r="43394">
      <c r="A43394" s="101"/>
      <c r="B43394" s="90"/>
      <c r="C43394" s="90"/>
    </row>
    <row r="43395">
      <c r="A43395" s="101"/>
      <c r="B43395" s="90"/>
      <c r="C43395" s="90"/>
    </row>
    <row r="43396">
      <c r="A43396" s="101"/>
      <c r="B43396" s="90"/>
      <c r="C43396" s="90"/>
    </row>
    <row r="43397">
      <c r="A43397" s="101"/>
      <c r="B43397" s="90"/>
      <c r="C43397" s="90"/>
    </row>
    <row r="43398">
      <c r="A43398" s="101"/>
      <c r="B43398" s="90"/>
      <c r="C43398" s="90"/>
    </row>
    <row r="43399">
      <c r="A43399" s="101"/>
      <c r="B43399" s="90"/>
      <c r="C43399" s="90"/>
    </row>
    <row r="43400">
      <c r="A43400" s="101"/>
      <c r="B43400" s="90"/>
      <c r="C43400" s="90"/>
    </row>
    <row r="43401">
      <c r="A43401" s="101"/>
      <c r="B43401" s="90"/>
      <c r="C43401" s="90"/>
    </row>
    <row r="43402">
      <c r="A43402" s="101"/>
      <c r="B43402" s="90"/>
      <c r="C43402" s="90"/>
    </row>
    <row r="43403">
      <c r="A43403" s="101"/>
      <c r="B43403" s="90"/>
      <c r="C43403" s="90"/>
    </row>
    <row r="43404">
      <c r="A43404" s="101"/>
      <c r="B43404" s="90"/>
      <c r="C43404" s="90"/>
    </row>
    <row r="43405">
      <c r="A43405" s="101"/>
      <c r="B43405" s="90"/>
      <c r="C43405" s="90"/>
    </row>
    <row r="43406">
      <c r="A43406" s="101"/>
      <c r="B43406" s="90"/>
      <c r="C43406" s="90"/>
    </row>
    <row r="43407">
      <c r="A43407" s="101"/>
      <c r="B43407" s="90"/>
      <c r="C43407" s="90"/>
    </row>
    <row r="43408">
      <c r="A43408" s="101"/>
      <c r="B43408" s="90"/>
      <c r="C43408" s="90"/>
    </row>
    <row r="43409">
      <c r="A43409" s="101"/>
      <c r="B43409" s="90"/>
      <c r="C43409" s="90"/>
    </row>
    <row r="43410">
      <c r="A43410" s="101"/>
      <c r="B43410" s="90"/>
      <c r="C43410" s="90"/>
    </row>
    <row r="43411">
      <c r="A43411" s="101"/>
      <c r="B43411" s="90"/>
      <c r="C43411" s="90"/>
    </row>
    <row r="43412">
      <c r="A43412" s="101"/>
      <c r="B43412" s="90"/>
      <c r="C43412" s="90"/>
    </row>
    <row r="43413">
      <c r="A43413" s="101"/>
      <c r="B43413" s="90"/>
      <c r="C43413" s="90"/>
    </row>
    <row r="43414">
      <c r="A43414" s="101"/>
      <c r="B43414" s="90"/>
      <c r="C43414" s="90"/>
    </row>
    <row r="43415">
      <c r="A43415" s="101"/>
      <c r="B43415" s="90"/>
      <c r="C43415" s="90"/>
    </row>
    <row r="43416">
      <c r="A43416" s="101"/>
      <c r="B43416" s="90"/>
      <c r="C43416" s="90"/>
    </row>
    <row r="43417">
      <c r="A43417" s="101"/>
      <c r="B43417" s="90"/>
      <c r="C43417" s="90"/>
    </row>
    <row r="43418">
      <c r="A43418" s="101"/>
      <c r="B43418" s="90"/>
      <c r="C43418" s="90"/>
    </row>
    <row r="43419">
      <c r="A43419" s="101"/>
      <c r="B43419" s="90"/>
      <c r="C43419" s="90"/>
    </row>
    <row r="43420">
      <c r="A43420" s="101"/>
      <c r="B43420" s="90"/>
      <c r="C43420" s="90"/>
    </row>
    <row r="43421">
      <c r="A43421" s="101"/>
      <c r="B43421" s="90"/>
      <c r="C43421" s="90"/>
    </row>
    <row r="43422">
      <c r="A43422" s="101"/>
      <c r="B43422" s="90"/>
      <c r="C43422" s="90"/>
    </row>
    <row r="43423">
      <c r="A43423" s="101"/>
      <c r="B43423" s="90"/>
      <c r="C43423" s="90"/>
    </row>
    <row r="43424">
      <c r="A43424" s="101"/>
      <c r="B43424" s="90"/>
      <c r="C43424" s="90"/>
    </row>
    <row r="43425">
      <c r="A43425" s="101"/>
      <c r="B43425" s="90"/>
      <c r="C43425" s="90"/>
    </row>
    <row r="43426">
      <c r="A43426" s="101"/>
      <c r="B43426" s="90"/>
      <c r="C43426" s="90"/>
    </row>
    <row r="43427">
      <c r="A43427" s="101"/>
      <c r="B43427" s="90"/>
      <c r="C43427" s="90"/>
    </row>
    <row r="43428">
      <c r="A43428" s="101"/>
      <c r="B43428" s="90"/>
      <c r="C43428" s="90"/>
    </row>
    <row r="43429">
      <c r="A43429" s="101"/>
      <c r="B43429" s="90"/>
      <c r="C43429" s="90"/>
    </row>
    <row r="43430">
      <c r="A43430" s="101"/>
      <c r="B43430" s="90"/>
      <c r="C43430" s="90"/>
    </row>
    <row r="43431">
      <c r="A43431" s="101"/>
      <c r="B43431" s="90"/>
      <c r="C43431" s="90"/>
    </row>
    <row r="43432">
      <c r="A43432" s="101"/>
      <c r="B43432" s="90"/>
      <c r="C43432" s="90"/>
    </row>
    <row r="43433">
      <c r="A43433" s="101"/>
      <c r="B43433" s="90"/>
      <c r="C43433" s="90"/>
    </row>
    <row r="43434">
      <c r="A43434" s="101"/>
      <c r="B43434" s="90"/>
      <c r="C43434" s="90"/>
    </row>
    <row r="43435">
      <c r="A43435" s="101"/>
      <c r="B43435" s="90"/>
      <c r="C43435" s="90"/>
    </row>
    <row r="43436">
      <c r="A43436" s="101"/>
      <c r="B43436" s="90"/>
      <c r="C43436" s="90"/>
    </row>
    <row r="43437">
      <c r="A43437" s="101"/>
      <c r="B43437" s="90"/>
      <c r="C43437" s="90"/>
    </row>
    <row r="43438">
      <c r="A43438" s="101"/>
      <c r="B43438" s="90"/>
      <c r="C43438" s="90"/>
    </row>
    <row r="43439">
      <c r="A43439" s="101"/>
      <c r="B43439" s="90"/>
      <c r="C43439" s="90"/>
    </row>
    <row r="43440">
      <c r="A43440" s="101"/>
      <c r="B43440" s="90"/>
      <c r="C43440" s="90"/>
    </row>
    <row r="43441">
      <c r="A43441" s="101"/>
      <c r="B43441" s="90"/>
      <c r="C43441" s="90"/>
    </row>
    <row r="43442">
      <c r="A43442" s="101"/>
      <c r="B43442" s="90"/>
      <c r="C43442" s="90"/>
    </row>
    <row r="43443">
      <c r="A43443" s="101"/>
      <c r="B43443" s="90"/>
      <c r="C43443" s="90"/>
    </row>
    <row r="43444">
      <c r="A43444" s="101"/>
      <c r="B43444" s="90"/>
      <c r="C43444" s="90"/>
    </row>
    <row r="43445">
      <c r="A43445" s="101"/>
      <c r="B43445" s="90"/>
      <c r="C43445" s="90"/>
    </row>
    <row r="43446">
      <c r="A43446" s="101"/>
      <c r="B43446" s="90"/>
      <c r="C43446" s="90"/>
    </row>
    <row r="43447">
      <c r="A43447" s="101"/>
      <c r="B43447" s="90"/>
      <c r="C43447" s="90"/>
    </row>
    <row r="43448">
      <c r="A43448" s="101"/>
      <c r="B43448" s="90"/>
      <c r="C43448" s="90"/>
    </row>
    <row r="43449">
      <c r="A43449" s="101"/>
      <c r="B43449" s="90"/>
      <c r="C43449" s="90"/>
    </row>
    <row r="43450">
      <c r="A43450" s="101"/>
      <c r="B43450" s="90"/>
      <c r="C43450" s="90"/>
    </row>
    <row r="43451">
      <c r="A43451" s="101"/>
      <c r="B43451" s="90"/>
      <c r="C43451" s="90"/>
    </row>
    <row r="43452">
      <c r="A43452" s="101"/>
      <c r="B43452" s="90"/>
      <c r="C43452" s="90"/>
    </row>
    <row r="43453">
      <c r="A43453" s="101"/>
      <c r="B43453" s="90"/>
      <c r="C43453" s="90"/>
    </row>
    <row r="43454">
      <c r="A43454" s="101"/>
      <c r="B43454" s="90"/>
      <c r="C43454" s="90"/>
    </row>
    <row r="43455">
      <c r="A43455" s="101"/>
      <c r="B43455" s="90"/>
      <c r="C43455" s="90"/>
    </row>
    <row r="43456">
      <c r="A43456" s="101"/>
      <c r="B43456" s="90"/>
      <c r="C43456" s="90"/>
    </row>
    <row r="43457">
      <c r="A43457" s="101"/>
      <c r="B43457" s="90"/>
      <c r="C43457" s="90"/>
    </row>
    <row r="43458">
      <c r="A43458" s="101"/>
      <c r="B43458" s="90"/>
      <c r="C43458" s="90"/>
    </row>
    <row r="43459">
      <c r="A43459" s="101"/>
      <c r="B43459" s="90"/>
      <c r="C43459" s="90"/>
    </row>
    <row r="43460">
      <c r="A43460" s="101"/>
      <c r="B43460" s="90"/>
      <c r="C43460" s="90"/>
    </row>
    <row r="43461">
      <c r="A43461" s="101"/>
      <c r="B43461" s="90"/>
      <c r="C43461" s="90"/>
    </row>
    <row r="43462">
      <c r="A43462" s="101"/>
      <c r="B43462" s="90"/>
      <c r="C43462" s="90"/>
    </row>
    <row r="43463">
      <c r="A43463" s="101"/>
      <c r="B43463" s="90"/>
      <c r="C43463" s="90"/>
    </row>
    <row r="43464">
      <c r="A43464" s="101"/>
      <c r="B43464" s="90"/>
      <c r="C43464" s="90"/>
    </row>
    <row r="43465">
      <c r="A43465" s="101"/>
      <c r="B43465" s="90"/>
      <c r="C43465" s="90"/>
    </row>
    <row r="43466">
      <c r="A43466" s="101"/>
      <c r="B43466" s="90"/>
      <c r="C43466" s="90"/>
    </row>
    <row r="43467">
      <c r="A43467" s="101"/>
      <c r="B43467" s="90"/>
      <c r="C43467" s="90"/>
    </row>
    <row r="43468">
      <c r="A43468" s="101"/>
      <c r="B43468" s="90"/>
      <c r="C43468" s="90"/>
    </row>
    <row r="43469">
      <c r="A43469" s="101"/>
      <c r="B43469" s="90"/>
      <c r="C43469" s="90"/>
    </row>
    <row r="43470">
      <c r="A43470" s="101"/>
      <c r="B43470" s="90"/>
      <c r="C43470" s="90"/>
    </row>
    <row r="43471">
      <c r="A43471" s="101"/>
      <c r="B43471" s="90"/>
      <c r="C43471" s="90"/>
    </row>
    <row r="43472">
      <c r="A43472" s="101"/>
      <c r="B43472" s="90"/>
      <c r="C43472" s="90"/>
    </row>
    <row r="43473">
      <c r="A43473" s="101"/>
      <c r="B43473" s="90"/>
      <c r="C43473" s="90"/>
    </row>
    <row r="43474">
      <c r="A43474" s="101"/>
      <c r="B43474" s="90"/>
      <c r="C43474" s="90"/>
    </row>
    <row r="43475">
      <c r="A43475" s="101"/>
      <c r="B43475" s="90"/>
      <c r="C43475" s="90"/>
    </row>
    <row r="43476">
      <c r="A43476" s="101"/>
      <c r="B43476" s="90"/>
      <c r="C43476" s="90"/>
    </row>
    <row r="43477">
      <c r="A43477" s="101"/>
      <c r="B43477" s="90"/>
      <c r="C43477" s="90"/>
    </row>
    <row r="43478">
      <c r="A43478" s="101"/>
      <c r="B43478" s="90"/>
      <c r="C43478" s="90"/>
    </row>
    <row r="43479">
      <c r="A43479" s="101"/>
      <c r="B43479" s="90"/>
      <c r="C43479" s="90"/>
    </row>
    <row r="43480">
      <c r="A43480" s="101"/>
      <c r="B43480" s="90"/>
      <c r="C43480" s="90"/>
    </row>
    <row r="43481">
      <c r="A43481" s="101"/>
      <c r="B43481" s="90"/>
      <c r="C43481" s="90"/>
    </row>
    <row r="43482">
      <c r="A43482" s="101"/>
      <c r="B43482" s="90"/>
      <c r="C43482" s="90"/>
    </row>
    <row r="43483">
      <c r="A43483" s="101"/>
      <c r="B43483" s="90"/>
      <c r="C43483" s="90"/>
    </row>
    <row r="43484">
      <c r="A43484" s="101"/>
      <c r="B43484" s="90"/>
      <c r="C43484" s="90"/>
    </row>
    <row r="43485">
      <c r="A43485" s="101"/>
      <c r="B43485" s="90"/>
      <c r="C43485" s="90"/>
    </row>
    <row r="43486">
      <c r="A43486" s="101"/>
      <c r="B43486" s="90"/>
      <c r="C43486" s="90"/>
    </row>
    <row r="43487">
      <c r="A43487" s="101"/>
      <c r="B43487" s="90"/>
      <c r="C43487" s="90"/>
    </row>
    <row r="43488">
      <c r="A43488" s="101"/>
      <c r="B43488" s="90"/>
      <c r="C43488" s="90"/>
    </row>
    <row r="43489">
      <c r="A43489" s="101"/>
      <c r="B43489" s="90"/>
      <c r="C43489" s="90"/>
    </row>
    <row r="43490">
      <c r="A43490" s="101"/>
      <c r="B43490" s="90"/>
      <c r="C43490" s="90"/>
    </row>
    <row r="43491">
      <c r="A43491" s="101"/>
      <c r="B43491" s="90"/>
      <c r="C43491" s="90"/>
    </row>
    <row r="43492">
      <c r="A43492" s="101"/>
      <c r="B43492" s="90"/>
      <c r="C43492" s="90"/>
    </row>
    <row r="43493">
      <c r="A43493" s="101"/>
      <c r="B43493" s="90"/>
      <c r="C43493" s="90"/>
    </row>
    <row r="43494">
      <c r="A43494" s="101"/>
      <c r="B43494" s="90"/>
      <c r="C43494" s="90"/>
    </row>
    <row r="43495">
      <c r="A43495" s="101"/>
      <c r="B43495" s="90"/>
      <c r="C43495" s="90"/>
    </row>
    <row r="43496">
      <c r="A43496" s="101"/>
      <c r="B43496" s="90"/>
      <c r="C43496" s="90"/>
    </row>
    <row r="43497">
      <c r="A43497" s="101"/>
      <c r="B43497" s="90"/>
      <c r="C43497" s="90"/>
    </row>
    <row r="43498">
      <c r="A43498" s="101"/>
      <c r="B43498" s="90"/>
      <c r="C43498" s="90"/>
    </row>
    <row r="43499">
      <c r="A43499" s="101"/>
      <c r="B43499" s="90"/>
      <c r="C43499" s="90"/>
    </row>
    <row r="43500">
      <c r="A43500" s="101"/>
      <c r="B43500" s="90"/>
      <c r="C43500" s="90"/>
    </row>
    <row r="43501">
      <c r="A43501" s="101"/>
      <c r="B43501" s="90"/>
      <c r="C43501" s="90"/>
    </row>
    <row r="43502">
      <c r="A43502" s="101"/>
      <c r="B43502" s="90"/>
      <c r="C43502" s="90"/>
    </row>
    <row r="43503">
      <c r="A43503" s="101"/>
      <c r="B43503" s="90"/>
      <c r="C43503" s="90"/>
    </row>
    <row r="43504">
      <c r="A43504" s="101"/>
      <c r="B43504" s="90"/>
      <c r="C43504" s="90"/>
    </row>
    <row r="43505">
      <c r="A43505" s="101"/>
      <c r="B43505" s="90"/>
      <c r="C43505" s="90"/>
    </row>
    <row r="43506">
      <c r="A43506" s="101"/>
      <c r="B43506" s="90"/>
      <c r="C43506" s="90"/>
    </row>
    <row r="43507">
      <c r="A43507" s="101"/>
      <c r="B43507" s="90"/>
      <c r="C43507" s="90"/>
    </row>
    <row r="43508">
      <c r="A43508" s="101"/>
      <c r="B43508" s="90"/>
      <c r="C43508" s="90"/>
    </row>
    <row r="43509">
      <c r="A43509" s="101"/>
      <c r="B43509" s="90"/>
      <c r="C43509" s="90"/>
    </row>
    <row r="43510">
      <c r="A43510" s="101"/>
      <c r="B43510" s="90"/>
      <c r="C43510" s="90"/>
    </row>
    <row r="43511">
      <c r="A43511" s="101"/>
      <c r="B43511" s="90"/>
      <c r="C43511" s="90"/>
    </row>
    <row r="43512">
      <c r="A43512" s="101"/>
      <c r="B43512" s="90"/>
      <c r="C43512" s="90"/>
    </row>
    <row r="43513">
      <c r="A43513" s="101"/>
      <c r="B43513" s="90"/>
      <c r="C43513" s="90"/>
    </row>
    <row r="43514">
      <c r="A43514" s="101"/>
      <c r="B43514" s="90"/>
      <c r="C43514" s="90"/>
    </row>
    <row r="43515">
      <c r="A43515" s="101"/>
      <c r="B43515" s="90"/>
      <c r="C43515" s="90"/>
    </row>
    <row r="43516">
      <c r="A43516" s="101"/>
      <c r="B43516" s="90"/>
      <c r="C43516" s="90"/>
    </row>
    <row r="43517">
      <c r="A43517" s="101"/>
      <c r="B43517" s="90"/>
      <c r="C43517" s="90"/>
    </row>
    <row r="43518">
      <c r="A43518" s="101"/>
      <c r="B43518" s="90"/>
      <c r="C43518" s="90"/>
    </row>
    <row r="43519">
      <c r="A43519" s="101"/>
      <c r="B43519" s="90"/>
      <c r="C43519" s="90"/>
    </row>
    <row r="43520">
      <c r="A43520" s="101"/>
      <c r="B43520" s="90"/>
      <c r="C43520" s="90"/>
    </row>
    <row r="43521">
      <c r="A43521" s="101"/>
      <c r="B43521" s="90"/>
      <c r="C43521" s="90"/>
    </row>
    <row r="43522">
      <c r="A43522" s="101"/>
      <c r="B43522" s="90"/>
      <c r="C43522" s="90"/>
    </row>
    <row r="43523">
      <c r="A43523" s="101"/>
      <c r="B43523" s="90"/>
      <c r="C43523" s="90"/>
    </row>
    <row r="43524">
      <c r="A43524" s="101"/>
      <c r="B43524" s="90"/>
      <c r="C43524" s="90"/>
    </row>
    <row r="43525">
      <c r="A43525" s="101"/>
      <c r="B43525" s="90"/>
      <c r="C43525" s="90"/>
    </row>
    <row r="43526">
      <c r="A43526" s="101"/>
      <c r="B43526" s="90"/>
      <c r="C43526" s="90"/>
    </row>
    <row r="43527">
      <c r="A43527" s="101"/>
      <c r="B43527" s="90"/>
      <c r="C43527" s="90"/>
    </row>
    <row r="43528">
      <c r="A43528" s="101"/>
      <c r="B43528" s="90"/>
      <c r="C43528" s="90"/>
    </row>
    <row r="43529">
      <c r="A43529" s="101"/>
      <c r="B43529" s="90"/>
      <c r="C43529" s="90"/>
    </row>
    <row r="43530">
      <c r="A43530" s="101"/>
      <c r="B43530" s="90"/>
      <c r="C43530" s="90"/>
    </row>
    <row r="43531">
      <c r="A43531" s="101"/>
      <c r="B43531" s="90"/>
      <c r="C43531" s="90"/>
    </row>
    <row r="43532">
      <c r="A43532" s="101"/>
      <c r="B43532" s="90"/>
      <c r="C43532" s="90"/>
    </row>
    <row r="43533">
      <c r="A43533" s="101"/>
      <c r="B43533" s="90"/>
      <c r="C43533" s="90"/>
    </row>
    <row r="43534">
      <c r="A43534" s="101"/>
      <c r="B43534" s="90"/>
      <c r="C43534" s="90"/>
    </row>
    <row r="43535">
      <c r="A43535" s="101"/>
      <c r="B43535" s="90"/>
      <c r="C43535" s="90"/>
    </row>
    <row r="43536">
      <c r="A43536" s="101"/>
      <c r="B43536" s="90"/>
      <c r="C43536" s="90"/>
    </row>
    <row r="43537">
      <c r="A43537" s="101"/>
      <c r="B43537" s="90"/>
      <c r="C43537" s="90"/>
    </row>
    <row r="43538">
      <c r="A43538" s="101"/>
      <c r="B43538" s="90"/>
      <c r="C43538" s="90"/>
    </row>
    <row r="43539">
      <c r="A43539" s="101"/>
      <c r="B43539" s="90"/>
      <c r="C43539" s="90"/>
    </row>
    <row r="43540">
      <c r="A43540" s="101"/>
      <c r="B43540" s="90"/>
      <c r="C43540" s="90"/>
    </row>
    <row r="43541">
      <c r="A43541" s="101"/>
      <c r="B43541" s="90"/>
      <c r="C43541" s="90"/>
    </row>
    <row r="43542">
      <c r="A43542" s="101"/>
      <c r="B43542" s="90"/>
      <c r="C43542" s="90"/>
    </row>
    <row r="43543">
      <c r="A43543" s="101"/>
      <c r="B43543" s="90"/>
      <c r="C43543" s="90"/>
    </row>
    <row r="43544">
      <c r="A43544" s="101"/>
      <c r="B43544" s="90"/>
      <c r="C43544" s="90"/>
    </row>
    <row r="43545">
      <c r="A43545" s="101"/>
      <c r="B43545" s="90"/>
      <c r="C43545" s="90"/>
    </row>
    <row r="43546">
      <c r="A43546" s="101"/>
      <c r="B43546" s="90"/>
      <c r="C43546" s="90"/>
    </row>
    <row r="43547">
      <c r="A43547" s="101"/>
      <c r="B43547" s="90"/>
      <c r="C43547" s="90"/>
    </row>
    <row r="43548">
      <c r="A43548" s="101"/>
      <c r="B43548" s="90"/>
      <c r="C43548" s="90"/>
    </row>
    <row r="43549">
      <c r="A43549" s="101"/>
      <c r="B43549" s="90"/>
      <c r="C43549" s="90"/>
    </row>
    <row r="43550">
      <c r="A43550" s="101"/>
      <c r="B43550" s="90"/>
      <c r="C43550" s="90"/>
    </row>
    <row r="43551">
      <c r="A43551" s="101"/>
      <c r="B43551" s="90"/>
      <c r="C43551" s="90"/>
    </row>
    <row r="43552">
      <c r="A43552" s="101"/>
      <c r="B43552" s="90"/>
      <c r="C43552" s="90"/>
    </row>
    <row r="43553">
      <c r="A43553" s="101"/>
      <c r="B43553" s="90"/>
      <c r="C43553" s="90"/>
    </row>
    <row r="43554">
      <c r="A43554" s="101"/>
      <c r="B43554" s="90"/>
      <c r="C43554" s="90"/>
    </row>
    <row r="43555">
      <c r="A43555" s="101"/>
      <c r="B43555" s="90"/>
      <c r="C43555" s="90"/>
    </row>
    <row r="43556">
      <c r="A43556" s="101"/>
      <c r="B43556" s="90"/>
      <c r="C43556" s="90"/>
    </row>
    <row r="43557">
      <c r="A43557" s="101"/>
      <c r="B43557" s="90"/>
      <c r="C43557" s="90"/>
    </row>
    <row r="43558">
      <c r="A43558" s="101"/>
      <c r="B43558" s="90"/>
      <c r="C43558" s="90"/>
    </row>
    <row r="43559">
      <c r="A43559" s="101"/>
      <c r="B43559" s="90"/>
      <c r="C43559" s="90"/>
    </row>
    <row r="43560">
      <c r="A43560" s="101"/>
      <c r="B43560" s="90"/>
      <c r="C43560" s="90"/>
    </row>
    <row r="43561">
      <c r="A43561" s="101"/>
      <c r="B43561" s="90"/>
      <c r="C43561" s="90"/>
    </row>
    <row r="43562">
      <c r="A43562" s="101"/>
      <c r="B43562" s="90"/>
      <c r="C43562" s="90"/>
    </row>
    <row r="43563">
      <c r="A43563" s="101"/>
      <c r="B43563" s="90"/>
      <c r="C43563" s="90"/>
    </row>
    <row r="43564">
      <c r="A43564" s="101"/>
      <c r="B43564" s="90"/>
      <c r="C43564" s="90"/>
    </row>
    <row r="43565">
      <c r="A43565" s="101"/>
      <c r="B43565" s="90"/>
      <c r="C43565" s="90"/>
    </row>
    <row r="43566">
      <c r="A43566" s="101"/>
      <c r="B43566" s="90"/>
      <c r="C43566" s="90"/>
    </row>
    <row r="43567">
      <c r="A43567" s="101"/>
      <c r="B43567" s="90"/>
      <c r="C43567" s="90"/>
    </row>
    <row r="43568">
      <c r="A43568" s="101"/>
      <c r="B43568" s="90"/>
      <c r="C43568" s="90"/>
    </row>
    <row r="43569">
      <c r="A43569" s="101"/>
      <c r="B43569" s="90"/>
      <c r="C43569" s="90"/>
    </row>
    <row r="43570">
      <c r="A43570" s="101"/>
      <c r="B43570" s="90"/>
      <c r="C43570" s="90"/>
    </row>
    <row r="43571">
      <c r="A43571" s="101"/>
      <c r="B43571" s="90"/>
      <c r="C43571" s="90"/>
    </row>
    <row r="43572">
      <c r="A43572" s="101"/>
      <c r="B43572" s="90"/>
      <c r="C43572" s="90"/>
    </row>
    <row r="43573">
      <c r="A43573" s="101"/>
      <c r="B43573" s="90"/>
      <c r="C43573" s="90"/>
    </row>
    <row r="43574">
      <c r="A43574" s="101"/>
      <c r="B43574" s="90"/>
      <c r="C43574" s="90"/>
    </row>
    <row r="43575">
      <c r="A43575" s="101"/>
      <c r="B43575" s="90"/>
      <c r="C43575" s="90"/>
    </row>
    <row r="43576">
      <c r="A43576" s="101"/>
      <c r="B43576" s="90"/>
      <c r="C43576" s="90"/>
    </row>
    <row r="43577">
      <c r="A43577" s="101"/>
      <c r="B43577" s="90"/>
      <c r="C43577" s="90"/>
    </row>
    <row r="43578">
      <c r="A43578" s="101"/>
      <c r="B43578" s="90"/>
      <c r="C43578" s="90"/>
    </row>
    <row r="43579">
      <c r="A43579" s="101"/>
      <c r="B43579" s="90"/>
      <c r="C43579" s="90"/>
    </row>
    <row r="43580">
      <c r="A43580" s="101"/>
      <c r="B43580" s="90"/>
      <c r="C43580" s="90"/>
    </row>
    <row r="43581">
      <c r="A43581" s="101"/>
      <c r="B43581" s="90"/>
      <c r="C43581" s="90"/>
    </row>
    <row r="43582">
      <c r="A43582" s="101"/>
      <c r="B43582" s="90"/>
      <c r="C43582" s="90"/>
    </row>
    <row r="43583">
      <c r="A43583" s="101"/>
      <c r="B43583" s="90"/>
      <c r="C43583" s="90"/>
    </row>
    <row r="43584">
      <c r="A43584" s="101"/>
      <c r="B43584" s="90"/>
      <c r="C43584" s="90"/>
    </row>
    <row r="43585">
      <c r="A43585" s="101"/>
      <c r="B43585" s="90"/>
      <c r="C43585" s="90"/>
    </row>
    <row r="43586">
      <c r="A43586" s="101"/>
      <c r="B43586" s="90"/>
      <c r="C43586" s="90"/>
    </row>
    <row r="43587">
      <c r="A43587" s="101"/>
      <c r="B43587" s="90"/>
      <c r="C43587" s="90"/>
    </row>
    <row r="43588">
      <c r="A43588" s="101"/>
      <c r="B43588" s="90"/>
      <c r="C43588" s="90"/>
    </row>
    <row r="43589">
      <c r="A43589" s="101"/>
      <c r="B43589" s="90"/>
      <c r="C43589" s="90"/>
    </row>
    <row r="43590">
      <c r="A43590" s="101"/>
      <c r="B43590" s="90"/>
      <c r="C43590" s="90"/>
    </row>
    <row r="43591">
      <c r="A43591" s="101"/>
      <c r="B43591" s="90"/>
      <c r="C43591" s="90"/>
    </row>
    <row r="43592">
      <c r="A43592" s="101"/>
      <c r="B43592" s="90"/>
      <c r="C43592" s="90"/>
    </row>
    <row r="43593">
      <c r="A43593" s="101"/>
      <c r="B43593" s="90"/>
      <c r="C43593" s="90"/>
    </row>
    <row r="43594">
      <c r="A43594" s="101"/>
      <c r="B43594" s="90"/>
      <c r="C43594" s="90"/>
    </row>
    <row r="43595">
      <c r="A43595" s="101"/>
      <c r="B43595" s="90"/>
      <c r="C43595" s="90"/>
    </row>
    <row r="43596">
      <c r="A43596" s="101"/>
      <c r="B43596" s="90"/>
      <c r="C43596" s="90"/>
    </row>
    <row r="43597">
      <c r="A43597" s="101"/>
      <c r="B43597" s="90"/>
      <c r="C43597" s="90"/>
    </row>
    <row r="43598">
      <c r="A43598" s="101"/>
      <c r="B43598" s="90"/>
      <c r="C43598" s="90"/>
    </row>
    <row r="43599">
      <c r="A43599" s="101"/>
      <c r="B43599" s="90"/>
      <c r="C43599" s="90"/>
    </row>
    <row r="43600">
      <c r="A43600" s="101"/>
      <c r="B43600" s="90"/>
      <c r="C43600" s="90"/>
    </row>
    <row r="43601">
      <c r="A43601" s="101"/>
      <c r="B43601" s="90"/>
      <c r="C43601" s="90"/>
    </row>
    <row r="43602">
      <c r="A43602" s="101"/>
      <c r="B43602" s="90"/>
      <c r="C43602" s="90"/>
    </row>
    <row r="43603">
      <c r="A43603" s="101"/>
      <c r="B43603" s="90"/>
      <c r="C43603" s="90"/>
    </row>
    <row r="43604">
      <c r="A43604" s="101"/>
      <c r="B43604" s="90"/>
      <c r="C43604" s="90"/>
    </row>
    <row r="43605">
      <c r="A43605" s="101"/>
      <c r="B43605" s="90"/>
      <c r="C43605" s="90"/>
    </row>
    <row r="43606">
      <c r="A43606" s="101"/>
      <c r="B43606" s="90"/>
      <c r="C43606" s="90"/>
    </row>
    <row r="43607">
      <c r="A43607" s="101"/>
      <c r="B43607" s="90"/>
      <c r="C43607" s="90"/>
    </row>
    <row r="43608">
      <c r="A43608" s="101"/>
      <c r="B43608" s="90"/>
      <c r="C43608" s="90"/>
    </row>
    <row r="43609">
      <c r="A43609" s="101"/>
      <c r="B43609" s="90"/>
      <c r="C43609" s="90"/>
    </row>
    <row r="43610">
      <c r="A43610" s="101"/>
      <c r="B43610" s="90"/>
      <c r="C43610" s="90"/>
    </row>
    <row r="43611">
      <c r="A43611" s="101"/>
      <c r="B43611" s="90"/>
      <c r="C43611" s="90"/>
    </row>
    <row r="43612">
      <c r="A43612" s="101"/>
      <c r="B43612" s="90"/>
      <c r="C43612" s="90"/>
    </row>
    <row r="43613">
      <c r="A43613" s="101"/>
      <c r="B43613" s="90"/>
      <c r="C43613" s="90"/>
    </row>
    <row r="43614">
      <c r="A43614" s="101"/>
      <c r="B43614" s="90"/>
      <c r="C43614" s="90"/>
    </row>
    <row r="43615">
      <c r="A43615" s="101"/>
      <c r="B43615" s="90"/>
      <c r="C43615" s="90"/>
    </row>
    <row r="43616">
      <c r="A43616" s="101"/>
      <c r="B43616" s="90"/>
      <c r="C43616" s="90"/>
    </row>
    <row r="43617">
      <c r="A43617" s="101"/>
      <c r="B43617" s="90"/>
      <c r="C43617" s="90"/>
    </row>
    <row r="43618">
      <c r="A43618" s="101"/>
      <c r="B43618" s="90"/>
      <c r="C43618" s="90"/>
    </row>
    <row r="43619">
      <c r="A43619" s="101"/>
      <c r="B43619" s="90"/>
      <c r="C43619" s="90"/>
    </row>
    <row r="43620">
      <c r="A43620" s="101"/>
      <c r="B43620" s="90"/>
      <c r="C43620" s="90"/>
    </row>
    <row r="43621">
      <c r="A43621" s="101"/>
      <c r="B43621" s="90"/>
      <c r="C43621" s="90"/>
    </row>
    <row r="43622">
      <c r="A43622" s="101"/>
      <c r="B43622" s="90"/>
      <c r="C43622" s="90"/>
    </row>
    <row r="43623">
      <c r="A43623" s="101"/>
      <c r="B43623" s="90"/>
      <c r="C43623" s="90"/>
    </row>
    <row r="43624">
      <c r="A43624" s="101"/>
      <c r="B43624" s="90"/>
      <c r="C43624" s="90"/>
    </row>
    <row r="43625">
      <c r="A43625" s="101"/>
      <c r="B43625" s="90"/>
      <c r="C43625" s="90"/>
    </row>
    <row r="43626">
      <c r="A43626" s="101"/>
      <c r="B43626" s="90"/>
      <c r="C43626" s="90"/>
    </row>
    <row r="43627">
      <c r="A43627" s="101"/>
      <c r="B43627" s="90"/>
      <c r="C43627" s="90"/>
    </row>
    <row r="43628">
      <c r="A43628" s="101"/>
      <c r="B43628" s="90"/>
      <c r="C43628" s="90"/>
    </row>
    <row r="43629">
      <c r="A43629" s="101"/>
      <c r="B43629" s="90"/>
      <c r="C43629" s="90"/>
    </row>
    <row r="43630">
      <c r="A43630" s="101"/>
      <c r="B43630" s="90"/>
      <c r="C43630" s="90"/>
    </row>
    <row r="43631">
      <c r="A43631" s="101"/>
      <c r="B43631" s="90"/>
      <c r="C43631" s="90"/>
    </row>
    <row r="43632">
      <c r="A43632" s="101"/>
      <c r="B43632" s="90"/>
      <c r="C43632" s="90"/>
    </row>
    <row r="43633">
      <c r="A43633" s="101"/>
      <c r="B43633" s="90"/>
      <c r="C43633" s="90"/>
    </row>
    <row r="43634">
      <c r="A43634" s="101"/>
      <c r="B43634" s="90"/>
      <c r="C43634" s="90"/>
    </row>
    <row r="43635">
      <c r="A43635" s="101"/>
      <c r="B43635" s="90"/>
      <c r="C43635" s="90"/>
    </row>
    <row r="43636">
      <c r="A43636" s="101"/>
      <c r="B43636" s="90"/>
      <c r="C43636" s="90"/>
    </row>
    <row r="43637">
      <c r="A43637" s="101"/>
      <c r="B43637" s="90"/>
      <c r="C43637" s="90"/>
    </row>
    <row r="43638">
      <c r="A43638" s="101"/>
      <c r="B43638" s="90"/>
      <c r="C43638" s="90"/>
    </row>
    <row r="43639">
      <c r="A43639" s="101"/>
      <c r="B43639" s="90"/>
      <c r="C43639" s="90"/>
    </row>
    <row r="43640">
      <c r="A43640" s="101"/>
      <c r="B43640" s="90"/>
      <c r="C43640" s="90"/>
    </row>
    <row r="43641">
      <c r="A43641" s="101"/>
      <c r="B43641" s="90"/>
      <c r="C43641" s="90"/>
    </row>
    <row r="43642">
      <c r="A43642" s="101"/>
      <c r="B43642" s="90"/>
      <c r="C43642" s="90"/>
    </row>
    <row r="43643">
      <c r="A43643" s="101"/>
      <c r="B43643" s="90"/>
      <c r="C43643" s="90"/>
    </row>
    <row r="43644">
      <c r="A43644" s="101"/>
      <c r="B43644" s="90"/>
      <c r="C43644" s="90"/>
    </row>
    <row r="43645">
      <c r="A43645" s="101"/>
      <c r="B43645" s="90"/>
      <c r="C43645" s="90"/>
    </row>
    <row r="43646">
      <c r="A43646" s="101"/>
      <c r="B43646" s="90"/>
      <c r="C43646" s="90"/>
    </row>
    <row r="43647">
      <c r="A43647" s="101"/>
      <c r="B43647" s="90"/>
      <c r="C43647" s="90"/>
    </row>
    <row r="43648">
      <c r="A43648" s="101"/>
      <c r="B43648" s="90"/>
      <c r="C43648" s="90"/>
    </row>
    <row r="43649">
      <c r="A43649" s="101"/>
      <c r="B43649" s="90"/>
      <c r="C43649" s="90"/>
    </row>
    <row r="43650">
      <c r="A43650" s="101"/>
      <c r="B43650" s="90"/>
      <c r="C43650" s="90"/>
    </row>
    <row r="43651">
      <c r="A43651" s="101"/>
      <c r="B43651" s="90"/>
      <c r="C43651" s="90"/>
    </row>
    <row r="43652">
      <c r="A43652" s="101"/>
      <c r="B43652" s="90"/>
      <c r="C43652" s="90"/>
    </row>
    <row r="43653">
      <c r="A43653" s="101"/>
      <c r="B43653" s="90"/>
      <c r="C43653" s="90"/>
    </row>
    <row r="43654">
      <c r="A43654" s="101"/>
      <c r="B43654" s="90"/>
      <c r="C43654" s="90"/>
    </row>
    <row r="43655">
      <c r="A43655" s="101"/>
      <c r="B43655" s="90"/>
      <c r="C43655" s="90"/>
    </row>
    <row r="43656">
      <c r="A43656" s="101"/>
      <c r="B43656" s="90"/>
      <c r="C43656" s="90"/>
    </row>
    <row r="43657">
      <c r="A43657" s="101"/>
      <c r="B43657" s="90"/>
      <c r="C43657" s="90"/>
    </row>
    <row r="43658">
      <c r="A43658" s="101"/>
      <c r="B43658" s="90"/>
      <c r="C43658" s="90"/>
    </row>
    <row r="43659">
      <c r="A43659" s="101"/>
      <c r="B43659" s="90"/>
      <c r="C43659" s="90"/>
    </row>
    <row r="43660">
      <c r="A43660" s="101"/>
      <c r="B43660" s="90"/>
      <c r="C43660" s="90"/>
    </row>
    <row r="43661">
      <c r="A43661" s="101"/>
      <c r="B43661" s="90"/>
      <c r="C43661" s="90"/>
    </row>
    <row r="43662">
      <c r="A43662" s="101"/>
      <c r="B43662" s="90"/>
      <c r="C43662" s="90"/>
    </row>
    <row r="43663">
      <c r="A43663" s="101"/>
      <c r="B43663" s="90"/>
      <c r="C43663" s="90"/>
    </row>
    <row r="43664">
      <c r="A43664" s="101"/>
      <c r="B43664" s="90"/>
      <c r="C43664" s="90"/>
    </row>
    <row r="43665">
      <c r="A43665" s="101"/>
      <c r="B43665" s="90"/>
      <c r="C43665" s="90"/>
    </row>
    <row r="43666">
      <c r="A43666" s="101"/>
      <c r="B43666" s="90"/>
      <c r="C43666" s="90"/>
    </row>
    <row r="43667">
      <c r="A43667" s="101"/>
      <c r="B43667" s="90"/>
      <c r="C43667" s="90"/>
    </row>
    <row r="43668">
      <c r="A43668" s="101"/>
      <c r="B43668" s="90"/>
      <c r="C43668" s="90"/>
    </row>
    <row r="43669">
      <c r="A43669" s="101"/>
      <c r="B43669" s="90"/>
      <c r="C43669" s="90"/>
    </row>
    <row r="43670">
      <c r="A43670" s="101"/>
      <c r="B43670" s="90"/>
      <c r="C43670" s="90"/>
    </row>
    <row r="43671">
      <c r="A43671" s="101"/>
      <c r="B43671" s="90"/>
      <c r="C43671" s="90"/>
    </row>
    <row r="43672">
      <c r="A43672" s="101"/>
      <c r="B43672" s="90"/>
      <c r="C43672" s="90"/>
    </row>
    <row r="43673">
      <c r="A43673" s="101"/>
      <c r="B43673" s="90"/>
      <c r="C43673" s="90"/>
    </row>
    <row r="43674">
      <c r="A43674" s="101"/>
      <c r="B43674" s="90"/>
      <c r="C43674" s="90"/>
    </row>
    <row r="43675">
      <c r="A43675" s="101"/>
      <c r="B43675" s="90"/>
      <c r="C43675" s="90"/>
    </row>
    <row r="43676">
      <c r="A43676" s="101"/>
      <c r="B43676" s="90"/>
      <c r="C43676" s="90"/>
    </row>
    <row r="43677">
      <c r="A43677" s="101"/>
      <c r="B43677" s="90"/>
      <c r="C43677" s="90"/>
    </row>
    <row r="43678">
      <c r="A43678" s="101"/>
      <c r="B43678" s="90"/>
      <c r="C43678" s="90"/>
    </row>
    <row r="43679">
      <c r="A43679" s="101"/>
      <c r="B43679" s="90"/>
      <c r="C43679" s="90"/>
    </row>
    <row r="43680">
      <c r="A43680" s="101"/>
      <c r="B43680" s="90"/>
      <c r="C43680" s="90"/>
    </row>
    <row r="43681">
      <c r="A43681" s="101"/>
      <c r="B43681" s="90"/>
      <c r="C43681" s="90"/>
    </row>
    <row r="43682">
      <c r="A43682" s="101"/>
      <c r="B43682" s="90"/>
      <c r="C43682" s="90"/>
    </row>
    <row r="43683">
      <c r="A43683" s="101"/>
      <c r="B43683" s="90"/>
      <c r="C43683" s="90"/>
    </row>
    <row r="43684">
      <c r="A43684" s="101"/>
      <c r="B43684" s="90"/>
      <c r="C43684" s="90"/>
    </row>
    <row r="43685">
      <c r="A43685" s="101"/>
      <c r="B43685" s="90"/>
      <c r="C43685" s="90"/>
    </row>
    <row r="43686">
      <c r="A43686" s="101"/>
      <c r="B43686" s="90"/>
      <c r="C43686" s="90"/>
    </row>
    <row r="43687">
      <c r="A43687" s="101"/>
      <c r="B43687" s="90"/>
      <c r="C43687" s="90"/>
    </row>
    <row r="43688">
      <c r="A43688" s="101"/>
      <c r="B43688" s="90"/>
      <c r="C43688" s="90"/>
    </row>
    <row r="43689">
      <c r="A43689" s="101"/>
      <c r="B43689" s="90"/>
      <c r="C43689" s="90"/>
    </row>
    <row r="43690">
      <c r="A43690" s="101"/>
      <c r="B43690" s="90"/>
      <c r="C43690" s="90"/>
    </row>
    <row r="43691">
      <c r="A43691" s="101"/>
      <c r="B43691" s="90"/>
      <c r="C43691" s="90"/>
    </row>
    <row r="43692">
      <c r="A43692" s="101"/>
      <c r="B43692" s="90"/>
      <c r="C43692" s="90"/>
    </row>
    <row r="43693">
      <c r="A43693" s="101"/>
      <c r="B43693" s="90"/>
      <c r="C43693" s="90"/>
    </row>
    <row r="43694">
      <c r="A43694" s="101"/>
      <c r="B43694" s="90"/>
      <c r="C43694" s="90"/>
    </row>
    <row r="43695">
      <c r="A43695" s="101"/>
      <c r="B43695" s="90"/>
      <c r="C43695" s="90"/>
    </row>
    <row r="43696">
      <c r="A43696" s="101"/>
      <c r="B43696" s="90"/>
      <c r="C43696" s="90"/>
    </row>
    <row r="43697">
      <c r="A43697" s="101"/>
      <c r="B43697" s="90"/>
      <c r="C43697" s="90"/>
    </row>
    <row r="43698">
      <c r="A43698" s="101"/>
      <c r="B43698" s="90"/>
      <c r="C43698" s="90"/>
    </row>
    <row r="43699">
      <c r="A43699" s="101"/>
      <c r="B43699" s="90"/>
      <c r="C43699" s="90"/>
    </row>
    <row r="43700">
      <c r="A43700" s="101"/>
      <c r="B43700" s="90"/>
      <c r="C43700" s="90"/>
    </row>
    <row r="43701">
      <c r="A43701" s="101"/>
      <c r="B43701" s="90"/>
      <c r="C43701" s="90"/>
    </row>
    <row r="43702">
      <c r="A43702" s="101"/>
      <c r="B43702" s="90"/>
      <c r="C43702" s="90"/>
    </row>
    <row r="43703">
      <c r="A43703" s="101"/>
      <c r="B43703" s="90"/>
      <c r="C43703" s="90"/>
    </row>
    <row r="43704">
      <c r="A43704" s="101"/>
      <c r="B43704" s="90"/>
      <c r="C43704" s="90"/>
    </row>
    <row r="43705">
      <c r="A43705" s="101"/>
      <c r="B43705" s="90"/>
      <c r="C43705" s="90"/>
    </row>
    <row r="43706">
      <c r="A43706" s="101"/>
      <c r="B43706" s="90"/>
      <c r="C43706" s="90"/>
    </row>
    <row r="43707">
      <c r="A43707" s="101"/>
      <c r="B43707" s="90"/>
      <c r="C43707" s="90"/>
    </row>
    <row r="43708">
      <c r="A43708" s="101"/>
      <c r="B43708" s="90"/>
      <c r="C43708" s="90"/>
    </row>
    <row r="43709">
      <c r="A43709" s="101"/>
      <c r="B43709" s="90"/>
      <c r="C43709" s="90"/>
    </row>
    <row r="43710">
      <c r="A43710" s="101"/>
      <c r="B43710" s="90"/>
      <c r="C43710" s="90"/>
    </row>
    <row r="43711">
      <c r="A43711" s="101"/>
      <c r="B43711" s="90"/>
      <c r="C43711" s="90"/>
    </row>
    <row r="43712">
      <c r="A43712" s="101"/>
      <c r="B43712" s="90"/>
      <c r="C43712" s="90"/>
    </row>
    <row r="43713">
      <c r="A43713" s="101"/>
      <c r="B43713" s="90"/>
      <c r="C43713" s="90"/>
    </row>
    <row r="43714">
      <c r="A43714" s="101"/>
      <c r="B43714" s="90"/>
      <c r="C43714" s="90"/>
    </row>
    <row r="43715">
      <c r="A43715" s="101"/>
      <c r="B43715" s="90"/>
      <c r="C43715" s="90"/>
    </row>
    <row r="43716">
      <c r="A43716" s="101"/>
      <c r="B43716" s="90"/>
      <c r="C43716" s="90"/>
    </row>
    <row r="43717">
      <c r="A43717" s="101"/>
      <c r="B43717" s="90"/>
      <c r="C43717" s="90"/>
    </row>
    <row r="43718">
      <c r="A43718" s="101"/>
      <c r="B43718" s="90"/>
      <c r="C43718" s="90"/>
    </row>
    <row r="43719">
      <c r="A43719" s="101"/>
      <c r="B43719" s="90"/>
      <c r="C43719" s="90"/>
    </row>
    <row r="43720">
      <c r="A43720" s="101"/>
      <c r="B43720" s="90"/>
      <c r="C43720" s="90"/>
    </row>
    <row r="43721">
      <c r="A43721" s="101"/>
      <c r="B43721" s="90"/>
      <c r="C43721" s="90"/>
    </row>
    <row r="43722">
      <c r="A43722" s="101"/>
      <c r="B43722" s="90"/>
      <c r="C43722" s="90"/>
    </row>
    <row r="43723">
      <c r="A43723" s="101"/>
      <c r="B43723" s="90"/>
      <c r="C43723" s="90"/>
    </row>
    <row r="43724">
      <c r="A43724" s="101"/>
      <c r="B43724" s="90"/>
      <c r="C43724" s="90"/>
    </row>
    <row r="43725">
      <c r="A43725" s="101"/>
      <c r="B43725" s="90"/>
      <c r="C43725" s="90"/>
    </row>
    <row r="43726">
      <c r="A43726" s="101"/>
      <c r="B43726" s="90"/>
      <c r="C43726" s="90"/>
    </row>
    <row r="43727">
      <c r="A43727" s="101"/>
      <c r="B43727" s="90"/>
      <c r="C43727" s="90"/>
    </row>
    <row r="43728">
      <c r="A43728" s="101"/>
      <c r="B43728" s="90"/>
      <c r="C43728" s="90"/>
    </row>
    <row r="43729">
      <c r="A43729" s="101"/>
      <c r="B43729" s="90"/>
      <c r="C43729" s="90"/>
    </row>
    <row r="43730">
      <c r="A43730" s="101"/>
      <c r="B43730" s="90"/>
      <c r="C43730" s="90"/>
    </row>
    <row r="43731">
      <c r="A43731" s="101"/>
      <c r="B43731" s="90"/>
      <c r="C43731" s="90"/>
    </row>
    <row r="43732">
      <c r="A43732" s="101"/>
      <c r="B43732" s="90"/>
      <c r="C43732" s="90"/>
    </row>
    <row r="43733">
      <c r="A43733" s="101"/>
      <c r="B43733" s="90"/>
      <c r="C43733" s="90"/>
    </row>
    <row r="43734">
      <c r="A43734" s="101"/>
      <c r="B43734" s="90"/>
      <c r="C43734" s="90"/>
    </row>
    <row r="43735">
      <c r="A43735" s="101"/>
      <c r="B43735" s="90"/>
      <c r="C43735" s="90"/>
    </row>
    <row r="43736">
      <c r="A43736" s="101"/>
      <c r="B43736" s="90"/>
      <c r="C43736" s="90"/>
    </row>
    <row r="43737">
      <c r="A43737" s="101"/>
      <c r="B43737" s="90"/>
      <c r="C43737" s="90"/>
    </row>
    <row r="43738">
      <c r="A43738" s="101"/>
      <c r="B43738" s="90"/>
      <c r="C43738" s="90"/>
    </row>
    <row r="43739">
      <c r="A43739" s="101"/>
      <c r="B43739" s="90"/>
      <c r="C43739" s="90"/>
    </row>
    <row r="43740">
      <c r="A43740" s="101"/>
      <c r="B43740" s="90"/>
      <c r="C43740" s="90"/>
    </row>
    <row r="43741">
      <c r="A43741" s="101"/>
      <c r="B43741" s="90"/>
      <c r="C43741" s="90"/>
    </row>
    <row r="43742">
      <c r="A43742" s="101"/>
      <c r="B43742" s="90"/>
      <c r="C43742" s="90"/>
    </row>
    <row r="43743">
      <c r="A43743" s="101"/>
      <c r="B43743" s="90"/>
      <c r="C43743" s="90"/>
    </row>
    <row r="43744">
      <c r="A43744" s="101"/>
      <c r="B43744" s="90"/>
      <c r="C43744" s="90"/>
    </row>
    <row r="43745">
      <c r="A43745" s="101"/>
      <c r="B43745" s="90"/>
      <c r="C43745" s="90"/>
    </row>
    <row r="43746">
      <c r="A43746" s="101"/>
      <c r="B43746" s="90"/>
      <c r="C43746" s="90"/>
    </row>
    <row r="43747">
      <c r="A43747" s="101"/>
      <c r="B43747" s="90"/>
      <c r="C43747" s="90"/>
    </row>
    <row r="43748">
      <c r="A43748" s="101"/>
      <c r="B43748" s="90"/>
      <c r="C43748" s="90"/>
    </row>
    <row r="43749">
      <c r="A43749" s="101"/>
      <c r="B43749" s="90"/>
      <c r="C43749" s="90"/>
    </row>
    <row r="43750">
      <c r="A43750" s="101"/>
      <c r="B43750" s="90"/>
      <c r="C43750" s="90"/>
    </row>
    <row r="43751">
      <c r="A43751" s="101"/>
      <c r="B43751" s="90"/>
      <c r="C43751" s="90"/>
    </row>
    <row r="43752">
      <c r="A43752" s="101"/>
      <c r="B43752" s="90"/>
      <c r="C43752" s="90"/>
    </row>
    <row r="43753">
      <c r="A43753" s="101"/>
      <c r="B43753" s="90"/>
      <c r="C43753" s="90"/>
    </row>
    <row r="43754">
      <c r="A43754" s="101"/>
      <c r="B43754" s="90"/>
      <c r="C43754" s="90"/>
    </row>
    <row r="43755">
      <c r="A43755" s="101"/>
      <c r="B43755" s="90"/>
      <c r="C43755" s="90"/>
    </row>
    <row r="43756">
      <c r="A43756" s="101"/>
      <c r="B43756" s="90"/>
      <c r="C43756" s="90"/>
    </row>
    <row r="43757">
      <c r="A43757" s="101"/>
      <c r="B43757" s="90"/>
      <c r="C43757" s="90"/>
    </row>
    <row r="43758">
      <c r="A43758" s="101"/>
      <c r="B43758" s="90"/>
      <c r="C43758" s="90"/>
    </row>
    <row r="43759">
      <c r="A43759" s="101"/>
      <c r="B43759" s="90"/>
      <c r="C43759" s="90"/>
    </row>
    <row r="43760">
      <c r="A43760" s="101"/>
      <c r="B43760" s="90"/>
      <c r="C43760" s="90"/>
    </row>
    <row r="43761">
      <c r="A43761" s="101"/>
      <c r="B43761" s="90"/>
      <c r="C43761" s="90"/>
    </row>
    <row r="43762">
      <c r="A43762" s="101"/>
      <c r="B43762" s="90"/>
      <c r="C43762" s="90"/>
    </row>
    <row r="43763">
      <c r="A43763" s="101"/>
      <c r="B43763" s="90"/>
      <c r="C43763" s="90"/>
    </row>
    <row r="43764">
      <c r="A43764" s="101"/>
      <c r="B43764" s="90"/>
      <c r="C43764" s="90"/>
    </row>
    <row r="43765">
      <c r="A43765" s="101"/>
      <c r="B43765" s="90"/>
      <c r="C43765" s="90"/>
    </row>
    <row r="43766">
      <c r="A43766" s="101"/>
      <c r="B43766" s="90"/>
      <c r="C43766" s="90"/>
    </row>
    <row r="43767">
      <c r="A43767" s="101"/>
      <c r="B43767" s="90"/>
      <c r="C43767" s="90"/>
    </row>
    <row r="43768">
      <c r="A43768" s="101"/>
      <c r="B43768" s="90"/>
      <c r="C43768" s="90"/>
    </row>
    <row r="43769">
      <c r="A43769" s="101"/>
      <c r="B43769" s="90"/>
      <c r="C43769" s="90"/>
    </row>
    <row r="43770">
      <c r="A43770" s="101"/>
      <c r="B43770" s="90"/>
      <c r="C43770" s="90"/>
    </row>
    <row r="43771">
      <c r="A43771" s="101"/>
      <c r="B43771" s="90"/>
      <c r="C43771" s="90"/>
    </row>
    <row r="43772">
      <c r="A43772" s="101"/>
      <c r="B43772" s="90"/>
      <c r="C43772" s="90"/>
    </row>
    <row r="43773">
      <c r="A43773" s="101"/>
      <c r="B43773" s="90"/>
      <c r="C43773" s="90"/>
    </row>
    <row r="43774">
      <c r="A43774" s="101"/>
      <c r="B43774" s="90"/>
      <c r="C43774" s="90"/>
    </row>
    <row r="43775">
      <c r="A43775" s="101"/>
      <c r="B43775" s="90"/>
      <c r="C43775" s="90"/>
    </row>
    <row r="43776">
      <c r="A43776" s="101"/>
      <c r="B43776" s="90"/>
      <c r="C43776" s="90"/>
    </row>
    <row r="43777">
      <c r="A43777" s="101"/>
      <c r="B43777" s="90"/>
      <c r="C43777" s="90"/>
    </row>
    <row r="43778">
      <c r="A43778" s="101"/>
      <c r="B43778" s="90"/>
      <c r="C43778" s="90"/>
    </row>
    <row r="43779">
      <c r="A43779" s="101"/>
      <c r="B43779" s="90"/>
      <c r="C43779" s="90"/>
    </row>
    <row r="43780">
      <c r="A43780" s="101"/>
      <c r="B43780" s="90"/>
      <c r="C43780" s="90"/>
    </row>
    <row r="43781">
      <c r="A43781" s="101"/>
      <c r="B43781" s="90"/>
      <c r="C43781" s="90"/>
    </row>
    <row r="43782">
      <c r="A43782" s="101"/>
      <c r="B43782" s="90"/>
      <c r="C43782" s="90"/>
    </row>
    <row r="43783">
      <c r="A43783" s="101"/>
      <c r="B43783" s="90"/>
      <c r="C43783" s="90"/>
    </row>
    <row r="43784">
      <c r="A43784" s="101"/>
      <c r="B43784" s="90"/>
      <c r="C43784" s="90"/>
    </row>
    <row r="43785">
      <c r="A43785" s="101"/>
      <c r="B43785" s="90"/>
      <c r="C43785" s="90"/>
    </row>
    <row r="43786">
      <c r="A43786" s="101"/>
      <c r="B43786" s="90"/>
      <c r="C43786" s="90"/>
    </row>
    <row r="43787">
      <c r="A43787" s="101"/>
      <c r="B43787" s="90"/>
      <c r="C43787" s="90"/>
    </row>
    <row r="43788">
      <c r="A43788" s="101"/>
      <c r="B43788" s="90"/>
      <c r="C43788" s="90"/>
    </row>
    <row r="43789">
      <c r="A43789" s="101"/>
      <c r="B43789" s="90"/>
      <c r="C43789" s="90"/>
    </row>
    <row r="43790">
      <c r="A43790" s="101"/>
      <c r="B43790" s="90"/>
      <c r="C43790" s="90"/>
    </row>
    <row r="43791">
      <c r="A43791" s="101"/>
      <c r="B43791" s="90"/>
      <c r="C43791" s="90"/>
    </row>
    <row r="43792">
      <c r="A43792" s="101"/>
      <c r="B43792" s="90"/>
      <c r="C43792" s="90"/>
    </row>
    <row r="43793">
      <c r="A43793" s="101"/>
      <c r="B43793" s="90"/>
      <c r="C43793" s="90"/>
    </row>
    <row r="43794">
      <c r="A43794" s="101"/>
      <c r="B43794" s="90"/>
      <c r="C43794" s="90"/>
    </row>
    <row r="43795">
      <c r="A43795" s="101"/>
      <c r="B43795" s="90"/>
      <c r="C43795" s="90"/>
    </row>
    <row r="43796">
      <c r="A43796" s="101"/>
      <c r="B43796" s="90"/>
      <c r="C43796" s="90"/>
    </row>
    <row r="43797">
      <c r="A43797" s="101"/>
      <c r="B43797" s="90"/>
      <c r="C43797" s="90"/>
    </row>
    <row r="43798">
      <c r="A43798" s="101"/>
      <c r="B43798" s="90"/>
      <c r="C43798" s="90"/>
    </row>
    <row r="43799">
      <c r="A43799" s="101"/>
      <c r="B43799" s="90"/>
      <c r="C43799" s="90"/>
    </row>
    <row r="43800">
      <c r="A43800" s="101"/>
      <c r="B43800" s="90"/>
      <c r="C43800" s="90"/>
    </row>
    <row r="43801">
      <c r="A43801" s="101"/>
      <c r="B43801" s="90"/>
      <c r="C43801" s="90"/>
    </row>
    <row r="43802">
      <c r="A43802" s="101"/>
      <c r="B43802" s="90"/>
      <c r="C43802" s="90"/>
    </row>
    <row r="43803">
      <c r="A43803" s="101"/>
      <c r="B43803" s="90"/>
      <c r="C43803" s="90"/>
    </row>
    <row r="43804">
      <c r="A43804" s="101"/>
      <c r="B43804" s="90"/>
      <c r="C43804" s="90"/>
    </row>
    <row r="43805">
      <c r="A43805" s="101"/>
      <c r="B43805" s="90"/>
      <c r="C43805" s="90"/>
    </row>
    <row r="43806">
      <c r="A43806" s="101"/>
      <c r="B43806" s="90"/>
      <c r="C43806" s="90"/>
    </row>
    <row r="43807">
      <c r="A43807" s="101"/>
      <c r="B43807" s="90"/>
      <c r="C43807" s="90"/>
    </row>
    <row r="43808">
      <c r="A43808" s="101"/>
      <c r="B43808" s="90"/>
      <c r="C43808" s="90"/>
    </row>
    <row r="43809">
      <c r="A43809" s="101"/>
      <c r="B43809" s="90"/>
      <c r="C43809" s="90"/>
    </row>
    <row r="43810">
      <c r="A43810" s="101"/>
      <c r="B43810" s="90"/>
      <c r="C43810" s="90"/>
    </row>
    <row r="43811">
      <c r="A43811" s="101"/>
      <c r="B43811" s="90"/>
      <c r="C43811" s="90"/>
    </row>
    <row r="43812">
      <c r="A43812" s="101"/>
      <c r="B43812" s="90"/>
      <c r="C43812" s="90"/>
    </row>
    <row r="43813">
      <c r="A43813" s="101"/>
      <c r="B43813" s="90"/>
      <c r="C43813" s="90"/>
    </row>
    <row r="43814">
      <c r="A43814" s="101"/>
      <c r="B43814" s="90"/>
      <c r="C43814" s="90"/>
    </row>
    <row r="43815">
      <c r="A43815" s="101"/>
      <c r="B43815" s="90"/>
      <c r="C43815" s="90"/>
    </row>
    <row r="43816">
      <c r="A43816" s="101"/>
      <c r="B43816" s="90"/>
      <c r="C43816" s="90"/>
    </row>
    <row r="43817">
      <c r="A43817" s="101"/>
      <c r="B43817" s="90"/>
      <c r="C43817" s="90"/>
    </row>
    <row r="43818">
      <c r="A43818" s="101"/>
      <c r="B43818" s="90"/>
      <c r="C43818" s="90"/>
    </row>
    <row r="43819">
      <c r="A43819" s="101"/>
      <c r="B43819" s="90"/>
      <c r="C43819" s="90"/>
    </row>
    <row r="43820">
      <c r="A43820" s="101"/>
      <c r="B43820" s="90"/>
      <c r="C43820" s="90"/>
    </row>
    <row r="43821">
      <c r="A43821" s="101"/>
      <c r="B43821" s="90"/>
      <c r="C43821" s="90"/>
    </row>
    <row r="43822">
      <c r="A43822" s="101"/>
      <c r="B43822" s="90"/>
      <c r="C43822" s="90"/>
    </row>
    <row r="43823">
      <c r="A43823" s="101"/>
      <c r="B43823" s="90"/>
      <c r="C43823" s="90"/>
    </row>
    <row r="43824">
      <c r="A43824" s="101"/>
      <c r="B43824" s="90"/>
      <c r="C43824" s="90"/>
    </row>
    <row r="43825">
      <c r="A43825" s="101"/>
      <c r="B43825" s="90"/>
      <c r="C43825" s="90"/>
    </row>
    <row r="43826">
      <c r="A43826" s="101"/>
      <c r="B43826" s="90"/>
      <c r="C43826" s="90"/>
    </row>
    <row r="43827">
      <c r="A43827" s="101"/>
      <c r="B43827" s="90"/>
      <c r="C43827" s="90"/>
    </row>
    <row r="43828">
      <c r="A43828" s="101"/>
      <c r="B43828" s="90"/>
      <c r="C43828" s="90"/>
    </row>
    <row r="43829">
      <c r="A43829" s="101"/>
      <c r="B43829" s="90"/>
      <c r="C43829" s="90"/>
    </row>
    <row r="43830">
      <c r="A43830" s="101"/>
      <c r="B43830" s="90"/>
      <c r="C43830" s="90"/>
    </row>
    <row r="43831">
      <c r="A43831" s="101"/>
      <c r="B43831" s="90"/>
      <c r="C43831" s="90"/>
    </row>
    <row r="43832">
      <c r="A43832" s="101"/>
      <c r="B43832" s="90"/>
      <c r="C43832" s="90"/>
    </row>
    <row r="43833">
      <c r="A43833" s="101"/>
      <c r="B43833" s="90"/>
      <c r="C43833" s="90"/>
    </row>
    <row r="43834">
      <c r="A43834" s="101"/>
      <c r="B43834" s="90"/>
      <c r="C43834" s="90"/>
    </row>
    <row r="43835">
      <c r="A43835" s="101"/>
      <c r="B43835" s="90"/>
      <c r="C43835" s="90"/>
    </row>
    <row r="43836">
      <c r="A43836" s="101"/>
      <c r="B43836" s="90"/>
      <c r="C43836" s="90"/>
    </row>
    <row r="43837">
      <c r="A43837" s="101"/>
      <c r="B43837" s="90"/>
      <c r="C43837" s="90"/>
    </row>
    <row r="43838">
      <c r="A43838" s="101"/>
      <c r="B43838" s="90"/>
      <c r="C43838" s="90"/>
    </row>
    <row r="43839">
      <c r="A43839" s="101"/>
      <c r="B43839" s="90"/>
      <c r="C43839" s="90"/>
    </row>
    <row r="43840">
      <c r="A43840" s="101"/>
      <c r="B43840" s="90"/>
      <c r="C43840" s="90"/>
    </row>
    <row r="43841">
      <c r="A43841" s="101"/>
      <c r="B43841" s="90"/>
      <c r="C43841" s="90"/>
    </row>
    <row r="43842">
      <c r="A43842" s="101"/>
      <c r="B43842" s="90"/>
      <c r="C43842" s="90"/>
    </row>
    <row r="43843">
      <c r="A43843" s="101"/>
      <c r="B43843" s="90"/>
      <c r="C43843" s="90"/>
    </row>
    <row r="43844">
      <c r="A43844" s="101"/>
      <c r="B43844" s="90"/>
      <c r="C43844" s="90"/>
    </row>
    <row r="43845">
      <c r="A43845" s="101"/>
      <c r="B43845" s="90"/>
      <c r="C43845" s="90"/>
    </row>
    <row r="43846">
      <c r="A43846" s="101"/>
      <c r="B43846" s="90"/>
      <c r="C43846" s="90"/>
    </row>
    <row r="43847">
      <c r="A43847" s="101"/>
      <c r="B43847" s="90"/>
      <c r="C43847" s="90"/>
    </row>
    <row r="43848">
      <c r="A43848" s="101"/>
      <c r="B43848" s="90"/>
      <c r="C43848" s="90"/>
    </row>
    <row r="43849">
      <c r="A43849" s="101"/>
      <c r="B43849" s="90"/>
      <c r="C43849" s="90"/>
    </row>
    <row r="43850">
      <c r="A43850" s="101"/>
      <c r="B43850" s="90"/>
      <c r="C43850" s="90"/>
    </row>
    <row r="43851">
      <c r="A43851" s="101"/>
      <c r="B43851" s="90"/>
      <c r="C43851" s="90"/>
    </row>
    <row r="43852">
      <c r="A43852" s="101"/>
      <c r="B43852" s="90"/>
      <c r="C43852" s="90"/>
    </row>
    <row r="43853">
      <c r="A43853" s="101"/>
      <c r="B43853" s="90"/>
      <c r="C43853" s="90"/>
    </row>
    <row r="43854">
      <c r="A43854" s="101"/>
      <c r="B43854" s="90"/>
      <c r="C43854" s="90"/>
    </row>
    <row r="43855">
      <c r="A43855" s="101"/>
      <c r="B43855" s="90"/>
      <c r="C43855" s="90"/>
    </row>
    <row r="43856">
      <c r="A43856" s="101"/>
      <c r="B43856" s="90"/>
      <c r="C43856" s="90"/>
    </row>
    <row r="43857">
      <c r="A43857" s="101"/>
      <c r="B43857" s="90"/>
      <c r="C43857" s="90"/>
    </row>
    <row r="43858">
      <c r="A43858" s="101"/>
      <c r="B43858" s="90"/>
      <c r="C43858" s="90"/>
    </row>
    <row r="43859">
      <c r="A43859" s="101"/>
      <c r="B43859" s="90"/>
      <c r="C43859" s="90"/>
    </row>
    <row r="43860">
      <c r="A43860" s="101"/>
      <c r="B43860" s="90"/>
      <c r="C43860" s="90"/>
    </row>
    <row r="43861">
      <c r="A43861" s="101"/>
      <c r="B43861" s="90"/>
      <c r="C43861" s="90"/>
    </row>
    <row r="43862">
      <c r="A43862" s="101"/>
      <c r="B43862" s="90"/>
      <c r="C43862" s="90"/>
    </row>
    <row r="43863">
      <c r="A43863" s="101"/>
      <c r="B43863" s="90"/>
      <c r="C43863" s="90"/>
    </row>
    <row r="43864">
      <c r="A43864" s="101"/>
      <c r="B43864" s="90"/>
      <c r="C43864" s="90"/>
    </row>
    <row r="43865">
      <c r="A43865" s="101"/>
      <c r="B43865" s="90"/>
      <c r="C43865" s="90"/>
    </row>
    <row r="43866">
      <c r="A43866" s="101"/>
      <c r="B43866" s="90"/>
      <c r="C43866" s="90"/>
    </row>
    <row r="43867">
      <c r="A43867" s="101"/>
      <c r="B43867" s="90"/>
      <c r="C43867" s="90"/>
    </row>
    <row r="43868">
      <c r="A43868" s="101"/>
      <c r="B43868" s="90"/>
      <c r="C43868" s="90"/>
    </row>
    <row r="43869">
      <c r="A43869" s="101"/>
      <c r="B43869" s="90"/>
      <c r="C43869" s="90"/>
    </row>
    <row r="43870">
      <c r="A43870" s="101"/>
      <c r="B43870" s="90"/>
      <c r="C43870" s="90"/>
    </row>
    <row r="43871">
      <c r="A43871" s="101"/>
      <c r="B43871" s="90"/>
      <c r="C43871" s="90"/>
    </row>
    <row r="43872">
      <c r="A43872" s="101"/>
      <c r="B43872" s="90"/>
      <c r="C43872" s="90"/>
    </row>
    <row r="43873">
      <c r="A43873" s="101"/>
      <c r="B43873" s="90"/>
      <c r="C43873" s="90"/>
    </row>
    <row r="43874">
      <c r="A43874" s="101"/>
      <c r="B43874" s="90"/>
      <c r="C43874" s="90"/>
    </row>
    <row r="43875">
      <c r="A43875" s="101"/>
      <c r="B43875" s="90"/>
      <c r="C43875" s="90"/>
    </row>
    <row r="43876">
      <c r="A43876" s="101"/>
      <c r="B43876" s="90"/>
      <c r="C43876" s="90"/>
    </row>
    <row r="43877">
      <c r="A43877" s="101"/>
      <c r="B43877" s="90"/>
      <c r="C43877" s="90"/>
    </row>
    <row r="43878">
      <c r="A43878" s="101"/>
      <c r="B43878" s="90"/>
      <c r="C43878" s="90"/>
    </row>
    <row r="43879">
      <c r="A43879" s="101"/>
      <c r="B43879" s="90"/>
      <c r="C43879" s="90"/>
    </row>
    <row r="43880">
      <c r="A43880" s="101"/>
      <c r="B43880" s="90"/>
      <c r="C43880" s="90"/>
    </row>
    <row r="43881">
      <c r="A43881" s="101"/>
      <c r="B43881" s="90"/>
      <c r="C43881" s="90"/>
    </row>
    <row r="43882">
      <c r="A43882" s="101"/>
      <c r="B43882" s="90"/>
      <c r="C43882" s="90"/>
    </row>
    <row r="43883">
      <c r="A43883" s="101"/>
      <c r="B43883" s="90"/>
      <c r="C43883" s="90"/>
    </row>
    <row r="43884">
      <c r="A43884" s="101"/>
      <c r="B43884" s="90"/>
      <c r="C43884" s="90"/>
    </row>
    <row r="43885">
      <c r="A43885" s="101"/>
      <c r="B43885" s="90"/>
      <c r="C43885" s="90"/>
    </row>
    <row r="43886">
      <c r="A43886" s="101"/>
      <c r="B43886" s="90"/>
      <c r="C43886" s="90"/>
    </row>
    <row r="43887">
      <c r="A43887" s="101"/>
      <c r="B43887" s="90"/>
      <c r="C43887" s="90"/>
    </row>
    <row r="43888">
      <c r="A43888" s="101"/>
      <c r="B43888" s="90"/>
      <c r="C43888" s="90"/>
    </row>
    <row r="43889">
      <c r="A43889" s="101"/>
      <c r="B43889" s="90"/>
      <c r="C43889" s="90"/>
    </row>
    <row r="43890">
      <c r="A43890" s="101"/>
      <c r="B43890" s="90"/>
      <c r="C43890" s="90"/>
    </row>
    <row r="43891">
      <c r="A43891" s="101"/>
      <c r="B43891" s="90"/>
      <c r="C43891" s="90"/>
    </row>
    <row r="43892">
      <c r="A43892" s="101"/>
      <c r="B43892" s="90"/>
      <c r="C43892" s="90"/>
    </row>
    <row r="43893">
      <c r="A43893" s="101"/>
      <c r="B43893" s="90"/>
      <c r="C43893" s="90"/>
    </row>
    <row r="43894">
      <c r="A43894" s="101"/>
      <c r="B43894" s="90"/>
      <c r="C43894" s="90"/>
    </row>
    <row r="43895">
      <c r="A43895" s="101"/>
      <c r="B43895" s="90"/>
      <c r="C43895" s="90"/>
    </row>
    <row r="43896">
      <c r="A43896" s="101"/>
      <c r="B43896" s="90"/>
      <c r="C43896" s="90"/>
    </row>
    <row r="43897">
      <c r="A43897" s="101"/>
      <c r="B43897" s="90"/>
      <c r="C43897" s="90"/>
    </row>
    <row r="43898">
      <c r="A43898" s="101"/>
      <c r="B43898" s="90"/>
      <c r="C43898" s="90"/>
    </row>
    <row r="43899">
      <c r="A43899" s="101"/>
      <c r="B43899" s="90"/>
      <c r="C43899" s="90"/>
    </row>
    <row r="43900">
      <c r="A43900" s="101"/>
      <c r="B43900" s="90"/>
      <c r="C43900" s="90"/>
    </row>
    <row r="43901">
      <c r="A43901" s="101"/>
      <c r="B43901" s="90"/>
      <c r="C43901" s="90"/>
    </row>
    <row r="43902">
      <c r="A43902" s="101"/>
      <c r="B43902" s="90"/>
      <c r="C43902" s="90"/>
    </row>
    <row r="43903">
      <c r="A43903" s="101"/>
      <c r="B43903" s="90"/>
      <c r="C43903" s="90"/>
    </row>
    <row r="43904">
      <c r="A43904" s="101"/>
      <c r="B43904" s="90"/>
      <c r="C43904" s="90"/>
    </row>
    <row r="43905">
      <c r="A43905" s="101"/>
      <c r="B43905" s="90"/>
      <c r="C43905" s="90"/>
    </row>
    <row r="43906">
      <c r="A43906" s="101"/>
      <c r="B43906" s="90"/>
      <c r="C43906" s="90"/>
    </row>
    <row r="43907">
      <c r="A43907" s="101"/>
      <c r="B43907" s="90"/>
      <c r="C43907" s="90"/>
    </row>
    <row r="43908">
      <c r="A43908" s="101"/>
      <c r="B43908" s="90"/>
      <c r="C43908" s="90"/>
    </row>
    <row r="43909">
      <c r="A43909" s="101"/>
      <c r="B43909" s="90"/>
      <c r="C43909" s="90"/>
    </row>
    <row r="43910">
      <c r="A43910" s="101"/>
      <c r="B43910" s="90"/>
      <c r="C43910" s="90"/>
    </row>
    <row r="43911">
      <c r="A43911" s="101"/>
      <c r="B43911" s="90"/>
      <c r="C43911" s="90"/>
    </row>
    <row r="43912">
      <c r="A43912" s="101"/>
      <c r="B43912" s="90"/>
      <c r="C43912" s="90"/>
    </row>
    <row r="43913">
      <c r="A43913" s="101"/>
      <c r="B43913" s="90"/>
      <c r="C43913" s="90"/>
    </row>
    <row r="43914">
      <c r="A43914" s="101"/>
      <c r="B43914" s="90"/>
      <c r="C43914" s="90"/>
    </row>
    <row r="43915">
      <c r="A43915" s="101"/>
      <c r="B43915" s="90"/>
      <c r="C43915" s="90"/>
    </row>
    <row r="43916">
      <c r="A43916" s="101"/>
      <c r="B43916" s="90"/>
      <c r="C43916" s="90"/>
    </row>
    <row r="43917">
      <c r="A43917" s="101"/>
      <c r="B43917" s="90"/>
      <c r="C43917" s="90"/>
    </row>
    <row r="43918">
      <c r="A43918" s="101"/>
      <c r="B43918" s="90"/>
      <c r="C43918" s="90"/>
    </row>
    <row r="43919">
      <c r="A43919" s="101"/>
      <c r="B43919" s="90"/>
      <c r="C43919" s="90"/>
    </row>
    <row r="43920">
      <c r="A43920" s="101"/>
      <c r="B43920" s="90"/>
      <c r="C43920" s="90"/>
    </row>
    <row r="43921">
      <c r="A43921" s="101"/>
      <c r="B43921" s="90"/>
      <c r="C43921" s="90"/>
    </row>
    <row r="43922">
      <c r="A43922" s="101"/>
      <c r="B43922" s="90"/>
      <c r="C43922" s="90"/>
    </row>
    <row r="43923">
      <c r="A43923" s="101"/>
      <c r="B43923" s="90"/>
      <c r="C43923" s="90"/>
    </row>
    <row r="43924">
      <c r="A43924" s="101"/>
      <c r="B43924" s="90"/>
      <c r="C43924" s="90"/>
    </row>
    <row r="43925">
      <c r="A43925" s="101"/>
      <c r="B43925" s="90"/>
      <c r="C43925" s="90"/>
    </row>
    <row r="43926">
      <c r="A43926" s="101"/>
      <c r="B43926" s="90"/>
      <c r="C43926" s="90"/>
    </row>
    <row r="43927">
      <c r="A43927" s="101"/>
      <c r="B43927" s="90"/>
      <c r="C43927" s="90"/>
    </row>
    <row r="43928">
      <c r="A43928" s="101"/>
      <c r="B43928" s="90"/>
      <c r="C43928" s="90"/>
    </row>
    <row r="43929">
      <c r="A43929" s="101"/>
      <c r="B43929" s="90"/>
      <c r="C43929" s="90"/>
    </row>
    <row r="43930">
      <c r="A43930" s="101"/>
      <c r="B43930" s="90"/>
      <c r="C43930" s="90"/>
    </row>
    <row r="43931">
      <c r="A43931" s="101"/>
      <c r="B43931" s="90"/>
      <c r="C43931" s="90"/>
    </row>
    <row r="43932">
      <c r="A43932" s="101"/>
      <c r="B43932" s="90"/>
      <c r="C43932" s="90"/>
    </row>
    <row r="43933">
      <c r="A43933" s="101"/>
      <c r="B43933" s="90"/>
      <c r="C43933" s="90"/>
    </row>
    <row r="43934">
      <c r="A43934" s="101"/>
      <c r="B43934" s="90"/>
      <c r="C43934" s="90"/>
    </row>
    <row r="43935">
      <c r="A43935" s="101"/>
      <c r="B43935" s="90"/>
      <c r="C43935" s="90"/>
    </row>
    <row r="43936">
      <c r="A43936" s="101"/>
      <c r="B43936" s="90"/>
      <c r="C43936" s="90"/>
    </row>
    <row r="43937">
      <c r="A43937" s="101"/>
      <c r="B43937" s="90"/>
      <c r="C43937" s="90"/>
    </row>
    <row r="43938">
      <c r="A43938" s="101"/>
      <c r="B43938" s="90"/>
      <c r="C43938" s="90"/>
    </row>
    <row r="43939">
      <c r="A43939" s="101"/>
      <c r="B43939" s="90"/>
      <c r="C43939" s="90"/>
    </row>
    <row r="43940">
      <c r="A43940" s="101"/>
      <c r="B43940" s="90"/>
      <c r="C43940" s="90"/>
    </row>
    <row r="43941">
      <c r="A43941" s="101"/>
      <c r="B43941" s="90"/>
      <c r="C43941" s="90"/>
    </row>
    <row r="43942">
      <c r="A43942" s="101"/>
      <c r="B43942" s="90"/>
      <c r="C43942" s="90"/>
    </row>
    <row r="43943">
      <c r="A43943" s="101"/>
      <c r="B43943" s="90"/>
      <c r="C43943" s="90"/>
    </row>
    <row r="43944">
      <c r="A43944" s="101"/>
      <c r="B43944" s="90"/>
      <c r="C43944" s="90"/>
    </row>
    <row r="43945">
      <c r="A43945" s="101"/>
      <c r="B43945" s="90"/>
      <c r="C43945" s="90"/>
    </row>
    <row r="43946">
      <c r="A43946" s="101"/>
      <c r="B43946" s="90"/>
      <c r="C43946" s="90"/>
    </row>
    <row r="43947">
      <c r="A43947" s="101"/>
      <c r="B43947" s="90"/>
      <c r="C43947" s="90"/>
    </row>
    <row r="43948">
      <c r="A43948" s="101"/>
      <c r="B43948" s="90"/>
      <c r="C43948" s="90"/>
    </row>
    <row r="43949">
      <c r="A43949" s="101"/>
      <c r="B43949" s="90"/>
      <c r="C43949" s="90"/>
    </row>
    <row r="43950">
      <c r="A43950" s="101"/>
      <c r="B43950" s="90"/>
      <c r="C43950" s="90"/>
    </row>
    <row r="43951">
      <c r="A43951" s="101"/>
      <c r="B43951" s="90"/>
      <c r="C43951" s="90"/>
    </row>
    <row r="43952">
      <c r="A43952" s="101"/>
      <c r="B43952" s="90"/>
      <c r="C43952" s="90"/>
    </row>
    <row r="43953">
      <c r="A43953" s="101"/>
      <c r="B43953" s="90"/>
      <c r="C43953" s="90"/>
    </row>
    <row r="43954">
      <c r="A43954" s="101"/>
      <c r="B43954" s="90"/>
      <c r="C43954" s="90"/>
    </row>
    <row r="43955">
      <c r="A43955" s="101"/>
      <c r="B43955" s="90"/>
      <c r="C43955" s="90"/>
    </row>
    <row r="43956">
      <c r="A43956" s="101"/>
      <c r="B43956" s="90"/>
      <c r="C43956" s="90"/>
    </row>
    <row r="43957">
      <c r="A43957" s="101"/>
      <c r="B43957" s="90"/>
      <c r="C43957" s="90"/>
    </row>
    <row r="43958">
      <c r="A43958" s="101"/>
      <c r="B43958" s="90"/>
      <c r="C43958" s="90"/>
    </row>
    <row r="43959">
      <c r="A43959" s="101"/>
      <c r="B43959" s="90"/>
      <c r="C43959" s="90"/>
    </row>
    <row r="43960">
      <c r="A43960" s="101"/>
      <c r="B43960" s="90"/>
      <c r="C43960" s="90"/>
    </row>
    <row r="43961">
      <c r="A43961" s="101"/>
      <c r="B43961" s="90"/>
      <c r="C43961" s="90"/>
    </row>
    <row r="43962">
      <c r="A43962" s="101"/>
      <c r="B43962" s="90"/>
      <c r="C43962" s="90"/>
    </row>
    <row r="43963">
      <c r="A43963" s="101"/>
      <c r="B43963" s="90"/>
      <c r="C43963" s="90"/>
    </row>
    <row r="43964">
      <c r="A43964" s="101"/>
      <c r="B43964" s="90"/>
      <c r="C43964" s="90"/>
    </row>
    <row r="43965">
      <c r="A43965" s="101"/>
      <c r="B43965" s="90"/>
      <c r="C43965" s="90"/>
    </row>
    <row r="43966">
      <c r="A43966" s="101"/>
      <c r="B43966" s="90"/>
      <c r="C43966" s="90"/>
    </row>
    <row r="43967">
      <c r="A43967" s="101"/>
      <c r="B43967" s="90"/>
      <c r="C43967" s="90"/>
    </row>
    <row r="43968">
      <c r="A43968" s="101"/>
      <c r="B43968" s="90"/>
      <c r="C43968" s="90"/>
    </row>
    <row r="43969">
      <c r="A43969" s="101"/>
      <c r="B43969" s="90"/>
      <c r="C43969" s="90"/>
    </row>
    <row r="43970">
      <c r="A43970" s="101"/>
      <c r="B43970" s="90"/>
      <c r="C43970" s="90"/>
    </row>
    <row r="43971">
      <c r="A43971" s="101"/>
      <c r="B43971" s="90"/>
      <c r="C43971" s="90"/>
    </row>
    <row r="43972">
      <c r="A43972" s="101"/>
      <c r="B43972" s="90"/>
      <c r="C43972" s="90"/>
    </row>
    <row r="43973">
      <c r="A43973" s="101"/>
      <c r="B43973" s="90"/>
      <c r="C43973" s="90"/>
    </row>
    <row r="43974">
      <c r="A43974" s="101"/>
      <c r="B43974" s="90"/>
      <c r="C43974" s="90"/>
    </row>
    <row r="43975">
      <c r="A43975" s="101"/>
      <c r="B43975" s="90"/>
      <c r="C43975" s="90"/>
    </row>
    <row r="43976">
      <c r="A43976" s="101"/>
      <c r="B43976" s="90"/>
      <c r="C43976" s="90"/>
    </row>
    <row r="43977">
      <c r="A43977" s="101"/>
      <c r="B43977" s="90"/>
      <c r="C43977" s="90"/>
    </row>
    <row r="43978">
      <c r="A43978" s="101"/>
      <c r="B43978" s="90"/>
      <c r="C43978" s="90"/>
    </row>
    <row r="43979">
      <c r="A43979" s="101"/>
      <c r="B43979" s="90"/>
      <c r="C43979" s="90"/>
    </row>
    <row r="43980">
      <c r="A43980" s="101"/>
      <c r="B43980" s="90"/>
      <c r="C43980" s="90"/>
    </row>
    <row r="43981">
      <c r="A43981" s="101"/>
      <c r="B43981" s="90"/>
      <c r="C43981" s="90"/>
    </row>
    <row r="43982">
      <c r="A43982" s="101"/>
      <c r="B43982" s="90"/>
      <c r="C43982" s="90"/>
    </row>
    <row r="43983">
      <c r="A43983" s="101"/>
      <c r="B43983" s="90"/>
      <c r="C43983" s="90"/>
    </row>
    <row r="43984">
      <c r="A43984" s="101"/>
      <c r="B43984" s="90"/>
      <c r="C43984" s="90"/>
    </row>
    <row r="43985">
      <c r="A43985" s="101"/>
      <c r="B43985" s="90"/>
      <c r="C43985" s="90"/>
    </row>
    <row r="43986">
      <c r="A43986" s="101"/>
      <c r="B43986" s="90"/>
      <c r="C43986" s="90"/>
    </row>
    <row r="43987">
      <c r="A43987" s="101"/>
      <c r="B43987" s="90"/>
      <c r="C43987" s="90"/>
    </row>
    <row r="43988">
      <c r="A43988" s="101"/>
      <c r="B43988" s="90"/>
      <c r="C43988" s="90"/>
    </row>
    <row r="43989">
      <c r="A43989" s="101"/>
      <c r="B43989" s="90"/>
      <c r="C43989" s="90"/>
    </row>
    <row r="43990">
      <c r="A43990" s="101"/>
      <c r="B43990" s="90"/>
      <c r="C43990" s="90"/>
    </row>
    <row r="43991">
      <c r="A43991" s="101"/>
      <c r="B43991" s="90"/>
      <c r="C43991" s="90"/>
    </row>
    <row r="43992">
      <c r="A43992" s="101"/>
      <c r="B43992" s="90"/>
      <c r="C43992" s="90"/>
    </row>
    <row r="43993">
      <c r="A43993" s="101"/>
      <c r="B43993" s="90"/>
      <c r="C43993" s="90"/>
    </row>
    <row r="43994">
      <c r="A43994" s="101"/>
      <c r="B43994" s="90"/>
      <c r="C43994" s="90"/>
    </row>
    <row r="43995">
      <c r="A43995" s="101"/>
      <c r="B43995" s="90"/>
      <c r="C43995" s="90"/>
    </row>
    <row r="43996">
      <c r="A43996" s="101"/>
      <c r="B43996" s="90"/>
      <c r="C43996" s="90"/>
    </row>
    <row r="43997">
      <c r="A43997" s="101"/>
      <c r="B43997" s="90"/>
      <c r="C43997" s="90"/>
    </row>
    <row r="43998">
      <c r="A43998" s="101"/>
      <c r="B43998" s="90"/>
      <c r="C43998" s="90"/>
    </row>
    <row r="43999">
      <c r="A43999" s="101"/>
      <c r="B43999" s="90"/>
      <c r="C43999" s="90"/>
    </row>
    <row r="44000">
      <c r="A44000" s="101"/>
      <c r="B44000" s="90"/>
      <c r="C44000" s="90"/>
    </row>
    <row r="44001">
      <c r="A44001" s="101"/>
      <c r="B44001" s="90"/>
      <c r="C44001" s="90"/>
    </row>
    <row r="44002">
      <c r="A44002" s="101"/>
      <c r="B44002" s="90"/>
      <c r="C44002" s="90"/>
    </row>
    <row r="44003">
      <c r="A44003" s="101"/>
      <c r="B44003" s="90"/>
      <c r="C44003" s="90"/>
    </row>
    <row r="44004">
      <c r="A44004" s="101"/>
      <c r="B44004" s="90"/>
      <c r="C44004" s="90"/>
    </row>
    <row r="44005">
      <c r="A44005" s="101"/>
      <c r="B44005" s="90"/>
      <c r="C44005" s="90"/>
    </row>
    <row r="44006">
      <c r="A44006" s="101"/>
      <c r="B44006" s="90"/>
      <c r="C44006" s="90"/>
    </row>
    <row r="44007">
      <c r="A44007" s="101"/>
      <c r="B44007" s="90"/>
      <c r="C44007" s="90"/>
    </row>
    <row r="44008">
      <c r="A44008" s="101"/>
      <c r="B44008" s="90"/>
      <c r="C44008" s="90"/>
    </row>
    <row r="44009">
      <c r="A44009" s="101"/>
      <c r="B44009" s="90"/>
      <c r="C44009" s="90"/>
    </row>
    <row r="44010">
      <c r="A44010" s="101"/>
      <c r="B44010" s="90"/>
      <c r="C44010" s="90"/>
    </row>
    <row r="44011">
      <c r="A44011" s="101"/>
      <c r="B44011" s="90"/>
      <c r="C44011" s="90"/>
    </row>
    <row r="44012">
      <c r="A44012" s="101"/>
      <c r="B44012" s="90"/>
      <c r="C44012" s="90"/>
    </row>
    <row r="44013">
      <c r="A44013" s="101"/>
      <c r="B44013" s="90"/>
      <c r="C44013" s="90"/>
    </row>
    <row r="44014">
      <c r="A44014" s="101"/>
      <c r="B44014" s="90"/>
      <c r="C44014" s="90"/>
    </row>
    <row r="44015">
      <c r="A44015" s="101"/>
      <c r="B44015" s="90"/>
      <c r="C44015" s="90"/>
    </row>
    <row r="44016">
      <c r="A44016" s="101"/>
      <c r="B44016" s="90"/>
      <c r="C44016" s="90"/>
    </row>
    <row r="44017">
      <c r="A44017" s="101"/>
      <c r="B44017" s="90"/>
      <c r="C44017" s="90"/>
    </row>
    <row r="44018">
      <c r="A44018" s="101"/>
      <c r="B44018" s="90"/>
      <c r="C44018" s="90"/>
    </row>
    <row r="44019">
      <c r="A44019" s="101"/>
      <c r="B44019" s="90"/>
      <c r="C44019" s="90"/>
    </row>
    <row r="44020">
      <c r="A44020" s="101"/>
      <c r="B44020" s="90"/>
      <c r="C44020" s="90"/>
    </row>
    <row r="44021">
      <c r="A44021" s="101"/>
      <c r="B44021" s="90"/>
      <c r="C44021" s="90"/>
    </row>
    <row r="44022">
      <c r="A44022" s="101"/>
      <c r="B44022" s="90"/>
      <c r="C44022" s="90"/>
    </row>
    <row r="44023">
      <c r="A44023" s="101"/>
      <c r="B44023" s="90"/>
      <c r="C44023" s="90"/>
    </row>
    <row r="44024">
      <c r="A44024" s="101"/>
      <c r="B44024" s="90"/>
      <c r="C44024" s="90"/>
    </row>
    <row r="44025">
      <c r="A44025" s="101"/>
      <c r="B44025" s="90"/>
      <c r="C44025" s="90"/>
    </row>
    <row r="44026">
      <c r="A44026" s="101"/>
      <c r="B44026" s="90"/>
      <c r="C44026" s="90"/>
    </row>
    <row r="44027">
      <c r="A44027" s="101"/>
      <c r="B44027" s="90"/>
      <c r="C44027" s="90"/>
    </row>
    <row r="44028">
      <c r="A44028" s="101"/>
      <c r="B44028" s="90"/>
      <c r="C44028" s="90"/>
    </row>
    <row r="44029">
      <c r="A44029" s="101"/>
      <c r="B44029" s="90"/>
      <c r="C44029" s="90"/>
    </row>
    <row r="44030">
      <c r="A44030" s="101"/>
      <c r="B44030" s="90"/>
      <c r="C44030" s="90"/>
    </row>
    <row r="44031">
      <c r="A44031" s="101"/>
      <c r="B44031" s="90"/>
      <c r="C44031" s="90"/>
    </row>
    <row r="44032">
      <c r="A44032" s="101"/>
      <c r="B44032" s="90"/>
      <c r="C44032" s="90"/>
    </row>
    <row r="44033">
      <c r="A44033" s="101"/>
      <c r="B44033" s="90"/>
      <c r="C44033" s="90"/>
    </row>
    <row r="44034">
      <c r="A44034" s="101"/>
      <c r="B44034" s="90"/>
      <c r="C44034" s="90"/>
    </row>
    <row r="44035">
      <c r="A44035" s="101"/>
      <c r="B44035" s="90"/>
      <c r="C44035" s="90"/>
    </row>
    <row r="44036">
      <c r="A44036" s="101"/>
      <c r="B44036" s="90"/>
      <c r="C44036" s="90"/>
    </row>
    <row r="44037">
      <c r="A44037" s="101"/>
      <c r="B44037" s="90"/>
      <c r="C44037" s="90"/>
    </row>
    <row r="44038">
      <c r="A44038" s="101"/>
      <c r="B44038" s="90"/>
      <c r="C44038" s="90"/>
    </row>
    <row r="44039">
      <c r="A44039" s="101"/>
      <c r="B44039" s="90"/>
      <c r="C44039" s="90"/>
    </row>
    <row r="44040">
      <c r="A44040" s="101"/>
      <c r="B44040" s="90"/>
      <c r="C44040" s="90"/>
    </row>
    <row r="44041">
      <c r="A44041" s="101"/>
      <c r="B44041" s="90"/>
      <c r="C44041" s="90"/>
    </row>
    <row r="44042">
      <c r="A44042" s="101"/>
      <c r="B44042" s="90"/>
      <c r="C44042" s="90"/>
    </row>
    <row r="44043">
      <c r="A44043" s="101"/>
      <c r="B44043" s="90"/>
      <c r="C44043" s="90"/>
    </row>
    <row r="44044">
      <c r="A44044" s="101"/>
      <c r="B44044" s="90"/>
      <c r="C44044" s="90"/>
    </row>
    <row r="44045">
      <c r="A44045" s="101"/>
      <c r="B44045" s="90"/>
      <c r="C44045" s="90"/>
    </row>
    <row r="44046">
      <c r="A44046" s="101"/>
      <c r="B44046" s="90"/>
      <c r="C44046" s="90"/>
    </row>
    <row r="44047">
      <c r="A44047" s="101"/>
      <c r="B44047" s="90"/>
      <c r="C44047" s="90"/>
    </row>
    <row r="44048">
      <c r="A44048" s="101"/>
      <c r="B44048" s="90"/>
      <c r="C44048" s="90"/>
    </row>
    <row r="44049">
      <c r="A44049" s="101"/>
      <c r="B44049" s="90"/>
      <c r="C44049" s="90"/>
    </row>
    <row r="44050">
      <c r="A44050" s="101"/>
      <c r="B44050" s="90"/>
      <c r="C44050" s="90"/>
    </row>
    <row r="44051">
      <c r="A44051" s="101"/>
      <c r="B44051" s="90"/>
      <c r="C44051" s="90"/>
    </row>
    <row r="44052">
      <c r="A44052" s="101"/>
      <c r="B44052" s="90"/>
      <c r="C44052" s="90"/>
    </row>
    <row r="44053">
      <c r="A44053" s="101"/>
      <c r="B44053" s="90"/>
      <c r="C44053" s="90"/>
    </row>
    <row r="44054">
      <c r="A44054" s="101"/>
      <c r="B44054" s="90"/>
      <c r="C44054" s="90"/>
    </row>
    <row r="44055">
      <c r="A44055" s="101"/>
      <c r="B44055" s="90"/>
      <c r="C44055" s="90"/>
    </row>
    <row r="44056">
      <c r="A44056" s="101"/>
      <c r="B44056" s="90"/>
      <c r="C44056" s="90"/>
    </row>
    <row r="44057">
      <c r="A44057" s="101"/>
      <c r="B44057" s="90"/>
      <c r="C44057" s="90"/>
    </row>
    <row r="44058">
      <c r="A44058" s="101"/>
      <c r="B44058" s="90"/>
      <c r="C44058" s="90"/>
    </row>
    <row r="44059">
      <c r="A44059" s="101"/>
      <c r="B44059" s="90"/>
      <c r="C44059" s="90"/>
    </row>
    <row r="44060">
      <c r="A44060" s="101"/>
      <c r="B44060" s="90"/>
      <c r="C44060" s="90"/>
    </row>
    <row r="44061">
      <c r="A44061" s="101"/>
      <c r="B44061" s="90"/>
      <c r="C44061" s="90"/>
    </row>
    <row r="44062">
      <c r="A44062" s="101"/>
      <c r="B44062" s="90"/>
      <c r="C44062" s="90"/>
    </row>
    <row r="44063">
      <c r="A44063" s="101"/>
      <c r="B44063" s="90"/>
      <c r="C44063" s="90"/>
    </row>
    <row r="44064">
      <c r="A44064" s="101"/>
      <c r="B44064" s="90"/>
      <c r="C44064" s="90"/>
    </row>
    <row r="44065">
      <c r="A44065" s="101"/>
      <c r="B44065" s="90"/>
      <c r="C44065" s="90"/>
    </row>
    <row r="44066">
      <c r="A44066" s="101"/>
      <c r="B44066" s="90"/>
      <c r="C44066" s="90"/>
    </row>
    <row r="44067">
      <c r="A44067" s="101"/>
      <c r="B44067" s="90"/>
      <c r="C44067" s="90"/>
    </row>
    <row r="44068">
      <c r="A44068" s="101"/>
      <c r="B44068" s="90"/>
      <c r="C44068" s="90"/>
    </row>
    <row r="44069">
      <c r="A44069" s="101"/>
      <c r="B44069" s="90"/>
      <c r="C44069" s="90"/>
    </row>
    <row r="44070">
      <c r="A44070" s="101"/>
      <c r="B44070" s="90"/>
      <c r="C44070" s="90"/>
    </row>
    <row r="44071">
      <c r="A44071" s="101"/>
      <c r="B44071" s="90"/>
      <c r="C44071" s="90"/>
    </row>
    <row r="44072">
      <c r="A44072" s="101"/>
      <c r="B44072" s="90"/>
      <c r="C44072" s="90"/>
    </row>
    <row r="44073">
      <c r="A44073" s="101"/>
      <c r="B44073" s="90"/>
      <c r="C44073" s="90"/>
    </row>
    <row r="44074">
      <c r="A44074" s="101"/>
      <c r="B44074" s="90"/>
      <c r="C44074" s="90"/>
    </row>
    <row r="44075">
      <c r="A44075" s="101"/>
      <c r="B44075" s="90"/>
      <c r="C44075" s="90"/>
    </row>
    <row r="44076">
      <c r="A44076" s="101"/>
      <c r="B44076" s="90"/>
      <c r="C44076" s="90"/>
    </row>
    <row r="44077">
      <c r="A44077" s="101"/>
      <c r="B44077" s="90"/>
      <c r="C44077" s="90"/>
    </row>
    <row r="44078">
      <c r="A44078" s="101"/>
      <c r="B44078" s="90"/>
      <c r="C44078" s="90"/>
    </row>
    <row r="44079">
      <c r="A44079" s="101"/>
      <c r="B44079" s="90"/>
      <c r="C44079" s="90"/>
    </row>
    <row r="44080">
      <c r="A44080" s="101"/>
      <c r="B44080" s="90"/>
      <c r="C44080" s="90"/>
    </row>
    <row r="44081">
      <c r="A44081" s="101"/>
      <c r="B44081" s="90"/>
      <c r="C44081" s="90"/>
    </row>
    <row r="44082">
      <c r="A44082" s="101"/>
      <c r="B44082" s="90"/>
      <c r="C44082" s="90"/>
    </row>
    <row r="44083">
      <c r="A44083" s="101"/>
      <c r="B44083" s="90"/>
      <c r="C44083" s="90"/>
    </row>
    <row r="44084">
      <c r="A44084" s="101"/>
      <c r="B44084" s="90"/>
      <c r="C44084" s="90"/>
    </row>
    <row r="44085">
      <c r="A44085" s="101"/>
      <c r="B44085" s="90"/>
      <c r="C44085" s="90"/>
    </row>
    <row r="44086">
      <c r="A44086" s="101"/>
      <c r="B44086" s="90"/>
      <c r="C44086" s="90"/>
    </row>
    <row r="44087">
      <c r="A44087" s="101"/>
      <c r="B44087" s="90"/>
      <c r="C44087" s="90"/>
    </row>
    <row r="44088">
      <c r="A44088" s="101"/>
      <c r="B44088" s="90"/>
      <c r="C44088" s="90"/>
    </row>
    <row r="44089">
      <c r="A44089" s="101"/>
      <c r="B44089" s="90"/>
      <c r="C44089" s="90"/>
    </row>
    <row r="44090">
      <c r="A44090" s="101"/>
      <c r="B44090" s="90"/>
      <c r="C44090" s="90"/>
    </row>
    <row r="44091">
      <c r="A44091" s="101"/>
      <c r="B44091" s="90"/>
      <c r="C44091" s="90"/>
    </row>
    <row r="44092">
      <c r="A44092" s="101"/>
      <c r="B44092" s="90"/>
      <c r="C44092" s="90"/>
    </row>
    <row r="44093">
      <c r="A44093" s="101"/>
      <c r="B44093" s="90"/>
      <c r="C44093" s="90"/>
    </row>
    <row r="44094">
      <c r="A44094" s="101"/>
      <c r="B44094" s="90"/>
      <c r="C44094" s="90"/>
    </row>
    <row r="44095">
      <c r="A44095" s="101"/>
      <c r="B44095" s="90"/>
      <c r="C44095" s="90"/>
    </row>
    <row r="44096">
      <c r="A44096" s="101"/>
      <c r="B44096" s="90"/>
      <c r="C44096" s="90"/>
    </row>
    <row r="44097">
      <c r="A44097" s="101"/>
      <c r="B44097" s="90"/>
      <c r="C44097" s="90"/>
    </row>
    <row r="44098">
      <c r="A44098" s="101"/>
      <c r="B44098" s="90"/>
      <c r="C44098" s="90"/>
    </row>
    <row r="44099">
      <c r="A44099" s="101"/>
      <c r="B44099" s="90"/>
      <c r="C44099" s="90"/>
    </row>
    <row r="44100">
      <c r="A44100" s="101"/>
      <c r="B44100" s="90"/>
      <c r="C44100" s="90"/>
    </row>
    <row r="44101">
      <c r="A44101" s="101"/>
      <c r="B44101" s="90"/>
      <c r="C44101" s="90"/>
    </row>
    <row r="44102">
      <c r="A44102" s="101"/>
      <c r="B44102" s="90"/>
      <c r="C44102" s="90"/>
    </row>
    <row r="44103">
      <c r="A44103" s="101"/>
      <c r="B44103" s="90"/>
      <c r="C44103" s="90"/>
    </row>
    <row r="44104">
      <c r="A44104" s="101"/>
      <c r="B44104" s="90"/>
      <c r="C44104" s="90"/>
    </row>
    <row r="44105">
      <c r="A44105" s="101"/>
      <c r="B44105" s="90"/>
      <c r="C44105" s="90"/>
    </row>
    <row r="44106">
      <c r="A44106" s="101"/>
      <c r="B44106" s="90"/>
      <c r="C44106" s="90"/>
    </row>
    <row r="44107">
      <c r="A44107" s="101"/>
      <c r="B44107" s="90"/>
      <c r="C44107" s="90"/>
    </row>
    <row r="44108">
      <c r="A44108" s="101"/>
      <c r="B44108" s="90"/>
      <c r="C44108" s="90"/>
    </row>
    <row r="44109">
      <c r="A44109" s="101"/>
      <c r="B44109" s="90"/>
      <c r="C44109" s="90"/>
    </row>
    <row r="44110">
      <c r="A44110" s="101"/>
      <c r="B44110" s="90"/>
      <c r="C44110" s="90"/>
    </row>
    <row r="44111">
      <c r="A44111" s="101"/>
      <c r="B44111" s="90"/>
      <c r="C44111" s="90"/>
    </row>
    <row r="44112">
      <c r="A44112" s="101"/>
      <c r="B44112" s="90"/>
      <c r="C44112" s="90"/>
    </row>
    <row r="44113">
      <c r="A44113" s="101"/>
      <c r="B44113" s="90"/>
      <c r="C44113" s="90"/>
    </row>
    <row r="44114">
      <c r="A44114" s="101"/>
      <c r="B44114" s="90"/>
      <c r="C44114" s="90"/>
    </row>
    <row r="44115">
      <c r="A44115" s="101"/>
      <c r="B44115" s="90"/>
      <c r="C44115" s="90"/>
    </row>
    <row r="44116">
      <c r="A44116" s="101"/>
      <c r="B44116" s="90"/>
      <c r="C44116" s="90"/>
    </row>
    <row r="44117">
      <c r="A44117" s="101"/>
      <c r="B44117" s="90"/>
      <c r="C44117" s="90"/>
    </row>
    <row r="44118">
      <c r="A44118" s="101"/>
      <c r="B44118" s="90"/>
      <c r="C44118" s="90"/>
    </row>
    <row r="44119">
      <c r="A44119" s="101"/>
      <c r="B44119" s="90"/>
      <c r="C44119" s="90"/>
    </row>
    <row r="44120">
      <c r="A44120" s="101"/>
      <c r="B44120" s="90"/>
      <c r="C44120" s="90"/>
    </row>
    <row r="44121">
      <c r="A44121" s="101"/>
      <c r="B44121" s="90"/>
      <c r="C44121" s="90"/>
    </row>
    <row r="44122">
      <c r="A44122" s="101"/>
      <c r="B44122" s="90"/>
      <c r="C44122" s="90"/>
    </row>
    <row r="44123">
      <c r="A44123" s="101"/>
      <c r="B44123" s="90"/>
      <c r="C44123" s="90"/>
    </row>
    <row r="44124">
      <c r="A44124" s="101"/>
      <c r="B44124" s="90"/>
      <c r="C44124" s="90"/>
    </row>
    <row r="44125">
      <c r="A44125" s="101"/>
      <c r="B44125" s="90"/>
      <c r="C44125" s="90"/>
    </row>
    <row r="44126">
      <c r="A44126" s="101"/>
      <c r="B44126" s="90"/>
      <c r="C44126" s="90"/>
    </row>
    <row r="44127">
      <c r="A44127" s="101"/>
      <c r="B44127" s="90"/>
      <c r="C44127" s="90"/>
    </row>
    <row r="44128">
      <c r="A44128" s="101"/>
      <c r="B44128" s="90"/>
      <c r="C44128" s="90"/>
    </row>
    <row r="44129">
      <c r="A44129" s="101"/>
      <c r="B44129" s="90"/>
      <c r="C44129" s="90"/>
    </row>
    <row r="44130">
      <c r="A44130" s="101"/>
      <c r="B44130" s="90"/>
      <c r="C44130" s="90"/>
    </row>
    <row r="44131">
      <c r="A44131" s="101"/>
      <c r="B44131" s="90"/>
      <c r="C44131" s="90"/>
    </row>
    <row r="44132">
      <c r="A44132" s="101"/>
      <c r="B44132" s="90"/>
      <c r="C44132" s="90"/>
    </row>
    <row r="44133">
      <c r="A44133" s="101"/>
      <c r="B44133" s="90"/>
      <c r="C44133" s="90"/>
    </row>
    <row r="44134">
      <c r="A44134" s="101"/>
      <c r="B44134" s="90"/>
      <c r="C44134" s="90"/>
    </row>
    <row r="44135">
      <c r="A44135" s="101"/>
      <c r="B44135" s="90"/>
      <c r="C44135" s="90"/>
    </row>
    <row r="44136">
      <c r="A44136" s="101"/>
      <c r="B44136" s="90"/>
      <c r="C44136" s="90"/>
    </row>
    <row r="44137">
      <c r="A44137" s="101"/>
      <c r="B44137" s="90"/>
      <c r="C44137" s="90"/>
    </row>
    <row r="44138">
      <c r="A44138" s="101"/>
      <c r="B44138" s="90"/>
      <c r="C44138" s="90"/>
    </row>
    <row r="44139">
      <c r="A44139" s="101"/>
      <c r="B44139" s="90"/>
      <c r="C44139" s="90"/>
    </row>
    <row r="44140">
      <c r="A44140" s="101"/>
      <c r="B44140" s="90"/>
      <c r="C44140" s="90"/>
    </row>
    <row r="44141">
      <c r="A44141" s="101"/>
      <c r="B44141" s="90"/>
      <c r="C44141" s="90"/>
    </row>
    <row r="44142">
      <c r="A44142" s="101"/>
      <c r="B44142" s="90"/>
      <c r="C44142" s="90"/>
    </row>
    <row r="44143">
      <c r="A44143" s="101"/>
      <c r="B44143" s="90"/>
      <c r="C44143" s="90"/>
    </row>
    <row r="44144">
      <c r="A44144" s="101"/>
      <c r="B44144" s="90"/>
      <c r="C44144" s="90"/>
    </row>
    <row r="44145">
      <c r="A44145" s="101"/>
      <c r="B44145" s="90"/>
      <c r="C44145" s="90"/>
    </row>
    <row r="44146">
      <c r="A44146" s="101"/>
      <c r="B44146" s="90"/>
      <c r="C44146" s="90"/>
    </row>
    <row r="44147">
      <c r="A44147" s="101"/>
      <c r="B44147" s="90"/>
      <c r="C44147" s="90"/>
    </row>
    <row r="44148">
      <c r="A44148" s="101"/>
      <c r="B44148" s="90"/>
      <c r="C44148" s="90"/>
    </row>
    <row r="44149">
      <c r="A44149" s="101"/>
      <c r="B44149" s="90"/>
      <c r="C44149" s="90"/>
    </row>
    <row r="44150">
      <c r="A44150" s="101"/>
      <c r="B44150" s="90"/>
      <c r="C44150" s="90"/>
    </row>
    <row r="44151">
      <c r="A44151" s="101"/>
      <c r="B44151" s="90"/>
      <c r="C44151" s="90"/>
    </row>
    <row r="44152">
      <c r="A44152" s="101"/>
      <c r="B44152" s="90"/>
      <c r="C44152" s="90"/>
    </row>
    <row r="44153">
      <c r="A44153" s="101"/>
      <c r="B44153" s="90"/>
      <c r="C44153" s="90"/>
    </row>
    <row r="44154">
      <c r="A44154" s="101"/>
      <c r="B44154" s="90"/>
      <c r="C44154" s="90"/>
    </row>
    <row r="44155">
      <c r="A44155" s="101"/>
      <c r="B44155" s="90"/>
      <c r="C44155" s="90"/>
    </row>
    <row r="44156">
      <c r="A44156" s="101"/>
      <c r="B44156" s="90"/>
      <c r="C44156" s="90"/>
    </row>
    <row r="44157">
      <c r="A44157" s="101"/>
      <c r="B44157" s="90"/>
      <c r="C44157" s="90"/>
    </row>
    <row r="44158">
      <c r="A44158" s="101"/>
      <c r="B44158" s="90"/>
      <c r="C44158" s="90"/>
    </row>
    <row r="44159">
      <c r="A44159" s="101"/>
      <c r="B44159" s="90"/>
      <c r="C44159" s="90"/>
    </row>
    <row r="44160">
      <c r="A44160" s="101"/>
      <c r="B44160" s="90"/>
      <c r="C44160" s="90"/>
    </row>
    <row r="44161">
      <c r="A44161" s="101"/>
      <c r="B44161" s="90"/>
      <c r="C44161" s="90"/>
    </row>
    <row r="44162">
      <c r="A44162" s="101"/>
      <c r="B44162" s="90"/>
      <c r="C44162" s="90"/>
    </row>
    <row r="44163">
      <c r="A44163" s="101"/>
      <c r="B44163" s="90"/>
      <c r="C44163" s="90"/>
    </row>
    <row r="44164">
      <c r="A44164" s="101"/>
      <c r="B44164" s="90"/>
      <c r="C44164" s="90"/>
    </row>
    <row r="44165">
      <c r="A44165" s="101"/>
      <c r="B44165" s="90"/>
      <c r="C44165" s="90"/>
    </row>
    <row r="44166">
      <c r="A44166" s="101"/>
      <c r="B44166" s="90"/>
      <c r="C44166" s="90"/>
    </row>
    <row r="44167">
      <c r="A44167" s="101"/>
      <c r="B44167" s="90"/>
      <c r="C44167" s="90"/>
    </row>
    <row r="44168">
      <c r="A44168" s="101"/>
      <c r="B44168" s="90"/>
      <c r="C44168" s="90"/>
    </row>
    <row r="44169">
      <c r="A44169" s="101"/>
      <c r="B44169" s="90"/>
      <c r="C44169" s="90"/>
    </row>
    <row r="44170">
      <c r="A44170" s="101"/>
      <c r="B44170" s="90"/>
      <c r="C44170" s="90"/>
    </row>
    <row r="44171">
      <c r="A44171" s="101"/>
      <c r="B44171" s="90"/>
      <c r="C44171" s="90"/>
    </row>
    <row r="44172">
      <c r="A44172" s="101"/>
      <c r="B44172" s="90"/>
      <c r="C44172" s="90"/>
    </row>
    <row r="44173">
      <c r="A44173" s="101"/>
      <c r="B44173" s="90"/>
      <c r="C44173" s="90"/>
    </row>
    <row r="44174">
      <c r="A44174" s="101"/>
      <c r="B44174" s="90"/>
      <c r="C44174" s="90"/>
    </row>
    <row r="44175">
      <c r="A44175" s="101"/>
      <c r="B44175" s="90"/>
      <c r="C44175" s="90"/>
    </row>
    <row r="44176">
      <c r="A44176" s="101"/>
      <c r="B44176" s="90"/>
      <c r="C44176" s="90"/>
    </row>
    <row r="44177">
      <c r="A44177" s="101"/>
      <c r="B44177" s="90"/>
      <c r="C44177" s="90"/>
    </row>
    <row r="44178">
      <c r="A44178" s="101"/>
      <c r="B44178" s="90"/>
      <c r="C44178" s="90"/>
    </row>
    <row r="44179">
      <c r="A44179" s="101"/>
      <c r="B44179" s="90"/>
      <c r="C44179" s="90"/>
    </row>
    <row r="44180">
      <c r="A44180" s="101"/>
      <c r="B44180" s="90"/>
      <c r="C44180" s="90"/>
    </row>
    <row r="44181">
      <c r="A44181" s="101"/>
      <c r="B44181" s="90"/>
      <c r="C44181" s="90"/>
    </row>
    <row r="44182">
      <c r="A44182" s="101"/>
      <c r="B44182" s="90"/>
      <c r="C44182" s="90"/>
    </row>
    <row r="44183">
      <c r="A44183" s="101"/>
      <c r="B44183" s="90"/>
      <c r="C44183" s="90"/>
    </row>
    <row r="44184">
      <c r="A44184" s="101"/>
      <c r="B44184" s="90"/>
      <c r="C44184" s="90"/>
    </row>
    <row r="44185">
      <c r="A44185" s="101"/>
      <c r="B44185" s="90"/>
      <c r="C44185" s="90"/>
    </row>
    <row r="44186">
      <c r="A44186" s="101"/>
      <c r="B44186" s="90"/>
      <c r="C44186" s="90"/>
    </row>
    <row r="44187">
      <c r="A44187" s="101"/>
      <c r="B44187" s="90"/>
      <c r="C44187" s="90"/>
    </row>
    <row r="44188">
      <c r="A44188" s="101"/>
      <c r="B44188" s="90"/>
      <c r="C44188" s="90"/>
    </row>
    <row r="44189">
      <c r="A44189" s="101"/>
      <c r="B44189" s="90"/>
      <c r="C44189" s="90"/>
    </row>
    <row r="44190">
      <c r="A44190" s="101"/>
      <c r="B44190" s="90"/>
      <c r="C44190" s="90"/>
    </row>
    <row r="44191">
      <c r="A44191" s="101"/>
      <c r="B44191" s="90"/>
      <c r="C44191" s="90"/>
    </row>
    <row r="44192">
      <c r="A44192" s="101"/>
      <c r="B44192" s="90"/>
      <c r="C44192" s="90"/>
    </row>
    <row r="44193">
      <c r="A44193" s="101"/>
      <c r="B44193" s="90"/>
      <c r="C44193" s="90"/>
    </row>
    <row r="44194">
      <c r="A44194" s="101"/>
      <c r="B44194" s="90"/>
      <c r="C44194" s="90"/>
    </row>
    <row r="44195">
      <c r="A44195" s="101"/>
      <c r="B44195" s="90"/>
      <c r="C44195" s="90"/>
    </row>
    <row r="44196">
      <c r="A44196" s="101"/>
      <c r="B44196" s="90"/>
      <c r="C44196" s="90"/>
    </row>
    <row r="44197">
      <c r="A44197" s="101"/>
      <c r="B44197" s="90"/>
      <c r="C44197" s="90"/>
    </row>
    <row r="44198">
      <c r="A44198" s="101"/>
      <c r="B44198" s="90"/>
      <c r="C44198" s="90"/>
    </row>
    <row r="44199">
      <c r="A44199" s="101"/>
      <c r="B44199" s="90"/>
      <c r="C44199" s="90"/>
    </row>
    <row r="44200">
      <c r="A44200" s="101"/>
      <c r="B44200" s="90"/>
      <c r="C44200" s="90"/>
    </row>
    <row r="44201">
      <c r="A44201" s="101"/>
      <c r="B44201" s="90"/>
      <c r="C44201" s="90"/>
    </row>
    <row r="44202">
      <c r="A44202" s="101"/>
      <c r="B44202" s="90"/>
      <c r="C44202" s="90"/>
    </row>
    <row r="44203">
      <c r="A44203" s="101"/>
      <c r="B44203" s="90"/>
      <c r="C44203" s="90"/>
    </row>
    <row r="44204">
      <c r="A44204" s="101"/>
      <c r="B44204" s="90"/>
      <c r="C44204" s="90"/>
    </row>
    <row r="44205">
      <c r="A44205" s="101"/>
      <c r="B44205" s="90"/>
      <c r="C44205" s="90"/>
    </row>
    <row r="44206">
      <c r="A44206" s="101"/>
      <c r="B44206" s="90"/>
      <c r="C44206" s="90"/>
    </row>
    <row r="44207">
      <c r="A44207" s="101"/>
      <c r="B44207" s="90"/>
      <c r="C44207" s="90"/>
    </row>
    <row r="44208">
      <c r="A44208" s="101"/>
      <c r="B44208" s="90"/>
      <c r="C44208" s="90"/>
    </row>
    <row r="44209">
      <c r="A44209" s="101"/>
      <c r="B44209" s="90"/>
      <c r="C44209" s="90"/>
    </row>
    <row r="44210">
      <c r="A44210" s="101"/>
      <c r="B44210" s="90"/>
      <c r="C44210" s="90"/>
    </row>
    <row r="44211">
      <c r="A44211" s="101"/>
      <c r="B44211" s="90"/>
      <c r="C44211" s="90"/>
    </row>
    <row r="44212">
      <c r="A44212" s="101"/>
      <c r="B44212" s="90"/>
      <c r="C44212" s="90"/>
    </row>
    <row r="44213">
      <c r="A44213" s="101"/>
      <c r="B44213" s="90"/>
      <c r="C44213" s="90"/>
    </row>
    <row r="44214">
      <c r="A44214" s="101"/>
      <c r="B44214" s="90"/>
      <c r="C44214" s="90"/>
    </row>
    <row r="44215">
      <c r="A44215" s="101"/>
      <c r="B44215" s="90"/>
      <c r="C44215" s="90"/>
    </row>
    <row r="44216">
      <c r="A44216" s="101"/>
      <c r="B44216" s="90"/>
      <c r="C44216" s="90"/>
    </row>
    <row r="44217">
      <c r="A44217" s="101"/>
      <c r="B44217" s="90"/>
      <c r="C44217" s="90"/>
    </row>
    <row r="44218">
      <c r="A44218" s="101"/>
      <c r="B44218" s="90"/>
      <c r="C44218" s="90"/>
    </row>
    <row r="44219">
      <c r="A44219" s="101"/>
      <c r="B44219" s="90"/>
      <c r="C44219" s="90"/>
    </row>
    <row r="44220">
      <c r="A44220" s="101"/>
      <c r="B44220" s="90"/>
      <c r="C44220" s="90"/>
    </row>
    <row r="44221">
      <c r="A44221" s="101"/>
      <c r="B44221" s="90"/>
      <c r="C44221" s="90"/>
    </row>
    <row r="44222">
      <c r="A44222" s="101"/>
      <c r="B44222" s="90"/>
      <c r="C44222" s="90"/>
    </row>
    <row r="44223">
      <c r="A44223" s="101"/>
      <c r="B44223" s="90"/>
      <c r="C44223" s="90"/>
    </row>
    <row r="44224">
      <c r="A44224" s="101"/>
      <c r="B44224" s="90"/>
      <c r="C44224" s="90"/>
    </row>
    <row r="44225">
      <c r="A44225" s="101"/>
      <c r="B44225" s="90"/>
      <c r="C44225" s="90"/>
    </row>
    <row r="44226">
      <c r="A44226" s="101"/>
      <c r="B44226" s="90"/>
      <c r="C44226" s="90"/>
    </row>
    <row r="44227">
      <c r="A44227" s="101"/>
      <c r="B44227" s="90"/>
      <c r="C44227" s="90"/>
    </row>
    <row r="44228">
      <c r="A44228" s="101"/>
      <c r="B44228" s="90"/>
      <c r="C44228" s="90"/>
    </row>
    <row r="44229">
      <c r="A44229" s="101"/>
      <c r="B44229" s="90"/>
      <c r="C44229" s="90"/>
    </row>
    <row r="44230">
      <c r="A44230" s="101"/>
      <c r="B44230" s="90"/>
      <c r="C44230" s="90"/>
    </row>
    <row r="44231">
      <c r="A44231" s="101"/>
      <c r="B44231" s="90"/>
      <c r="C44231" s="90"/>
    </row>
    <row r="44232">
      <c r="A44232" s="101"/>
      <c r="B44232" s="90"/>
      <c r="C44232" s="90"/>
    </row>
    <row r="44233">
      <c r="A44233" s="101"/>
      <c r="B44233" s="90"/>
      <c r="C44233" s="90"/>
    </row>
    <row r="44234">
      <c r="A44234" s="101"/>
      <c r="B44234" s="90"/>
      <c r="C44234" s="90"/>
    </row>
    <row r="44235">
      <c r="A44235" s="101"/>
      <c r="B44235" s="90"/>
      <c r="C44235" s="90"/>
    </row>
    <row r="44236">
      <c r="A44236" s="101"/>
      <c r="B44236" s="90"/>
      <c r="C44236" s="90"/>
    </row>
    <row r="44237">
      <c r="A44237" s="101"/>
      <c r="B44237" s="90"/>
      <c r="C44237" s="90"/>
    </row>
    <row r="44238">
      <c r="A44238" s="101"/>
      <c r="B44238" s="90"/>
      <c r="C44238" s="90"/>
    </row>
    <row r="44239">
      <c r="A44239" s="101"/>
      <c r="B44239" s="90"/>
      <c r="C44239" s="90"/>
    </row>
    <row r="44240">
      <c r="A44240" s="101"/>
      <c r="B44240" s="90"/>
      <c r="C44240" s="90"/>
    </row>
    <row r="44241">
      <c r="A44241" s="101"/>
      <c r="B44241" s="90"/>
      <c r="C44241" s="90"/>
    </row>
    <row r="44242">
      <c r="A44242" s="101"/>
      <c r="B44242" s="90"/>
      <c r="C44242" s="90"/>
    </row>
    <row r="44243">
      <c r="A44243" s="101"/>
      <c r="B44243" s="90"/>
      <c r="C44243" s="90"/>
    </row>
    <row r="44244">
      <c r="A44244" s="101"/>
      <c r="B44244" s="90"/>
      <c r="C44244" s="90"/>
    </row>
    <row r="44245">
      <c r="A44245" s="101"/>
      <c r="B44245" s="90"/>
      <c r="C44245" s="90"/>
    </row>
    <row r="44246">
      <c r="A44246" s="101"/>
      <c r="B44246" s="90"/>
      <c r="C44246" s="90"/>
    </row>
    <row r="44247">
      <c r="A44247" s="101"/>
      <c r="B44247" s="90"/>
      <c r="C44247" s="90"/>
    </row>
    <row r="44248">
      <c r="A44248" s="101"/>
      <c r="B44248" s="90"/>
      <c r="C44248" s="90"/>
    </row>
    <row r="44249">
      <c r="A44249" s="101"/>
      <c r="B44249" s="90"/>
      <c r="C44249" s="90"/>
    </row>
    <row r="44250">
      <c r="A44250" s="101"/>
      <c r="B44250" s="90"/>
      <c r="C44250" s="90"/>
    </row>
    <row r="44251">
      <c r="A44251" s="101"/>
      <c r="B44251" s="90"/>
      <c r="C44251" s="90"/>
    </row>
    <row r="44252">
      <c r="A44252" s="101"/>
      <c r="B44252" s="90"/>
      <c r="C44252" s="90"/>
    </row>
    <row r="44253">
      <c r="A44253" s="101"/>
      <c r="B44253" s="90"/>
      <c r="C44253" s="90"/>
    </row>
    <row r="44254">
      <c r="A44254" s="101"/>
      <c r="B44254" s="90"/>
      <c r="C44254" s="90"/>
    </row>
    <row r="44255">
      <c r="A44255" s="101"/>
      <c r="B44255" s="90"/>
      <c r="C44255" s="90"/>
    </row>
    <row r="44256">
      <c r="A44256" s="101"/>
      <c r="B44256" s="90"/>
      <c r="C44256" s="90"/>
    </row>
    <row r="44257">
      <c r="A44257" s="101"/>
      <c r="B44257" s="90"/>
      <c r="C44257" s="90"/>
    </row>
    <row r="44258">
      <c r="A44258" s="101"/>
      <c r="B44258" s="90"/>
      <c r="C44258" s="90"/>
    </row>
    <row r="44259">
      <c r="A44259" s="101"/>
      <c r="B44259" s="90"/>
      <c r="C44259" s="90"/>
    </row>
    <row r="44260">
      <c r="A44260" s="101"/>
      <c r="B44260" s="90"/>
      <c r="C44260" s="90"/>
    </row>
    <row r="44261">
      <c r="A44261" s="101"/>
      <c r="B44261" s="90"/>
      <c r="C44261" s="90"/>
    </row>
    <row r="44262">
      <c r="A44262" s="101"/>
      <c r="B44262" s="90"/>
      <c r="C44262" s="90"/>
    </row>
    <row r="44263">
      <c r="A44263" s="101"/>
      <c r="B44263" s="90"/>
      <c r="C44263" s="90"/>
    </row>
    <row r="44264">
      <c r="A44264" s="101"/>
      <c r="B44264" s="90"/>
      <c r="C44264" s="90"/>
    </row>
    <row r="44265">
      <c r="A44265" s="101"/>
      <c r="B44265" s="90"/>
      <c r="C44265" s="90"/>
    </row>
    <row r="44266">
      <c r="A44266" s="101"/>
      <c r="B44266" s="90"/>
      <c r="C44266" s="90"/>
    </row>
    <row r="44267">
      <c r="A44267" s="101"/>
      <c r="B44267" s="90"/>
      <c r="C44267" s="90"/>
    </row>
    <row r="44268">
      <c r="A44268" s="101"/>
      <c r="B44268" s="90"/>
      <c r="C44268" s="90"/>
    </row>
    <row r="44269">
      <c r="A44269" s="101"/>
      <c r="B44269" s="90"/>
      <c r="C44269" s="90"/>
    </row>
    <row r="44270">
      <c r="A44270" s="101"/>
      <c r="B44270" s="90"/>
      <c r="C44270" s="90"/>
    </row>
    <row r="44271">
      <c r="A44271" s="101"/>
      <c r="B44271" s="90"/>
      <c r="C44271" s="90"/>
    </row>
    <row r="44272">
      <c r="A44272" s="101"/>
      <c r="B44272" s="90"/>
      <c r="C44272" s="90"/>
    </row>
    <row r="44273">
      <c r="A44273" s="101"/>
      <c r="B44273" s="90"/>
      <c r="C44273" s="90"/>
    </row>
    <row r="44274">
      <c r="A44274" s="101"/>
      <c r="B44274" s="90"/>
      <c r="C44274" s="90"/>
    </row>
    <row r="44275">
      <c r="A44275" s="101"/>
      <c r="B44275" s="90"/>
      <c r="C44275" s="90"/>
    </row>
    <row r="44276">
      <c r="A44276" s="101"/>
      <c r="B44276" s="90"/>
      <c r="C44276" s="90"/>
    </row>
    <row r="44277">
      <c r="A44277" s="101"/>
      <c r="B44277" s="90"/>
      <c r="C44277" s="90"/>
    </row>
    <row r="44278">
      <c r="A44278" s="101"/>
      <c r="B44278" s="90"/>
      <c r="C44278" s="90"/>
    </row>
    <row r="44279">
      <c r="A44279" s="101"/>
      <c r="B44279" s="90"/>
      <c r="C44279" s="90"/>
    </row>
    <row r="44280">
      <c r="A44280" s="101"/>
      <c r="B44280" s="90"/>
      <c r="C44280" s="90"/>
    </row>
    <row r="44281">
      <c r="A44281" s="101"/>
      <c r="B44281" s="90"/>
      <c r="C44281" s="90"/>
    </row>
    <row r="44282">
      <c r="A44282" s="101"/>
      <c r="B44282" s="90"/>
      <c r="C44282" s="90"/>
    </row>
    <row r="44283">
      <c r="A44283" s="101"/>
      <c r="B44283" s="90"/>
      <c r="C44283" s="90"/>
    </row>
    <row r="44284">
      <c r="A44284" s="101"/>
      <c r="B44284" s="90"/>
      <c r="C44284" s="90"/>
    </row>
    <row r="44285">
      <c r="A44285" s="101"/>
      <c r="B44285" s="90"/>
      <c r="C44285" s="90"/>
    </row>
    <row r="44286">
      <c r="A44286" s="101"/>
      <c r="B44286" s="90"/>
      <c r="C44286" s="90"/>
    </row>
    <row r="44287">
      <c r="A44287" s="101"/>
      <c r="B44287" s="90"/>
      <c r="C44287" s="90"/>
    </row>
    <row r="44288">
      <c r="A44288" s="101"/>
      <c r="B44288" s="90"/>
      <c r="C44288" s="90"/>
    </row>
    <row r="44289">
      <c r="A44289" s="101"/>
      <c r="B44289" s="90"/>
      <c r="C44289" s="90"/>
    </row>
    <row r="44290">
      <c r="A44290" s="101"/>
      <c r="B44290" s="90"/>
      <c r="C44290" s="90"/>
    </row>
    <row r="44291">
      <c r="A44291" s="101"/>
      <c r="B44291" s="90"/>
      <c r="C44291" s="90"/>
    </row>
    <row r="44292">
      <c r="A44292" s="101"/>
      <c r="B44292" s="90"/>
      <c r="C44292" s="90"/>
    </row>
    <row r="44293">
      <c r="A44293" s="101"/>
      <c r="B44293" s="90"/>
      <c r="C44293" s="90"/>
    </row>
    <row r="44294">
      <c r="A44294" s="101"/>
      <c r="B44294" s="90"/>
      <c r="C44294" s="90"/>
    </row>
    <row r="44295">
      <c r="A44295" s="101"/>
      <c r="B44295" s="90"/>
      <c r="C44295" s="90"/>
    </row>
    <row r="44296">
      <c r="A44296" s="101"/>
      <c r="B44296" s="90"/>
      <c r="C44296" s="90"/>
    </row>
    <row r="44297">
      <c r="A44297" s="101"/>
      <c r="B44297" s="90"/>
      <c r="C44297" s="90"/>
    </row>
    <row r="44298">
      <c r="A44298" s="101"/>
      <c r="B44298" s="90"/>
      <c r="C44298" s="90"/>
    </row>
    <row r="44299">
      <c r="A44299" s="101"/>
      <c r="B44299" s="90"/>
      <c r="C44299" s="90"/>
    </row>
    <row r="44300">
      <c r="A44300" s="101"/>
      <c r="B44300" s="90"/>
      <c r="C44300" s="90"/>
    </row>
    <row r="44301">
      <c r="A44301" s="101"/>
      <c r="B44301" s="90"/>
      <c r="C44301" s="90"/>
    </row>
    <row r="44302">
      <c r="A44302" s="101"/>
      <c r="B44302" s="90"/>
      <c r="C44302" s="90"/>
    </row>
    <row r="44303">
      <c r="A44303" s="101"/>
      <c r="B44303" s="90"/>
      <c r="C44303" s="90"/>
    </row>
    <row r="44304">
      <c r="A44304" s="101"/>
      <c r="B44304" s="90"/>
      <c r="C44304" s="90"/>
    </row>
    <row r="44305">
      <c r="A44305" s="101"/>
      <c r="B44305" s="90"/>
      <c r="C44305" s="90"/>
    </row>
    <row r="44306">
      <c r="A44306" s="101"/>
      <c r="B44306" s="90"/>
      <c r="C44306" s="90"/>
    </row>
    <row r="44307">
      <c r="A44307" s="101"/>
      <c r="B44307" s="90"/>
      <c r="C44307" s="90"/>
    </row>
    <row r="44308">
      <c r="A44308" s="101"/>
      <c r="B44308" s="90"/>
      <c r="C44308" s="90"/>
    </row>
    <row r="44309">
      <c r="A44309" s="101"/>
      <c r="B44309" s="90"/>
      <c r="C44309" s="90"/>
    </row>
    <row r="44310">
      <c r="A44310" s="101"/>
      <c r="B44310" s="90"/>
      <c r="C44310" s="90"/>
    </row>
    <row r="44311">
      <c r="A44311" s="101"/>
      <c r="B44311" s="90"/>
      <c r="C44311" s="90"/>
    </row>
    <row r="44312">
      <c r="A44312" s="101"/>
      <c r="B44312" s="90"/>
      <c r="C44312" s="90"/>
    </row>
    <row r="44313">
      <c r="A44313" s="101"/>
      <c r="B44313" s="90"/>
      <c r="C44313" s="90"/>
    </row>
    <row r="44314">
      <c r="A44314" s="101"/>
      <c r="B44314" s="90"/>
      <c r="C44314" s="90"/>
    </row>
    <row r="44315">
      <c r="A44315" s="101"/>
      <c r="B44315" s="90"/>
      <c r="C44315" s="90"/>
    </row>
    <row r="44316">
      <c r="A44316" s="101"/>
      <c r="B44316" s="90"/>
      <c r="C44316" s="90"/>
    </row>
    <row r="44317">
      <c r="A44317" s="101"/>
      <c r="B44317" s="90"/>
      <c r="C44317" s="90"/>
    </row>
    <row r="44318">
      <c r="A44318" s="101"/>
      <c r="B44318" s="90"/>
      <c r="C44318" s="90"/>
    </row>
    <row r="44319">
      <c r="A44319" s="101"/>
      <c r="B44319" s="90"/>
      <c r="C44319" s="90"/>
    </row>
    <row r="44320">
      <c r="A44320" s="101"/>
      <c r="B44320" s="90"/>
      <c r="C44320" s="90"/>
    </row>
    <row r="44321">
      <c r="A44321" s="101"/>
      <c r="B44321" s="90"/>
      <c r="C44321" s="90"/>
    </row>
    <row r="44322">
      <c r="A44322" s="101"/>
      <c r="B44322" s="90"/>
      <c r="C44322" s="90"/>
    </row>
    <row r="44323">
      <c r="A44323" s="101"/>
      <c r="B44323" s="90"/>
      <c r="C44323" s="90"/>
    </row>
    <row r="44324">
      <c r="A44324" s="101"/>
      <c r="B44324" s="90"/>
      <c r="C44324" s="90"/>
    </row>
    <row r="44325">
      <c r="A44325" s="101"/>
      <c r="B44325" s="90"/>
      <c r="C44325" s="90"/>
    </row>
    <row r="44326">
      <c r="A44326" s="101"/>
      <c r="B44326" s="90"/>
      <c r="C44326" s="90"/>
    </row>
    <row r="44327">
      <c r="A44327" s="101"/>
      <c r="B44327" s="90"/>
      <c r="C44327" s="90"/>
    </row>
    <row r="44328">
      <c r="A44328" s="101"/>
      <c r="B44328" s="90"/>
      <c r="C44328" s="90"/>
    </row>
    <row r="44329">
      <c r="A44329" s="101"/>
      <c r="B44329" s="90"/>
      <c r="C44329" s="90"/>
    </row>
    <row r="44330">
      <c r="A44330" s="101"/>
      <c r="B44330" s="90"/>
      <c r="C44330" s="90"/>
    </row>
    <row r="44331">
      <c r="A44331" s="101"/>
      <c r="B44331" s="90"/>
      <c r="C44331" s="90"/>
    </row>
    <row r="44332">
      <c r="A44332" s="101"/>
      <c r="B44332" s="90"/>
      <c r="C44332" s="90"/>
    </row>
    <row r="44333">
      <c r="A44333" s="101"/>
      <c r="B44333" s="90"/>
      <c r="C44333" s="90"/>
    </row>
    <row r="44334">
      <c r="A44334" s="101"/>
      <c r="B44334" s="90"/>
      <c r="C44334" s="90"/>
    </row>
    <row r="44335">
      <c r="A44335" s="101"/>
      <c r="B44335" s="90"/>
      <c r="C44335" s="90"/>
    </row>
    <row r="44336">
      <c r="A44336" s="101"/>
      <c r="B44336" s="90"/>
      <c r="C44336" s="90"/>
    </row>
    <row r="44337">
      <c r="A44337" s="101"/>
      <c r="B44337" s="90"/>
      <c r="C44337" s="90"/>
    </row>
    <row r="44338">
      <c r="A44338" s="101"/>
      <c r="B44338" s="90"/>
      <c r="C44338" s="90"/>
    </row>
    <row r="44339">
      <c r="A44339" s="101"/>
      <c r="B44339" s="90"/>
      <c r="C44339" s="90"/>
    </row>
    <row r="44340">
      <c r="A44340" s="101"/>
      <c r="B44340" s="90"/>
      <c r="C44340" s="90"/>
    </row>
    <row r="44341">
      <c r="A44341" s="101"/>
      <c r="B44341" s="90"/>
      <c r="C44341" s="90"/>
    </row>
    <row r="44342">
      <c r="A44342" s="101"/>
      <c r="B44342" s="90"/>
      <c r="C44342" s="90"/>
    </row>
    <row r="44343">
      <c r="A44343" s="101"/>
      <c r="B44343" s="90"/>
      <c r="C44343" s="90"/>
    </row>
    <row r="44344">
      <c r="A44344" s="101"/>
      <c r="B44344" s="90"/>
      <c r="C44344" s="90"/>
    </row>
    <row r="44345">
      <c r="A44345" s="101"/>
      <c r="B44345" s="90"/>
      <c r="C44345" s="90"/>
    </row>
    <row r="44346">
      <c r="A44346" s="101"/>
      <c r="B44346" s="90"/>
      <c r="C44346" s="90"/>
    </row>
    <row r="44347">
      <c r="A44347" s="101"/>
      <c r="B44347" s="90"/>
      <c r="C44347" s="90"/>
    </row>
    <row r="44348">
      <c r="A44348" s="101"/>
      <c r="B44348" s="90"/>
      <c r="C44348" s="90"/>
    </row>
    <row r="44349">
      <c r="A44349" s="101"/>
      <c r="B44349" s="90"/>
      <c r="C44349" s="90"/>
    </row>
    <row r="44350">
      <c r="A44350" s="101"/>
      <c r="B44350" s="90"/>
      <c r="C44350" s="90"/>
    </row>
    <row r="44351">
      <c r="A44351" s="101"/>
      <c r="B44351" s="90"/>
      <c r="C44351" s="90"/>
    </row>
    <row r="44352">
      <c r="A44352" s="101"/>
      <c r="B44352" s="90"/>
      <c r="C44352" s="90"/>
    </row>
    <row r="44353">
      <c r="A44353" s="101"/>
      <c r="B44353" s="90"/>
      <c r="C44353" s="90"/>
    </row>
    <row r="44354">
      <c r="A44354" s="101"/>
      <c r="B44354" s="90"/>
      <c r="C44354" s="90"/>
    </row>
    <row r="44355">
      <c r="A44355" s="101"/>
      <c r="B44355" s="90"/>
      <c r="C44355" s="90"/>
    </row>
    <row r="44356">
      <c r="A44356" s="101"/>
      <c r="B44356" s="90"/>
      <c r="C44356" s="90"/>
    </row>
    <row r="44357">
      <c r="A44357" s="101"/>
      <c r="B44357" s="90"/>
      <c r="C44357" s="90"/>
    </row>
    <row r="44358">
      <c r="A44358" s="101"/>
      <c r="B44358" s="90"/>
      <c r="C44358" s="90"/>
    </row>
    <row r="44359">
      <c r="A44359" s="101"/>
      <c r="B44359" s="90"/>
      <c r="C44359" s="90"/>
    </row>
    <row r="44360">
      <c r="A44360" s="101"/>
      <c r="B44360" s="90"/>
      <c r="C44360" s="90"/>
    </row>
    <row r="44361">
      <c r="A44361" s="101"/>
      <c r="B44361" s="90"/>
      <c r="C44361" s="90"/>
    </row>
    <row r="44362">
      <c r="A44362" s="101"/>
      <c r="B44362" s="90"/>
      <c r="C44362" s="90"/>
    </row>
    <row r="44363">
      <c r="A44363" s="101"/>
      <c r="B44363" s="90"/>
      <c r="C44363" s="90"/>
    </row>
    <row r="44364">
      <c r="A44364" s="101"/>
      <c r="B44364" s="90"/>
      <c r="C44364" s="90"/>
    </row>
    <row r="44365">
      <c r="A44365" s="101"/>
      <c r="B44365" s="90"/>
      <c r="C44365" s="90"/>
    </row>
    <row r="44366">
      <c r="A44366" s="101"/>
      <c r="B44366" s="90"/>
      <c r="C44366" s="90"/>
    </row>
    <row r="44367">
      <c r="A44367" s="101"/>
      <c r="B44367" s="90"/>
      <c r="C44367" s="90"/>
    </row>
    <row r="44368">
      <c r="A44368" s="101"/>
      <c r="B44368" s="90"/>
      <c r="C44368" s="90"/>
    </row>
    <row r="44369">
      <c r="A44369" s="101"/>
      <c r="B44369" s="90"/>
      <c r="C44369" s="90"/>
    </row>
    <row r="44370">
      <c r="A44370" s="101"/>
      <c r="B44370" s="90"/>
      <c r="C44370" s="90"/>
    </row>
    <row r="44371">
      <c r="A44371" s="101"/>
      <c r="B44371" s="90"/>
      <c r="C44371" s="90"/>
    </row>
    <row r="44372">
      <c r="A44372" s="101"/>
      <c r="B44372" s="90"/>
      <c r="C44372" s="90"/>
    </row>
    <row r="44373">
      <c r="A44373" s="101"/>
      <c r="B44373" s="90"/>
      <c r="C44373" s="90"/>
    </row>
    <row r="44374">
      <c r="A44374" s="101"/>
      <c r="B44374" s="90"/>
      <c r="C44374" s="90"/>
    </row>
    <row r="44375">
      <c r="A44375" s="101"/>
      <c r="B44375" s="90"/>
      <c r="C44375" s="90"/>
    </row>
    <row r="44376">
      <c r="A44376" s="101"/>
      <c r="B44376" s="90"/>
      <c r="C44376" s="90"/>
    </row>
    <row r="44377">
      <c r="A44377" s="101"/>
      <c r="B44377" s="90"/>
      <c r="C44377" s="90"/>
    </row>
    <row r="44378">
      <c r="A44378" s="101"/>
      <c r="B44378" s="90"/>
      <c r="C44378" s="90"/>
    </row>
    <row r="44379">
      <c r="A44379" s="101"/>
      <c r="B44379" s="90"/>
      <c r="C44379" s="90"/>
    </row>
    <row r="44380">
      <c r="A44380" s="101"/>
      <c r="B44380" s="90"/>
      <c r="C44380" s="90"/>
    </row>
    <row r="44381">
      <c r="A44381" s="101"/>
      <c r="B44381" s="90"/>
      <c r="C44381" s="90"/>
    </row>
    <row r="44382">
      <c r="A44382" s="101"/>
      <c r="B44382" s="90"/>
      <c r="C44382" s="90"/>
    </row>
    <row r="44383">
      <c r="A44383" s="101"/>
      <c r="B44383" s="90"/>
      <c r="C44383" s="90"/>
    </row>
    <row r="44384">
      <c r="A44384" s="101"/>
      <c r="B44384" s="90"/>
      <c r="C44384" s="90"/>
    </row>
    <row r="44385">
      <c r="A44385" s="101"/>
      <c r="B44385" s="90"/>
      <c r="C44385" s="90"/>
    </row>
    <row r="44386">
      <c r="A44386" s="101"/>
      <c r="B44386" s="90"/>
      <c r="C44386" s="90"/>
    </row>
    <row r="44387">
      <c r="A44387" s="101"/>
      <c r="B44387" s="90"/>
      <c r="C44387" s="90"/>
    </row>
    <row r="44388">
      <c r="A44388" s="101"/>
      <c r="B44388" s="90"/>
      <c r="C44388" s="90"/>
    </row>
    <row r="44389">
      <c r="A44389" s="101"/>
      <c r="B44389" s="90"/>
      <c r="C44389" s="90"/>
    </row>
    <row r="44390">
      <c r="A44390" s="101"/>
      <c r="B44390" s="90"/>
      <c r="C44390" s="90"/>
    </row>
    <row r="44391">
      <c r="A44391" s="101"/>
      <c r="B44391" s="90"/>
      <c r="C44391" s="90"/>
    </row>
    <row r="44392">
      <c r="A44392" s="101"/>
      <c r="B44392" s="90"/>
      <c r="C44392" s="90"/>
    </row>
    <row r="44393">
      <c r="A44393" s="101"/>
      <c r="B44393" s="90"/>
      <c r="C44393" s="90"/>
    </row>
    <row r="44394">
      <c r="A44394" s="101"/>
      <c r="B44394" s="90"/>
      <c r="C44394" s="90"/>
    </row>
    <row r="44395">
      <c r="A44395" s="101"/>
      <c r="B44395" s="90"/>
      <c r="C44395" s="90"/>
    </row>
    <row r="44396">
      <c r="A44396" s="101"/>
      <c r="B44396" s="90"/>
      <c r="C44396" s="90"/>
    </row>
    <row r="44397">
      <c r="A44397" s="101"/>
      <c r="B44397" s="90"/>
      <c r="C44397" s="90"/>
    </row>
    <row r="44398">
      <c r="A44398" s="101"/>
      <c r="B44398" s="90"/>
      <c r="C44398" s="90"/>
    </row>
    <row r="44399">
      <c r="A44399" s="101"/>
      <c r="B44399" s="90"/>
      <c r="C44399" s="90"/>
    </row>
    <row r="44400">
      <c r="A44400" s="101"/>
      <c r="B44400" s="90"/>
      <c r="C44400" s="90"/>
    </row>
    <row r="44401">
      <c r="A44401" s="101"/>
      <c r="B44401" s="90"/>
      <c r="C44401" s="90"/>
    </row>
    <row r="44402">
      <c r="A44402" s="101"/>
      <c r="B44402" s="90"/>
      <c r="C44402" s="90"/>
    </row>
    <row r="44403">
      <c r="A44403" s="101"/>
      <c r="B44403" s="90"/>
      <c r="C44403" s="90"/>
    </row>
    <row r="44404">
      <c r="A44404" s="101"/>
      <c r="B44404" s="90"/>
      <c r="C44404" s="90"/>
    </row>
    <row r="44405">
      <c r="A44405" s="101"/>
      <c r="B44405" s="90"/>
      <c r="C44405" s="90"/>
    </row>
    <row r="44406">
      <c r="A44406" s="101"/>
      <c r="B44406" s="90"/>
      <c r="C44406" s="90"/>
    </row>
    <row r="44407">
      <c r="A44407" s="101"/>
      <c r="B44407" s="90"/>
      <c r="C44407" s="90"/>
    </row>
    <row r="44408">
      <c r="A44408" s="101"/>
      <c r="B44408" s="90"/>
      <c r="C44408" s="90"/>
    </row>
    <row r="44409">
      <c r="A44409" s="101"/>
      <c r="B44409" s="90"/>
      <c r="C44409" s="90"/>
    </row>
    <row r="44410">
      <c r="A44410" s="101"/>
      <c r="B44410" s="90"/>
      <c r="C44410" s="90"/>
    </row>
    <row r="44411">
      <c r="A44411" s="101"/>
      <c r="B44411" s="90"/>
      <c r="C44411" s="90"/>
    </row>
    <row r="44412">
      <c r="A44412" s="101"/>
      <c r="B44412" s="90"/>
      <c r="C44412" s="90"/>
    </row>
    <row r="44413">
      <c r="A44413" s="101"/>
      <c r="B44413" s="90"/>
      <c r="C44413" s="90"/>
    </row>
    <row r="44414">
      <c r="A44414" s="101"/>
      <c r="B44414" s="90"/>
      <c r="C44414" s="90"/>
    </row>
    <row r="44415">
      <c r="A44415" s="101"/>
      <c r="B44415" s="90"/>
      <c r="C44415" s="90"/>
    </row>
    <row r="44416">
      <c r="A44416" s="101"/>
      <c r="B44416" s="90"/>
      <c r="C44416" s="90"/>
    </row>
    <row r="44417">
      <c r="A44417" s="101"/>
      <c r="B44417" s="90"/>
      <c r="C44417" s="90"/>
    </row>
    <row r="44418">
      <c r="A44418" s="101"/>
      <c r="B44418" s="90"/>
      <c r="C44418" s="90"/>
    </row>
    <row r="44419">
      <c r="A44419" s="101"/>
      <c r="B44419" s="90"/>
      <c r="C44419" s="90"/>
    </row>
    <row r="44420">
      <c r="A44420" s="101"/>
      <c r="B44420" s="90"/>
      <c r="C44420" s="90"/>
    </row>
    <row r="44421">
      <c r="A44421" s="101"/>
      <c r="B44421" s="90"/>
      <c r="C44421" s="90"/>
    </row>
    <row r="44422">
      <c r="A44422" s="101"/>
      <c r="B44422" s="90"/>
      <c r="C44422" s="90"/>
    </row>
    <row r="44423">
      <c r="A44423" s="101"/>
      <c r="B44423" s="90"/>
      <c r="C44423" s="90"/>
    </row>
    <row r="44424">
      <c r="A44424" s="101"/>
      <c r="B44424" s="90"/>
      <c r="C44424" s="90"/>
    </row>
    <row r="44425">
      <c r="A44425" s="101"/>
      <c r="B44425" s="90"/>
      <c r="C44425" s="90"/>
    </row>
    <row r="44426">
      <c r="A44426" s="101"/>
      <c r="B44426" s="90"/>
      <c r="C44426" s="90"/>
    </row>
    <row r="44427">
      <c r="A44427" s="101"/>
      <c r="B44427" s="90"/>
      <c r="C44427" s="90"/>
    </row>
    <row r="44428">
      <c r="A44428" s="101"/>
      <c r="B44428" s="90"/>
      <c r="C44428" s="90"/>
    </row>
    <row r="44429">
      <c r="A44429" s="101"/>
      <c r="B44429" s="90"/>
      <c r="C44429" s="90"/>
    </row>
    <row r="44430">
      <c r="A44430" s="101"/>
      <c r="B44430" s="90"/>
      <c r="C44430" s="90"/>
    </row>
    <row r="44431">
      <c r="A44431" s="101"/>
      <c r="B44431" s="90"/>
      <c r="C44431" s="90"/>
    </row>
    <row r="44432">
      <c r="A44432" s="101"/>
      <c r="B44432" s="90"/>
      <c r="C44432" s="90"/>
    </row>
    <row r="44433">
      <c r="A44433" s="101"/>
      <c r="B44433" s="90"/>
      <c r="C44433" s="90"/>
    </row>
    <row r="44434">
      <c r="A44434" s="101"/>
      <c r="B44434" s="90"/>
      <c r="C44434" s="90"/>
    </row>
    <row r="44435">
      <c r="A44435" s="101"/>
      <c r="B44435" s="90"/>
      <c r="C44435" s="90"/>
    </row>
    <row r="44436">
      <c r="A44436" s="101"/>
      <c r="B44436" s="90"/>
      <c r="C44436" s="90"/>
    </row>
    <row r="44437">
      <c r="A44437" s="101"/>
      <c r="B44437" s="90"/>
      <c r="C44437" s="90"/>
    </row>
    <row r="44438">
      <c r="A44438" s="101"/>
      <c r="B44438" s="90"/>
      <c r="C44438" s="90"/>
    </row>
    <row r="44439">
      <c r="A44439" s="101"/>
      <c r="B44439" s="90"/>
      <c r="C44439" s="90"/>
    </row>
    <row r="44440">
      <c r="A44440" s="101"/>
      <c r="B44440" s="90"/>
      <c r="C44440" s="90"/>
    </row>
    <row r="44441">
      <c r="A44441" s="101"/>
      <c r="B44441" s="90"/>
      <c r="C44441" s="90"/>
    </row>
    <row r="44442">
      <c r="A44442" s="101"/>
      <c r="B44442" s="90"/>
      <c r="C44442" s="90"/>
    </row>
    <row r="44443">
      <c r="A44443" s="101"/>
      <c r="B44443" s="90"/>
      <c r="C44443" s="90"/>
    </row>
    <row r="44444">
      <c r="A44444" s="101"/>
      <c r="B44444" s="90"/>
      <c r="C44444" s="90"/>
    </row>
    <row r="44445">
      <c r="A44445" s="101"/>
      <c r="B44445" s="90"/>
      <c r="C44445" s="90"/>
    </row>
    <row r="44446">
      <c r="A44446" s="101"/>
      <c r="B44446" s="90"/>
      <c r="C44446" s="90"/>
    </row>
    <row r="44447">
      <c r="A44447" s="101"/>
      <c r="B44447" s="90"/>
      <c r="C44447" s="90"/>
    </row>
    <row r="44448">
      <c r="A44448" s="101"/>
      <c r="B44448" s="90"/>
      <c r="C44448" s="90"/>
    </row>
    <row r="44449">
      <c r="A44449" s="101"/>
      <c r="B44449" s="90"/>
      <c r="C44449" s="90"/>
    </row>
    <row r="44450">
      <c r="A44450" s="101"/>
      <c r="B44450" s="90"/>
      <c r="C44450" s="90"/>
    </row>
    <row r="44451">
      <c r="A44451" s="101"/>
      <c r="B44451" s="90"/>
      <c r="C44451" s="90"/>
    </row>
    <row r="44452">
      <c r="A44452" s="101"/>
      <c r="B44452" s="90"/>
      <c r="C44452" s="90"/>
    </row>
    <row r="44453">
      <c r="A44453" s="101"/>
      <c r="B44453" s="90"/>
      <c r="C44453" s="90"/>
    </row>
    <row r="44454">
      <c r="A44454" s="101"/>
      <c r="B44454" s="90"/>
      <c r="C44454" s="90"/>
    </row>
    <row r="44455">
      <c r="A44455" s="101"/>
      <c r="B44455" s="90"/>
      <c r="C44455" s="90"/>
    </row>
    <row r="44456">
      <c r="A44456" s="101"/>
      <c r="B44456" s="90"/>
      <c r="C44456" s="90"/>
    </row>
    <row r="44457">
      <c r="A44457" s="101"/>
      <c r="B44457" s="90"/>
      <c r="C44457" s="90"/>
    </row>
    <row r="44458">
      <c r="A44458" s="101"/>
      <c r="B44458" s="90"/>
      <c r="C44458" s="90"/>
    </row>
    <row r="44459">
      <c r="A44459" s="101"/>
      <c r="B44459" s="90"/>
      <c r="C44459" s="90"/>
    </row>
    <row r="44460">
      <c r="A44460" s="101"/>
      <c r="B44460" s="90"/>
      <c r="C44460" s="90"/>
    </row>
    <row r="44461">
      <c r="A44461" s="101"/>
      <c r="B44461" s="90"/>
      <c r="C44461" s="90"/>
    </row>
    <row r="44462">
      <c r="A44462" s="101"/>
      <c r="B44462" s="90"/>
      <c r="C44462" s="90"/>
    </row>
    <row r="44463">
      <c r="A44463" s="101"/>
      <c r="B44463" s="90"/>
      <c r="C44463" s="90"/>
    </row>
    <row r="44464">
      <c r="A44464" s="101"/>
      <c r="B44464" s="90"/>
      <c r="C44464" s="90"/>
    </row>
    <row r="44465">
      <c r="A44465" s="101"/>
      <c r="B44465" s="90"/>
      <c r="C44465" s="90"/>
    </row>
    <row r="44466">
      <c r="A44466" s="101"/>
      <c r="B44466" s="90"/>
      <c r="C44466" s="90"/>
    </row>
    <row r="44467">
      <c r="A44467" s="101"/>
      <c r="B44467" s="90"/>
      <c r="C44467" s="90"/>
    </row>
    <row r="44468">
      <c r="A44468" s="101"/>
      <c r="B44468" s="90"/>
      <c r="C44468" s="90"/>
    </row>
    <row r="44469">
      <c r="A44469" s="101"/>
      <c r="B44469" s="90"/>
      <c r="C44469" s="90"/>
    </row>
    <row r="44470">
      <c r="A44470" s="101"/>
      <c r="B44470" s="90"/>
      <c r="C44470" s="90"/>
    </row>
    <row r="44471">
      <c r="A44471" s="101"/>
      <c r="B44471" s="90"/>
      <c r="C44471" s="90"/>
    </row>
    <row r="44472">
      <c r="A44472" s="101"/>
      <c r="B44472" s="90"/>
      <c r="C44472" s="90"/>
    </row>
    <row r="44473">
      <c r="A44473" s="101"/>
      <c r="B44473" s="90"/>
      <c r="C44473" s="90"/>
    </row>
    <row r="44474">
      <c r="A44474" s="101"/>
      <c r="B44474" s="90"/>
      <c r="C44474" s="90"/>
    </row>
    <row r="44475">
      <c r="A44475" s="101"/>
      <c r="B44475" s="90"/>
      <c r="C44475" s="90"/>
    </row>
    <row r="44476">
      <c r="A44476" s="101"/>
      <c r="B44476" s="90"/>
      <c r="C44476" s="90"/>
    </row>
    <row r="44477">
      <c r="A44477" s="101"/>
      <c r="B44477" s="90"/>
      <c r="C44477" s="90"/>
    </row>
    <row r="44478">
      <c r="A44478" s="101"/>
      <c r="B44478" s="90"/>
      <c r="C44478" s="90"/>
    </row>
    <row r="44479">
      <c r="A44479" s="101"/>
      <c r="B44479" s="90"/>
      <c r="C44479" s="90"/>
    </row>
    <row r="44480">
      <c r="A44480" s="101"/>
      <c r="B44480" s="90"/>
      <c r="C44480" s="90"/>
    </row>
    <row r="44481">
      <c r="A44481" s="101"/>
      <c r="B44481" s="90"/>
      <c r="C44481" s="90"/>
    </row>
    <row r="44482">
      <c r="A44482" s="101"/>
      <c r="B44482" s="90"/>
      <c r="C44482" s="90"/>
    </row>
    <row r="44483">
      <c r="A44483" s="101"/>
      <c r="B44483" s="90"/>
      <c r="C44483" s="90"/>
    </row>
    <row r="44484">
      <c r="A44484" s="101"/>
      <c r="B44484" s="90"/>
      <c r="C44484" s="90"/>
    </row>
    <row r="44485">
      <c r="A44485" s="101"/>
      <c r="B44485" s="90"/>
      <c r="C44485" s="90"/>
    </row>
    <row r="44486">
      <c r="A44486" s="101"/>
      <c r="B44486" s="90"/>
      <c r="C44486" s="90"/>
    </row>
    <row r="44487">
      <c r="A44487" s="101"/>
      <c r="B44487" s="90"/>
      <c r="C44487" s="90"/>
    </row>
    <row r="44488">
      <c r="A44488" s="101"/>
      <c r="B44488" s="90"/>
      <c r="C44488" s="90"/>
    </row>
    <row r="44489">
      <c r="A44489" s="101"/>
      <c r="B44489" s="90"/>
      <c r="C44489" s="90"/>
    </row>
    <row r="44490">
      <c r="A44490" s="101"/>
      <c r="B44490" s="90"/>
      <c r="C44490" s="90"/>
    </row>
    <row r="44491">
      <c r="A44491" s="101"/>
      <c r="B44491" s="90"/>
      <c r="C44491" s="90"/>
    </row>
    <row r="44492">
      <c r="A44492" s="101"/>
      <c r="B44492" s="90"/>
      <c r="C44492" s="90"/>
    </row>
    <row r="44493">
      <c r="A44493" s="101"/>
      <c r="B44493" s="90"/>
      <c r="C44493" s="90"/>
    </row>
    <row r="44494">
      <c r="A44494" s="101"/>
      <c r="B44494" s="90"/>
      <c r="C44494" s="90"/>
    </row>
    <row r="44495">
      <c r="A44495" s="101"/>
      <c r="B44495" s="90"/>
      <c r="C44495" s="90"/>
    </row>
    <row r="44496">
      <c r="A44496" s="101"/>
      <c r="B44496" s="90"/>
      <c r="C44496" s="90"/>
    </row>
    <row r="44497">
      <c r="A44497" s="101"/>
      <c r="B44497" s="90"/>
      <c r="C44497" s="90"/>
    </row>
    <row r="44498">
      <c r="A44498" s="101"/>
      <c r="B44498" s="90"/>
      <c r="C44498" s="90"/>
    </row>
    <row r="44499">
      <c r="A44499" s="101"/>
      <c r="B44499" s="90"/>
      <c r="C44499" s="90"/>
    </row>
    <row r="44500">
      <c r="A44500" s="101"/>
      <c r="B44500" s="90"/>
      <c r="C44500" s="90"/>
    </row>
    <row r="44501">
      <c r="A44501" s="101"/>
      <c r="B44501" s="90"/>
      <c r="C44501" s="90"/>
    </row>
    <row r="44502">
      <c r="A44502" s="101"/>
      <c r="B44502" s="90"/>
      <c r="C44502" s="90"/>
    </row>
    <row r="44503">
      <c r="A44503" s="101"/>
      <c r="B44503" s="90"/>
      <c r="C44503" s="90"/>
    </row>
    <row r="44504">
      <c r="A44504" s="101"/>
      <c r="B44504" s="90"/>
      <c r="C44504" s="90"/>
    </row>
    <row r="44505">
      <c r="A44505" s="101"/>
      <c r="B44505" s="90"/>
      <c r="C44505" s="90"/>
    </row>
    <row r="44506">
      <c r="A44506" s="101"/>
      <c r="B44506" s="90"/>
      <c r="C44506" s="90"/>
    </row>
    <row r="44507">
      <c r="A44507" s="101"/>
      <c r="B44507" s="90"/>
      <c r="C44507" s="90"/>
    </row>
    <row r="44508">
      <c r="A44508" s="101"/>
      <c r="B44508" s="90"/>
      <c r="C44508" s="90"/>
    </row>
    <row r="44509">
      <c r="A44509" s="101"/>
      <c r="B44509" s="90"/>
      <c r="C44509" s="90"/>
    </row>
    <row r="44510">
      <c r="A44510" s="101"/>
      <c r="B44510" s="90"/>
      <c r="C44510" s="90"/>
    </row>
    <row r="44511">
      <c r="A44511" s="101"/>
      <c r="B44511" s="90"/>
      <c r="C44511" s="90"/>
    </row>
    <row r="44512">
      <c r="A44512" s="101"/>
      <c r="B44512" s="90"/>
      <c r="C44512" s="90"/>
    </row>
    <row r="44513">
      <c r="A44513" s="101"/>
      <c r="B44513" s="90"/>
      <c r="C44513" s="90"/>
    </row>
    <row r="44514">
      <c r="A44514" s="101"/>
      <c r="B44514" s="90"/>
      <c r="C44514" s="90"/>
    </row>
    <row r="44515">
      <c r="A44515" s="101"/>
      <c r="B44515" s="90"/>
      <c r="C44515" s="90"/>
    </row>
    <row r="44516">
      <c r="A44516" s="101"/>
      <c r="B44516" s="90"/>
      <c r="C44516" s="90"/>
    </row>
    <row r="44517">
      <c r="A44517" s="101"/>
      <c r="B44517" s="90"/>
      <c r="C44517" s="90"/>
    </row>
    <row r="44518">
      <c r="A44518" s="101"/>
      <c r="B44518" s="90"/>
      <c r="C44518" s="90"/>
    </row>
    <row r="44519">
      <c r="A44519" s="101"/>
      <c r="B44519" s="90"/>
      <c r="C44519" s="90"/>
    </row>
    <row r="44520">
      <c r="A44520" s="101"/>
      <c r="B44520" s="90"/>
      <c r="C44520" s="90"/>
    </row>
    <row r="44521">
      <c r="A44521" s="101"/>
      <c r="B44521" s="90"/>
      <c r="C44521" s="90"/>
    </row>
    <row r="44522">
      <c r="A44522" s="101"/>
      <c r="B44522" s="90"/>
      <c r="C44522" s="90"/>
    </row>
    <row r="44523">
      <c r="A44523" s="101"/>
      <c r="B44523" s="90"/>
      <c r="C44523" s="90"/>
    </row>
    <row r="44524">
      <c r="A44524" s="101"/>
      <c r="B44524" s="90"/>
      <c r="C44524" s="90"/>
    </row>
    <row r="44525">
      <c r="A44525" s="101"/>
      <c r="B44525" s="90"/>
      <c r="C44525" s="90"/>
    </row>
    <row r="44526">
      <c r="A44526" s="101"/>
      <c r="B44526" s="90"/>
      <c r="C44526" s="90"/>
    </row>
    <row r="44527">
      <c r="A44527" s="101"/>
      <c r="B44527" s="90"/>
      <c r="C44527" s="90"/>
    </row>
    <row r="44528">
      <c r="A44528" s="101"/>
      <c r="B44528" s="90"/>
      <c r="C44528" s="90"/>
    </row>
    <row r="44529">
      <c r="A44529" s="101"/>
      <c r="B44529" s="90"/>
      <c r="C44529" s="90"/>
    </row>
    <row r="44530">
      <c r="A44530" s="101"/>
      <c r="B44530" s="90"/>
      <c r="C44530" s="90"/>
    </row>
    <row r="44531">
      <c r="A44531" s="101"/>
      <c r="B44531" s="90"/>
      <c r="C44531" s="90"/>
    </row>
    <row r="44532">
      <c r="A44532" s="101"/>
      <c r="B44532" s="90"/>
      <c r="C44532" s="90"/>
    </row>
    <row r="44533">
      <c r="A44533" s="101"/>
      <c r="B44533" s="90"/>
      <c r="C44533" s="90"/>
    </row>
    <row r="44534">
      <c r="A44534" s="101"/>
      <c r="B44534" s="90"/>
      <c r="C44534" s="90"/>
    </row>
    <row r="44535">
      <c r="A44535" s="101"/>
      <c r="B44535" s="90"/>
      <c r="C44535" s="90"/>
    </row>
    <row r="44536">
      <c r="A44536" s="101"/>
      <c r="B44536" s="90"/>
      <c r="C44536" s="90"/>
    </row>
    <row r="44537">
      <c r="A44537" s="101"/>
      <c r="B44537" s="90"/>
      <c r="C44537" s="90"/>
    </row>
    <row r="44538">
      <c r="A44538" s="101"/>
      <c r="B44538" s="90"/>
      <c r="C44538" s="90"/>
    </row>
    <row r="44539">
      <c r="A44539" s="101"/>
      <c r="B44539" s="90"/>
      <c r="C44539" s="90"/>
    </row>
    <row r="44540">
      <c r="A44540" s="101"/>
      <c r="B44540" s="90"/>
      <c r="C44540" s="90"/>
    </row>
    <row r="44541">
      <c r="A44541" s="101"/>
      <c r="B44541" s="90"/>
      <c r="C44541" s="90"/>
    </row>
    <row r="44542">
      <c r="A44542" s="101"/>
      <c r="B44542" s="90"/>
      <c r="C44542" s="90"/>
    </row>
    <row r="44543">
      <c r="A44543" s="101"/>
      <c r="B44543" s="90"/>
      <c r="C44543" s="90"/>
    </row>
    <row r="44544">
      <c r="A44544" s="101"/>
      <c r="B44544" s="90"/>
      <c r="C44544" s="90"/>
    </row>
    <row r="44545">
      <c r="A44545" s="101"/>
      <c r="B44545" s="90"/>
      <c r="C44545" s="90"/>
    </row>
    <row r="44546">
      <c r="A44546" s="101"/>
      <c r="B44546" s="90"/>
      <c r="C44546" s="90"/>
    </row>
    <row r="44547">
      <c r="A44547" s="101"/>
      <c r="B44547" s="90"/>
      <c r="C44547" s="90"/>
    </row>
    <row r="44548">
      <c r="A44548" s="101"/>
      <c r="B44548" s="90"/>
      <c r="C44548" s="90"/>
    </row>
    <row r="44549">
      <c r="A44549" s="101"/>
      <c r="B44549" s="90"/>
      <c r="C44549" s="90"/>
    </row>
    <row r="44550">
      <c r="A44550" s="101"/>
      <c r="B44550" s="90"/>
      <c r="C44550" s="90"/>
    </row>
    <row r="44551">
      <c r="A44551" s="101"/>
      <c r="B44551" s="90"/>
      <c r="C44551" s="90"/>
    </row>
    <row r="44552">
      <c r="A44552" s="101"/>
      <c r="B44552" s="90"/>
      <c r="C44552" s="90"/>
    </row>
    <row r="44553">
      <c r="A44553" s="101"/>
      <c r="B44553" s="90"/>
      <c r="C44553" s="90"/>
    </row>
    <row r="44554">
      <c r="A44554" s="101"/>
      <c r="B44554" s="90"/>
      <c r="C44554" s="90"/>
    </row>
    <row r="44555">
      <c r="A44555" s="101"/>
      <c r="B44555" s="90"/>
      <c r="C44555" s="90"/>
    </row>
    <row r="44556">
      <c r="A44556" s="101"/>
      <c r="B44556" s="90"/>
      <c r="C44556" s="90"/>
    </row>
    <row r="44557">
      <c r="A44557" s="101"/>
      <c r="B44557" s="90"/>
      <c r="C44557" s="90"/>
    </row>
    <row r="44558">
      <c r="A44558" s="101"/>
      <c r="B44558" s="90"/>
      <c r="C44558" s="90"/>
    </row>
    <row r="44559">
      <c r="A44559" s="101"/>
      <c r="B44559" s="90"/>
      <c r="C44559" s="90"/>
    </row>
    <row r="44560">
      <c r="A44560" s="101"/>
      <c r="B44560" s="90"/>
      <c r="C44560" s="90"/>
    </row>
    <row r="44561">
      <c r="A44561" s="101"/>
      <c r="B44561" s="90"/>
      <c r="C44561" s="90"/>
    </row>
    <row r="44562">
      <c r="A44562" s="101"/>
      <c r="B44562" s="90"/>
      <c r="C44562" s="90"/>
    </row>
    <row r="44563">
      <c r="A44563" s="101"/>
      <c r="B44563" s="90"/>
      <c r="C44563" s="90"/>
    </row>
    <row r="44564">
      <c r="A44564" s="101"/>
      <c r="B44564" s="90"/>
      <c r="C44564" s="90"/>
    </row>
    <row r="44565">
      <c r="A44565" s="101"/>
      <c r="B44565" s="90"/>
      <c r="C44565" s="90"/>
    </row>
    <row r="44566">
      <c r="A44566" s="101"/>
      <c r="B44566" s="90"/>
      <c r="C44566" s="90"/>
    </row>
    <row r="44567">
      <c r="A44567" s="101"/>
      <c r="B44567" s="90"/>
      <c r="C44567" s="90"/>
    </row>
    <row r="44568">
      <c r="A44568" s="101"/>
      <c r="B44568" s="90"/>
      <c r="C44568" s="90"/>
    </row>
    <row r="44569">
      <c r="A44569" s="101"/>
      <c r="B44569" s="90"/>
      <c r="C44569" s="90"/>
    </row>
    <row r="44570">
      <c r="A44570" s="101"/>
      <c r="B44570" s="90"/>
      <c r="C44570" s="90"/>
    </row>
    <row r="44571">
      <c r="A44571" s="101"/>
      <c r="B44571" s="90"/>
      <c r="C44571" s="90"/>
    </row>
    <row r="44572">
      <c r="A44572" s="101"/>
      <c r="B44572" s="90"/>
      <c r="C44572" s="90"/>
    </row>
    <row r="44573">
      <c r="A44573" s="101"/>
      <c r="B44573" s="90"/>
      <c r="C44573" s="90"/>
    </row>
    <row r="44574">
      <c r="A44574" s="101"/>
      <c r="B44574" s="90"/>
      <c r="C44574" s="90"/>
    </row>
    <row r="44575">
      <c r="A44575" s="101"/>
      <c r="B44575" s="90"/>
      <c r="C44575" s="90"/>
    </row>
    <row r="44576">
      <c r="A44576" s="101"/>
      <c r="B44576" s="90"/>
      <c r="C44576" s="90"/>
    </row>
    <row r="44577">
      <c r="A44577" s="101"/>
      <c r="B44577" s="90"/>
      <c r="C44577" s="90"/>
    </row>
    <row r="44578">
      <c r="A44578" s="101"/>
      <c r="B44578" s="90"/>
      <c r="C44578" s="90"/>
    </row>
    <row r="44579">
      <c r="A44579" s="101"/>
      <c r="B44579" s="90"/>
      <c r="C44579" s="90"/>
    </row>
    <row r="44580">
      <c r="A44580" s="101"/>
      <c r="B44580" s="90"/>
      <c r="C44580" s="90"/>
    </row>
    <row r="44581">
      <c r="A44581" s="101"/>
      <c r="B44581" s="90"/>
      <c r="C44581" s="90"/>
    </row>
    <row r="44582">
      <c r="A44582" s="101"/>
      <c r="B44582" s="90"/>
      <c r="C44582" s="90"/>
    </row>
    <row r="44583">
      <c r="A44583" s="101"/>
      <c r="B44583" s="90"/>
      <c r="C44583" s="90"/>
    </row>
    <row r="44584">
      <c r="A44584" s="101"/>
      <c r="B44584" s="90"/>
      <c r="C44584" s="90"/>
    </row>
    <row r="44585">
      <c r="A44585" s="101"/>
      <c r="B44585" s="90"/>
      <c r="C44585" s="90"/>
    </row>
    <row r="44586">
      <c r="A44586" s="101"/>
      <c r="B44586" s="90"/>
      <c r="C44586" s="90"/>
    </row>
    <row r="44587">
      <c r="A44587" s="101"/>
      <c r="B44587" s="90"/>
      <c r="C44587" s="90"/>
    </row>
    <row r="44588">
      <c r="A44588" s="101"/>
      <c r="B44588" s="90"/>
      <c r="C44588" s="90"/>
    </row>
    <row r="44589">
      <c r="A44589" s="101"/>
      <c r="B44589" s="90"/>
      <c r="C44589" s="90"/>
    </row>
    <row r="44590">
      <c r="A44590" s="101"/>
      <c r="B44590" s="90"/>
      <c r="C44590" s="90"/>
    </row>
    <row r="44591">
      <c r="A44591" s="101"/>
      <c r="B44591" s="90"/>
      <c r="C44591" s="90"/>
    </row>
    <row r="44592">
      <c r="A44592" s="101"/>
      <c r="B44592" s="90"/>
      <c r="C44592" s="90"/>
    </row>
    <row r="44593">
      <c r="A44593" s="101"/>
      <c r="B44593" s="90"/>
      <c r="C44593" s="90"/>
    </row>
    <row r="44594">
      <c r="A44594" s="101"/>
      <c r="B44594" s="90"/>
      <c r="C44594" s="90"/>
    </row>
    <row r="44595">
      <c r="A44595" s="101"/>
      <c r="B44595" s="90"/>
      <c r="C44595" s="90"/>
    </row>
    <row r="44596">
      <c r="A44596" s="101"/>
      <c r="B44596" s="90"/>
      <c r="C44596" s="90"/>
    </row>
    <row r="44597">
      <c r="A44597" s="101"/>
      <c r="B44597" s="90"/>
      <c r="C44597" s="90"/>
    </row>
    <row r="44598">
      <c r="A44598" s="101"/>
      <c r="B44598" s="90"/>
      <c r="C44598" s="90"/>
    </row>
    <row r="44599">
      <c r="A44599" s="101"/>
      <c r="B44599" s="90"/>
      <c r="C44599" s="90"/>
    </row>
    <row r="44600">
      <c r="A44600" s="101"/>
      <c r="B44600" s="90"/>
      <c r="C44600" s="90"/>
    </row>
    <row r="44601">
      <c r="A44601" s="101"/>
      <c r="B44601" s="90"/>
      <c r="C44601" s="90"/>
    </row>
    <row r="44602">
      <c r="A44602" s="101"/>
      <c r="B44602" s="90"/>
      <c r="C44602" s="90"/>
    </row>
    <row r="44603">
      <c r="A44603" s="101"/>
      <c r="B44603" s="90"/>
      <c r="C44603" s="90"/>
    </row>
    <row r="44604">
      <c r="A44604" s="101"/>
      <c r="B44604" s="90"/>
      <c r="C44604" s="90"/>
    </row>
    <row r="44605">
      <c r="A44605" s="101"/>
      <c r="B44605" s="90"/>
      <c r="C44605" s="90"/>
    </row>
    <row r="44606">
      <c r="A44606" s="101"/>
      <c r="B44606" s="90"/>
      <c r="C44606" s="90"/>
    </row>
    <row r="44607">
      <c r="A44607" s="101"/>
      <c r="B44607" s="90"/>
      <c r="C44607" s="90"/>
    </row>
    <row r="44608">
      <c r="A44608" s="101"/>
      <c r="B44608" s="90"/>
      <c r="C44608" s="90"/>
    </row>
    <row r="44609">
      <c r="A44609" s="101"/>
      <c r="B44609" s="90"/>
      <c r="C44609" s="90"/>
    </row>
    <row r="44610">
      <c r="A44610" s="101"/>
      <c r="B44610" s="90"/>
      <c r="C44610" s="90"/>
    </row>
    <row r="44611">
      <c r="A44611" s="101"/>
      <c r="B44611" s="90"/>
      <c r="C44611" s="90"/>
    </row>
    <row r="44612">
      <c r="A44612" s="101"/>
      <c r="B44612" s="90"/>
      <c r="C44612" s="90"/>
    </row>
    <row r="44613">
      <c r="A44613" s="101"/>
      <c r="B44613" s="90"/>
      <c r="C44613" s="90"/>
    </row>
    <row r="44614">
      <c r="A44614" s="101"/>
      <c r="B44614" s="90"/>
      <c r="C44614" s="90"/>
    </row>
    <row r="44615">
      <c r="A44615" s="101"/>
      <c r="B44615" s="90"/>
      <c r="C44615" s="90"/>
    </row>
    <row r="44616">
      <c r="A44616" s="101"/>
      <c r="B44616" s="90"/>
      <c r="C44616" s="90"/>
    </row>
    <row r="44617">
      <c r="A44617" s="101"/>
      <c r="B44617" s="90"/>
      <c r="C44617" s="90"/>
    </row>
    <row r="44618">
      <c r="A44618" s="101"/>
      <c r="B44618" s="90"/>
      <c r="C44618" s="90"/>
    </row>
    <row r="44619">
      <c r="A44619" s="101"/>
      <c r="B44619" s="90"/>
      <c r="C44619" s="90"/>
    </row>
    <row r="44620">
      <c r="A44620" s="101"/>
      <c r="B44620" s="90"/>
      <c r="C44620" s="90"/>
    </row>
    <row r="44621">
      <c r="A44621" s="101"/>
      <c r="B44621" s="90"/>
      <c r="C44621" s="90"/>
    </row>
    <row r="44622">
      <c r="A44622" s="101"/>
      <c r="B44622" s="90"/>
      <c r="C44622" s="90"/>
    </row>
    <row r="44623">
      <c r="A44623" s="101"/>
      <c r="B44623" s="90"/>
      <c r="C44623" s="90"/>
    </row>
    <row r="44624">
      <c r="A44624" s="101"/>
      <c r="B44624" s="90"/>
      <c r="C44624" s="90"/>
    </row>
    <row r="44625">
      <c r="A44625" s="101"/>
      <c r="B44625" s="90"/>
      <c r="C44625" s="90"/>
    </row>
    <row r="44626">
      <c r="A44626" s="101"/>
      <c r="B44626" s="90"/>
      <c r="C44626" s="90"/>
    </row>
    <row r="44627">
      <c r="A44627" s="101"/>
      <c r="B44627" s="90"/>
      <c r="C44627" s="90"/>
    </row>
    <row r="44628">
      <c r="A44628" s="101"/>
      <c r="B44628" s="90"/>
      <c r="C44628" s="90"/>
    </row>
    <row r="44629">
      <c r="A44629" s="101"/>
      <c r="B44629" s="90"/>
      <c r="C44629" s="90"/>
    </row>
    <row r="44630">
      <c r="A44630" s="101"/>
      <c r="B44630" s="90"/>
      <c r="C44630" s="90"/>
    </row>
    <row r="44631">
      <c r="A44631" s="101"/>
      <c r="B44631" s="90"/>
      <c r="C44631" s="90"/>
    </row>
    <row r="44632">
      <c r="A44632" s="101"/>
      <c r="B44632" s="90"/>
      <c r="C44632" s="90"/>
    </row>
    <row r="44633">
      <c r="A44633" s="101"/>
      <c r="B44633" s="90"/>
      <c r="C44633" s="90"/>
    </row>
    <row r="44634">
      <c r="A44634" s="101"/>
      <c r="B44634" s="90"/>
      <c r="C44634" s="90"/>
    </row>
    <row r="44635">
      <c r="A44635" s="101"/>
      <c r="B44635" s="90"/>
      <c r="C44635" s="90"/>
    </row>
    <row r="44636">
      <c r="A44636" s="101"/>
      <c r="B44636" s="90"/>
      <c r="C44636" s="90"/>
    </row>
    <row r="44637">
      <c r="A44637" s="101"/>
      <c r="B44637" s="90"/>
      <c r="C44637" s="90"/>
    </row>
    <row r="44638">
      <c r="A44638" s="101"/>
      <c r="B44638" s="90"/>
      <c r="C44638" s="90"/>
    </row>
    <row r="44639">
      <c r="A44639" s="101"/>
      <c r="B44639" s="90"/>
      <c r="C44639" s="90"/>
    </row>
    <row r="44640">
      <c r="A44640" s="101"/>
      <c r="B44640" s="90"/>
      <c r="C44640" s="90"/>
    </row>
    <row r="44641">
      <c r="A44641" s="101"/>
      <c r="B44641" s="90"/>
      <c r="C44641" s="90"/>
    </row>
    <row r="44642">
      <c r="A44642" s="101"/>
      <c r="B44642" s="90"/>
      <c r="C44642" s="90"/>
    </row>
    <row r="44643">
      <c r="A44643" s="101"/>
      <c r="B44643" s="90"/>
      <c r="C44643" s="90"/>
    </row>
    <row r="44644">
      <c r="A44644" s="101"/>
      <c r="B44644" s="90"/>
      <c r="C44644" s="90"/>
    </row>
    <row r="44645">
      <c r="A44645" s="101"/>
      <c r="B44645" s="90"/>
      <c r="C44645" s="90"/>
    </row>
    <row r="44646">
      <c r="A44646" s="101"/>
      <c r="B44646" s="90"/>
      <c r="C44646" s="90"/>
    </row>
    <row r="44647">
      <c r="A44647" s="101"/>
      <c r="B44647" s="90"/>
      <c r="C44647" s="90"/>
    </row>
    <row r="44648">
      <c r="A44648" s="101"/>
      <c r="B44648" s="90"/>
      <c r="C44648" s="90"/>
    </row>
    <row r="44649">
      <c r="A44649" s="101"/>
      <c r="B44649" s="90"/>
      <c r="C44649" s="90"/>
    </row>
    <row r="44650">
      <c r="A44650" s="101"/>
      <c r="B44650" s="90"/>
      <c r="C44650" s="90"/>
    </row>
    <row r="44651">
      <c r="A44651" s="101"/>
      <c r="B44651" s="90"/>
      <c r="C44651" s="90"/>
    </row>
    <row r="44652">
      <c r="A44652" s="101"/>
      <c r="B44652" s="90"/>
      <c r="C44652" s="90"/>
    </row>
    <row r="44653">
      <c r="A44653" s="101"/>
      <c r="B44653" s="90"/>
      <c r="C44653" s="90"/>
    </row>
    <row r="44654">
      <c r="A44654" s="101"/>
      <c r="B44654" s="90"/>
      <c r="C44654" s="90"/>
    </row>
    <row r="44655">
      <c r="A44655" s="101"/>
      <c r="B44655" s="90"/>
      <c r="C44655" s="90"/>
    </row>
    <row r="44656">
      <c r="A44656" s="101"/>
      <c r="B44656" s="90"/>
      <c r="C44656" s="90"/>
    </row>
    <row r="44657">
      <c r="A44657" s="101"/>
      <c r="B44657" s="90"/>
      <c r="C44657" s="90"/>
    </row>
    <row r="44658">
      <c r="A44658" s="101"/>
      <c r="B44658" s="90"/>
      <c r="C44658" s="90"/>
    </row>
    <row r="44659">
      <c r="A44659" s="101"/>
      <c r="B44659" s="90"/>
      <c r="C44659" s="90"/>
    </row>
    <row r="44660">
      <c r="A44660" s="101"/>
      <c r="B44660" s="90"/>
      <c r="C44660" s="90"/>
    </row>
    <row r="44661">
      <c r="A44661" s="101"/>
      <c r="B44661" s="90"/>
      <c r="C44661" s="90"/>
    </row>
    <row r="44662">
      <c r="A44662" s="101"/>
      <c r="B44662" s="90"/>
      <c r="C44662" s="90"/>
    </row>
    <row r="44663">
      <c r="A44663" s="101"/>
      <c r="B44663" s="90"/>
      <c r="C44663" s="90"/>
    </row>
    <row r="44664">
      <c r="A44664" s="101"/>
      <c r="B44664" s="90"/>
      <c r="C44664" s="90"/>
    </row>
    <row r="44665">
      <c r="A44665" s="101"/>
      <c r="B44665" s="90"/>
      <c r="C44665" s="90"/>
    </row>
    <row r="44666">
      <c r="A44666" s="101"/>
      <c r="B44666" s="90"/>
      <c r="C44666" s="90"/>
    </row>
    <row r="44667">
      <c r="A44667" s="101"/>
      <c r="B44667" s="90"/>
      <c r="C44667" s="90"/>
    </row>
    <row r="44668">
      <c r="A44668" s="101"/>
      <c r="B44668" s="90"/>
      <c r="C44668" s="90"/>
    </row>
    <row r="44669">
      <c r="A44669" s="101"/>
      <c r="B44669" s="90"/>
      <c r="C44669" s="90"/>
    </row>
    <row r="44670">
      <c r="A44670" s="101"/>
      <c r="B44670" s="90"/>
      <c r="C44670" s="90"/>
    </row>
    <row r="44671">
      <c r="A44671" s="101"/>
      <c r="B44671" s="90"/>
      <c r="C44671" s="90"/>
    </row>
    <row r="44672">
      <c r="A44672" s="101"/>
      <c r="B44672" s="90"/>
      <c r="C44672" s="90"/>
    </row>
    <row r="44673">
      <c r="A44673" s="101"/>
      <c r="B44673" s="90"/>
      <c r="C44673" s="90"/>
    </row>
    <row r="44674">
      <c r="A44674" s="101"/>
      <c r="B44674" s="90"/>
      <c r="C44674" s="90"/>
    </row>
    <row r="44675">
      <c r="A44675" s="101"/>
      <c r="B44675" s="90"/>
      <c r="C44675" s="90"/>
    </row>
    <row r="44676">
      <c r="A44676" s="101"/>
      <c r="B44676" s="90"/>
      <c r="C44676" s="90"/>
    </row>
    <row r="44677">
      <c r="A44677" s="101"/>
      <c r="B44677" s="90"/>
      <c r="C44677" s="90"/>
    </row>
    <row r="44678">
      <c r="A44678" s="101"/>
      <c r="B44678" s="90"/>
      <c r="C44678" s="90"/>
    </row>
    <row r="44679">
      <c r="A44679" s="101"/>
      <c r="B44679" s="90"/>
      <c r="C44679" s="90"/>
    </row>
    <row r="44680">
      <c r="A44680" s="101"/>
      <c r="B44680" s="90"/>
      <c r="C44680" s="90"/>
    </row>
    <row r="44681">
      <c r="A44681" s="101"/>
      <c r="B44681" s="90"/>
      <c r="C44681" s="90"/>
    </row>
    <row r="44682">
      <c r="A44682" s="101"/>
      <c r="B44682" s="90"/>
      <c r="C44682" s="90"/>
    </row>
    <row r="44683">
      <c r="A44683" s="101"/>
      <c r="B44683" s="90"/>
      <c r="C44683" s="90"/>
    </row>
    <row r="44684">
      <c r="A44684" s="101"/>
      <c r="B44684" s="90"/>
      <c r="C44684" s="90"/>
    </row>
    <row r="44685">
      <c r="A44685" s="101"/>
      <c r="B44685" s="90"/>
      <c r="C44685" s="90"/>
    </row>
    <row r="44686">
      <c r="A44686" s="101"/>
      <c r="B44686" s="90"/>
      <c r="C44686" s="90"/>
    </row>
    <row r="44687">
      <c r="A44687" s="101"/>
      <c r="B44687" s="90"/>
      <c r="C44687" s="90"/>
    </row>
    <row r="44688">
      <c r="A44688" s="101"/>
      <c r="B44688" s="90"/>
      <c r="C44688" s="90"/>
    </row>
    <row r="44689">
      <c r="A44689" s="101"/>
      <c r="B44689" s="90"/>
      <c r="C44689" s="90"/>
    </row>
    <row r="44690">
      <c r="A44690" s="101"/>
      <c r="B44690" s="90"/>
      <c r="C44690" s="90"/>
    </row>
    <row r="44691">
      <c r="A44691" s="101"/>
      <c r="B44691" s="90"/>
      <c r="C44691" s="90"/>
    </row>
    <row r="44692">
      <c r="A44692" s="101"/>
      <c r="B44692" s="90"/>
      <c r="C44692" s="90"/>
    </row>
    <row r="44693">
      <c r="A44693" s="101"/>
      <c r="B44693" s="90"/>
      <c r="C44693" s="90"/>
    </row>
    <row r="44694">
      <c r="A44694" s="101"/>
      <c r="B44694" s="90"/>
      <c r="C44694" s="90"/>
    </row>
    <row r="44695">
      <c r="A44695" s="101"/>
      <c r="B44695" s="90"/>
      <c r="C44695" s="90"/>
    </row>
    <row r="44696">
      <c r="A44696" s="101"/>
      <c r="B44696" s="90"/>
      <c r="C44696" s="90"/>
    </row>
    <row r="44697">
      <c r="A44697" s="101"/>
      <c r="B44697" s="90"/>
      <c r="C44697" s="90"/>
    </row>
    <row r="44698">
      <c r="A44698" s="101"/>
      <c r="B44698" s="90"/>
      <c r="C44698" s="90"/>
    </row>
    <row r="44699">
      <c r="A44699" s="101"/>
      <c r="B44699" s="90"/>
      <c r="C44699" s="90"/>
    </row>
    <row r="44700">
      <c r="A44700" s="101"/>
      <c r="B44700" s="90"/>
      <c r="C44700" s="90"/>
    </row>
    <row r="44701">
      <c r="A44701" s="101"/>
      <c r="B44701" s="90"/>
      <c r="C44701" s="90"/>
    </row>
    <row r="44702">
      <c r="A44702" s="101"/>
      <c r="B44702" s="90"/>
      <c r="C44702" s="90"/>
    </row>
    <row r="44703">
      <c r="A44703" s="101"/>
      <c r="B44703" s="90"/>
      <c r="C44703" s="90"/>
    </row>
    <row r="44704">
      <c r="A44704" s="101"/>
      <c r="B44704" s="90"/>
      <c r="C44704" s="90"/>
    </row>
    <row r="44705">
      <c r="A44705" s="101"/>
      <c r="B44705" s="90"/>
      <c r="C44705" s="90"/>
    </row>
    <row r="44706">
      <c r="A44706" s="101"/>
      <c r="B44706" s="90"/>
      <c r="C44706" s="90"/>
    </row>
    <row r="44707">
      <c r="A44707" s="101"/>
      <c r="B44707" s="90"/>
      <c r="C44707" s="90"/>
    </row>
    <row r="44708">
      <c r="A44708" s="101"/>
      <c r="B44708" s="90"/>
      <c r="C44708" s="90"/>
    </row>
    <row r="44709">
      <c r="A44709" s="101"/>
      <c r="B44709" s="90"/>
      <c r="C44709" s="90"/>
    </row>
    <row r="44710">
      <c r="A44710" s="101"/>
      <c r="B44710" s="90"/>
      <c r="C44710" s="90"/>
    </row>
    <row r="44711">
      <c r="A44711" s="101"/>
      <c r="B44711" s="90"/>
      <c r="C44711" s="90"/>
    </row>
    <row r="44712">
      <c r="A44712" s="101"/>
      <c r="B44712" s="90"/>
      <c r="C44712" s="90"/>
    </row>
    <row r="44713">
      <c r="A44713" s="101"/>
      <c r="B44713" s="90"/>
      <c r="C44713" s="90"/>
    </row>
    <row r="44714">
      <c r="A44714" s="101"/>
      <c r="B44714" s="90"/>
      <c r="C44714" s="90"/>
    </row>
    <row r="44715">
      <c r="A44715" s="101"/>
      <c r="B44715" s="90"/>
      <c r="C44715" s="90"/>
    </row>
    <row r="44716">
      <c r="A44716" s="101"/>
      <c r="B44716" s="90"/>
      <c r="C44716" s="90"/>
    </row>
    <row r="44717">
      <c r="A44717" s="101"/>
      <c r="B44717" s="90"/>
      <c r="C44717" s="90"/>
    </row>
    <row r="44718">
      <c r="A44718" s="101"/>
      <c r="B44718" s="90"/>
      <c r="C44718" s="90"/>
    </row>
    <row r="44719">
      <c r="A44719" s="101"/>
      <c r="B44719" s="90"/>
      <c r="C44719" s="90"/>
    </row>
    <row r="44720">
      <c r="A44720" s="101"/>
      <c r="B44720" s="90"/>
      <c r="C44720" s="90"/>
    </row>
    <row r="44721">
      <c r="A44721" s="101"/>
      <c r="B44721" s="90"/>
      <c r="C44721" s="90"/>
    </row>
    <row r="44722">
      <c r="A44722" s="101"/>
      <c r="B44722" s="90"/>
      <c r="C44722" s="90"/>
    </row>
    <row r="44723">
      <c r="A44723" s="101"/>
      <c r="B44723" s="90"/>
      <c r="C44723" s="90"/>
    </row>
    <row r="44724">
      <c r="A44724" s="101"/>
      <c r="B44724" s="90"/>
      <c r="C44724" s="90"/>
    </row>
    <row r="44725">
      <c r="A44725" s="101"/>
      <c r="B44725" s="90"/>
      <c r="C44725" s="90"/>
    </row>
    <row r="44726">
      <c r="A44726" s="101"/>
      <c r="B44726" s="90"/>
      <c r="C44726" s="90"/>
    </row>
    <row r="44727">
      <c r="A44727" s="101"/>
      <c r="B44727" s="90"/>
      <c r="C44727" s="90"/>
    </row>
    <row r="44728">
      <c r="A44728" s="101"/>
      <c r="B44728" s="90"/>
      <c r="C44728" s="90"/>
    </row>
    <row r="44729">
      <c r="A44729" s="101"/>
      <c r="B44729" s="90"/>
      <c r="C44729" s="90"/>
    </row>
    <row r="44730">
      <c r="A44730" s="101"/>
      <c r="B44730" s="90"/>
      <c r="C44730" s="90"/>
    </row>
    <row r="44731">
      <c r="A44731" s="101"/>
      <c r="B44731" s="90"/>
      <c r="C44731" s="90"/>
    </row>
    <row r="44732">
      <c r="A44732" s="101"/>
      <c r="B44732" s="90"/>
      <c r="C44732" s="90"/>
    </row>
    <row r="44733">
      <c r="A44733" s="101"/>
      <c r="B44733" s="90"/>
      <c r="C44733" s="90"/>
    </row>
    <row r="44734">
      <c r="A44734" s="101"/>
      <c r="B44734" s="90"/>
      <c r="C44734" s="90"/>
    </row>
    <row r="44735">
      <c r="A44735" s="101"/>
      <c r="B44735" s="90"/>
      <c r="C44735" s="90"/>
    </row>
    <row r="44736">
      <c r="A44736" s="101"/>
      <c r="B44736" s="90"/>
      <c r="C44736" s="90"/>
    </row>
    <row r="44737">
      <c r="A44737" s="101"/>
      <c r="B44737" s="90"/>
      <c r="C44737" s="90"/>
    </row>
    <row r="44738">
      <c r="A44738" s="101"/>
      <c r="B44738" s="90"/>
      <c r="C44738" s="90"/>
    </row>
    <row r="44739">
      <c r="A44739" s="101"/>
      <c r="B44739" s="90"/>
      <c r="C44739" s="90"/>
    </row>
    <row r="44740">
      <c r="A44740" s="101"/>
      <c r="B44740" s="90"/>
      <c r="C44740" s="90"/>
    </row>
    <row r="44741">
      <c r="A44741" s="101"/>
      <c r="B44741" s="90"/>
      <c r="C44741" s="90"/>
    </row>
    <row r="44742">
      <c r="A44742" s="101"/>
      <c r="B44742" s="90"/>
      <c r="C44742" s="90"/>
    </row>
    <row r="44743">
      <c r="A44743" s="101"/>
      <c r="B44743" s="90"/>
      <c r="C44743" s="90"/>
    </row>
    <row r="44744">
      <c r="A44744" s="101"/>
      <c r="B44744" s="90"/>
      <c r="C44744" s="90"/>
    </row>
    <row r="44745">
      <c r="A44745" s="101"/>
      <c r="B44745" s="90"/>
      <c r="C44745" s="90"/>
    </row>
    <row r="44746">
      <c r="A44746" s="101"/>
      <c r="B44746" s="90"/>
      <c r="C44746" s="90"/>
    </row>
    <row r="44747">
      <c r="A44747" s="101"/>
      <c r="B44747" s="90"/>
      <c r="C44747" s="90"/>
    </row>
    <row r="44748">
      <c r="A44748" s="101"/>
      <c r="B44748" s="90"/>
      <c r="C44748" s="90"/>
    </row>
    <row r="44749">
      <c r="A44749" s="101"/>
      <c r="B44749" s="90"/>
      <c r="C44749" s="90"/>
    </row>
    <row r="44750">
      <c r="A44750" s="101"/>
      <c r="B44750" s="90"/>
      <c r="C44750" s="90"/>
    </row>
    <row r="44751">
      <c r="A44751" s="101"/>
      <c r="B44751" s="90"/>
      <c r="C44751" s="90"/>
    </row>
    <row r="44752">
      <c r="A44752" s="101"/>
      <c r="B44752" s="90"/>
      <c r="C44752" s="90"/>
    </row>
    <row r="44753">
      <c r="A44753" s="101"/>
      <c r="B44753" s="90"/>
      <c r="C44753" s="90"/>
    </row>
    <row r="44754">
      <c r="A44754" s="101"/>
      <c r="B44754" s="90"/>
      <c r="C44754" s="90"/>
    </row>
    <row r="44755">
      <c r="A44755" s="101"/>
      <c r="B44755" s="90"/>
      <c r="C44755" s="90"/>
    </row>
    <row r="44756">
      <c r="A44756" s="101"/>
      <c r="B44756" s="90"/>
      <c r="C44756" s="90"/>
    </row>
    <row r="44757">
      <c r="A44757" s="101"/>
      <c r="B44757" s="90"/>
      <c r="C44757" s="90"/>
    </row>
    <row r="44758">
      <c r="A44758" s="101"/>
      <c r="B44758" s="90"/>
      <c r="C44758" s="90"/>
    </row>
    <row r="44759">
      <c r="A44759" s="101"/>
      <c r="B44759" s="90"/>
      <c r="C44759" s="90"/>
    </row>
    <row r="44760">
      <c r="A44760" s="101"/>
      <c r="B44760" s="90"/>
      <c r="C44760" s="90"/>
    </row>
    <row r="44761">
      <c r="A44761" s="101"/>
      <c r="B44761" s="90"/>
      <c r="C44761" s="90"/>
    </row>
    <row r="44762">
      <c r="A44762" s="101"/>
      <c r="B44762" s="90"/>
      <c r="C44762" s="90"/>
    </row>
    <row r="44763">
      <c r="A44763" s="101"/>
      <c r="B44763" s="90"/>
      <c r="C44763" s="90"/>
    </row>
    <row r="44764">
      <c r="A44764" s="101"/>
      <c r="B44764" s="90"/>
      <c r="C44764" s="90"/>
    </row>
    <row r="44765">
      <c r="A44765" s="101"/>
      <c r="B44765" s="90"/>
      <c r="C44765" s="90"/>
    </row>
    <row r="44766">
      <c r="A44766" s="101"/>
      <c r="B44766" s="90"/>
      <c r="C44766" s="90"/>
    </row>
    <row r="44767">
      <c r="A44767" s="101"/>
      <c r="B44767" s="90"/>
      <c r="C44767" s="90"/>
    </row>
    <row r="44768">
      <c r="A44768" s="101"/>
      <c r="B44768" s="90"/>
      <c r="C44768" s="90"/>
    </row>
    <row r="44769">
      <c r="A44769" s="101"/>
      <c r="B44769" s="90"/>
      <c r="C44769" s="90"/>
    </row>
    <row r="44770">
      <c r="A44770" s="101"/>
      <c r="B44770" s="90"/>
      <c r="C44770" s="90"/>
    </row>
    <row r="44771">
      <c r="A44771" s="101"/>
      <c r="B44771" s="90"/>
      <c r="C44771" s="90"/>
    </row>
    <row r="44772">
      <c r="A44772" s="101"/>
      <c r="B44772" s="90"/>
      <c r="C44772" s="90"/>
    </row>
    <row r="44773">
      <c r="A44773" s="101"/>
      <c r="B44773" s="90"/>
      <c r="C44773" s="90"/>
    </row>
    <row r="44774">
      <c r="A44774" s="101"/>
      <c r="B44774" s="90"/>
      <c r="C44774" s="90"/>
    </row>
    <row r="44775">
      <c r="A44775" s="101"/>
      <c r="B44775" s="90"/>
      <c r="C44775" s="90"/>
    </row>
    <row r="44776">
      <c r="A44776" s="101"/>
      <c r="B44776" s="90"/>
      <c r="C44776" s="90"/>
    </row>
    <row r="44777">
      <c r="A44777" s="101"/>
      <c r="B44777" s="90"/>
      <c r="C44777" s="90"/>
    </row>
    <row r="44778">
      <c r="A44778" s="101"/>
      <c r="B44778" s="90"/>
      <c r="C44778" s="90"/>
    </row>
    <row r="44779">
      <c r="A44779" s="101"/>
      <c r="B44779" s="90"/>
      <c r="C44779" s="90"/>
    </row>
    <row r="44780">
      <c r="A44780" s="101"/>
      <c r="B44780" s="90"/>
      <c r="C44780" s="90"/>
    </row>
    <row r="44781">
      <c r="A44781" s="101"/>
      <c r="B44781" s="90"/>
      <c r="C44781" s="90"/>
    </row>
    <row r="44782">
      <c r="A44782" s="101"/>
      <c r="B44782" s="90"/>
      <c r="C44782" s="90"/>
    </row>
    <row r="44783">
      <c r="A44783" s="101"/>
      <c r="B44783" s="90"/>
      <c r="C44783" s="90"/>
    </row>
    <row r="44784">
      <c r="A44784" s="101"/>
      <c r="B44784" s="90"/>
      <c r="C44784" s="90"/>
    </row>
    <row r="44785">
      <c r="A44785" s="101"/>
      <c r="B44785" s="90"/>
      <c r="C44785" s="90"/>
    </row>
    <row r="44786">
      <c r="A44786" s="101"/>
      <c r="B44786" s="90"/>
      <c r="C44786" s="90"/>
    </row>
    <row r="44787">
      <c r="A44787" s="101"/>
      <c r="B44787" s="90"/>
      <c r="C44787" s="90"/>
    </row>
    <row r="44788">
      <c r="A44788" s="101"/>
      <c r="B44788" s="90"/>
      <c r="C44788" s="90"/>
    </row>
    <row r="44789">
      <c r="A44789" s="101"/>
      <c r="B44789" s="90"/>
      <c r="C44789" s="90"/>
    </row>
    <row r="44790">
      <c r="A44790" s="101"/>
      <c r="B44790" s="90"/>
      <c r="C44790" s="90"/>
    </row>
    <row r="44791">
      <c r="A44791" s="101"/>
      <c r="B44791" s="90"/>
      <c r="C44791" s="90"/>
    </row>
    <row r="44792">
      <c r="A44792" s="101"/>
      <c r="B44792" s="90"/>
      <c r="C44792" s="90"/>
    </row>
    <row r="44793">
      <c r="A44793" s="101"/>
      <c r="B44793" s="90"/>
      <c r="C44793" s="90"/>
    </row>
    <row r="44794">
      <c r="A44794" s="101"/>
      <c r="B44794" s="90"/>
      <c r="C44794" s="90"/>
    </row>
    <row r="44795">
      <c r="A44795" s="101"/>
      <c r="B44795" s="90"/>
      <c r="C44795" s="90"/>
    </row>
    <row r="44796">
      <c r="A44796" s="101"/>
      <c r="B44796" s="90"/>
      <c r="C44796" s="90"/>
    </row>
    <row r="44797">
      <c r="A44797" s="101"/>
      <c r="B44797" s="90"/>
      <c r="C44797" s="90"/>
    </row>
    <row r="44798">
      <c r="A44798" s="101"/>
      <c r="B44798" s="90"/>
      <c r="C44798" s="90"/>
    </row>
    <row r="44799">
      <c r="A44799" s="101"/>
      <c r="B44799" s="90"/>
      <c r="C44799" s="90"/>
    </row>
    <row r="44800">
      <c r="A44800" s="101"/>
      <c r="B44800" s="90"/>
      <c r="C44800" s="90"/>
    </row>
    <row r="44801">
      <c r="A44801" s="101"/>
      <c r="B44801" s="90"/>
      <c r="C44801" s="90"/>
    </row>
    <row r="44802">
      <c r="A44802" s="101"/>
      <c r="B44802" s="90"/>
      <c r="C44802" s="90"/>
    </row>
    <row r="44803">
      <c r="A44803" s="101"/>
      <c r="B44803" s="90"/>
      <c r="C44803" s="90"/>
    </row>
    <row r="44804">
      <c r="A44804" s="101"/>
      <c r="B44804" s="90"/>
      <c r="C44804" s="90"/>
    </row>
    <row r="44805">
      <c r="A44805" s="101"/>
      <c r="B44805" s="90"/>
      <c r="C44805" s="90"/>
    </row>
    <row r="44806">
      <c r="A44806" s="101"/>
      <c r="B44806" s="90"/>
      <c r="C44806" s="90"/>
    </row>
    <row r="44807">
      <c r="A44807" s="101"/>
      <c r="B44807" s="90"/>
      <c r="C44807" s="90"/>
    </row>
    <row r="44808">
      <c r="A44808" s="101"/>
      <c r="B44808" s="90"/>
      <c r="C44808" s="90"/>
    </row>
    <row r="44809">
      <c r="A44809" s="101"/>
      <c r="B44809" s="90"/>
      <c r="C44809" s="90"/>
    </row>
    <row r="44810">
      <c r="A44810" s="101"/>
      <c r="B44810" s="90"/>
      <c r="C44810" s="90"/>
    </row>
    <row r="44811">
      <c r="A44811" s="101"/>
      <c r="B44811" s="90"/>
      <c r="C44811" s="90"/>
    </row>
    <row r="44812">
      <c r="A44812" s="101"/>
      <c r="B44812" s="90"/>
      <c r="C44812" s="90"/>
    </row>
    <row r="44813">
      <c r="A44813" s="101"/>
      <c r="B44813" s="90"/>
      <c r="C44813" s="90"/>
    </row>
    <row r="44814">
      <c r="A44814" s="101"/>
      <c r="B44814" s="90"/>
      <c r="C44814" s="90"/>
    </row>
    <row r="44815">
      <c r="A44815" s="101"/>
      <c r="B44815" s="90"/>
      <c r="C44815" s="90"/>
    </row>
    <row r="44816">
      <c r="A44816" s="101"/>
      <c r="B44816" s="90"/>
      <c r="C44816" s="90"/>
    </row>
    <row r="44817">
      <c r="A44817" s="101"/>
      <c r="B44817" s="90"/>
      <c r="C44817" s="90"/>
    </row>
    <row r="44818">
      <c r="A44818" s="101"/>
      <c r="B44818" s="90"/>
      <c r="C44818" s="90"/>
    </row>
    <row r="44819">
      <c r="A44819" s="101"/>
      <c r="B44819" s="90"/>
      <c r="C44819" s="90"/>
    </row>
    <row r="44820">
      <c r="A44820" s="101"/>
      <c r="B44820" s="90"/>
      <c r="C44820" s="90"/>
    </row>
    <row r="44821">
      <c r="A44821" s="101"/>
      <c r="B44821" s="90"/>
      <c r="C44821" s="90"/>
    </row>
    <row r="44822">
      <c r="A44822" s="101"/>
      <c r="B44822" s="90"/>
      <c r="C44822" s="90"/>
    </row>
    <row r="44823">
      <c r="A44823" s="101"/>
      <c r="B44823" s="90"/>
      <c r="C44823" s="90"/>
    </row>
    <row r="44824">
      <c r="A44824" s="101"/>
      <c r="B44824" s="90"/>
      <c r="C44824" s="90"/>
    </row>
    <row r="44825">
      <c r="A44825" s="101"/>
      <c r="B44825" s="90"/>
      <c r="C44825" s="90"/>
    </row>
    <row r="44826">
      <c r="A44826" s="101"/>
      <c r="B44826" s="90"/>
      <c r="C44826" s="90"/>
    </row>
    <row r="44827">
      <c r="A44827" s="101"/>
      <c r="B44827" s="90"/>
      <c r="C44827" s="90"/>
    </row>
    <row r="44828">
      <c r="A44828" s="101"/>
      <c r="B44828" s="90"/>
      <c r="C44828" s="90"/>
    </row>
    <row r="44829">
      <c r="A44829" s="101"/>
      <c r="B44829" s="90"/>
      <c r="C44829" s="90"/>
    </row>
    <row r="44830">
      <c r="A44830" s="101"/>
      <c r="B44830" s="90"/>
      <c r="C44830" s="90"/>
    </row>
    <row r="44831">
      <c r="A44831" s="101"/>
      <c r="B44831" s="90"/>
      <c r="C44831" s="90"/>
    </row>
    <row r="44832">
      <c r="A44832" s="101"/>
      <c r="B44832" s="90"/>
      <c r="C44832" s="90"/>
    </row>
    <row r="44833">
      <c r="A44833" s="101"/>
      <c r="B44833" s="90"/>
      <c r="C44833" s="90"/>
    </row>
    <row r="44834">
      <c r="A44834" s="101"/>
      <c r="B44834" s="90"/>
      <c r="C44834" s="90"/>
    </row>
    <row r="44835">
      <c r="A44835" s="101"/>
      <c r="B44835" s="90"/>
      <c r="C44835" s="90"/>
    </row>
    <row r="44836">
      <c r="A44836" s="101"/>
      <c r="B44836" s="90"/>
      <c r="C44836" s="90"/>
    </row>
    <row r="44837">
      <c r="A44837" s="101"/>
      <c r="B44837" s="90"/>
      <c r="C44837" s="90"/>
    </row>
    <row r="44838">
      <c r="A44838" s="101"/>
      <c r="B44838" s="90"/>
      <c r="C44838" s="90"/>
    </row>
    <row r="44839">
      <c r="A44839" s="101"/>
      <c r="B44839" s="90"/>
      <c r="C44839" s="90"/>
    </row>
    <row r="44840">
      <c r="A44840" s="101"/>
      <c r="B44840" s="90"/>
      <c r="C44840" s="90"/>
    </row>
    <row r="44841">
      <c r="A44841" s="101"/>
      <c r="B44841" s="90"/>
      <c r="C44841" s="90"/>
    </row>
    <row r="44842">
      <c r="A44842" s="101"/>
      <c r="B44842" s="90"/>
      <c r="C44842" s="90"/>
    </row>
    <row r="44843">
      <c r="A44843" s="101"/>
      <c r="B44843" s="90"/>
      <c r="C44843" s="90"/>
    </row>
    <row r="44844">
      <c r="A44844" s="101"/>
      <c r="B44844" s="90"/>
      <c r="C44844" s="90"/>
    </row>
    <row r="44845">
      <c r="A44845" s="101"/>
      <c r="B44845" s="90"/>
      <c r="C44845" s="90"/>
    </row>
    <row r="44846">
      <c r="A44846" s="101"/>
      <c r="B44846" s="90"/>
      <c r="C44846" s="90"/>
    </row>
    <row r="44847">
      <c r="A44847" s="101"/>
      <c r="B44847" s="90"/>
      <c r="C44847" s="90"/>
    </row>
    <row r="44848">
      <c r="A44848" s="101"/>
      <c r="B44848" s="90"/>
      <c r="C44848" s="90"/>
    </row>
    <row r="44849">
      <c r="A44849" s="101"/>
      <c r="B44849" s="90"/>
      <c r="C44849" s="90"/>
    </row>
    <row r="44850">
      <c r="A44850" s="101"/>
      <c r="B44850" s="90"/>
      <c r="C44850" s="90"/>
    </row>
    <row r="44851">
      <c r="A44851" s="101"/>
      <c r="B44851" s="90"/>
      <c r="C44851" s="90"/>
    </row>
    <row r="44852">
      <c r="A44852" s="101"/>
      <c r="B44852" s="90"/>
      <c r="C44852" s="90"/>
    </row>
    <row r="44853">
      <c r="A44853" s="101"/>
      <c r="B44853" s="90"/>
      <c r="C44853" s="90"/>
    </row>
    <row r="44854">
      <c r="A44854" s="101"/>
      <c r="B44854" s="90"/>
      <c r="C44854" s="90"/>
    </row>
    <row r="44855">
      <c r="A44855" s="101"/>
      <c r="B44855" s="90"/>
      <c r="C44855" s="90"/>
    </row>
    <row r="44856">
      <c r="A44856" s="101"/>
      <c r="B44856" s="90"/>
      <c r="C44856" s="90"/>
    </row>
    <row r="44857">
      <c r="A44857" s="101"/>
      <c r="B44857" s="90"/>
      <c r="C44857" s="90"/>
    </row>
    <row r="44858">
      <c r="A44858" s="101"/>
      <c r="B44858" s="90"/>
      <c r="C44858" s="90"/>
    </row>
    <row r="44859">
      <c r="A44859" s="101"/>
      <c r="B44859" s="90"/>
      <c r="C44859" s="90"/>
    </row>
    <row r="44860">
      <c r="A44860" s="101"/>
      <c r="B44860" s="90"/>
      <c r="C44860" s="90"/>
    </row>
    <row r="44861">
      <c r="A44861" s="101"/>
      <c r="B44861" s="90"/>
      <c r="C44861" s="90"/>
    </row>
    <row r="44862">
      <c r="A44862" s="101"/>
      <c r="B44862" s="90"/>
      <c r="C44862" s="90"/>
    </row>
    <row r="44863">
      <c r="A44863" s="101"/>
      <c r="B44863" s="90"/>
      <c r="C44863" s="90"/>
    </row>
    <row r="44864">
      <c r="A44864" s="101"/>
      <c r="B44864" s="90"/>
      <c r="C44864" s="90"/>
    </row>
    <row r="44865">
      <c r="A44865" s="101"/>
      <c r="B44865" s="90"/>
      <c r="C44865" s="90"/>
    </row>
    <row r="44866">
      <c r="A44866" s="101"/>
      <c r="B44866" s="90"/>
      <c r="C44866" s="90"/>
    </row>
    <row r="44867">
      <c r="A44867" s="101"/>
      <c r="B44867" s="90"/>
      <c r="C44867" s="90"/>
    </row>
    <row r="44868">
      <c r="A44868" s="101"/>
      <c r="B44868" s="90"/>
      <c r="C44868" s="90"/>
    </row>
    <row r="44869">
      <c r="A44869" s="101"/>
      <c r="B44869" s="90"/>
      <c r="C44869" s="90"/>
    </row>
    <row r="44870">
      <c r="A44870" s="101"/>
      <c r="B44870" s="90"/>
      <c r="C44870" s="90"/>
    </row>
    <row r="44871">
      <c r="A44871" s="101"/>
      <c r="B44871" s="90"/>
      <c r="C44871" s="90"/>
    </row>
    <row r="44872">
      <c r="A44872" s="101"/>
      <c r="B44872" s="90"/>
      <c r="C44872" s="90"/>
    </row>
    <row r="44873">
      <c r="A44873" s="101"/>
      <c r="B44873" s="90"/>
      <c r="C44873" s="90"/>
    </row>
    <row r="44874">
      <c r="A44874" s="101"/>
      <c r="B44874" s="90"/>
      <c r="C44874" s="90"/>
    </row>
    <row r="44875">
      <c r="A44875" s="101"/>
      <c r="B44875" s="90"/>
      <c r="C44875" s="90"/>
    </row>
    <row r="44876">
      <c r="A44876" s="101"/>
      <c r="B44876" s="90"/>
      <c r="C44876" s="90"/>
    </row>
    <row r="44877">
      <c r="A44877" s="101"/>
      <c r="B44877" s="90"/>
      <c r="C44877" s="90"/>
    </row>
    <row r="44878">
      <c r="A44878" s="101"/>
      <c r="B44878" s="90"/>
      <c r="C44878" s="90"/>
    </row>
    <row r="44879">
      <c r="A44879" s="101"/>
      <c r="B44879" s="90"/>
      <c r="C44879" s="90"/>
    </row>
    <row r="44880">
      <c r="A44880" s="101"/>
      <c r="B44880" s="90"/>
      <c r="C44880" s="90"/>
    </row>
    <row r="44881">
      <c r="A44881" s="101"/>
      <c r="B44881" s="90"/>
      <c r="C44881" s="90"/>
    </row>
    <row r="44882">
      <c r="A44882" s="101"/>
      <c r="B44882" s="90"/>
      <c r="C44882" s="90"/>
    </row>
    <row r="44883">
      <c r="A44883" s="101"/>
      <c r="B44883" s="90"/>
      <c r="C44883" s="90"/>
    </row>
    <row r="44884">
      <c r="A44884" s="101"/>
      <c r="B44884" s="90"/>
      <c r="C44884" s="90"/>
    </row>
    <row r="44885">
      <c r="A44885" s="101"/>
      <c r="B44885" s="90"/>
      <c r="C44885" s="90"/>
    </row>
    <row r="44886">
      <c r="A44886" s="101"/>
      <c r="B44886" s="90"/>
      <c r="C44886" s="90"/>
    </row>
    <row r="44887">
      <c r="A44887" s="101"/>
      <c r="B44887" s="90"/>
      <c r="C44887" s="90"/>
    </row>
    <row r="44888">
      <c r="A44888" s="101"/>
      <c r="B44888" s="90"/>
      <c r="C44888" s="90"/>
    </row>
    <row r="44889">
      <c r="A44889" s="101"/>
      <c r="B44889" s="90"/>
      <c r="C44889" s="90"/>
    </row>
    <row r="44890">
      <c r="A44890" s="101"/>
      <c r="B44890" s="90"/>
      <c r="C44890" s="90"/>
    </row>
    <row r="44891">
      <c r="A44891" s="101"/>
      <c r="B44891" s="90"/>
      <c r="C44891" s="90"/>
    </row>
    <row r="44892">
      <c r="A44892" s="101"/>
      <c r="B44892" s="90"/>
      <c r="C44892" s="90"/>
    </row>
    <row r="44893">
      <c r="A44893" s="101"/>
      <c r="B44893" s="90"/>
      <c r="C44893" s="90"/>
    </row>
    <row r="44894">
      <c r="A44894" s="101"/>
      <c r="B44894" s="90"/>
      <c r="C44894" s="90"/>
    </row>
    <row r="44895">
      <c r="A44895" s="101"/>
      <c r="B44895" s="90"/>
      <c r="C44895" s="90"/>
    </row>
    <row r="44896">
      <c r="A44896" s="101"/>
      <c r="B44896" s="90"/>
      <c r="C44896" s="90"/>
    </row>
    <row r="44897">
      <c r="A44897" s="101"/>
      <c r="B44897" s="90"/>
      <c r="C44897" s="90"/>
    </row>
    <row r="44898">
      <c r="A44898" s="101"/>
      <c r="B44898" s="90"/>
      <c r="C44898" s="90"/>
    </row>
    <row r="44899">
      <c r="A44899" s="101"/>
      <c r="B44899" s="90"/>
      <c r="C44899" s="90"/>
    </row>
    <row r="44900">
      <c r="A44900" s="101"/>
      <c r="B44900" s="90"/>
      <c r="C44900" s="90"/>
    </row>
    <row r="44901">
      <c r="A44901" s="101"/>
      <c r="B44901" s="90"/>
      <c r="C44901" s="90"/>
    </row>
    <row r="44902">
      <c r="A44902" s="101"/>
      <c r="B44902" s="90"/>
      <c r="C44902" s="90"/>
    </row>
    <row r="44903">
      <c r="A44903" s="101"/>
      <c r="B44903" s="90"/>
      <c r="C44903" s="90"/>
    </row>
    <row r="44904">
      <c r="A44904" s="101"/>
      <c r="B44904" s="90"/>
      <c r="C44904" s="90"/>
    </row>
    <row r="44905">
      <c r="A44905" s="101"/>
      <c r="B44905" s="90"/>
      <c r="C44905" s="90"/>
    </row>
    <row r="44906">
      <c r="A44906" s="101"/>
      <c r="B44906" s="90"/>
      <c r="C44906" s="90"/>
    </row>
    <row r="44907">
      <c r="A44907" s="101"/>
      <c r="B44907" s="90"/>
      <c r="C44907" s="90"/>
    </row>
    <row r="44908">
      <c r="A44908" s="101"/>
      <c r="B44908" s="90"/>
      <c r="C44908" s="90"/>
    </row>
    <row r="44909">
      <c r="A44909" s="101"/>
      <c r="B44909" s="90"/>
      <c r="C44909" s="90"/>
    </row>
    <row r="44910">
      <c r="A44910" s="101"/>
      <c r="B44910" s="90"/>
      <c r="C44910" s="90"/>
    </row>
    <row r="44911">
      <c r="A44911" s="101"/>
      <c r="B44911" s="90"/>
      <c r="C44911" s="90"/>
    </row>
    <row r="44912">
      <c r="A44912" s="101"/>
      <c r="B44912" s="90"/>
      <c r="C44912" s="90"/>
    </row>
    <row r="44913">
      <c r="A44913" s="101"/>
      <c r="B44913" s="90"/>
      <c r="C44913" s="90"/>
    </row>
    <row r="44914">
      <c r="A44914" s="101"/>
      <c r="B44914" s="90"/>
      <c r="C44914" s="90"/>
    </row>
    <row r="44915">
      <c r="A44915" s="101"/>
      <c r="B44915" s="90"/>
      <c r="C44915" s="90"/>
    </row>
    <row r="44916">
      <c r="A44916" s="101"/>
      <c r="B44916" s="90"/>
      <c r="C44916" s="90"/>
    </row>
    <row r="44917">
      <c r="A44917" s="101"/>
      <c r="B44917" s="90"/>
      <c r="C44917" s="90"/>
    </row>
    <row r="44918">
      <c r="A44918" s="101"/>
      <c r="B44918" s="90"/>
      <c r="C44918" s="90"/>
    </row>
    <row r="44919">
      <c r="A44919" s="101"/>
      <c r="B44919" s="90"/>
      <c r="C44919" s="90"/>
    </row>
    <row r="44920">
      <c r="A44920" s="101"/>
      <c r="B44920" s="90"/>
      <c r="C44920" s="90"/>
    </row>
    <row r="44921">
      <c r="A44921" s="101"/>
      <c r="B44921" s="90"/>
      <c r="C44921" s="90"/>
    </row>
    <row r="44922">
      <c r="A44922" s="101"/>
      <c r="B44922" s="90"/>
      <c r="C44922" s="90"/>
    </row>
    <row r="44923">
      <c r="A44923" s="101"/>
      <c r="B44923" s="90"/>
      <c r="C44923" s="90"/>
    </row>
    <row r="44924">
      <c r="A44924" s="101"/>
      <c r="B44924" s="90"/>
      <c r="C44924" s="90"/>
    </row>
    <row r="44925">
      <c r="A44925" s="101"/>
      <c r="B44925" s="90"/>
      <c r="C44925" s="90"/>
    </row>
    <row r="44926">
      <c r="A44926" s="101"/>
      <c r="B44926" s="90"/>
      <c r="C44926" s="90"/>
    </row>
    <row r="44927">
      <c r="A44927" s="101"/>
      <c r="B44927" s="90"/>
      <c r="C44927" s="90"/>
    </row>
    <row r="44928">
      <c r="A44928" s="101"/>
      <c r="B44928" s="90"/>
      <c r="C44928" s="90"/>
    </row>
    <row r="44929">
      <c r="A44929" s="101"/>
      <c r="B44929" s="90"/>
      <c r="C44929" s="90"/>
    </row>
    <row r="44930">
      <c r="A44930" s="101"/>
      <c r="B44930" s="90"/>
      <c r="C44930" s="90"/>
    </row>
    <row r="44931">
      <c r="A44931" s="101"/>
      <c r="B44931" s="90"/>
      <c r="C44931" s="90"/>
    </row>
    <row r="44932">
      <c r="A44932" s="101"/>
      <c r="B44932" s="90"/>
      <c r="C44932" s="90"/>
    </row>
    <row r="44933">
      <c r="A44933" s="101"/>
      <c r="B44933" s="90"/>
      <c r="C44933" s="90"/>
    </row>
    <row r="44934">
      <c r="A44934" s="101"/>
      <c r="B44934" s="90"/>
      <c r="C44934" s="90"/>
    </row>
    <row r="44935">
      <c r="A44935" s="101"/>
      <c r="B44935" s="90"/>
      <c r="C44935" s="90"/>
    </row>
    <row r="44936">
      <c r="A44936" s="101"/>
      <c r="B44936" s="90"/>
      <c r="C44936" s="90"/>
    </row>
    <row r="44937">
      <c r="A44937" s="101"/>
      <c r="B44937" s="90"/>
      <c r="C44937" s="90"/>
    </row>
    <row r="44938">
      <c r="A44938" s="101"/>
      <c r="B44938" s="90"/>
      <c r="C44938" s="90"/>
    </row>
    <row r="44939">
      <c r="A44939" s="101"/>
      <c r="B44939" s="90"/>
      <c r="C44939" s="90"/>
    </row>
    <row r="44940">
      <c r="A44940" s="101"/>
      <c r="B44940" s="90"/>
      <c r="C44940" s="90"/>
    </row>
    <row r="44941">
      <c r="A44941" s="101"/>
      <c r="B44941" s="90"/>
      <c r="C44941" s="90"/>
    </row>
    <row r="44942">
      <c r="A44942" s="101"/>
      <c r="B44942" s="90"/>
      <c r="C44942" s="90"/>
    </row>
    <row r="44943">
      <c r="A44943" s="101"/>
      <c r="B44943" s="90"/>
      <c r="C44943" s="90"/>
    </row>
    <row r="44944">
      <c r="A44944" s="101"/>
      <c r="B44944" s="90"/>
      <c r="C44944" s="90"/>
    </row>
    <row r="44945">
      <c r="A44945" s="101"/>
      <c r="B44945" s="90"/>
      <c r="C44945" s="90"/>
    </row>
    <row r="44946">
      <c r="A44946" s="101"/>
      <c r="B44946" s="90"/>
      <c r="C44946" s="90"/>
    </row>
    <row r="44947">
      <c r="A44947" s="101"/>
      <c r="B44947" s="90"/>
      <c r="C44947" s="90"/>
    </row>
    <row r="44948">
      <c r="A44948" s="101"/>
      <c r="B44948" s="90"/>
      <c r="C44948" s="90"/>
    </row>
    <row r="44949">
      <c r="A44949" s="101"/>
      <c r="B44949" s="90"/>
      <c r="C44949" s="90"/>
    </row>
    <row r="44950">
      <c r="A44950" s="101"/>
      <c r="B44950" s="90"/>
      <c r="C44950" s="90"/>
    </row>
    <row r="44951">
      <c r="A44951" s="101"/>
      <c r="B44951" s="90"/>
      <c r="C44951" s="90"/>
    </row>
    <row r="44952">
      <c r="A44952" s="101"/>
      <c r="B44952" s="90"/>
      <c r="C44952" s="90"/>
    </row>
    <row r="44953">
      <c r="A44953" s="101"/>
      <c r="B44953" s="90"/>
      <c r="C44953" s="90"/>
    </row>
    <row r="44954">
      <c r="A44954" s="101"/>
      <c r="B44954" s="90"/>
      <c r="C44954" s="90"/>
    </row>
    <row r="44955">
      <c r="A44955" s="101"/>
      <c r="B44955" s="90"/>
      <c r="C44955" s="90"/>
    </row>
    <row r="44956">
      <c r="A44956" s="101"/>
      <c r="B44956" s="90"/>
      <c r="C44956" s="90"/>
    </row>
    <row r="44957">
      <c r="A44957" s="101"/>
      <c r="B44957" s="90"/>
      <c r="C44957" s="90"/>
    </row>
    <row r="44958">
      <c r="A44958" s="101"/>
      <c r="B44958" s="90"/>
      <c r="C44958" s="90"/>
    </row>
    <row r="44959">
      <c r="A44959" s="101"/>
      <c r="B44959" s="90"/>
      <c r="C44959" s="90"/>
    </row>
    <row r="44960">
      <c r="A44960" s="101"/>
      <c r="B44960" s="90"/>
      <c r="C44960" s="90"/>
    </row>
    <row r="44961">
      <c r="A44961" s="101"/>
      <c r="B44961" s="90"/>
      <c r="C44961" s="90"/>
    </row>
    <row r="44962">
      <c r="A44962" s="101"/>
      <c r="B44962" s="90"/>
      <c r="C44962" s="90"/>
    </row>
    <row r="44963">
      <c r="A44963" s="101"/>
      <c r="B44963" s="90"/>
      <c r="C44963" s="90"/>
    </row>
    <row r="44964">
      <c r="A44964" s="101"/>
      <c r="B44964" s="90"/>
      <c r="C44964" s="90"/>
    </row>
    <row r="44965">
      <c r="A44965" s="101"/>
      <c r="B44965" s="90"/>
      <c r="C44965" s="90"/>
    </row>
    <row r="44966">
      <c r="A44966" s="101"/>
      <c r="B44966" s="90"/>
      <c r="C44966" s="90"/>
    </row>
    <row r="44967">
      <c r="A44967" s="101"/>
      <c r="B44967" s="90"/>
      <c r="C44967" s="90"/>
    </row>
    <row r="44968">
      <c r="A44968" s="101"/>
      <c r="B44968" s="90"/>
      <c r="C44968" s="90"/>
    </row>
    <row r="44969">
      <c r="A44969" s="101"/>
      <c r="B44969" s="90"/>
      <c r="C44969" s="90"/>
    </row>
    <row r="44970">
      <c r="A44970" s="101"/>
      <c r="B44970" s="90"/>
      <c r="C44970" s="90"/>
    </row>
    <row r="44971">
      <c r="A44971" s="101"/>
      <c r="B44971" s="90"/>
      <c r="C44971" s="90"/>
    </row>
    <row r="44972">
      <c r="A44972" s="101"/>
      <c r="B44972" s="90"/>
      <c r="C44972" s="90"/>
    </row>
    <row r="44973">
      <c r="A44973" s="101"/>
      <c r="B44973" s="90"/>
      <c r="C44973" s="90"/>
    </row>
    <row r="44974">
      <c r="A44974" s="101"/>
      <c r="B44974" s="90"/>
      <c r="C44974" s="90"/>
    </row>
    <row r="44975">
      <c r="A44975" s="101"/>
      <c r="B44975" s="90"/>
      <c r="C44975" s="90"/>
    </row>
    <row r="44976">
      <c r="A44976" s="101"/>
      <c r="B44976" s="90"/>
      <c r="C44976" s="90"/>
    </row>
    <row r="44977">
      <c r="A44977" s="101"/>
      <c r="B44977" s="90"/>
      <c r="C44977" s="90"/>
    </row>
    <row r="44978">
      <c r="A44978" s="101"/>
      <c r="B44978" s="90"/>
      <c r="C44978" s="90"/>
    </row>
    <row r="44979">
      <c r="A44979" s="101"/>
      <c r="B44979" s="90"/>
      <c r="C44979" s="90"/>
    </row>
    <row r="44980">
      <c r="A44980" s="101"/>
      <c r="B44980" s="90"/>
      <c r="C44980" s="90"/>
    </row>
    <row r="44981">
      <c r="A44981" s="101"/>
      <c r="B44981" s="90"/>
      <c r="C44981" s="90"/>
    </row>
    <row r="44982">
      <c r="A44982" s="101"/>
      <c r="B44982" s="90"/>
      <c r="C44982" s="90"/>
    </row>
    <row r="44983">
      <c r="A44983" s="101"/>
      <c r="B44983" s="90"/>
      <c r="C44983" s="90"/>
    </row>
    <row r="44984">
      <c r="A44984" s="101"/>
      <c r="B44984" s="90"/>
      <c r="C44984" s="90"/>
    </row>
    <row r="44985">
      <c r="A44985" s="101"/>
      <c r="B44985" s="90"/>
      <c r="C44985" s="90"/>
    </row>
    <row r="44986">
      <c r="A44986" s="101"/>
      <c r="B44986" s="90"/>
      <c r="C44986" s="90"/>
    </row>
    <row r="44987">
      <c r="A44987" s="101"/>
      <c r="B44987" s="90"/>
      <c r="C44987" s="90"/>
    </row>
    <row r="44988">
      <c r="A44988" s="101"/>
      <c r="B44988" s="90"/>
      <c r="C44988" s="90"/>
    </row>
    <row r="44989">
      <c r="A44989" s="101"/>
      <c r="B44989" s="90"/>
      <c r="C44989" s="90"/>
    </row>
    <row r="44990">
      <c r="A44990" s="101"/>
      <c r="B44990" s="90"/>
      <c r="C44990" s="90"/>
    </row>
    <row r="44991">
      <c r="A44991" s="101"/>
      <c r="B44991" s="90"/>
      <c r="C44991" s="90"/>
    </row>
    <row r="44992">
      <c r="A44992" s="101"/>
      <c r="B44992" s="90"/>
      <c r="C44992" s="90"/>
    </row>
    <row r="44993">
      <c r="A44993" s="101"/>
      <c r="B44993" s="90"/>
      <c r="C44993" s="90"/>
    </row>
    <row r="44994">
      <c r="A44994" s="101"/>
      <c r="B44994" s="90"/>
      <c r="C44994" s="90"/>
    </row>
    <row r="44995">
      <c r="A44995" s="101"/>
      <c r="B44995" s="90"/>
      <c r="C44995" s="90"/>
    </row>
    <row r="44996">
      <c r="A44996" s="101"/>
      <c r="B44996" s="90"/>
      <c r="C44996" s="90"/>
    </row>
    <row r="44997">
      <c r="A44997" s="101"/>
      <c r="B44997" s="90"/>
      <c r="C44997" s="90"/>
    </row>
    <row r="44998">
      <c r="A44998" s="101"/>
      <c r="B44998" s="90"/>
      <c r="C44998" s="90"/>
    </row>
    <row r="44999">
      <c r="A44999" s="101"/>
      <c r="B44999" s="90"/>
      <c r="C44999" s="90"/>
    </row>
    <row r="45000">
      <c r="A45000" s="101"/>
      <c r="B45000" s="90"/>
      <c r="C45000" s="90"/>
    </row>
    <row r="45001">
      <c r="A45001" s="101"/>
      <c r="B45001" s="90"/>
      <c r="C45001" s="90"/>
    </row>
    <row r="45002">
      <c r="A45002" s="101"/>
      <c r="B45002" s="90"/>
      <c r="C45002" s="90"/>
    </row>
    <row r="45003">
      <c r="A45003" s="101"/>
      <c r="B45003" s="90"/>
      <c r="C45003" s="90"/>
    </row>
    <row r="45004">
      <c r="A45004" s="101"/>
      <c r="B45004" s="90"/>
      <c r="C45004" s="90"/>
    </row>
    <row r="45005">
      <c r="A45005" s="101"/>
      <c r="B45005" s="90"/>
      <c r="C45005" s="90"/>
    </row>
    <row r="45006">
      <c r="A45006" s="101"/>
      <c r="B45006" s="90"/>
      <c r="C45006" s="90"/>
    </row>
    <row r="45007">
      <c r="A45007" s="101"/>
      <c r="B45007" s="90"/>
      <c r="C45007" s="90"/>
    </row>
    <row r="45008">
      <c r="A45008" s="101"/>
      <c r="B45008" s="90"/>
      <c r="C45008" s="90"/>
    </row>
    <row r="45009">
      <c r="A45009" s="101"/>
      <c r="B45009" s="90"/>
      <c r="C45009" s="90"/>
    </row>
    <row r="45010">
      <c r="A45010" s="101"/>
      <c r="B45010" s="90"/>
      <c r="C45010" s="90"/>
    </row>
    <row r="45011">
      <c r="A45011" s="101"/>
      <c r="B45011" s="90"/>
      <c r="C45011" s="90"/>
    </row>
    <row r="45012">
      <c r="A45012" s="101"/>
      <c r="B45012" s="90"/>
      <c r="C45012" s="90"/>
    </row>
    <row r="45013">
      <c r="A45013" s="101"/>
      <c r="B45013" s="90"/>
      <c r="C45013" s="90"/>
    </row>
    <row r="45014">
      <c r="A45014" s="101"/>
      <c r="B45014" s="90"/>
      <c r="C45014" s="90"/>
    </row>
    <row r="45015">
      <c r="A45015" s="101"/>
      <c r="B45015" s="90"/>
      <c r="C45015" s="90"/>
    </row>
    <row r="45016">
      <c r="A45016" s="101"/>
      <c r="B45016" s="90"/>
      <c r="C45016" s="90"/>
    </row>
    <row r="45017">
      <c r="A45017" s="101"/>
      <c r="B45017" s="90"/>
      <c r="C45017" s="90"/>
    </row>
    <row r="45018">
      <c r="A45018" s="101"/>
      <c r="B45018" s="90"/>
      <c r="C45018" s="90"/>
    </row>
    <row r="45019">
      <c r="A45019" s="101"/>
      <c r="B45019" s="90"/>
      <c r="C45019" s="90"/>
    </row>
    <row r="45020">
      <c r="A45020" s="101"/>
      <c r="B45020" s="90"/>
      <c r="C45020" s="90"/>
    </row>
    <row r="45021">
      <c r="A45021" s="101"/>
      <c r="B45021" s="90"/>
      <c r="C45021" s="90"/>
    </row>
    <row r="45022">
      <c r="A45022" s="101"/>
      <c r="B45022" s="90"/>
      <c r="C45022" s="90"/>
    </row>
    <row r="45023">
      <c r="A45023" s="101"/>
      <c r="B45023" s="90"/>
      <c r="C45023" s="90"/>
    </row>
    <row r="45024">
      <c r="A45024" s="101"/>
      <c r="B45024" s="90"/>
      <c r="C45024" s="90"/>
    </row>
    <row r="45025">
      <c r="A45025" s="101"/>
      <c r="B45025" s="90"/>
      <c r="C45025" s="90"/>
    </row>
    <row r="45026">
      <c r="A45026" s="101"/>
      <c r="B45026" s="90"/>
      <c r="C45026" s="90"/>
    </row>
    <row r="45027">
      <c r="A45027" s="101"/>
      <c r="B45027" s="90"/>
      <c r="C45027" s="90"/>
    </row>
    <row r="45028">
      <c r="A45028" s="101"/>
      <c r="B45028" s="90"/>
      <c r="C45028" s="90"/>
    </row>
    <row r="45029">
      <c r="A45029" s="101"/>
      <c r="B45029" s="90"/>
      <c r="C45029" s="90"/>
    </row>
    <row r="45030">
      <c r="A45030" s="101"/>
      <c r="B45030" s="90"/>
      <c r="C45030" s="90"/>
    </row>
    <row r="45031">
      <c r="A45031" s="101"/>
      <c r="B45031" s="90"/>
      <c r="C45031" s="90"/>
    </row>
    <row r="45032">
      <c r="A45032" s="101"/>
      <c r="B45032" s="90"/>
      <c r="C45032" s="90"/>
    </row>
    <row r="45033">
      <c r="A45033" s="101"/>
      <c r="B45033" s="90"/>
      <c r="C45033" s="90"/>
    </row>
    <row r="45034">
      <c r="A45034" s="101"/>
      <c r="B45034" s="90"/>
      <c r="C45034" s="90"/>
    </row>
    <row r="45035">
      <c r="A45035" s="101"/>
      <c r="B45035" s="90"/>
      <c r="C45035" s="90"/>
    </row>
    <row r="45036">
      <c r="A45036" s="101"/>
      <c r="B45036" s="90"/>
      <c r="C45036" s="90"/>
    </row>
    <row r="45037">
      <c r="A45037" s="101"/>
      <c r="B45037" s="90"/>
      <c r="C45037" s="90"/>
    </row>
    <row r="45038">
      <c r="A45038" s="101"/>
      <c r="B45038" s="90"/>
      <c r="C45038" s="90"/>
    </row>
    <row r="45039">
      <c r="A45039" s="101"/>
      <c r="B45039" s="90"/>
      <c r="C45039" s="90"/>
    </row>
    <row r="45040">
      <c r="A45040" s="101"/>
      <c r="B45040" s="90"/>
      <c r="C45040" s="90"/>
    </row>
    <row r="45041">
      <c r="A45041" s="101"/>
      <c r="B45041" s="90"/>
      <c r="C45041" s="90"/>
    </row>
    <row r="45042">
      <c r="A45042" s="101"/>
      <c r="B45042" s="90"/>
      <c r="C45042" s="90"/>
    </row>
    <row r="45043">
      <c r="A45043" s="101"/>
      <c r="B45043" s="90"/>
      <c r="C45043" s="90"/>
    </row>
    <row r="45044">
      <c r="A45044" s="101"/>
      <c r="B45044" s="90"/>
      <c r="C45044" s="90"/>
    </row>
    <row r="45045">
      <c r="A45045" s="101"/>
      <c r="B45045" s="90"/>
      <c r="C45045" s="90"/>
    </row>
    <row r="45046">
      <c r="A45046" s="101"/>
      <c r="B45046" s="90"/>
      <c r="C45046" s="90"/>
    </row>
    <row r="45047">
      <c r="A45047" s="101"/>
      <c r="B45047" s="90"/>
      <c r="C45047" s="90"/>
    </row>
    <row r="45048">
      <c r="A45048" s="101"/>
      <c r="B45048" s="90"/>
      <c r="C45048" s="90"/>
    </row>
    <row r="45049">
      <c r="A45049" s="101"/>
      <c r="B45049" s="90"/>
      <c r="C45049" s="90"/>
    </row>
    <row r="45050">
      <c r="A45050" s="101"/>
      <c r="B45050" s="90"/>
      <c r="C45050" s="90"/>
    </row>
    <row r="45051">
      <c r="A45051" s="101"/>
      <c r="B45051" s="90"/>
      <c r="C45051" s="90"/>
    </row>
    <row r="45052">
      <c r="A45052" s="101"/>
      <c r="B45052" s="90"/>
      <c r="C45052" s="90"/>
    </row>
    <row r="45053">
      <c r="A45053" s="101"/>
      <c r="B45053" s="90"/>
      <c r="C45053" s="90"/>
    </row>
    <row r="45054">
      <c r="A45054" s="101"/>
      <c r="B45054" s="90"/>
      <c r="C45054" s="90"/>
    </row>
    <row r="45055">
      <c r="A45055" s="101"/>
      <c r="B45055" s="90"/>
      <c r="C45055" s="90"/>
    </row>
    <row r="45056">
      <c r="A45056" s="101"/>
      <c r="B45056" s="90"/>
      <c r="C45056" s="90"/>
    </row>
    <row r="45057">
      <c r="A45057" s="101"/>
      <c r="B45057" s="90"/>
      <c r="C45057" s="90"/>
    </row>
    <row r="45058">
      <c r="A45058" s="101"/>
      <c r="B45058" s="90"/>
      <c r="C45058" s="90"/>
    </row>
    <row r="45059">
      <c r="A45059" s="101"/>
      <c r="B45059" s="90"/>
      <c r="C45059" s="90"/>
    </row>
    <row r="45060">
      <c r="A45060" s="101"/>
      <c r="B45060" s="90"/>
      <c r="C45060" s="90"/>
    </row>
    <row r="45061">
      <c r="A45061" s="101"/>
      <c r="B45061" s="90"/>
      <c r="C45061" s="90"/>
    </row>
    <row r="45062">
      <c r="A45062" s="101"/>
      <c r="B45062" s="90"/>
      <c r="C45062" s="90"/>
    </row>
    <row r="45063">
      <c r="A45063" s="101"/>
      <c r="B45063" s="90"/>
      <c r="C45063" s="90"/>
    </row>
    <row r="45064">
      <c r="A45064" s="101"/>
      <c r="B45064" s="90"/>
      <c r="C45064" s="90"/>
    </row>
    <row r="45065">
      <c r="A45065" s="101"/>
      <c r="B45065" s="90"/>
      <c r="C45065" s="90"/>
    </row>
    <row r="45066">
      <c r="A45066" s="101"/>
      <c r="B45066" s="90"/>
      <c r="C45066" s="90"/>
    </row>
    <row r="45067">
      <c r="A45067" s="101"/>
      <c r="B45067" s="90"/>
      <c r="C45067" s="90"/>
    </row>
    <row r="45068">
      <c r="A45068" s="101"/>
      <c r="B45068" s="90"/>
      <c r="C45068" s="90"/>
    </row>
    <row r="45069">
      <c r="A45069" s="101"/>
      <c r="B45069" s="90"/>
      <c r="C45069" s="90"/>
    </row>
    <row r="45070">
      <c r="A45070" s="101"/>
      <c r="B45070" s="90"/>
      <c r="C45070" s="90"/>
    </row>
    <row r="45071">
      <c r="A45071" s="101"/>
      <c r="B45071" s="90"/>
      <c r="C45071" s="90"/>
    </row>
    <row r="45072">
      <c r="A45072" s="101"/>
      <c r="B45072" s="90"/>
      <c r="C45072" s="90"/>
    </row>
    <row r="45073">
      <c r="A45073" s="101"/>
      <c r="B45073" s="90"/>
      <c r="C45073" s="90"/>
    </row>
    <row r="45074">
      <c r="A45074" s="101"/>
      <c r="B45074" s="90"/>
      <c r="C45074" s="90"/>
    </row>
    <row r="45075">
      <c r="A45075" s="101"/>
      <c r="B45075" s="90"/>
      <c r="C45075" s="90"/>
    </row>
    <row r="45076">
      <c r="A45076" s="101"/>
      <c r="B45076" s="90"/>
      <c r="C45076" s="90"/>
    </row>
    <row r="45077">
      <c r="A45077" s="101"/>
      <c r="B45077" s="90"/>
      <c r="C45077" s="90"/>
    </row>
    <row r="45078">
      <c r="A45078" s="101"/>
      <c r="B45078" s="90"/>
      <c r="C45078" s="90"/>
    </row>
    <row r="45079">
      <c r="A45079" s="101"/>
      <c r="B45079" s="90"/>
      <c r="C45079" s="90"/>
    </row>
    <row r="45080">
      <c r="A45080" s="101"/>
      <c r="B45080" s="90"/>
      <c r="C45080" s="90"/>
    </row>
    <row r="45081">
      <c r="A45081" s="101"/>
      <c r="B45081" s="90"/>
      <c r="C45081" s="90"/>
    </row>
    <row r="45082">
      <c r="A45082" s="101"/>
      <c r="B45082" s="90"/>
      <c r="C45082" s="90"/>
    </row>
    <row r="45083">
      <c r="A45083" s="101"/>
      <c r="B45083" s="90"/>
      <c r="C45083" s="90"/>
    </row>
    <row r="45084">
      <c r="A45084" s="101"/>
      <c r="B45084" s="90"/>
      <c r="C45084" s="90"/>
    </row>
    <row r="45085">
      <c r="A45085" s="101"/>
      <c r="B45085" s="90"/>
      <c r="C45085" s="90"/>
    </row>
    <row r="45086">
      <c r="A45086" s="101"/>
      <c r="B45086" s="90"/>
      <c r="C45086" s="90"/>
    </row>
    <row r="45087">
      <c r="A45087" s="101"/>
      <c r="B45087" s="90"/>
      <c r="C45087" s="90"/>
    </row>
    <row r="45088">
      <c r="A45088" s="101"/>
      <c r="B45088" s="90"/>
      <c r="C45088" s="90"/>
    </row>
    <row r="45089">
      <c r="A45089" s="101"/>
      <c r="B45089" s="90"/>
      <c r="C45089" s="90"/>
    </row>
    <row r="45090">
      <c r="A45090" s="101"/>
      <c r="B45090" s="90"/>
      <c r="C45090" s="90"/>
    </row>
    <row r="45091">
      <c r="A45091" s="101"/>
      <c r="B45091" s="90"/>
      <c r="C45091" s="90"/>
    </row>
    <row r="45092">
      <c r="A45092" s="101"/>
      <c r="B45092" s="90"/>
      <c r="C45092" s="90"/>
    </row>
    <row r="45093">
      <c r="A45093" s="101"/>
      <c r="B45093" s="90"/>
      <c r="C45093" s="90"/>
    </row>
    <row r="45094">
      <c r="A45094" s="101"/>
      <c r="B45094" s="90"/>
      <c r="C45094" s="90"/>
    </row>
    <row r="45095">
      <c r="A45095" s="101"/>
      <c r="B45095" s="90"/>
      <c r="C45095" s="90"/>
    </row>
    <row r="45096">
      <c r="A45096" s="101"/>
      <c r="B45096" s="90"/>
      <c r="C45096" s="90"/>
    </row>
    <row r="45097">
      <c r="A45097" s="101"/>
      <c r="B45097" s="90"/>
      <c r="C45097" s="90"/>
    </row>
    <row r="45098">
      <c r="A45098" s="101"/>
      <c r="B45098" s="90"/>
      <c r="C45098" s="90"/>
    </row>
    <row r="45099">
      <c r="A45099" s="101"/>
      <c r="B45099" s="90"/>
      <c r="C45099" s="90"/>
    </row>
    <row r="45100">
      <c r="A45100" s="101"/>
      <c r="B45100" s="90"/>
      <c r="C45100" s="90"/>
    </row>
    <row r="45101">
      <c r="A45101" s="101"/>
      <c r="B45101" s="90"/>
      <c r="C45101" s="90"/>
    </row>
    <row r="45102">
      <c r="A45102" s="101"/>
      <c r="B45102" s="90"/>
      <c r="C45102" s="90"/>
    </row>
    <row r="45103">
      <c r="A45103" s="101"/>
      <c r="B45103" s="90"/>
      <c r="C45103" s="90"/>
    </row>
    <row r="45104">
      <c r="A45104" s="101"/>
      <c r="B45104" s="90"/>
      <c r="C45104" s="90"/>
    </row>
    <row r="45105">
      <c r="A45105" s="101"/>
      <c r="B45105" s="90"/>
      <c r="C45105" s="90"/>
    </row>
    <row r="45106">
      <c r="A45106" s="101"/>
      <c r="B45106" s="90"/>
      <c r="C45106" s="90"/>
    </row>
    <row r="45107">
      <c r="A45107" s="101"/>
      <c r="B45107" s="90"/>
      <c r="C45107" s="90"/>
    </row>
    <row r="45108">
      <c r="A45108" s="101"/>
      <c r="B45108" s="90"/>
      <c r="C45108" s="90"/>
    </row>
    <row r="45109">
      <c r="A45109" s="101"/>
      <c r="B45109" s="90"/>
      <c r="C45109" s="90"/>
    </row>
    <row r="45110">
      <c r="A45110" s="101"/>
      <c r="B45110" s="90"/>
      <c r="C45110" s="90"/>
    </row>
    <row r="45111">
      <c r="A45111" s="101"/>
      <c r="B45111" s="90"/>
      <c r="C45111" s="90"/>
    </row>
    <row r="45112">
      <c r="A45112" s="101"/>
      <c r="B45112" s="90"/>
      <c r="C45112" s="90"/>
    </row>
    <row r="45113">
      <c r="A45113" s="101"/>
      <c r="B45113" s="90"/>
      <c r="C45113" s="90"/>
    </row>
    <row r="45114">
      <c r="A45114" s="101"/>
      <c r="B45114" s="90"/>
      <c r="C45114" s="90"/>
    </row>
    <row r="45115">
      <c r="A45115" s="101"/>
      <c r="B45115" s="90"/>
      <c r="C45115" s="90"/>
    </row>
    <row r="45116">
      <c r="A45116" s="101"/>
      <c r="B45116" s="90"/>
      <c r="C45116" s="90"/>
    </row>
    <row r="45117">
      <c r="A45117" s="101"/>
      <c r="B45117" s="90"/>
      <c r="C45117" s="90"/>
    </row>
    <row r="45118">
      <c r="A45118" s="101"/>
      <c r="B45118" s="90"/>
      <c r="C45118" s="90"/>
    </row>
    <row r="45119">
      <c r="A45119" s="101"/>
      <c r="B45119" s="90"/>
      <c r="C45119" s="90"/>
    </row>
    <row r="45120">
      <c r="A45120" s="101"/>
      <c r="B45120" s="90"/>
      <c r="C45120" s="90"/>
    </row>
    <row r="45121">
      <c r="A45121" s="101"/>
      <c r="B45121" s="90"/>
      <c r="C45121" s="90"/>
    </row>
    <row r="45122">
      <c r="A45122" s="101"/>
      <c r="B45122" s="90"/>
      <c r="C45122" s="90"/>
    </row>
    <row r="45123">
      <c r="A45123" s="101"/>
      <c r="B45123" s="90"/>
      <c r="C45123" s="90"/>
    </row>
    <row r="45124">
      <c r="A45124" s="101"/>
      <c r="B45124" s="90"/>
      <c r="C45124" s="90"/>
    </row>
    <row r="45125">
      <c r="A45125" s="101"/>
      <c r="B45125" s="90"/>
      <c r="C45125" s="90"/>
    </row>
    <row r="45126">
      <c r="A45126" s="101"/>
      <c r="B45126" s="90"/>
      <c r="C45126" s="90"/>
    </row>
    <row r="45127">
      <c r="A45127" s="101"/>
      <c r="B45127" s="90"/>
      <c r="C45127" s="90"/>
    </row>
    <row r="45128">
      <c r="A45128" s="101"/>
      <c r="B45128" s="90"/>
      <c r="C45128" s="90"/>
    </row>
    <row r="45129">
      <c r="A45129" s="101"/>
      <c r="B45129" s="90"/>
      <c r="C45129" s="90"/>
    </row>
    <row r="45130">
      <c r="A45130" s="101"/>
      <c r="B45130" s="90"/>
      <c r="C45130" s="90"/>
    </row>
    <row r="45131">
      <c r="A45131" s="101"/>
      <c r="B45131" s="90"/>
      <c r="C45131" s="90"/>
    </row>
    <row r="45132">
      <c r="A45132" s="101"/>
      <c r="B45132" s="90"/>
      <c r="C45132" s="90"/>
    </row>
    <row r="45133">
      <c r="A45133" s="101"/>
      <c r="B45133" s="90"/>
      <c r="C45133" s="90"/>
    </row>
    <row r="45134">
      <c r="A45134" s="101"/>
      <c r="B45134" s="90"/>
      <c r="C45134" s="90"/>
    </row>
    <row r="45135">
      <c r="A45135" s="101"/>
      <c r="B45135" s="90"/>
      <c r="C45135" s="90"/>
    </row>
    <row r="45136">
      <c r="A45136" s="101"/>
      <c r="B45136" s="90"/>
      <c r="C45136" s="90"/>
    </row>
    <row r="45137">
      <c r="A45137" s="101"/>
      <c r="B45137" s="90"/>
      <c r="C45137" s="90"/>
    </row>
    <row r="45138">
      <c r="A45138" s="101"/>
      <c r="B45138" s="90"/>
      <c r="C45138" s="90"/>
    </row>
    <row r="45139">
      <c r="A45139" s="101"/>
      <c r="B45139" s="90"/>
      <c r="C45139" s="90"/>
    </row>
    <row r="45140">
      <c r="A45140" s="101"/>
      <c r="B45140" s="90"/>
      <c r="C45140" s="90"/>
    </row>
    <row r="45141">
      <c r="A45141" s="101"/>
      <c r="B45141" s="90"/>
      <c r="C45141" s="90"/>
    </row>
    <row r="45142">
      <c r="A45142" s="101"/>
      <c r="B45142" s="90"/>
      <c r="C45142" s="90"/>
    </row>
    <row r="45143">
      <c r="A45143" s="101"/>
      <c r="B45143" s="90"/>
      <c r="C45143" s="90"/>
    </row>
    <row r="45144">
      <c r="A45144" s="101"/>
      <c r="B45144" s="90"/>
      <c r="C45144" s="90"/>
    </row>
    <row r="45145">
      <c r="A45145" s="101"/>
      <c r="B45145" s="90"/>
      <c r="C45145" s="90"/>
    </row>
    <row r="45146">
      <c r="A45146" s="101"/>
      <c r="B45146" s="90"/>
      <c r="C45146" s="90"/>
    </row>
    <row r="45147">
      <c r="A45147" s="101"/>
      <c r="B45147" s="90"/>
      <c r="C45147" s="90"/>
    </row>
    <row r="45148">
      <c r="A45148" s="101"/>
      <c r="B45148" s="90"/>
      <c r="C45148" s="90"/>
    </row>
    <row r="45149">
      <c r="A45149" s="101"/>
      <c r="B45149" s="90"/>
      <c r="C45149" s="90"/>
    </row>
    <row r="45150">
      <c r="A45150" s="101"/>
      <c r="B45150" s="90"/>
      <c r="C45150" s="90"/>
    </row>
    <row r="45151">
      <c r="A45151" s="101"/>
      <c r="B45151" s="90"/>
      <c r="C45151" s="90"/>
    </row>
    <row r="45152">
      <c r="A45152" s="101"/>
      <c r="B45152" s="90"/>
      <c r="C45152" s="90"/>
    </row>
    <row r="45153">
      <c r="A45153" s="101"/>
      <c r="B45153" s="90"/>
      <c r="C45153" s="90"/>
    </row>
    <row r="45154">
      <c r="A45154" s="101"/>
      <c r="B45154" s="90"/>
      <c r="C45154" s="90"/>
    </row>
    <row r="45155">
      <c r="A45155" s="101"/>
      <c r="B45155" s="90"/>
      <c r="C45155" s="90"/>
    </row>
    <row r="45156">
      <c r="A45156" s="101"/>
      <c r="B45156" s="90"/>
      <c r="C45156" s="90"/>
    </row>
    <row r="45157">
      <c r="A45157" s="101"/>
      <c r="B45157" s="90"/>
      <c r="C45157" s="90"/>
    </row>
    <row r="45158">
      <c r="A45158" s="101"/>
      <c r="B45158" s="90"/>
      <c r="C45158" s="90"/>
    </row>
    <row r="45159">
      <c r="A45159" s="101"/>
      <c r="B45159" s="90"/>
      <c r="C45159" s="90"/>
    </row>
    <row r="45160">
      <c r="A45160" s="101"/>
      <c r="B45160" s="90"/>
      <c r="C45160" s="90"/>
    </row>
    <row r="45161">
      <c r="A45161" s="101"/>
      <c r="B45161" s="90"/>
      <c r="C45161" s="90"/>
    </row>
    <row r="45162">
      <c r="A45162" s="101"/>
      <c r="B45162" s="90"/>
      <c r="C45162" s="90"/>
    </row>
    <row r="45163">
      <c r="A45163" s="101"/>
      <c r="B45163" s="90"/>
      <c r="C45163" s="90"/>
    </row>
    <row r="45164">
      <c r="A45164" s="101"/>
      <c r="B45164" s="90"/>
      <c r="C45164" s="90"/>
    </row>
    <row r="45165">
      <c r="A45165" s="101"/>
      <c r="B45165" s="90"/>
      <c r="C45165" s="90"/>
    </row>
    <row r="45166">
      <c r="A45166" s="101"/>
      <c r="B45166" s="90"/>
      <c r="C45166" s="90"/>
    </row>
    <row r="45167">
      <c r="A45167" s="101"/>
      <c r="B45167" s="90"/>
      <c r="C45167" s="90"/>
    </row>
    <row r="45168">
      <c r="A45168" s="101"/>
      <c r="B45168" s="90"/>
      <c r="C45168" s="90"/>
    </row>
    <row r="45169">
      <c r="A45169" s="101"/>
      <c r="B45169" s="90"/>
      <c r="C45169" s="90"/>
    </row>
    <row r="45170">
      <c r="A45170" s="101"/>
      <c r="B45170" s="90"/>
      <c r="C45170" s="90"/>
    </row>
    <row r="45171">
      <c r="A45171" s="101"/>
      <c r="B45171" s="90"/>
      <c r="C45171" s="90"/>
    </row>
    <row r="45172">
      <c r="A45172" s="101"/>
      <c r="B45172" s="90"/>
      <c r="C45172" s="90"/>
    </row>
    <row r="45173">
      <c r="A45173" s="101"/>
      <c r="B45173" s="90"/>
      <c r="C45173" s="90"/>
    </row>
    <row r="45174">
      <c r="A45174" s="101"/>
      <c r="B45174" s="90"/>
      <c r="C45174" s="90"/>
    </row>
    <row r="45175">
      <c r="A45175" s="101"/>
      <c r="B45175" s="90"/>
      <c r="C45175" s="90"/>
    </row>
    <row r="45176">
      <c r="A45176" s="101"/>
      <c r="B45176" s="90"/>
      <c r="C45176" s="90"/>
    </row>
    <row r="45177">
      <c r="A45177" s="101"/>
      <c r="B45177" s="90"/>
      <c r="C45177" s="90"/>
    </row>
    <row r="45178">
      <c r="A45178" s="101"/>
      <c r="B45178" s="90"/>
      <c r="C45178" s="90"/>
    </row>
    <row r="45179">
      <c r="A45179" s="101"/>
      <c r="B45179" s="90"/>
      <c r="C45179" s="90"/>
    </row>
    <row r="45180">
      <c r="A45180" s="101"/>
      <c r="B45180" s="90"/>
      <c r="C45180" s="90"/>
    </row>
    <row r="45181">
      <c r="A45181" s="101"/>
      <c r="B45181" s="90"/>
      <c r="C45181" s="90"/>
    </row>
    <row r="45182">
      <c r="A45182" s="101"/>
      <c r="B45182" s="90"/>
      <c r="C45182" s="90"/>
    </row>
    <row r="45183">
      <c r="A45183" s="101"/>
      <c r="B45183" s="90"/>
      <c r="C45183" s="90"/>
    </row>
    <row r="45184">
      <c r="A45184" s="101"/>
      <c r="B45184" s="90"/>
      <c r="C45184" s="90"/>
    </row>
    <row r="45185">
      <c r="A45185" s="101"/>
      <c r="B45185" s="90"/>
      <c r="C45185" s="90"/>
    </row>
    <row r="45186">
      <c r="A45186" s="101"/>
      <c r="B45186" s="90"/>
      <c r="C45186" s="90"/>
    </row>
    <row r="45187">
      <c r="A45187" s="101"/>
      <c r="B45187" s="90"/>
      <c r="C45187" s="90"/>
    </row>
    <row r="45188">
      <c r="A45188" s="101"/>
      <c r="B45188" s="90"/>
      <c r="C45188" s="90"/>
    </row>
    <row r="45189">
      <c r="A45189" s="101"/>
      <c r="B45189" s="90"/>
      <c r="C45189" s="90"/>
    </row>
    <row r="45190">
      <c r="A45190" s="101"/>
      <c r="B45190" s="90"/>
      <c r="C45190" s="90"/>
    </row>
    <row r="45191">
      <c r="A45191" s="101"/>
      <c r="B45191" s="90"/>
      <c r="C45191" s="90"/>
    </row>
    <row r="45192">
      <c r="A45192" s="101"/>
      <c r="B45192" s="90"/>
      <c r="C45192" s="90"/>
    </row>
    <row r="45193">
      <c r="A45193" s="101"/>
      <c r="B45193" s="90"/>
      <c r="C45193" s="90"/>
    </row>
    <row r="45194">
      <c r="A45194" s="101"/>
      <c r="B45194" s="90"/>
      <c r="C45194" s="90"/>
    </row>
    <row r="45195">
      <c r="A45195" s="101"/>
      <c r="B45195" s="90"/>
      <c r="C45195" s="90"/>
    </row>
    <row r="45196">
      <c r="A45196" s="101"/>
      <c r="B45196" s="90"/>
      <c r="C45196" s="90"/>
    </row>
    <row r="45197">
      <c r="A45197" s="101"/>
      <c r="B45197" s="90"/>
      <c r="C45197" s="90"/>
    </row>
    <row r="45198">
      <c r="A45198" s="101"/>
      <c r="B45198" s="90"/>
      <c r="C45198" s="90"/>
    </row>
    <row r="45199">
      <c r="A45199" s="101"/>
      <c r="B45199" s="90"/>
      <c r="C45199" s="90"/>
    </row>
    <row r="45200">
      <c r="A45200" s="101"/>
      <c r="B45200" s="90"/>
      <c r="C45200" s="90"/>
    </row>
    <row r="45201">
      <c r="A45201" s="101"/>
      <c r="B45201" s="90"/>
      <c r="C45201" s="90"/>
    </row>
    <row r="45202">
      <c r="A45202" s="101"/>
      <c r="B45202" s="90"/>
      <c r="C45202" s="90"/>
    </row>
    <row r="45203">
      <c r="A45203" s="101"/>
      <c r="B45203" s="90"/>
      <c r="C45203" s="90"/>
    </row>
    <row r="45204">
      <c r="A45204" s="101"/>
      <c r="B45204" s="90"/>
      <c r="C45204" s="90"/>
    </row>
    <row r="45205">
      <c r="A45205" s="101"/>
      <c r="B45205" s="90"/>
      <c r="C45205" s="90"/>
    </row>
    <row r="45206">
      <c r="A45206" s="101"/>
      <c r="B45206" s="90"/>
      <c r="C45206" s="90"/>
    </row>
    <row r="45207">
      <c r="A45207" s="101"/>
      <c r="B45207" s="90"/>
      <c r="C45207" s="90"/>
    </row>
    <row r="45208">
      <c r="A45208" s="101"/>
      <c r="B45208" s="90"/>
      <c r="C45208" s="90"/>
    </row>
    <row r="45209">
      <c r="A45209" s="101"/>
      <c r="B45209" s="90"/>
      <c r="C45209" s="90"/>
    </row>
    <row r="45210">
      <c r="A45210" s="101"/>
      <c r="B45210" s="90"/>
      <c r="C45210" s="90"/>
    </row>
    <row r="45211">
      <c r="A45211" s="101"/>
      <c r="B45211" s="90"/>
      <c r="C45211" s="90"/>
    </row>
    <row r="45212">
      <c r="A45212" s="101"/>
      <c r="B45212" s="90"/>
      <c r="C45212" s="90"/>
    </row>
    <row r="45213">
      <c r="A45213" s="101"/>
      <c r="B45213" s="90"/>
      <c r="C45213" s="90"/>
    </row>
    <row r="45214">
      <c r="A45214" s="101"/>
      <c r="B45214" s="90"/>
      <c r="C45214" s="90"/>
    </row>
    <row r="45215">
      <c r="A45215" s="101"/>
      <c r="B45215" s="90"/>
      <c r="C45215" s="90"/>
    </row>
    <row r="45216">
      <c r="A45216" s="101"/>
      <c r="B45216" s="90"/>
      <c r="C45216" s="90"/>
    </row>
    <row r="45217">
      <c r="A45217" s="101"/>
      <c r="B45217" s="90"/>
      <c r="C45217" s="90"/>
    </row>
    <row r="45218">
      <c r="A45218" s="101"/>
      <c r="B45218" s="90"/>
      <c r="C45218" s="90"/>
    </row>
    <row r="45219">
      <c r="A45219" s="101"/>
      <c r="B45219" s="90"/>
      <c r="C45219" s="90"/>
    </row>
    <row r="45220">
      <c r="A45220" s="101"/>
      <c r="B45220" s="90"/>
      <c r="C45220" s="90"/>
    </row>
    <row r="45221">
      <c r="A45221" s="101"/>
      <c r="B45221" s="90"/>
      <c r="C45221" s="90"/>
    </row>
    <row r="45222">
      <c r="A45222" s="101"/>
      <c r="B45222" s="90"/>
      <c r="C45222" s="90"/>
    </row>
    <row r="45223">
      <c r="A45223" s="101"/>
      <c r="B45223" s="90"/>
      <c r="C45223" s="90"/>
    </row>
    <row r="45224">
      <c r="A45224" s="101"/>
      <c r="B45224" s="90"/>
      <c r="C45224" s="90"/>
    </row>
    <row r="45225">
      <c r="A45225" s="101"/>
      <c r="B45225" s="90"/>
      <c r="C45225" s="90"/>
    </row>
    <row r="45226">
      <c r="A45226" s="101"/>
      <c r="B45226" s="90"/>
      <c r="C45226" s="90"/>
    </row>
    <row r="45227">
      <c r="A45227" s="101"/>
      <c r="B45227" s="90"/>
      <c r="C45227" s="90"/>
    </row>
    <row r="45228">
      <c r="A45228" s="101"/>
      <c r="B45228" s="90"/>
      <c r="C45228" s="90"/>
    </row>
    <row r="45229">
      <c r="A45229" s="101"/>
      <c r="B45229" s="90"/>
      <c r="C45229" s="90"/>
    </row>
    <row r="45230">
      <c r="A45230" s="101"/>
      <c r="B45230" s="90"/>
      <c r="C45230" s="90"/>
    </row>
    <row r="45231">
      <c r="A45231" s="101"/>
      <c r="B45231" s="90"/>
      <c r="C45231" s="90"/>
    </row>
    <row r="45232">
      <c r="A45232" s="101"/>
      <c r="B45232" s="90"/>
      <c r="C45232" s="90"/>
    </row>
    <row r="45233">
      <c r="A45233" s="101"/>
      <c r="B45233" s="90"/>
      <c r="C45233" s="90"/>
    </row>
    <row r="45234">
      <c r="A45234" s="101"/>
      <c r="B45234" s="90"/>
      <c r="C45234" s="90"/>
    </row>
    <row r="45235">
      <c r="A45235" s="101"/>
      <c r="B45235" s="90"/>
      <c r="C45235" s="90"/>
    </row>
    <row r="45236">
      <c r="A45236" s="101"/>
      <c r="B45236" s="90"/>
      <c r="C45236" s="90"/>
    </row>
    <row r="45237">
      <c r="A45237" s="101"/>
      <c r="B45237" s="90"/>
      <c r="C45237" s="90"/>
    </row>
    <row r="45238">
      <c r="A45238" s="101"/>
      <c r="B45238" s="90"/>
      <c r="C45238" s="90"/>
    </row>
    <row r="45239">
      <c r="A45239" s="101"/>
      <c r="B45239" s="90"/>
      <c r="C45239" s="90"/>
    </row>
    <row r="45240">
      <c r="A45240" s="101"/>
      <c r="B45240" s="90"/>
      <c r="C45240" s="90"/>
    </row>
    <row r="45241">
      <c r="A45241" s="101"/>
      <c r="B45241" s="90"/>
      <c r="C45241" s="90"/>
    </row>
    <row r="45242">
      <c r="A45242" s="101"/>
      <c r="B45242" s="90"/>
      <c r="C45242" s="90"/>
    </row>
    <row r="45243">
      <c r="A45243" s="101"/>
      <c r="B45243" s="90"/>
      <c r="C45243" s="90"/>
    </row>
    <row r="45244">
      <c r="A45244" s="101"/>
      <c r="B45244" s="90"/>
      <c r="C45244" s="90"/>
    </row>
    <row r="45245">
      <c r="A45245" s="101"/>
      <c r="B45245" s="90"/>
      <c r="C45245" s="90"/>
    </row>
    <row r="45246">
      <c r="A45246" s="101"/>
      <c r="B45246" s="90"/>
      <c r="C45246" s="90"/>
    </row>
    <row r="45247">
      <c r="A45247" s="101"/>
      <c r="B45247" s="90"/>
      <c r="C45247" s="90"/>
    </row>
    <row r="45248">
      <c r="A45248" s="101"/>
      <c r="B45248" s="90"/>
      <c r="C45248" s="90"/>
    </row>
    <row r="45249">
      <c r="A45249" s="101"/>
      <c r="B45249" s="90"/>
      <c r="C45249" s="90"/>
    </row>
    <row r="45250">
      <c r="A45250" s="101"/>
      <c r="B45250" s="90"/>
      <c r="C45250" s="90"/>
    </row>
    <row r="45251">
      <c r="A45251" s="101"/>
      <c r="B45251" s="90"/>
      <c r="C45251" s="90"/>
    </row>
    <row r="45252">
      <c r="A45252" s="101"/>
      <c r="B45252" s="90"/>
      <c r="C45252" s="90"/>
    </row>
    <row r="45253">
      <c r="A45253" s="101"/>
      <c r="B45253" s="90"/>
      <c r="C45253" s="90"/>
    </row>
    <row r="45254">
      <c r="A45254" s="101"/>
      <c r="B45254" s="90"/>
      <c r="C45254" s="90"/>
    </row>
    <row r="45255">
      <c r="A45255" s="101"/>
      <c r="B45255" s="90"/>
      <c r="C45255" s="90"/>
    </row>
    <row r="45256">
      <c r="A45256" s="101"/>
      <c r="B45256" s="90"/>
      <c r="C45256" s="90"/>
    </row>
    <row r="45257">
      <c r="A45257" s="101"/>
      <c r="B45257" s="90"/>
      <c r="C45257" s="90"/>
    </row>
    <row r="45258">
      <c r="A45258" s="101"/>
      <c r="B45258" s="90"/>
      <c r="C45258" s="90"/>
    </row>
    <row r="45259">
      <c r="A45259" s="101"/>
      <c r="B45259" s="90"/>
      <c r="C45259" s="90"/>
    </row>
    <row r="45260">
      <c r="A45260" s="101"/>
      <c r="B45260" s="90"/>
      <c r="C45260" s="90"/>
    </row>
    <row r="45261">
      <c r="A45261" s="101"/>
      <c r="B45261" s="90"/>
      <c r="C45261" s="90"/>
    </row>
    <row r="45262">
      <c r="A45262" s="101"/>
      <c r="B45262" s="90"/>
      <c r="C45262" s="90"/>
    </row>
    <row r="45263">
      <c r="A45263" s="101"/>
      <c r="B45263" s="90"/>
      <c r="C45263" s="90"/>
    </row>
    <row r="45264">
      <c r="A45264" s="101"/>
      <c r="B45264" s="90"/>
      <c r="C45264" s="90"/>
    </row>
    <row r="45265">
      <c r="A45265" s="101"/>
      <c r="B45265" s="90"/>
      <c r="C45265" s="90"/>
    </row>
    <row r="45266">
      <c r="A45266" s="101"/>
      <c r="B45266" s="90"/>
      <c r="C45266" s="90"/>
    </row>
    <row r="45267">
      <c r="A45267" s="101"/>
      <c r="B45267" s="90"/>
      <c r="C45267" s="90"/>
    </row>
    <row r="45268">
      <c r="A45268" s="101"/>
      <c r="B45268" s="90"/>
      <c r="C45268" s="90"/>
    </row>
    <row r="45269">
      <c r="A45269" s="101"/>
      <c r="B45269" s="90"/>
      <c r="C45269" s="90"/>
    </row>
    <row r="45270">
      <c r="A45270" s="101"/>
      <c r="B45270" s="90"/>
      <c r="C45270" s="90"/>
    </row>
    <row r="45271">
      <c r="A45271" s="101"/>
      <c r="B45271" s="90"/>
      <c r="C45271" s="90"/>
    </row>
    <row r="45272">
      <c r="A45272" s="101"/>
      <c r="B45272" s="90"/>
      <c r="C45272" s="90"/>
    </row>
    <row r="45273">
      <c r="A45273" s="101"/>
      <c r="B45273" s="90"/>
      <c r="C45273" s="90"/>
    </row>
    <row r="45274">
      <c r="A45274" s="101"/>
      <c r="B45274" s="90"/>
      <c r="C45274" s="90"/>
    </row>
    <row r="45275">
      <c r="A45275" s="101"/>
      <c r="B45275" s="90"/>
      <c r="C45275" s="90"/>
    </row>
    <row r="45276">
      <c r="A45276" s="101"/>
      <c r="B45276" s="90"/>
      <c r="C45276" s="90"/>
    </row>
    <row r="45277">
      <c r="A45277" s="101"/>
      <c r="B45277" s="90"/>
      <c r="C45277" s="90"/>
    </row>
    <row r="45278">
      <c r="A45278" s="101"/>
      <c r="B45278" s="90"/>
      <c r="C45278" s="90"/>
    </row>
    <row r="45279">
      <c r="A45279" s="101"/>
      <c r="B45279" s="90"/>
      <c r="C45279" s="90"/>
    </row>
    <row r="45280">
      <c r="A45280" s="101"/>
      <c r="B45280" s="90"/>
      <c r="C45280" s="90"/>
    </row>
    <row r="45281">
      <c r="A45281" s="101"/>
      <c r="B45281" s="90"/>
      <c r="C45281" s="90"/>
    </row>
    <row r="45282">
      <c r="A45282" s="101"/>
      <c r="B45282" s="90"/>
      <c r="C45282" s="90"/>
    </row>
    <row r="45283">
      <c r="A45283" s="101"/>
      <c r="B45283" s="90"/>
      <c r="C45283" s="90"/>
    </row>
    <row r="45284">
      <c r="A45284" s="101"/>
      <c r="B45284" s="90"/>
      <c r="C45284" s="90"/>
    </row>
    <row r="45285">
      <c r="A45285" s="101"/>
      <c r="B45285" s="90"/>
      <c r="C45285" s="90"/>
    </row>
    <row r="45286">
      <c r="A45286" s="101"/>
      <c r="B45286" s="90"/>
      <c r="C45286" s="90"/>
    </row>
    <row r="45287">
      <c r="A45287" s="101"/>
      <c r="B45287" s="90"/>
      <c r="C45287" s="90"/>
    </row>
    <row r="45288">
      <c r="A45288" s="101"/>
      <c r="B45288" s="90"/>
      <c r="C45288" s="90"/>
    </row>
    <row r="45289">
      <c r="A45289" s="101"/>
      <c r="B45289" s="90"/>
      <c r="C45289" s="90"/>
    </row>
    <row r="45290">
      <c r="A45290" s="101"/>
      <c r="B45290" s="90"/>
      <c r="C45290" s="90"/>
    </row>
    <row r="45291">
      <c r="A45291" s="101"/>
      <c r="B45291" s="90"/>
      <c r="C45291" s="90"/>
    </row>
    <row r="45292">
      <c r="A45292" s="101"/>
      <c r="B45292" s="90"/>
      <c r="C45292" s="90"/>
    </row>
    <row r="45293">
      <c r="A45293" s="101"/>
      <c r="B45293" s="90"/>
      <c r="C45293" s="90"/>
    </row>
    <row r="45294">
      <c r="A45294" s="101"/>
      <c r="B45294" s="90"/>
      <c r="C45294" s="90"/>
    </row>
    <row r="45295">
      <c r="A45295" s="101"/>
      <c r="B45295" s="90"/>
      <c r="C45295" s="90"/>
    </row>
    <row r="45296">
      <c r="A45296" s="101"/>
      <c r="B45296" s="90"/>
      <c r="C45296" s="90"/>
    </row>
    <row r="45297">
      <c r="A45297" s="101"/>
      <c r="B45297" s="90"/>
      <c r="C45297" s="90"/>
    </row>
    <row r="45298">
      <c r="A45298" s="101"/>
      <c r="B45298" s="90"/>
      <c r="C45298" s="90"/>
    </row>
    <row r="45299">
      <c r="A45299" s="101"/>
      <c r="B45299" s="90"/>
      <c r="C45299" s="90"/>
    </row>
    <row r="45300">
      <c r="A45300" s="101"/>
      <c r="B45300" s="90"/>
      <c r="C45300" s="90"/>
    </row>
    <row r="45301">
      <c r="A45301" s="101"/>
      <c r="B45301" s="90"/>
      <c r="C45301" s="90"/>
    </row>
    <row r="45302">
      <c r="A45302" s="101"/>
      <c r="B45302" s="90"/>
      <c r="C45302" s="90"/>
    </row>
    <row r="45303">
      <c r="A45303" s="101"/>
      <c r="B45303" s="90"/>
      <c r="C45303" s="90"/>
    </row>
    <row r="45304">
      <c r="A45304" s="101"/>
      <c r="B45304" s="90"/>
      <c r="C45304" s="90"/>
    </row>
    <row r="45305">
      <c r="A45305" s="101"/>
      <c r="B45305" s="90"/>
      <c r="C45305" s="90"/>
    </row>
    <row r="45306">
      <c r="A45306" s="101"/>
      <c r="B45306" s="90"/>
      <c r="C45306" s="90"/>
    </row>
    <row r="45307">
      <c r="A45307" s="101"/>
      <c r="B45307" s="90"/>
      <c r="C45307" s="90"/>
    </row>
    <row r="45308">
      <c r="A45308" s="101"/>
      <c r="B45308" s="90"/>
      <c r="C45308" s="90"/>
    </row>
    <row r="45309">
      <c r="A45309" s="101"/>
      <c r="B45309" s="90"/>
      <c r="C45309" s="90"/>
    </row>
    <row r="45310">
      <c r="A45310" s="101"/>
      <c r="B45310" s="90"/>
      <c r="C45310" s="90"/>
    </row>
    <row r="45311">
      <c r="A45311" s="101"/>
      <c r="B45311" s="90"/>
      <c r="C45311" s="90"/>
    </row>
    <row r="45312">
      <c r="A45312" s="101"/>
      <c r="B45312" s="90"/>
      <c r="C45312" s="90"/>
    </row>
    <row r="45313">
      <c r="A45313" s="101"/>
      <c r="B45313" s="90"/>
      <c r="C45313" s="90"/>
    </row>
    <row r="45314">
      <c r="A45314" s="101"/>
      <c r="B45314" s="90"/>
      <c r="C45314" s="90"/>
    </row>
    <row r="45315">
      <c r="A45315" s="101"/>
      <c r="B45315" s="90"/>
      <c r="C45315" s="90"/>
    </row>
    <row r="45316">
      <c r="A45316" s="101"/>
      <c r="B45316" s="90"/>
      <c r="C45316" s="90"/>
    </row>
    <row r="45317">
      <c r="A45317" s="101"/>
      <c r="B45317" s="90"/>
      <c r="C45317" s="90"/>
    </row>
    <row r="45318">
      <c r="A45318" s="101"/>
      <c r="B45318" s="90"/>
      <c r="C45318" s="90"/>
    </row>
    <row r="45319">
      <c r="A45319" s="101"/>
      <c r="B45319" s="90"/>
      <c r="C45319" s="90"/>
    </row>
    <row r="45320">
      <c r="A45320" s="101"/>
      <c r="B45320" s="90"/>
      <c r="C45320" s="90"/>
    </row>
    <row r="45321">
      <c r="A45321" s="101"/>
      <c r="B45321" s="90"/>
      <c r="C45321" s="90"/>
    </row>
    <row r="45322">
      <c r="A45322" s="101"/>
      <c r="B45322" s="90"/>
      <c r="C45322" s="90"/>
    </row>
    <row r="45323">
      <c r="A45323" s="101"/>
      <c r="B45323" s="90"/>
      <c r="C45323" s="90"/>
    </row>
    <row r="45324">
      <c r="A45324" s="101"/>
      <c r="B45324" s="90"/>
      <c r="C45324" s="90"/>
    </row>
    <row r="45325">
      <c r="A45325" s="101"/>
      <c r="B45325" s="90"/>
      <c r="C45325" s="90"/>
    </row>
    <row r="45326">
      <c r="A45326" s="101"/>
      <c r="B45326" s="90"/>
      <c r="C45326" s="90"/>
    </row>
    <row r="45327">
      <c r="A45327" s="101"/>
      <c r="B45327" s="90"/>
      <c r="C45327" s="90"/>
    </row>
    <row r="45328">
      <c r="A45328" s="101"/>
      <c r="B45328" s="90"/>
      <c r="C45328" s="90"/>
    </row>
    <row r="45329">
      <c r="A45329" s="101"/>
      <c r="B45329" s="90"/>
      <c r="C45329" s="90"/>
    </row>
    <row r="45330">
      <c r="A45330" s="101"/>
      <c r="B45330" s="90"/>
      <c r="C45330" s="90"/>
    </row>
    <row r="45331">
      <c r="A45331" s="101"/>
      <c r="B45331" s="90"/>
      <c r="C45331" s="90"/>
    </row>
    <row r="45332">
      <c r="A45332" s="101"/>
      <c r="B45332" s="90"/>
      <c r="C45332" s="90"/>
    </row>
    <row r="45333">
      <c r="A45333" s="101"/>
      <c r="B45333" s="90"/>
      <c r="C45333" s="90"/>
    </row>
    <row r="45334">
      <c r="A45334" s="101"/>
      <c r="B45334" s="90"/>
      <c r="C45334" s="90"/>
    </row>
    <row r="45335">
      <c r="A45335" s="101"/>
      <c r="B45335" s="90"/>
      <c r="C45335" s="90"/>
    </row>
    <row r="45336">
      <c r="A45336" s="101"/>
      <c r="B45336" s="90"/>
      <c r="C45336" s="90"/>
    </row>
    <row r="45337">
      <c r="A45337" s="101"/>
      <c r="B45337" s="90"/>
      <c r="C45337" s="90"/>
    </row>
    <row r="45338">
      <c r="A45338" s="101"/>
      <c r="B45338" s="90"/>
      <c r="C45338" s="90"/>
    </row>
    <row r="45339">
      <c r="A45339" s="101"/>
      <c r="B45339" s="90"/>
      <c r="C45339" s="90"/>
    </row>
    <row r="45340">
      <c r="A45340" s="101"/>
      <c r="B45340" s="90"/>
      <c r="C45340" s="90"/>
    </row>
    <row r="45341">
      <c r="A45341" s="101"/>
      <c r="B45341" s="90"/>
      <c r="C45341" s="90"/>
    </row>
    <row r="45342">
      <c r="A45342" s="101"/>
      <c r="B45342" s="90"/>
      <c r="C45342" s="90"/>
    </row>
    <row r="45343">
      <c r="A45343" s="101"/>
      <c r="B45343" s="90"/>
      <c r="C45343" s="90"/>
    </row>
    <row r="45344">
      <c r="A45344" s="101"/>
      <c r="B45344" s="90"/>
      <c r="C45344" s="90"/>
    </row>
    <row r="45345">
      <c r="A45345" s="101"/>
      <c r="B45345" s="90"/>
      <c r="C45345" s="90"/>
    </row>
    <row r="45346">
      <c r="A45346" s="101"/>
      <c r="B45346" s="90"/>
      <c r="C45346" s="90"/>
    </row>
    <row r="45347">
      <c r="A45347" s="101"/>
      <c r="B45347" s="90"/>
      <c r="C45347" s="90"/>
    </row>
    <row r="45348">
      <c r="A45348" s="101"/>
      <c r="B45348" s="90"/>
      <c r="C45348" s="90"/>
    </row>
    <row r="45349">
      <c r="A45349" s="101"/>
      <c r="B45349" s="90"/>
      <c r="C45349" s="90"/>
    </row>
    <row r="45350">
      <c r="A45350" s="101"/>
      <c r="B45350" s="90"/>
      <c r="C45350" s="90"/>
    </row>
    <row r="45351">
      <c r="A45351" s="101"/>
      <c r="B45351" s="90"/>
      <c r="C45351" s="90"/>
    </row>
    <row r="45352">
      <c r="A45352" s="101"/>
      <c r="B45352" s="90"/>
      <c r="C45352" s="90"/>
    </row>
    <row r="45353">
      <c r="A45353" s="101"/>
      <c r="B45353" s="90"/>
      <c r="C45353" s="90"/>
    </row>
    <row r="45354">
      <c r="A45354" s="101"/>
      <c r="B45354" s="90"/>
      <c r="C45354" s="90"/>
    </row>
    <row r="45355">
      <c r="A45355" s="101"/>
      <c r="B45355" s="90"/>
      <c r="C45355" s="90"/>
    </row>
    <row r="45356">
      <c r="A45356" s="101"/>
      <c r="B45356" s="90"/>
      <c r="C45356" s="90"/>
    </row>
    <row r="45357">
      <c r="A45357" s="101"/>
      <c r="B45357" s="90"/>
      <c r="C45357" s="90"/>
    </row>
    <row r="45358">
      <c r="A45358" s="101"/>
      <c r="B45358" s="90"/>
      <c r="C45358" s="90"/>
    </row>
    <row r="45359">
      <c r="A45359" s="101"/>
      <c r="B45359" s="90"/>
      <c r="C45359" s="90"/>
    </row>
    <row r="45360">
      <c r="A45360" s="101"/>
      <c r="B45360" s="90"/>
      <c r="C45360" s="90"/>
    </row>
    <row r="45361">
      <c r="A45361" s="101"/>
      <c r="B45361" s="90"/>
      <c r="C45361" s="90"/>
    </row>
    <row r="45362">
      <c r="A45362" s="101"/>
      <c r="B45362" s="90"/>
      <c r="C45362" s="90"/>
    </row>
    <row r="45363">
      <c r="A45363" s="101"/>
      <c r="B45363" s="90"/>
      <c r="C45363" s="90"/>
    </row>
    <row r="45364">
      <c r="A45364" s="101"/>
      <c r="B45364" s="90"/>
      <c r="C45364" s="90"/>
    </row>
    <row r="45365">
      <c r="A45365" s="101"/>
      <c r="B45365" s="90"/>
      <c r="C45365" s="90"/>
    </row>
    <row r="45366">
      <c r="A45366" s="101"/>
      <c r="B45366" s="90"/>
      <c r="C45366" s="90"/>
    </row>
    <row r="45367">
      <c r="A45367" s="101"/>
      <c r="B45367" s="90"/>
      <c r="C45367" s="90"/>
    </row>
    <row r="45368">
      <c r="A45368" s="101"/>
      <c r="B45368" s="90"/>
      <c r="C45368" s="90"/>
    </row>
    <row r="45369">
      <c r="A45369" s="101"/>
      <c r="B45369" s="90"/>
      <c r="C45369" s="90"/>
    </row>
    <row r="45370">
      <c r="A45370" s="101"/>
      <c r="B45370" s="90"/>
      <c r="C45370" s="90"/>
    </row>
    <row r="45371">
      <c r="A45371" s="101"/>
      <c r="B45371" s="90"/>
      <c r="C45371" s="90"/>
    </row>
    <row r="45372">
      <c r="A45372" s="101"/>
      <c r="B45372" s="90"/>
      <c r="C45372" s="90"/>
    </row>
    <row r="45373">
      <c r="A45373" s="101"/>
      <c r="B45373" s="90"/>
      <c r="C45373" s="90"/>
    </row>
    <row r="45374">
      <c r="A45374" s="101"/>
      <c r="B45374" s="90"/>
      <c r="C45374" s="90"/>
    </row>
    <row r="45375">
      <c r="A45375" s="101"/>
      <c r="B45375" s="90"/>
      <c r="C45375" s="90"/>
    </row>
    <row r="45376">
      <c r="A45376" s="101"/>
      <c r="B45376" s="90"/>
      <c r="C45376" s="90"/>
    </row>
    <row r="45377">
      <c r="A45377" s="101"/>
      <c r="B45377" s="90"/>
      <c r="C45377" s="90"/>
    </row>
    <row r="45378">
      <c r="A45378" s="101"/>
      <c r="B45378" s="90"/>
      <c r="C45378" s="90"/>
    </row>
    <row r="45379">
      <c r="A45379" s="101"/>
      <c r="B45379" s="90"/>
      <c r="C45379" s="90"/>
    </row>
    <row r="45380">
      <c r="A45380" s="101"/>
      <c r="B45380" s="90"/>
      <c r="C45380" s="90"/>
    </row>
    <row r="45381">
      <c r="A45381" s="101"/>
      <c r="B45381" s="90"/>
      <c r="C45381" s="90"/>
    </row>
    <row r="45382">
      <c r="A45382" s="101"/>
      <c r="B45382" s="90"/>
      <c r="C45382" s="90"/>
    </row>
    <row r="45383">
      <c r="A45383" s="101"/>
      <c r="B45383" s="90"/>
      <c r="C45383" s="90"/>
    </row>
    <row r="45384">
      <c r="A45384" s="101"/>
      <c r="B45384" s="90"/>
      <c r="C45384" s="90"/>
    </row>
    <row r="45385">
      <c r="A45385" s="101"/>
      <c r="B45385" s="90"/>
      <c r="C45385" s="90"/>
    </row>
    <row r="45386">
      <c r="A45386" s="101"/>
      <c r="B45386" s="90"/>
      <c r="C45386" s="90"/>
    </row>
    <row r="45387">
      <c r="A45387" s="101"/>
      <c r="B45387" s="90"/>
      <c r="C45387" s="90"/>
    </row>
    <row r="45388">
      <c r="A45388" s="101"/>
      <c r="B45388" s="90"/>
      <c r="C45388" s="90"/>
    </row>
    <row r="45389">
      <c r="A45389" s="101"/>
      <c r="B45389" s="90"/>
      <c r="C45389" s="90"/>
    </row>
    <row r="45390">
      <c r="A45390" s="101"/>
      <c r="B45390" s="90"/>
      <c r="C45390" s="90"/>
    </row>
    <row r="45391">
      <c r="A45391" s="101"/>
      <c r="B45391" s="90"/>
      <c r="C45391" s="90"/>
    </row>
    <row r="45392">
      <c r="A45392" s="101"/>
      <c r="B45392" s="90"/>
      <c r="C45392" s="90"/>
    </row>
    <row r="45393">
      <c r="A45393" s="101"/>
      <c r="B45393" s="90"/>
      <c r="C45393" s="90"/>
    </row>
    <row r="45394">
      <c r="A45394" s="101"/>
      <c r="B45394" s="90"/>
      <c r="C45394" s="90"/>
    </row>
    <row r="45395">
      <c r="A45395" s="101"/>
      <c r="B45395" s="90"/>
      <c r="C45395" s="90"/>
    </row>
    <row r="45396">
      <c r="A45396" s="101"/>
      <c r="B45396" s="90"/>
      <c r="C45396" s="90"/>
    </row>
    <row r="45397">
      <c r="A45397" s="101"/>
      <c r="B45397" s="90"/>
      <c r="C45397" s="90"/>
    </row>
    <row r="45398">
      <c r="A45398" s="101"/>
      <c r="B45398" s="90"/>
      <c r="C45398" s="90"/>
    </row>
    <row r="45399">
      <c r="A45399" s="101"/>
      <c r="B45399" s="90"/>
      <c r="C45399" s="90"/>
    </row>
    <row r="45400">
      <c r="A45400" s="101"/>
      <c r="B45400" s="90"/>
      <c r="C45400" s="90"/>
    </row>
    <row r="45401">
      <c r="A45401" s="101"/>
      <c r="B45401" s="90"/>
      <c r="C45401" s="90"/>
    </row>
    <row r="45402">
      <c r="A45402" s="101"/>
      <c r="B45402" s="90"/>
      <c r="C45402" s="90"/>
    </row>
    <row r="45403">
      <c r="A45403" s="101"/>
      <c r="B45403" s="90"/>
      <c r="C45403" s="90"/>
    </row>
    <row r="45404">
      <c r="A45404" s="101"/>
      <c r="B45404" s="90"/>
      <c r="C45404" s="90"/>
    </row>
    <row r="45405">
      <c r="A45405" s="101"/>
      <c r="B45405" s="90"/>
      <c r="C45405" s="90"/>
    </row>
    <row r="45406">
      <c r="A45406" s="101"/>
      <c r="B45406" s="90"/>
      <c r="C45406" s="90"/>
    </row>
    <row r="45407">
      <c r="A45407" s="101"/>
      <c r="B45407" s="90"/>
      <c r="C45407" s="90"/>
    </row>
    <row r="45408">
      <c r="A45408" s="101"/>
      <c r="B45408" s="90"/>
      <c r="C45408" s="90"/>
    </row>
    <row r="45409">
      <c r="A45409" s="101"/>
      <c r="B45409" s="90"/>
      <c r="C45409" s="90"/>
    </row>
    <row r="45410">
      <c r="A45410" s="101"/>
      <c r="B45410" s="90"/>
      <c r="C45410" s="90"/>
    </row>
    <row r="45411">
      <c r="A45411" s="101"/>
      <c r="B45411" s="90"/>
      <c r="C45411" s="90"/>
    </row>
    <row r="45412">
      <c r="A45412" s="101"/>
      <c r="B45412" s="90"/>
      <c r="C45412" s="90"/>
    </row>
    <row r="45413">
      <c r="A45413" s="101"/>
      <c r="B45413" s="90"/>
      <c r="C45413" s="90"/>
    </row>
    <row r="45414">
      <c r="A45414" s="101"/>
      <c r="B45414" s="90"/>
      <c r="C45414" s="90"/>
    </row>
    <row r="45415">
      <c r="A45415" s="101"/>
      <c r="B45415" s="90"/>
      <c r="C45415" s="90"/>
    </row>
    <row r="45416">
      <c r="A45416" s="101"/>
      <c r="B45416" s="90"/>
      <c r="C45416" s="90"/>
    </row>
    <row r="45417">
      <c r="A45417" s="101"/>
      <c r="B45417" s="90"/>
      <c r="C45417" s="90"/>
    </row>
    <row r="45418">
      <c r="A45418" s="101"/>
      <c r="B45418" s="90"/>
      <c r="C45418" s="90"/>
    </row>
    <row r="45419">
      <c r="A45419" s="101"/>
      <c r="B45419" s="90"/>
      <c r="C45419" s="90"/>
    </row>
    <row r="45420">
      <c r="A45420" s="101"/>
      <c r="B45420" s="90"/>
      <c r="C45420" s="90"/>
    </row>
    <row r="45421">
      <c r="A45421" s="101"/>
      <c r="B45421" s="90"/>
      <c r="C45421" s="90"/>
    </row>
    <row r="45422">
      <c r="A45422" s="101"/>
      <c r="B45422" s="90"/>
      <c r="C45422" s="90"/>
    </row>
    <row r="45423">
      <c r="A45423" s="101"/>
      <c r="B45423" s="90"/>
      <c r="C45423" s="90"/>
    </row>
    <row r="45424">
      <c r="A45424" s="101"/>
      <c r="B45424" s="90"/>
      <c r="C45424" s="90"/>
    </row>
    <row r="45425">
      <c r="A45425" s="101"/>
      <c r="B45425" s="90"/>
      <c r="C45425" s="90"/>
    </row>
    <row r="45426">
      <c r="A45426" s="101"/>
      <c r="B45426" s="90"/>
      <c r="C45426" s="90"/>
    </row>
    <row r="45427">
      <c r="A45427" s="101"/>
      <c r="B45427" s="90"/>
      <c r="C45427" s="90"/>
    </row>
    <row r="45428">
      <c r="A45428" s="101"/>
      <c r="B45428" s="90"/>
      <c r="C45428" s="90"/>
    </row>
    <row r="45429">
      <c r="A45429" s="101"/>
      <c r="B45429" s="90"/>
      <c r="C45429" s="90"/>
    </row>
    <row r="45430">
      <c r="A45430" s="101"/>
      <c r="B45430" s="90"/>
      <c r="C45430" s="90"/>
    </row>
    <row r="45431">
      <c r="A45431" s="101"/>
      <c r="B45431" s="90"/>
      <c r="C45431" s="90"/>
    </row>
    <row r="45432">
      <c r="A45432" s="101"/>
      <c r="B45432" s="90"/>
      <c r="C45432" s="90"/>
    </row>
    <row r="45433">
      <c r="A45433" s="101"/>
      <c r="B45433" s="90"/>
      <c r="C45433" s="90"/>
    </row>
    <row r="45434">
      <c r="A45434" s="101"/>
      <c r="B45434" s="90"/>
      <c r="C45434" s="90"/>
    </row>
    <row r="45435">
      <c r="A45435" s="101"/>
      <c r="B45435" s="90"/>
      <c r="C45435" s="90"/>
    </row>
    <row r="45436">
      <c r="A45436" s="101"/>
      <c r="B45436" s="90"/>
      <c r="C45436" s="90"/>
    </row>
    <row r="45437">
      <c r="A45437" s="101"/>
      <c r="B45437" s="90"/>
      <c r="C45437" s="90"/>
    </row>
    <row r="45438">
      <c r="A45438" s="101"/>
      <c r="B45438" s="90"/>
      <c r="C45438" s="90"/>
    </row>
    <row r="45439">
      <c r="A45439" s="101"/>
      <c r="B45439" s="90"/>
      <c r="C45439" s="90"/>
    </row>
    <row r="45440">
      <c r="A45440" s="101"/>
      <c r="B45440" s="90"/>
      <c r="C45440" s="90"/>
    </row>
    <row r="45441">
      <c r="A45441" s="101"/>
      <c r="B45441" s="90"/>
      <c r="C45441" s="90"/>
    </row>
    <row r="45442">
      <c r="A45442" s="101"/>
      <c r="B45442" s="90"/>
      <c r="C45442" s="90"/>
    </row>
    <row r="45443">
      <c r="A45443" s="101"/>
      <c r="B45443" s="90"/>
      <c r="C45443" s="90"/>
    </row>
    <row r="45444">
      <c r="A45444" s="101"/>
      <c r="B45444" s="90"/>
      <c r="C45444" s="90"/>
    </row>
    <row r="45445">
      <c r="A45445" s="101"/>
      <c r="B45445" s="90"/>
      <c r="C45445" s="90"/>
    </row>
    <row r="45446">
      <c r="A45446" s="101"/>
      <c r="B45446" s="90"/>
      <c r="C45446" s="90"/>
    </row>
    <row r="45447">
      <c r="A45447" s="101"/>
      <c r="B45447" s="90"/>
      <c r="C45447" s="90"/>
    </row>
    <row r="45448">
      <c r="A45448" s="101"/>
      <c r="B45448" s="90"/>
      <c r="C45448" s="90"/>
    </row>
    <row r="45449">
      <c r="A45449" s="101"/>
      <c r="B45449" s="90"/>
      <c r="C45449" s="90"/>
    </row>
    <row r="45450">
      <c r="A45450" s="101"/>
      <c r="B45450" s="90"/>
      <c r="C45450" s="90"/>
    </row>
    <row r="45451">
      <c r="A45451" s="101"/>
      <c r="B45451" s="90"/>
      <c r="C45451" s="90"/>
    </row>
    <row r="45452">
      <c r="A45452" s="101"/>
      <c r="B45452" s="90"/>
      <c r="C45452" s="90"/>
    </row>
    <row r="45453">
      <c r="A45453" s="101"/>
      <c r="B45453" s="90"/>
      <c r="C45453" s="90"/>
    </row>
    <row r="45454">
      <c r="A45454" s="101"/>
      <c r="B45454" s="90"/>
      <c r="C45454" s="90"/>
    </row>
    <row r="45455">
      <c r="A45455" s="101"/>
      <c r="B45455" s="90"/>
      <c r="C45455" s="90"/>
    </row>
    <row r="45456">
      <c r="A45456" s="101"/>
      <c r="B45456" s="90"/>
      <c r="C45456" s="90"/>
    </row>
    <row r="45457">
      <c r="A45457" s="101"/>
      <c r="B45457" s="90"/>
      <c r="C45457" s="90"/>
    </row>
    <row r="45458">
      <c r="A45458" s="101"/>
      <c r="B45458" s="90"/>
      <c r="C45458" s="90"/>
    </row>
    <row r="45459">
      <c r="A45459" s="101"/>
      <c r="B45459" s="90"/>
      <c r="C45459" s="90"/>
    </row>
    <row r="45460">
      <c r="A45460" s="101"/>
      <c r="B45460" s="90"/>
      <c r="C45460" s="90"/>
    </row>
    <row r="45461">
      <c r="A45461" s="101"/>
      <c r="B45461" s="90"/>
      <c r="C45461" s="90"/>
    </row>
    <row r="45462">
      <c r="A45462" s="101"/>
      <c r="B45462" s="90"/>
      <c r="C45462" s="90"/>
    </row>
    <row r="45463">
      <c r="A45463" s="101"/>
      <c r="B45463" s="90"/>
      <c r="C45463" s="90"/>
    </row>
    <row r="45464">
      <c r="A45464" s="101"/>
      <c r="B45464" s="90"/>
      <c r="C45464" s="90"/>
    </row>
    <row r="45465">
      <c r="A45465" s="101"/>
      <c r="B45465" s="90"/>
      <c r="C45465" s="90"/>
    </row>
    <row r="45466">
      <c r="A45466" s="101"/>
      <c r="B45466" s="90"/>
      <c r="C45466" s="90"/>
    </row>
    <row r="45467">
      <c r="A45467" s="101"/>
      <c r="B45467" s="90"/>
      <c r="C45467" s="90"/>
    </row>
    <row r="45468">
      <c r="A45468" s="101"/>
      <c r="B45468" s="90"/>
      <c r="C45468" s="90"/>
    </row>
    <row r="45469">
      <c r="A45469" s="101"/>
      <c r="B45469" s="90"/>
      <c r="C45469" s="90"/>
    </row>
    <row r="45470">
      <c r="A45470" s="101"/>
      <c r="B45470" s="90"/>
      <c r="C45470" s="90"/>
    </row>
    <row r="45471">
      <c r="A45471" s="101"/>
      <c r="B45471" s="90"/>
      <c r="C45471" s="90"/>
    </row>
    <row r="45472">
      <c r="A45472" s="101"/>
      <c r="B45472" s="90"/>
      <c r="C45472" s="90"/>
    </row>
    <row r="45473">
      <c r="A45473" s="101"/>
      <c r="B45473" s="90"/>
      <c r="C45473" s="90"/>
    </row>
    <row r="45474">
      <c r="A45474" s="101"/>
      <c r="B45474" s="90"/>
      <c r="C45474" s="90"/>
    </row>
    <row r="45475">
      <c r="A45475" s="101"/>
      <c r="B45475" s="90"/>
      <c r="C45475" s="90"/>
    </row>
    <row r="45476">
      <c r="A45476" s="101"/>
      <c r="B45476" s="90"/>
      <c r="C45476" s="90"/>
    </row>
    <row r="45477">
      <c r="A45477" s="101"/>
      <c r="B45477" s="90"/>
      <c r="C45477" s="90"/>
    </row>
    <row r="45478">
      <c r="A45478" s="101"/>
      <c r="B45478" s="90"/>
      <c r="C45478" s="90"/>
    </row>
    <row r="45479">
      <c r="A45479" s="101"/>
      <c r="B45479" s="90"/>
      <c r="C45479" s="90"/>
    </row>
    <row r="45480">
      <c r="A45480" s="101"/>
      <c r="B45480" s="90"/>
      <c r="C45480" s="90"/>
    </row>
    <row r="45481">
      <c r="A45481" s="101"/>
      <c r="B45481" s="90"/>
      <c r="C45481" s="90"/>
    </row>
    <row r="45482">
      <c r="A45482" s="101"/>
      <c r="B45482" s="90"/>
      <c r="C45482" s="90"/>
    </row>
    <row r="45483">
      <c r="A45483" s="101"/>
      <c r="B45483" s="90"/>
      <c r="C45483" s="90"/>
    </row>
    <row r="45484">
      <c r="A45484" s="101"/>
      <c r="B45484" s="90"/>
      <c r="C45484" s="90"/>
    </row>
    <row r="45485">
      <c r="A45485" s="101"/>
      <c r="B45485" s="90"/>
      <c r="C45485" s="90"/>
    </row>
    <row r="45486">
      <c r="A45486" s="101"/>
      <c r="B45486" s="90"/>
      <c r="C45486" s="90"/>
    </row>
    <row r="45487">
      <c r="A45487" s="101"/>
      <c r="B45487" s="90"/>
      <c r="C45487" s="90"/>
    </row>
    <row r="45488">
      <c r="A45488" s="101"/>
      <c r="B45488" s="90"/>
      <c r="C45488" s="90"/>
    </row>
    <row r="45489">
      <c r="A45489" s="101"/>
      <c r="B45489" s="90"/>
      <c r="C45489" s="90"/>
    </row>
    <row r="45490">
      <c r="A45490" s="101"/>
      <c r="B45490" s="90"/>
      <c r="C45490" s="90"/>
    </row>
    <row r="45491">
      <c r="A45491" s="101"/>
      <c r="B45491" s="90"/>
      <c r="C45491" s="90"/>
    </row>
    <row r="45492">
      <c r="A45492" s="101"/>
      <c r="B45492" s="90"/>
      <c r="C45492" s="90"/>
    </row>
    <row r="45493">
      <c r="A45493" s="101"/>
      <c r="B45493" s="90"/>
      <c r="C45493" s="90"/>
    </row>
    <row r="45494">
      <c r="A45494" s="101"/>
      <c r="B45494" s="90"/>
      <c r="C45494" s="90"/>
    </row>
    <row r="45495">
      <c r="A45495" s="101"/>
      <c r="B45495" s="90"/>
      <c r="C45495" s="90"/>
    </row>
    <row r="45496">
      <c r="A45496" s="101"/>
      <c r="B45496" s="90"/>
      <c r="C45496" s="90"/>
    </row>
    <row r="45497">
      <c r="A45497" s="101"/>
      <c r="B45497" s="90"/>
      <c r="C45497" s="90"/>
    </row>
    <row r="45498">
      <c r="A45498" s="101"/>
      <c r="B45498" s="90"/>
      <c r="C45498" s="90"/>
    </row>
    <row r="45499">
      <c r="A45499" s="101"/>
      <c r="B45499" s="90"/>
      <c r="C45499" s="90"/>
    </row>
    <row r="45500">
      <c r="A45500" s="101"/>
      <c r="B45500" s="90"/>
      <c r="C45500" s="90"/>
    </row>
    <row r="45501">
      <c r="A45501" s="101"/>
      <c r="B45501" s="90"/>
      <c r="C45501" s="90"/>
    </row>
    <row r="45502">
      <c r="A45502" s="101"/>
      <c r="B45502" s="90"/>
      <c r="C45502" s="90"/>
    </row>
    <row r="45503">
      <c r="A45503" s="101"/>
      <c r="B45503" s="90"/>
      <c r="C45503" s="90"/>
    </row>
    <row r="45504">
      <c r="A45504" s="101"/>
      <c r="B45504" s="90"/>
      <c r="C45504" s="90"/>
    </row>
    <row r="45505">
      <c r="A45505" s="101"/>
      <c r="B45505" s="90"/>
      <c r="C45505" s="90"/>
    </row>
    <row r="45506">
      <c r="A45506" s="101"/>
      <c r="B45506" s="90"/>
      <c r="C45506" s="90"/>
    </row>
    <row r="45507">
      <c r="A45507" s="101"/>
      <c r="B45507" s="90"/>
      <c r="C45507" s="90"/>
    </row>
    <row r="45508">
      <c r="A45508" s="101"/>
      <c r="B45508" s="90"/>
      <c r="C45508" s="90"/>
    </row>
    <row r="45509">
      <c r="A45509" s="101"/>
      <c r="B45509" s="90"/>
      <c r="C45509" s="90"/>
    </row>
    <row r="45510">
      <c r="A45510" s="101"/>
      <c r="B45510" s="90"/>
      <c r="C45510" s="90"/>
    </row>
    <row r="45511">
      <c r="A45511" s="101"/>
      <c r="B45511" s="90"/>
      <c r="C45511" s="90"/>
    </row>
    <row r="45512">
      <c r="A45512" s="101"/>
      <c r="B45512" s="90"/>
      <c r="C45512" s="90"/>
    </row>
    <row r="45513">
      <c r="A45513" s="101"/>
      <c r="B45513" s="90"/>
      <c r="C45513" s="90"/>
    </row>
    <row r="45514">
      <c r="A45514" s="101"/>
      <c r="B45514" s="90"/>
      <c r="C45514" s="90"/>
    </row>
    <row r="45515">
      <c r="A45515" s="101"/>
      <c r="B45515" s="90"/>
      <c r="C45515" s="90"/>
    </row>
    <row r="45516">
      <c r="A45516" s="101"/>
      <c r="B45516" s="90"/>
      <c r="C45516" s="90"/>
    </row>
    <row r="45517">
      <c r="A45517" s="101"/>
      <c r="B45517" s="90"/>
      <c r="C45517" s="90"/>
    </row>
    <row r="45518">
      <c r="A45518" s="101"/>
      <c r="B45518" s="90"/>
      <c r="C45518" s="90"/>
    </row>
    <row r="45519">
      <c r="A45519" s="101"/>
      <c r="B45519" s="90"/>
      <c r="C45519" s="90"/>
    </row>
    <row r="45520">
      <c r="A45520" s="101"/>
      <c r="B45520" s="90"/>
      <c r="C45520" s="90"/>
    </row>
    <row r="45521">
      <c r="A45521" s="101"/>
      <c r="B45521" s="90"/>
      <c r="C45521" s="90"/>
    </row>
    <row r="45522">
      <c r="A45522" s="101"/>
      <c r="B45522" s="90"/>
      <c r="C45522" s="90"/>
    </row>
    <row r="45523">
      <c r="A45523" s="101"/>
      <c r="B45523" s="90"/>
      <c r="C45523" s="90"/>
    </row>
    <row r="45524">
      <c r="A45524" s="101"/>
      <c r="B45524" s="90"/>
      <c r="C45524" s="90"/>
    </row>
    <row r="45525">
      <c r="A45525" s="101"/>
      <c r="B45525" s="90"/>
      <c r="C45525" s="90"/>
    </row>
    <row r="45526">
      <c r="A45526" s="101"/>
      <c r="B45526" s="90"/>
      <c r="C45526" s="90"/>
    </row>
    <row r="45527">
      <c r="A45527" s="101"/>
      <c r="B45527" s="90"/>
      <c r="C45527" s="90"/>
    </row>
    <row r="45528">
      <c r="A45528" s="101"/>
      <c r="B45528" s="90"/>
      <c r="C45528" s="90"/>
    </row>
    <row r="45529">
      <c r="A45529" s="101"/>
      <c r="B45529" s="90"/>
      <c r="C45529" s="90"/>
    </row>
    <row r="45530">
      <c r="A45530" s="101"/>
      <c r="B45530" s="90"/>
      <c r="C45530" s="90"/>
    </row>
    <row r="45531">
      <c r="A45531" s="101"/>
      <c r="B45531" s="90"/>
      <c r="C45531" s="90"/>
    </row>
    <row r="45532">
      <c r="A45532" s="101"/>
      <c r="B45532" s="90"/>
      <c r="C45532" s="90"/>
    </row>
    <row r="45533">
      <c r="A45533" s="101"/>
      <c r="B45533" s="90"/>
      <c r="C45533" s="90"/>
    </row>
    <row r="45534">
      <c r="A45534" s="101"/>
      <c r="B45534" s="90"/>
      <c r="C45534" s="90"/>
    </row>
    <row r="45535">
      <c r="A45535" s="101"/>
      <c r="B45535" s="90"/>
      <c r="C45535" s="90"/>
    </row>
    <row r="45536">
      <c r="A45536" s="101"/>
      <c r="B45536" s="90"/>
      <c r="C45536" s="90"/>
    </row>
    <row r="45537">
      <c r="A45537" s="101"/>
      <c r="B45537" s="90"/>
      <c r="C45537" s="90"/>
    </row>
    <row r="45538">
      <c r="A45538" s="101"/>
      <c r="B45538" s="90"/>
      <c r="C45538" s="90"/>
    </row>
    <row r="45539">
      <c r="A45539" s="101"/>
      <c r="B45539" s="90"/>
      <c r="C45539" s="90"/>
    </row>
    <row r="45540">
      <c r="A45540" s="101"/>
      <c r="B45540" s="90"/>
      <c r="C45540" s="90"/>
    </row>
    <row r="45541">
      <c r="A45541" s="101"/>
      <c r="B45541" s="90"/>
      <c r="C45541" s="90"/>
    </row>
    <row r="45542">
      <c r="A45542" s="101"/>
      <c r="B45542" s="90"/>
      <c r="C45542" s="90"/>
    </row>
    <row r="45543">
      <c r="A45543" s="101"/>
      <c r="B45543" s="90"/>
      <c r="C45543" s="90"/>
    </row>
    <row r="45544">
      <c r="A45544" s="101"/>
      <c r="B45544" s="90"/>
      <c r="C45544" s="90"/>
    </row>
    <row r="45545">
      <c r="A45545" s="101"/>
      <c r="B45545" s="90"/>
      <c r="C45545" s="90"/>
    </row>
    <row r="45546">
      <c r="A45546" s="101"/>
      <c r="B45546" s="90"/>
      <c r="C45546" s="90"/>
    </row>
    <row r="45547">
      <c r="A45547" s="101"/>
      <c r="B45547" s="90"/>
      <c r="C45547" s="90"/>
    </row>
    <row r="45548">
      <c r="A45548" s="101"/>
      <c r="B45548" s="90"/>
      <c r="C45548" s="90"/>
    </row>
    <row r="45549">
      <c r="A45549" s="101"/>
      <c r="B45549" s="90"/>
      <c r="C45549" s="90"/>
    </row>
    <row r="45550">
      <c r="A45550" s="101"/>
      <c r="B45550" s="90"/>
      <c r="C45550" s="90"/>
    </row>
    <row r="45551">
      <c r="A45551" s="101"/>
      <c r="B45551" s="90"/>
      <c r="C45551" s="90"/>
    </row>
    <row r="45552">
      <c r="A45552" s="101"/>
      <c r="B45552" s="90"/>
      <c r="C45552" s="90"/>
    </row>
    <row r="45553">
      <c r="A45553" s="101"/>
      <c r="B45553" s="90"/>
      <c r="C45553" s="90"/>
    </row>
    <row r="45554">
      <c r="A45554" s="101"/>
      <c r="B45554" s="90"/>
      <c r="C45554" s="90"/>
    </row>
    <row r="45555">
      <c r="A45555" s="101"/>
      <c r="B45555" s="90"/>
      <c r="C45555" s="90"/>
    </row>
    <row r="45556">
      <c r="A45556" s="101"/>
      <c r="B45556" s="90"/>
      <c r="C45556" s="90"/>
    </row>
    <row r="45557">
      <c r="A45557" s="101"/>
      <c r="B45557" s="90"/>
      <c r="C45557" s="90"/>
    </row>
    <row r="45558">
      <c r="A45558" s="101"/>
      <c r="B45558" s="90"/>
      <c r="C45558" s="90"/>
    </row>
    <row r="45559">
      <c r="A45559" s="101"/>
      <c r="B45559" s="90"/>
      <c r="C45559" s="90"/>
    </row>
    <row r="45560">
      <c r="A45560" s="101"/>
      <c r="B45560" s="90"/>
      <c r="C45560" s="90"/>
    </row>
    <row r="45561">
      <c r="A45561" s="101"/>
      <c r="B45561" s="90"/>
      <c r="C45561" s="90"/>
    </row>
    <row r="45562">
      <c r="A45562" s="101"/>
      <c r="B45562" s="90"/>
      <c r="C45562" s="90"/>
    </row>
    <row r="45563">
      <c r="A45563" s="101"/>
      <c r="B45563" s="90"/>
      <c r="C45563" s="90"/>
    </row>
    <row r="45564">
      <c r="A45564" s="101"/>
      <c r="B45564" s="90"/>
      <c r="C45564" s="90"/>
    </row>
    <row r="45565">
      <c r="A45565" s="101"/>
      <c r="B45565" s="90"/>
      <c r="C45565" s="90"/>
    </row>
    <row r="45566">
      <c r="A45566" s="101"/>
      <c r="B45566" s="90"/>
      <c r="C45566" s="90"/>
    </row>
    <row r="45567">
      <c r="A45567" s="101"/>
      <c r="B45567" s="90"/>
      <c r="C45567" s="90"/>
    </row>
    <row r="45568">
      <c r="A45568" s="101"/>
      <c r="B45568" s="90"/>
      <c r="C45568" s="90"/>
    </row>
    <row r="45569">
      <c r="A45569" s="101"/>
      <c r="B45569" s="90"/>
      <c r="C45569" s="90"/>
    </row>
    <row r="45570">
      <c r="A45570" s="101"/>
      <c r="B45570" s="90"/>
      <c r="C45570" s="90"/>
    </row>
    <row r="45571">
      <c r="A45571" s="101"/>
      <c r="B45571" s="90"/>
      <c r="C45571" s="90"/>
    </row>
    <row r="45572">
      <c r="A45572" s="101"/>
      <c r="B45572" s="90"/>
      <c r="C45572" s="90"/>
    </row>
    <row r="45573">
      <c r="A45573" s="101"/>
      <c r="B45573" s="90"/>
      <c r="C45573" s="90"/>
    </row>
    <row r="45574">
      <c r="A45574" s="101"/>
      <c r="B45574" s="90"/>
      <c r="C45574" s="90"/>
    </row>
    <row r="45575">
      <c r="A45575" s="101"/>
      <c r="B45575" s="90"/>
      <c r="C45575" s="90"/>
    </row>
    <row r="45576">
      <c r="A45576" s="101"/>
      <c r="B45576" s="90"/>
      <c r="C45576" s="90"/>
    </row>
    <row r="45577">
      <c r="A45577" s="101"/>
      <c r="B45577" s="90"/>
      <c r="C45577" s="90"/>
    </row>
    <row r="45578">
      <c r="A45578" s="101"/>
      <c r="B45578" s="90"/>
      <c r="C45578" s="90"/>
    </row>
    <row r="45579">
      <c r="A45579" s="101"/>
      <c r="B45579" s="90"/>
      <c r="C45579" s="90"/>
    </row>
    <row r="45580">
      <c r="A45580" s="101"/>
      <c r="B45580" s="90"/>
      <c r="C45580" s="90"/>
    </row>
    <row r="45581">
      <c r="A45581" s="101"/>
      <c r="B45581" s="90"/>
      <c r="C45581" s="90"/>
    </row>
    <row r="45582">
      <c r="A45582" s="101"/>
      <c r="B45582" s="90"/>
      <c r="C45582" s="90"/>
    </row>
    <row r="45583">
      <c r="A45583" s="101"/>
      <c r="B45583" s="90"/>
      <c r="C45583" s="90"/>
    </row>
    <row r="45584">
      <c r="A45584" s="101"/>
      <c r="B45584" s="90"/>
      <c r="C45584" s="90"/>
    </row>
    <row r="45585">
      <c r="A45585" s="101"/>
      <c r="B45585" s="90"/>
      <c r="C45585" s="90"/>
    </row>
    <row r="45586">
      <c r="A45586" s="101"/>
      <c r="B45586" s="90"/>
      <c r="C45586" s="90"/>
    </row>
    <row r="45587">
      <c r="A45587" s="101"/>
      <c r="B45587" s="90"/>
      <c r="C45587" s="90"/>
    </row>
    <row r="45588">
      <c r="A45588" s="101"/>
      <c r="B45588" s="90"/>
      <c r="C45588" s="90"/>
    </row>
    <row r="45589">
      <c r="A45589" s="101"/>
      <c r="B45589" s="90"/>
      <c r="C45589" s="90"/>
    </row>
    <row r="45590">
      <c r="A45590" s="101"/>
      <c r="B45590" s="90"/>
      <c r="C45590" s="90"/>
    </row>
    <row r="45591">
      <c r="A45591" s="101"/>
      <c r="B45591" s="90"/>
      <c r="C45591" s="90"/>
    </row>
    <row r="45592">
      <c r="A45592" s="101"/>
      <c r="B45592" s="90"/>
      <c r="C45592" s="90"/>
    </row>
    <row r="45593">
      <c r="A45593" s="101"/>
      <c r="B45593" s="90"/>
      <c r="C45593" s="90"/>
    </row>
    <row r="45594">
      <c r="A45594" s="101"/>
      <c r="B45594" s="90"/>
      <c r="C45594" s="90"/>
    </row>
    <row r="45595">
      <c r="A45595" s="101"/>
      <c r="B45595" s="90"/>
      <c r="C45595" s="90"/>
    </row>
    <row r="45596">
      <c r="A45596" s="101"/>
      <c r="B45596" s="90"/>
      <c r="C45596" s="90"/>
    </row>
    <row r="45597">
      <c r="A45597" s="101"/>
      <c r="B45597" s="90"/>
      <c r="C45597" s="90"/>
    </row>
    <row r="45598">
      <c r="A45598" s="101"/>
      <c r="B45598" s="90"/>
      <c r="C45598" s="90"/>
    </row>
    <row r="45599">
      <c r="A45599" s="101"/>
      <c r="B45599" s="90"/>
      <c r="C45599" s="90"/>
    </row>
    <row r="45600">
      <c r="A45600" s="101"/>
      <c r="B45600" s="90"/>
      <c r="C45600" s="90"/>
    </row>
    <row r="45601">
      <c r="A45601" s="101"/>
      <c r="B45601" s="90"/>
      <c r="C45601" s="90"/>
    </row>
    <row r="45602">
      <c r="A45602" s="101"/>
      <c r="B45602" s="90"/>
      <c r="C45602" s="90"/>
    </row>
    <row r="45603">
      <c r="A45603" s="101"/>
      <c r="B45603" s="90"/>
      <c r="C45603" s="90"/>
    </row>
    <row r="45604">
      <c r="A45604" s="101"/>
      <c r="B45604" s="90"/>
      <c r="C45604" s="90"/>
    </row>
    <row r="45605">
      <c r="A45605" s="101"/>
      <c r="B45605" s="90"/>
      <c r="C45605" s="90"/>
    </row>
    <row r="45606">
      <c r="A45606" s="101"/>
      <c r="B45606" s="90"/>
      <c r="C45606" s="90"/>
    </row>
    <row r="45607">
      <c r="A45607" s="101"/>
      <c r="B45607" s="90"/>
      <c r="C45607" s="90"/>
    </row>
    <row r="45608">
      <c r="A45608" s="101"/>
      <c r="B45608" s="90"/>
      <c r="C45608" s="90"/>
    </row>
    <row r="45609">
      <c r="A45609" s="101"/>
      <c r="B45609" s="90"/>
      <c r="C45609" s="90"/>
    </row>
    <row r="45610">
      <c r="A45610" s="101"/>
      <c r="B45610" s="90"/>
      <c r="C45610" s="90"/>
    </row>
    <row r="45611">
      <c r="A45611" s="101"/>
      <c r="B45611" s="90"/>
      <c r="C45611" s="90"/>
    </row>
    <row r="45612">
      <c r="A45612" s="101"/>
      <c r="B45612" s="90"/>
      <c r="C45612" s="90"/>
    </row>
    <row r="45613">
      <c r="A45613" s="101"/>
      <c r="B45613" s="90"/>
      <c r="C45613" s="90"/>
    </row>
    <row r="45614">
      <c r="A45614" s="101"/>
      <c r="B45614" s="90"/>
      <c r="C45614" s="90"/>
    </row>
    <row r="45615">
      <c r="A45615" s="101"/>
      <c r="B45615" s="90"/>
      <c r="C45615" s="90"/>
    </row>
    <row r="45616">
      <c r="A45616" s="101"/>
      <c r="B45616" s="90"/>
      <c r="C45616" s="90"/>
    </row>
    <row r="45617">
      <c r="A45617" s="101"/>
      <c r="B45617" s="90"/>
      <c r="C45617" s="90"/>
    </row>
    <row r="45618">
      <c r="A45618" s="101"/>
      <c r="B45618" s="90"/>
      <c r="C45618" s="90"/>
    </row>
    <row r="45619">
      <c r="A45619" s="101"/>
      <c r="B45619" s="90"/>
      <c r="C45619" s="90"/>
    </row>
    <row r="45620">
      <c r="A45620" s="101"/>
      <c r="B45620" s="90"/>
      <c r="C45620" s="90"/>
    </row>
    <row r="45621">
      <c r="A45621" s="101"/>
      <c r="B45621" s="90"/>
      <c r="C45621" s="90"/>
    </row>
    <row r="45622">
      <c r="A45622" s="101"/>
      <c r="B45622" s="90"/>
      <c r="C45622" s="90"/>
    </row>
    <row r="45623">
      <c r="A45623" s="101"/>
      <c r="B45623" s="90"/>
      <c r="C45623" s="90"/>
    </row>
    <row r="45624">
      <c r="A45624" s="101"/>
      <c r="B45624" s="90"/>
      <c r="C45624" s="90"/>
    </row>
    <row r="45625">
      <c r="A45625" s="101"/>
      <c r="B45625" s="90"/>
      <c r="C45625" s="90"/>
    </row>
    <row r="45626">
      <c r="A45626" s="101"/>
      <c r="B45626" s="90"/>
      <c r="C45626" s="90"/>
    </row>
    <row r="45627">
      <c r="A45627" s="101"/>
      <c r="B45627" s="90"/>
      <c r="C45627" s="90"/>
    </row>
    <row r="45628">
      <c r="A45628" s="101"/>
      <c r="B45628" s="90"/>
      <c r="C45628" s="90"/>
    </row>
    <row r="45629">
      <c r="A45629" s="101"/>
      <c r="B45629" s="90"/>
      <c r="C45629" s="90"/>
    </row>
    <row r="45630">
      <c r="A45630" s="101"/>
      <c r="B45630" s="90"/>
      <c r="C45630" s="90"/>
    </row>
    <row r="45631">
      <c r="A45631" s="101"/>
      <c r="B45631" s="90"/>
      <c r="C45631" s="90"/>
    </row>
    <row r="45632">
      <c r="A45632" s="101"/>
      <c r="B45632" s="90"/>
      <c r="C45632" s="90"/>
    </row>
    <row r="45633">
      <c r="A45633" s="101"/>
      <c r="B45633" s="90"/>
      <c r="C45633" s="90"/>
    </row>
    <row r="45634">
      <c r="A45634" s="101"/>
      <c r="B45634" s="90"/>
      <c r="C45634" s="90"/>
    </row>
    <row r="45635">
      <c r="A45635" s="101"/>
      <c r="B45635" s="90"/>
      <c r="C45635" s="90"/>
    </row>
    <row r="45636">
      <c r="A45636" s="101"/>
      <c r="B45636" s="90"/>
      <c r="C45636" s="90"/>
    </row>
    <row r="45637">
      <c r="A45637" s="101"/>
      <c r="B45637" s="90"/>
      <c r="C45637" s="90"/>
    </row>
    <row r="45638">
      <c r="A45638" s="101"/>
      <c r="B45638" s="90"/>
      <c r="C45638" s="90"/>
    </row>
    <row r="45639">
      <c r="A45639" s="101"/>
      <c r="B45639" s="90"/>
      <c r="C45639" s="90"/>
    </row>
    <row r="45640">
      <c r="A45640" s="101"/>
      <c r="B45640" s="90"/>
      <c r="C45640" s="90"/>
    </row>
    <row r="45641">
      <c r="A45641" s="101"/>
      <c r="B45641" s="90"/>
      <c r="C45641" s="90"/>
    </row>
    <row r="45642">
      <c r="A45642" s="101"/>
      <c r="B45642" s="90"/>
      <c r="C45642" s="90"/>
    </row>
    <row r="45643">
      <c r="A45643" s="101"/>
      <c r="B45643" s="90"/>
      <c r="C45643" s="90"/>
    </row>
    <row r="45644">
      <c r="A45644" s="101"/>
      <c r="B45644" s="90"/>
      <c r="C45644" s="90"/>
    </row>
    <row r="45645">
      <c r="A45645" s="101"/>
      <c r="B45645" s="90"/>
      <c r="C45645" s="90"/>
    </row>
    <row r="45646">
      <c r="A45646" s="101"/>
      <c r="B45646" s="90"/>
      <c r="C45646" s="90"/>
    </row>
    <row r="45647">
      <c r="A45647" s="101"/>
      <c r="B45647" s="90"/>
      <c r="C45647" s="90"/>
    </row>
    <row r="45648">
      <c r="A45648" s="101"/>
      <c r="B45648" s="90"/>
      <c r="C45648" s="90"/>
    </row>
    <row r="45649">
      <c r="A45649" s="101"/>
      <c r="B45649" s="90"/>
      <c r="C45649" s="90"/>
    </row>
    <row r="45650">
      <c r="A45650" s="101"/>
      <c r="B45650" s="90"/>
      <c r="C45650" s="90"/>
    </row>
    <row r="45651">
      <c r="A45651" s="101"/>
      <c r="B45651" s="90"/>
      <c r="C45651" s="90"/>
    </row>
    <row r="45652">
      <c r="A45652" s="101"/>
      <c r="B45652" s="90"/>
      <c r="C45652" s="90"/>
    </row>
    <row r="45653">
      <c r="A45653" s="101"/>
      <c r="B45653" s="90"/>
      <c r="C45653" s="90"/>
    </row>
    <row r="45654">
      <c r="A45654" s="101"/>
      <c r="B45654" s="90"/>
      <c r="C45654" s="90"/>
    </row>
    <row r="45655">
      <c r="A45655" s="101"/>
      <c r="B45655" s="90"/>
      <c r="C45655" s="90"/>
    </row>
    <row r="45656">
      <c r="A45656" s="101"/>
      <c r="B45656" s="90"/>
      <c r="C45656" s="90"/>
    </row>
    <row r="45657">
      <c r="A45657" s="101"/>
      <c r="B45657" s="90"/>
      <c r="C45657" s="90"/>
    </row>
    <row r="45658">
      <c r="A45658" s="101"/>
      <c r="B45658" s="90"/>
      <c r="C45658" s="90"/>
    </row>
    <row r="45659">
      <c r="A45659" s="101"/>
      <c r="B45659" s="90"/>
      <c r="C45659" s="90"/>
    </row>
    <row r="45660">
      <c r="A45660" s="101"/>
      <c r="B45660" s="90"/>
      <c r="C45660" s="90"/>
    </row>
    <row r="45661">
      <c r="A45661" s="101"/>
      <c r="B45661" s="90"/>
      <c r="C45661" s="90"/>
    </row>
    <row r="45662">
      <c r="A45662" s="101"/>
      <c r="B45662" s="90"/>
      <c r="C45662" s="90"/>
    </row>
    <row r="45663">
      <c r="A45663" s="101"/>
      <c r="B45663" s="90"/>
      <c r="C45663" s="90"/>
    </row>
    <row r="45664">
      <c r="A45664" s="101"/>
      <c r="B45664" s="90"/>
      <c r="C45664" s="90"/>
    </row>
    <row r="45665">
      <c r="A45665" s="101"/>
      <c r="B45665" s="90"/>
      <c r="C45665" s="90"/>
    </row>
    <row r="45666">
      <c r="A45666" s="101"/>
      <c r="B45666" s="90"/>
      <c r="C45666" s="90"/>
    </row>
    <row r="45667">
      <c r="A45667" s="101"/>
      <c r="B45667" s="90"/>
      <c r="C45667" s="90"/>
    </row>
    <row r="45668">
      <c r="A45668" s="101"/>
      <c r="B45668" s="90"/>
      <c r="C45668" s="90"/>
    </row>
    <row r="45669">
      <c r="A45669" s="101"/>
      <c r="B45669" s="90"/>
      <c r="C45669" s="90"/>
    </row>
    <row r="45670">
      <c r="A45670" s="101"/>
      <c r="B45670" s="90"/>
      <c r="C45670" s="90"/>
    </row>
    <row r="45671">
      <c r="A45671" s="101"/>
      <c r="B45671" s="90"/>
      <c r="C45671" s="90"/>
    </row>
    <row r="45672">
      <c r="A45672" s="101"/>
      <c r="B45672" s="90"/>
      <c r="C45672" s="90"/>
    </row>
    <row r="45673">
      <c r="A45673" s="101"/>
      <c r="B45673" s="90"/>
      <c r="C45673" s="90"/>
    </row>
    <row r="45674">
      <c r="A45674" s="101"/>
      <c r="B45674" s="90"/>
      <c r="C45674" s="90"/>
    </row>
    <row r="45675">
      <c r="A45675" s="101"/>
      <c r="B45675" s="90"/>
      <c r="C45675" s="90"/>
    </row>
    <row r="45676">
      <c r="A45676" s="101"/>
      <c r="B45676" s="90"/>
      <c r="C45676" s="90"/>
    </row>
    <row r="45677">
      <c r="A45677" s="101"/>
      <c r="B45677" s="90"/>
      <c r="C45677" s="90"/>
    </row>
    <row r="45678">
      <c r="A45678" s="101"/>
      <c r="B45678" s="90"/>
      <c r="C45678" s="90"/>
    </row>
    <row r="45679">
      <c r="A45679" s="101"/>
      <c r="B45679" s="90"/>
      <c r="C45679" s="90"/>
    </row>
    <row r="45680">
      <c r="A45680" s="101"/>
      <c r="B45680" s="90"/>
      <c r="C45680" s="90"/>
    </row>
    <row r="45681">
      <c r="A45681" s="101"/>
      <c r="B45681" s="90"/>
      <c r="C45681" s="90"/>
    </row>
    <row r="45682">
      <c r="A45682" s="101"/>
      <c r="B45682" s="90"/>
      <c r="C45682" s="90"/>
    </row>
    <row r="45683">
      <c r="A45683" s="101"/>
      <c r="B45683" s="90"/>
      <c r="C45683" s="90"/>
    </row>
    <row r="45684">
      <c r="A45684" s="101"/>
      <c r="B45684" s="90"/>
      <c r="C45684" s="90"/>
    </row>
    <row r="45685">
      <c r="A45685" s="101"/>
      <c r="B45685" s="90"/>
      <c r="C45685" s="90"/>
    </row>
    <row r="45686">
      <c r="A45686" s="101"/>
      <c r="B45686" s="90"/>
      <c r="C45686" s="90"/>
    </row>
    <row r="45687">
      <c r="A45687" s="101"/>
      <c r="B45687" s="90"/>
      <c r="C45687" s="90"/>
    </row>
    <row r="45688">
      <c r="A45688" s="101"/>
      <c r="B45688" s="90"/>
      <c r="C45688" s="90"/>
    </row>
    <row r="45689">
      <c r="A45689" s="101"/>
      <c r="B45689" s="90"/>
      <c r="C45689" s="90"/>
    </row>
    <row r="45690">
      <c r="A45690" s="101"/>
      <c r="B45690" s="90"/>
      <c r="C45690" s="90"/>
    </row>
    <row r="45691">
      <c r="A45691" s="101"/>
      <c r="B45691" s="90"/>
      <c r="C45691" s="90"/>
    </row>
    <row r="45692">
      <c r="A45692" s="101"/>
      <c r="B45692" s="90"/>
      <c r="C45692" s="90"/>
    </row>
    <row r="45693">
      <c r="A45693" s="101"/>
      <c r="B45693" s="90"/>
      <c r="C45693" s="90"/>
    </row>
    <row r="45694">
      <c r="A45694" s="101"/>
      <c r="B45694" s="90"/>
      <c r="C45694" s="90"/>
    </row>
    <row r="45695">
      <c r="A45695" s="101"/>
      <c r="B45695" s="90"/>
      <c r="C45695" s="90"/>
    </row>
    <row r="45696">
      <c r="A45696" s="101"/>
      <c r="B45696" s="90"/>
      <c r="C45696" s="90"/>
    </row>
    <row r="45697">
      <c r="A45697" s="101"/>
      <c r="B45697" s="90"/>
      <c r="C45697" s="90"/>
    </row>
    <row r="45698">
      <c r="A45698" s="101"/>
      <c r="B45698" s="90"/>
      <c r="C45698" s="90"/>
    </row>
    <row r="45699">
      <c r="A45699" s="101"/>
      <c r="B45699" s="90"/>
      <c r="C45699" s="90"/>
    </row>
    <row r="45700">
      <c r="A45700" s="101"/>
      <c r="B45700" s="90"/>
      <c r="C45700" s="90"/>
    </row>
    <row r="45701">
      <c r="A45701" s="101"/>
      <c r="B45701" s="90"/>
      <c r="C45701" s="90"/>
    </row>
    <row r="45702">
      <c r="A45702" s="101"/>
      <c r="B45702" s="90"/>
      <c r="C45702" s="90"/>
    </row>
    <row r="45703">
      <c r="A45703" s="101"/>
      <c r="B45703" s="90"/>
      <c r="C45703" s="90"/>
    </row>
    <row r="45704">
      <c r="A45704" s="101"/>
      <c r="B45704" s="90"/>
      <c r="C45704" s="90"/>
    </row>
    <row r="45705">
      <c r="A45705" s="101"/>
      <c r="B45705" s="90"/>
      <c r="C45705" s="90"/>
    </row>
    <row r="45706">
      <c r="A45706" s="101"/>
      <c r="B45706" s="90"/>
      <c r="C45706" s="90"/>
    </row>
    <row r="45707">
      <c r="A45707" s="101"/>
      <c r="B45707" s="90"/>
      <c r="C45707" s="90"/>
    </row>
    <row r="45708">
      <c r="A45708" s="101"/>
      <c r="B45708" s="90"/>
      <c r="C45708" s="90"/>
    </row>
    <row r="45709">
      <c r="A45709" s="101"/>
      <c r="B45709" s="90"/>
      <c r="C45709" s="90"/>
    </row>
    <row r="45710">
      <c r="A45710" s="101"/>
      <c r="B45710" s="90"/>
      <c r="C45710" s="90"/>
    </row>
    <row r="45711">
      <c r="A45711" s="101"/>
      <c r="B45711" s="90"/>
      <c r="C45711" s="90"/>
    </row>
    <row r="45712">
      <c r="A45712" s="101"/>
      <c r="B45712" s="90"/>
      <c r="C45712" s="90"/>
    </row>
    <row r="45713">
      <c r="A45713" s="101"/>
      <c r="B45713" s="90"/>
      <c r="C45713" s="90"/>
    </row>
    <row r="45714">
      <c r="A45714" s="101"/>
      <c r="B45714" s="90"/>
      <c r="C45714" s="90"/>
    </row>
    <row r="45715">
      <c r="A45715" s="101"/>
      <c r="B45715" s="90"/>
      <c r="C45715" s="90"/>
    </row>
    <row r="45716">
      <c r="A45716" s="101"/>
      <c r="B45716" s="90"/>
      <c r="C45716" s="90"/>
    </row>
    <row r="45717">
      <c r="A45717" s="101"/>
      <c r="B45717" s="90"/>
      <c r="C45717" s="90"/>
    </row>
    <row r="45718">
      <c r="A45718" s="101"/>
      <c r="B45718" s="90"/>
      <c r="C45718" s="90"/>
    </row>
    <row r="45719">
      <c r="A45719" s="101"/>
      <c r="B45719" s="90"/>
      <c r="C45719" s="90"/>
    </row>
    <row r="45720">
      <c r="A45720" s="101"/>
      <c r="B45720" s="90"/>
      <c r="C45720" s="90"/>
    </row>
    <row r="45721">
      <c r="A45721" s="101"/>
      <c r="B45721" s="90"/>
      <c r="C45721" s="90"/>
    </row>
    <row r="45722">
      <c r="A45722" s="101"/>
      <c r="B45722" s="90"/>
      <c r="C45722" s="90"/>
    </row>
    <row r="45723">
      <c r="A45723" s="101"/>
      <c r="B45723" s="90"/>
      <c r="C45723" s="90"/>
    </row>
    <row r="45724">
      <c r="A45724" s="101"/>
      <c r="B45724" s="90"/>
      <c r="C45724" s="90"/>
    </row>
    <row r="45725">
      <c r="A45725" s="101"/>
      <c r="B45725" s="90"/>
      <c r="C45725" s="90"/>
    </row>
    <row r="45726">
      <c r="A45726" s="101"/>
      <c r="B45726" s="90"/>
      <c r="C45726" s="90"/>
    </row>
    <row r="45727">
      <c r="A45727" s="101"/>
      <c r="B45727" s="90"/>
      <c r="C45727" s="90"/>
    </row>
    <row r="45728">
      <c r="A45728" s="101"/>
      <c r="B45728" s="90"/>
      <c r="C45728" s="90"/>
    </row>
    <row r="45729">
      <c r="A45729" s="101"/>
      <c r="B45729" s="90"/>
      <c r="C45729" s="90"/>
    </row>
    <row r="45730">
      <c r="A45730" s="101"/>
      <c r="B45730" s="90"/>
      <c r="C45730" s="90"/>
    </row>
    <row r="45731">
      <c r="A45731" s="101"/>
      <c r="B45731" s="90"/>
      <c r="C45731" s="90"/>
    </row>
    <row r="45732">
      <c r="A45732" s="101"/>
      <c r="B45732" s="90"/>
      <c r="C45732" s="90"/>
    </row>
    <row r="45733">
      <c r="A45733" s="101"/>
      <c r="B45733" s="90"/>
      <c r="C45733" s="90"/>
    </row>
    <row r="45734">
      <c r="A45734" s="101"/>
      <c r="B45734" s="90"/>
      <c r="C45734" s="90"/>
    </row>
    <row r="45735">
      <c r="A45735" s="101"/>
      <c r="B45735" s="90"/>
      <c r="C45735" s="90"/>
    </row>
    <row r="45736">
      <c r="A45736" s="101"/>
      <c r="B45736" s="90"/>
      <c r="C45736" s="90"/>
    </row>
    <row r="45737">
      <c r="A45737" s="101"/>
      <c r="B45737" s="90"/>
      <c r="C45737" s="90"/>
    </row>
    <row r="45738">
      <c r="A45738" s="101"/>
      <c r="B45738" s="90"/>
      <c r="C45738" s="90"/>
    </row>
    <row r="45739">
      <c r="A45739" s="101"/>
      <c r="B45739" s="90"/>
      <c r="C45739" s="90"/>
    </row>
    <row r="45740">
      <c r="A45740" s="101"/>
      <c r="B45740" s="90"/>
      <c r="C45740" s="90"/>
    </row>
    <row r="45741">
      <c r="A45741" s="101"/>
      <c r="B45741" s="90"/>
      <c r="C45741" s="90"/>
    </row>
    <row r="45742">
      <c r="A45742" s="101"/>
      <c r="B45742" s="90"/>
      <c r="C45742" s="90"/>
    </row>
    <row r="45743">
      <c r="A45743" s="101"/>
      <c r="B45743" s="90"/>
      <c r="C45743" s="90"/>
    </row>
    <row r="45744">
      <c r="A45744" s="101"/>
      <c r="B45744" s="90"/>
      <c r="C45744" s="90"/>
    </row>
    <row r="45745">
      <c r="A45745" s="101"/>
      <c r="B45745" s="90"/>
      <c r="C45745" s="90"/>
    </row>
    <row r="45746">
      <c r="A45746" s="101"/>
      <c r="B45746" s="90"/>
      <c r="C45746" s="90"/>
    </row>
    <row r="45747">
      <c r="A45747" s="101"/>
      <c r="B45747" s="90"/>
      <c r="C45747" s="90"/>
    </row>
    <row r="45748">
      <c r="A45748" s="101"/>
      <c r="B45748" s="90"/>
      <c r="C45748" s="90"/>
    </row>
    <row r="45749">
      <c r="A45749" s="101"/>
      <c r="B45749" s="90"/>
      <c r="C45749" s="90"/>
    </row>
    <row r="45750">
      <c r="A45750" s="101"/>
      <c r="B45750" s="90"/>
      <c r="C45750" s="90"/>
    </row>
    <row r="45751">
      <c r="A45751" s="101"/>
      <c r="B45751" s="90"/>
      <c r="C45751" s="90"/>
    </row>
    <row r="45752">
      <c r="A45752" s="101"/>
      <c r="B45752" s="90"/>
      <c r="C45752" s="90"/>
    </row>
    <row r="45753">
      <c r="A45753" s="101"/>
      <c r="B45753" s="90"/>
      <c r="C45753" s="90"/>
    </row>
    <row r="45754">
      <c r="A45754" s="101"/>
      <c r="B45754" s="90"/>
      <c r="C45754" s="90"/>
    </row>
    <row r="45755">
      <c r="A45755" s="101"/>
      <c r="B45755" s="90"/>
      <c r="C45755" s="90"/>
    </row>
    <row r="45756">
      <c r="A45756" s="101"/>
      <c r="B45756" s="90"/>
      <c r="C45756" s="90"/>
    </row>
    <row r="45757">
      <c r="A45757" s="101"/>
      <c r="B45757" s="90"/>
      <c r="C45757" s="90"/>
    </row>
    <row r="45758">
      <c r="A45758" s="101"/>
      <c r="B45758" s="90"/>
      <c r="C45758" s="90"/>
    </row>
    <row r="45759">
      <c r="A45759" s="101"/>
      <c r="B45759" s="90"/>
      <c r="C45759" s="90"/>
    </row>
    <row r="45760">
      <c r="A45760" s="101"/>
      <c r="B45760" s="90"/>
      <c r="C45760" s="90"/>
    </row>
    <row r="45761">
      <c r="A45761" s="101"/>
      <c r="B45761" s="90"/>
      <c r="C45761" s="90"/>
    </row>
    <row r="45762">
      <c r="A45762" s="101"/>
      <c r="B45762" s="90"/>
      <c r="C45762" s="90"/>
    </row>
    <row r="45763">
      <c r="A45763" s="101"/>
      <c r="B45763" s="90"/>
      <c r="C45763" s="90"/>
    </row>
    <row r="45764">
      <c r="A45764" s="101"/>
      <c r="B45764" s="90"/>
      <c r="C45764" s="90"/>
    </row>
    <row r="45765">
      <c r="A45765" s="101"/>
      <c r="B45765" s="90"/>
      <c r="C45765" s="90"/>
    </row>
    <row r="45766">
      <c r="A45766" s="101"/>
      <c r="B45766" s="90"/>
      <c r="C45766" s="90"/>
    </row>
    <row r="45767">
      <c r="A45767" s="101"/>
      <c r="B45767" s="90"/>
      <c r="C45767" s="90"/>
    </row>
    <row r="45768">
      <c r="A45768" s="101"/>
      <c r="B45768" s="90"/>
      <c r="C45768" s="90"/>
    </row>
    <row r="45769">
      <c r="A45769" s="101"/>
      <c r="B45769" s="90"/>
      <c r="C45769" s="90"/>
    </row>
    <row r="45770">
      <c r="A45770" s="101"/>
      <c r="B45770" s="90"/>
      <c r="C45770" s="90"/>
    </row>
    <row r="45771">
      <c r="A45771" s="101"/>
      <c r="B45771" s="90"/>
      <c r="C45771" s="90"/>
    </row>
    <row r="45772">
      <c r="A45772" s="101"/>
      <c r="B45772" s="90"/>
      <c r="C45772" s="90"/>
    </row>
    <row r="45773">
      <c r="A45773" s="101"/>
      <c r="B45773" s="90"/>
      <c r="C45773" s="90"/>
    </row>
    <row r="45774">
      <c r="A45774" s="101"/>
      <c r="B45774" s="90"/>
      <c r="C45774" s="90"/>
    </row>
    <row r="45775">
      <c r="A45775" s="101"/>
      <c r="B45775" s="90"/>
      <c r="C45775" s="90"/>
    </row>
    <row r="45776">
      <c r="A45776" s="101"/>
      <c r="B45776" s="90"/>
      <c r="C45776" s="90"/>
    </row>
    <row r="45777">
      <c r="A45777" s="101"/>
      <c r="B45777" s="90"/>
      <c r="C45777" s="90"/>
    </row>
    <row r="45778">
      <c r="A45778" s="101"/>
      <c r="B45778" s="90"/>
      <c r="C45778" s="90"/>
    </row>
    <row r="45779">
      <c r="A45779" s="101"/>
      <c r="B45779" s="90"/>
      <c r="C45779" s="90"/>
    </row>
    <row r="45780">
      <c r="A45780" s="101"/>
      <c r="B45780" s="90"/>
      <c r="C45780" s="90"/>
    </row>
    <row r="45781">
      <c r="A45781" s="101"/>
      <c r="B45781" s="90"/>
      <c r="C45781" s="90"/>
    </row>
    <row r="45782">
      <c r="A45782" s="101"/>
      <c r="B45782" s="90"/>
      <c r="C45782" s="90"/>
    </row>
    <row r="45783">
      <c r="A45783" s="101"/>
      <c r="B45783" s="90"/>
      <c r="C45783" s="90"/>
    </row>
    <row r="45784">
      <c r="A45784" s="101"/>
      <c r="B45784" s="90"/>
      <c r="C45784" s="90"/>
    </row>
    <row r="45785">
      <c r="A45785" s="101"/>
      <c r="B45785" s="90"/>
      <c r="C45785" s="90"/>
    </row>
    <row r="45786">
      <c r="A45786" s="101"/>
      <c r="B45786" s="90"/>
      <c r="C45786" s="90"/>
    </row>
    <row r="45787">
      <c r="A45787" s="101"/>
      <c r="B45787" s="90"/>
      <c r="C45787" s="90"/>
    </row>
    <row r="45788">
      <c r="A45788" s="101"/>
      <c r="B45788" s="90"/>
      <c r="C45788" s="90"/>
    </row>
    <row r="45789">
      <c r="A45789" s="101"/>
      <c r="B45789" s="90"/>
      <c r="C45789" s="90"/>
    </row>
    <row r="45790">
      <c r="A45790" s="101"/>
      <c r="B45790" s="90"/>
      <c r="C45790" s="90"/>
    </row>
    <row r="45791">
      <c r="A45791" s="101"/>
      <c r="B45791" s="90"/>
      <c r="C45791" s="90"/>
    </row>
    <row r="45792">
      <c r="A45792" s="101"/>
      <c r="B45792" s="90"/>
      <c r="C45792" s="90"/>
    </row>
    <row r="45793">
      <c r="A45793" s="101"/>
      <c r="B45793" s="90"/>
      <c r="C45793" s="90"/>
    </row>
    <row r="45794">
      <c r="A45794" s="101"/>
      <c r="B45794" s="90"/>
      <c r="C45794" s="90"/>
    </row>
    <row r="45795">
      <c r="A45795" s="101"/>
      <c r="B45795" s="90"/>
      <c r="C45795" s="90"/>
    </row>
    <row r="45796">
      <c r="A45796" s="101"/>
      <c r="B45796" s="90"/>
      <c r="C45796" s="90"/>
    </row>
    <row r="45797">
      <c r="A45797" s="101"/>
      <c r="B45797" s="90"/>
      <c r="C45797" s="90"/>
    </row>
    <row r="45798">
      <c r="A45798" s="101"/>
      <c r="B45798" s="90"/>
      <c r="C45798" s="90"/>
    </row>
    <row r="45799">
      <c r="A45799" s="101"/>
      <c r="B45799" s="90"/>
      <c r="C45799" s="90"/>
    </row>
    <row r="45800">
      <c r="A45800" s="101"/>
      <c r="B45800" s="90"/>
      <c r="C45800" s="90"/>
    </row>
    <row r="45801">
      <c r="A45801" s="101"/>
      <c r="B45801" s="90"/>
      <c r="C45801" s="90"/>
    </row>
    <row r="45802">
      <c r="A45802" s="101"/>
      <c r="B45802" s="90"/>
      <c r="C45802" s="90"/>
    </row>
    <row r="45803">
      <c r="A45803" s="101"/>
      <c r="B45803" s="90"/>
      <c r="C45803" s="90"/>
    </row>
    <row r="45804">
      <c r="A45804" s="101"/>
      <c r="B45804" s="90"/>
      <c r="C45804" s="90"/>
    </row>
    <row r="45805">
      <c r="A45805" s="101"/>
      <c r="B45805" s="90"/>
      <c r="C45805" s="90"/>
    </row>
    <row r="45806">
      <c r="A45806" s="101"/>
      <c r="B45806" s="90"/>
      <c r="C45806" s="90"/>
    </row>
    <row r="45807">
      <c r="A45807" s="101"/>
      <c r="B45807" s="90"/>
      <c r="C45807" s="90"/>
    </row>
    <row r="45808">
      <c r="A45808" s="101"/>
      <c r="B45808" s="90"/>
      <c r="C45808" s="90"/>
    </row>
    <row r="45809">
      <c r="A45809" s="101"/>
      <c r="B45809" s="90"/>
      <c r="C45809" s="90"/>
    </row>
    <row r="45810">
      <c r="A45810" s="101"/>
      <c r="B45810" s="90"/>
      <c r="C45810" s="90"/>
    </row>
    <row r="45811">
      <c r="A45811" s="101"/>
      <c r="B45811" s="90"/>
      <c r="C45811" s="90"/>
    </row>
    <row r="45812">
      <c r="A45812" s="101"/>
      <c r="B45812" s="90"/>
      <c r="C45812" s="90"/>
    </row>
    <row r="45813">
      <c r="A45813" s="101"/>
      <c r="B45813" s="90"/>
      <c r="C45813" s="90"/>
    </row>
    <row r="45814">
      <c r="A45814" s="101"/>
      <c r="B45814" s="90"/>
      <c r="C45814" s="90"/>
    </row>
    <row r="45815">
      <c r="A45815" s="101"/>
      <c r="B45815" s="90"/>
      <c r="C45815" s="90"/>
    </row>
    <row r="45816">
      <c r="A45816" s="101"/>
      <c r="B45816" s="90"/>
      <c r="C45816" s="90"/>
    </row>
    <row r="45817">
      <c r="A45817" s="101"/>
      <c r="B45817" s="90"/>
      <c r="C45817" s="90"/>
    </row>
    <row r="45818">
      <c r="A45818" s="101"/>
      <c r="B45818" s="90"/>
      <c r="C45818" s="90"/>
    </row>
    <row r="45819">
      <c r="A45819" s="101"/>
      <c r="B45819" s="90"/>
      <c r="C45819" s="90"/>
    </row>
    <row r="45820">
      <c r="A45820" s="101"/>
      <c r="B45820" s="90"/>
      <c r="C45820" s="90"/>
    </row>
    <row r="45821">
      <c r="A45821" s="101"/>
      <c r="B45821" s="90"/>
      <c r="C45821" s="90"/>
    </row>
    <row r="45822">
      <c r="A45822" s="101"/>
      <c r="B45822" s="90"/>
      <c r="C45822" s="90"/>
    </row>
    <row r="45823">
      <c r="A45823" s="101"/>
      <c r="B45823" s="90"/>
      <c r="C45823" s="90"/>
    </row>
    <row r="45824">
      <c r="A45824" s="101"/>
      <c r="B45824" s="90"/>
      <c r="C45824" s="90"/>
    </row>
    <row r="45825">
      <c r="A45825" s="101"/>
      <c r="B45825" s="90"/>
      <c r="C45825" s="90"/>
    </row>
    <row r="45826">
      <c r="A45826" s="101"/>
      <c r="B45826" s="90"/>
      <c r="C45826" s="90"/>
    </row>
    <row r="45827">
      <c r="A45827" s="101"/>
      <c r="B45827" s="90"/>
      <c r="C45827" s="90"/>
    </row>
    <row r="45828">
      <c r="A45828" s="101"/>
      <c r="B45828" s="90"/>
      <c r="C45828" s="90"/>
    </row>
    <row r="45829">
      <c r="A45829" s="101"/>
      <c r="B45829" s="90"/>
      <c r="C45829" s="90"/>
    </row>
    <row r="45830">
      <c r="A45830" s="101"/>
      <c r="B45830" s="90"/>
      <c r="C45830" s="90"/>
    </row>
    <row r="45831">
      <c r="A45831" s="101"/>
      <c r="B45831" s="90"/>
      <c r="C45831" s="90"/>
    </row>
    <row r="45832">
      <c r="A45832" s="101"/>
      <c r="B45832" s="90"/>
      <c r="C45832" s="90"/>
    </row>
    <row r="45833">
      <c r="A45833" s="101"/>
      <c r="B45833" s="90"/>
      <c r="C45833" s="90"/>
    </row>
    <row r="45834">
      <c r="A45834" s="101"/>
      <c r="B45834" s="90"/>
      <c r="C45834" s="90"/>
    </row>
    <row r="45835">
      <c r="A45835" s="101"/>
      <c r="B45835" s="90"/>
      <c r="C45835" s="90"/>
    </row>
    <row r="45836">
      <c r="A45836" s="101"/>
      <c r="B45836" s="90"/>
      <c r="C45836" s="90"/>
    </row>
    <row r="45837">
      <c r="A45837" s="101"/>
      <c r="B45837" s="90"/>
      <c r="C45837" s="90"/>
    </row>
    <row r="45838">
      <c r="A45838" s="101"/>
      <c r="B45838" s="90"/>
      <c r="C45838" s="90"/>
    </row>
    <row r="45839">
      <c r="A45839" s="101"/>
      <c r="B45839" s="90"/>
      <c r="C45839" s="90"/>
    </row>
    <row r="45840">
      <c r="A45840" s="101"/>
      <c r="B45840" s="90"/>
      <c r="C45840" s="90"/>
    </row>
    <row r="45841">
      <c r="A45841" s="101"/>
      <c r="B45841" s="90"/>
      <c r="C45841" s="90"/>
    </row>
    <row r="45842">
      <c r="A45842" s="101"/>
      <c r="B45842" s="90"/>
      <c r="C45842" s="90"/>
    </row>
    <row r="45843">
      <c r="A45843" s="101"/>
      <c r="B45843" s="90"/>
      <c r="C45843" s="90"/>
    </row>
    <row r="45844">
      <c r="A45844" s="101"/>
      <c r="B45844" s="90"/>
      <c r="C45844" s="90"/>
    </row>
    <row r="45845">
      <c r="A45845" s="101"/>
      <c r="B45845" s="90"/>
      <c r="C45845" s="90"/>
    </row>
    <row r="45846">
      <c r="A45846" s="101"/>
      <c r="B45846" s="90"/>
      <c r="C45846" s="90"/>
    </row>
    <row r="45847">
      <c r="A45847" s="101"/>
      <c r="B45847" s="90"/>
      <c r="C45847" s="90"/>
    </row>
    <row r="45848">
      <c r="A45848" s="101"/>
      <c r="B45848" s="90"/>
      <c r="C45848" s="90"/>
    </row>
    <row r="45849">
      <c r="A45849" s="101"/>
      <c r="B45849" s="90"/>
      <c r="C45849" s="90"/>
    </row>
    <row r="45850">
      <c r="A45850" s="101"/>
      <c r="B45850" s="90"/>
      <c r="C45850" s="90"/>
    </row>
    <row r="45851">
      <c r="A45851" s="101"/>
      <c r="B45851" s="90"/>
      <c r="C45851" s="90"/>
    </row>
    <row r="45852">
      <c r="A45852" s="101"/>
      <c r="B45852" s="90"/>
      <c r="C45852" s="90"/>
    </row>
    <row r="45853">
      <c r="A45853" s="101"/>
      <c r="B45853" s="90"/>
      <c r="C45853" s="90"/>
    </row>
    <row r="45854">
      <c r="A45854" s="101"/>
      <c r="B45854" s="90"/>
      <c r="C45854" s="90"/>
    </row>
    <row r="45855">
      <c r="A45855" s="101"/>
      <c r="B45855" s="90"/>
      <c r="C45855" s="90"/>
    </row>
    <row r="45856">
      <c r="A45856" s="101"/>
      <c r="B45856" s="90"/>
      <c r="C45856" s="90"/>
    </row>
    <row r="45857">
      <c r="A45857" s="101"/>
      <c r="B45857" s="90"/>
      <c r="C45857" s="90"/>
    </row>
    <row r="45858">
      <c r="A45858" s="101"/>
      <c r="B45858" s="90"/>
      <c r="C45858" s="90"/>
    </row>
    <row r="45859">
      <c r="A45859" s="101"/>
      <c r="B45859" s="90"/>
      <c r="C45859" s="90"/>
    </row>
    <row r="45860">
      <c r="A45860" s="101"/>
      <c r="B45860" s="90"/>
      <c r="C45860" s="90"/>
    </row>
    <row r="45861">
      <c r="A45861" s="101"/>
      <c r="B45861" s="90"/>
      <c r="C45861" s="90"/>
    </row>
    <row r="45862">
      <c r="A45862" s="101"/>
      <c r="B45862" s="90"/>
      <c r="C45862" s="90"/>
    </row>
    <row r="45863">
      <c r="A45863" s="101"/>
      <c r="B45863" s="90"/>
      <c r="C45863" s="90"/>
    </row>
    <row r="45864">
      <c r="A45864" s="101"/>
      <c r="B45864" s="90"/>
      <c r="C45864" s="90"/>
    </row>
    <row r="45865">
      <c r="A45865" s="101"/>
      <c r="B45865" s="90"/>
      <c r="C45865" s="90"/>
    </row>
    <row r="45866">
      <c r="A45866" s="101"/>
      <c r="B45866" s="90"/>
      <c r="C45866" s="90"/>
    </row>
    <row r="45867">
      <c r="A45867" s="101"/>
      <c r="B45867" s="90"/>
      <c r="C45867" s="90"/>
    </row>
    <row r="45868">
      <c r="A45868" s="101"/>
      <c r="B45868" s="90"/>
      <c r="C45868" s="90"/>
    </row>
    <row r="45869">
      <c r="A45869" s="101"/>
      <c r="B45869" s="90"/>
      <c r="C45869" s="90"/>
    </row>
    <row r="45870">
      <c r="A45870" s="101"/>
      <c r="B45870" s="90"/>
      <c r="C45870" s="90"/>
    </row>
    <row r="45871">
      <c r="A45871" s="101"/>
      <c r="B45871" s="90"/>
      <c r="C45871" s="90"/>
    </row>
    <row r="45872">
      <c r="A45872" s="101"/>
      <c r="B45872" s="90"/>
      <c r="C45872" s="90"/>
    </row>
    <row r="45873">
      <c r="A45873" s="101"/>
      <c r="B45873" s="90"/>
      <c r="C45873" s="90"/>
    </row>
    <row r="45874">
      <c r="A45874" s="101"/>
      <c r="B45874" s="90"/>
      <c r="C45874" s="90"/>
    </row>
    <row r="45875">
      <c r="A45875" s="101"/>
      <c r="B45875" s="90"/>
      <c r="C45875" s="90"/>
    </row>
    <row r="45876">
      <c r="A45876" s="101"/>
      <c r="B45876" s="90"/>
      <c r="C45876" s="90"/>
    </row>
    <row r="45877">
      <c r="A45877" s="101"/>
      <c r="B45877" s="90"/>
      <c r="C45877" s="90"/>
    </row>
    <row r="45878">
      <c r="A45878" s="101"/>
      <c r="B45878" s="90"/>
      <c r="C45878" s="90"/>
    </row>
    <row r="45879">
      <c r="A45879" s="101"/>
      <c r="B45879" s="90"/>
      <c r="C45879" s="90"/>
    </row>
    <row r="45880">
      <c r="A45880" s="101"/>
      <c r="B45880" s="90"/>
      <c r="C45880" s="90"/>
    </row>
    <row r="45881">
      <c r="A45881" s="101"/>
      <c r="B45881" s="90"/>
      <c r="C45881" s="90"/>
    </row>
    <row r="45882">
      <c r="A45882" s="101"/>
      <c r="B45882" s="90"/>
      <c r="C45882" s="90"/>
    </row>
    <row r="45883">
      <c r="A45883" s="101"/>
      <c r="B45883" s="90"/>
      <c r="C45883" s="90"/>
    </row>
    <row r="45884">
      <c r="A45884" s="101"/>
      <c r="B45884" s="90"/>
      <c r="C45884" s="90"/>
    </row>
    <row r="45885">
      <c r="A45885" s="101"/>
      <c r="B45885" s="90"/>
      <c r="C45885" s="90"/>
    </row>
    <row r="45886">
      <c r="A45886" s="101"/>
      <c r="B45886" s="90"/>
      <c r="C45886" s="90"/>
    </row>
    <row r="45887">
      <c r="A45887" s="101"/>
      <c r="B45887" s="90"/>
      <c r="C45887" s="90"/>
    </row>
    <row r="45888">
      <c r="A45888" s="101"/>
      <c r="B45888" s="90"/>
      <c r="C45888" s="90"/>
    </row>
    <row r="45889">
      <c r="A45889" s="101"/>
      <c r="B45889" s="90"/>
      <c r="C45889" s="90"/>
    </row>
    <row r="45890">
      <c r="A45890" s="101"/>
      <c r="B45890" s="90"/>
      <c r="C45890" s="90"/>
    </row>
    <row r="45891">
      <c r="A45891" s="101"/>
      <c r="B45891" s="90"/>
      <c r="C45891" s="90"/>
    </row>
    <row r="45892">
      <c r="A45892" s="101"/>
      <c r="B45892" s="90"/>
      <c r="C45892" s="90"/>
    </row>
    <row r="45893">
      <c r="A45893" s="101"/>
      <c r="B45893" s="90"/>
      <c r="C45893" s="90"/>
    </row>
    <row r="45894">
      <c r="A45894" s="101"/>
      <c r="B45894" s="90"/>
      <c r="C45894" s="90"/>
    </row>
    <row r="45895">
      <c r="A45895" s="101"/>
      <c r="B45895" s="90"/>
      <c r="C45895" s="90"/>
    </row>
    <row r="45896">
      <c r="A45896" s="101"/>
      <c r="B45896" s="90"/>
      <c r="C45896" s="90"/>
    </row>
    <row r="45897">
      <c r="A45897" s="101"/>
      <c r="B45897" s="90"/>
      <c r="C45897" s="90"/>
    </row>
    <row r="45898">
      <c r="A45898" s="101"/>
      <c r="B45898" s="90"/>
      <c r="C45898" s="90"/>
    </row>
    <row r="45899">
      <c r="A45899" s="101"/>
      <c r="B45899" s="90"/>
      <c r="C45899" s="90"/>
    </row>
    <row r="45900">
      <c r="A45900" s="101"/>
      <c r="B45900" s="90"/>
      <c r="C45900" s="90"/>
    </row>
    <row r="45901">
      <c r="A45901" s="101"/>
      <c r="B45901" s="90"/>
      <c r="C45901" s="90"/>
    </row>
    <row r="45902">
      <c r="A45902" s="101"/>
      <c r="B45902" s="90"/>
      <c r="C45902" s="90"/>
    </row>
    <row r="45903">
      <c r="A45903" s="101"/>
      <c r="B45903" s="90"/>
      <c r="C45903" s="90"/>
    </row>
    <row r="45904">
      <c r="A45904" s="101"/>
      <c r="B45904" s="90"/>
      <c r="C45904" s="90"/>
    </row>
    <row r="45905">
      <c r="A45905" s="101"/>
      <c r="B45905" s="90"/>
      <c r="C45905" s="90"/>
    </row>
    <row r="45906">
      <c r="A45906" s="101"/>
      <c r="B45906" s="90"/>
      <c r="C45906" s="90"/>
    </row>
    <row r="45907">
      <c r="A45907" s="101"/>
      <c r="B45907" s="90"/>
      <c r="C45907" s="90"/>
    </row>
    <row r="45908">
      <c r="A45908" s="101"/>
      <c r="B45908" s="90"/>
      <c r="C45908" s="90"/>
    </row>
    <row r="45909">
      <c r="A45909" s="101"/>
      <c r="B45909" s="90"/>
      <c r="C45909" s="90"/>
    </row>
    <row r="45910">
      <c r="A45910" s="101"/>
      <c r="B45910" s="90"/>
      <c r="C45910" s="90"/>
    </row>
    <row r="45911">
      <c r="A45911" s="101"/>
      <c r="B45911" s="90"/>
      <c r="C45911" s="90"/>
    </row>
    <row r="45912">
      <c r="A45912" s="101"/>
      <c r="B45912" s="90"/>
      <c r="C45912" s="90"/>
    </row>
    <row r="45913">
      <c r="A45913" s="101"/>
      <c r="B45913" s="90"/>
      <c r="C45913" s="90"/>
    </row>
    <row r="45914">
      <c r="A45914" s="101"/>
      <c r="B45914" s="90"/>
      <c r="C45914" s="90"/>
    </row>
    <row r="45915">
      <c r="A45915" s="101"/>
      <c r="B45915" s="90"/>
      <c r="C45915" s="90"/>
    </row>
    <row r="45916">
      <c r="A45916" s="101"/>
      <c r="B45916" s="90"/>
      <c r="C45916" s="90"/>
    </row>
    <row r="45917">
      <c r="A45917" s="101"/>
      <c r="B45917" s="90"/>
      <c r="C45917" s="90"/>
    </row>
    <row r="45918">
      <c r="A45918" s="101"/>
      <c r="B45918" s="90"/>
      <c r="C45918" s="90"/>
    </row>
    <row r="45919">
      <c r="A45919" s="101"/>
      <c r="B45919" s="90"/>
      <c r="C45919" s="90"/>
    </row>
    <row r="45920">
      <c r="A45920" s="101"/>
      <c r="B45920" s="90"/>
      <c r="C45920" s="90"/>
    </row>
    <row r="45921">
      <c r="A45921" s="101"/>
      <c r="B45921" s="90"/>
      <c r="C45921" s="90"/>
    </row>
    <row r="45922">
      <c r="A45922" s="101"/>
      <c r="B45922" s="90"/>
      <c r="C45922" s="90"/>
    </row>
    <row r="45923">
      <c r="A45923" s="101"/>
      <c r="B45923" s="90"/>
      <c r="C45923" s="90"/>
    </row>
    <row r="45924">
      <c r="A45924" s="101"/>
      <c r="B45924" s="90"/>
      <c r="C45924" s="90"/>
    </row>
    <row r="45925">
      <c r="A45925" s="101"/>
      <c r="B45925" s="90"/>
      <c r="C45925" s="90"/>
    </row>
    <row r="45926">
      <c r="A45926" s="101"/>
      <c r="B45926" s="90"/>
      <c r="C45926" s="90"/>
    </row>
    <row r="45927">
      <c r="A45927" s="101"/>
      <c r="B45927" s="90"/>
      <c r="C45927" s="90"/>
    </row>
    <row r="45928">
      <c r="A45928" s="101"/>
      <c r="B45928" s="90"/>
      <c r="C45928" s="90"/>
    </row>
    <row r="45929">
      <c r="A45929" s="101"/>
      <c r="B45929" s="90"/>
      <c r="C45929" s="90"/>
    </row>
    <row r="45930">
      <c r="A45930" s="101"/>
      <c r="B45930" s="90"/>
      <c r="C45930" s="90"/>
    </row>
    <row r="45931">
      <c r="A45931" s="101"/>
      <c r="B45931" s="90"/>
      <c r="C45931" s="90"/>
    </row>
    <row r="45932">
      <c r="A45932" s="101"/>
      <c r="B45932" s="90"/>
      <c r="C45932" s="90"/>
    </row>
    <row r="45933">
      <c r="A45933" s="101"/>
      <c r="B45933" s="90"/>
      <c r="C45933" s="90"/>
    </row>
    <row r="45934">
      <c r="A45934" s="101"/>
      <c r="B45934" s="90"/>
      <c r="C45934" s="90"/>
    </row>
    <row r="45935">
      <c r="A45935" s="101"/>
      <c r="B45935" s="90"/>
      <c r="C45935" s="90"/>
    </row>
    <row r="45936">
      <c r="A45936" s="101"/>
      <c r="B45936" s="90"/>
      <c r="C45936" s="90"/>
    </row>
    <row r="45937">
      <c r="A45937" s="101"/>
      <c r="B45937" s="90"/>
      <c r="C45937" s="90"/>
    </row>
    <row r="45938">
      <c r="A45938" s="101"/>
      <c r="B45938" s="90"/>
      <c r="C45938" s="90"/>
    </row>
    <row r="45939">
      <c r="A45939" s="101"/>
      <c r="B45939" s="90"/>
      <c r="C45939" s="90"/>
    </row>
    <row r="45940">
      <c r="A45940" s="101"/>
      <c r="B45940" s="90"/>
      <c r="C45940" s="90"/>
    </row>
    <row r="45941">
      <c r="A45941" s="101"/>
      <c r="B45941" s="90"/>
      <c r="C45941" s="90"/>
    </row>
    <row r="45942">
      <c r="A45942" s="101"/>
      <c r="B45942" s="90"/>
      <c r="C45942" s="90"/>
    </row>
    <row r="45943">
      <c r="A45943" s="101"/>
      <c r="B45943" s="90"/>
      <c r="C45943" s="90"/>
    </row>
    <row r="45944">
      <c r="A45944" s="101"/>
      <c r="B45944" s="90"/>
      <c r="C45944" s="90"/>
    </row>
    <row r="45945">
      <c r="A45945" s="101"/>
      <c r="B45945" s="90"/>
      <c r="C45945" s="90"/>
    </row>
    <row r="45946">
      <c r="A45946" s="101"/>
      <c r="B45946" s="90"/>
      <c r="C45946" s="90"/>
    </row>
    <row r="45947">
      <c r="A45947" s="101"/>
      <c r="B45947" s="90"/>
      <c r="C45947" s="90"/>
    </row>
    <row r="45948">
      <c r="A45948" s="101"/>
      <c r="B45948" s="90"/>
      <c r="C45948" s="90"/>
    </row>
    <row r="45949">
      <c r="A45949" s="101"/>
      <c r="B45949" s="90"/>
      <c r="C45949" s="90"/>
    </row>
    <row r="45950">
      <c r="A45950" s="101"/>
      <c r="B45950" s="90"/>
      <c r="C45950" s="90"/>
    </row>
    <row r="45951">
      <c r="A45951" s="101"/>
      <c r="B45951" s="90"/>
      <c r="C45951" s="90"/>
    </row>
    <row r="45952">
      <c r="A45952" s="101"/>
      <c r="B45952" s="90"/>
      <c r="C45952" s="90"/>
    </row>
    <row r="45953">
      <c r="A45953" s="101"/>
      <c r="B45953" s="90"/>
      <c r="C45953" s="90"/>
    </row>
    <row r="45954">
      <c r="A45954" s="101"/>
      <c r="B45954" s="90"/>
      <c r="C45954" s="90"/>
    </row>
    <row r="45955">
      <c r="A45955" s="101"/>
      <c r="B45955" s="90"/>
      <c r="C45955" s="90"/>
    </row>
    <row r="45956">
      <c r="A45956" s="101"/>
      <c r="B45956" s="90"/>
      <c r="C45956" s="90"/>
    </row>
    <row r="45957">
      <c r="A45957" s="101"/>
      <c r="B45957" s="90"/>
      <c r="C45957" s="90"/>
    </row>
    <row r="45958">
      <c r="A45958" s="101"/>
      <c r="B45958" s="90"/>
      <c r="C45958" s="90"/>
    </row>
    <row r="45959">
      <c r="A45959" s="101"/>
      <c r="B45959" s="90"/>
      <c r="C45959" s="90"/>
    </row>
    <row r="45960">
      <c r="A45960" s="101"/>
      <c r="B45960" s="90"/>
      <c r="C45960" s="90"/>
    </row>
    <row r="45961">
      <c r="A45961" s="101"/>
      <c r="B45961" s="90"/>
      <c r="C45961" s="90"/>
    </row>
    <row r="45962">
      <c r="A45962" s="101"/>
      <c r="B45962" s="90"/>
      <c r="C45962" s="90"/>
    </row>
    <row r="45963">
      <c r="A45963" s="101"/>
      <c r="B45963" s="90"/>
      <c r="C45963" s="90"/>
    </row>
    <row r="45964">
      <c r="A45964" s="101"/>
      <c r="B45964" s="90"/>
      <c r="C45964" s="90"/>
    </row>
    <row r="45965">
      <c r="A45965" s="101"/>
      <c r="B45965" s="90"/>
      <c r="C45965" s="90"/>
    </row>
    <row r="45966">
      <c r="A45966" s="101"/>
      <c r="B45966" s="90"/>
      <c r="C45966" s="90"/>
    </row>
    <row r="45967">
      <c r="A45967" s="101"/>
      <c r="B45967" s="90"/>
      <c r="C45967" s="90"/>
    </row>
    <row r="45968">
      <c r="A45968" s="101"/>
      <c r="B45968" s="90"/>
      <c r="C45968" s="90"/>
    </row>
    <row r="45969">
      <c r="A45969" s="101"/>
      <c r="B45969" s="90"/>
      <c r="C45969" s="90"/>
    </row>
    <row r="45970">
      <c r="A45970" s="101"/>
      <c r="B45970" s="90"/>
      <c r="C45970" s="90"/>
    </row>
    <row r="45971">
      <c r="A45971" s="101"/>
      <c r="B45971" s="90"/>
      <c r="C45971" s="90"/>
    </row>
    <row r="45972">
      <c r="A45972" s="101"/>
      <c r="B45972" s="90"/>
      <c r="C45972" s="90"/>
    </row>
    <row r="45973">
      <c r="A45973" s="101"/>
      <c r="B45973" s="90"/>
      <c r="C45973" s="90"/>
    </row>
    <row r="45974">
      <c r="A45974" s="101"/>
      <c r="B45974" s="90"/>
      <c r="C45974" s="90"/>
    </row>
    <row r="45975">
      <c r="A45975" s="101"/>
      <c r="B45975" s="90"/>
      <c r="C45975" s="90"/>
    </row>
    <row r="45976">
      <c r="A45976" s="101"/>
      <c r="B45976" s="90"/>
      <c r="C45976" s="90"/>
    </row>
    <row r="45977">
      <c r="A45977" s="101"/>
      <c r="B45977" s="90"/>
      <c r="C45977" s="90"/>
    </row>
    <row r="45978">
      <c r="A45978" s="101"/>
      <c r="B45978" s="90"/>
      <c r="C45978" s="90"/>
    </row>
    <row r="45979">
      <c r="A45979" s="101"/>
      <c r="B45979" s="90"/>
      <c r="C45979" s="90"/>
    </row>
    <row r="45980">
      <c r="A45980" s="101"/>
      <c r="B45980" s="90"/>
      <c r="C45980" s="90"/>
    </row>
    <row r="45981">
      <c r="A45981" s="101"/>
      <c r="B45981" s="90"/>
      <c r="C45981" s="90"/>
    </row>
    <row r="45982">
      <c r="A45982" s="101"/>
      <c r="B45982" s="90"/>
      <c r="C45982" s="90"/>
    </row>
    <row r="45983">
      <c r="A45983" s="101"/>
      <c r="B45983" s="90"/>
      <c r="C45983" s="90"/>
    </row>
    <row r="45984">
      <c r="A45984" s="101"/>
      <c r="B45984" s="90"/>
      <c r="C45984" s="90"/>
    </row>
    <row r="45985">
      <c r="A45985" s="101"/>
      <c r="B45985" s="90"/>
      <c r="C45985" s="90"/>
    </row>
    <row r="45986">
      <c r="A45986" s="101"/>
      <c r="B45986" s="90"/>
      <c r="C45986" s="90"/>
    </row>
    <row r="45987">
      <c r="A45987" s="101"/>
      <c r="B45987" s="90"/>
      <c r="C45987" s="90"/>
    </row>
    <row r="45988">
      <c r="A45988" s="101"/>
      <c r="B45988" s="90"/>
      <c r="C45988" s="90"/>
    </row>
    <row r="45989">
      <c r="A45989" s="101"/>
      <c r="B45989" s="90"/>
      <c r="C45989" s="90"/>
    </row>
    <row r="45990">
      <c r="A45990" s="101"/>
      <c r="B45990" s="90"/>
      <c r="C45990" s="90"/>
    </row>
    <row r="45991">
      <c r="A45991" s="101"/>
      <c r="B45991" s="90"/>
      <c r="C45991" s="90"/>
    </row>
    <row r="45992">
      <c r="A45992" s="101"/>
      <c r="B45992" s="90"/>
      <c r="C45992" s="90"/>
    </row>
    <row r="45993">
      <c r="A45993" s="101"/>
      <c r="B45993" s="90"/>
      <c r="C45993" s="90"/>
    </row>
    <row r="45994">
      <c r="A45994" s="101"/>
      <c r="B45994" s="90"/>
      <c r="C45994" s="90"/>
    </row>
    <row r="45995">
      <c r="A45995" s="101"/>
      <c r="B45995" s="90"/>
      <c r="C45995" s="90"/>
    </row>
    <row r="45996">
      <c r="A45996" s="101"/>
      <c r="B45996" s="90"/>
      <c r="C45996" s="90"/>
    </row>
    <row r="45997">
      <c r="A45997" s="101"/>
      <c r="B45997" s="90"/>
      <c r="C45997" s="90"/>
    </row>
    <row r="45998">
      <c r="A45998" s="101"/>
      <c r="B45998" s="90"/>
      <c r="C45998" s="90"/>
    </row>
    <row r="45999">
      <c r="A45999" s="101"/>
      <c r="B45999" s="90"/>
      <c r="C45999" s="90"/>
    </row>
    <row r="46000">
      <c r="A46000" s="101"/>
      <c r="B46000" s="90"/>
      <c r="C46000" s="90"/>
    </row>
    <row r="46001">
      <c r="A46001" s="101"/>
      <c r="B46001" s="90"/>
      <c r="C46001" s="90"/>
    </row>
    <row r="46002">
      <c r="A46002" s="101"/>
      <c r="B46002" s="90"/>
      <c r="C46002" s="90"/>
    </row>
    <row r="46003">
      <c r="A46003" s="101"/>
      <c r="B46003" s="90"/>
      <c r="C46003" s="90"/>
    </row>
    <row r="46004">
      <c r="A46004" s="101"/>
      <c r="B46004" s="90"/>
      <c r="C46004" s="90"/>
    </row>
    <row r="46005">
      <c r="A46005" s="101"/>
      <c r="B46005" s="90"/>
      <c r="C46005" s="90"/>
    </row>
    <row r="46006">
      <c r="A46006" s="101"/>
      <c r="B46006" s="90"/>
      <c r="C46006" s="90"/>
    </row>
    <row r="46007">
      <c r="A46007" s="101"/>
      <c r="B46007" s="90"/>
      <c r="C46007" s="90"/>
    </row>
    <row r="46008">
      <c r="A46008" s="101"/>
      <c r="B46008" s="90"/>
      <c r="C46008" s="90"/>
    </row>
    <row r="46009">
      <c r="A46009" s="101"/>
      <c r="B46009" s="90"/>
      <c r="C46009" s="90"/>
    </row>
    <row r="46010">
      <c r="A46010" s="101"/>
      <c r="B46010" s="90"/>
      <c r="C46010" s="90"/>
    </row>
    <row r="46011">
      <c r="A46011" s="101"/>
      <c r="B46011" s="90"/>
      <c r="C46011" s="90"/>
    </row>
    <row r="46012">
      <c r="A46012" s="101"/>
      <c r="B46012" s="90"/>
      <c r="C46012" s="90"/>
    </row>
    <row r="46013">
      <c r="A46013" s="101"/>
      <c r="B46013" s="90"/>
      <c r="C46013" s="90"/>
    </row>
    <row r="46014">
      <c r="A46014" s="101"/>
      <c r="B46014" s="90"/>
      <c r="C46014" s="90"/>
    </row>
    <row r="46015">
      <c r="A46015" s="101"/>
      <c r="B46015" s="90"/>
      <c r="C46015" s="90"/>
    </row>
    <row r="46016">
      <c r="A46016" s="101"/>
      <c r="B46016" s="90"/>
      <c r="C46016" s="90"/>
    </row>
    <row r="46017">
      <c r="A46017" s="101"/>
      <c r="B46017" s="90"/>
      <c r="C46017" s="90"/>
    </row>
    <row r="46018">
      <c r="A46018" s="101"/>
      <c r="B46018" s="90"/>
      <c r="C46018" s="90"/>
    </row>
    <row r="46019">
      <c r="A46019" s="101"/>
      <c r="B46019" s="90"/>
      <c r="C46019" s="90"/>
    </row>
    <row r="46020">
      <c r="A46020" s="101"/>
      <c r="B46020" s="90"/>
      <c r="C46020" s="90"/>
    </row>
    <row r="46021">
      <c r="A46021" s="101"/>
      <c r="B46021" s="90"/>
      <c r="C46021" s="90"/>
    </row>
    <row r="46022">
      <c r="A46022" s="101"/>
      <c r="B46022" s="90"/>
      <c r="C46022" s="90"/>
    </row>
    <row r="46023">
      <c r="A46023" s="101"/>
      <c r="B46023" s="90"/>
      <c r="C46023" s="90"/>
    </row>
    <row r="46024">
      <c r="A46024" s="101"/>
      <c r="B46024" s="90"/>
      <c r="C46024" s="90"/>
    </row>
    <row r="46025">
      <c r="A46025" s="101"/>
      <c r="B46025" s="90"/>
      <c r="C46025" s="90"/>
    </row>
    <row r="46026">
      <c r="A46026" s="101"/>
      <c r="B46026" s="90"/>
      <c r="C46026" s="90"/>
    </row>
    <row r="46027">
      <c r="A46027" s="101"/>
      <c r="B46027" s="90"/>
      <c r="C46027" s="90"/>
    </row>
    <row r="46028">
      <c r="A46028" s="101"/>
      <c r="B46028" s="90"/>
      <c r="C46028" s="90"/>
    </row>
    <row r="46029">
      <c r="A46029" s="101"/>
      <c r="B46029" s="90"/>
      <c r="C46029" s="90"/>
    </row>
    <row r="46030">
      <c r="A46030" s="101"/>
      <c r="B46030" s="90"/>
      <c r="C46030" s="90"/>
    </row>
    <row r="46031">
      <c r="A46031" s="101"/>
      <c r="B46031" s="90"/>
      <c r="C46031" s="90"/>
    </row>
    <row r="46032">
      <c r="A46032" s="101"/>
      <c r="B46032" s="90"/>
      <c r="C46032" s="90"/>
    </row>
    <row r="46033">
      <c r="A46033" s="101"/>
      <c r="B46033" s="90"/>
      <c r="C46033" s="90"/>
    </row>
    <row r="46034">
      <c r="A46034" s="101"/>
      <c r="B46034" s="90"/>
      <c r="C46034" s="90"/>
    </row>
    <row r="46035">
      <c r="A46035" s="101"/>
      <c r="B46035" s="90"/>
      <c r="C46035" s="90"/>
    </row>
    <row r="46036">
      <c r="A46036" s="101"/>
      <c r="B46036" s="90"/>
      <c r="C46036" s="90"/>
    </row>
    <row r="46037">
      <c r="A46037" s="101"/>
      <c r="B46037" s="90"/>
      <c r="C46037" s="90"/>
    </row>
    <row r="46038">
      <c r="A46038" s="101"/>
      <c r="B46038" s="90"/>
      <c r="C46038" s="90"/>
    </row>
    <row r="46039">
      <c r="A46039" s="101"/>
      <c r="B46039" s="90"/>
      <c r="C46039" s="90"/>
    </row>
    <row r="46040">
      <c r="A46040" s="101"/>
      <c r="B46040" s="90"/>
      <c r="C46040" s="90"/>
    </row>
    <row r="46041">
      <c r="A46041" s="101"/>
      <c r="B46041" s="90"/>
      <c r="C46041" s="90"/>
    </row>
    <row r="46042">
      <c r="A46042" s="101"/>
      <c r="B46042" s="90"/>
      <c r="C46042" s="90"/>
    </row>
    <row r="46043">
      <c r="A46043" s="101"/>
      <c r="B46043" s="90"/>
      <c r="C46043" s="90"/>
    </row>
    <row r="46044">
      <c r="A46044" s="101"/>
      <c r="B46044" s="90"/>
      <c r="C46044" s="90"/>
    </row>
    <row r="46045">
      <c r="A46045" s="101"/>
      <c r="B46045" s="90"/>
      <c r="C46045" s="90"/>
    </row>
    <row r="46046">
      <c r="A46046" s="101"/>
      <c r="B46046" s="90"/>
      <c r="C46046" s="90"/>
    </row>
    <row r="46047">
      <c r="A46047" s="101"/>
      <c r="B46047" s="90"/>
      <c r="C46047" s="90"/>
    </row>
    <row r="46048">
      <c r="A46048" s="101"/>
      <c r="B46048" s="90"/>
      <c r="C46048" s="90"/>
    </row>
    <row r="46049">
      <c r="A46049" s="101"/>
      <c r="B46049" s="90"/>
      <c r="C46049" s="90"/>
    </row>
    <row r="46050">
      <c r="A46050" s="101"/>
      <c r="B46050" s="90"/>
      <c r="C46050" s="90"/>
    </row>
    <row r="46051">
      <c r="A46051" s="101"/>
      <c r="B46051" s="90"/>
      <c r="C46051" s="90"/>
    </row>
    <row r="46052">
      <c r="A46052" s="101"/>
      <c r="B46052" s="90"/>
      <c r="C46052" s="90"/>
    </row>
    <row r="46053">
      <c r="A46053" s="101"/>
      <c r="B46053" s="90"/>
      <c r="C46053" s="90"/>
    </row>
    <row r="46054">
      <c r="A46054" s="101"/>
      <c r="B46054" s="90"/>
      <c r="C46054" s="90"/>
    </row>
    <row r="46055">
      <c r="A46055" s="101"/>
      <c r="B46055" s="90"/>
      <c r="C46055" s="90"/>
    </row>
    <row r="46056">
      <c r="A46056" s="101"/>
      <c r="B46056" s="90"/>
      <c r="C46056" s="90"/>
    </row>
    <row r="46057">
      <c r="A46057" s="101"/>
      <c r="B46057" s="90"/>
      <c r="C46057" s="90"/>
    </row>
    <row r="46058">
      <c r="A46058" s="101"/>
      <c r="B46058" s="90"/>
      <c r="C46058" s="90"/>
    </row>
    <row r="46059">
      <c r="A46059" s="101"/>
      <c r="B46059" s="90"/>
      <c r="C46059" s="90"/>
    </row>
    <row r="46060">
      <c r="A46060" s="101"/>
      <c r="B46060" s="90"/>
      <c r="C46060" s="90"/>
    </row>
    <row r="46061">
      <c r="A46061" s="101"/>
      <c r="B46061" s="90"/>
      <c r="C46061" s="90"/>
    </row>
    <row r="46062">
      <c r="A46062" s="101"/>
      <c r="B46062" s="90"/>
      <c r="C46062" s="90"/>
    </row>
    <row r="46063">
      <c r="A46063" s="101"/>
      <c r="B46063" s="90"/>
      <c r="C46063" s="90"/>
    </row>
    <row r="46064">
      <c r="A46064" s="101"/>
      <c r="B46064" s="90"/>
      <c r="C46064" s="90"/>
    </row>
    <row r="46065">
      <c r="A46065" s="101"/>
      <c r="B46065" s="90"/>
      <c r="C46065" s="90"/>
    </row>
    <row r="46066">
      <c r="A46066" s="101"/>
      <c r="B46066" s="90"/>
      <c r="C46066" s="90"/>
    </row>
    <row r="46067">
      <c r="A46067" s="101"/>
      <c r="B46067" s="90"/>
      <c r="C46067" s="90"/>
    </row>
    <row r="46068">
      <c r="A46068" s="101"/>
      <c r="B46068" s="90"/>
      <c r="C46068" s="90"/>
    </row>
    <row r="46069">
      <c r="A46069" s="101"/>
      <c r="B46069" s="90"/>
      <c r="C46069" s="90"/>
    </row>
    <row r="46070">
      <c r="A46070" s="101"/>
      <c r="B46070" s="90"/>
      <c r="C46070" s="90"/>
    </row>
    <row r="46071">
      <c r="A46071" s="101"/>
      <c r="B46071" s="90"/>
      <c r="C46071" s="90"/>
    </row>
    <row r="46072">
      <c r="A46072" s="101"/>
      <c r="B46072" s="90"/>
      <c r="C46072" s="90"/>
    </row>
    <row r="46073">
      <c r="A46073" s="101"/>
      <c r="B46073" s="90"/>
      <c r="C46073" s="90"/>
    </row>
    <row r="46074">
      <c r="A46074" s="101"/>
      <c r="B46074" s="90"/>
      <c r="C46074" s="90"/>
    </row>
    <row r="46075">
      <c r="A46075" s="101"/>
      <c r="B46075" s="90"/>
      <c r="C46075" s="90"/>
    </row>
    <row r="46076">
      <c r="A46076" s="101"/>
      <c r="B46076" s="90"/>
      <c r="C46076" s="90"/>
    </row>
    <row r="46077">
      <c r="A46077" s="101"/>
      <c r="B46077" s="90"/>
      <c r="C46077" s="90"/>
    </row>
    <row r="46078">
      <c r="A46078" s="101"/>
      <c r="B46078" s="90"/>
      <c r="C46078" s="90"/>
    </row>
    <row r="46079">
      <c r="A46079" s="101"/>
      <c r="B46079" s="90"/>
      <c r="C46079" s="90"/>
    </row>
    <row r="46080">
      <c r="A46080" s="101"/>
      <c r="B46080" s="90"/>
      <c r="C46080" s="90"/>
    </row>
    <row r="46081">
      <c r="A46081" s="101"/>
      <c r="B46081" s="90"/>
      <c r="C46081" s="90"/>
    </row>
    <row r="46082">
      <c r="A46082" s="101"/>
      <c r="B46082" s="90"/>
      <c r="C46082" s="90"/>
    </row>
    <row r="46083">
      <c r="A46083" s="101"/>
      <c r="B46083" s="90"/>
      <c r="C46083" s="90"/>
    </row>
    <row r="46084">
      <c r="A46084" s="101"/>
      <c r="B46084" s="90"/>
      <c r="C46084" s="90"/>
    </row>
    <row r="46085">
      <c r="A46085" s="101"/>
      <c r="B46085" s="90"/>
      <c r="C46085" s="90"/>
    </row>
    <row r="46086">
      <c r="A46086" s="101"/>
      <c r="B46086" s="90"/>
      <c r="C46086" s="90"/>
    </row>
    <row r="46087">
      <c r="A46087" s="101"/>
      <c r="B46087" s="90"/>
      <c r="C46087" s="90"/>
    </row>
    <row r="46088">
      <c r="A46088" s="101"/>
      <c r="B46088" s="90"/>
      <c r="C46088" s="90"/>
    </row>
    <row r="46089">
      <c r="A46089" s="101"/>
      <c r="B46089" s="90"/>
      <c r="C46089" s="90"/>
    </row>
    <row r="46090">
      <c r="A46090" s="101"/>
      <c r="B46090" s="90"/>
      <c r="C46090" s="90"/>
    </row>
    <row r="46091">
      <c r="A46091" s="101"/>
      <c r="B46091" s="90"/>
      <c r="C46091" s="90"/>
    </row>
    <row r="46092">
      <c r="A46092" s="101"/>
      <c r="B46092" s="90"/>
      <c r="C46092" s="90"/>
    </row>
    <row r="46093">
      <c r="A46093" s="101"/>
      <c r="B46093" s="90"/>
      <c r="C46093" s="90"/>
    </row>
    <row r="46094">
      <c r="A46094" s="101"/>
      <c r="B46094" s="90"/>
      <c r="C46094" s="90"/>
    </row>
    <row r="46095">
      <c r="A46095" s="101"/>
      <c r="B46095" s="90"/>
      <c r="C46095" s="90"/>
    </row>
    <row r="46096">
      <c r="A46096" s="101"/>
      <c r="B46096" s="90"/>
      <c r="C46096" s="90"/>
    </row>
    <row r="46097">
      <c r="A46097" s="101"/>
      <c r="B46097" s="90"/>
      <c r="C46097" s="90"/>
    </row>
    <row r="46098">
      <c r="A46098" s="101"/>
      <c r="B46098" s="90"/>
      <c r="C46098" s="90"/>
    </row>
    <row r="46099">
      <c r="A46099" s="101"/>
      <c r="B46099" s="90"/>
      <c r="C46099" s="90"/>
    </row>
    <row r="46100">
      <c r="A46100" s="101"/>
      <c r="B46100" s="90"/>
      <c r="C46100" s="90"/>
    </row>
    <row r="46101">
      <c r="A46101" s="101"/>
      <c r="B46101" s="90"/>
      <c r="C46101" s="90"/>
    </row>
    <row r="46102">
      <c r="A46102" s="101"/>
      <c r="B46102" s="90"/>
      <c r="C46102" s="90"/>
    </row>
    <row r="46103">
      <c r="A46103" s="101"/>
      <c r="B46103" s="90"/>
      <c r="C46103" s="90"/>
    </row>
    <row r="46104">
      <c r="A46104" s="101"/>
      <c r="B46104" s="90"/>
      <c r="C46104" s="90"/>
    </row>
    <row r="46105">
      <c r="A46105" s="101"/>
      <c r="B46105" s="90"/>
      <c r="C46105" s="90"/>
    </row>
    <row r="46106">
      <c r="A46106" s="101"/>
      <c r="B46106" s="90"/>
      <c r="C46106" s="90"/>
    </row>
    <row r="46107">
      <c r="A46107" s="101"/>
      <c r="B46107" s="90"/>
      <c r="C46107" s="90"/>
    </row>
    <row r="46108">
      <c r="A46108" s="101"/>
      <c r="B46108" s="90"/>
      <c r="C46108" s="90"/>
    </row>
    <row r="46109">
      <c r="A46109" s="101"/>
      <c r="B46109" s="90"/>
      <c r="C46109" s="90"/>
    </row>
    <row r="46110">
      <c r="A46110" s="101"/>
      <c r="B46110" s="90"/>
      <c r="C46110" s="90"/>
    </row>
    <row r="46111">
      <c r="A46111" s="101"/>
      <c r="B46111" s="90"/>
      <c r="C46111" s="90"/>
    </row>
    <row r="46112">
      <c r="A46112" s="101"/>
      <c r="B46112" s="90"/>
      <c r="C46112" s="90"/>
    </row>
    <row r="46113">
      <c r="A46113" s="101"/>
      <c r="B46113" s="90"/>
      <c r="C46113" s="90"/>
    </row>
    <row r="46114">
      <c r="A46114" s="101"/>
      <c r="B46114" s="90"/>
      <c r="C46114" s="90"/>
    </row>
    <row r="46115">
      <c r="A46115" s="101"/>
      <c r="B46115" s="90"/>
      <c r="C46115" s="90"/>
    </row>
    <row r="46116">
      <c r="A46116" s="101"/>
      <c r="B46116" s="90"/>
      <c r="C46116" s="90"/>
    </row>
    <row r="46117">
      <c r="A46117" s="101"/>
      <c r="B46117" s="90"/>
      <c r="C46117" s="90"/>
    </row>
    <row r="46118">
      <c r="A46118" s="101"/>
      <c r="B46118" s="90"/>
      <c r="C46118" s="90"/>
    </row>
    <row r="46119">
      <c r="A46119" s="101"/>
      <c r="B46119" s="90"/>
      <c r="C46119" s="90"/>
    </row>
    <row r="46120">
      <c r="A46120" s="101"/>
      <c r="B46120" s="90"/>
      <c r="C46120" s="90"/>
    </row>
    <row r="46121">
      <c r="A46121" s="101"/>
      <c r="B46121" s="90"/>
      <c r="C46121" s="90"/>
    </row>
    <row r="46122">
      <c r="A46122" s="101"/>
      <c r="B46122" s="90"/>
      <c r="C46122" s="90"/>
    </row>
    <row r="46123">
      <c r="A46123" s="101"/>
      <c r="B46123" s="90"/>
      <c r="C46123" s="90"/>
    </row>
    <row r="46124">
      <c r="A46124" s="101"/>
      <c r="B46124" s="90"/>
      <c r="C46124" s="90"/>
    </row>
    <row r="46125">
      <c r="A46125" s="101"/>
      <c r="B46125" s="90"/>
      <c r="C46125" s="90"/>
    </row>
    <row r="46126">
      <c r="A46126" s="101"/>
      <c r="B46126" s="90"/>
      <c r="C46126" s="90"/>
    </row>
    <row r="46127">
      <c r="A46127" s="101"/>
      <c r="B46127" s="90"/>
      <c r="C46127" s="90"/>
    </row>
    <row r="46128">
      <c r="A46128" s="101"/>
      <c r="B46128" s="90"/>
      <c r="C46128" s="90"/>
    </row>
    <row r="46129">
      <c r="A46129" s="101"/>
      <c r="B46129" s="90"/>
      <c r="C46129" s="90"/>
    </row>
    <row r="46130">
      <c r="A46130" s="101"/>
      <c r="B46130" s="90"/>
      <c r="C46130" s="90"/>
    </row>
    <row r="46131">
      <c r="A46131" s="101"/>
      <c r="B46131" s="90"/>
      <c r="C46131" s="90"/>
    </row>
    <row r="46132">
      <c r="A46132" s="101"/>
      <c r="B46132" s="90"/>
      <c r="C46132" s="90"/>
    </row>
    <row r="46133">
      <c r="A46133" s="101"/>
      <c r="B46133" s="90"/>
      <c r="C46133" s="90"/>
    </row>
    <row r="46134">
      <c r="A46134" s="101"/>
      <c r="B46134" s="90"/>
      <c r="C46134" s="90"/>
    </row>
    <row r="46135">
      <c r="A46135" s="101"/>
      <c r="B46135" s="90"/>
      <c r="C46135" s="90"/>
    </row>
    <row r="46136">
      <c r="A46136" s="101"/>
      <c r="B46136" s="90"/>
      <c r="C46136" s="90"/>
    </row>
    <row r="46137">
      <c r="A46137" s="101"/>
      <c r="B46137" s="90"/>
      <c r="C46137" s="90"/>
    </row>
    <row r="46138">
      <c r="A46138" s="101"/>
      <c r="B46138" s="90"/>
      <c r="C46138" s="90"/>
    </row>
    <row r="46139">
      <c r="A46139" s="101"/>
      <c r="B46139" s="90"/>
      <c r="C46139" s="90"/>
    </row>
    <row r="46140">
      <c r="A46140" s="101"/>
      <c r="B46140" s="90"/>
      <c r="C46140" s="90"/>
    </row>
    <row r="46141">
      <c r="A46141" s="101"/>
      <c r="B46141" s="90"/>
      <c r="C46141" s="90"/>
    </row>
    <row r="46142">
      <c r="A46142" s="101"/>
      <c r="B46142" s="90"/>
      <c r="C46142" s="90"/>
    </row>
    <row r="46143">
      <c r="A46143" s="101"/>
      <c r="B46143" s="90"/>
      <c r="C46143" s="90"/>
    </row>
    <row r="46144">
      <c r="A46144" s="101"/>
      <c r="B46144" s="90"/>
      <c r="C46144" s="90"/>
    </row>
    <row r="46145">
      <c r="A46145" s="101"/>
      <c r="B46145" s="90"/>
      <c r="C46145" s="90"/>
    </row>
    <row r="46146">
      <c r="A46146" s="101"/>
      <c r="B46146" s="90"/>
      <c r="C46146" s="90"/>
    </row>
    <row r="46147">
      <c r="A46147" s="101"/>
      <c r="B46147" s="90"/>
      <c r="C46147" s="90"/>
    </row>
    <row r="46148">
      <c r="A46148" s="101"/>
      <c r="B46148" s="90"/>
      <c r="C46148" s="90"/>
    </row>
    <row r="46149">
      <c r="A46149" s="101"/>
      <c r="B46149" s="90"/>
      <c r="C46149" s="90"/>
    </row>
    <row r="46150">
      <c r="A46150" s="101"/>
      <c r="B46150" s="90"/>
      <c r="C46150" s="90"/>
    </row>
    <row r="46151">
      <c r="A46151" s="101"/>
      <c r="B46151" s="90"/>
      <c r="C46151" s="90"/>
    </row>
    <row r="46152">
      <c r="A46152" s="101"/>
      <c r="B46152" s="90"/>
      <c r="C46152" s="90"/>
    </row>
    <row r="46153">
      <c r="A46153" s="101"/>
      <c r="B46153" s="90"/>
      <c r="C46153" s="90"/>
    </row>
    <row r="46154">
      <c r="A46154" s="101"/>
      <c r="B46154" s="90"/>
      <c r="C46154" s="90"/>
    </row>
    <row r="46155">
      <c r="A46155" s="101"/>
      <c r="B46155" s="90"/>
      <c r="C46155" s="90"/>
    </row>
    <row r="46156">
      <c r="A46156" s="101"/>
      <c r="B46156" s="90"/>
      <c r="C46156" s="90"/>
    </row>
    <row r="46157">
      <c r="A46157" s="101"/>
      <c r="B46157" s="90"/>
      <c r="C46157" s="90"/>
    </row>
    <row r="46158">
      <c r="A46158" s="101"/>
      <c r="B46158" s="90"/>
      <c r="C46158" s="90"/>
    </row>
    <row r="46159">
      <c r="A46159" s="101"/>
      <c r="B46159" s="90"/>
      <c r="C46159" s="90"/>
    </row>
    <row r="46160">
      <c r="A46160" s="101"/>
      <c r="B46160" s="90"/>
      <c r="C46160" s="90"/>
    </row>
    <row r="46161">
      <c r="A46161" s="101"/>
      <c r="B46161" s="90"/>
      <c r="C46161" s="90"/>
    </row>
    <row r="46162">
      <c r="A46162" s="101"/>
      <c r="B46162" s="90"/>
      <c r="C46162" s="90"/>
    </row>
    <row r="46163">
      <c r="A46163" s="101"/>
      <c r="B46163" s="90"/>
      <c r="C46163" s="90"/>
    </row>
    <row r="46164">
      <c r="A46164" s="101"/>
      <c r="B46164" s="90"/>
      <c r="C46164" s="90"/>
    </row>
    <row r="46165">
      <c r="A46165" s="101"/>
      <c r="B46165" s="90"/>
      <c r="C46165" s="90"/>
    </row>
    <row r="46166">
      <c r="A46166" s="101"/>
      <c r="B46166" s="90"/>
      <c r="C46166" s="90"/>
    </row>
    <row r="46167">
      <c r="A46167" s="101"/>
      <c r="B46167" s="90"/>
      <c r="C46167" s="90"/>
    </row>
    <row r="46168">
      <c r="A46168" s="101"/>
      <c r="B46168" s="90"/>
      <c r="C46168" s="90"/>
    </row>
    <row r="46169">
      <c r="A46169" s="101"/>
      <c r="B46169" s="90"/>
      <c r="C46169" s="90"/>
    </row>
    <row r="46170">
      <c r="A46170" s="101"/>
      <c r="B46170" s="90"/>
      <c r="C46170" s="90"/>
    </row>
    <row r="46171">
      <c r="A46171" s="101"/>
      <c r="B46171" s="90"/>
      <c r="C46171" s="90"/>
    </row>
    <row r="46172">
      <c r="A46172" s="101"/>
      <c r="B46172" s="90"/>
      <c r="C46172" s="90"/>
    </row>
    <row r="46173">
      <c r="A46173" s="101"/>
      <c r="B46173" s="90"/>
      <c r="C46173" s="90"/>
    </row>
    <row r="46174">
      <c r="A46174" s="101"/>
      <c r="B46174" s="90"/>
      <c r="C46174" s="90"/>
    </row>
    <row r="46175">
      <c r="A46175" s="101"/>
      <c r="B46175" s="90"/>
      <c r="C46175" s="90"/>
    </row>
    <row r="46176">
      <c r="A46176" s="101"/>
      <c r="B46176" s="90"/>
      <c r="C46176" s="90"/>
    </row>
    <row r="46177">
      <c r="A46177" s="101"/>
      <c r="B46177" s="90"/>
      <c r="C46177" s="90"/>
    </row>
    <row r="46178">
      <c r="A46178" s="101"/>
      <c r="B46178" s="90"/>
      <c r="C46178" s="90"/>
    </row>
    <row r="46179">
      <c r="A46179" s="101"/>
      <c r="B46179" s="90"/>
      <c r="C46179" s="90"/>
    </row>
    <row r="46180">
      <c r="A46180" s="101"/>
      <c r="B46180" s="90"/>
      <c r="C46180" s="90"/>
    </row>
    <row r="46181">
      <c r="A46181" s="101"/>
      <c r="B46181" s="90"/>
      <c r="C46181" s="90"/>
    </row>
    <row r="46182">
      <c r="A46182" s="101"/>
      <c r="B46182" s="90"/>
      <c r="C46182" s="90"/>
    </row>
    <row r="46183">
      <c r="A46183" s="101"/>
      <c r="B46183" s="90"/>
      <c r="C46183" s="90"/>
    </row>
    <row r="46184">
      <c r="A46184" s="101"/>
      <c r="B46184" s="90"/>
      <c r="C46184" s="90"/>
    </row>
    <row r="46185">
      <c r="A46185" s="101"/>
      <c r="B46185" s="90"/>
      <c r="C46185" s="90"/>
    </row>
    <row r="46186">
      <c r="A46186" s="101"/>
      <c r="B46186" s="90"/>
      <c r="C46186" s="90"/>
    </row>
    <row r="46187">
      <c r="A46187" s="101"/>
      <c r="B46187" s="90"/>
      <c r="C46187" s="90"/>
    </row>
    <row r="46188">
      <c r="A46188" s="101"/>
      <c r="B46188" s="90"/>
      <c r="C46188" s="90"/>
    </row>
    <row r="46189">
      <c r="A46189" s="101"/>
      <c r="B46189" s="90"/>
      <c r="C46189" s="90"/>
    </row>
    <row r="46190">
      <c r="A46190" s="101"/>
      <c r="B46190" s="90"/>
      <c r="C46190" s="90"/>
    </row>
    <row r="46191">
      <c r="A46191" s="101"/>
      <c r="B46191" s="90"/>
      <c r="C46191" s="90"/>
    </row>
    <row r="46192">
      <c r="A46192" s="101"/>
      <c r="B46192" s="90"/>
      <c r="C46192" s="90"/>
    </row>
    <row r="46193">
      <c r="A46193" s="101"/>
      <c r="B46193" s="90"/>
      <c r="C46193" s="90"/>
    </row>
    <row r="46194">
      <c r="A46194" s="101"/>
      <c r="B46194" s="90"/>
      <c r="C46194" s="90"/>
    </row>
    <row r="46195">
      <c r="A46195" s="101"/>
      <c r="B46195" s="90"/>
      <c r="C46195" s="90"/>
    </row>
    <row r="46196">
      <c r="A46196" s="101"/>
      <c r="B46196" s="90"/>
      <c r="C46196" s="90"/>
    </row>
    <row r="46197">
      <c r="A46197" s="101"/>
      <c r="B46197" s="90"/>
      <c r="C46197" s="90"/>
    </row>
    <row r="46198">
      <c r="A46198" s="101"/>
      <c r="B46198" s="90"/>
      <c r="C46198" s="90"/>
    </row>
    <row r="46199">
      <c r="A46199" s="101"/>
      <c r="B46199" s="90"/>
      <c r="C46199" s="90"/>
    </row>
    <row r="46200">
      <c r="A46200" s="101"/>
      <c r="B46200" s="90"/>
      <c r="C46200" s="90"/>
    </row>
    <row r="46201">
      <c r="A46201" s="101"/>
      <c r="B46201" s="90"/>
      <c r="C46201" s="90"/>
    </row>
    <row r="46202">
      <c r="A46202" s="101"/>
      <c r="B46202" s="90"/>
      <c r="C46202" s="90"/>
    </row>
    <row r="46203">
      <c r="A46203" s="101"/>
      <c r="B46203" s="90"/>
      <c r="C46203" s="90"/>
    </row>
    <row r="46204">
      <c r="A46204" s="101"/>
      <c r="B46204" s="90"/>
      <c r="C46204" s="90"/>
    </row>
    <row r="46205">
      <c r="A46205" s="101"/>
      <c r="B46205" s="90"/>
      <c r="C46205" s="90"/>
    </row>
    <row r="46206">
      <c r="A46206" s="101"/>
      <c r="B46206" s="90"/>
      <c r="C46206" s="90"/>
    </row>
    <row r="46207">
      <c r="A46207" s="101"/>
      <c r="B46207" s="90"/>
      <c r="C46207" s="90"/>
    </row>
    <row r="46208">
      <c r="A46208" s="101"/>
      <c r="B46208" s="90"/>
      <c r="C46208" s="90"/>
    </row>
    <row r="46209">
      <c r="A46209" s="101"/>
      <c r="B46209" s="90"/>
      <c r="C46209" s="90"/>
    </row>
    <row r="46210">
      <c r="A46210" s="101"/>
      <c r="B46210" s="90"/>
      <c r="C46210" s="90"/>
    </row>
    <row r="46211">
      <c r="A46211" s="101"/>
      <c r="B46211" s="90"/>
      <c r="C46211" s="90"/>
    </row>
    <row r="46212">
      <c r="A46212" s="101"/>
      <c r="B46212" s="90"/>
      <c r="C46212" s="90"/>
    </row>
    <row r="46213">
      <c r="A46213" s="101"/>
      <c r="B46213" s="90"/>
      <c r="C46213" s="90"/>
    </row>
    <row r="46214">
      <c r="A46214" s="101"/>
      <c r="B46214" s="90"/>
      <c r="C46214" s="90"/>
    </row>
    <row r="46215">
      <c r="A46215" s="101"/>
      <c r="B46215" s="90"/>
      <c r="C46215" s="90"/>
    </row>
    <row r="46216">
      <c r="A46216" s="101"/>
      <c r="B46216" s="90"/>
      <c r="C46216" s="90"/>
    </row>
    <row r="46217">
      <c r="A46217" s="101"/>
      <c r="B46217" s="90"/>
      <c r="C46217" s="90"/>
    </row>
    <row r="46218">
      <c r="A46218" s="101"/>
      <c r="B46218" s="90"/>
      <c r="C46218" s="90"/>
    </row>
    <row r="46219">
      <c r="A46219" s="101"/>
      <c r="B46219" s="90"/>
      <c r="C46219" s="90"/>
    </row>
    <row r="46220">
      <c r="A46220" s="101"/>
      <c r="B46220" s="90"/>
      <c r="C46220" s="90"/>
    </row>
    <row r="46221">
      <c r="A46221" s="101"/>
      <c r="B46221" s="90"/>
      <c r="C46221" s="90"/>
    </row>
    <row r="46222">
      <c r="A46222" s="101"/>
      <c r="B46222" s="90"/>
      <c r="C46222" s="90"/>
    </row>
    <row r="46223">
      <c r="A46223" s="101"/>
      <c r="B46223" s="90"/>
      <c r="C46223" s="90"/>
    </row>
    <row r="46224">
      <c r="A46224" s="101"/>
      <c r="B46224" s="90"/>
      <c r="C46224" s="90"/>
    </row>
    <row r="46225">
      <c r="A46225" s="101"/>
      <c r="B46225" s="90"/>
      <c r="C46225" s="90"/>
    </row>
    <row r="46226">
      <c r="A46226" s="101"/>
      <c r="B46226" s="90"/>
      <c r="C46226" s="90"/>
    </row>
    <row r="46227">
      <c r="A46227" s="101"/>
      <c r="B46227" s="90"/>
      <c r="C46227" s="90"/>
    </row>
    <row r="46228">
      <c r="A46228" s="101"/>
      <c r="B46228" s="90"/>
      <c r="C46228" s="90"/>
    </row>
    <row r="46229">
      <c r="A46229" s="101"/>
      <c r="B46229" s="90"/>
      <c r="C46229" s="90"/>
    </row>
    <row r="46230">
      <c r="A46230" s="101"/>
      <c r="B46230" s="90"/>
      <c r="C46230" s="90"/>
    </row>
    <row r="46231">
      <c r="A46231" s="101"/>
      <c r="B46231" s="90"/>
      <c r="C46231" s="90"/>
    </row>
    <row r="46232">
      <c r="A46232" s="101"/>
      <c r="B46232" s="90"/>
      <c r="C46232" s="90"/>
    </row>
    <row r="46233">
      <c r="A46233" s="101"/>
      <c r="B46233" s="90"/>
      <c r="C46233" s="90"/>
    </row>
    <row r="46234">
      <c r="A46234" s="101"/>
      <c r="B46234" s="90"/>
      <c r="C46234" s="90"/>
    </row>
    <row r="46235">
      <c r="A46235" s="101"/>
      <c r="B46235" s="90"/>
      <c r="C46235" s="90"/>
    </row>
    <row r="46236">
      <c r="A46236" s="101"/>
      <c r="B46236" s="90"/>
      <c r="C46236" s="90"/>
    </row>
    <row r="46237">
      <c r="A46237" s="101"/>
      <c r="B46237" s="90"/>
      <c r="C46237" s="90"/>
    </row>
    <row r="46238">
      <c r="A46238" s="101"/>
      <c r="B46238" s="90"/>
      <c r="C46238" s="90"/>
    </row>
    <row r="46239">
      <c r="A46239" s="101"/>
      <c r="B46239" s="90"/>
      <c r="C46239" s="90"/>
    </row>
    <row r="46240">
      <c r="A46240" s="101"/>
      <c r="B46240" s="90"/>
      <c r="C46240" s="90"/>
    </row>
    <row r="46241">
      <c r="A46241" s="101"/>
      <c r="B46241" s="90"/>
      <c r="C46241" s="90"/>
    </row>
    <row r="46242">
      <c r="A46242" s="101"/>
      <c r="B46242" s="90"/>
      <c r="C46242" s="90"/>
    </row>
    <row r="46243">
      <c r="A46243" s="101"/>
      <c r="B46243" s="90"/>
      <c r="C46243" s="90"/>
    </row>
    <row r="46244">
      <c r="A46244" s="101"/>
      <c r="B46244" s="90"/>
      <c r="C46244" s="90"/>
    </row>
    <row r="46245">
      <c r="A46245" s="101"/>
      <c r="B46245" s="90"/>
      <c r="C46245" s="90"/>
    </row>
    <row r="46246">
      <c r="A46246" s="101"/>
      <c r="B46246" s="90"/>
      <c r="C46246" s="90"/>
    </row>
    <row r="46247">
      <c r="A46247" s="101"/>
      <c r="B46247" s="90"/>
      <c r="C46247" s="90"/>
    </row>
    <row r="46248">
      <c r="A46248" s="101"/>
      <c r="B46248" s="90"/>
      <c r="C46248" s="90"/>
    </row>
    <row r="46249">
      <c r="A46249" s="101"/>
      <c r="B46249" s="90"/>
      <c r="C46249" s="90"/>
    </row>
    <row r="46250">
      <c r="A46250" s="101"/>
      <c r="B46250" s="90"/>
      <c r="C46250" s="90"/>
    </row>
    <row r="46251">
      <c r="A46251" s="101"/>
      <c r="B46251" s="90"/>
      <c r="C46251" s="90"/>
    </row>
    <row r="46252">
      <c r="A46252" s="101"/>
      <c r="B46252" s="90"/>
      <c r="C46252" s="90"/>
    </row>
    <row r="46253">
      <c r="A46253" s="101"/>
      <c r="B46253" s="90"/>
      <c r="C46253" s="90"/>
    </row>
    <row r="46254">
      <c r="A46254" s="101"/>
      <c r="B46254" s="90"/>
      <c r="C46254" s="90"/>
    </row>
    <row r="46255">
      <c r="A46255" s="101"/>
      <c r="B46255" s="90"/>
      <c r="C46255" s="90"/>
    </row>
    <row r="46256">
      <c r="A46256" s="101"/>
      <c r="B46256" s="90"/>
      <c r="C46256" s="90"/>
    </row>
    <row r="46257">
      <c r="A46257" s="101"/>
      <c r="B46257" s="90"/>
      <c r="C46257" s="90"/>
    </row>
    <row r="46258">
      <c r="A46258" s="101"/>
      <c r="B46258" s="90"/>
      <c r="C46258" s="90"/>
    </row>
    <row r="46259">
      <c r="A46259" s="101"/>
      <c r="B46259" s="90"/>
      <c r="C46259" s="90"/>
    </row>
    <row r="46260">
      <c r="A46260" s="101"/>
      <c r="B46260" s="90"/>
      <c r="C46260" s="90"/>
    </row>
    <row r="46261">
      <c r="A46261" s="101"/>
      <c r="B46261" s="90"/>
      <c r="C46261" s="90"/>
    </row>
    <row r="46262">
      <c r="A46262" s="101"/>
      <c r="B46262" s="90"/>
      <c r="C46262" s="90"/>
    </row>
    <row r="46263">
      <c r="A46263" s="101"/>
      <c r="B46263" s="90"/>
      <c r="C46263" s="90"/>
    </row>
    <row r="46264">
      <c r="A46264" s="101"/>
      <c r="B46264" s="90"/>
      <c r="C46264" s="90"/>
    </row>
    <row r="46265">
      <c r="A46265" s="101"/>
      <c r="B46265" s="90"/>
      <c r="C46265" s="90"/>
    </row>
    <row r="46266">
      <c r="A46266" s="101"/>
      <c r="B46266" s="90"/>
      <c r="C46266" s="90"/>
    </row>
    <row r="46267">
      <c r="A46267" s="101"/>
      <c r="B46267" s="90"/>
      <c r="C46267" s="90"/>
    </row>
    <row r="46268">
      <c r="A46268" s="101"/>
      <c r="B46268" s="90"/>
      <c r="C46268" s="90"/>
    </row>
    <row r="46269">
      <c r="A46269" s="101"/>
      <c r="B46269" s="90"/>
      <c r="C46269" s="90"/>
    </row>
    <row r="46270">
      <c r="A46270" s="101"/>
      <c r="B46270" s="90"/>
      <c r="C46270" s="90"/>
    </row>
    <row r="46271">
      <c r="A46271" s="101"/>
      <c r="B46271" s="90"/>
      <c r="C46271" s="90"/>
    </row>
    <row r="46272">
      <c r="A46272" s="101"/>
      <c r="B46272" s="90"/>
      <c r="C46272" s="90"/>
    </row>
    <row r="46273">
      <c r="A46273" s="101"/>
      <c r="B46273" s="90"/>
      <c r="C46273" s="90"/>
    </row>
    <row r="46274">
      <c r="A46274" s="101"/>
      <c r="B46274" s="90"/>
      <c r="C46274" s="90"/>
    </row>
    <row r="46275">
      <c r="A46275" s="101"/>
      <c r="B46275" s="90"/>
      <c r="C46275" s="90"/>
    </row>
    <row r="46276">
      <c r="A46276" s="101"/>
      <c r="B46276" s="90"/>
      <c r="C46276" s="90"/>
    </row>
    <row r="46277">
      <c r="A46277" s="101"/>
      <c r="B46277" s="90"/>
      <c r="C46277" s="90"/>
    </row>
    <row r="46278">
      <c r="A46278" s="101"/>
      <c r="B46278" s="90"/>
      <c r="C46278" s="90"/>
    </row>
    <row r="46279">
      <c r="A46279" s="101"/>
      <c r="B46279" s="90"/>
      <c r="C46279" s="90"/>
    </row>
    <row r="46280">
      <c r="A46280" s="101"/>
      <c r="B46280" s="90"/>
      <c r="C46280" s="90"/>
    </row>
    <row r="46281">
      <c r="A46281" s="101"/>
      <c r="B46281" s="90"/>
      <c r="C46281" s="90"/>
    </row>
    <row r="46282">
      <c r="A46282" s="101"/>
      <c r="B46282" s="90"/>
      <c r="C46282" s="90"/>
    </row>
    <row r="46283">
      <c r="A46283" s="101"/>
      <c r="B46283" s="90"/>
      <c r="C46283" s="90"/>
    </row>
    <row r="46284">
      <c r="A46284" s="101"/>
      <c r="B46284" s="90"/>
      <c r="C46284" s="90"/>
    </row>
    <row r="46285">
      <c r="A46285" s="101"/>
      <c r="B46285" s="90"/>
      <c r="C46285" s="90"/>
    </row>
    <row r="46286">
      <c r="A46286" s="101"/>
      <c r="B46286" s="90"/>
      <c r="C46286" s="90"/>
    </row>
    <row r="46287">
      <c r="A46287" s="101"/>
      <c r="B46287" s="90"/>
      <c r="C46287" s="90"/>
    </row>
    <row r="46288">
      <c r="A46288" s="101"/>
      <c r="B46288" s="90"/>
      <c r="C46288" s="90"/>
    </row>
    <row r="46289">
      <c r="A46289" s="101"/>
      <c r="B46289" s="90"/>
      <c r="C46289" s="90"/>
    </row>
    <row r="46290">
      <c r="A46290" s="101"/>
      <c r="B46290" s="90"/>
      <c r="C46290" s="90"/>
    </row>
    <row r="46291">
      <c r="A46291" s="101"/>
      <c r="B46291" s="90"/>
      <c r="C46291" s="90"/>
    </row>
    <row r="46292">
      <c r="A46292" s="101"/>
      <c r="B46292" s="90"/>
      <c r="C46292" s="90"/>
    </row>
    <row r="46293">
      <c r="A46293" s="101"/>
      <c r="B46293" s="90"/>
      <c r="C46293" s="90"/>
    </row>
    <row r="46294">
      <c r="A46294" s="101"/>
      <c r="B46294" s="90"/>
      <c r="C46294" s="90"/>
    </row>
    <row r="46295">
      <c r="A46295" s="101"/>
      <c r="B46295" s="90"/>
      <c r="C46295" s="90"/>
    </row>
    <row r="46296">
      <c r="A46296" s="101"/>
      <c r="B46296" s="90"/>
      <c r="C46296" s="90"/>
    </row>
    <row r="46297">
      <c r="A46297" s="101"/>
      <c r="B46297" s="90"/>
      <c r="C46297" s="90"/>
    </row>
    <row r="46298">
      <c r="A46298" s="101"/>
      <c r="B46298" s="90"/>
      <c r="C46298" s="90"/>
    </row>
    <row r="46299">
      <c r="A46299" s="101"/>
      <c r="B46299" s="90"/>
      <c r="C46299" s="90"/>
    </row>
    <row r="46300">
      <c r="A46300" s="101"/>
      <c r="B46300" s="90"/>
      <c r="C46300" s="90"/>
    </row>
    <row r="46301">
      <c r="A46301" s="101"/>
      <c r="B46301" s="90"/>
      <c r="C46301" s="90"/>
    </row>
    <row r="46302">
      <c r="A46302" s="101"/>
      <c r="B46302" s="90"/>
      <c r="C46302" s="90"/>
    </row>
    <row r="46303">
      <c r="A46303" s="101"/>
      <c r="B46303" s="90"/>
      <c r="C46303" s="90"/>
    </row>
    <row r="46304">
      <c r="A46304" s="101"/>
      <c r="B46304" s="90"/>
      <c r="C46304" s="90"/>
    </row>
    <row r="46305">
      <c r="A46305" s="101"/>
      <c r="B46305" s="90"/>
      <c r="C46305" s="90"/>
    </row>
    <row r="46306">
      <c r="A46306" s="101"/>
      <c r="B46306" s="90"/>
      <c r="C46306" s="90"/>
    </row>
    <row r="46307">
      <c r="A46307" s="101"/>
      <c r="B46307" s="90"/>
      <c r="C46307" s="90"/>
    </row>
    <row r="46308">
      <c r="A46308" s="101"/>
      <c r="B46308" s="90"/>
      <c r="C46308" s="90"/>
    </row>
    <row r="46309">
      <c r="A46309" s="101"/>
      <c r="B46309" s="90"/>
      <c r="C46309" s="90"/>
    </row>
    <row r="46310">
      <c r="A46310" s="101"/>
      <c r="B46310" s="90"/>
      <c r="C46310" s="90"/>
    </row>
    <row r="46311">
      <c r="A46311" s="101"/>
      <c r="B46311" s="90"/>
      <c r="C46311" s="90"/>
    </row>
    <row r="46312">
      <c r="A46312" s="101"/>
      <c r="B46312" s="90"/>
      <c r="C46312" s="90"/>
    </row>
    <row r="46313">
      <c r="A46313" s="101"/>
      <c r="B46313" s="90"/>
      <c r="C46313" s="90"/>
    </row>
    <row r="46314">
      <c r="A46314" s="101"/>
      <c r="B46314" s="90"/>
      <c r="C46314" s="90"/>
    </row>
    <row r="46315">
      <c r="A46315" s="101"/>
      <c r="B46315" s="90"/>
      <c r="C46315" s="90"/>
    </row>
    <row r="46316">
      <c r="A46316" s="101"/>
      <c r="B46316" s="90"/>
      <c r="C46316" s="90"/>
    </row>
    <row r="46317">
      <c r="A46317" s="101"/>
      <c r="B46317" s="90"/>
      <c r="C46317" s="90"/>
    </row>
    <row r="46318">
      <c r="A46318" s="101"/>
      <c r="B46318" s="90"/>
      <c r="C46318" s="90"/>
    </row>
    <row r="46319">
      <c r="A46319" s="101"/>
      <c r="B46319" s="90"/>
      <c r="C46319" s="90"/>
    </row>
    <row r="46320">
      <c r="A46320" s="101"/>
      <c r="B46320" s="90"/>
      <c r="C46320" s="90"/>
    </row>
    <row r="46321">
      <c r="A46321" s="101"/>
      <c r="B46321" s="90"/>
      <c r="C46321" s="90"/>
    </row>
    <row r="46322">
      <c r="A46322" s="101"/>
      <c r="B46322" s="90"/>
      <c r="C46322" s="90"/>
    </row>
    <row r="46323">
      <c r="A46323" s="101"/>
      <c r="B46323" s="90"/>
      <c r="C46323" s="90"/>
    </row>
    <row r="46324">
      <c r="A46324" s="101"/>
      <c r="B46324" s="90"/>
      <c r="C46324" s="90"/>
    </row>
    <row r="46325">
      <c r="A46325" s="101"/>
      <c r="B46325" s="90"/>
      <c r="C46325" s="90"/>
    </row>
    <row r="46326">
      <c r="A46326" s="101"/>
      <c r="B46326" s="90"/>
      <c r="C46326" s="90"/>
    </row>
    <row r="46327">
      <c r="A46327" s="101"/>
      <c r="B46327" s="90"/>
      <c r="C46327" s="90"/>
    </row>
    <row r="46328">
      <c r="A46328" s="101"/>
      <c r="B46328" s="90"/>
      <c r="C46328" s="90"/>
    </row>
    <row r="46329">
      <c r="A46329" s="101"/>
      <c r="B46329" s="90"/>
      <c r="C46329" s="90"/>
    </row>
    <row r="46330">
      <c r="A46330" s="101"/>
      <c r="B46330" s="90"/>
      <c r="C46330" s="90"/>
    </row>
    <row r="46331">
      <c r="A46331" s="101"/>
      <c r="B46331" s="90"/>
      <c r="C46331" s="90"/>
    </row>
    <row r="46332">
      <c r="A46332" s="101"/>
      <c r="B46332" s="90"/>
      <c r="C46332" s="90"/>
    </row>
    <row r="46333">
      <c r="A46333" s="101"/>
      <c r="B46333" s="90"/>
      <c r="C46333" s="90"/>
    </row>
    <row r="46334">
      <c r="A46334" s="101"/>
      <c r="B46334" s="90"/>
      <c r="C46334" s="90"/>
    </row>
    <row r="46335">
      <c r="A46335" s="101"/>
      <c r="B46335" s="90"/>
      <c r="C46335" s="90"/>
    </row>
    <row r="46336">
      <c r="A46336" s="101"/>
      <c r="B46336" s="90"/>
      <c r="C46336" s="90"/>
    </row>
    <row r="46337">
      <c r="A46337" s="101"/>
      <c r="B46337" s="90"/>
      <c r="C46337" s="90"/>
    </row>
    <row r="46338">
      <c r="A46338" s="101"/>
      <c r="B46338" s="90"/>
      <c r="C46338" s="90"/>
    </row>
    <row r="46339">
      <c r="A46339" s="101"/>
      <c r="B46339" s="90"/>
      <c r="C46339" s="90"/>
    </row>
    <row r="46340">
      <c r="A46340" s="101"/>
      <c r="B46340" s="90"/>
      <c r="C46340" s="90"/>
    </row>
    <row r="46341">
      <c r="A46341" s="101"/>
      <c r="B46341" s="90"/>
      <c r="C46341" s="90"/>
    </row>
    <row r="46342">
      <c r="A46342" s="101"/>
      <c r="B46342" s="90"/>
      <c r="C46342" s="90"/>
    </row>
    <row r="46343">
      <c r="A46343" s="101"/>
      <c r="B46343" s="90"/>
      <c r="C46343" s="90"/>
    </row>
    <row r="46344">
      <c r="A46344" s="101"/>
      <c r="B46344" s="90"/>
      <c r="C46344" s="90"/>
    </row>
    <row r="46345">
      <c r="A46345" s="101"/>
      <c r="B46345" s="90"/>
      <c r="C46345" s="90"/>
    </row>
    <row r="46346">
      <c r="A46346" s="101"/>
      <c r="B46346" s="90"/>
      <c r="C46346" s="90"/>
    </row>
    <row r="46347">
      <c r="A46347" s="101"/>
      <c r="B46347" s="90"/>
      <c r="C46347" s="90"/>
    </row>
    <row r="46348">
      <c r="A46348" s="101"/>
      <c r="B46348" s="90"/>
      <c r="C46348" s="90"/>
    </row>
    <row r="46349">
      <c r="A46349" s="101"/>
      <c r="B46349" s="90"/>
      <c r="C46349" s="90"/>
    </row>
    <row r="46350">
      <c r="A46350" s="101"/>
      <c r="B46350" s="90"/>
      <c r="C46350" s="90"/>
    </row>
    <row r="46351">
      <c r="A46351" s="101"/>
      <c r="B46351" s="90"/>
      <c r="C46351" s="90"/>
    </row>
    <row r="46352">
      <c r="A46352" s="101"/>
      <c r="B46352" s="90"/>
      <c r="C46352" s="90"/>
    </row>
    <row r="46353">
      <c r="A46353" s="101"/>
      <c r="B46353" s="90"/>
      <c r="C46353" s="90"/>
    </row>
    <row r="46354">
      <c r="A46354" s="101"/>
      <c r="B46354" s="90"/>
      <c r="C46354" s="90"/>
    </row>
    <row r="46355">
      <c r="A46355" s="101"/>
      <c r="B46355" s="90"/>
      <c r="C46355" s="90"/>
    </row>
    <row r="46356">
      <c r="A46356" s="101"/>
      <c r="B46356" s="90"/>
      <c r="C46356" s="90"/>
    </row>
    <row r="46357">
      <c r="A46357" s="101"/>
      <c r="B46357" s="90"/>
      <c r="C46357" s="90"/>
    </row>
    <row r="46358">
      <c r="A46358" s="101"/>
      <c r="B46358" s="90"/>
      <c r="C46358" s="90"/>
    </row>
    <row r="46359">
      <c r="A46359" s="101"/>
      <c r="B46359" s="90"/>
      <c r="C46359" s="90"/>
    </row>
    <row r="46360">
      <c r="A46360" s="101"/>
      <c r="B46360" s="90"/>
      <c r="C46360" s="90"/>
    </row>
    <row r="46361">
      <c r="A46361" s="101"/>
      <c r="B46361" s="90"/>
      <c r="C46361" s="90"/>
    </row>
    <row r="46362">
      <c r="A46362" s="101"/>
      <c r="B46362" s="90"/>
      <c r="C46362" s="90"/>
    </row>
    <row r="46363">
      <c r="A46363" s="101"/>
      <c r="B46363" s="90"/>
      <c r="C46363" s="90"/>
    </row>
    <row r="46364">
      <c r="A46364" s="101"/>
      <c r="B46364" s="90"/>
      <c r="C46364" s="90"/>
    </row>
    <row r="46365">
      <c r="A46365" s="101"/>
      <c r="B46365" s="90"/>
      <c r="C46365" s="90"/>
    </row>
    <row r="46366">
      <c r="A46366" s="101"/>
      <c r="B46366" s="90"/>
      <c r="C46366" s="90"/>
    </row>
    <row r="46367">
      <c r="A46367" s="101"/>
      <c r="B46367" s="90"/>
      <c r="C46367" s="90"/>
    </row>
    <row r="46368">
      <c r="A46368" s="101"/>
      <c r="B46368" s="90"/>
      <c r="C46368" s="90"/>
    </row>
    <row r="46369">
      <c r="A46369" s="101"/>
      <c r="B46369" s="90"/>
      <c r="C46369" s="90"/>
    </row>
    <row r="46370">
      <c r="A46370" s="101"/>
      <c r="B46370" s="90"/>
      <c r="C46370" s="90"/>
    </row>
    <row r="46371">
      <c r="A46371" s="101"/>
      <c r="B46371" s="90"/>
      <c r="C46371" s="90"/>
    </row>
    <row r="46372">
      <c r="A46372" s="101"/>
      <c r="B46372" s="90"/>
      <c r="C46372" s="90"/>
    </row>
    <row r="46373">
      <c r="A46373" s="101"/>
      <c r="B46373" s="90"/>
      <c r="C46373" s="90"/>
    </row>
    <row r="46374">
      <c r="A46374" s="101"/>
      <c r="B46374" s="90"/>
      <c r="C46374" s="90"/>
    </row>
    <row r="46375">
      <c r="A46375" s="101"/>
      <c r="B46375" s="90"/>
      <c r="C46375" s="90"/>
    </row>
    <row r="46376">
      <c r="A46376" s="101"/>
      <c r="B46376" s="90"/>
      <c r="C46376" s="90"/>
    </row>
    <row r="46377">
      <c r="A46377" s="101"/>
      <c r="B46377" s="90"/>
      <c r="C46377" s="90"/>
    </row>
    <row r="46378">
      <c r="A46378" s="101"/>
      <c r="B46378" s="90"/>
      <c r="C46378" s="90"/>
    </row>
    <row r="46379">
      <c r="A46379" s="101"/>
      <c r="B46379" s="90"/>
      <c r="C46379" s="90"/>
    </row>
    <row r="46380">
      <c r="A46380" s="101"/>
      <c r="B46380" s="90"/>
      <c r="C46380" s="90"/>
    </row>
    <row r="46381">
      <c r="A46381" s="101"/>
      <c r="B46381" s="90"/>
      <c r="C46381" s="90"/>
    </row>
    <row r="46382">
      <c r="A46382" s="101"/>
      <c r="B46382" s="90"/>
      <c r="C46382" s="90"/>
    </row>
    <row r="46383">
      <c r="A46383" s="101"/>
      <c r="B46383" s="90"/>
      <c r="C46383" s="90"/>
    </row>
    <row r="46384">
      <c r="A46384" s="101"/>
      <c r="B46384" s="90"/>
      <c r="C46384" s="90"/>
    </row>
    <row r="46385">
      <c r="A46385" s="101"/>
      <c r="B46385" s="90"/>
      <c r="C46385" s="90"/>
    </row>
    <row r="46386">
      <c r="A46386" s="101"/>
      <c r="B46386" s="90"/>
      <c r="C46386" s="90"/>
    </row>
    <row r="46387">
      <c r="A46387" s="101"/>
      <c r="B46387" s="90"/>
      <c r="C46387" s="90"/>
    </row>
    <row r="46388">
      <c r="A46388" s="101"/>
      <c r="B46388" s="90"/>
      <c r="C46388" s="90"/>
    </row>
    <row r="46389">
      <c r="A46389" s="101"/>
      <c r="B46389" s="90"/>
      <c r="C46389" s="90"/>
    </row>
    <row r="46390">
      <c r="A46390" s="101"/>
      <c r="B46390" s="90"/>
      <c r="C46390" s="90"/>
    </row>
    <row r="46391">
      <c r="A46391" s="101"/>
      <c r="B46391" s="90"/>
      <c r="C46391" s="90"/>
    </row>
    <row r="46392">
      <c r="A46392" s="101"/>
      <c r="B46392" s="90"/>
      <c r="C46392" s="90"/>
    </row>
    <row r="46393">
      <c r="A46393" s="101"/>
      <c r="B46393" s="90"/>
      <c r="C46393" s="90"/>
    </row>
    <row r="46394">
      <c r="A46394" s="101"/>
      <c r="B46394" s="90"/>
      <c r="C46394" s="90"/>
    </row>
    <row r="46395">
      <c r="A46395" s="101"/>
      <c r="B46395" s="90"/>
      <c r="C46395" s="90"/>
    </row>
    <row r="46396">
      <c r="A46396" s="101"/>
      <c r="B46396" s="90"/>
      <c r="C46396" s="90"/>
    </row>
    <row r="46397">
      <c r="A46397" s="101"/>
      <c r="B46397" s="90"/>
      <c r="C46397" s="90"/>
    </row>
    <row r="46398">
      <c r="A46398" s="101"/>
      <c r="B46398" s="90"/>
      <c r="C46398" s="90"/>
    </row>
    <row r="46399">
      <c r="A46399" s="101"/>
      <c r="B46399" s="90"/>
      <c r="C46399" s="90"/>
    </row>
    <row r="46400">
      <c r="A46400" s="101"/>
      <c r="B46400" s="90"/>
      <c r="C46400" s="90"/>
    </row>
    <row r="46401">
      <c r="A46401" s="101"/>
      <c r="B46401" s="90"/>
      <c r="C46401" s="90"/>
    </row>
    <row r="46402">
      <c r="A46402" s="101"/>
      <c r="B46402" s="90"/>
      <c r="C46402" s="90"/>
    </row>
    <row r="46403">
      <c r="A46403" s="101"/>
      <c r="B46403" s="90"/>
      <c r="C46403" s="90"/>
    </row>
    <row r="46404">
      <c r="A46404" s="101"/>
      <c r="B46404" s="90"/>
      <c r="C46404" s="90"/>
    </row>
    <row r="46405">
      <c r="A46405" s="101"/>
      <c r="B46405" s="90"/>
      <c r="C46405" s="90"/>
    </row>
    <row r="46406">
      <c r="A46406" s="101"/>
      <c r="B46406" s="90"/>
      <c r="C46406" s="90"/>
    </row>
    <row r="46407">
      <c r="A46407" s="101"/>
      <c r="B46407" s="90"/>
      <c r="C46407" s="90"/>
    </row>
    <row r="46408">
      <c r="A46408" s="101"/>
      <c r="B46408" s="90"/>
      <c r="C46408" s="90"/>
    </row>
    <row r="46409">
      <c r="A46409" s="101"/>
      <c r="B46409" s="90"/>
      <c r="C46409" s="90"/>
    </row>
    <row r="46410">
      <c r="A46410" s="101"/>
      <c r="B46410" s="90"/>
      <c r="C46410" s="90"/>
    </row>
    <row r="46411">
      <c r="A46411" s="101"/>
      <c r="B46411" s="90"/>
      <c r="C46411" s="90"/>
    </row>
    <row r="46412">
      <c r="A46412" s="101"/>
      <c r="B46412" s="90"/>
      <c r="C46412" s="90"/>
    </row>
    <row r="46413">
      <c r="A46413" s="101"/>
      <c r="B46413" s="90"/>
      <c r="C46413" s="90"/>
    </row>
    <row r="46414">
      <c r="A46414" s="101"/>
      <c r="B46414" s="90"/>
      <c r="C46414" s="90"/>
    </row>
    <row r="46415">
      <c r="A46415" s="101"/>
      <c r="B46415" s="90"/>
      <c r="C46415" s="90"/>
    </row>
    <row r="46416">
      <c r="A46416" s="101"/>
      <c r="B46416" s="90"/>
      <c r="C46416" s="90"/>
    </row>
    <row r="46417">
      <c r="A46417" s="101"/>
      <c r="B46417" s="90"/>
      <c r="C46417" s="90"/>
    </row>
    <row r="46418">
      <c r="A46418" s="101"/>
      <c r="B46418" s="90"/>
      <c r="C46418" s="90"/>
    </row>
    <row r="46419">
      <c r="A46419" s="101"/>
      <c r="B46419" s="90"/>
      <c r="C46419" s="90"/>
    </row>
    <row r="46420">
      <c r="A46420" s="101"/>
      <c r="B46420" s="90"/>
      <c r="C46420" s="90"/>
    </row>
    <row r="46421">
      <c r="A46421" s="101"/>
      <c r="B46421" s="90"/>
      <c r="C46421" s="90"/>
    </row>
    <row r="46422">
      <c r="A46422" s="101"/>
      <c r="B46422" s="90"/>
      <c r="C46422" s="90"/>
    </row>
    <row r="46423">
      <c r="A46423" s="101"/>
      <c r="B46423" s="90"/>
      <c r="C46423" s="90"/>
    </row>
    <row r="46424">
      <c r="A46424" s="101"/>
      <c r="B46424" s="90"/>
      <c r="C46424" s="90"/>
    </row>
    <row r="46425">
      <c r="A46425" s="101"/>
      <c r="B46425" s="90"/>
      <c r="C46425" s="90"/>
    </row>
    <row r="46426">
      <c r="A46426" s="101"/>
      <c r="B46426" s="90"/>
      <c r="C46426" s="90"/>
    </row>
    <row r="46427">
      <c r="A46427" s="101"/>
      <c r="B46427" s="90"/>
      <c r="C46427" s="90"/>
    </row>
    <row r="46428">
      <c r="A46428" s="101"/>
      <c r="B46428" s="90"/>
      <c r="C46428" s="90"/>
    </row>
    <row r="46429">
      <c r="A46429" s="101"/>
      <c r="B46429" s="90"/>
      <c r="C46429" s="90"/>
    </row>
    <row r="46430">
      <c r="A46430" s="101"/>
      <c r="B46430" s="90"/>
      <c r="C46430" s="90"/>
    </row>
    <row r="46431">
      <c r="A46431" s="101"/>
      <c r="B46431" s="90"/>
      <c r="C46431" s="90"/>
    </row>
    <row r="46432">
      <c r="A46432" s="101"/>
      <c r="B46432" s="90"/>
      <c r="C46432" s="90"/>
    </row>
    <row r="46433">
      <c r="A46433" s="101"/>
      <c r="B46433" s="90"/>
      <c r="C46433" s="90"/>
    </row>
    <row r="46434">
      <c r="A46434" s="101"/>
      <c r="B46434" s="90"/>
      <c r="C46434" s="90"/>
    </row>
    <row r="46435">
      <c r="A46435" s="101"/>
      <c r="B46435" s="90"/>
      <c r="C46435" s="90"/>
    </row>
    <row r="46436">
      <c r="A46436" s="101"/>
      <c r="B46436" s="90"/>
      <c r="C46436" s="90"/>
    </row>
    <row r="46437">
      <c r="A46437" s="101"/>
      <c r="B46437" s="90"/>
      <c r="C46437" s="90"/>
    </row>
    <row r="46438">
      <c r="A46438" s="101"/>
      <c r="B46438" s="90"/>
      <c r="C46438" s="90"/>
    </row>
    <row r="46439">
      <c r="A46439" s="101"/>
      <c r="B46439" s="90"/>
      <c r="C46439" s="90"/>
    </row>
    <row r="46440">
      <c r="A46440" s="101"/>
      <c r="B46440" s="90"/>
      <c r="C46440" s="90"/>
    </row>
    <row r="46441">
      <c r="A46441" s="101"/>
      <c r="B46441" s="90"/>
      <c r="C46441" s="90"/>
    </row>
    <row r="46442">
      <c r="A46442" s="101"/>
      <c r="B46442" s="90"/>
      <c r="C46442" s="90"/>
    </row>
    <row r="46443">
      <c r="A46443" s="101"/>
      <c r="B46443" s="90"/>
      <c r="C46443" s="90"/>
    </row>
    <row r="46444">
      <c r="A46444" s="101"/>
      <c r="B46444" s="90"/>
      <c r="C46444" s="90"/>
    </row>
    <row r="46445">
      <c r="A46445" s="101"/>
      <c r="B46445" s="90"/>
      <c r="C46445" s="90"/>
    </row>
    <row r="46446">
      <c r="A46446" s="101"/>
      <c r="B46446" s="90"/>
      <c r="C46446" s="90"/>
    </row>
    <row r="46447">
      <c r="A46447" s="101"/>
      <c r="B46447" s="90"/>
      <c r="C46447" s="90"/>
    </row>
    <row r="46448">
      <c r="A46448" s="101"/>
      <c r="B46448" s="90"/>
      <c r="C46448" s="90"/>
    </row>
    <row r="46449">
      <c r="A46449" s="101"/>
      <c r="B46449" s="90"/>
      <c r="C46449" s="90"/>
    </row>
    <row r="46450">
      <c r="A46450" s="101"/>
      <c r="B46450" s="90"/>
      <c r="C46450" s="90"/>
    </row>
    <row r="46451">
      <c r="A46451" s="101"/>
      <c r="B46451" s="90"/>
      <c r="C46451" s="90"/>
    </row>
    <row r="46452">
      <c r="A46452" s="101"/>
      <c r="B46452" s="90"/>
      <c r="C46452" s="90"/>
    </row>
    <row r="46453">
      <c r="A46453" s="101"/>
      <c r="B46453" s="90"/>
      <c r="C46453" s="90"/>
    </row>
    <row r="46454">
      <c r="A46454" s="101"/>
      <c r="B46454" s="90"/>
      <c r="C46454" s="90"/>
    </row>
    <row r="46455">
      <c r="A46455" s="101"/>
      <c r="B46455" s="90"/>
      <c r="C46455" s="90"/>
    </row>
    <row r="46456">
      <c r="A46456" s="101"/>
      <c r="B46456" s="90"/>
      <c r="C46456" s="90"/>
    </row>
    <row r="46457">
      <c r="A46457" s="101"/>
      <c r="B46457" s="90"/>
      <c r="C46457" s="90"/>
    </row>
    <row r="46458">
      <c r="A46458" s="101"/>
      <c r="B46458" s="90"/>
      <c r="C46458" s="90"/>
    </row>
    <row r="46459">
      <c r="A46459" s="101"/>
      <c r="B46459" s="90"/>
      <c r="C46459" s="90"/>
    </row>
    <row r="46460">
      <c r="A46460" s="101"/>
      <c r="B46460" s="90"/>
      <c r="C46460" s="90"/>
    </row>
    <row r="46461">
      <c r="A46461" s="101"/>
      <c r="B46461" s="90"/>
      <c r="C46461" s="90"/>
    </row>
    <row r="46462">
      <c r="A46462" s="101"/>
      <c r="B46462" s="90"/>
      <c r="C46462" s="90"/>
    </row>
    <row r="46463">
      <c r="A46463" s="101"/>
      <c r="B46463" s="90"/>
      <c r="C46463" s="90"/>
    </row>
    <row r="46464">
      <c r="A46464" s="101"/>
      <c r="B46464" s="90"/>
      <c r="C46464" s="90"/>
    </row>
    <row r="46465">
      <c r="A46465" s="101"/>
      <c r="B46465" s="90"/>
      <c r="C46465" s="90"/>
    </row>
    <row r="46466">
      <c r="A46466" s="101"/>
      <c r="B46466" s="90"/>
      <c r="C46466" s="90"/>
    </row>
    <row r="46467">
      <c r="A46467" s="101"/>
      <c r="B46467" s="90"/>
      <c r="C46467" s="90"/>
    </row>
    <row r="46468">
      <c r="A46468" s="101"/>
      <c r="B46468" s="90"/>
      <c r="C46468" s="90"/>
    </row>
    <row r="46469">
      <c r="A46469" s="101"/>
      <c r="B46469" s="90"/>
      <c r="C46469" s="90"/>
    </row>
    <row r="46470">
      <c r="A46470" s="101"/>
      <c r="B46470" s="90"/>
      <c r="C46470" s="90"/>
    </row>
    <row r="46471">
      <c r="A46471" s="101"/>
      <c r="B46471" s="90"/>
      <c r="C46471" s="90"/>
    </row>
    <row r="46472">
      <c r="A46472" s="101"/>
      <c r="B46472" s="90"/>
      <c r="C46472" s="90"/>
    </row>
    <row r="46473">
      <c r="A46473" s="101"/>
      <c r="B46473" s="90"/>
      <c r="C46473" s="90"/>
    </row>
    <row r="46474">
      <c r="A46474" s="101"/>
      <c r="B46474" s="90"/>
      <c r="C46474" s="90"/>
    </row>
    <row r="46475">
      <c r="A46475" s="101"/>
      <c r="B46475" s="90"/>
      <c r="C46475" s="90"/>
    </row>
    <row r="46476">
      <c r="A46476" s="101"/>
      <c r="B46476" s="90"/>
      <c r="C46476" s="90"/>
    </row>
    <row r="46477">
      <c r="A46477" s="101"/>
      <c r="B46477" s="90"/>
      <c r="C46477" s="90"/>
    </row>
    <row r="46478">
      <c r="A46478" s="101"/>
      <c r="B46478" s="90"/>
      <c r="C46478" s="90"/>
    </row>
    <row r="46479">
      <c r="A46479" s="101"/>
      <c r="B46479" s="90"/>
      <c r="C46479" s="90"/>
    </row>
    <row r="46480">
      <c r="A46480" s="101"/>
      <c r="B46480" s="90"/>
      <c r="C46480" s="90"/>
    </row>
    <row r="46481">
      <c r="A46481" s="101"/>
      <c r="B46481" s="90"/>
      <c r="C46481" s="90"/>
    </row>
    <row r="46482">
      <c r="A46482" s="101"/>
      <c r="B46482" s="90"/>
      <c r="C46482" s="90"/>
    </row>
    <row r="46483">
      <c r="A46483" s="101"/>
      <c r="B46483" s="90"/>
      <c r="C46483" s="90"/>
    </row>
    <row r="46484">
      <c r="A46484" s="101"/>
      <c r="B46484" s="90"/>
      <c r="C46484" s="90"/>
    </row>
    <row r="46485">
      <c r="A46485" s="101"/>
      <c r="B46485" s="90"/>
      <c r="C46485" s="90"/>
    </row>
    <row r="46486">
      <c r="A46486" s="101"/>
      <c r="B46486" s="90"/>
      <c r="C46486" s="90"/>
    </row>
    <row r="46487">
      <c r="A46487" s="101"/>
      <c r="B46487" s="90"/>
      <c r="C46487" s="90"/>
    </row>
    <row r="46488">
      <c r="A46488" s="101"/>
      <c r="B46488" s="90"/>
      <c r="C46488" s="90"/>
    </row>
    <row r="46489">
      <c r="A46489" s="101"/>
      <c r="B46489" s="90"/>
      <c r="C46489" s="90"/>
    </row>
    <row r="46490">
      <c r="A46490" s="101"/>
      <c r="B46490" s="90"/>
      <c r="C46490" s="90"/>
    </row>
    <row r="46491">
      <c r="A46491" s="101"/>
      <c r="B46491" s="90"/>
      <c r="C46491" s="90"/>
    </row>
    <row r="46492">
      <c r="A46492" s="101"/>
      <c r="B46492" s="90"/>
      <c r="C46492" s="90"/>
    </row>
    <row r="46493">
      <c r="A46493" s="101"/>
      <c r="B46493" s="90"/>
      <c r="C46493" s="90"/>
    </row>
    <row r="46494">
      <c r="A46494" s="101"/>
      <c r="B46494" s="90"/>
      <c r="C46494" s="90"/>
    </row>
    <row r="46495">
      <c r="A46495" s="101"/>
      <c r="B46495" s="90"/>
      <c r="C46495" s="90"/>
    </row>
    <row r="46496">
      <c r="A46496" s="101"/>
      <c r="B46496" s="90"/>
      <c r="C46496" s="90"/>
    </row>
    <row r="46497">
      <c r="A46497" s="101"/>
      <c r="B46497" s="90"/>
      <c r="C46497" s="90"/>
    </row>
    <row r="46498">
      <c r="A46498" s="101"/>
      <c r="B46498" s="90"/>
      <c r="C46498" s="90"/>
    </row>
    <row r="46499">
      <c r="A46499" s="101"/>
      <c r="B46499" s="90"/>
      <c r="C46499" s="90"/>
    </row>
    <row r="46500">
      <c r="A46500" s="101"/>
      <c r="B46500" s="90"/>
      <c r="C46500" s="90"/>
    </row>
    <row r="46501">
      <c r="A46501" s="101"/>
      <c r="B46501" s="90"/>
      <c r="C46501" s="90"/>
    </row>
    <row r="46502">
      <c r="A46502" s="101"/>
      <c r="B46502" s="90"/>
      <c r="C46502" s="90"/>
    </row>
    <row r="46503">
      <c r="A46503" s="101"/>
      <c r="B46503" s="90"/>
      <c r="C46503" s="90"/>
    </row>
    <row r="46504">
      <c r="A46504" s="101"/>
      <c r="B46504" s="90"/>
      <c r="C46504" s="90"/>
    </row>
    <row r="46505">
      <c r="A46505" s="101"/>
      <c r="B46505" s="90"/>
      <c r="C46505" s="90"/>
    </row>
    <row r="46506">
      <c r="A46506" s="101"/>
      <c r="B46506" s="90"/>
      <c r="C46506" s="90"/>
    </row>
    <row r="46507">
      <c r="A46507" s="101"/>
      <c r="B46507" s="90"/>
      <c r="C46507" s="90"/>
    </row>
    <row r="46508">
      <c r="A46508" s="101"/>
      <c r="B46508" s="90"/>
      <c r="C46508" s="90"/>
    </row>
    <row r="46509">
      <c r="A46509" s="101"/>
      <c r="B46509" s="90"/>
      <c r="C46509" s="90"/>
    </row>
    <row r="46510">
      <c r="A46510" s="101"/>
      <c r="B46510" s="90"/>
      <c r="C46510" s="90"/>
    </row>
    <row r="46511">
      <c r="A46511" s="101"/>
      <c r="B46511" s="90"/>
      <c r="C46511" s="90"/>
    </row>
    <row r="46512">
      <c r="A46512" s="101"/>
      <c r="B46512" s="90"/>
      <c r="C46512" s="90"/>
    </row>
    <row r="46513">
      <c r="A46513" s="101"/>
      <c r="B46513" s="90"/>
      <c r="C46513" s="90"/>
    </row>
    <row r="46514">
      <c r="A46514" s="101"/>
      <c r="B46514" s="90"/>
      <c r="C46514" s="90"/>
    </row>
    <row r="46515">
      <c r="A46515" s="101"/>
      <c r="B46515" s="90"/>
      <c r="C46515" s="90"/>
    </row>
    <row r="46516">
      <c r="A46516" s="101"/>
      <c r="B46516" s="90"/>
      <c r="C46516" s="90"/>
    </row>
    <row r="46517">
      <c r="A46517" s="101"/>
      <c r="B46517" s="90"/>
      <c r="C46517" s="90"/>
    </row>
    <row r="46518">
      <c r="A46518" s="101"/>
      <c r="B46518" s="90"/>
      <c r="C46518" s="90"/>
    </row>
    <row r="46519">
      <c r="A46519" s="101"/>
      <c r="B46519" s="90"/>
      <c r="C46519" s="90"/>
    </row>
    <row r="46520">
      <c r="A46520" s="101"/>
      <c r="B46520" s="90"/>
      <c r="C46520" s="90"/>
    </row>
    <row r="46521">
      <c r="A46521" s="101"/>
      <c r="B46521" s="90"/>
      <c r="C46521" s="90"/>
    </row>
    <row r="46522">
      <c r="A46522" s="101"/>
      <c r="B46522" s="90"/>
      <c r="C46522" s="90"/>
    </row>
    <row r="46523">
      <c r="A46523" s="101"/>
      <c r="B46523" s="90"/>
      <c r="C46523" s="90"/>
    </row>
    <row r="46524">
      <c r="A46524" s="101"/>
      <c r="B46524" s="90"/>
      <c r="C46524" s="90"/>
    </row>
    <row r="46525">
      <c r="A46525" s="101"/>
      <c r="B46525" s="90"/>
      <c r="C46525" s="90"/>
    </row>
    <row r="46526">
      <c r="A46526" s="101"/>
      <c r="B46526" s="90"/>
      <c r="C46526" s="90"/>
    </row>
    <row r="46527">
      <c r="A46527" s="101"/>
      <c r="B46527" s="90"/>
      <c r="C46527" s="90"/>
    </row>
    <row r="46528">
      <c r="A46528" s="101"/>
      <c r="B46528" s="90"/>
      <c r="C46528" s="90"/>
    </row>
    <row r="46529">
      <c r="A46529" s="101"/>
      <c r="B46529" s="90"/>
      <c r="C46529" s="90"/>
    </row>
    <row r="46530">
      <c r="A46530" s="101"/>
      <c r="B46530" s="90"/>
      <c r="C46530" s="90"/>
    </row>
    <row r="46531">
      <c r="A46531" s="101"/>
      <c r="B46531" s="90"/>
      <c r="C46531" s="90"/>
    </row>
    <row r="46532">
      <c r="A46532" s="101"/>
      <c r="B46532" s="90"/>
      <c r="C46532" s="90"/>
    </row>
    <row r="46533">
      <c r="A46533" s="101"/>
      <c r="B46533" s="90"/>
      <c r="C46533" s="90"/>
    </row>
    <row r="46534">
      <c r="A46534" s="101"/>
      <c r="B46534" s="90"/>
      <c r="C46534" s="90"/>
    </row>
    <row r="46535">
      <c r="A46535" s="101"/>
      <c r="B46535" s="90"/>
      <c r="C46535" s="90"/>
    </row>
    <row r="46536">
      <c r="A46536" s="101"/>
      <c r="B46536" s="90"/>
      <c r="C46536" s="90"/>
    </row>
    <row r="46537">
      <c r="A46537" s="101"/>
      <c r="B46537" s="90"/>
      <c r="C46537" s="90"/>
    </row>
    <row r="46538">
      <c r="A46538" s="101"/>
      <c r="B46538" s="90"/>
      <c r="C46538" s="90"/>
    </row>
    <row r="46539">
      <c r="A46539" s="101"/>
      <c r="B46539" s="90"/>
      <c r="C46539" s="90"/>
    </row>
    <row r="46540">
      <c r="A46540" s="101"/>
      <c r="B46540" s="90"/>
      <c r="C46540" s="90"/>
    </row>
    <row r="46541">
      <c r="A46541" s="101"/>
      <c r="B46541" s="90"/>
      <c r="C46541" s="90"/>
    </row>
    <row r="46542">
      <c r="A46542" s="101"/>
      <c r="B46542" s="90"/>
      <c r="C46542" s="90"/>
    </row>
    <row r="46543">
      <c r="A46543" s="101"/>
      <c r="B46543" s="90"/>
      <c r="C46543" s="90"/>
    </row>
    <row r="46544">
      <c r="A46544" s="101"/>
      <c r="B46544" s="90"/>
      <c r="C46544" s="90"/>
    </row>
    <row r="46545">
      <c r="A46545" s="101"/>
      <c r="B46545" s="90"/>
      <c r="C46545" s="90"/>
    </row>
    <row r="46546">
      <c r="A46546" s="101"/>
      <c r="B46546" s="90"/>
      <c r="C46546" s="90"/>
    </row>
    <row r="46547">
      <c r="A46547" s="101"/>
      <c r="B46547" s="90"/>
      <c r="C46547" s="90"/>
    </row>
    <row r="46548">
      <c r="A46548" s="101"/>
      <c r="B46548" s="90"/>
      <c r="C46548" s="90"/>
    </row>
    <row r="46549">
      <c r="A46549" s="101"/>
      <c r="B46549" s="90"/>
      <c r="C46549" s="90"/>
    </row>
    <row r="46550">
      <c r="A46550" s="101"/>
      <c r="B46550" s="90"/>
      <c r="C46550" s="90"/>
    </row>
    <row r="46551">
      <c r="A46551" s="101"/>
      <c r="B46551" s="90"/>
      <c r="C46551" s="90"/>
    </row>
    <row r="46552">
      <c r="A46552" s="101"/>
      <c r="B46552" s="90"/>
      <c r="C46552" s="90"/>
    </row>
    <row r="46553">
      <c r="A46553" s="101"/>
      <c r="B46553" s="90"/>
      <c r="C46553" s="90"/>
    </row>
    <row r="46554">
      <c r="A46554" s="101"/>
      <c r="B46554" s="90"/>
      <c r="C46554" s="90"/>
    </row>
    <row r="46555">
      <c r="A46555" s="101"/>
      <c r="B46555" s="90"/>
      <c r="C46555" s="90"/>
    </row>
    <row r="46556">
      <c r="A46556" s="101"/>
      <c r="B46556" s="90"/>
      <c r="C46556" s="90"/>
    </row>
    <row r="46557">
      <c r="A46557" s="101"/>
      <c r="B46557" s="90"/>
      <c r="C46557" s="90"/>
    </row>
    <row r="46558">
      <c r="A46558" s="101"/>
      <c r="B46558" s="90"/>
      <c r="C46558" s="90"/>
    </row>
    <row r="46559">
      <c r="A46559" s="101"/>
      <c r="B46559" s="90"/>
      <c r="C46559" s="90"/>
    </row>
    <row r="46560">
      <c r="A46560" s="101"/>
      <c r="B46560" s="90"/>
      <c r="C46560" s="90"/>
    </row>
    <row r="46561">
      <c r="A46561" s="101"/>
      <c r="B46561" s="90"/>
      <c r="C46561" s="90"/>
    </row>
    <row r="46562">
      <c r="A46562" s="101"/>
      <c r="B46562" s="90"/>
      <c r="C46562" s="90"/>
    </row>
    <row r="46563">
      <c r="A46563" s="101"/>
      <c r="B46563" s="90"/>
      <c r="C46563" s="90"/>
    </row>
    <row r="46564">
      <c r="A46564" s="101"/>
      <c r="B46564" s="90"/>
      <c r="C46564" s="90"/>
    </row>
    <row r="46565">
      <c r="A46565" s="101"/>
      <c r="B46565" s="90"/>
      <c r="C46565" s="90"/>
    </row>
    <row r="46566">
      <c r="A46566" s="101"/>
      <c r="B46566" s="90"/>
      <c r="C46566" s="90"/>
    </row>
    <row r="46567">
      <c r="A46567" s="101"/>
      <c r="B46567" s="90"/>
      <c r="C46567" s="90"/>
    </row>
    <row r="46568">
      <c r="A46568" s="101"/>
      <c r="B46568" s="90"/>
      <c r="C46568" s="90"/>
    </row>
    <row r="46569">
      <c r="A46569" s="101"/>
      <c r="B46569" s="90"/>
      <c r="C46569" s="90"/>
    </row>
    <row r="46570">
      <c r="A46570" s="101"/>
      <c r="B46570" s="90"/>
      <c r="C46570" s="90"/>
    </row>
    <row r="46571">
      <c r="A46571" s="101"/>
      <c r="B46571" s="90"/>
      <c r="C46571" s="90"/>
    </row>
    <row r="46572">
      <c r="A46572" s="101"/>
      <c r="B46572" s="90"/>
      <c r="C46572" s="90"/>
    </row>
    <row r="46573">
      <c r="A46573" s="101"/>
      <c r="B46573" s="90"/>
      <c r="C46573" s="90"/>
    </row>
    <row r="46574">
      <c r="A46574" s="101"/>
      <c r="B46574" s="90"/>
      <c r="C46574" s="90"/>
    </row>
    <row r="46575">
      <c r="A46575" s="101"/>
      <c r="B46575" s="90"/>
      <c r="C46575" s="90"/>
    </row>
    <row r="46576">
      <c r="A46576" s="101"/>
      <c r="B46576" s="90"/>
      <c r="C46576" s="90"/>
    </row>
    <row r="46577">
      <c r="A46577" s="101"/>
      <c r="B46577" s="90"/>
      <c r="C46577" s="90"/>
    </row>
    <row r="46578">
      <c r="A46578" s="101"/>
      <c r="B46578" s="90"/>
      <c r="C46578" s="90"/>
    </row>
    <row r="46579">
      <c r="A46579" s="101"/>
      <c r="B46579" s="90"/>
      <c r="C46579" s="90"/>
    </row>
    <row r="46580">
      <c r="A46580" s="101"/>
      <c r="B46580" s="90"/>
      <c r="C46580" s="90"/>
    </row>
    <row r="46581">
      <c r="A46581" s="101"/>
      <c r="B46581" s="90"/>
      <c r="C46581" s="90"/>
    </row>
    <row r="46582">
      <c r="A46582" s="101"/>
      <c r="B46582" s="90"/>
      <c r="C46582" s="90"/>
    </row>
    <row r="46583">
      <c r="A46583" s="101"/>
      <c r="B46583" s="90"/>
      <c r="C46583" s="90"/>
    </row>
    <row r="46584">
      <c r="A46584" s="101"/>
      <c r="B46584" s="90"/>
      <c r="C46584" s="90"/>
    </row>
    <row r="46585">
      <c r="A46585" s="101"/>
      <c r="B46585" s="90"/>
      <c r="C46585" s="90"/>
    </row>
    <row r="46586">
      <c r="A46586" s="101"/>
      <c r="B46586" s="90"/>
      <c r="C46586" s="90"/>
    </row>
    <row r="46587">
      <c r="A46587" s="101"/>
      <c r="B46587" s="90"/>
      <c r="C46587" s="90"/>
    </row>
    <row r="46588">
      <c r="A46588" s="101"/>
      <c r="B46588" s="90"/>
      <c r="C46588" s="90"/>
    </row>
    <row r="46589">
      <c r="A46589" s="101"/>
      <c r="B46589" s="90"/>
      <c r="C46589" s="90"/>
    </row>
    <row r="46590">
      <c r="A46590" s="101"/>
      <c r="B46590" s="90"/>
      <c r="C46590" s="90"/>
    </row>
    <row r="46591">
      <c r="A46591" s="101"/>
      <c r="B46591" s="90"/>
      <c r="C46591" s="90"/>
    </row>
    <row r="46592">
      <c r="A46592" s="101"/>
      <c r="B46592" s="90"/>
      <c r="C46592" s="90"/>
    </row>
    <row r="46593">
      <c r="A46593" s="101"/>
      <c r="B46593" s="90"/>
      <c r="C46593" s="90"/>
    </row>
    <row r="46594">
      <c r="A46594" s="101"/>
      <c r="B46594" s="90"/>
      <c r="C46594" s="90"/>
    </row>
    <row r="46595">
      <c r="A46595" s="101"/>
      <c r="B46595" s="90"/>
      <c r="C46595" s="90"/>
    </row>
    <row r="46596">
      <c r="A46596" s="101"/>
      <c r="B46596" s="90"/>
      <c r="C46596" s="90"/>
    </row>
    <row r="46597">
      <c r="A46597" s="101"/>
      <c r="B46597" s="90"/>
      <c r="C46597" s="90"/>
    </row>
    <row r="46598">
      <c r="A46598" s="101"/>
      <c r="B46598" s="90"/>
      <c r="C46598" s="90"/>
    </row>
    <row r="46599">
      <c r="A46599" s="101"/>
      <c r="B46599" s="90"/>
      <c r="C46599" s="90"/>
    </row>
    <row r="46600">
      <c r="A46600" s="101"/>
      <c r="B46600" s="90"/>
      <c r="C46600" s="90"/>
    </row>
    <row r="46601">
      <c r="A46601" s="101"/>
      <c r="B46601" s="90"/>
      <c r="C46601" s="90"/>
    </row>
    <row r="46602">
      <c r="A46602" s="101"/>
      <c r="B46602" s="90"/>
      <c r="C46602" s="90"/>
    </row>
    <row r="46603">
      <c r="A46603" s="101"/>
      <c r="B46603" s="90"/>
      <c r="C46603" s="90"/>
    </row>
    <row r="46604">
      <c r="A46604" s="101"/>
      <c r="B46604" s="90"/>
      <c r="C46604" s="90"/>
    </row>
    <row r="46605">
      <c r="A46605" s="101"/>
      <c r="B46605" s="90"/>
      <c r="C46605" s="90"/>
    </row>
    <row r="46606">
      <c r="A46606" s="101"/>
      <c r="B46606" s="90"/>
      <c r="C46606" s="90"/>
    </row>
    <row r="46607">
      <c r="A46607" s="101"/>
      <c r="B46607" s="90"/>
      <c r="C46607" s="90"/>
    </row>
    <row r="46608">
      <c r="A46608" s="101"/>
      <c r="B46608" s="90"/>
      <c r="C46608" s="90"/>
    </row>
    <row r="46609">
      <c r="A46609" s="101"/>
      <c r="B46609" s="90"/>
      <c r="C46609" s="90"/>
    </row>
    <row r="46610">
      <c r="A46610" s="101"/>
      <c r="B46610" s="90"/>
      <c r="C46610" s="90"/>
    </row>
    <row r="46611">
      <c r="A46611" s="101"/>
      <c r="B46611" s="90"/>
      <c r="C46611" s="90"/>
    </row>
    <row r="46612">
      <c r="A46612" s="101"/>
      <c r="B46612" s="90"/>
      <c r="C46612" s="90"/>
    </row>
    <row r="46613">
      <c r="A46613" s="101"/>
      <c r="B46613" s="90"/>
      <c r="C46613" s="90"/>
    </row>
    <row r="46614">
      <c r="A46614" s="101"/>
      <c r="B46614" s="90"/>
      <c r="C46614" s="90"/>
    </row>
    <row r="46615">
      <c r="A46615" s="101"/>
      <c r="B46615" s="90"/>
      <c r="C46615" s="90"/>
    </row>
    <row r="46616">
      <c r="A46616" s="101"/>
      <c r="B46616" s="90"/>
      <c r="C46616" s="90"/>
    </row>
    <row r="46617">
      <c r="A46617" s="101"/>
      <c r="B46617" s="90"/>
      <c r="C46617" s="90"/>
    </row>
    <row r="46618">
      <c r="A46618" s="101"/>
      <c r="B46618" s="90"/>
      <c r="C46618" s="90"/>
    </row>
    <row r="46619">
      <c r="A46619" s="101"/>
      <c r="B46619" s="90"/>
      <c r="C46619" s="90"/>
    </row>
    <row r="46620">
      <c r="A46620" s="101"/>
      <c r="B46620" s="90"/>
      <c r="C46620" s="90"/>
    </row>
    <row r="46621">
      <c r="A46621" s="101"/>
      <c r="B46621" s="90"/>
      <c r="C46621" s="90"/>
    </row>
    <row r="46622">
      <c r="A46622" s="101"/>
      <c r="B46622" s="90"/>
      <c r="C46622" s="90"/>
    </row>
    <row r="46623">
      <c r="A46623" s="101"/>
      <c r="B46623" s="90"/>
      <c r="C46623" s="90"/>
    </row>
    <row r="46624">
      <c r="A46624" s="101"/>
      <c r="B46624" s="90"/>
      <c r="C46624" s="90"/>
    </row>
    <row r="46625">
      <c r="A46625" s="101"/>
      <c r="B46625" s="90"/>
      <c r="C46625" s="90"/>
    </row>
    <row r="46626">
      <c r="A46626" s="101"/>
      <c r="B46626" s="90"/>
      <c r="C46626" s="90"/>
    </row>
    <row r="46627">
      <c r="A46627" s="101"/>
      <c r="B46627" s="90"/>
      <c r="C46627" s="90"/>
    </row>
    <row r="46628">
      <c r="A46628" s="101"/>
      <c r="B46628" s="90"/>
      <c r="C46628" s="90"/>
    </row>
    <row r="46629">
      <c r="A46629" s="101"/>
      <c r="B46629" s="90"/>
      <c r="C46629" s="90"/>
    </row>
    <row r="46630">
      <c r="A46630" s="101"/>
      <c r="B46630" s="90"/>
      <c r="C46630" s="90"/>
    </row>
    <row r="46631">
      <c r="A46631" s="101"/>
      <c r="B46631" s="90"/>
      <c r="C46631" s="90"/>
    </row>
    <row r="46632">
      <c r="A46632" s="101"/>
      <c r="B46632" s="90"/>
      <c r="C46632" s="90"/>
    </row>
    <row r="46633">
      <c r="A46633" s="101"/>
      <c r="B46633" s="90"/>
      <c r="C46633" s="90"/>
    </row>
    <row r="46634">
      <c r="A46634" s="101"/>
      <c r="B46634" s="90"/>
      <c r="C46634" s="90"/>
    </row>
    <row r="46635">
      <c r="A46635" s="101"/>
      <c r="B46635" s="90"/>
      <c r="C46635" s="90"/>
    </row>
    <row r="46636">
      <c r="A46636" s="101"/>
      <c r="B46636" s="90"/>
      <c r="C46636" s="90"/>
    </row>
    <row r="46637">
      <c r="A46637" s="101"/>
      <c r="B46637" s="90"/>
      <c r="C46637" s="90"/>
    </row>
    <row r="46638">
      <c r="A46638" s="101"/>
      <c r="B46638" s="90"/>
      <c r="C46638" s="90"/>
    </row>
    <row r="46639">
      <c r="A46639" s="101"/>
      <c r="B46639" s="90"/>
      <c r="C46639" s="90"/>
    </row>
    <row r="46640">
      <c r="A46640" s="101"/>
      <c r="B46640" s="90"/>
      <c r="C46640" s="90"/>
    </row>
    <row r="46641">
      <c r="A46641" s="101"/>
      <c r="B46641" s="90"/>
      <c r="C46641" s="90"/>
    </row>
    <row r="46642">
      <c r="A46642" s="101"/>
      <c r="B46642" s="90"/>
      <c r="C46642" s="90"/>
    </row>
    <row r="46643">
      <c r="A46643" s="101"/>
      <c r="B46643" s="90"/>
      <c r="C46643" s="90"/>
    </row>
    <row r="46644">
      <c r="A46644" s="101"/>
      <c r="B46644" s="90"/>
      <c r="C46644" s="90"/>
    </row>
    <row r="46645">
      <c r="A46645" s="101"/>
      <c r="B46645" s="90"/>
      <c r="C46645" s="90"/>
    </row>
    <row r="46646">
      <c r="A46646" s="101"/>
      <c r="B46646" s="90"/>
      <c r="C46646" s="90"/>
    </row>
    <row r="46647">
      <c r="A46647" s="101"/>
      <c r="B46647" s="90"/>
      <c r="C46647" s="90"/>
    </row>
    <row r="46648">
      <c r="A46648" s="101"/>
      <c r="B46648" s="90"/>
      <c r="C46648" s="90"/>
    </row>
    <row r="46649">
      <c r="A46649" s="101"/>
      <c r="B46649" s="90"/>
      <c r="C46649" s="90"/>
    </row>
    <row r="46650">
      <c r="A46650" s="101"/>
      <c r="B46650" s="90"/>
      <c r="C46650" s="90"/>
    </row>
    <row r="46651">
      <c r="A46651" s="101"/>
      <c r="B46651" s="90"/>
      <c r="C46651" s="90"/>
    </row>
    <row r="46652">
      <c r="A46652" s="101"/>
      <c r="B46652" s="90"/>
      <c r="C46652" s="90"/>
    </row>
    <row r="46653">
      <c r="A46653" s="101"/>
      <c r="B46653" s="90"/>
      <c r="C46653" s="90"/>
    </row>
    <row r="46654">
      <c r="A46654" s="101"/>
      <c r="B46654" s="90"/>
      <c r="C46654" s="90"/>
    </row>
    <row r="46655">
      <c r="A46655" s="101"/>
      <c r="B46655" s="90"/>
      <c r="C46655" s="90"/>
    </row>
    <row r="46656">
      <c r="A46656" s="101"/>
      <c r="B46656" s="90"/>
      <c r="C46656" s="90"/>
    </row>
    <row r="46657">
      <c r="A46657" s="101"/>
      <c r="B46657" s="90"/>
      <c r="C46657" s="90"/>
    </row>
    <row r="46658">
      <c r="A46658" s="101"/>
      <c r="B46658" s="90"/>
      <c r="C46658" s="90"/>
    </row>
    <row r="46659">
      <c r="A46659" s="101"/>
      <c r="B46659" s="90"/>
      <c r="C46659" s="90"/>
    </row>
    <row r="46660">
      <c r="A46660" s="101"/>
      <c r="B46660" s="90"/>
      <c r="C46660" s="90"/>
    </row>
    <row r="46661">
      <c r="A46661" s="101"/>
      <c r="B46661" s="90"/>
      <c r="C46661" s="90"/>
    </row>
    <row r="46662">
      <c r="A46662" s="101"/>
      <c r="B46662" s="90"/>
      <c r="C46662" s="90"/>
    </row>
    <row r="46663">
      <c r="A46663" s="101"/>
      <c r="B46663" s="90"/>
      <c r="C46663" s="90"/>
    </row>
    <row r="46664">
      <c r="A46664" s="101"/>
      <c r="B46664" s="90"/>
      <c r="C46664" s="90"/>
    </row>
    <row r="46665">
      <c r="A46665" s="101"/>
      <c r="B46665" s="90"/>
      <c r="C46665" s="90"/>
    </row>
    <row r="46666">
      <c r="A46666" s="101"/>
      <c r="B46666" s="90"/>
      <c r="C46666" s="90"/>
    </row>
    <row r="46667">
      <c r="A46667" s="101"/>
      <c r="B46667" s="90"/>
      <c r="C46667" s="90"/>
    </row>
    <row r="46668">
      <c r="A46668" s="101"/>
      <c r="B46668" s="90"/>
      <c r="C46668" s="90"/>
    </row>
    <row r="46669">
      <c r="A46669" s="101"/>
      <c r="B46669" s="90"/>
      <c r="C46669" s="90"/>
    </row>
    <row r="46670">
      <c r="A46670" s="101"/>
      <c r="B46670" s="90"/>
      <c r="C46670" s="90"/>
    </row>
    <row r="46671">
      <c r="A46671" s="101"/>
      <c r="B46671" s="90"/>
      <c r="C46671" s="90"/>
    </row>
    <row r="46672">
      <c r="A46672" s="101"/>
      <c r="B46672" s="90"/>
      <c r="C46672" s="90"/>
    </row>
    <row r="46673">
      <c r="A46673" s="101"/>
      <c r="B46673" s="90"/>
      <c r="C46673" s="90"/>
    </row>
    <row r="46674">
      <c r="A46674" s="101"/>
      <c r="B46674" s="90"/>
      <c r="C46674" s="90"/>
    </row>
    <row r="46675">
      <c r="A46675" s="101"/>
      <c r="B46675" s="90"/>
      <c r="C46675" s="90"/>
    </row>
    <row r="46676">
      <c r="A46676" s="101"/>
      <c r="B46676" s="90"/>
      <c r="C46676" s="90"/>
    </row>
    <row r="46677">
      <c r="A46677" s="101"/>
      <c r="B46677" s="90"/>
      <c r="C46677" s="90"/>
    </row>
    <row r="46678">
      <c r="A46678" s="101"/>
      <c r="B46678" s="90"/>
      <c r="C46678" s="90"/>
    </row>
    <row r="46679">
      <c r="A46679" s="101"/>
      <c r="B46679" s="90"/>
      <c r="C46679" s="90"/>
    </row>
    <row r="46680">
      <c r="A46680" s="101"/>
      <c r="B46680" s="90"/>
      <c r="C46680" s="90"/>
    </row>
    <row r="46681">
      <c r="A46681" s="101"/>
      <c r="B46681" s="90"/>
      <c r="C46681" s="90"/>
    </row>
    <row r="46682">
      <c r="A46682" s="101"/>
      <c r="B46682" s="90"/>
      <c r="C46682" s="90"/>
    </row>
    <row r="46683">
      <c r="A46683" s="101"/>
      <c r="B46683" s="90"/>
      <c r="C46683" s="90"/>
    </row>
    <row r="46684">
      <c r="A46684" s="101"/>
      <c r="B46684" s="90"/>
      <c r="C46684" s="90"/>
    </row>
    <row r="46685">
      <c r="A46685" s="101"/>
      <c r="B46685" s="90"/>
      <c r="C46685" s="90"/>
    </row>
    <row r="46686">
      <c r="A46686" s="101"/>
      <c r="B46686" s="90"/>
      <c r="C46686" s="90"/>
    </row>
    <row r="46687">
      <c r="A46687" s="101"/>
      <c r="B46687" s="90"/>
      <c r="C46687" s="90"/>
    </row>
    <row r="46688">
      <c r="A46688" s="101"/>
      <c r="B46688" s="90"/>
      <c r="C46688" s="90"/>
    </row>
    <row r="46689">
      <c r="A46689" s="101"/>
      <c r="B46689" s="90"/>
      <c r="C46689" s="90"/>
    </row>
    <row r="46690">
      <c r="A46690" s="101"/>
      <c r="B46690" s="90"/>
      <c r="C46690" s="90"/>
    </row>
    <row r="46691">
      <c r="A46691" s="101"/>
      <c r="B46691" s="90"/>
      <c r="C46691" s="90"/>
    </row>
    <row r="46692">
      <c r="A46692" s="101"/>
      <c r="B46692" s="90"/>
      <c r="C46692" s="90"/>
    </row>
    <row r="46693">
      <c r="A46693" s="101"/>
      <c r="B46693" s="90"/>
      <c r="C46693" s="90"/>
    </row>
    <row r="46694">
      <c r="A46694" s="101"/>
      <c r="B46694" s="90"/>
      <c r="C46694" s="90"/>
    </row>
    <row r="46695">
      <c r="A46695" s="101"/>
      <c r="B46695" s="90"/>
      <c r="C46695" s="90"/>
    </row>
    <row r="46696">
      <c r="A46696" s="101"/>
      <c r="B46696" s="90"/>
      <c r="C46696" s="90"/>
    </row>
    <row r="46697">
      <c r="A46697" s="101"/>
      <c r="B46697" s="90"/>
      <c r="C46697" s="90"/>
    </row>
    <row r="46698">
      <c r="A46698" s="101"/>
      <c r="B46698" s="90"/>
      <c r="C46698" s="90"/>
    </row>
    <row r="46699">
      <c r="A46699" s="101"/>
      <c r="B46699" s="90"/>
      <c r="C46699" s="90"/>
    </row>
    <row r="46700">
      <c r="A46700" s="101"/>
      <c r="B46700" s="90"/>
      <c r="C46700" s="90"/>
    </row>
    <row r="46701">
      <c r="A46701" s="101"/>
      <c r="B46701" s="90"/>
      <c r="C46701" s="90"/>
    </row>
    <row r="46702">
      <c r="A46702" s="101"/>
      <c r="B46702" s="90"/>
      <c r="C46702" s="90"/>
    </row>
    <row r="46703">
      <c r="A46703" s="101"/>
      <c r="B46703" s="90"/>
      <c r="C46703" s="90"/>
    </row>
    <row r="46704">
      <c r="A46704" s="101"/>
      <c r="B46704" s="90"/>
      <c r="C46704" s="90"/>
    </row>
    <row r="46705">
      <c r="A46705" s="101"/>
      <c r="B46705" s="90"/>
      <c r="C46705" s="90"/>
    </row>
    <row r="46706">
      <c r="A46706" s="101"/>
      <c r="B46706" s="90"/>
      <c r="C46706" s="90"/>
    </row>
    <row r="46707">
      <c r="A46707" s="101"/>
      <c r="B46707" s="90"/>
      <c r="C46707" s="90"/>
    </row>
    <row r="46708">
      <c r="A46708" s="101"/>
      <c r="B46708" s="90"/>
      <c r="C46708" s="90"/>
    </row>
    <row r="46709">
      <c r="A46709" s="101"/>
      <c r="B46709" s="90"/>
      <c r="C46709" s="90"/>
    </row>
    <row r="46710">
      <c r="A46710" s="101"/>
      <c r="B46710" s="90"/>
      <c r="C46710" s="90"/>
    </row>
    <row r="46711">
      <c r="A46711" s="101"/>
      <c r="B46711" s="90"/>
      <c r="C46711" s="90"/>
    </row>
    <row r="46712">
      <c r="A46712" s="101"/>
      <c r="B46712" s="90"/>
      <c r="C46712" s="90"/>
    </row>
    <row r="46713">
      <c r="A46713" s="101"/>
      <c r="B46713" s="90"/>
      <c r="C46713" s="90"/>
    </row>
    <row r="46714">
      <c r="A46714" s="101"/>
      <c r="B46714" s="90"/>
      <c r="C46714" s="90"/>
    </row>
    <row r="46715">
      <c r="A46715" s="101"/>
      <c r="B46715" s="90"/>
      <c r="C46715" s="90"/>
    </row>
    <row r="46716">
      <c r="A46716" s="101"/>
      <c r="B46716" s="90"/>
      <c r="C46716" s="90"/>
    </row>
    <row r="46717">
      <c r="A46717" s="101"/>
      <c r="B46717" s="90"/>
      <c r="C46717" s="90"/>
    </row>
    <row r="46718">
      <c r="A46718" s="101"/>
      <c r="B46718" s="90"/>
      <c r="C46718" s="90"/>
    </row>
    <row r="46719">
      <c r="A46719" s="101"/>
      <c r="B46719" s="90"/>
      <c r="C46719" s="90"/>
    </row>
    <row r="46720">
      <c r="A46720" s="101"/>
      <c r="B46720" s="90"/>
      <c r="C46720" s="90"/>
    </row>
    <row r="46721">
      <c r="A46721" s="101"/>
      <c r="B46721" s="90"/>
      <c r="C46721" s="90"/>
    </row>
    <row r="46722">
      <c r="A46722" s="101"/>
      <c r="B46722" s="90"/>
      <c r="C46722" s="90"/>
    </row>
    <row r="46723">
      <c r="A46723" s="101"/>
      <c r="B46723" s="90"/>
      <c r="C46723" s="90"/>
    </row>
    <row r="46724">
      <c r="A46724" s="101"/>
      <c r="B46724" s="90"/>
      <c r="C46724" s="90"/>
    </row>
    <row r="46725">
      <c r="A46725" s="101"/>
      <c r="B46725" s="90"/>
      <c r="C46725" s="90"/>
    </row>
    <row r="46726">
      <c r="A46726" s="101"/>
      <c r="B46726" s="90"/>
      <c r="C46726" s="90"/>
    </row>
    <row r="46727">
      <c r="A46727" s="101"/>
      <c r="B46727" s="90"/>
      <c r="C46727" s="90"/>
    </row>
    <row r="46728">
      <c r="A46728" s="101"/>
      <c r="B46728" s="90"/>
      <c r="C46728" s="90"/>
    </row>
    <row r="46729">
      <c r="A46729" s="101"/>
      <c r="B46729" s="90"/>
      <c r="C46729" s="90"/>
    </row>
    <row r="46730">
      <c r="A46730" s="101"/>
      <c r="B46730" s="90"/>
      <c r="C46730" s="90"/>
    </row>
    <row r="46731">
      <c r="A46731" s="101"/>
      <c r="B46731" s="90"/>
      <c r="C46731" s="90"/>
    </row>
    <row r="46732">
      <c r="A46732" s="101"/>
      <c r="B46732" s="90"/>
      <c r="C46732" s="90"/>
    </row>
    <row r="46733">
      <c r="A46733" s="101"/>
      <c r="B46733" s="90"/>
      <c r="C46733" s="90"/>
    </row>
    <row r="46734">
      <c r="A46734" s="101"/>
      <c r="B46734" s="90"/>
      <c r="C46734" s="90"/>
    </row>
    <row r="46735">
      <c r="A46735" s="101"/>
      <c r="B46735" s="90"/>
      <c r="C46735" s="90"/>
    </row>
    <row r="46736">
      <c r="A46736" s="101"/>
      <c r="B46736" s="90"/>
      <c r="C46736" s="90"/>
    </row>
    <row r="46737">
      <c r="A46737" s="101"/>
      <c r="B46737" s="90"/>
      <c r="C46737" s="90"/>
    </row>
    <row r="46738">
      <c r="A46738" s="101"/>
      <c r="B46738" s="90"/>
      <c r="C46738" s="90"/>
    </row>
    <row r="46739">
      <c r="A46739" s="101"/>
      <c r="B46739" s="90"/>
      <c r="C46739" s="90"/>
    </row>
    <row r="46740">
      <c r="A46740" s="101"/>
      <c r="B46740" s="90"/>
      <c r="C46740" s="90"/>
    </row>
    <row r="46741">
      <c r="A46741" s="101"/>
      <c r="B46741" s="90"/>
      <c r="C46741" s="90"/>
    </row>
    <row r="46742">
      <c r="A46742" s="101"/>
      <c r="B46742" s="90"/>
      <c r="C46742" s="90"/>
    </row>
    <row r="46743">
      <c r="A46743" s="101"/>
      <c r="B46743" s="90"/>
      <c r="C46743" s="90"/>
    </row>
    <row r="46744">
      <c r="A46744" s="101"/>
      <c r="B46744" s="90"/>
      <c r="C46744" s="90"/>
    </row>
    <row r="46745">
      <c r="A46745" s="101"/>
      <c r="B46745" s="90"/>
      <c r="C46745" s="90"/>
    </row>
    <row r="46746">
      <c r="A46746" s="101"/>
      <c r="B46746" s="90"/>
      <c r="C46746" s="90"/>
    </row>
    <row r="46747">
      <c r="A46747" s="101"/>
      <c r="B46747" s="90"/>
      <c r="C46747" s="90"/>
    </row>
    <row r="46748">
      <c r="A46748" s="101"/>
      <c r="B46748" s="90"/>
      <c r="C46748" s="90"/>
    </row>
    <row r="46749">
      <c r="A46749" s="101"/>
      <c r="B46749" s="90"/>
      <c r="C46749" s="90"/>
    </row>
    <row r="46750">
      <c r="A46750" s="101"/>
      <c r="B46750" s="90"/>
      <c r="C46750" s="90"/>
    </row>
    <row r="46751">
      <c r="A46751" s="101"/>
      <c r="B46751" s="90"/>
      <c r="C46751" s="90"/>
    </row>
    <row r="46752">
      <c r="A46752" s="101"/>
      <c r="B46752" s="90"/>
      <c r="C46752" s="90"/>
    </row>
    <row r="46753">
      <c r="A46753" s="101"/>
      <c r="B46753" s="90"/>
      <c r="C46753" s="90"/>
    </row>
    <row r="46754">
      <c r="A46754" s="101"/>
      <c r="B46754" s="90"/>
      <c r="C46754" s="90"/>
    </row>
    <row r="46755">
      <c r="A46755" s="101"/>
      <c r="B46755" s="90"/>
      <c r="C46755" s="90"/>
    </row>
    <row r="46756">
      <c r="A46756" s="101"/>
      <c r="B46756" s="90"/>
      <c r="C46756" s="90"/>
    </row>
    <row r="46757">
      <c r="A46757" s="101"/>
      <c r="B46757" s="90"/>
      <c r="C46757" s="90"/>
    </row>
    <row r="46758">
      <c r="A46758" s="101"/>
      <c r="B46758" s="90"/>
      <c r="C46758" s="90"/>
    </row>
    <row r="46759">
      <c r="A46759" s="101"/>
      <c r="B46759" s="90"/>
      <c r="C46759" s="90"/>
    </row>
    <row r="46760">
      <c r="A46760" s="101"/>
      <c r="B46760" s="90"/>
      <c r="C46760" s="90"/>
    </row>
    <row r="46761">
      <c r="A46761" s="101"/>
      <c r="B46761" s="90"/>
      <c r="C46761" s="90"/>
    </row>
    <row r="46762">
      <c r="A46762" s="101"/>
      <c r="B46762" s="90"/>
      <c r="C46762" s="90"/>
    </row>
    <row r="46763">
      <c r="A46763" s="101"/>
      <c r="B46763" s="90"/>
      <c r="C46763" s="90"/>
    </row>
    <row r="46764">
      <c r="A46764" s="101"/>
      <c r="B46764" s="90"/>
      <c r="C46764" s="90"/>
    </row>
    <row r="46765">
      <c r="A46765" s="101"/>
      <c r="B46765" s="90"/>
      <c r="C46765" s="90"/>
    </row>
    <row r="46766">
      <c r="A46766" s="101"/>
      <c r="B46766" s="90"/>
      <c r="C46766" s="90"/>
    </row>
    <row r="46767">
      <c r="A46767" s="101"/>
      <c r="B46767" s="90"/>
      <c r="C46767" s="90"/>
    </row>
    <row r="46768">
      <c r="A46768" s="101"/>
      <c r="B46768" s="90"/>
      <c r="C46768" s="90"/>
    </row>
    <row r="46769">
      <c r="A46769" s="101"/>
      <c r="B46769" s="90"/>
      <c r="C46769" s="90"/>
    </row>
    <row r="46770">
      <c r="A46770" s="101"/>
      <c r="B46770" s="90"/>
      <c r="C46770" s="90"/>
    </row>
    <row r="46771">
      <c r="A46771" s="101"/>
      <c r="B46771" s="90"/>
      <c r="C46771" s="90"/>
    </row>
    <row r="46772">
      <c r="A46772" s="101"/>
      <c r="B46772" s="90"/>
      <c r="C46772" s="90"/>
    </row>
    <row r="46773">
      <c r="A46773" s="101"/>
      <c r="B46773" s="90"/>
      <c r="C46773" s="90"/>
    </row>
    <row r="46774">
      <c r="A46774" s="101"/>
      <c r="B46774" s="90"/>
      <c r="C46774" s="90"/>
    </row>
    <row r="46775">
      <c r="A46775" s="101"/>
      <c r="B46775" s="90"/>
      <c r="C46775" s="90"/>
    </row>
    <row r="46776">
      <c r="A46776" s="101"/>
      <c r="B46776" s="90"/>
      <c r="C46776" s="90"/>
    </row>
    <row r="46777">
      <c r="A46777" s="101"/>
      <c r="B46777" s="90"/>
      <c r="C46777" s="90"/>
    </row>
    <row r="46778">
      <c r="A46778" s="101"/>
      <c r="B46778" s="90"/>
      <c r="C46778" s="90"/>
    </row>
    <row r="46779">
      <c r="A46779" s="101"/>
      <c r="B46779" s="90"/>
      <c r="C46779" s="90"/>
    </row>
    <row r="46780">
      <c r="A46780" s="101"/>
      <c r="B46780" s="90"/>
      <c r="C46780" s="90"/>
    </row>
    <row r="46781">
      <c r="A46781" s="101"/>
      <c r="B46781" s="90"/>
      <c r="C46781" s="90"/>
    </row>
    <row r="46782">
      <c r="A46782" s="101"/>
      <c r="B46782" s="90"/>
      <c r="C46782" s="90"/>
    </row>
    <row r="46783">
      <c r="A46783" s="101"/>
      <c r="B46783" s="90"/>
      <c r="C46783" s="90"/>
    </row>
    <row r="46784">
      <c r="A46784" s="101"/>
      <c r="B46784" s="90"/>
      <c r="C46784" s="90"/>
    </row>
    <row r="46785">
      <c r="A46785" s="101"/>
      <c r="B46785" s="90"/>
      <c r="C46785" s="90"/>
    </row>
    <row r="46786">
      <c r="A46786" s="101"/>
      <c r="B46786" s="90"/>
      <c r="C46786" s="90"/>
    </row>
    <row r="46787">
      <c r="A46787" s="101"/>
      <c r="B46787" s="90"/>
      <c r="C46787" s="90"/>
    </row>
    <row r="46788">
      <c r="A46788" s="101"/>
      <c r="B46788" s="90"/>
      <c r="C46788" s="90"/>
    </row>
    <row r="46789">
      <c r="A46789" s="101"/>
      <c r="B46789" s="90"/>
      <c r="C46789" s="90"/>
    </row>
    <row r="46790">
      <c r="A46790" s="101"/>
      <c r="B46790" s="90"/>
      <c r="C46790" s="90"/>
    </row>
    <row r="46791">
      <c r="A46791" s="101"/>
      <c r="B46791" s="90"/>
      <c r="C46791" s="90"/>
    </row>
    <row r="46792">
      <c r="A46792" s="101"/>
      <c r="B46792" s="90"/>
      <c r="C46792" s="90"/>
    </row>
    <row r="46793">
      <c r="A46793" s="101"/>
      <c r="B46793" s="90"/>
      <c r="C46793" s="90"/>
    </row>
    <row r="46794">
      <c r="A46794" s="101"/>
      <c r="B46794" s="90"/>
      <c r="C46794" s="90"/>
    </row>
    <row r="46795">
      <c r="A46795" s="101"/>
      <c r="B46795" s="90"/>
      <c r="C46795" s="90"/>
    </row>
    <row r="46796">
      <c r="A46796" s="101"/>
      <c r="B46796" s="90"/>
      <c r="C46796" s="90"/>
    </row>
    <row r="46797">
      <c r="A46797" s="101"/>
      <c r="B46797" s="90"/>
      <c r="C46797" s="90"/>
    </row>
    <row r="46798">
      <c r="A46798" s="101"/>
      <c r="B46798" s="90"/>
      <c r="C46798" s="90"/>
    </row>
    <row r="46799">
      <c r="A46799" s="101"/>
      <c r="B46799" s="90"/>
      <c r="C46799" s="90"/>
    </row>
    <row r="46800">
      <c r="A46800" s="101"/>
      <c r="B46800" s="90"/>
      <c r="C46800" s="90"/>
    </row>
    <row r="46801">
      <c r="A46801" s="101"/>
      <c r="B46801" s="90"/>
      <c r="C46801" s="90"/>
    </row>
    <row r="46802">
      <c r="A46802" s="101"/>
      <c r="B46802" s="90"/>
      <c r="C46802" s="90"/>
    </row>
    <row r="46803">
      <c r="A46803" s="101"/>
      <c r="B46803" s="90"/>
      <c r="C46803" s="90"/>
    </row>
    <row r="46804">
      <c r="A46804" s="101"/>
      <c r="B46804" s="90"/>
      <c r="C46804" s="90"/>
    </row>
    <row r="46805">
      <c r="A46805" s="101"/>
      <c r="B46805" s="90"/>
      <c r="C46805" s="90"/>
    </row>
    <row r="46806">
      <c r="A46806" s="101"/>
      <c r="B46806" s="90"/>
      <c r="C46806" s="90"/>
    </row>
    <row r="46807">
      <c r="A46807" s="101"/>
      <c r="B46807" s="90"/>
      <c r="C46807" s="90"/>
    </row>
    <row r="46808">
      <c r="A46808" s="101"/>
      <c r="B46808" s="90"/>
      <c r="C46808" s="90"/>
    </row>
    <row r="46809">
      <c r="A46809" s="101"/>
      <c r="B46809" s="90"/>
      <c r="C46809" s="90"/>
    </row>
    <row r="46810">
      <c r="A46810" s="101"/>
      <c r="B46810" s="90"/>
      <c r="C46810" s="90"/>
    </row>
    <row r="46811">
      <c r="A46811" s="101"/>
      <c r="B46811" s="90"/>
      <c r="C46811" s="90"/>
    </row>
    <row r="46812">
      <c r="A46812" s="101"/>
      <c r="B46812" s="90"/>
      <c r="C46812" s="90"/>
    </row>
    <row r="46813">
      <c r="A46813" s="101"/>
      <c r="B46813" s="90"/>
      <c r="C46813" s="90"/>
    </row>
    <row r="46814">
      <c r="A46814" s="101"/>
      <c r="B46814" s="90"/>
      <c r="C46814" s="90"/>
    </row>
    <row r="46815">
      <c r="A46815" s="101"/>
      <c r="B46815" s="90"/>
      <c r="C46815" s="90"/>
    </row>
    <row r="46816">
      <c r="A46816" s="101"/>
      <c r="B46816" s="90"/>
      <c r="C46816" s="90"/>
    </row>
    <row r="46817">
      <c r="A46817" s="101"/>
      <c r="B46817" s="90"/>
      <c r="C46817" s="90"/>
    </row>
    <row r="46818">
      <c r="A46818" s="101"/>
      <c r="B46818" s="90"/>
      <c r="C46818" s="90"/>
    </row>
    <row r="46819">
      <c r="A46819" s="101"/>
      <c r="B46819" s="90"/>
      <c r="C46819" s="90"/>
    </row>
    <row r="46820">
      <c r="A46820" s="101"/>
      <c r="B46820" s="90"/>
      <c r="C46820" s="90"/>
    </row>
    <row r="46821">
      <c r="A46821" s="101"/>
      <c r="B46821" s="90"/>
      <c r="C46821" s="90"/>
    </row>
    <row r="46822">
      <c r="A46822" s="101"/>
      <c r="B46822" s="90"/>
      <c r="C46822" s="90"/>
    </row>
    <row r="46823">
      <c r="A46823" s="101"/>
      <c r="B46823" s="90"/>
      <c r="C46823" s="90"/>
    </row>
    <row r="46824">
      <c r="A46824" s="101"/>
      <c r="B46824" s="90"/>
      <c r="C46824" s="90"/>
    </row>
    <row r="46825">
      <c r="A46825" s="101"/>
      <c r="B46825" s="90"/>
      <c r="C46825" s="90"/>
    </row>
    <row r="46826">
      <c r="A46826" s="101"/>
      <c r="B46826" s="90"/>
      <c r="C46826" s="90"/>
    </row>
    <row r="46827">
      <c r="A46827" s="101"/>
      <c r="B46827" s="90"/>
      <c r="C46827" s="90"/>
    </row>
    <row r="46828">
      <c r="A46828" s="101"/>
      <c r="B46828" s="90"/>
      <c r="C46828" s="90"/>
    </row>
    <row r="46829">
      <c r="A46829" s="101"/>
      <c r="B46829" s="90"/>
      <c r="C46829" s="90"/>
    </row>
    <row r="46830">
      <c r="A46830" s="101"/>
      <c r="B46830" s="90"/>
      <c r="C46830" s="90"/>
    </row>
    <row r="46831">
      <c r="A46831" s="101"/>
      <c r="B46831" s="90"/>
      <c r="C46831" s="90"/>
    </row>
    <row r="46832">
      <c r="A46832" s="101"/>
      <c r="B46832" s="90"/>
      <c r="C46832" s="90"/>
    </row>
    <row r="46833">
      <c r="A46833" s="101"/>
      <c r="B46833" s="90"/>
      <c r="C46833" s="90"/>
    </row>
    <row r="46834">
      <c r="A46834" s="101"/>
      <c r="B46834" s="90"/>
      <c r="C46834" s="90"/>
    </row>
    <row r="46835">
      <c r="A46835" s="101"/>
      <c r="B46835" s="90"/>
      <c r="C46835" s="90"/>
    </row>
    <row r="46836">
      <c r="A46836" s="101"/>
      <c r="B46836" s="90"/>
      <c r="C46836" s="90"/>
    </row>
    <row r="46837">
      <c r="A46837" s="101"/>
      <c r="B46837" s="90"/>
      <c r="C46837" s="90"/>
    </row>
    <row r="46838">
      <c r="A46838" s="101"/>
      <c r="B46838" s="90"/>
      <c r="C46838" s="90"/>
    </row>
    <row r="46839">
      <c r="A46839" s="101"/>
      <c r="B46839" s="90"/>
      <c r="C46839" s="90"/>
    </row>
    <row r="46840">
      <c r="A46840" s="101"/>
      <c r="B46840" s="90"/>
      <c r="C46840" s="90"/>
    </row>
    <row r="46841">
      <c r="A46841" s="101"/>
      <c r="B46841" s="90"/>
      <c r="C46841" s="90"/>
    </row>
    <row r="46842">
      <c r="A46842" s="101"/>
      <c r="B46842" s="90"/>
      <c r="C46842" s="90"/>
    </row>
    <row r="46843">
      <c r="A46843" s="101"/>
      <c r="B46843" s="90"/>
      <c r="C46843" s="90"/>
    </row>
    <row r="46844">
      <c r="A46844" s="101"/>
      <c r="B46844" s="90"/>
      <c r="C46844" s="90"/>
    </row>
    <row r="46845">
      <c r="A46845" s="101"/>
      <c r="B46845" s="90"/>
      <c r="C46845" s="90"/>
    </row>
    <row r="46846">
      <c r="A46846" s="101"/>
      <c r="B46846" s="90"/>
      <c r="C46846" s="90"/>
    </row>
    <row r="46847">
      <c r="A46847" s="101"/>
      <c r="B46847" s="90"/>
      <c r="C46847" s="90"/>
    </row>
    <row r="46848">
      <c r="A46848" s="101"/>
      <c r="B46848" s="90"/>
      <c r="C46848" s="90"/>
    </row>
    <row r="46849">
      <c r="A46849" s="101"/>
      <c r="B46849" s="90"/>
      <c r="C46849" s="90"/>
    </row>
    <row r="46850">
      <c r="A46850" s="101"/>
      <c r="B46850" s="90"/>
      <c r="C46850" s="90"/>
    </row>
    <row r="46851">
      <c r="A46851" s="101"/>
      <c r="B46851" s="90"/>
      <c r="C46851" s="90"/>
    </row>
    <row r="46852">
      <c r="A46852" s="101"/>
      <c r="B46852" s="90"/>
      <c r="C46852" s="90"/>
    </row>
    <row r="46853">
      <c r="A46853" s="101"/>
      <c r="B46853" s="90"/>
      <c r="C46853" s="90"/>
    </row>
    <row r="46854">
      <c r="A46854" s="101"/>
      <c r="B46854" s="90"/>
      <c r="C46854" s="90"/>
    </row>
    <row r="46855">
      <c r="A46855" s="101"/>
      <c r="B46855" s="90"/>
      <c r="C46855" s="90"/>
    </row>
    <row r="46856">
      <c r="A46856" s="101"/>
      <c r="B46856" s="90"/>
      <c r="C46856" s="90"/>
    </row>
    <row r="46857">
      <c r="A46857" s="101"/>
      <c r="B46857" s="90"/>
      <c r="C46857" s="90"/>
    </row>
    <row r="46858">
      <c r="A46858" s="101"/>
      <c r="B46858" s="90"/>
      <c r="C46858" s="90"/>
    </row>
    <row r="46859">
      <c r="A46859" s="101"/>
      <c r="B46859" s="90"/>
      <c r="C46859" s="90"/>
    </row>
    <row r="46860">
      <c r="A46860" s="101"/>
      <c r="B46860" s="90"/>
      <c r="C46860" s="90"/>
    </row>
    <row r="46861">
      <c r="A46861" s="101"/>
      <c r="B46861" s="90"/>
      <c r="C46861" s="90"/>
    </row>
    <row r="46862">
      <c r="A46862" s="101"/>
      <c r="B46862" s="90"/>
      <c r="C46862" s="90"/>
    </row>
    <row r="46863">
      <c r="A46863" s="101"/>
      <c r="B46863" s="90"/>
      <c r="C46863" s="90"/>
    </row>
    <row r="46864">
      <c r="A46864" s="101"/>
      <c r="B46864" s="90"/>
      <c r="C46864" s="90"/>
    </row>
    <row r="46865">
      <c r="A46865" s="101"/>
      <c r="B46865" s="90"/>
      <c r="C46865" s="90"/>
    </row>
    <row r="46866">
      <c r="A46866" s="101"/>
      <c r="B46866" s="90"/>
      <c r="C46866" s="90"/>
    </row>
    <row r="46867">
      <c r="A46867" s="101"/>
      <c r="B46867" s="90"/>
      <c r="C46867" s="90"/>
    </row>
    <row r="46868">
      <c r="A46868" s="101"/>
      <c r="B46868" s="90"/>
      <c r="C46868" s="90"/>
    </row>
    <row r="46869">
      <c r="A46869" s="101"/>
      <c r="B46869" s="90"/>
      <c r="C46869" s="90"/>
    </row>
    <row r="46870">
      <c r="A46870" s="101"/>
      <c r="B46870" s="90"/>
      <c r="C46870" s="90"/>
    </row>
    <row r="46871">
      <c r="A46871" s="101"/>
      <c r="B46871" s="90"/>
      <c r="C46871" s="90"/>
    </row>
    <row r="46872">
      <c r="A46872" s="101"/>
      <c r="B46872" s="90"/>
      <c r="C46872" s="90"/>
    </row>
    <row r="46873">
      <c r="A46873" s="101"/>
      <c r="B46873" s="90"/>
      <c r="C46873" s="90"/>
    </row>
    <row r="46874">
      <c r="A46874" s="101"/>
      <c r="B46874" s="90"/>
      <c r="C46874" s="90"/>
    </row>
    <row r="46875">
      <c r="A46875" s="101"/>
      <c r="B46875" s="90"/>
      <c r="C46875" s="90"/>
    </row>
    <row r="46876">
      <c r="A46876" s="101"/>
      <c r="B46876" s="90"/>
      <c r="C46876" s="90"/>
    </row>
    <row r="46877">
      <c r="A46877" s="101"/>
      <c r="B46877" s="90"/>
      <c r="C46877" s="90"/>
    </row>
    <row r="46878">
      <c r="A46878" s="101"/>
      <c r="B46878" s="90"/>
      <c r="C46878" s="90"/>
    </row>
    <row r="46879">
      <c r="A46879" s="101"/>
      <c r="B46879" s="90"/>
      <c r="C46879" s="90"/>
    </row>
    <row r="46880">
      <c r="A46880" s="101"/>
      <c r="B46880" s="90"/>
      <c r="C46880" s="90"/>
    </row>
    <row r="46881">
      <c r="A46881" s="101"/>
      <c r="B46881" s="90"/>
      <c r="C46881" s="90"/>
    </row>
    <row r="46882">
      <c r="A46882" s="101"/>
      <c r="B46882" s="90"/>
      <c r="C46882" s="90"/>
    </row>
    <row r="46883">
      <c r="A46883" s="101"/>
      <c r="B46883" s="90"/>
      <c r="C46883" s="90"/>
    </row>
    <row r="46884">
      <c r="A46884" s="101"/>
      <c r="B46884" s="90"/>
      <c r="C46884" s="90"/>
    </row>
    <row r="46885">
      <c r="A46885" s="101"/>
      <c r="B46885" s="90"/>
      <c r="C46885" s="90"/>
    </row>
    <row r="46886">
      <c r="A46886" s="101"/>
      <c r="B46886" s="90"/>
      <c r="C46886" s="90"/>
    </row>
    <row r="46887">
      <c r="A46887" s="101"/>
      <c r="B46887" s="90"/>
      <c r="C46887" s="90"/>
    </row>
    <row r="46888">
      <c r="A46888" s="101"/>
      <c r="B46888" s="90"/>
      <c r="C46888" s="90"/>
    </row>
    <row r="46889">
      <c r="A46889" s="101"/>
      <c r="B46889" s="90"/>
      <c r="C46889" s="90"/>
    </row>
    <row r="46890">
      <c r="A46890" s="101"/>
      <c r="B46890" s="90"/>
      <c r="C46890" s="90"/>
    </row>
    <row r="46891">
      <c r="A46891" s="101"/>
      <c r="B46891" s="90"/>
      <c r="C46891" s="90"/>
    </row>
    <row r="46892">
      <c r="A46892" s="101"/>
      <c r="B46892" s="90"/>
      <c r="C46892" s="90"/>
    </row>
    <row r="46893">
      <c r="A46893" s="101"/>
      <c r="B46893" s="90"/>
      <c r="C46893" s="90"/>
    </row>
    <row r="46894">
      <c r="A46894" s="101"/>
      <c r="B46894" s="90"/>
      <c r="C46894" s="90"/>
    </row>
    <row r="46895">
      <c r="A46895" s="101"/>
      <c r="B46895" s="90"/>
      <c r="C46895" s="90"/>
    </row>
    <row r="46896">
      <c r="A46896" s="101"/>
      <c r="B46896" s="90"/>
      <c r="C46896" s="90"/>
    </row>
    <row r="46897">
      <c r="A46897" s="101"/>
      <c r="B46897" s="90"/>
      <c r="C46897" s="90"/>
    </row>
    <row r="46898">
      <c r="A46898" s="101"/>
      <c r="B46898" s="90"/>
      <c r="C46898" s="90"/>
    </row>
    <row r="46899">
      <c r="A46899" s="101"/>
      <c r="B46899" s="90"/>
      <c r="C46899" s="90"/>
    </row>
    <row r="46900">
      <c r="A46900" s="101"/>
      <c r="B46900" s="90"/>
      <c r="C46900" s="90"/>
    </row>
    <row r="46901">
      <c r="A46901" s="101"/>
      <c r="B46901" s="90"/>
      <c r="C46901" s="90"/>
    </row>
    <row r="46902">
      <c r="A46902" s="101"/>
      <c r="B46902" s="90"/>
      <c r="C46902" s="90"/>
    </row>
    <row r="46903">
      <c r="A46903" s="101"/>
      <c r="B46903" s="90"/>
      <c r="C46903" s="90"/>
    </row>
    <row r="46904">
      <c r="A46904" s="101"/>
      <c r="B46904" s="90"/>
      <c r="C46904" s="90"/>
    </row>
    <row r="46905">
      <c r="A46905" s="101"/>
      <c r="B46905" s="90"/>
      <c r="C46905" s="90"/>
    </row>
    <row r="46906">
      <c r="A46906" s="101"/>
      <c r="B46906" s="90"/>
      <c r="C46906" s="90"/>
    </row>
    <row r="46907">
      <c r="A46907" s="101"/>
      <c r="B46907" s="90"/>
      <c r="C46907" s="90"/>
    </row>
    <row r="46908">
      <c r="A46908" s="101"/>
      <c r="B46908" s="90"/>
      <c r="C46908" s="90"/>
    </row>
    <row r="46909">
      <c r="A46909" s="101"/>
      <c r="B46909" s="90"/>
      <c r="C46909" s="90"/>
    </row>
    <row r="46910">
      <c r="A46910" s="101"/>
      <c r="B46910" s="90"/>
      <c r="C46910" s="90"/>
    </row>
    <row r="46911">
      <c r="A46911" s="101"/>
      <c r="B46911" s="90"/>
      <c r="C46911" s="90"/>
    </row>
    <row r="46912">
      <c r="A46912" s="101"/>
      <c r="B46912" s="90"/>
      <c r="C46912" s="90"/>
    </row>
    <row r="46913">
      <c r="A46913" s="101"/>
      <c r="B46913" s="90"/>
      <c r="C46913" s="90"/>
    </row>
    <row r="46914">
      <c r="A46914" s="101"/>
      <c r="B46914" s="90"/>
      <c r="C46914" s="90"/>
    </row>
    <row r="46915">
      <c r="A46915" s="101"/>
      <c r="B46915" s="90"/>
      <c r="C46915" s="90"/>
    </row>
    <row r="46916">
      <c r="A46916" s="101"/>
      <c r="B46916" s="90"/>
      <c r="C46916" s="90"/>
    </row>
    <row r="46917">
      <c r="A46917" s="101"/>
      <c r="B46917" s="90"/>
      <c r="C46917" s="90"/>
    </row>
    <row r="46918">
      <c r="A46918" s="101"/>
      <c r="B46918" s="90"/>
      <c r="C46918" s="90"/>
    </row>
    <row r="46919">
      <c r="A46919" s="101"/>
      <c r="B46919" s="90"/>
      <c r="C46919" s="90"/>
    </row>
    <row r="46920">
      <c r="A46920" s="101"/>
      <c r="B46920" s="90"/>
      <c r="C46920" s="90"/>
    </row>
    <row r="46921">
      <c r="A46921" s="101"/>
      <c r="B46921" s="90"/>
      <c r="C46921" s="90"/>
    </row>
    <row r="46922">
      <c r="A46922" s="101"/>
      <c r="B46922" s="90"/>
      <c r="C46922" s="90"/>
    </row>
    <row r="46923">
      <c r="A46923" s="101"/>
      <c r="B46923" s="90"/>
      <c r="C46923" s="90"/>
    </row>
    <row r="46924">
      <c r="A46924" s="101"/>
      <c r="B46924" s="90"/>
      <c r="C46924" s="90"/>
    </row>
    <row r="46925">
      <c r="A46925" s="101"/>
      <c r="B46925" s="90"/>
      <c r="C46925" s="90"/>
    </row>
    <row r="46926">
      <c r="A46926" s="101"/>
      <c r="B46926" s="90"/>
      <c r="C46926" s="90"/>
    </row>
    <row r="46927">
      <c r="A46927" s="101"/>
      <c r="B46927" s="90"/>
      <c r="C46927" s="90"/>
    </row>
    <row r="46928">
      <c r="A46928" s="101"/>
      <c r="B46928" s="90"/>
      <c r="C46928" s="90"/>
    </row>
    <row r="46929">
      <c r="A46929" s="101"/>
      <c r="B46929" s="90"/>
      <c r="C46929" s="90"/>
    </row>
    <row r="46930">
      <c r="A46930" s="101"/>
      <c r="B46930" s="90"/>
      <c r="C46930" s="90"/>
    </row>
    <row r="46931">
      <c r="A46931" s="101"/>
      <c r="B46931" s="90"/>
      <c r="C46931" s="90"/>
    </row>
    <row r="46932">
      <c r="A46932" s="101"/>
      <c r="B46932" s="90"/>
      <c r="C46932" s="90"/>
    </row>
    <row r="46933">
      <c r="A46933" s="101"/>
      <c r="B46933" s="90"/>
      <c r="C46933" s="90"/>
    </row>
    <row r="46934">
      <c r="A46934" s="101"/>
      <c r="B46934" s="90"/>
      <c r="C46934" s="90"/>
    </row>
    <row r="46935">
      <c r="A46935" s="101"/>
      <c r="B46935" s="90"/>
      <c r="C46935" s="90"/>
    </row>
    <row r="46936">
      <c r="A46936" s="101"/>
      <c r="B46936" s="90"/>
      <c r="C46936" s="90"/>
    </row>
    <row r="46937">
      <c r="A46937" s="101"/>
      <c r="B46937" s="90"/>
      <c r="C46937" s="90"/>
    </row>
    <row r="46938">
      <c r="A46938" s="101"/>
      <c r="B46938" s="90"/>
      <c r="C46938" s="90"/>
    </row>
    <row r="46939">
      <c r="A46939" s="101"/>
      <c r="B46939" s="90"/>
      <c r="C46939" s="90"/>
    </row>
    <row r="46940">
      <c r="A46940" s="101"/>
      <c r="B46940" s="90"/>
      <c r="C46940" s="90"/>
    </row>
    <row r="46941">
      <c r="A46941" s="101"/>
      <c r="B46941" s="90"/>
      <c r="C46941" s="90"/>
    </row>
    <row r="46942">
      <c r="A46942" s="101"/>
      <c r="B46942" s="90"/>
      <c r="C46942" s="90"/>
    </row>
    <row r="46943">
      <c r="A46943" s="101"/>
      <c r="B46943" s="90"/>
      <c r="C46943" s="90"/>
    </row>
    <row r="46944">
      <c r="A46944" s="101"/>
      <c r="B46944" s="90"/>
      <c r="C46944" s="90"/>
    </row>
    <row r="46945">
      <c r="A46945" s="101"/>
      <c r="B46945" s="90"/>
      <c r="C46945" s="90"/>
    </row>
    <row r="46946">
      <c r="A46946" s="101"/>
      <c r="B46946" s="90"/>
      <c r="C46946" s="90"/>
    </row>
    <row r="46947">
      <c r="A46947" s="101"/>
      <c r="B46947" s="90"/>
      <c r="C46947" s="90"/>
    </row>
    <row r="46948">
      <c r="A46948" s="101"/>
      <c r="B46948" s="90"/>
      <c r="C46948" s="90"/>
    </row>
    <row r="46949">
      <c r="A46949" s="101"/>
      <c r="B46949" s="90"/>
      <c r="C46949" s="90"/>
    </row>
    <row r="46950">
      <c r="A46950" s="101"/>
      <c r="B46950" s="90"/>
      <c r="C46950" s="90"/>
    </row>
    <row r="46951">
      <c r="A46951" s="101"/>
      <c r="B46951" s="90"/>
      <c r="C46951" s="90"/>
    </row>
    <row r="46952">
      <c r="A46952" s="101"/>
      <c r="B46952" s="90"/>
      <c r="C46952" s="90"/>
    </row>
    <row r="46953">
      <c r="A46953" s="101"/>
      <c r="B46953" s="90"/>
      <c r="C46953" s="90"/>
    </row>
    <row r="46954">
      <c r="A46954" s="101"/>
      <c r="B46954" s="90"/>
      <c r="C46954" s="90"/>
    </row>
    <row r="46955">
      <c r="A46955" s="101"/>
      <c r="B46955" s="90"/>
      <c r="C46955" s="90"/>
    </row>
    <row r="46956">
      <c r="A46956" s="101"/>
      <c r="B46956" s="90"/>
      <c r="C46956" s="90"/>
    </row>
    <row r="46957">
      <c r="A46957" s="101"/>
      <c r="B46957" s="90"/>
      <c r="C46957" s="90"/>
    </row>
    <row r="46958">
      <c r="A46958" s="101"/>
      <c r="B46958" s="90"/>
      <c r="C46958" s="90"/>
    </row>
    <row r="46959">
      <c r="A46959" s="101"/>
      <c r="B46959" s="90"/>
      <c r="C46959" s="90"/>
    </row>
    <row r="46960">
      <c r="A46960" s="101"/>
      <c r="B46960" s="90"/>
      <c r="C46960" s="90"/>
    </row>
    <row r="46961">
      <c r="A46961" s="101"/>
      <c r="B46961" s="90"/>
      <c r="C46961" s="90"/>
    </row>
    <row r="46962">
      <c r="A46962" s="101"/>
      <c r="B46962" s="90"/>
      <c r="C46962" s="90"/>
    </row>
    <row r="46963">
      <c r="A46963" s="101"/>
      <c r="B46963" s="90"/>
      <c r="C46963" s="90"/>
    </row>
    <row r="46964">
      <c r="A46964" s="101"/>
      <c r="B46964" s="90"/>
      <c r="C46964" s="90"/>
    </row>
    <row r="46965">
      <c r="A46965" s="101"/>
      <c r="B46965" s="90"/>
      <c r="C46965" s="90"/>
    </row>
    <row r="46966">
      <c r="A46966" s="101"/>
      <c r="B46966" s="90"/>
      <c r="C46966" s="90"/>
    </row>
    <row r="46967">
      <c r="A46967" s="101"/>
      <c r="B46967" s="90"/>
      <c r="C46967" s="90"/>
    </row>
    <row r="46968">
      <c r="A46968" s="101"/>
      <c r="B46968" s="90"/>
      <c r="C46968" s="90"/>
    </row>
    <row r="46969">
      <c r="A46969" s="101"/>
      <c r="B46969" s="90"/>
      <c r="C46969" s="90"/>
    </row>
    <row r="46970">
      <c r="A46970" s="101"/>
      <c r="B46970" s="90"/>
      <c r="C46970" s="90"/>
    </row>
    <row r="46971">
      <c r="A46971" s="101"/>
      <c r="B46971" s="90"/>
      <c r="C46971" s="90"/>
    </row>
    <row r="46972">
      <c r="A46972" s="101"/>
      <c r="B46972" s="90"/>
      <c r="C46972" s="90"/>
    </row>
    <row r="46973">
      <c r="A46973" s="101"/>
      <c r="B46973" s="90"/>
      <c r="C46973" s="90"/>
    </row>
    <row r="46974">
      <c r="A46974" s="101"/>
      <c r="B46974" s="90"/>
      <c r="C46974" s="90"/>
    </row>
    <row r="46975">
      <c r="A46975" s="101"/>
      <c r="B46975" s="90"/>
      <c r="C46975" s="90"/>
    </row>
    <row r="46976">
      <c r="A46976" s="101"/>
      <c r="B46976" s="90"/>
      <c r="C46976" s="90"/>
    </row>
    <row r="46977">
      <c r="A46977" s="101"/>
      <c r="B46977" s="90"/>
      <c r="C46977" s="90"/>
    </row>
    <row r="46978">
      <c r="A46978" s="101"/>
      <c r="B46978" s="90"/>
      <c r="C46978" s="90"/>
    </row>
    <row r="46979">
      <c r="A46979" s="101"/>
      <c r="B46979" s="90"/>
      <c r="C46979" s="90"/>
    </row>
    <row r="46980">
      <c r="A46980" s="101"/>
      <c r="B46980" s="90"/>
      <c r="C46980" s="90"/>
    </row>
    <row r="46981">
      <c r="A46981" s="101"/>
      <c r="B46981" s="90"/>
      <c r="C46981" s="90"/>
    </row>
    <row r="46982">
      <c r="A46982" s="101"/>
      <c r="B46982" s="90"/>
      <c r="C46982" s="90"/>
    </row>
    <row r="46983">
      <c r="A46983" s="101"/>
      <c r="B46983" s="90"/>
      <c r="C46983" s="90"/>
    </row>
    <row r="46984">
      <c r="A46984" s="101"/>
      <c r="B46984" s="90"/>
      <c r="C46984" s="90"/>
    </row>
    <row r="46985">
      <c r="A46985" s="101"/>
      <c r="B46985" s="90"/>
      <c r="C46985" s="90"/>
    </row>
    <row r="46986">
      <c r="A46986" s="101"/>
      <c r="B46986" s="90"/>
      <c r="C46986" s="90"/>
    </row>
    <row r="46987">
      <c r="A46987" s="101"/>
      <c r="B46987" s="90"/>
      <c r="C46987" s="90"/>
    </row>
    <row r="46988">
      <c r="A46988" s="101"/>
      <c r="B46988" s="90"/>
      <c r="C46988" s="90"/>
    </row>
    <row r="46989">
      <c r="A46989" s="101"/>
      <c r="B46989" s="90"/>
      <c r="C46989" s="90"/>
    </row>
    <row r="46990">
      <c r="A46990" s="101"/>
      <c r="B46990" s="90"/>
      <c r="C46990" s="90"/>
    </row>
    <row r="46991">
      <c r="A46991" s="101"/>
      <c r="B46991" s="90"/>
      <c r="C46991" s="90"/>
    </row>
    <row r="46992">
      <c r="A46992" s="101"/>
      <c r="B46992" s="90"/>
      <c r="C46992" s="90"/>
    </row>
    <row r="46993">
      <c r="A46993" s="101"/>
      <c r="B46993" s="90"/>
      <c r="C46993" s="90"/>
    </row>
    <row r="46994">
      <c r="A46994" s="101"/>
      <c r="B46994" s="90"/>
      <c r="C46994" s="90"/>
    </row>
    <row r="46995">
      <c r="A46995" s="101"/>
      <c r="B46995" s="90"/>
      <c r="C46995" s="90"/>
    </row>
    <row r="46996">
      <c r="A46996" s="101"/>
      <c r="B46996" s="90"/>
      <c r="C46996" s="90"/>
    </row>
    <row r="46997">
      <c r="A46997" s="101"/>
      <c r="B46997" s="90"/>
      <c r="C46997" s="90"/>
    </row>
    <row r="46998">
      <c r="A46998" s="101"/>
      <c r="B46998" s="90"/>
      <c r="C46998" s="90"/>
    </row>
    <row r="46999">
      <c r="A46999" s="101"/>
      <c r="B46999" s="90"/>
      <c r="C46999" s="90"/>
    </row>
    <row r="47000">
      <c r="A47000" s="101"/>
      <c r="B47000" s="90"/>
      <c r="C47000" s="90"/>
    </row>
    <row r="47001">
      <c r="A47001" s="101"/>
      <c r="B47001" s="90"/>
      <c r="C47001" s="90"/>
    </row>
    <row r="47002">
      <c r="A47002" s="101"/>
      <c r="B47002" s="90"/>
      <c r="C47002" s="90"/>
    </row>
    <row r="47003">
      <c r="A47003" s="101"/>
      <c r="B47003" s="90"/>
      <c r="C47003" s="90"/>
    </row>
    <row r="47004">
      <c r="A47004" s="101"/>
      <c r="B47004" s="90"/>
      <c r="C47004" s="90"/>
    </row>
    <row r="47005">
      <c r="A47005" s="101"/>
      <c r="B47005" s="90"/>
      <c r="C47005" s="90"/>
    </row>
    <row r="47006">
      <c r="A47006" s="101"/>
      <c r="B47006" s="90"/>
      <c r="C47006" s="90"/>
    </row>
    <row r="47007">
      <c r="A47007" s="101"/>
      <c r="B47007" s="90"/>
      <c r="C47007" s="90"/>
    </row>
    <row r="47008">
      <c r="A47008" s="101"/>
      <c r="B47008" s="90"/>
      <c r="C47008" s="90"/>
    </row>
    <row r="47009">
      <c r="A47009" s="101"/>
      <c r="B47009" s="90"/>
      <c r="C47009" s="90"/>
    </row>
    <row r="47010">
      <c r="A47010" s="101"/>
      <c r="B47010" s="90"/>
      <c r="C47010" s="90"/>
    </row>
    <row r="47011">
      <c r="A47011" s="101"/>
      <c r="B47011" s="90"/>
      <c r="C47011" s="90"/>
    </row>
    <row r="47012">
      <c r="A47012" s="101"/>
      <c r="B47012" s="90"/>
      <c r="C47012" s="90"/>
    </row>
    <row r="47013">
      <c r="A47013" s="101"/>
      <c r="B47013" s="90"/>
      <c r="C47013" s="90"/>
    </row>
    <row r="47014">
      <c r="A47014" s="101"/>
      <c r="B47014" s="90"/>
      <c r="C47014" s="90"/>
    </row>
    <row r="47015">
      <c r="A47015" s="101"/>
      <c r="B47015" s="90"/>
      <c r="C47015" s="90"/>
    </row>
    <row r="47016">
      <c r="A47016" s="101"/>
      <c r="B47016" s="90"/>
      <c r="C47016" s="90"/>
    </row>
    <row r="47017">
      <c r="A47017" s="101"/>
      <c r="B47017" s="90"/>
      <c r="C47017" s="90"/>
    </row>
    <row r="47018">
      <c r="A47018" s="101"/>
      <c r="B47018" s="90"/>
      <c r="C47018" s="90"/>
    </row>
    <row r="47019">
      <c r="A47019" s="101"/>
      <c r="B47019" s="90"/>
      <c r="C47019" s="90"/>
    </row>
    <row r="47020">
      <c r="A47020" s="101"/>
      <c r="B47020" s="90"/>
      <c r="C47020" s="90"/>
    </row>
    <row r="47021">
      <c r="A47021" s="101"/>
      <c r="B47021" s="90"/>
      <c r="C47021" s="90"/>
    </row>
    <row r="47022">
      <c r="A47022" s="101"/>
      <c r="B47022" s="90"/>
      <c r="C47022" s="90"/>
    </row>
    <row r="47023">
      <c r="A47023" s="101"/>
      <c r="B47023" s="90"/>
      <c r="C47023" s="90"/>
    </row>
    <row r="47024">
      <c r="A47024" s="101"/>
      <c r="B47024" s="90"/>
      <c r="C47024" s="90"/>
    </row>
    <row r="47025">
      <c r="A47025" s="101"/>
      <c r="B47025" s="90"/>
      <c r="C47025" s="90"/>
    </row>
    <row r="47026">
      <c r="A47026" s="101"/>
      <c r="B47026" s="90"/>
      <c r="C47026" s="90"/>
    </row>
    <row r="47027">
      <c r="A47027" s="101"/>
      <c r="B47027" s="90"/>
      <c r="C47027" s="90"/>
    </row>
    <row r="47028">
      <c r="A47028" s="101"/>
      <c r="B47028" s="90"/>
      <c r="C47028" s="90"/>
    </row>
    <row r="47029">
      <c r="A47029" s="101"/>
      <c r="B47029" s="90"/>
      <c r="C47029" s="90"/>
    </row>
    <row r="47030">
      <c r="A47030" s="101"/>
      <c r="B47030" s="90"/>
      <c r="C47030" s="90"/>
    </row>
    <row r="47031">
      <c r="A47031" s="101"/>
      <c r="B47031" s="90"/>
      <c r="C47031" s="90"/>
    </row>
    <row r="47032">
      <c r="A47032" s="101"/>
      <c r="B47032" s="90"/>
      <c r="C47032" s="90"/>
    </row>
    <row r="47033">
      <c r="A47033" s="101"/>
      <c r="B47033" s="90"/>
      <c r="C47033" s="90"/>
    </row>
    <row r="47034">
      <c r="A47034" s="101"/>
      <c r="B47034" s="90"/>
      <c r="C47034" s="90"/>
    </row>
    <row r="47035">
      <c r="A47035" s="101"/>
      <c r="B47035" s="90"/>
      <c r="C47035" s="90"/>
    </row>
    <row r="47036">
      <c r="A47036" s="101"/>
      <c r="B47036" s="90"/>
      <c r="C47036" s="90"/>
    </row>
    <row r="47037">
      <c r="A47037" s="101"/>
      <c r="B47037" s="90"/>
      <c r="C47037" s="90"/>
    </row>
    <row r="47038">
      <c r="A47038" s="101"/>
      <c r="B47038" s="90"/>
      <c r="C47038" s="90"/>
    </row>
    <row r="47039">
      <c r="A47039" s="101"/>
      <c r="B47039" s="90"/>
      <c r="C47039" s="90"/>
    </row>
    <row r="47040">
      <c r="A47040" s="101"/>
      <c r="B47040" s="90"/>
      <c r="C47040" s="90"/>
    </row>
    <row r="47041">
      <c r="A47041" s="101"/>
      <c r="B47041" s="90"/>
      <c r="C47041" s="90"/>
    </row>
    <row r="47042">
      <c r="A47042" s="101"/>
      <c r="B47042" s="90"/>
      <c r="C47042" s="90"/>
    </row>
    <row r="47043">
      <c r="A47043" s="101"/>
      <c r="B47043" s="90"/>
      <c r="C47043" s="90"/>
    </row>
    <row r="47044">
      <c r="A47044" s="101"/>
      <c r="B47044" s="90"/>
      <c r="C47044" s="90"/>
    </row>
    <row r="47045">
      <c r="A47045" s="101"/>
      <c r="B47045" s="90"/>
      <c r="C47045" s="90"/>
    </row>
    <row r="47046">
      <c r="A47046" s="101"/>
      <c r="B47046" s="90"/>
      <c r="C47046" s="90"/>
    </row>
    <row r="47047">
      <c r="A47047" s="101"/>
      <c r="B47047" s="90"/>
      <c r="C47047" s="90"/>
    </row>
    <row r="47048">
      <c r="A47048" s="101"/>
      <c r="B47048" s="90"/>
      <c r="C47048" s="90"/>
    </row>
    <row r="47049">
      <c r="A47049" s="101"/>
      <c r="B47049" s="90"/>
      <c r="C47049" s="90"/>
    </row>
    <row r="47050">
      <c r="A47050" s="101"/>
      <c r="B47050" s="90"/>
      <c r="C47050" s="90"/>
    </row>
    <row r="47051">
      <c r="A47051" s="101"/>
      <c r="B47051" s="90"/>
      <c r="C47051" s="90"/>
    </row>
    <row r="47052">
      <c r="A47052" s="101"/>
      <c r="B47052" s="90"/>
      <c r="C47052" s="90"/>
    </row>
    <row r="47053">
      <c r="A47053" s="101"/>
      <c r="B47053" s="90"/>
      <c r="C47053" s="90"/>
    </row>
    <row r="47054">
      <c r="A47054" s="101"/>
      <c r="B47054" s="90"/>
      <c r="C47054" s="90"/>
    </row>
    <row r="47055">
      <c r="A47055" s="101"/>
      <c r="B47055" s="90"/>
      <c r="C47055" s="90"/>
    </row>
    <row r="47056">
      <c r="A47056" s="101"/>
      <c r="B47056" s="90"/>
      <c r="C47056" s="90"/>
    </row>
    <row r="47057">
      <c r="A47057" s="101"/>
      <c r="B47057" s="90"/>
      <c r="C47057" s="90"/>
    </row>
    <row r="47058">
      <c r="A47058" s="101"/>
      <c r="B47058" s="90"/>
      <c r="C47058" s="90"/>
    </row>
    <row r="47059">
      <c r="A47059" s="101"/>
      <c r="B47059" s="90"/>
      <c r="C47059" s="90"/>
    </row>
    <row r="47060">
      <c r="A47060" s="101"/>
      <c r="B47060" s="90"/>
      <c r="C47060" s="90"/>
    </row>
    <row r="47061">
      <c r="A47061" s="101"/>
      <c r="B47061" s="90"/>
      <c r="C47061" s="90"/>
    </row>
    <row r="47062">
      <c r="A47062" s="101"/>
      <c r="B47062" s="90"/>
      <c r="C47062" s="90"/>
    </row>
    <row r="47063">
      <c r="A47063" s="101"/>
      <c r="B47063" s="90"/>
      <c r="C47063" s="90"/>
    </row>
    <row r="47064">
      <c r="A47064" s="101"/>
      <c r="B47064" s="90"/>
      <c r="C47064" s="90"/>
    </row>
    <row r="47065">
      <c r="A47065" s="101"/>
      <c r="B47065" s="90"/>
      <c r="C47065" s="90"/>
    </row>
    <row r="47066">
      <c r="A47066" s="101"/>
      <c r="B47066" s="90"/>
      <c r="C47066" s="90"/>
    </row>
    <row r="47067">
      <c r="A47067" s="101"/>
      <c r="B47067" s="90"/>
      <c r="C47067" s="90"/>
    </row>
    <row r="47068">
      <c r="A47068" s="101"/>
      <c r="B47068" s="90"/>
      <c r="C47068" s="90"/>
    </row>
    <row r="47069">
      <c r="A47069" s="101"/>
      <c r="B47069" s="90"/>
      <c r="C47069" s="90"/>
    </row>
    <row r="47070">
      <c r="A47070" s="101"/>
      <c r="B47070" s="90"/>
      <c r="C47070" s="90"/>
    </row>
    <row r="47071">
      <c r="A47071" s="101"/>
      <c r="B47071" s="90"/>
      <c r="C47071" s="90"/>
    </row>
    <row r="47072">
      <c r="A47072" s="101"/>
      <c r="B47072" s="90"/>
      <c r="C47072" s="90"/>
    </row>
    <row r="47073">
      <c r="A47073" s="101"/>
      <c r="B47073" s="90"/>
      <c r="C47073" s="90"/>
    </row>
    <row r="47074">
      <c r="A47074" s="101"/>
      <c r="B47074" s="90"/>
      <c r="C47074" s="90"/>
    </row>
    <row r="47075">
      <c r="A47075" s="101"/>
      <c r="B47075" s="90"/>
      <c r="C47075" s="90"/>
    </row>
    <row r="47076">
      <c r="A47076" s="101"/>
      <c r="B47076" s="90"/>
      <c r="C47076" s="90"/>
    </row>
    <row r="47077">
      <c r="A47077" s="101"/>
      <c r="B47077" s="90"/>
      <c r="C47077" s="90"/>
    </row>
    <row r="47078">
      <c r="A47078" s="101"/>
      <c r="B47078" s="90"/>
      <c r="C47078" s="90"/>
    </row>
    <row r="47079">
      <c r="A47079" s="101"/>
      <c r="B47079" s="90"/>
      <c r="C47079" s="90"/>
    </row>
    <row r="47080">
      <c r="A47080" s="101"/>
      <c r="B47080" s="90"/>
      <c r="C47080" s="90"/>
    </row>
    <row r="47081">
      <c r="A47081" s="101"/>
      <c r="B47081" s="90"/>
      <c r="C47081" s="90"/>
    </row>
    <row r="47082">
      <c r="A47082" s="101"/>
      <c r="B47082" s="90"/>
      <c r="C47082" s="90"/>
    </row>
    <row r="47083">
      <c r="A47083" s="101"/>
      <c r="B47083" s="90"/>
      <c r="C47083" s="90"/>
    </row>
    <row r="47084">
      <c r="A47084" s="101"/>
      <c r="B47084" s="90"/>
      <c r="C47084" s="90"/>
    </row>
    <row r="47085">
      <c r="A47085" s="101"/>
      <c r="B47085" s="90"/>
      <c r="C47085" s="90"/>
    </row>
    <row r="47086">
      <c r="A47086" s="101"/>
      <c r="B47086" s="90"/>
      <c r="C47086" s="90"/>
    </row>
    <row r="47087">
      <c r="A47087" s="101"/>
      <c r="B47087" s="90"/>
      <c r="C47087" s="90"/>
    </row>
    <row r="47088">
      <c r="A47088" s="101"/>
      <c r="B47088" s="90"/>
      <c r="C47088" s="90"/>
    </row>
    <row r="47089">
      <c r="A47089" s="101"/>
      <c r="B47089" s="90"/>
      <c r="C47089" s="90"/>
    </row>
    <row r="47090">
      <c r="A47090" s="101"/>
      <c r="B47090" s="90"/>
      <c r="C47090" s="90"/>
    </row>
    <row r="47091">
      <c r="A47091" s="101"/>
      <c r="B47091" s="90"/>
      <c r="C47091" s="90"/>
    </row>
    <row r="47092">
      <c r="A47092" s="101"/>
      <c r="B47092" s="90"/>
      <c r="C47092" s="90"/>
    </row>
    <row r="47093">
      <c r="A47093" s="101"/>
      <c r="B47093" s="90"/>
      <c r="C47093" s="90"/>
    </row>
    <row r="47094">
      <c r="A47094" s="101"/>
      <c r="B47094" s="90"/>
      <c r="C47094" s="90"/>
    </row>
    <row r="47095">
      <c r="A47095" s="101"/>
      <c r="B47095" s="90"/>
      <c r="C47095" s="90"/>
    </row>
    <row r="47096">
      <c r="A47096" s="101"/>
      <c r="B47096" s="90"/>
      <c r="C47096" s="90"/>
    </row>
    <row r="47097">
      <c r="A47097" s="101"/>
      <c r="B47097" s="90"/>
      <c r="C47097" s="90"/>
    </row>
    <row r="47098">
      <c r="A47098" s="101"/>
      <c r="B47098" s="90"/>
      <c r="C47098" s="90"/>
    </row>
    <row r="47099">
      <c r="A47099" s="101"/>
      <c r="B47099" s="90"/>
      <c r="C47099" s="90"/>
    </row>
    <row r="47100">
      <c r="A47100" s="101"/>
      <c r="B47100" s="90"/>
      <c r="C47100" s="90"/>
    </row>
    <row r="47101">
      <c r="A47101" s="101"/>
      <c r="B47101" s="90"/>
      <c r="C47101" s="90"/>
    </row>
    <row r="47102">
      <c r="A47102" s="101"/>
      <c r="B47102" s="90"/>
      <c r="C47102" s="90"/>
    </row>
    <row r="47103">
      <c r="A47103" s="101"/>
      <c r="B47103" s="90"/>
      <c r="C47103" s="90"/>
    </row>
    <row r="47104">
      <c r="A47104" s="101"/>
      <c r="B47104" s="90"/>
      <c r="C47104" s="90"/>
    </row>
    <row r="47105">
      <c r="A47105" s="101"/>
      <c r="B47105" s="90"/>
      <c r="C47105" s="90"/>
    </row>
    <row r="47106">
      <c r="A47106" s="101"/>
      <c r="B47106" s="90"/>
      <c r="C47106" s="90"/>
    </row>
    <row r="47107">
      <c r="A47107" s="101"/>
      <c r="B47107" s="90"/>
      <c r="C47107" s="90"/>
    </row>
    <row r="47108">
      <c r="A47108" s="101"/>
      <c r="B47108" s="90"/>
      <c r="C47108" s="90"/>
    </row>
    <row r="47109">
      <c r="A47109" s="101"/>
      <c r="B47109" s="90"/>
      <c r="C47109" s="90"/>
    </row>
    <row r="47110">
      <c r="A47110" s="101"/>
      <c r="B47110" s="90"/>
      <c r="C47110" s="90"/>
    </row>
    <row r="47111">
      <c r="A47111" s="101"/>
      <c r="B47111" s="90"/>
      <c r="C47111" s="90"/>
    </row>
    <row r="47112">
      <c r="A47112" s="101"/>
      <c r="B47112" s="90"/>
      <c r="C47112" s="90"/>
    </row>
    <row r="47113">
      <c r="A47113" s="101"/>
      <c r="B47113" s="90"/>
      <c r="C47113" s="90"/>
    </row>
    <row r="47114">
      <c r="A47114" s="101"/>
      <c r="B47114" s="90"/>
      <c r="C47114" s="90"/>
    </row>
    <row r="47115">
      <c r="A47115" s="101"/>
      <c r="B47115" s="90"/>
      <c r="C47115" s="90"/>
    </row>
    <row r="47116">
      <c r="A47116" s="101"/>
      <c r="B47116" s="90"/>
      <c r="C47116" s="90"/>
    </row>
    <row r="47117">
      <c r="A47117" s="101"/>
      <c r="B47117" s="90"/>
      <c r="C47117" s="90"/>
    </row>
    <row r="47118">
      <c r="A47118" s="101"/>
      <c r="B47118" s="90"/>
      <c r="C47118" s="90"/>
    </row>
    <row r="47119">
      <c r="A47119" s="101"/>
      <c r="B47119" s="90"/>
      <c r="C47119" s="90"/>
    </row>
    <row r="47120">
      <c r="A47120" s="101"/>
      <c r="B47120" s="90"/>
      <c r="C47120" s="90"/>
    </row>
    <row r="47121">
      <c r="A47121" s="101"/>
      <c r="B47121" s="90"/>
      <c r="C47121" s="90"/>
    </row>
    <row r="47122">
      <c r="A47122" s="101"/>
      <c r="B47122" s="90"/>
      <c r="C47122" s="90"/>
    </row>
    <row r="47123">
      <c r="A47123" s="101"/>
      <c r="B47123" s="90"/>
      <c r="C47123" s="90"/>
    </row>
    <row r="47124">
      <c r="A47124" s="101"/>
      <c r="B47124" s="90"/>
      <c r="C47124" s="90"/>
    </row>
    <row r="47125">
      <c r="A47125" s="101"/>
      <c r="B47125" s="90"/>
      <c r="C47125" s="90"/>
    </row>
    <row r="47126">
      <c r="A47126" s="101"/>
      <c r="B47126" s="90"/>
      <c r="C47126" s="90"/>
    </row>
    <row r="47127">
      <c r="A47127" s="101"/>
      <c r="B47127" s="90"/>
      <c r="C47127" s="90"/>
    </row>
    <row r="47128">
      <c r="A47128" s="101"/>
      <c r="B47128" s="90"/>
      <c r="C47128" s="90"/>
    </row>
    <row r="47129">
      <c r="A47129" s="101"/>
      <c r="B47129" s="90"/>
      <c r="C47129" s="90"/>
    </row>
    <row r="47130">
      <c r="A47130" s="101"/>
      <c r="B47130" s="90"/>
      <c r="C47130" s="90"/>
    </row>
    <row r="47131">
      <c r="A47131" s="101"/>
      <c r="B47131" s="90"/>
      <c r="C47131" s="90"/>
    </row>
    <row r="47132">
      <c r="A47132" s="101"/>
      <c r="B47132" s="90"/>
      <c r="C47132" s="90"/>
    </row>
    <row r="47133">
      <c r="A47133" s="101"/>
      <c r="B47133" s="90"/>
      <c r="C47133" s="90"/>
    </row>
    <row r="47134">
      <c r="A47134" s="101"/>
      <c r="B47134" s="90"/>
      <c r="C47134" s="90"/>
    </row>
    <row r="47135">
      <c r="A47135" s="101"/>
      <c r="B47135" s="90"/>
      <c r="C47135" s="90"/>
    </row>
    <row r="47136">
      <c r="A47136" s="101"/>
      <c r="B47136" s="90"/>
      <c r="C47136" s="90"/>
    </row>
    <row r="47137">
      <c r="A47137" s="101"/>
      <c r="B47137" s="90"/>
      <c r="C47137" s="90"/>
    </row>
    <row r="47138">
      <c r="A47138" s="101"/>
      <c r="B47138" s="90"/>
      <c r="C47138" s="90"/>
    </row>
    <row r="47139">
      <c r="A47139" s="101"/>
      <c r="B47139" s="90"/>
      <c r="C47139" s="90"/>
    </row>
    <row r="47140">
      <c r="A47140" s="101"/>
      <c r="B47140" s="90"/>
      <c r="C47140" s="90"/>
    </row>
    <row r="47141">
      <c r="A47141" s="101"/>
      <c r="B47141" s="90"/>
      <c r="C47141" s="90"/>
    </row>
    <row r="47142">
      <c r="A47142" s="101"/>
      <c r="B47142" s="90"/>
      <c r="C47142" s="90"/>
    </row>
    <row r="47143">
      <c r="A47143" s="101"/>
      <c r="B47143" s="90"/>
      <c r="C47143" s="90"/>
    </row>
    <row r="47144">
      <c r="A47144" s="101"/>
      <c r="B47144" s="90"/>
      <c r="C47144" s="90"/>
    </row>
    <row r="47145">
      <c r="A47145" s="101"/>
      <c r="B47145" s="90"/>
      <c r="C47145" s="90"/>
    </row>
    <row r="47146">
      <c r="A47146" s="101"/>
      <c r="B47146" s="90"/>
      <c r="C47146" s="90"/>
    </row>
    <row r="47147">
      <c r="A47147" s="101"/>
      <c r="B47147" s="90"/>
      <c r="C47147" s="90"/>
    </row>
    <row r="47148">
      <c r="A47148" s="101"/>
      <c r="B47148" s="90"/>
      <c r="C47148" s="90"/>
    </row>
    <row r="47149">
      <c r="A47149" s="101"/>
      <c r="B47149" s="90"/>
      <c r="C47149" s="90"/>
    </row>
    <row r="47150">
      <c r="A47150" s="101"/>
      <c r="B47150" s="90"/>
      <c r="C47150" s="90"/>
    </row>
    <row r="47151">
      <c r="A47151" s="101"/>
      <c r="B47151" s="90"/>
      <c r="C47151" s="90"/>
    </row>
    <row r="47152">
      <c r="A47152" s="101"/>
      <c r="B47152" s="90"/>
      <c r="C47152" s="90"/>
    </row>
    <row r="47153">
      <c r="A47153" s="101"/>
      <c r="B47153" s="90"/>
      <c r="C47153" s="90"/>
    </row>
    <row r="47154">
      <c r="A47154" s="101"/>
      <c r="B47154" s="90"/>
      <c r="C47154" s="90"/>
    </row>
    <row r="47155">
      <c r="A47155" s="101"/>
      <c r="B47155" s="90"/>
      <c r="C47155" s="90"/>
    </row>
    <row r="47156">
      <c r="A47156" s="101"/>
      <c r="B47156" s="90"/>
      <c r="C47156" s="90"/>
    </row>
    <row r="47157">
      <c r="A47157" s="101"/>
      <c r="B47157" s="90"/>
      <c r="C47157" s="90"/>
    </row>
    <row r="47158">
      <c r="A47158" s="101"/>
      <c r="B47158" s="90"/>
      <c r="C47158" s="90"/>
    </row>
    <row r="47159">
      <c r="A47159" s="101"/>
      <c r="B47159" s="90"/>
      <c r="C47159" s="90"/>
    </row>
    <row r="47160">
      <c r="A47160" s="101"/>
      <c r="B47160" s="90"/>
      <c r="C47160" s="90"/>
    </row>
    <row r="47161">
      <c r="A47161" s="101"/>
      <c r="B47161" s="90"/>
      <c r="C47161" s="90"/>
    </row>
    <row r="47162">
      <c r="A47162" s="101"/>
      <c r="B47162" s="90"/>
      <c r="C47162" s="90"/>
    </row>
    <row r="47163">
      <c r="A47163" s="101"/>
      <c r="B47163" s="90"/>
      <c r="C47163" s="90"/>
    </row>
    <row r="47164">
      <c r="A47164" s="101"/>
      <c r="B47164" s="90"/>
      <c r="C47164" s="90"/>
    </row>
    <row r="47165">
      <c r="A47165" s="101"/>
      <c r="B47165" s="90"/>
      <c r="C47165" s="90"/>
    </row>
    <row r="47166">
      <c r="A47166" s="101"/>
      <c r="B47166" s="90"/>
      <c r="C47166" s="90"/>
    </row>
    <row r="47167">
      <c r="A47167" s="101"/>
      <c r="B47167" s="90"/>
      <c r="C47167" s="90"/>
    </row>
    <row r="47168">
      <c r="A47168" s="101"/>
      <c r="B47168" s="90"/>
      <c r="C47168" s="90"/>
    </row>
    <row r="47169">
      <c r="A47169" s="101"/>
      <c r="B47169" s="90"/>
      <c r="C47169" s="90"/>
    </row>
    <row r="47170">
      <c r="A47170" s="101"/>
      <c r="B47170" s="90"/>
      <c r="C47170" s="90"/>
    </row>
    <row r="47171">
      <c r="A47171" s="101"/>
      <c r="B47171" s="90"/>
      <c r="C47171" s="90"/>
    </row>
    <row r="47172">
      <c r="A47172" s="101"/>
      <c r="B47172" s="90"/>
      <c r="C47172" s="90"/>
    </row>
    <row r="47173">
      <c r="A47173" s="101"/>
      <c r="B47173" s="90"/>
      <c r="C47173" s="90"/>
    </row>
    <row r="47174">
      <c r="A47174" s="101"/>
      <c r="B47174" s="90"/>
      <c r="C47174" s="90"/>
    </row>
    <row r="47175">
      <c r="A47175" s="101"/>
      <c r="B47175" s="90"/>
      <c r="C47175" s="90"/>
    </row>
    <row r="47176">
      <c r="A47176" s="101"/>
      <c r="B47176" s="90"/>
      <c r="C47176" s="90"/>
    </row>
    <row r="47177">
      <c r="A47177" s="101"/>
      <c r="B47177" s="90"/>
      <c r="C47177" s="90"/>
    </row>
    <row r="47178">
      <c r="A47178" s="101"/>
      <c r="B47178" s="90"/>
      <c r="C47178" s="90"/>
    </row>
    <row r="47179">
      <c r="A47179" s="101"/>
      <c r="B47179" s="90"/>
      <c r="C47179" s="90"/>
    </row>
    <row r="47180">
      <c r="A47180" s="101"/>
      <c r="B47180" s="90"/>
      <c r="C47180" s="90"/>
    </row>
    <row r="47181">
      <c r="A47181" s="101"/>
      <c r="B47181" s="90"/>
      <c r="C47181" s="90"/>
    </row>
    <row r="47182">
      <c r="A47182" s="101"/>
      <c r="B47182" s="90"/>
      <c r="C47182" s="90"/>
    </row>
    <row r="47183">
      <c r="A47183" s="101"/>
      <c r="B47183" s="90"/>
      <c r="C47183" s="90"/>
    </row>
    <row r="47184">
      <c r="A47184" s="101"/>
      <c r="B47184" s="90"/>
      <c r="C47184" s="90"/>
    </row>
    <row r="47185">
      <c r="A47185" s="101"/>
      <c r="B47185" s="90"/>
      <c r="C47185" s="90"/>
    </row>
    <row r="47186">
      <c r="A47186" s="101"/>
      <c r="B47186" s="90"/>
      <c r="C47186" s="90"/>
    </row>
    <row r="47187">
      <c r="A47187" s="101"/>
      <c r="B47187" s="90"/>
      <c r="C47187" s="90"/>
    </row>
    <row r="47188">
      <c r="A47188" s="101"/>
      <c r="B47188" s="90"/>
      <c r="C47188" s="90"/>
    </row>
    <row r="47189">
      <c r="A47189" s="101"/>
      <c r="B47189" s="90"/>
      <c r="C47189" s="90"/>
    </row>
    <row r="47190">
      <c r="A47190" s="101"/>
      <c r="B47190" s="90"/>
      <c r="C47190" s="90"/>
    </row>
    <row r="47191">
      <c r="A47191" s="101"/>
      <c r="B47191" s="90"/>
      <c r="C47191" s="90"/>
    </row>
    <row r="47192">
      <c r="A47192" s="101"/>
      <c r="B47192" s="90"/>
      <c r="C47192" s="90"/>
    </row>
    <row r="47193">
      <c r="A47193" s="101"/>
      <c r="B47193" s="90"/>
      <c r="C47193" s="90"/>
    </row>
    <row r="47194">
      <c r="A47194" s="101"/>
      <c r="B47194" s="90"/>
      <c r="C47194" s="90"/>
    </row>
    <row r="47195">
      <c r="A47195" s="101"/>
      <c r="B47195" s="90"/>
      <c r="C47195" s="90"/>
    </row>
    <row r="47196">
      <c r="A47196" s="101"/>
      <c r="B47196" s="90"/>
      <c r="C47196" s="90"/>
    </row>
    <row r="47197">
      <c r="A47197" s="101"/>
      <c r="B47197" s="90"/>
      <c r="C47197" s="90"/>
    </row>
    <row r="47198">
      <c r="A47198" s="101"/>
      <c r="B47198" s="90"/>
      <c r="C47198" s="90"/>
    </row>
    <row r="47199">
      <c r="A47199" s="101"/>
      <c r="B47199" s="90"/>
      <c r="C47199" s="90"/>
    </row>
    <row r="47200">
      <c r="A47200" s="101"/>
      <c r="B47200" s="90"/>
      <c r="C47200" s="90"/>
    </row>
    <row r="47201">
      <c r="A47201" s="101"/>
      <c r="B47201" s="90"/>
      <c r="C47201" s="90"/>
    </row>
    <row r="47202">
      <c r="A47202" s="101"/>
      <c r="B47202" s="90"/>
      <c r="C47202" s="90"/>
    </row>
    <row r="47203">
      <c r="A47203" s="101"/>
      <c r="B47203" s="90"/>
      <c r="C47203" s="90"/>
    </row>
    <row r="47204">
      <c r="A47204" s="101"/>
      <c r="B47204" s="90"/>
      <c r="C47204" s="90"/>
    </row>
    <row r="47205">
      <c r="A47205" s="101"/>
      <c r="B47205" s="90"/>
      <c r="C47205" s="90"/>
    </row>
    <row r="47206">
      <c r="A47206" s="101"/>
      <c r="B47206" s="90"/>
      <c r="C47206" s="90"/>
    </row>
    <row r="47207">
      <c r="A47207" s="101"/>
      <c r="B47207" s="90"/>
      <c r="C47207" s="90"/>
    </row>
    <row r="47208">
      <c r="A47208" s="101"/>
      <c r="B47208" s="90"/>
      <c r="C47208" s="90"/>
    </row>
    <row r="47209">
      <c r="A47209" s="101"/>
      <c r="B47209" s="90"/>
      <c r="C47209" s="90"/>
    </row>
    <row r="47210">
      <c r="A47210" s="101"/>
      <c r="B47210" s="90"/>
      <c r="C47210" s="90"/>
    </row>
    <row r="47211">
      <c r="A47211" s="101"/>
      <c r="B47211" s="90"/>
      <c r="C47211" s="90"/>
    </row>
    <row r="47212">
      <c r="A47212" s="101"/>
      <c r="B47212" s="90"/>
      <c r="C47212" s="90"/>
    </row>
    <row r="47213">
      <c r="A47213" s="101"/>
      <c r="B47213" s="90"/>
      <c r="C47213" s="90"/>
    </row>
    <row r="47214">
      <c r="A47214" s="101"/>
      <c r="B47214" s="90"/>
      <c r="C47214" s="90"/>
    </row>
    <row r="47215">
      <c r="A47215" s="101"/>
      <c r="B47215" s="90"/>
      <c r="C47215" s="90"/>
    </row>
    <row r="47216">
      <c r="A47216" s="101"/>
      <c r="B47216" s="90"/>
      <c r="C47216" s="90"/>
    </row>
    <row r="47217">
      <c r="A47217" s="101"/>
      <c r="B47217" s="90"/>
      <c r="C47217" s="90"/>
    </row>
    <row r="47218">
      <c r="A47218" s="101"/>
      <c r="B47218" s="90"/>
      <c r="C47218" s="90"/>
    </row>
    <row r="47219">
      <c r="A47219" s="101"/>
      <c r="B47219" s="90"/>
      <c r="C47219" s="90"/>
    </row>
    <row r="47220">
      <c r="A47220" s="101"/>
      <c r="B47220" s="90"/>
      <c r="C47220" s="90"/>
    </row>
    <row r="47221">
      <c r="A47221" s="101"/>
      <c r="B47221" s="90"/>
      <c r="C47221" s="90"/>
    </row>
    <row r="47222">
      <c r="A47222" s="101"/>
      <c r="B47222" s="90"/>
      <c r="C47222" s="90"/>
    </row>
    <row r="47223">
      <c r="A47223" s="101"/>
      <c r="B47223" s="90"/>
      <c r="C47223" s="90"/>
    </row>
    <row r="47224">
      <c r="A47224" s="101"/>
      <c r="B47224" s="90"/>
      <c r="C47224" s="90"/>
    </row>
    <row r="47225">
      <c r="A47225" s="101"/>
      <c r="B47225" s="90"/>
      <c r="C47225" s="90"/>
    </row>
    <row r="47226">
      <c r="A47226" s="101"/>
      <c r="B47226" s="90"/>
      <c r="C47226" s="90"/>
    </row>
    <row r="47227">
      <c r="A47227" s="101"/>
      <c r="B47227" s="90"/>
      <c r="C47227" s="90"/>
    </row>
    <row r="47228">
      <c r="A47228" s="101"/>
      <c r="B47228" s="90"/>
      <c r="C47228" s="90"/>
    </row>
    <row r="47229">
      <c r="A47229" s="101"/>
      <c r="B47229" s="90"/>
      <c r="C47229" s="90"/>
    </row>
    <row r="47230">
      <c r="A47230" s="101"/>
      <c r="B47230" s="90"/>
      <c r="C47230" s="90"/>
    </row>
    <row r="47231">
      <c r="A47231" s="101"/>
      <c r="B47231" s="90"/>
      <c r="C47231" s="90"/>
    </row>
    <row r="47232">
      <c r="A47232" s="101"/>
      <c r="B47232" s="90"/>
      <c r="C47232" s="90"/>
    </row>
    <row r="47233">
      <c r="A47233" s="101"/>
      <c r="B47233" s="90"/>
      <c r="C47233" s="90"/>
    </row>
    <row r="47234">
      <c r="A47234" s="101"/>
      <c r="B47234" s="90"/>
      <c r="C47234" s="90"/>
    </row>
    <row r="47235">
      <c r="A47235" s="101"/>
      <c r="B47235" s="90"/>
      <c r="C47235" s="90"/>
    </row>
    <row r="47236">
      <c r="A47236" s="101"/>
      <c r="B47236" s="90"/>
      <c r="C47236" s="90"/>
    </row>
    <row r="47237">
      <c r="A47237" s="101"/>
      <c r="B47237" s="90"/>
      <c r="C47237" s="90"/>
    </row>
    <row r="47238">
      <c r="A47238" s="101"/>
      <c r="B47238" s="90"/>
      <c r="C47238" s="90"/>
    </row>
    <row r="47239">
      <c r="A47239" s="101"/>
      <c r="B47239" s="90"/>
      <c r="C47239" s="90"/>
    </row>
    <row r="47240">
      <c r="A47240" s="101"/>
      <c r="B47240" s="90"/>
      <c r="C47240" s="90"/>
    </row>
    <row r="47241">
      <c r="A47241" s="101"/>
      <c r="B47241" s="90"/>
      <c r="C47241" s="90"/>
    </row>
    <row r="47242">
      <c r="A47242" s="101"/>
      <c r="B47242" s="90"/>
      <c r="C47242" s="90"/>
    </row>
    <row r="47243">
      <c r="A47243" s="101"/>
      <c r="B47243" s="90"/>
      <c r="C47243" s="90"/>
    </row>
    <row r="47244">
      <c r="A47244" s="101"/>
      <c r="B47244" s="90"/>
      <c r="C47244" s="90"/>
    </row>
    <row r="47245">
      <c r="A47245" s="101"/>
      <c r="B47245" s="90"/>
      <c r="C47245" s="90"/>
    </row>
    <row r="47246">
      <c r="A47246" s="101"/>
      <c r="B47246" s="90"/>
      <c r="C47246" s="90"/>
    </row>
    <row r="47247">
      <c r="A47247" s="101"/>
      <c r="B47247" s="90"/>
      <c r="C47247" s="90"/>
    </row>
    <row r="47248">
      <c r="A47248" s="101"/>
      <c r="B47248" s="90"/>
      <c r="C47248" s="90"/>
    </row>
    <row r="47249">
      <c r="A47249" s="101"/>
      <c r="B47249" s="90"/>
      <c r="C47249" s="90"/>
    </row>
    <row r="47250">
      <c r="A47250" s="101"/>
      <c r="B47250" s="90"/>
      <c r="C47250" s="90"/>
    </row>
    <row r="47251">
      <c r="A47251" s="101"/>
      <c r="B47251" s="90"/>
      <c r="C47251" s="90"/>
    </row>
    <row r="47252">
      <c r="A47252" s="101"/>
      <c r="B47252" s="90"/>
      <c r="C47252" s="90"/>
    </row>
    <row r="47253">
      <c r="A47253" s="101"/>
      <c r="B47253" s="90"/>
      <c r="C47253" s="90"/>
    </row>
    <row r="47254">
      <c r="A47254" s="101"/>
      <c r="B47254" s="90"/>
      <c r="C47254" s="90"/>
    </row>
    <row r="47255">
      <c r="A47255" s="101"/>
      <c r="B47255" s="90"/>
      <c r="C47255" s="90"/>
    </row>
    <row r="47256">
      <c r="A47256" s="101"/>
      <c r="B47256" s="90"/>
      <c r="C47256" s="90"/>
    </row>
    <row r="47257">
      <c r="A47257" s="101"/>
      <c r="B47257" s="90"/>
      <c r="C47257" s="90"/>
    </row>
    <row r="47258">
      <c r="A47258" s="101"/>
      <c r="B47258" s="90"/>
      <c r="C47258" s="90"/>
    </row>
    <row r="47259">
      <c r="A47259" s="101"/>
      <c r="B47259" s="90"/>
      <c r="C47259" s="90"/>
    </row>
    <row r="47260">
      <c r="A47260" s="101"/>
      <c r="B47260" s="90"/>
      <c r="C47260" s="90"/>
    </row>
    <row r="47261">
      <c r="A47261" s="101"/>
      <c r="B47261" s="90"/>
      <c r="C47261" s="90"/>
    </row>
    <row r="47262">
      <c r="A47262" s="101"/>
      <c r="B47262" s="90"/>
      <c r="C47262" s="90"/>
    </row>
    <row r="47263">
      <c r="A47263" s="101"/>
      <c r="B47263" s="90"/>
      <c r="C47263" s="90"/>
    </row>
    <row r="47264">
      <c r="A47264" s="101"/>
      <c r="B47264" s="90"/>
      <c r="C47264" s="90"/>
    </row>
    <row r="47265">
      <c r="A47265" s="101"/>
      <c r="B47265" s="90"/>
      <c r="C47265" s="90"/>
    </row>
    <row r="47266">
      <c r="A47266" s="101"/>
      <c r="B47266" s="90"/>
      <c r="C47266" s="90"/>
    </row>
    <row r="47267">
      <c r="A47267" s="101"/>
      <c r="B47267" s="90"/>
      <c r="C47267" s="90"/>
    </row>
    <row r="47268">
      <c r="A47268" s="101"/>
      <c r="B47268" s="90"/>
      <c r="C47268" s="90"/>
    </row>
    <row r="47269">
      <c r="A47269" s="101"/>
      <c r="B47269" s="90"/>
      <c r="C47269" s="90"/>
    </row>
    <row r="47270">
      <c r="A47270" s="101"/>
      <c r="B47270" s="90"/>
      <c r="C47270" s="90"/>
    </row>
    <row r="47271">
      <c r="A47271" s="101"/>
      <c r="B47271" s="90"/>
      <c r="C47271" s="90"/>
    </row>
    <row r="47272">
      <c r="A47272" s="101"/>
      <c r="B47272" s="90"/>
      <c r="C47272" s="90"/>
    </row>
    <row r="47273">
      <c r="A47273" s="101"/>
      <c r="B47273" s="90"/>
      <c r="C47273" s="90"/>
    </row>
    <row r="47274">
      <c r="A47274" s="101"/>
      <c r="B47274" s="90"/>
      <c r="C47274" s="90"/>
    </row>
    <row r="47275">
      <c r="A47275" s="101"/>
      <c r="B47275" s="90"/>
      <c r="C47275" s="90"/>
    </row>
    <row r="47276">
      <c r="A47276" s="101"/>
      <c r="B47276" s="90"/>
      <c r="C47276" s="90"/>
    </row>
    <row r="47277">
      <c r="A47277" s="101"/>
      <c r="B47277" s="90"/>
      <c r="C47277" s="90"/>
    </row>
    <row r="47278">
      <c r="A47278" s="101"/>
      <c r="B47278" s="90"/>
      <c r="C47278" s="90"/>
    </row>
    <row r="47279">
      <c r="A47279" s="101"/>
      <c r="B47279" s="90"/>
      <c r="C47279" s="90"/>
    </row>
    <row r="47280">
      <c r="A47280" s="101"/>
      <c r="B47280" s="90"/>
      <c r="C47280" s="90"/>
    </row>
    <row r="47281">
      <c r="A47281" s="101"/>
      <c r="B47281" s="90"/>
      <c r="C47281" s="90"/>
    </row>
    <row r="47282">
      <c r="A47282" s="101"/>
      <c r="B47282" s="90"/>
      <c r="C47282" s="90"/>
    </row>
    <row r="47283">
      <c r="A47283" s="101"/>
      <c r="B47283" s="90"/>
      <c r="C47283" s="90"/>
    </row>
    <row r="47284">
      <c r="A47284" s="101"/>
      <c r="B47284" s="90"/>
      <c r="C47284" s="90"/>
    </row>
    <row r="47285">
      <c r="A47285" s="101"/>
      <c r="B47285" s="90"/>
      <c r="C47285" s="90"/>
    </row>
    <row r="47286">
      <c r="A47286" s="101"/>
      <c r="B47286" s="90"/>
      <c r="C47286" s="90"/>
    </row>
    <row r="47287">
      <c r="A47287" s="101"/>
      <c r="B47287" s="90"/>
      <c r="C47287" s="90"/>
    </row>
    <row r="47288">
      <c r="A47288" s="101"/>
      <c r="B47288" s="90"/>
      <c r="C47288" s="90"/>
    </row>
    <row r="47289">
      <c r="A47289" s="101"/>
      <c r="B47289" s="90"/>
      <c r="C47289" s="90"/>
    </row>
    <row r="47290">
      <c r="A47290" s="101"/>
      <c r="B47290" s="90"/>
      <c r="C47290" s="90"/>
    </row>
    <row r="47291">
      <c r="A47291" s="101"/>
      <c r="B47291" s="90"/>
      <c r="C47291" s="90"/>
    </row>
    <row r="47292">
      <c r="A47292" s="101"/>
      <c r="B47292" s="90"/>
      <c r="C47292" s="90"/>
    </row>
    <row r="47293">
      <c r="A47293" s="101"/>
      <c r="B47293" s="90"/>
      <c r="C47293" s="90"/>
    </row>
    <row r="47294">
      <c r="A47294" s="101"/>
      <c r="B47294" s="90"/>
      <c r="C47294" s="90"/>
    </row>
    <row r="47295">
      <c r="A47295" s="101"/>
      <c r="B47295" s="90"/>
      <c r="C47295" s="90"/>
    </row>
    <row r="47296">
      <c r="A47296" s="101"/>
      <c r="B47296" s="90"/>
      <c r="C47296" s="90"/>
    </row>
    <row r="47297">
      <c r="A47297" s="101"/>
      <c r="B47297" s="90"/>
      <c r="C47297" s="90"/>
    </row>
    <row r="47298">
      <c r="A47298" s="101"/>
      <c r="B47298" s="90"/>
      <c r="C47298" s="90"/>
    </row>
    <row r="47299">
      <c r="A47299" s="101"/>
      <c r="B47299" s="90"/>
      <c r="C47299" s="90"/>
    </row>
    <row r="47300">
      <c r="A47300" s="101"/>
      <c r="B47300" s="90"/>
      <c r="C47300" s="90"/>
    </row>
    <row r="47301">
      <c r="A47301" s="101"/>
      <c r="B47301" s="90"/>
      <c r="C47301" s="90"/>
    </row>
    <row r="47302">
      <c r="A47302" s="101"/>
      <c r="B47302" s="90"/>
      <c r="C47302" s="90"/>
    </row>
    <row r="47303">
      <c r="A47303" s="101"/>
      <c r="B47303" s="90"/>
      <c r="C47303" s="90"/>
    </row>
    <row r="47304">
      <c r="A47304" s="101"/>
      <c r="B47304" s="90"/>
      <c r="C47304" s="90"/>
    </row>
    <row r="47305">
      <c r="A47305" s="101"/>
      <c r="B47305" s="90"/>
      <c r="C47305" s="90"/>
    </row>
    <row r="47306">
      <c r="A47306" s="101"/>
      <c r="B47306" s="90"/>
      <c r="C47306" s="90"/>
    </row>
    <row r="47307">
      <c r="A47307" s="101"/>
      <c r="B47307" s="90"/>
      <c r="C47307" s="90"/>
    </row>
    <row r="47308">
      <c r="A47308" s="101"/>
      <c r="B47308" s="90"/>
      <c r="C47308" s="90"/>
    </row>
    <row r="47309">
      <c r="A47309" s="101"/>
      <c r="B47309" s="90"/>
      <c r="C47309" s="90"/>
    </row>
    <row r="47310">
      <c r="A47310" s="101"/>
      <c r="B47310" s="90"/>
      <c r="C47310" s="90"/>
    </row>
    <row r="47311">
      <c r="A47311" s="101"/>
      <c r="B47311" s="90"/>
      <c r="C47311" s="90"/>
    </row>
    <row r="47312">
      <c r="A47312" s="101"/>
      <c r="B47312" s="90"/>
      <c r="C47312" s="90"/>
    </row>
    <row r="47313">
      <c r="A47313" s="101"/>
      <c r="B47313" s="90"/>
      <c r="C47313" s="90"/>
    </row>
    <row r="47314">
      <c r="A47314" s="101"/>
      <c r="B47314" s="90"/>
      <c r="C47314" s="90"/>
    </row>
    <row r="47315">
      <c r="A47315" s="101"/>
      <c r="B47315" s="90"/>
      <c r="C47315" s="90"/>
    </row>
    <row r="47316">
      <c r="A47316" s="101"/>
      <c r="B47316" s="90"/>
      <c r="C47316" s="90"/>
    </row>
    <row r="47317">
      <c r="A47317" s="101"/>
      <c r="B47317" s="90"/>
      <c r="C47317" s="90"/>
    </row>
    <row r="47318">
      <c r="A47318" s="101"/>
      <c r="B47318" s="90"/>
      <c r="C47318" s="90"/>
    </row>
    <row r="47319">
      <c r="A47319" s="101"/>
      <c r="B47319" s="90"/>
      <c r="C47319" s="90"/>
    </row>
    <row r="47320">
      <c r="A47320" s="101"/>
      <c r="B47320" s="90"/>
      <c r="C47320" s="90"/>
    </row>
    <row r="47321">
      <c r="A47321" s="101"/>
      <c r="B47321" s="90"/>
      <c r="C47321" s="90"/>
    </row>
    <row r="47322">
      <c r="A47322" s="101"/>
      <c r="B47322" s="90"/>
      <c r="C47322" s="90"/>
    </row>
    <row r="47323">
      <c r="A47323" s="101"/>
      <c r="B47323" s="90"/>
      <c r="C47323" s="90"/>
    </row>
    <row r="47324">
      <c r="A47324" s="101"/>
      <c r="B47324" s="90"/>
      <c r="C47324" s="90"/>
    </row>
    <row r="47325">
      <c r="A47325" s="101"/>
      <c r="B47325" s="90"/>
      <c r="C47325" s="90"/>
    </row>
    <row r="47326">
      <c r="A47326" s="101"/>
      <c r="B47326" s="90"/>
      <c r="C47326" s="90"/>
    </row>
    <row r="47327">
      <c r="A47327" s="101"/>
      <c r="B47327" s="90"/>
      <c r="C47327" s="90"/>
    </row>
    <row r="47328">
      <c r="A47328" s="101"/>
      <c r="B47328" s="90"/>
      <c r="C47328" s="90"/>
    </row>
    <row r="47329">
      <c r="A47329" s="101"/>
      <c r="B47329" s="90"/>
      <c r="C47329" s="90"/>
    </row>
    <row r="47330">
      <c r="A47330" s="101"/>
      <c r="B47330" s="90"/>
      <c r="C47330" s="90"/>
    </row>
    <row r="47331">
      <c r="A47331" s="101"/>
      <c r="B47331" s="90"/>
      <c r="C47331" s="90"/>
    </row>
    <row r="47332">
      <c r="A47332" s="101"/>
      <c r="B47332" s="90"/>
      <c r="C47332" s="90"/>
    </row>
    <row r="47333">
      <c r="A47333" s="101"/>
      <c r="B47333" s="90"/>
      <c r="C47333" s="90"/>
    </row>
    <row r="47334">
      <c r="A47334" s="101"/>
      <c r="B47334" s="90"/>
      <c r="C47334" s="90"/>
    </row>
    <row r="47335">
      <c r="A47335" s="101"/>
      <c r="B47335" s="90"/>
      <c r="C47335" s="90"/>
    </row>
    <row r="47336">
      <c r="A47336" s="101"/>
      <c r="B47336" s="90"/>
      <c r="C47336" s="90"/>
    </row>
    <row r="47337">
      <c r="A47337" s="101"/>
      <c r="B47337" s="90"/>
      <c r="C47337" s="90"/>
    </row>
    <row r="47338">
      <c r="A47338" s="101"/>
      <c r="B47338" s="90"/>
      <c r="C47338" s="90"/>
    </row>
    <row r="47339">
      <c r="A47339" s="101"/>
      <c r="B47339" s="90"/>
      <c r="C47339" s="90"/>
    </row>
    <row r="47340">
      <c r="A47340" s="101"/>
      <c r="B47340" s="90"/>
      <c r="C47340" s="90"/>
    </row>
    <row r="47341">
      <c r="A47341" s="101"/>
      <c r="B47341" s="90"/>
      <c r="C47341" s="90"/>
    </row>
    <row r="47342">
      <c r="A47342" s="101"/>
      <c r="B47342" s="90"/>
      <c r="C47342" s="90"/>
    </row>
    <row r="47343">
      <c r="A47343" s="101"/>
      <c r="B47343" s="90"/>
      <c r="C47343" s="90"/>
    </row>
    <row r="47344">
      <c r="A47344" s="101"/>
      <c r="B47344" s="90"/>
      <c r="C47344" s="90"/>
    </row>
    <row r="47345">
      <c r="A47345" s="101"/>
      <c r="B47345" s="90"/>
      <c r="C47345" s="90"/>
    </row>
    <row r="47346">
      <c r="A47346" s="101"/>
      <c r="B47346" s="90"/>
      <c r="C47346" s="90"/>
    </row>
    <row r="47347">
      <c r="A47347" s="101"/>
      <c r="B47347" s="90"/>
      <c r="C47347" s="90"/>
    </row>
    <row r="47348">
      <c r="A47348" s="101"/>
      <c r="B47348" s="90"/>
      <c r="C47348" s="90"/>
    </row>
    <row r="47349">
      <c r="A47349" s="101"/>
      <c r="B47349" s="90"/>
      <c r="C47349" s="90"/>
    </row>
    <row r="47350">
      <c r="A47350" s="101"/>
      <c r="B47350" s="90"/>
      <c r="C47350" s="90"/>
    </row>
    <row r="47351">
      <c r="A47351" s="101"/>
      <c r="B47351" s="90"/>
      <c r="C47351" s="90"/>
    </row>
    <row r="47352">
      <c r="A47352" s="101"/>
      <c r="B47352" s="90"/>
      <c r="C47352" s="90"/>
    </row>
    <row r="47353">
      <c r="A47353" s="101"/>
      <c r="B47353" s="90"/>
      <c r="C47353" s="90"/>
    </row>
    <row r="47354">
      <c r="A47354" s="101"/>
      <c r="B47354" s="90"/>
      <c r="C47354" s="90"/>
    </row>
    <row r="47355">
      <c r="A47355" s="101"/>
      <c r="B47355" s="90"/>
      <c r="C47355" s="90"/>
    </row>
    <row r="47356">
      <c r="A47356" s="101"/>
      <c r="B47356" s="90"/>
      <c r="C47356" s="90"/>
    </row>
    <row r="47357">
      <c r="A47357" s="101"/>
      <c r="B47357" s="90"/>
      <c r="C47357" s="90"/>
    </row>
    <row r="47358">
      <c r="A47358" s="101"/>
      <c r="B47358" s="90"/>
      <c r="C47358" s="90"/>
    </row>
    <row r="47359">
      <c r="A47359" s="101"/>
      <c r="B47359" s="90"/>
      <c r="C47359" s="90"/>
    </row>
    <row r="47360">
      <c r="A47360" s="101"/>
      <c r="B47360" s="90"/>
      <c r="C47360" s="90"/>
    </row>
    <row r="47361">
      <c r="A47361" s="101"/>
      <c r="B47361" s="90"/>
      <c r="C47361" s="90"/>
    </row>
    <row r="47362">
      <c r="A47362" s="101"/>
      <c r="B47362" s="90"/>
      <c r="C47362" s="90"/>
    </row>
    <row r="47363">
      <c r="A47363" s="101"/>
      <c r="B47363" s="90"/>
      <c r="C47363" s="90"/>
    </row>
    <row r="47364">
      <c r="A47364" s="101"/>
      <c r="B47364" s="90"/>
      <c r="C47364" s="90"/>
    </row>
    <row r="47365">
      <c r="A47365" s="101"/>
      <c r="B47365" s="90"/>
      <c r="C47365" s="90"/>
    </row>
    <row r="47366">
      <c r="A47366" s="101"/>
      <c r="B47366" s="90"/>
      <c r="C47366" s="90"/>
    </row>
    <row r="47367">
      <c r="A47367" s="101"/>
      <c r="B47367" s="90"/>
      <c r="C47367" s="90"/>
    </row>
    <row r="47368">
      <c r="A47368" s="101"/>
      <c r="B47368" s="90"/>
      <c r="C47368" s="90"/>
    </row>
    <row r="47369">
      <c r="A47369" s="101"/>
      <c r="B47369" s="90"/>
      <c r="C47369" s="90"/>
    </row>
    <row r="47370">
      <c r="A47370" s="101"/>
      <c r="B47370" s="90"/>
      <c r="C47370" s="90"/>
    </row>
    <row r="47371">
      <c r="A47371" s="101"/>
      <c r="B47371" s="90"/>
      <c r="C47371" s="90"/>
    </row>
    <row r="47372">
      <c r="A47372" s="101"/>
      <c r="B47372" s="90"/>
      <c r="C47372" s="90"/>
    </row>
    <row r="47373">
      <c r="A47373" s="101"/>
      <c r="B47373" s="90"/>
      <c r="C47373" s="90"/>
    </row>
    <row r="47374">
      <c r="A47374" s="101"/>
      <c r="B47374" s="90"/>
      <c r="C47374" s="90"/>
    </row>
    <row r="47375">
      <c r="A47375" s="101"/>
      <c r="B47375" s="90"/>
      <c r="C47375" s="90"/>
    </row>
    <row r="47376">
      <c r="A47376" s="101"/>
      <c r="B47376" s="90"/>
      <c r="C47376" s="90"/>
    </row>
    <row r="47377">
      <c r="A47377" s="101"/>
      <c r="B47377" s="90"/>
      <c r="C47377" s="90"/>
    </row>
    <row r="47378">
      <c r="A47378" s="101"/>
      <c r="B47378" s="90"/>
      <c r="C47378" s="90"/>
    </row>
    <row r="47379">
      <c r="A47379" s="101"/>
      <c r="B47379" s="90"/>
      <c r="C47379" s="90"/>
    </row>
    <row r="47380">
      <c r="A47380" s="101"/>
      <c r="B47380" s="90"/>
      <c r="C47380" s="90"/>
    </row>
    <row r="47381">
      <c r="A47381" s="101"/>
      <c r="B47381" s="90"/>
      <c r="C47381" s="90"/>
    </row>
    <row r="47382">
      <c r="A47382" s="101"/>
      <c r="B47382" s="90"/>
      <c r="C47382" s="90"/>
    </row>
    <row r="47383">
      <c r="A47383" s="101"/>
      <c r="B47383" s="90"/>
      <c r="C47383" s="90"/>
    </row>
    <row r="47384">
      <c r="A47384" s="101"/>
      <c r="B47384" s="90"/>
      <c r="C47384" s="90"/>
    </row>
    <row r="47385">
      <c r="A47385" s="101"/>
      <c r="B47385" s="90"/>
      <c r="C47385" s="90"/>
    </row>
    <row r="47386">
      <c r="A47386" s="101"/>
      <c r="B47386" s="90"/>
      <c r="C47386" s="90"/>
    </row>
    <row r="47387">
      <c r="A47387" s="101"/>
      <c r="B47387" s="90"/>
      <c r="C47387" s="90"/>
    </row>
    <row r="47388">
      <c r="A47388" s="101"/>
      <c r="B47388" s="90"/>
      <c r="C47388" s="90"/>
    </row>
    <row r="47389">
      <c r="A47389" s="101"/>
      <c r="B47389" s="90"/>
      <c r="C47389" s="90"/>
    </row>
    <row r="47390">
      <c r="A47390" s="101"/>
      <c r="B47390" s="90"/>
      <c r="C47390" s="90"/>
    </row>
    <row r="47391">
      <c r="A47391" s="101"/>
      <c r="B47391" s="90"/>
      <c r="C47391" s="90"/>
    </row>
    <row r="47392">
      <c r="A47392" s="101"/>
      <c r="B47392" s="90"/>
      <c r="C47392" s="90"/>
    </row>
    <row r="47393">
      <c r="A47393" s="101"/>
      <c r="B47393" s="90"/>
      <c r="C47393" s="90"/>
    </row>
    <row r="47394">
      <c r="A47394" s="101"/>
      <c r="B47394" s="90"/>
      <c r="C47394" s="90"/>
    </row>
    <row r="47395">
      <c r="A47395" s="101"/>
      <c r="B47395" s="90"/>
      <c r="C47395" s="90"/>
    </row>
    <row r="47396">
      <c r="A47396" s="101"/>
      <c r="B47396" s="90"/>
      <c r="C47396" s="90"/>
    </row>
    <row r="47397">
      <c r="A47397" s="101"/>
      <c r="B47397" s="90"/>
      <c r="C47397" s="90"/>
    </row>
    <row r="47398">
      <c r="A47398" s="101"/>
      <c r="B47398" s="90"/>
      <c r="C47398" s="90"/>
    </row>
    <row r="47399">
      <c r="A47399" s="101"/>
      <c r="B47399" s="90"/>
      <c r="C47399" s="90"/>
    </row>
    <row r="47400">
      <c r="A47400" s="101"/>
      <c r="B47400" s="90"/>
      <c r="C47400" s="90"/>
    </row>
    <row r="47401">
      <c r="A47401" s="101"/>
      <c r="B47401" s="90"/>
      <c r="C47401" s="90"/>
    </row>
    <row r="47402">
      <c r="A47402" s="101"/>
      <c r="B47402" s="90"/>
      <c r="C47402" s="90"/>
    </row>
    <row r="47403">
      <c r="A47403" s="101"/>
      <c r="B47403" s="90"/>
      <c r="C47403" s="90"/>
    </row>
    <row r="47404">
      <c r="A47404" s="101"/>
      <c r="B47404" s="90"/>
      <c r="C47404" s="90"/>
    </row>
    <row r="47405">
      <c r="A47405" s="101"/>
      <c r="B47405" s="90"/>
      <c r="C47405" s="90"/>
    </row>
    <row r="47406">
      <c r="A47406" s="101"/>
      <c r="B47406" s="90"/>
      <c r="C47406" s="90"/>
    </row>
    <row r="47407">
      <c r="A47407" s="101"/>
      <c r="B47407" s="90"/>
      <c r="C47407" s="90"/>
    </row>
    <row r="47408">
      <c r="A47408" s="101"/>
      <c r="B47408" s="90"/>
      <c r="C47408" s="90"/>
    </row>
    <row r="47409">
      <c r="A47409" s="101"/>
      <c r="B47409" s="90"/>
      <c r="C47409" s="90"/>
    </row>
    <row r="47410">
      <c r="A47410" s="101"/>
      <c r="B47410" s="90"/>
      <c r="C47410" s="90"/>
    </row>
    <row r="47411">
      <c r="A47411" s="101"/>
      <c r="B47411" s="90"/>
      <c r="C47411" s="90"/>
    </row>
    <row r="47412">
      <c r="A47412" s="101"/>
      <c r="B47412" s="90"/>
      <c r="C47412" s="90"/>
    </row>
    <row r="47413">
      <c r="A47413" s="101"/>
      <c r="B47413" s="90"/>
      <c r="C47413" s="90"/>
    </row>
    <row r="47414">
      <c r="A47414" s="101"/>
      <c r="B47414" s="90"/>
      <c r="C47414" s="90"/>
    </row>
    <row r="47415">
      <c r="A47415" s="101"/>
      <c r="B47415" s="90"/>
      <c r="C47415" s="90"/>
    </row>
    <row r="47416">
      <c r="A47416" s="101"/>
      <c r="B47416" s="90"/>
      <c r="C47416" s="90"/>
    </row>
    <row r="47417">
      <c r="A47417" s="101"/>
      <c r="B47417" s="90"/>
      <c r="C47417" s="90"/>
    </row>
    <row r="47418">
      <c r="A47418" s="101"/>
      <c r="B47418" s="90"/>
      <c r="C47418" s="90"/>
    </row>
    <row r="47419">
      <c r="A47419" s="101"/>
      <c r="B47419" s="90"/>
      <c r="C47419" s="90"/>
    </row>
    <row r="47420">
      <c r="A47420" s="101"/>
      <c r="B47420" s="90"/>
      <c r="C47420" s="90"/>
    </row>
    <row r="47421">
      <c r="A47421" s="101"/>
      <c r="B47421" s="90"/>
      <c r="C47421" s="90"/>
    </row>
    <row r="47422">
      <c r="A47422" s="101"/>
      <c r="B47422" s="90"/>
      <c r="C47422" s="90"/>
    </row>
    <row r="47423">
      <c r="A47423" s="101"/>
      <c r="B47423" s="90"/>
      <c r="C47423" s="90"/>
    </row>
    <row r="47424">
      <c r="A47424" s="101"/>
      <c r="B47424" s="90"/>
      <c r="C47424" s="90"/>
    </row>
    <row r="47425">
      <c r="A47425" s="101"/>
      <c r="B47425" s="90"/>
      <c r="C47425" s="90"/>
    </row>
    <row r="47426">
      <c r="A47426" s="101"/>
      <c r="B47426" s="90"/>
      <c r="C47426" s="90"/>
    </row>
    <row r="47427">
      <c r="A47427" s="101"/>
      <c r="B47427" s="90"/>
      <c r="C47427" s="90"/>
    </row>
    <row r="47428">
      <c r="A47428" s="101"/>
      <c r="B47428" s="90"/>
      <c r="C47428" s="90"/>
    </row>
    <row r="47429">
      <c r="A47429" s="101"/>
      <c r="B47429" s="90"/>
      <c r="C47429" s="90"/>
    </row>
    <row r="47430">
      <c r="A47430" s="101"/>
      <c r="B47430" s="90"/>
      <c r="C47430" s="90"/>
    </row>
    <row r="47431">
      <c r="A47431" s="101"/>
      <c r="B47431" s="90"/>
      <c r="C47431" s="90"/>
    </row>
    <row r="47432">
      <c r="A47432" s="101"/>
      <c r="B47432" s="90"/>
      <c r="C47432" s="90"/>
    </row>
    <row r="47433">
      <c r="A47433" s="101"/>
      <c r="B47433" s="90"/>
      <c r="C47433" s="90"/>
    </row>
    <row r="47434">
      <c r="A47434" s="101"/>
      <c r="B47434" s="90"/>
      <c r="C47434" s="90"/>
    </row>
    <row r="47435">
      <c r="A47435" s="101"/>
      <c r="B47435" s="90"/>
      <c r="C47435" s="90"/>
    </row>
    <row r="47436">
      <c r="A47436" s="101"/>
      <c r="B47436" s="90"/>
      <c r="C47436" s="90"/>
    </row>
    <row r="47437">
      <c r="A47437" s="101"/>
      <c r="B47437" s="90"/>
      <c r="C47437" s="90"/>
    </row>
    <row r="47438">
      <c r="A47438" s="101"/>
      <c r="B47438" s="90"/>
      <c r="C47438" s="90"/>
    </row>
    <row r="47439">
      <c r="A47439" s="101"/>
      <c r="B47439" s="90"/>
      <c r="C47439" s="90"/>
    </row>
    <row r="47440">
      <c r="A47440" s="101"/>
      <c r="B47440" s="90"/>
      <c r="C47440" s="90"/>
    </row>
    <row r="47441">
      <c r="A47441" s="101"/>
      <c r="B47441" s="90"/>
      <c r="C47441" s="90"/>
    </row>
    <row r="47442">
      <c r="A47442" s="101"/>
      <c r="B47442" s="90"/>
      <c r="C47442" s="90"/>
    </row>
    <row r="47443">
      <c r="A47443" s="101"/>
      <c r="B47443" s="90"/>
      <c r="C47443" s="90"/>
    </row>
    <row r="47444">
      <c r="A47444" s="101"/>
      <c r="B47444" s="90"/>
      <c r="C47444" s="90"/>
    </row>
    <row r="47445">
      <c r="A47445" s="101"/>
      <c r="B47445" s="90"/>
      <c r="C47445" s="90"/>
    </row>
    <row r="47446">
      <c r="A47446" s="101"/>
      <c r="B47446" s="90"/>
      <c r="C47446" s="90"/>
    </row>
    <row r="47447">
      <c r="A47447" s="101"/>
      <c r="B47447" s="90"/>
      <c r="C47447" s="90"/>
    </row>
    <row r="47448">
      <c r="A47448" s="101"/>
      <c r="B47448" s="90"/>
      <c r="C47448" s="90"/>
    </row>
    <row r="47449">
      <c r="A47449" s="101"/>
      <c r="B47449" s="90"/>
      <c r="C47449" s="90"/>
    </row>
    <row r="47450">
      <c r="A47450" s="101"/>
      <c r="B47450" s="90"/>
      <c r="C47450" s="90"/>
    </row>
    <row r="47451">
      <c r="A47451" s="101"/>
      <c r="B47451" s="90"/>
      <c r="C47451" s="90"/>
    </row>
    <row r="47452">
      <c r="A47452" s="101"/>
      <c r="B47452" s="90"/>
      <c r="C47452" s="90"/>
    </row>
    <row r="47453">
      <c r="A47453" s="101"/>
      <c r="B47453" s="90"/>
      <c r="C47453" s="90"/>
    </row>
    <row r="47454">
      <c r="A47454" s="101"/>
      <c r="B47454" s="90"/>
      <c r="C47454" s="90"/>
    </row>
    <row r="47455">
      <c r="A47455" s="101"/>
      <c r="B47455" s="90"/>
      <c r="C47455" s="90"/>
    </row>
    <row r="47456">
      <c r="A47456" s="101"/>
      <c r="B47456" s="90"/>
      <c r="C47456" s="90"/>
    </row>
    <row r="47457">
      <c r="A47457" s="101"/>
      <c r="B47457" s="90"/>
      <c r="C47457" s="90"/>
    </row>
    <row r="47458">
      <c r="A47458" s="101"/>
      <c r="B47458" s="90"/>
      <c r="C47458" s="90"/>
    </row>
    <row r="47459">
      <c r="A47459" s="101"/>
      <c r="B47459" s="90"/>
      <c r="C47459" s="90"/>
    </row>
    <row r="47460">
      <c r="A47460" s="101"/>
      <c r="B47460" s="90"/>
      <c r="C47460" s="90"/>
    </row>
    <row r="47461">
      <c r="A47461" s="101"/>
      <c r="B47461" s="90"/>
      <c r="C47461" s="90"/>
    </row>
    <row r="47462">
      <c r="A47462" s="101"/>
      <c r="B47462" s="90"/>
      <c r="C47462" s="90"/>
    </row>
    <row r="47463">
      <c r="A47463" s="101"/>
      <c r="B47463" s="90"/>
      <c r="C47463" s="90"/>
    </row>
    <row r="47464">
      <c r="A47464" s="101"/>
      <c r="B47464" s="90"/>
      <c r="C47464" s="90"/>
    </row>
    <row r="47465">
      <c r="A47465" s="101"/>
      <c r="B47465" s="90"/>
      <c r="C47465" s="90"/>
    </row>
    <row r="47466">
      <c r="A47466" s="101"/>
      <c r="B47466" s="90"/>
      <c r="C47466" s="90"/>
    </row>
    <row r="47467">
      <c r="A47467" s="101"/>
      <c r="B47467" s="90"/>
      <c r="C47467" s="90"/>
    </row>
    <row r="47468">
      <c r="A47468" s="101"/>
      <c r="B47468" s="90"/>
      <c r="C47468" s="90"/>
    </row>
    <row r="47469">
      <c r="A47469" s="101"/>
      <c r="B47469" s="90"/>
      <c r="C47469" s="90"/>
    </row>
    <row r="47470">
      <c r="A47470" s="101"/>
      <c r="B47470" s="90"/>
      <c r="C47470" s="90"/>
    </row>
    <row r="47471">
      <c r="A47471" s="101"/>
      <c r="B47471" s="90"/>
      <c r="C47471" s="90"/>
    </row>
    <row r="47472">
      <c r="A47472" s="101"/>
      <c r="B47472" s="90"/>
      <c r="C47472" s="90"/>
    </row>
    <row r="47473">
      <c r="A47473" s="101"/>
      <c r="B47473" s="90"/>
      <c r="C47473" s="90"/>
    </row>
    <row r="47474">
      <c r="A47474" s="101"/>
      <c r="B47474" s="90"/>
      <c r="C47474" s="90"/>
    </row>
    <row r="47475">
      <c r="A47475" s="101"/>
      <c r="B47475" s="90"/>
      <c r="C47475" s="90"/>
    </row>
    <row r="47476">
      <c r="A47476" s="101"/>
      <c r="B47476" s="90"/>
      <c r="C47476" s="90"/>
    </row>
    <row r="47477">
      <c r="A47477" s="101"/>
      <c r="B47477" s="90"/>
      <c r="C47477" s="90"/>
    </row>
    <row r="47478">
      <c r="A47478" s="101"/>
      <c r="B47478" s="90"/>
      <c r="C47478" s="90"/>
    </row>
    <row r="47479">
      <c r="A47479" s="101"/>
      <c r="B47479" s="90"/>
      <c r="C47479" s="90"/>
    </row>
    <row r="47480">
      <c r="A47480" s="101"/>
      <c r="B47480" s="90"/>
      <c r="C47480" s="90"/>
    </row>
    <row r="47481">
      <c r="A47481" s="101"/>
      <c r="B47481" s="90"/>
      <c r="C47481" s="90"/>
    </row>
    <row r="47482">
      <c r="A47482" s="101"/>
      <c r="B47482" s="90"/>
      <c r="C47482" s="90"/>
    </row>
    <row r="47483">
      <c r="A47483" s="101"/>
      <c r="B47483" s="90"/>
      <c r="C47483" s="90"/>
    </row>
    <row r="47484">
      <c r="A47484" s="101"/>
      <c r="B47484" s="90"/>
      <c r="C47484" s="90"/>
    </row>
    <row r="47485">
      <c r="A47485" s="101"/>
      <c r="B47485" s="90"/>
      <c r="C47485" s="90"/>
    </row>
    <row r="47486">
      <c r="A47486" s="101"/>
      <c r="B47486" s="90"/>
      <c r="C47486" s="90"/>
    </row>
    <row r="47487">
      <c r="A47487" s="101"/>
      <c r="B47487" s="90"/>
      <c r="C47487" s="90"/>
    </row>
    <row r="47488">
      <c r="A47488" s="101"/>
      <c r="B47488" s="90"/>
      <c r="C47488" s="90"/>
    </row>
    <row r="47489">
      <c r="A47489" s="101"/>
      <c r="B47489" s="90"/>
      <c r="C47489" s="90"/>
    </row>
    <row r="47490">
      <c r="A47490" s="101"/>
      <c r="B47490" s="90"/>
      <c r="C47490" s="90"/>
    </row>
    <row r="47491">
      <c r="A47491" s="101"/>
      <c r="B47491" s="90"/>
      <c r="C47491" s="90"/>
    </row>
    <row r="47492">
      <c r="A47492" s="101"/>
      <c r="B47492" s="90"/>
      <c r="C47492" s="90"/>
    </row>
    <row r="47493">
      <c r="A47493" s="101"/>
      <c r="B47493" s="90"/>
      <c r="C47493" s="90"/>
    </row>
    <row r="47494">
      <c r="A47494" s="101"/>
      <c r="B47494" s="90"/>
      <c r="C47494" s="90"/>
    </row>
    <row r="47495">
      <c r="A47495" s="101"/>
      <c r="B47495" s="90"/>
      <c r="C47495" s="90"/>
    </row>
    <row r="47496">
      <c r="A47496" s="101"/>
      <c r="B47496" s="90"/>
      <c r="C47496" s="90"/>
    </row>
    <row r="47497">
      <c r="A47497" s="101"/>
      <c r="B47497" s="90"/>
      <c r="C47497" s="90"/>
    </row>
    <row r="47498">
      <c r="A47498" s="101"/>
      <c r="B47498" s="90"/>
      <c r="C47498" s="90"/>
    </row>
    <row r="47499">
      <c r="A47499" s="101"/>
      <c r="B47499" s="90"/>
      <c r="C47499" s="90"/>
    </row>
    <row r="47500">
      <c r="A47500" s="101"/>
      <c r="B47500" s="90"/>
      <c r="C47500" s="90"/>
    </row>
    <row r="47501">
      <c r="A47501" s="101"/>
      <c r="B47501" s="90"/>
      <c r="C47501" s="90"/>
    </row>
    <row r="47502">
      <c r="A47502" s="101"/>
      <c r="B47502" s="90"/>
      <c r="C47502" s="90"/>
    </row>
    <row r="47503">
      <c r="A47503" s="101"/>
      <c r="B47503" s="90"/>
      <c r="C47503" s="90"/>
    </row>
    <row r="47504">
      <c r="A47504" s="101"/>
      <c r="B47504" s="90"/>
      <c r="C47504" s="90"/>
    </row>
    <row r="47505">
      <c r="A47505" s="101"/>
      <c r="B47505" s="90"/>
      <c r="C47505" s="90"/>
    </row>
    <row r="47506">
      <c r="A47506" s="101"/>
      <c r="B47506" s="90"/>
      <c r="C47506" s="90"/>
    </row>
    <row r="47507">
      <c r="A47507" s="101"/>
      <c r="B47507" s="90"/>
      <c r="C47507" s="90"/>
    </row>
    <row r="47508">
      <c r="A47508" s="101"/>
      <c r="B47508" s="90"/>
      <c r="C47508" s="90"/>
    </row>
    <row r="47509">
      <c r="A47509" s="101"/>
      <c r="B47509" s="90"/>
      <c r="C47509" s="90"/>
    </row>
    <row r="47510">
      <c r="A47510" s="101"/>
      <c r="B47510" s="90"/>
      <c r="C47510" s="90"/>
    </row>
    <row r="47511">
      <c r="A47511" s="101"/>
      <c r="B47511" s="90"/>
      <c r="C47511" s="90"/>
    </row>
    <row r="47512">
      <c r="A47512" s="101"/>
      <c r="B47512" s="90"/>
      <c r="C47512" s="90"/>
    </row>
    <row r="47513">
      <c r="A47513" s="101"/>
      <c r="B47513" s="90"/>
      <c r="C47513" s="90"/>
    </row>
    <row r="47514">
      <c r="A47514" s="101"/>
      <c r="B47514" s="90"/>
      <c r="C47514" s="90"/>
    </row>
    <row r="47515">
      <c r="A47515" s="101"/>
      <c r="B47515" s="90"/>
      <c r="C47515" s="90"/>
    </row>
    <row r="47516">
      <c r="A47516" s="101"/>
      <c r="B47516" s="90"/>
      <c r="C47516" s="90"/>
    </row>
    <row r="47517">
      <c r="A47517" s="101"/>
      <c r="B47517" s="90"/>
      <c r="C47517" s="90"/>
    </row>
    <row r="47518">
      <c r="A47518" s="101"/>
      <c r="B47518" s="90"/>
      <c r="C47518" s="90"/>
    </row>
    <row r="47519">
      <c r="A47519" s="101"/>
      <c r="B47519" s="90"/>
      <c r="C47519" s="90"/>
    </row>
    <row r="47520">
      <c r="A47520" s="101"/>
      <c r="B47520" s="90"/>
      <c r="C47520" s="90"/>
    </row>
    <row r="47521">
      <c r="A47521" s="101"/>
      <c r="B47521" s="90"/>
      <c r="C47521" s="90"/>
    </row>
    <row r="47522">
      <c r="A47522" s="101"/>
      <c r="B47522" s="90"/>
      <c r="C47522" s="90"/>
    </row>
    <row r="47523">
      <c r="A47523" s="101"/>
      <c r="B47523" s="90"/>
      <c r="C47523" s="90"/>
    </row>
    <row r="47524">
      <c r="A47524" s="101"/>
      <c r="B47524" s="90"/>
      <c r="C47524" s="90"/>
    </row>
    <row r="47525">
      <c r="A47525" s="101"/>
      <c r="B47525" s="90"/>
      <c r="C47525" s="90"/>
    </row>
    <row r="47526">
      <c r="A47526" s="101"/>
      <c r="B47526" s="90"/>
      <c r="C47526" s="90"/>
    </row>
    <row r="47527">
      <c r="A47527" s="101"/>
      <c r="B47527" s="90"/>
      <c r="C47527" s="90"/>
    </row>
    <row r="47528">
      <c r="A47528" s="101"/>
      <c r="B47528" s="90"/>
      <c r="C47528" s="90"/>
    </row>
    <row r="47529">
      <c r="A47529" s="101"/>
      <c r="B47529" s="90"/>
      <c r="C47529" s="90"/>
    </row>
    <row r="47530">
      <c r="A47530" s="101"/>
      <c r="B47530" s="90"/>
      <c r="C47530" s="90"/>
    </row>
    <row r="47531">
      <c r="A47531" s="101"/>
      <c r="B47531" s="90"/>
      <c r="C47531" s="90"/>
    </row>
    <row r="47532">
      <c r="A47532" s="101"/>
      <c r="B47532" s="90"/>
      <c r="C47532" s="90"/>
    </row>
    <row r="47533">
      <c r="A47533" s="101"/>
      <c r="B47533" s="90"/>
      <c r="C47533" s="90"/>
    </row>
    <row r="47534">
      <c r="A47534" s="101"/>
      <c r="B47534" s="90"/>
      <c r="C47534" s="90"/>
    </row>
    <row r="47535">
      <c r="A47535" s="101"/>
      <c r="B47535" s="90"/>
      <c r="C47535" s="90"/>
    </row>
    <row r="47536">
      <c r="A47536" s="101"/>
      <c r="B47536" s="90"/>
      <c r="C47536" s="90"/>
    </row>
    <row r="47537">
      <c r="A47537" s="101"/>
      <c r="B47537" s="90"/>
      <c r="C47537" s="90"/>
    </row>
    <row r="47538">
      <c r="A47538" s="101"/>
      <c r="B47538" s="90"/>
      <c r="C47538" s="90"/>
    </row>
    <row r="47539">
      <c r="A47539" s="101"/>
      <c r="B47539" s="90"/>
      <c r="C47539" s="90"/>
    </row>
    <row r="47540">
      <c r="A47540" s="101"/>
      <c r="B47540" s="90"/>
      <c r="C47540" s="90"/>
    </row>
    <row r="47541">
      <c r="A47541" s="101"/>
      <c r="B47541" s="90"/>
      <c r="C47541" s="90"/>
    </row>
    <row r="47542">
      <c r="A47542" s="101"/>
      <c r="B47542" s="90"/>
      <c r="C47542" s="90"/>
    </row>
    <row r="47543">
      <c r="A47543" s="101"/>
      <c r="B47543" s="90"/>
      <c r="C47543" s="90"/>
    </row>
    <row r="47544">
      <c r="A47544" s="101"/>
      <c r="B47544" s="90"/>
      <c r="C47544" s="90"/>
    </row>
    <row r="47545">
      <c r="A47545" s="101"/>
      <c r="B47545" s="90"/>
      <c r="C47545" s="90"/>
    </row>
    <row r="47546">
      <c r="A47546" s="101"/>
      <c r="B47546" s="90"/>
      <c r="C47546" s="90"/>
    </row>
    <row r="47547">
      <c r="A47547" s="101"/>
      <c r="B47547" s="90"/>
      <c r="C47547" s="90"/>
    </row>
    <row r="47548">
      <c r="A47548" s="101"/>
      <c r="B47548" s="90"/>
      <c r="C47548" s="90"/>
    </row>
    <row r="47549">
      <c r="A47549" s="101"/>
      <c r="B47549" s="90"/>
      <c r="C47549" s="90"/>
    </row>
    <row r="47550">
      <c r="A47550" s="101"/>
      <c r="B47550" s="90"/>
      <c r="C47550" s="90"/>
    </row>
    <row r="47551">
      <c r="A47551" s="101"/>
      <c r="B47551" s="90"/>
      <c r="C47551" s="90"/>
    </row>
    <row r="47552">
      <c r="A47552" s="101"/>
      <c r="B47552" s="90"/>
      <c r="C47552" s="90"/>
    </row>
    <row r="47553">
      <c r="A47553" s="101"/>
      <c r="B47553" s="90"/>
      <c r="C47553" s="90"/>
    </row>
    <row r="47554">
      <c r="A47554" s="101"/>
      <c r="B47554" s="90"/>
      <c r="C47554" s="90"/>
    </row>
    <row r="47555">
      <c r="A47555" s="101"/>
      <c r="B47555" s="90"/>
      <c r="C47555" s="90"/>
    </row>
    <row r="47556">
      <c r="A47556" s="101"/>
      <c r="B47556" s="90"/>
      <c r="C47556" s="90"/>
    </row>
    <row r="47557">
      <c r="A47557" s="101"/>
      <c r="B47557" s="90"/>
      <c r="C47557" s="90"/>
    </row>
    <row r="47558">
      <c r="A47558" s="101"/>
      <c r="B47558" s="90"/>
      <c r="C47558" s="90"/>
    </row>
    <row r="47559">
      <c r="A47559" s="101"/>
      <c r="B47559" s="90"/>
      <c r="C47559" s="90"/>
    </row>
    <row r="47560">
      <c r="A47560" s="101"/>
      <c r="B47560" s="90"/>
      <c r="C47560" s="90"/>
    </row>
    <row r="47561">
      <c r="A47561" s="101"/>
      <c r="B47561" s="90"/>
      <c r="C47561" s="90"/>
    </row>
    <row r="47562">
      <c r="A47562" s="101"/>
      <c r="B47562" s="90"/>
      <c r="C47562" s="90"/>
    </row>
    <row r="47563">
      <c r="A47563" s="101"/>
      <c r="B47563" s="90"/>
      <c r="C47563" s="90"/>
    </row>
    <row r="47564">
      <c r="A47564" s="101"/>
      <c r="B47564" s="90"/>
      <c r="C47564" s="90"/>
    </row>
    <row r="47565">
      <c r="A47565" s="101"/>
      <c r="B47565" s="90"/>
      <c r="C47565" s="90"/>
    </row>
    <row r="47566">
      <c r="A47566" s="101"/>
      <c r="B47566" s="90"/>
      <c r="C47566" s="90"/>
    </row>
    <row r="47567">
      <c r="A47567" s="101"/>
      <c r="B47567" s="90"/>
      <c r="C47567" s="90"/>
    </row>
    <row r="47568">
      <c r="A47568" s="101"/>
      <c r="B47568" s="90"/>
      <c r="C47568" s="90"/>
    </row>
    <row r="47569">
      <c r="A47569" s="101"/>
      <c r="B47569" s="90"/>
      <c r="C47569" s="90"/>
    </row>
    <row r="47570">
      <c r="A47570" s="101"/>
      <c r="B47570" s="90"/>
      <c r="C47570" s="90"/>
    </row>
    <row r="47571">
      <c r="A47571" s="101"/>
      <c r="B47571" s="90"/>
      <c r="C47571" s="90"/>
    </row>
    <row r="47572">
      <c r="A47572" s="101"/>
      <c r="B47572" s="90"/>
      <c r="C47572" s="90"/>
    </row>
    <row r="47573">
      <c r="A47573" s="101"/>
      <c r="B47573" s="90"/>
      <c r="C47573" s="90"/>
    </row>
    <row r="47574">
      <c r="A47574" s="101"/>
      <c r="B47574" s="90"/>
      <c r="C47574" s="90"/>
    </row>
    <row r="47575">
      <c r="A47575" s="101"/>
      <c r="B47575" s="90"/>
      <c r="C47575" s="90"/>
    </row>
    <row r="47576">
      <c r="A47576" s="101"/>
      <c r="B47576" s="90"/>
      <c r="C47576" s="90"/>
    </row>
    <row r="47577">
      <c r="A47577" s="101"/>
      <c r="B47577" s="90"/>
      <c r="C47577" s="90"/>
    </row>
    <row r="47578">
      <c r="A47578" s="101"/>
      <c r="B47578" s="90"/>
      <c r="C47578" s="90"/>
    </row>
    <row r="47579">
      <c r="A47579" s="101"/>
      <c r="B47579" s="90"/>
      <c r="C47579" s="90"/>
    </row>
    <row r="47580">
      <c r="A47580" s="101"/>
      <c r="B47580" s="90"/>
      <c r="C47580" s="90"/>
    </row>
    <row r="47581">
      <c r="A47581" s="101"/>
      <c r="B47581" s="90"/>
      <c r="C47581" s="90"/>
    </row>
    <row r="47582">
      <c r="A47582" s="101"/>
      <c r="B47582" s="90"/>
      <c r="C47582" s="90"/>
    </row>
    <row r="47583">
      <c r="A47583" s="101"/>
      <c r="B47583" s="90"/>
      <c r="C47583" s="90"/>
    </row>
    <row r="47584">
      <c r="A47584" s="101"/>
      <c r="B47584" s="90"/>
      <c r="C47584" s="90"/>
    </row>
    <row r="47585">
      <c r="A47585" s="101"/>
      <c r="B47585" s="90"/>
      <c r="C47585" s="90"/>
    </row>
    <row r="47586">
      <c r="A47586" s="101"/>
      <c r="B47586" s="90"/>
      <c r="C47586" s="90"/>
    </row>
    <row r="47587">
      <c r="A47587" s="101"/>
      <c r="B47587" s="90"/>
      <c r="C47587" s="90"/>
    </row>
    <row r="47588">
      <c r="A47588" s="101"/>
      <c r="B47588" s="90"/>
      <c r="C47588" s="90"/>
    </row>
    <row r="47589">
      <c r="A47589" s="101"/>
      <c r="B47589" s="90"/>
      <c r="C47589" s="90"/>
    </row>
    <row r="47590">
      <c r="A47590" s="101"/>
      <c r="B47590" s="90"/>
      <c r="C47590" s="90"/>
    </row>
    <row r="47591">
      <c r="A47591" s="101"/>
      <c r="B47591" s="90"/>
      <c r="C47591" s="90"/>
    </row>
    <row r="47592">
      <c r="A47592" s="101"/>
      <c r="B47592" s="90"/>
      <c r="C47592" s="90"/>
    </row>
    <row r="47593">
      <c r="A47593" s="101"/>
      <c r="B47593" s="90"/>
      <c r="C47593" s="90"/>
    </row>
    <row r="47594">
      <c r="A47594" s="101"/>
      <c r="B47594" s="90"/>
      <c r="C47594" s="90"/>
    </row>
    <row r="47595">
      <c r="A47595" s="101"/>
      <c r="B47595" s="90"/>
      <c r="C47595" s="90"/>
    </row>
    <row r="47596">
      <c r="A47596" s="101"/>
      <c r="B47596" s="90"/>
      <c r="C47596" s="90"/>
    </row>
    <row r="47597">
      <c r="A47597" s="101"/>
      <c r="B47597" s="90"/>
      <c r="C47597" s="90"/>
    </row>
    <row r="47598">
      <c r="A47598" s="101"/>
      <c r="B47598" s="90"/>
      <c r="C47598" s="90"/>
    </row>
    <row r="47599">
      <c r="A47599" s="101"/>
      <c r="B47599" s="90"/>
      <c r="C47599" s="90"/>
    </row>
    <row r="47600">
      <c r="A47600" s="101"/>
      <c r="B47600" s="90"/>
      <c r="C47600" s="90"/>
    </row>
    <row r="47601">
      <c r="A47601" s="101"/>
      <c r="B47601" s="90"/>
      <c r="C47601" s="90"/>
    </row>
    <row r="47602">
      <c r="A47602" s="101"/>
      <c r="B47602" s="90"/>
      <c r="C47602" s="90"/>
    </row>
    <row r="47603">
      <c r="A47603" s="101"/>
      <c r="B47603" s="90"/>
      <c r="C47603" s="90"/>
    </row>
    <row r="47604">
      <c r="A47604" s="101"/>
      <c r="B47604" s="90"/>
      <c r="C47604" s="90"/>
    </row>
    <row r="47605">
      <c r="A47605" s="101"/>
      <c r="B47605" s="90"/>
      <c r="C47605" s="90"/>
    </row>
    <row r="47606">
      <c r="A47606" s="101"/>
      <c r="B47606" s="90"/>
      <c r="C47606" s="90"/>
    </row>
    <row r="47607">
      <c r="A47607" s="101"/>
      <c r="B47607" s="90"/>
      <c r="C47607" s="90"/>
    </row>
    <row r="47608">
      <c r="A47608" s="101"/>
      <c r="B47608" s="90"/>
      <c r="C47608" s="90"/>
    </row>
    <row r="47609">
      <c r="A47609" s="101"/>
      <c r="B47609" s="90"/>
      <c r="C47609" s="90"/>
    </row>
    <row r="47610">
      <c r="A47610" s="101"/>
      <c r="B47610" s="90"/>
      <c r="C47610" s="90"/>
    </row>
    <row r="47611">
      <c r="A47611" s="101"/>
      <c r="B47611" s="90"/>
      <c r="C47611" s="90"/>
    </row>
    <row r="47612">
      <c r="A47612" s="101"/>
      <c r="B47612" s="90"/>
      <c r="C47612" s="90"/>
    </row>
    <row r="47613">
      <c r="A47613" s="101"/>
      <c r="B47613" s="90"/>
      <c r="C47613" s="90"/>
    </row>
    <row r="47614">
      <c r="A47614" s="101"/>
      <c r="B47614" s="90"/>
      <c r="C47614" s="90"/>
    </row>
    <row r="47615">
      <c r="A47615" s="101"/>
      <c r="B47615" s="90"/>
      <c r="C47615" s="90"/>
    </row>
    <row r="47616">
      <c r="A47616" s="101"/>
      <c r="B47616" s="90"/>
      <c r="C47616" s="90"/>
    </row>
    <row r="47617">
      <c r="A47617" s="101"/>
      <c r="B47617" s="90"/>
      <c r="C47617" s="90"/>
    </row>
    <row r="47618">
      <c r="A47618" s="101"/>
      <c r="B47618" s="90"/>
      <c r="C47618" s="90"/>
    </row>
    <row r="47619">
      <c r="A47619" s="101"/>
      <c r="B47619" s="90"/>
      <c r="C47619" s="90"/>
    </row>
    <row r="47620">
      <c r="A47620" s="101"/>
      <c r="B47620" s="90"/>
      <c r="C47620" s="90"/>
    </row>
    <row r="47621">
      <c r="A47621" s="101"/>
      <c r="B47621" s="90"/>
      <c r="C47621" s="90"/>
    </row>
    <row r="47622">
      <c r="A47622" s="101"/>
      <c r="B47622" s="90"/>
      <c r="C47622" s="90"/>
    </row>
    <row r="47623">
      <c r="A47623" s="101"/>
      <c r="B47623" s="90"/>
      <c r="C47623" s="90"/>
    </row>
    <row r="47624">
      <c r="A47624" s="101"/>
      <c r="B47624" s="90"/>
      <c r="C47624" s="90"/>
    </row>
    <row r="47625">
      <c r="A47625" s="101"/>
      <c r="B47625" s="90"/>
      <c r="C47625" s="90"/>
    </row>
    <row r="47626">
      <c r="A47626" s="101"/>
      <c r="B47626" s="90"/>
      <c r="C47626" s="90"/>
    </row>
    <row r="47627">
      <c r="A47627" s="101"/>
      <c r="B47627" s="90"/>
      <c r="C47627" s="90"/>
    </row>
    <row r="47628">
      <c r="A47628" s="101"/>
      <c r="B47628" s="90"/>
      <c r="C47628" s="90"/>
    </row>
    <row r="47629">
      <c r="A47629" s="101"/>
      <c r="B47629" s="90"/>
      <c r="C47629" s="90"/>
    </row>
    <row r="47630">
      <c r="A47630" s="101"/>
      <c r="B47630" s="90"/>
      <c r="C47630" s="90"/>
    </row>
    <row r="47631">
      <c r="A47631" s="101"/>
      <c r="B47631" s="90"/>
      <c r="C47631" s="90"/>
    </row>
    <row r="47632">
      <c r="A47632" s="101"/>
      <c r="B47632" s="90"/>
      <c r="C47632" s="90"/>
    </row>
    <row r="47633">
      <c r="A47633" s="101"/>
      <c r="B47633" s="90"/>
      <c r="C47633" s="90"/>
    </row>
    <row r="47634">
      <c r="A47634" s="101"/>
      <c r="B47634" s="90"/>
      <c r="C47634" s="90"/>
    </row>
    <row r="47635">
      <c r="A47635" s="101"/>
      <c r="B47635" s="90"/>
      <c r="C47635" s="90"/>
    </row>
    <row r="47636">
      <c r="A47636" s="101"/>
      <c r="B47636" s="90"/>
      <c r="C47636" s="90"/>
    </row>
    <row r="47637">
      <c r="A47637" s="101"/>
      <c r="B47637" s="90"/>
      <c r="C47637" s="90"/>
    </row>
    <row r="47638">
      <c r="A47638" s="101"/>
      <c r="B47638" s="90"/>
      <c r="C47638" s="90"/>
    </row>
    <row r="47639">
      <c r="A47639" s="101"/>
      <c r="B47639" s="90"/>
      <c r="C47639" s="90"/>
    </row>
    <row r="47640">
      <c r="A47640" s="101"/>
      <c r="B47640" s="90"/>
      <c r="C47640" s="90"/>
    </row>
    <row r="47641">
      <c r="A47641" s="101"/>
      <c r="B47641" s="90"/>
      <c r="C47641" s="90"/>
    </row>
    <row r="47642">
      <c r="A47642" s="101"/>
      <c r="B47642" s="90"/>
      <c r="C47642" s="90"/>
    </row>
    <row r="47643">
      <c r="A47643" s="101"/>
      <c r="B47643" s="90"/>
      <c r="C47643" s="90"/>
    </row>
    <row r="47644">
      <c r="A47644" s="101"/>
      <c r="B47644" s="90"/>
      <c r="C47644" s="90"/>
    </row>
    <row r="47645">
      <c r="A47645" s="101"/>
      <c r="B47645" s="90"/>
      <c r="C47645" s="90"/>
    </row>
    <row r="47646">
      <c r="A47646" s="101"/>
      <c r="B47646" s="90"/>
      <c r="C47646" s="90"/>
    </row>
    <row r="47647">
      <c r="A47647" s="101"/>
      <c r="B47647" s="90"/>
      <c r="C47647" s="90"/>
    </row>
    <row r="47648">
      <c r="A47648" s="101"/>
      <c r="B47648" s="90"/>
      <c r="C47648" s="90"/>
    </row>
    <row r="47649">
      <c r="A47649" s="101"/>
      <c r="B47649" s="90"/>
      <c r="C47649" s="90"/>
    </row>
    <row r="47650">
      <c r="A47650" s="101"/>
      <c r="B47650" s="90"/>
      <c r="C47650" s="90"/>
    </row>
    <row r="47651">
      <c r="A47651" s="101"/>
      <c r="B47651" s="90"/>
      <c r="C47651" s="90"/>
    </row>
    <row r="47652">
      <c r="A47652" s="101"/>
      <c r="B47652" s="90"/>
      <c r="C47652" s="90"/>
    </row>
    <row r="47653">
      <c r="A47653" s="101"/>
      <c r="B47653" s="90"/>
      <c r="C47653" s="90"/>
    </row>
    <row r="47654">
      <c r="A47654" s="101"/>
      <c r="B47654" s="90"/>
      <c r="C47654" s="90"/>
    </row>
    <row r="47655">
      <c r="A47655" s="101"/>
      <c r="B47655" s="90"/>
      <c r="C47655" s="90"/>
    </row>
    <row r="47656">
      <c r="A47656" s="101"/>
      <c r="B47656" s="90"/>
      <c r="C47656" s="90"/>
    </row>
    <row r="47657">
      <c r="A47657" s="101"/>
      <c r="B47657" s="90"/>
      <c r="C47657" s="90"/>
    </row>
    <row r="47658">
      <c r="A47658" s="101"/>
      <c r="B47658" s="90"/>
      <c r="C47658" s="90"/>
    </row>
    <row r="47659">
      <c r="A47659" s="101"/>
      <c r="B47659" s="90"/>
      <c r="C47659" s="90"/>
    </row>
    <row r="47660">
      <c r="A47660" s="101"/>
      <c r="B47660" s="90"/>
      <c r="C47660" s="90"/>
    </row>
    <row r="47661">
      <c r="A47661" s="101"/>
      <c r="B47661" s="90"/>
      <c r="C47661" s="90"/>
    </row>
    <row r="47662">
      <c r="A47662" s="101"/>
      <c r="B47662" s="90"/>
      <c r="C47662" s="90"/>
    </row>
    <row r="47663">
      <c r="A47663" s="101"/>
      <c r="B47663" s="90"/>
      <c r="C47663" s="90"/>
    </row>
    <row r="47664">
      <c r="A47664" s="101"/>
      <c r="B47664" s="90"/>
      <c r="C47664" s="90"/>
    </row>
    <row r="47665">
      <c r="A47665" s="101"/>
      <c r="B47665" s="90"/>
      <c r="C47665" s="90"/>
    </row>
    <row r="47666">
      <c r="A47666" s="101"/>
      <c r="B47666" s="90"/>
      <c r="C47666" s="90"/>
    </row>
    <row r="47667">
      <c r="A47667" s="101"/>
      <c r="B47667" s="90"/>
      <c r="C47667" s="90"/>
    </row>
    <row r="47668">
      <c r="A47668" s="101"/>
      <c r="B47668" s="90"/>
      <c r="C47668" s="90"/>
    </row>
    <row r="47669">
      <c r="A47669" s="101"/>
      <c r="B47669" s="90"/>
      <c r="C47669" s="90"/>
    </row>
    <row r="47670">
      <c r="A47670" s="101"/>
      <c r="B47670" s="90"/>
      <c r="C47670" s="90"/>
    </row>
    <row r="47671">
      <c r="A47671" s="101"/>
      <c r="B47671" s="90"/>
      <c r="C47671" s="90"/>
    </row>
    <row r="47672">
      <c r="A47672" s="101"/>
      <c r="B47672" s="90"/>
      <c r="C47672" s="90"/>
    </row>
    <row r="47673">
      <c r="A47673" s="101"/>
      <c r="B47673" s="90"/>
      <c r="C47673" s="90"/>
    </row>
    <row r="47674">
      <c r="A47674" s="101"/>
      <c r="B47674" s="90"/>
      <c r="C47674" s="90"/>
    </row>
    <row r="47675">
      <c r="A47675" s="101"/>
      <c r="B47675" s="90"/>
      <c r="C47675" s="90"/>
    </row>
    <row r="47676">
      <c r="A47676" s="101"/>
      <c r="B47676" s="90"/>
      <c r="C47676" s="90"/>
    </row>
    <row r="47677">
      <c r="A47677" s="101"/>
      <c r="B47677" s="90"/>
      <c r="C47677" s="90"/>
    </row>
    <row r="47678">
      <c r="A47678" s="101"/>
      <c r="B47678" s="90"/>
      <c r="C47678" s="90"/>
    </row>
    <row r="47679">
      <c r="A47679" s="101"/>
      <c r="B47679" s="90"/>
      <c r="C47679" s="90"/>
    </row>
    <row r="47680">
      <c r="A47680" s="101"/>
      <c r="B47680" s="90"/>
      <c r="C47680" s="90"/>
    </row>
    <row r="47681">
      <c r="A47681" s="101"/>
      <c r="B47681" s="90"/>
      <c r="C47681" s="90"/>
    </row>
    <row r="47682">
      <c r="A47682" s="101"/>
      <c r="B47682" s="90"/>
      <c r="C47682" s="90"/>
    </row>
    <row r="47683">
      <c r="A47683" s="101"/>
      <c r="B47683" s="90"/>
      <c r="C47683" s="90"/>
    </row>
    <row r="47684">
      <c r="A47684" s="101"/>
      <c r="B47684" s="90"/>
      <c r="C47684" s="90"/>
    </row>
    <row r="47685">
      <c r="A47685" s="101"/>
      <c r="B47685" s="90"/>
      <c r="C47685" s="90"/>
    </row>
    <row r="47686">
      <c r="A47686" s="101"/>
      <c r="B47686" s="90"/>
      <c r="C47686" s="90"/>
    </row>
    <row r="47687">
      <c r="A47687" s="101"/>
      <c r="B47687" s="90"/>
      <c r="C47687" s="90"/>
    </row>
    <row r="47688">
      <c r="A47688" s="101"/>
      <c r="B47688" s="90"/>
      <c r="C47688" s="90"/>
    </row>
    <row r="47689">
      <c r="A47689" s="101"/>
      <c r="B47689" s="90"/>
      <c r="C47689" s="90"/>
    </row>
    <row r="47690">
      <c r="A47690" s="101"/>
      <c r="B47690" s="90"/>
      <c r="C47690" s="90"/>
    </row>
    <row r="47691">
      <c r="A47691" s="101"/>
      <c r="B47691" s="90"/>
      <c r="C47691" s="90"/>
    </row>
    <row r="47692">
      <c r="A47692" s="101"/>
      <c r="B47692" s="90"/>
      <c r="C47692" s="90"/>
    </row>
    <row r="47693">
      <c r="A47693" s="101"/>
      <c r="B47693" s="90"/>
      <c r="C47693" s="90"/>
    </row>
    <row r="47694">
      <c r="A47694" s="101"/>
      <c r="B47694" s="90"/>
      <c r="C47694" s="90"/>
    </row>
    <row r="47695">
      <c r="A47695" s="101"/>
      <c r="B47695" s="90"/>
      <c r="C47695" s="90"/>
    </row>
    <row r="47696">
      <c r="A47696" s="101"/>
      <c r="B47696" s="90"/>
      <c r="C47696" s="90"/>
    </row>
    <row r="47697">
      <c r="A47697" s="101"/>
      <c r="B47697" s="90"/>
      <c r="C47697" s="90"/>
    </row>
    <row r="47698">
      <c r="A47698" s="101"/>
      <c r="B47698" s="90"/>
      <c r="C47698" s="90"/>
    </row>
    <row r="47699">
      <c r="A47699" s="101"/>
      <c r="B47699" s="90"/>
      <c r="C47699" s="90"/>
    </row>
    <row r="47700">
      <c r="A47700" s="101"/>
      <c r="B47700" s="90"/>
      <c r="C47700" s="90"/>
    </row>
    <row r="47701">
      <c r="A47701" s="101"/>
      <c r="B47701" s="90"/>
      <c r="C47701" s="90"/>
    </row>
    <row r="47702">
      <c r="A47702" s="101"/>
      <c r="B47702" s="90"/>
      <c r="C47702" s="90"/>
    </row>
    <row r="47703">
      <c r="A47703" s="101"/>
      <c r="B47703" s="90"/>
      <c r="C47703" s="90"/>
    </row>
    <row r="47704">
      <c r="A47704" s="101"/>
      <c r="B47704" s="90"/>
      <c r="C47704" s="90"/>
    </row>
    <row r="47705">
      <c r="A47705" s="101"/>
      <c r="B47705" s="90"/>
      <c r="C47705" s="90"/>
    </row>
    <row r="47706">
      <c r="A47706" s="101"/>
      <c r="B47706" s="90"/>
      <c r="C47706" s="90"/>
    </row>
    <row r="47707">
      <c r="A47707" s="101"/>
      <c r="B47707" s="90"/>
      <c r="C47707" s="90"/>
    </row>
    <row r="47708">
      <c r="A47708" s="101"/>
      <c r="B47708" s="90"/>
      <c r="C47708" s="90"/>
    </row>
    <row r="47709">
      <c r="A47709" s="101"/>
      <c r="B47709" s="90"/>
      <c r="C47709" s="90"/>
    </row>
    <row r="47710">
      <c r="A47710" s="101"/>
      <c r="B47710" s="90"/>
      <c r="C47710" s="90"/>
    </row>
    <row r="47711">
      <c r="A47711" s="101"/>
      <c r="B47711" s="90"/>
      <c r="C47711" s="90"/>
    </row>
    <row r="47712">
      <c r="A47712" s="101"/>
      <c r="B47712" s="90"/>
      <c r="C47712" s="90"/>
    </row>
    <row r="47713">
      <c r="A47713" s="101"/>
      <c r="B47713" s="90"/>
      <c r="C47713" s="90"/>
    </row>
    <row r="47714">
      <c r="A47714" s="101"/>
      <c r="B47714" s="90"/>
      <c r="C47714" s="90"/>
    </row>
    <row r="47715">
      <c r="A47715" s="101"/>
      <c r="B47715" s="90"/>
      <c r="C47715" s="90"/>
    </row>
    <row r="47716">
      <c r="A47716" s="101"/>
      <c r="B47716" s="90"/>
      <c r="C47716" s="90"/>
    </row>
    <row r="47717">
      <c r="A47717" s="101"/>
      <c r="B47717" s="90"/>
      <c r="C47717" s="90"/>
    </row>
    <row r="47718">
      <c r="A47718" s="101"/>
      <c r="B47718" s="90"/>
      <c r="C47718" s="90"/>
    </row>
    <row r="47719">
      <c r="A47719" s="101"/>
      <c r="B47719" s="90"/>
      <c r="C47719" s="90"/>
    </row>
    <row r="47720">
      <c r="A47720" s="101"/>
      <c r="B47720" s="90"/>
      <c r="C47720" s="90"/>
    </row>
    <row r="47721">
      <c r="A47721" s="101"/>
      <c r="B47721" s="90"/>
      <c r="C47721" s="90"/>
    </row>
    <row r="47722">
      <c r="A47722" s="101"/>
      <c r="B47722" s="90"/>
      <c r="C47722" s="90"/>
    </row>
    <row r="47723">
      <c r="A47723" s="101"/>
      <c r="B47723" s="90"/>
      <c r="C47723" s="90"/>
    </row>
    <row r="47724">
      <c r="A47724" s="101"/>
      <c r="B47724" s="90"/>
      <c r="C47724" s="90"/>
    </row>
    <row r="47725">
      <c r="A47725" s="101"/>
      <c r="B47725" s="90"/>
      <c r="C47725" s="90"/>
    </row>
    <row r="47726">
      <c r="A47726" s="101"/>
      <c r="B47726" s="90"/>
      <c r="C47726" s="90"/>
    </row>
    <row r="47727">
      <c r="A47727" s="101"/>
      <c r="B47727" s="90"/>
      <c r="C47727" s="90"/>
    </row>
    <row r="47728">
      <c r="A47728" s="101"/>
      <c r="B47728" s="90"/>
      <c r="C47728" s="90"/>
    </row>
    <row r="47729">
      <c r="A47729" s="101"/>
      <c r="B47729" s="90"/>
      <c r="C47729" s="90"/>
    </row>
    <row r="47730">
      <c r="A47730" s="101"/>
      <c r="B47730" s="90"/>
      <c r="C47730" s="90"/>
    </row>
    <row r="47731">
      <c r="A47731" s="101"/>
      <c r="B47731" s="90"/>
      <c r="C47731" s="90"/>
    </row>
    <row r="47732">
      <c r="A47732" s="101"/>
      <c r="B47732" s="90"/>
      <c r="C47732" s="90"/>
    </row>
    <row r="47733">
      <c r="A47733" s="101"/>
      <c r="B47733" s="90"/>
      <c r="C47733" s="90"/>
    </row>
    <row r="47734">
      <c r="A47734" s="101"/>
      <c r="B47734" s="90"/>
      <c r="C47734" s="90"/>
    </row>
    <row r="47735">
      <c r="A47735" s="101"/>
      <c r="B47735" s="90"/>
      <c r="C47735" s="90"/>
    </row>
    <row r="47736">
      <c r="A47736" s="101"/>
      <c r="B47736" s="90"/>
      <c r="C47736" s="90"/>
    </row>
    <row r="47737">
      <c r="A47737" s="101"/>
      <c r="B47737" s="90"/>
      <c r="C47737" s="90"/>
    </row>
    <row r="47738">
      <c r="A47738" s="101"/>
      <c r="B47738" s="90"/>
      <c r="C47738" s="90"/>
    </row>
    <row r="47739">
      <c r="A47739" s="101"/>
      <c r="B47739" s="90"/>
      <c r="C47739" s="90"/>
    </row>
    <row r="47740">
      <c r="A47740" s="101"/>
      <c r="B47740" s="90"/>
      <c r="C47740" s="90"/>
    </row>
    <row r="47741">
      <c r="A47741" s="101"/>
      <c r="B47741" s="90"/>
      <c r="C47741" s="90"/>
    </row>
    <row r="47742">
      <c r="A47742" s="101"/>
      <c r="B47742" s="90"/>
      <c r="C47742" s="90"/>
    </row>
    <row r="47743">
      <c r="A47743" s="101"/>
      <c r="B47743" s="90"/>
      <c r="C47743" s="90"/>
    </row>
    <row r="47744">
      <c r="A47744" s="101"/>
      <c r="B47744" s="90"/>
      <c r="C47744" s="90"/>
    </row>
    <row r="47745">
      <c r="A47745" s="101"/>
      <c r="B47745" s="90"/>
      <c r="C47745" s="90"/>
    </row>
    <row r="47746">
      <c r="A47746" s="101"/>
      <c r="B47746" s="90"/>
      <c r="C47746" s="90"/>
    </row>
    <row r="47747">
      <c r="A47747" s="101"/>
      <c r="B47747" s="90"/>
      <c r="C47747" s="90"/>
    </row>
    <row r="47748">
      <c r="A47748" s="101"/>
      <c r="B47748" s="90"/>
      <c r="C47748" s="90"/>
    </row>
    <row r="47749">
      <c r="A47749" s="101"/>
      <c r="B47749" s="90"/>
      <c r="C47749" s="90"/>
    </row>
    <row r="47750">
      <c r="A47750" s="101"/>
      <c r="B47750" s="90"/>
      <c r="C47750" s="90"/>
    </row>
    <row r="47751">
      <c r="A47751" s="101"/>
      <c r="B47751" s="90"/>
      <c r="C47751" s="90"/>
    </row>
    <row r="47752">
      <c r="A47752" s="101"/>
      <c r="B47752" s="90"/>
      <c r="C47752" s="90"/>
    </row>
    <row r="47753">
      <c r="A47753" s="101"/>
      <c r="B47753" s="90"/>
      <c r="C47753" s="90"/>
    </row>
    <row r="47754">
      <c r="A47754" s="101"/>
      <c r="B47754" s="90"/>
      <c r="C47754" s="90"/>
    </row>
    <row r="47755">
      <c r="A47755" s="101"/>
      <c r="B47755" s="90"/>
      <c r="C47755" s="90"/>
    </row>
    <row r="47756">
      <c r="A47756" s="101"/>
      <c r="B47756" s="90"/>
      <c r="C47756" s="90"/>
    </row>
    <row r="47757">
      <c r="A47757" s="101"/>
      <c r="B47757" s="90"/>
      <c r="C47757" s="90"/>
    </row>
    <row r="47758">
      <c r="A47758" s="101"/>
      <c r="B47758" s="90"/>
      <c r="C47758" s="90"/>
    </row>
    <row r="47759">
      <c r="A47759" s="101"/>
      <c r="B47759" s="90"/>
      <c r="C47759" s="90"/>
    </row>
    <row r="47760">
      <c r="A47760" s="101"/>
      <c r="B47760" s="90"/>
      <c r="C47760" s="90"/>
    </row>
    <row r="47761">
      <c r="A47761" s="101"/>
      <c r="B47761" s="90"/>
      <c r="C47761" s="90"/>
    </row>
    <row r="47762">
      <c r="A47762" s="101"/>
      <c r="B47762" s="90"/>
      <c r="C47762" s="90"/>
    </row>
    <row r="47763">
      <c r="A47763" s="101"/>
      <c r="B47763" s="90"/>
      <c r="C47763" s="90"/>
    </row>
    <row r="47764">
      <c r="A47764" s="101"/>
      <c r="B47764" s="90"/>
      <c r="C47764" s="90"/>
    </row>
    <row r="47765">
      <c r="A47765" s="101"/>
      <c r="B47765" s="90"/>
      <c r="C47765" s="90"/>
    </row>
    <row r="47766">
      <c r="A47766" s="101"/>
      <c r="B47766" s="90"/>
      <c r="C47766" s="90"/>
    </row>
    <row r="47767">
      <c r="A47767" s="101"/>
      <c r="B47767" s="90"/>
      <c r="C47767" s="90"/>
    </row>
    <row r="47768">
      <c r="A47768" s="101"/>
      <c r="B47768" s="90"/>
      <c r="C47768" s="90"/>
    </row>
    <row r="47769">
      <c r="A47769" s="101"/>
      <c r="B47769" s="90"/>
      <c r="C47769" s="90"/>
    </row>
    <row r="47770">
      <c r="A47770" s="101"/>
      <c r="B47770" s="90"/>
      <c r="C47770" s="90"/>
    </row>
    <row r="47771">
      <c r="A47771" s="101"/>
      <c r="B47771" s="90"/>
      <c r="C47771" s="90"/>
    </row>
    <row r="47772">
      <c r="A47772" s="101"/>
      <c r="B47772" s="90"/>
      <c r="C47772" s="90"/>
    </row>
    <row r="47773">
      <c r="A47773" s="101"/>
      <c r="B47773" s="90"/>
      <c r="C47773" s="90"/>
    </row>
    <row r="47774">
      <c r="A47774" s="101"/>
      <c r="B47774" s="90"/>
      <c r="C47774" s="90"/>
    </row>
    <row r="47775">
      <c r="A47775" s="101"/>
      <c r="B47775" s="90"/>
      <c r="C47775" s="90"/>
    </row>
    <row r="47776">
      <c r="A47776" s="101"/>
      <c r="B47776" s="90"/>
      <c r="C47776" s="90"/>
    </row>
    <row r="47777">
      <c r="A47777" s="101"/>
      <c r="B47777" s="90"/>
      <c r="C47777" s="90"/>
    </row>
    <row r="47778">
      <c r="A47778" s="101"/>
      <c r="B47778" s="90"/>
      <c r="C47778" s="90"/>
    </row>
    <row r="47779">
      <c r="A47779" s="101"/>
      <c r="B47779" s="90"/>
      <c r="C47779" s="90"/>
    </row>
    <row r="47780">
      <c r="A47780" s="101"/>
      <c r="B47780" s="90"/>
      <c r="C47780" s="90"/>
    </row>
    <row r="47781">
      <c r="A47781" s="101"/>
      <c r="B47781" s="90"/>
      <c r="C47781" s="90"/>
    </row>
    <row r="47782">
      <c r="A47782" s="101"/>
      <c r="B47782" s="90"/>
      <c r="C47782" s="90"/>
    </row>
    <row r="47783">
      <c r="A47783" s="101"/>
      <c r="B47783" s="90"/>
      <c r="C47783" s="90"/>
    </row>
    <row r="47784">
      <c r="A47784" s="101"/>
      <c r="B47784" s="90"/>
      <c r="C47784" s="90"/>
    </row>
    <row r="47785">
      <c r="A47785" s="101"/>
      <c r="B47785" s="90"/>
      <c r="C47785" s="90"/>
    </row>
    <row r="47786">
      <c r="A47786" s="101"/>
      <c r="B47786" s="90"/>
      <c r="C47786" s="90"/>
    </row>
    <row r="47787">
      <c r="A47787" s="101"/>
      <c r="B47787" s="90"/>
      <c r="C47787" s="90"/>
    </row>
    <row r="47788">
      <c r="A47788" s="101"/>
      <c r="B47788" s="90"/>
      <c r="C47788" s="90"/>
    </row>
    <row r="47789">
      <c r="A47789" s="101"/>
      <c r="B47789" s="90"/>
      <c r="C47789" s="90"/>
    </row>
    <row r="47790">
      <c r="A47790" s="101"/>
      <c r="B47790" s="90"/>
      <c r="C47790" s="90"/>
    </row>
    <row r="47791">
      <c r="A47791" s="101"/>
      <c r="B47791" s="90"/>
      <c r="C47791" s="90"/>
    </row>
    <row r="47792">
      <c r="A47792" s="101"/>
      <c r="B47792" s="90"/>
      <c r="C47792" s="90"/>
    </row>
    <row r="47793">
      <c r="A47793" s="101"/>
      <c r="B47793" s="90"/>
      <c r="C47793" s="90"/>
    </row>
    <row r="47794">
      <c r="A47794" s="101"/>
      <c r="B47794" s="90"/>
      <c r="C47794" s="90"/>
    </row>
    <row r="47795">
      <c r="A47795" s="101"/>
      <c r="B47795" s="90"/>
      <c r="C47795" s="90"/>
    </row>
    <row r="47796">
      <c r="A47796" s="101"/>
      <c r="B47796" s="90"/>
      <c r="C47796" s="90"/>
    </row>
    <row r="47797">
      <c r="A47797" s="101"/>
      <c r="B47797" s="90"/>
      <c r="C47797" s="90"/>
    </row>
    <row r="47798">
      <c r="A47798" s="101"/>
      <c r="B47798" s="90"/>
      <c r="C47798" s="90"/>
    </row>
    <row r="47799">
      <c r="A47799" s="101"/>
      <c r="B47799" s="90"/>
      <c r="C47799" s="90"/>
    </row>
    <row r="47800">
      <c r="A47800" s="101"/>
      <c r="B47800" s="90"/>
      <c r="C47800" s="90"/>
    </row>
    <row r="47801">
      <c r="A47801" s="101"/>
      <c r="B47801" s="90"/>
      <c r="C47801" s="90"/>
    </row>
    <row r="47802">
      <c r="A47802" s="101"/>
      <c r="B47802" s="90"/>
      <c r="C47802" s="90"/>
    </row>
    <row r="47803">
      <c r="A47803" s="101"/>
      <c r="B47803" s="90"/>
      <c r="C47803" s="90"/>
    </row>
    <row r="47804">
      <c r="A47804" s="101"/>
      <c r="B47804" s="90"/>
      <c r="C47804" s="90"/>
    </row>
    <row r="47805">
      <c r="A47805" s="101"/>
      <c r="B47805" s="90"/>
      <c r="C47805" s="90"/>
    </row>
    <row r="47806">
      <c r="A47806" s="101"/>
      <c r="B47806" s="90"/>
      <c r="C47806" s="90"/>
    </row>
    <row r="47807">
      <c r="A47807" s="101"/>
      <c r="B47807" s="90"/>
      <c r="C47807" s="90"/>
    </row>
    <row r="47808">
      <c r="A47808" s="101"/>
      <c r="B47808" s="90"/>
      <c r="C47808" s="90"/>
    </row>
    <row r="47809">
      <c r="A47809" s="101"/>
      <c r="B47809" s="90"/>
      <c r="C47809" s="90"/>
    </row>
    <row r="47810">
      <c r="A47810" s="101"/>
      <c r="B47810" s="90"/>
      <c r="C47810" s="90"/>
    </row>
    <row r="47811">
      <c r="A47811" s="101"/>
      <c r="B47811" s="90"/>
      <c r="C47811" s="90"/>
    </row>
    <row r="47812">
      <c r="A47812" s="101"/>
      <c r="B47812" s="90"/>
      <c r="C47812" s="90"/>
    </row>
    <row r="47813">
      <c r="A47813" s="101"/>
      <c r="B47813" s="90"/>
      <c r="C47813" s="90"/>
    </row>
    <row r="47814">
      <c r="A47814" s="101"/>
      <c r="B47814" s="90"/>
      <c r="C47814" s="90"/>
    </row>
    <row r="47815">
      <c r="A47815" s="101"/>
      <c r="B47815" s="90"/>
      <c r="C47815" s="90"/>
    </row>
    <row r="47816">
      <c r="A47816" s="101"/>
      <c r="B47816" s="90"/>
      <c r="C47816" s="90"/>
    </row>
    <row r="47817">
      <c r="A47817" s="101"/>
      <c r="B47817" s="90"/>
      <c r="C47817" s="90"/>
    </row>
    <row r="47818">
      <c r="A47818" s="101"/>
      <c r="B47818" s="90"/>
      <c r="C47818" s="90"/>
    </row>
    <row r="47819">
      <c r="A47819" s="101"/>
      <c r="B47819" s="90"/>
      <c r="C47819" s="90"/>
    </row>
    <row r="47820">
      <c r="A47820" s="101"/>
      <c r="B47820" s="90"/>
      <c r="C47820" s="90"/>
    </row>
    <row r="47821">
      <c r="A47821" s="101"/>
      <c r="B47821" s="90"/>
      <c r="C47821" s="90"/>
    </row>
    <row r="47822">
      <c r="A47822" s="101"/>
      <c r="B47822" s="90"/>
      <c r="C47822" s="90"/>
    </row>
    <row r="47823">
      <c r="A47823" s="101"/>
      <c r="B47823" s="90"/>
      <c r="C47823" s="90"/>
    </row>
    <row r="47824">
      <c r="A47824" s="101"/>
      <c r="B47824" s="90"/>
      <c r="C47824" s="90"/>
    </row>
    <row r="47825">
      <c r="A47825" s="101"/>
      <c r="B47825" s="90"/>
      <c r="C47825" s="90"/>
    </row>
    <row r="47826">
      <c r="A47826" s="101"/>
      <c r="B47826" s="90"/>
      <c r="C47826" s="90"/>
    </row>
    <row r="47827">
      <c r="A47827" s="101"/>
      <c r="B47827" s="90"/>
      <c r="C47827" s="90"/>
    </row>
    <row r="47828">
      <c r="A47828" s="101"/>
      <c r="B47828" s="90"/>
      <c r="C47828" s="90"/>
    </row>
    <row r="47829">
      <c r="A47829" s="101"/>
      <c r="B47829" s="90"/>
      <c r="C47829" s="90"/>
    </row>
    <row r="47830">
      <c r="A47830" s="101"/>
      <c r="B47830" s="90"/>
      <c r="C47830" s="90"/>
    </row>
    <row r="47831">
      <c r="A47831" s="101"/>
      <c r="B47831" s="90"/>
      <c r="C47831" s="90"/>
    </row>
    <row r="47832">
      <c r="A47832" s="101"/>
      <c r="B47832" s="90"/>
      <c r="C47832" s="90"/>
    </row>
    <row r="47833">
      <c r="A47833" s="101"/>
      <c r="B47833" s="90"/>
      <c r="C47833" s="90"/>
    </row>
    <row r="47834">
      <c r="A47834" s="101"/>
      <c r="B47834" s="90"/>
      <c r="C47834" s="90"/>
    </row>
    <row r="47835">
      <c r="A47835" s="101"/>
      <c r="B47835" s="90"/>
      <c r="C47835" s="90"/>
    </row>
    <row r="47836">
      <c r="A47836" s="101"/>
      <c r="B47836" s="90"/>
      <c r="C47836" s="90"/>
    </row>
    <row r="47837">
      <c r="A47837" s="101"/>
      <c r="B47837" s="90"/>
      <c r="C47837" s="90"/>
    </row>
    <row r="47838">
      <c r="A47838" s="101"/>
      <c r="B47838" s="90"/>
      <c r="C47838" s="90"/>
    </row>
    <row r="47839">
      <c r="A47839" s="101"/>
      <c r="B47839" s="90"/>
      <c r="C47839" s="90"/>
    </row>
    <row r="47840">
      <c r="A47840" s="101"/>
      <c r="B47840" s="90"/>
      <c r="C47840" s="90"/>
    </row>
    <row r="47841">
      <c r="A47841" s="101"/>
      <c r="B47841" s="90"/>
      <c r="C47841" s="90"/>
    </row>
    <row r="47842">
      <c r="A47842" s="101"/>
      <c r="B47842" s="90"/>
      <c r="C47842" s="90"/>
    </row>
    <row r="47843">
      <c r="A47843" s="101"/>
      <c r="B47843" s="90"/>
      <c r="C47843" s="90"/>
    </row>
    <row r="47844">
      <c r="A47844" s="101"/>
      <c r="B47844" s="90"/>
      <c r="C47844" s="90"/>
    </row>
    <row r="47845">
      <c r="A47845" s="101"/>
      <c r="B47845" s="90"/>
      <c r="C47845" s="90"/>
    </row>
    <row r="47846">
      <c r="A47846" s="101"/>
      <c r="B47846" s="90"/>
      <c r="C47846" s="90"/>
    </row>
    <row r="47847">
      <c r="A47847" s="101"/>
      <c r="B47847" s="90"/>
      <c r="C47847" s="90"/>
    </row>
    <row r="47848">
      <c r="A47848" s="101"/>
      <c r="B47848" s="90"/>
      <c r="C47848" s="90"/>
    </row>
    <row r="47849">
      <c r="A47849" s="101"/>
      <c r="B47849" s="90"/>
      <c r="C47849" s="90"/>
    </row>
    <row r="47850">
      <c r="A47850" s="101"/>
      <c r="B47850" s="90"/>
      <c r="C47850" s="90"/>
    </row>
    <row r="47851">
      <c r="A47851" s="101"/>
      <c r="B47851" s="90"/>
      <c r="C47851" s="90"/>
    </row>
    <row r="47852">
      <c r="A47852" s="101"/>
      <c r="B47852" s="90"/>
      <c r="C47852" s="90"/>
    </row>
    <row r="47853">
      <c r="A47853" s="101"/>
      <c r="B47853" s="90"/>
      <c r="C47853" s="90"/>
    </row>
    <row r="47854">
      <c r="A47854" s="101"/>
      <c r="B47854" s="90"/>
      <c r="C47854" s="90"/>
    </row>
    <row r="47855">
      <c r="A47855" s="101"/>
      <c r="B47855" s="90"/>
      <c r="C47855" s="90"/>
    </row>
    <row r="47856">
      <c r="A47856" s="101"/>
      <c r="B47856" s="90"/>
      <c r="C47856" s="90"/>
    </row>
    <row r="47857">
      <c r="A47857" s="101"/>
      <c r="B47857" s="90"/>
      <c r="C47857" s="90"/>
    </row>
    <row r="47858">
      <c r="A47858" s="101"/>
      <c r="B47858" s="90"/>
      <c r="C47858" s="90"/>
    </row>
    <row r="47859">
      <c r="A47859" s="101"/>
      <c r="B47859" s="90"/>
      <c r="C47859" s="90"/>
    </row>
    <row r="47860">
      <c r="A47860" s="101"/>
      <c r="B47860" s="90"/>
      <c r="C47860" s="90"/>
    </row>
    <row r="47861">
      <c r="A47861" s="101"/>
      <c r="B47861" s="90"/>
      <c r="C47861" s="90"/>
    </row>
    <row r="47862">
      <c r="A47862" s="101"/>
      <c r="B47862" s="90"/>
      <c r="C47862" s="90"/>
    </row>
    <row r="47863">
      <c r="A47863" s="101"/>
      <c r="B47863" s="90"/>
      <c r="C47863" s="90"/>
    </row>
    <row r="47864">
      <c r="A47864" s="101"/>
      <c r="B47864" s="90"/>
      <c r="C47864" s="90"/>
    </row>
    <row r="47865">
      <c r="A47865" s="101"/>
      <c r="B47865" s="90"/>
      <c r="C47865" s="90"/>
    </row>
    <row r="47866">
      <c r="A47866" s="101"/>
      <c r="B47866" s="90"/>
      <c r="C47866" s="90"/>
    </row>
    <row r="47867">
      <c r="A47867" s="101"/>
      <c r="B47867" s="90"/>
      <c r="C47867" s="90"/>
    </row>
    <row r="47868">
      <c r="A47868" s="101"/>
      <c r="B47868" s="90"/>
      <c r="C47868" s="90"/>
    </row>
    <row r="47869">
      <c r="A47869" s="101"/>
      <c r="B47869" s="90"/>
      <c r="C47869" s="90"/>
    </row>
    <row r="47870">
      <c r="A47870" s="101"/>
      <c r="B47870" s="90"/>
      <c r="C47870" s="90"/>
    </row>
    <row r="47871">
      <c r="A47871" s="101"/>
      <c r="B47871" s="90"/>
      <c r="C47871" s="90"/>
    </row>
    <row r="47872">
      <c r="A47872" s="101"/>
      <c r="B47872" s="90"/>
      <c r="C47872" s="90"/>
    </row>
    <row r="47873">
      <c r="A47873" s="101"/>
      <c r="B47873" s="90"/>
      <c r="C47873" s="90"/>
    </row>
    <row r="47874">
      <c r="A47874" s="101"/>
      <c r="B47874" s="90"/>
      <c r="C47874" s="90"/>
    </row>
    <row r="47875">
      <c r="A47875" s="101"/>
      <c r="B47875" s="90"/>
      <c r="C47875" s="90"/>
    </row>
    <row r="47876">
      <c r="A47876" s="101"/>
      <c r="B47876" s="90"/>
      <c r="C47876" s="90"/>
    </row>
    <row r="47877">
      <c r="A47877" s="101"/>
      <c r="B47877" s="90"/>
      <c r="C47877" s="90"/>
    </row>
    <row r="47878">
      <c r="A47878" s="101"/>
      <c r="B47878" s="90"/>
      <c r="C47878" s="90"/>
    </row>
    <row r="47879">
      <c r="A47879" s="101"/>
      <c r="B47879" s="90"/>
      <c r="C47879" s="90"/>
    </row>
    <row r="47880">
      <c r="A47880" s="101"/>
      <c r="B47880" s="90"/>
      <c r="C47880" s="90"/>
    </row>
    <row r="47881">
      <c r="A47881" s="101"/>
      <c r="B47881" s="90"/>
      <c r="C47881" s="90"/>
    </row>
    <row r="47882">
      <c r="A47882" s="101"/>
      <c r="B47882" s="90"/>
      <c r="C47882" s="90"/>
    </row>
    <row r="47883">
      <c r="A47883" s="101"/>
      <c r="B47883" s="90"/>
      <c r="C47883" s="90"/>
    </row>
    <row r="47884">
      <c r="A47884" s="101"/>
      <c r="B47884" s="90"/>
      <c r="C47884" s="90"/>
    </row>
    <row r="47885">
      <c r="A47885" s="101"/>
      <c r="B47885" s="90"/>
      <c r="C47885" s="90"/>
    </row>
    <row r="47886">
      <c r="A47886" s="101"/>
      <c r="B47886" s="90"/>
      <c r="C47886" s="90"/>
    </row>
    <row r="47887">
      <c r="A47887" s="101"/>
      <c r="B47887" s="90"/>
      <c r="C47887" s="90"/>
    </row>
    <row r="47888">
      <c r="A47888" s="101"/>
      <c r="B47888" s="90"/>
      <c r="C47888" s="90"/>
    </row>
    <row r="47889">
      <c r="A47889" s="101"/>
      <c r="B47889" s="90"/>
      <c r="C47889" s="90"/>
    </row>
    <row r="47890">
      <c r="A47890" s="101"/>
      <c r="B47890" s="90"/>
      <c r="C47890" s="90"/>
    </row>
    <row r="47891">
      <c r="A47891" s="101"/>
      <c r="B47891" s="90"/>
      <c r="C47891" s="90"/>
    </row>
    <row r="47892">
      <c r="A47892" s="101"/>
      <c r="B47892" s="90"/>
      <c r="C47892" s="90"/>
    </row>
    <row r="47893">
      <c r="A47893" s="101"/>
      <c r="B47893" s="90"/>
      <c r="C47893" s="90"/>
    </row>
    <row r="47894">
      <c r="A47894" s="101"/>
      <c r="B47894" s="90"/>
      <c r="C47894" s="90"/>
    </row>
    <row r="47895">
      <c r="A47895" s="101"/>
      <c r="B47895" s="90"/>
      <c r="C47895" s="90"/>
    </row>
    <row r="47896">
      <c r="A47896" s="101"/>
      <c r="B47896" s="90"/>
      <c r="C47896" s="90"/>
    </row>
    <row r="47897">
      <c r="A47897" s="101"/>
      <c r="B47897" s="90"/>
      <c r="C47897" s="90"/>
    </row>
    <row r="47898">
      <c r="A47898" s="101"/>
      <c r="B47898" s="90"/>
      <c r="C47898" s="90"/>
    </row>
    <row r="47899">
      <c r="A47899" s="101"/>
      <c r="B47899" s="90"/>
      <c r="C47899" s="90"/>
    </row>
    <row r="47900">
      <c r="A47900" s="101"/>
      <c r="B47900" s="90"/>
      <c r="C47900" s="90"/>
    </row>
    <row r="47901">
      <c r="A47901" s="101"/>
      <c r="B47901" s="90"/>
      <c r="C47901" s="90"/>
    </row>
    <row r="47902">
      <c r="A47902" s="101"/>
      <c r="B47902" s="90"/>
      <c r="C47902" s="90"/>
    </row>
    <row r="47903">
      <c r="A47903" s="101"/>
      <c r="B47903" s="90"/>
      <c r="C47903" s="90"/>
    </row>
    <row r="47904">
      <c r="A47904" s="101"/>
      <c r="B47904" s="90"/>
      <c r="C47904" s="90"/>
    </row>
    <row r="47905">
      <c r="A47905" s="101"/>
      <c r="B47905" s="90"/>
      <c r="C47905" s="90"/>
    </row>
    <row r="47906">
      <c r="A47906" s="101"/>
      <c r="B47906" s="90"/>
      <c r="C47906" s="90"/>
    </row>
    <row r="47907">
      <c r="A47907" s="101"/>
      <c r="B47907" s="90"/>
      <c r="C47907" s="90"/>
    </row>
    <row r="47908">
      <c r="A47908" s="101"/>
      <c r="B47908" s="90"/>
      <c r="C47908" s="90"/>
    </row>
    <row r="47909">
      <c r="A47909" s="101"/>
      <c r="B47909" s="90"/>
      <c r="C47909" s="90"/>
    </row>
    <row r="47910">
      <c r="A47910" s="101"/>
      <c r="B47910" s="90"/>
      <c r="C47910" s="90"/>
    </row>
    <row r="47911">
      <c r="A47911" s="101"/>
      <c r="B47911" s="90"/>
      <c r="C47911" s="90"/>
    </row>
    <row r="47912">
      <c r="A47912" s="101"/>
      <c r="B47912" s="90"/>
      <c r="C47912" s="90"/>
    </row>
    <row r="47913">
      <c r="A47913" s="101"/>
      <c r="B47913" s="90"/>
      <c r="C47913" s="90"/>
    </row>
    <row r="47914">
      <c r="A47914" s="101"/>
      <c r="B47914" s="90"/>
      <c r="C47914" s="90"/>
    </row>
    <row r="47915">
      <c r="A47915" s="101"/>
      <c r="B47915" s="90"/>
      <c r="C47915" s="90"/>
    </row>
    <row r="47916">
      <c r="A47916" s="101"/>
      <c r="B47916" s="90"/>
      <c r="C47916" s="90"/>
    </row>
    <row r="47917">
      <c r="A47917" s="101"/>
      <c r="B47917" s="90"/>
      <c r="C47917" s="90"/>
    </row>
    <row r="47918">
      <c r="A47918" s="101"/>
      <c r="B47918" s="90"/>
      <c r="C47918" s="90"/>
    </row>
    <row r="47919">
      <c r="A47919" s="101"/>
      <c r="B47919" s="90"/>
      <c r="C47919" s="90"/>
    </row>
    <row r="47920">
      <c r="A47920" s="101"/>
      <c r="B47920" s="90"/>
      <c r="C47920" s="90"/>
    </row>
    <row r="47921">
      <c r="A47921" s="101"/>
      <c r="B47921" s="90"/>
      <c r="C47921" s="90"/>
    </row>
    <row r="47922">
      <c r="A47922" s="101"/>
      <c r="B47922" s="90"/>
      <c r="C47922" s="90"/>
    </row>
    <row r="47923">
      <c r="A47923" s="101"/>
      <c r="B47923" s="90"/>
      <c r="C47923" s="90"/>
    </row>
    <row r="47924">
      <c r="A47924" s="101"/>
      <c r="B47924" s="90"/>
      <c r="C47924" s="90"/>
    </row>
    <row r="47925">
      <c r="A47925" s="101"/>
      <c r="B47925" s="90"/>
      <c r="C47925" s="90"/>
    </row>
    <row r="47926">
      <c r="A47926" s="101"/>
      <c r="B47926" s="90"/>
      <c r="C47926" s="90"/>
    </row>
    <row r="47927">
      <c r="A47927" s="101"/>
      <c r="B47927" s="90"/>
      <c r="C47927" s="90"/>
    </row>
    <row r="47928">
      <c r="A47928" s="101"/>
      <c r="B47928" s="90"/>
      <c r="C47928" s="90"/>
    </row>
    <row r="47929">
      <c r="A47929" s="101"/>
      <c r="B47929" s="90"/>
      <c r="C47929" s="90"/>
    </row>
    <row r="47930">
      <c r="A47930" s="101"/>
      <c r="B47930" s="90"/>
      <c r="C47930" s="90"/>
    </row>
    <row r="47931">
      <c r="A47931" s="101"/>
      <c r="B47931" s="90"/>
      <c r="C47931" s="90"/>
    </row>
    <row r="47932">
      <c r="A47932" s="101"/>
      <c r="B47932" s="90"/>
      <c r="C47932" s="90"/>
    </row>
    <row r="47933">
      <c r="A47933" s="101"/>
      <c r="B47933" s="90"/>
      <c r="C47933" s="90"/>
    </row>
    <row r="47934">
      <c r="A47934" s="101"/>
      <c r="B47934" s="90"/>
      <c r="C47934" s="90"/>
    </row>
    <row r="47935">
      <c r="A47935" s="101"/>
      <c r="B47935" s="90"/>
      <c r="C47935" s="90"/>
    </row>
    <row r="47936">
      <c r="A47936" s="101"/>
      <c r="B47936" s="90"/>
      <c r="C47936" s="90"/>
    </row>
    <row r="47937">
      <c r="A47937" s="101"/>
      <c r="B47937" s="90"/>
      <c r="C47937" s="90"/>
    </row>
    <row r="47938">
      <c r="A47938" s="101"/>
      <c r="B47938" s="90"/>
      <c r="C47938" s="90"/>
    </row>
    <row r="47939">
      <c r="A47939" s="101"/>
      <c r="B47939" s="90"/>
      <c r="C47939" s="90"/>
    </row>
    <row r="47940">
      <c r="A47940" s="101"/>
      <c r="B47940" s="90"/>
      <c r="C47940" s="90"/>
    </row>
    <row r="47941">
      <c r="A47941" s="101"/>
      <c r="B47941" s="90"/>
      <c r="C47941" s="90"/>
    </row>
    <row r="47942">
      <c r="A47942" s="101"/>
      <c r="B47942" s="90"/>
      <c r="C47942" s="90"/>
    </row>
    <row r="47943">
      <c r="A47943" s="101"/>
      <c r="B47943" s="90"/>
      <c r="C47943" s="90"/>
    </row>
    <row r="47944">
      <c r="A47944" s="101"/>
      <c r="B47944" s="90"/>
      <c r="C47944" s="90"/>
    </row>
    <row r="47945">
      <c r="A47945" s="101"/>
      <c r="B47945" s="90"/>
      <c r="C47945" s="90"/>
    </row>
    <row r="47946">
      <c r="A47946" s="101"/>
      <c r="B47946" s="90"/>
      <c r="C47946" s="90"/>
    </row>
    <row r="47947">
      <c r="A47947" s="101"/>
      <c r="B47947" s="90"/>
      <c r="C47947" s="90"/>
    </row>
    <row r="47948">
      <c r="A47948" s="101"/>
      <c r="B47948" s="90"/>
      <c r="C47948" s="90"/>
    </row>
    <row r="47949">
      <c r="A47949" s="101"/>
      <c r="B47949" s="90"/>
      <c r="C47949" s="90"/>
    </row>
    <row r="47950">
      <c r="A47950" s="101"/>
      <c r="B47950" s="90"/>
      <c r="C47950" s="90"/>
    </row>
    <row r="47951">
      <c r="A47951" s="101"/>
      <c r="B47951" s="90"/>
      <c r="C47951" s="90"/>
    </row>
    <row r="47952">
      <c r="A47952" s="101"/>
      <c r="B47952" s="90"/>
      <c r="C47952" s="90"/>
    </row>
    <row r="47953">
      <c r="A47953" s="101"/>
      <c r="B47953" s="90"/>
      <c r="C47953" s="90"/>
    </row>
    <row r="47954">
      <c r="A47954" s="101"/>
      <c r="B47954" s="90"/>
      <c r="C47954" s="90"/>
    </row>
    <row r="47955">
      <c r="A47955" s="101"/>
      <c r="B47955" s="90"/>
      <c r="C47955" s="90"/>
    </row>
    <row r="47956">
      <c r="A47956" s="101"/>
      <c r="B47956" s="90"/>
      <c r="C47956" s="90"/>
    </row>
    <row r="47957">
      <c r="A47957" s="101"/>
      <c r="B47957" s="90"/>
      <c r="C47957" s="90"/>
    </row>
    <row r="47958">
      <c r="A47958" s="101"/>
      <c r="B47958" s="90"/>
      <c r="C47958" s="90"/>
    </row>
    <row r="47959">
      <c r="A47959" s="101"/>
      <c r="B47959" s="90"/>
      <c r="C47959" s="90"/>
    </row>
    <row r="47960">
      <c r="A47960" s="101"/>
      <c r="B47960" s="90"/>
      <c r="C47960" s="90"/>
    </row>
    <row r="47961">
      <c r="A47961" s="101"/>
      <c r="B47961" s="90"/>
      <c r="C47961" s="90"/>
    </row>
    <row r="47962">
      <c r="A47962" s="101"/>
      <c r="B47962" s="90"/>
      <c r="C47962" s="90"/>
    </row>
    <row r="47963">
      <c r="A47963" s="101"/>
      <c r="B47963" s="90"/>
      <c r="C47963" s="90"/>
    </row>
    <row r="47964">
      <c r="A47964" s="101"/>
      <c r="B47964" s="90"/>
      <c r="C47964" s="90"/>
    </row>
    <row r="47965">
      <c r="A47965" s="101"/>
      <c r="B47965" s="90"/>
      <c r="C47965" s="90"/>
    </row>
    <row r="47966">
      <c r="A47966" s="101"/>
      <c r="B47966" s="90"/>
      <c r="C47966" s="90"/>
    </row>
    <row r="47967">
      <c r="A47967" s="101"/>
      <c r="B47967" s="90"/>
      <c r="C47967" s="90"/>
    </row>
    <row r="47968">
      <c r="A47968" s="101"/>
      <c r="B47968" s="90"/>
      <c r="C47968" s="90"/>
    </row>
    <row r="47969">
      <c r="A47969" s="101"/>
      <c r="B47969" s="90"/>
      <c r="C47969" s="90"/>
    </row>
    <row r="47970">
      <c r="A47970" s="101"/>
      <c r="B47970" s="90"/>
      <c r="C47970" s="90"/>
    </row>
    <row r="47971">
      <c r="A47971" s="101"/>
      <c r="B47971" s="90"/>
      <c r="C47971" s="90"/>
    </row>
    <row r="47972">
      <c r="A47972" s="101"/>
      <c r="B47972" s="90"/>
      <c r="C47972" s="90"/>
    </row>
    <row r="47973">
      <c r="A47973" s="101"/>
      <c r="B47973" s="90"/>
      <c r="C47973" s="90"/>
    </row>
    <row r="47974">
      <c r="A47974" s="101"/>
      <c r="B47974" s="90"/>
      <c r="C47974" s="90"/>
    </row>
    <row r="47975">
      <c r="A47975" s="101"/>
      <c r="B47975" s="90"/>
      <c r="C47975" s="90"/>
    </row>
    <row r="47976">
      <c r="A47976" s="101"/>
      <c r="B47976" s="90"/>
      <c r="C47976" s="90"/>
    </row>
    <row r="47977">
      <c r="A47977" s="101"/>
      <c r="B47977" s="90"/>
      <c r="C47977" s="90"/>
    </row>
    <row r="47978">
      <c r="A47978" s="101"/>
      <c r="B47978" s="90"/>
      <c r="C47978" s="90"/>
    </row>
    <row r="47979">
      <c r="A47979" s="101"/>
      <c r="B47979" s="90"/>
      <c r="C47979" s="90"/>
    </row>
    <row r="47980">
      <c r="A47980" s="101"/>
      <c r="B47980" s="90"/>
      <c r="C47980" s="90"/>
    </row>
    <row r="47981">
      <c r="A47981" s="101"/>
      <c r="B47981" s="90"/>
      <c r="C47981" s="90"/>
    </row>
    <row r="47982">
      <c r="A47982" s="101"/>
      <c r="B47982" s="90"/>
      <c r="C47982" s="90"/>
    </row>
    <row r="47983">
      <c r="A47983" s="101"/>
      <c r="B47983" s="90"/>
      <c r="C47983" s="90"/>
    </row>
    <row r="47984">
      <c r="A47984" s="101"/>
      <c r="B47984" s="90"/>
      <c r="C47984" s="90"/>
    </row>
    <row r="47985">
      <c r="A47985" s="101"/>
      <c r="B47985" s="90"/>
      <c r="C47985" s="90"/>
    </row>
    <row r="47986">
      <c r="A47986" s="101"/>
      <c r="B47986" s="90"/>
      <c r="C47986" s="90"/>
    </row>
    <row r="47987">
      <c r="A47987" s="101"/>
      <c r="B47987" s="90"/>
      <c r="C47987" s="90"/>
    </row>
    <row r="47988">
      <c r="A47988" s="101"/>
      <c r="B47988" s="90"/>
      <c r="C47988" s="90"/>
    </row>
    <row r="47989">
      <c r="A47989" s="101"/>
      <c r="B47989" s="90"/>
      <c r="C47989" s="90"/>
    </row>
    <row r="47990">
      <c r="A47990" s="101"/>
      <c r="B47990" s="90"/>
      <c r="C47990" s="90"/>
    </row>
    <row r="47991">
      <c r="A47991" s="101"/>
      <c r="B47991" s="90"/>
      <c r="C47991" s="90"/>
    </row>
    <row r="47992">
      <c r="A47992" s="101"/>
      <c r="B47992" s="90"/>
      <c r="C47992" s="90"/>
    </row>
    <row r="47993">
      <c r="A47993" s="101"/>
      <c r="B47993" s="90"/>
      <c r="C47993" s="90"/>
    </row>
    <row r="47994">
      <c r="A47994" s="101"/>
      <c r="B47994" s="90"/>
      <c r="C47994" s="90"/>
    </row>
    <row r="47995">
      <c r="A47995" s="101"/>
      <c r="B47995" s="90"/>
      <c r="C47995" s="90"/>
    </row>
    <row r="47996">
      <c r="A47996" s="101"/>
      <c r="B47996" s="90"/>
      <c r="C47996" s="90"/>
    </row>
    <row r="47997">
      <c r="A47997" s="101"/>
      <c r="B47997" s="90"/>
      <c r="C47997" s="90"/>
    </row>
    <row r="47998">
      <c r="A47998" s="101"/>
      <c r="B47998" s="90"/>
      <c r="C47998" s="90"/>
    </row>
    <row r="47999">
      <c r="A47999" s="101"/>
      <c r="B47999" s="90"/>
      <c r="C47999" s="90"/>
    </row>
    <row r="48000">
      <c r="A48000" s="101"/>
      <c r="B48000" s="90"/>
      <c r="C48000" s="90"/>
    </row>
    <row r="48001">
      <c r="A48001" s="101"/>
      <c r="B48001" s="90"/>
      <c r="C48001" s="90"/>
    </row>
    <row r="48002">
      <c r="A48002" s="101"/>
      <c r="B48002" s="90"/>
      <c r="C48002" s="90"/>
    </row>
    <row r="48003">
      <c r="A48003" s="101"/>
      <c r="B48003" s="90"/>
      <c r="C48003" s="90"/>
    </row>
    <row r="48004">
      <c r="A48004" s="101"/>
      <c r="B48004" s="90"/>
      <c r="C48004" s="90"/>
    </row>
    <row r="48005">
      <c r="A48005" s="101"/>
      <c r="B48005" s="90"/>
      <c r="C48005" s="90"/>
    </row>
    <row r="48006">
      <c r="A48006" s="101"/>
      <c r="B48006" s="90"/>
      <c r="C48006" s="90"/>
    </row>
    <row r="48007">
      <c r="A48007" s="101"/>
      <c r="B48007" s="90"/>
      <c r="C48007" s="90"/>
    </row>
    <row r="48008">
      <c r="A48008" s="101"/>
      <c r="B48008" s="90"/>
      <c r="C48008" s="90"/>
    </row>
    <row r="48009">
      <c r="A48009" s="101"/>
      <c r="B48009" s="90"/>
      <c r="C48009" s="90"/>
    </row>
    <row r="48010">
      <c r="A48010" s="101"/>
      <c r="B48010" s="90"/>
      <c r="C48010" s="90"/>
    </row>
    <row r="48011">
      <c r="A48011" s="101"/>
      <c r="B48011" s="90"/>
      <c r="C48011" s="90"/>
    </row>
    <row r="48012">
      <c r="A48012" s="101"/>
      <c r="B48012" s="90"/>
      <c r="C48012" s="90"/>
    </row>
    <row r="48013">
      <c r="A48013" s="101"/>
      <c r="B48013" s="90"/>
      <c r="C48013" s="90"/>
    </row>
    <row r="48014">
      <c r="A48014" s="101"/>
      <c r="B48014" s="90"/>
      <c r="C48014" s="90"/>
    </row>
    <row r="48015">
      <c r="A48015" s="101"/>
      <c r="B48015" s="90"/>
      <c r="C48015" s="90"/>
    </row>
    <row r="48016">
      <c r="A48016" s="101"/>
      <c r="B48016" s="90"/>
      <c r="C48016" s="90"/>
    </row>
    <row r="48017">
      <c r="A48017" s="101"/>
      <c r="B48017" s="90"/>
      <c r="C48017" s="90"/>
    </row>
    <row r="48018">
      <c r="A48018" s="101"/>
      <c r="B48018" s="90"/>
      <c r="C48018" s="90"/>
    </row>
    <row r="48019">
      <c r="A48019" s="101"/>
      <c r="B48019" s="90"/>
      <c r="C48019" s="90"/>
    </row>
    <row r="48020">
      <c r="A48020" s="101"/>
      <c r="B48020" s="90"/>
      <c r="C48020" s="90"/>
    </row>
    <row r="48021">
      <c r="A48021" s="101"/>
      <c r="B48021" s="90"/>
      <c r="C48021" s="90"/>
    </row>
    <row r="48022">
      <c r="A48022" s="101"/>
      <c r="B48022" s="90"/>
      <c r="C48022" s="90"/>
    </row>
    <row r="48023">
      <c r="A48023" s="101"/>
      <c r="B48023" s="90"/>
      <c r="C48023" s="90"/>
    </row>
    <row r="48024">
      <c r="A48024" s="101"/>
      <c r="B48024" s="90"/>
      <c r="C48024" s="90"/>
    </row>
    <row r="48025">
      <c r="A48025" s="101"/>
      <c r="B48025" s="90"/>
      <c r="C48025" s="90"/>
    </row>
    <row r="48026">
      <c r="A48026" s="101"/>
      <c r="B48026" s="90"/>
      <c r="C48026" s="90"/>
    </row>
    <row r="48027">
      <c r="A48027" s="101"/>
      <c r="B48027" s="90"/>
      <c r="C48027" s="90"/>
    </row>
    <row r="48028">
      <c r="A48028" s="101"/>
      <c r="B48028" s="90"/>
      <c r="C48028" s="90"/>
    </row>
    <row r="48029">
      <c r="A48029" s="101"/>
      <c r="B48029" s="90"/>
      <c r="C48029" s="90"/>
    </row>
    <row r="48030">
      <c r="A48030" s="101"/>
      <c r="B48030" s="90"/>
      <c r="C48030" s="90"/>
    </row>
    <row r="48031">
      <c r="A48031" s="101"/>
      <c r="B48031" s="90"/>
      <c r="C48031" s="90"/>
    </row>
    <row r="48032">
      <c r="A48032" s="101"/>
      <c r="B48032" s="90"/>
      <c r="C48032" s="90"/>
    </row>
    <row r="48033">
      <c r="A48033" s="101"/>
      <c r="B48033" s="90"/>
      <c r="C48033" s="90"/>
    </row>
    <row r="48034">
      <c r="A48034" s="101"/>
      <c r="B48034" s="90"/>
      <c r="C48034" s="90"/>
    </row>
    <row r="48035">
      <c r="A48035" s="101"/>
      <c r="B48035" s="90"/>
      <c r="C48035" s="90"/>
    </row>
    <row r="48036">
      <c r="A48036" s="101"/>
      <c r="B48036" s="90"/>
      <c r="C48036" s="90"/>
    </row>
    <row r="48037">
      <c r="A48037" s="101"/>
      <c r="B48037" s="90"/>
      <c r="C48037" s="90"/>
    </row>
    <row r="48038">
      <c r="A48038" s="101"/>
      <c r="B48038" s="90"/>
      <c r="C48038" s="90"/>
    </row>
    <row r="48039">
      <c r="A48039" s="101"/>
      <c r="B48039" s="90"/>
      <c r="C48039" s="90"/>
    </row>
    <row r="48040">
      <c r="A48040" s="101"/>
      <c r="B48040" s="90"/>
      <c r="C48040" s="90"/>
    </row>
    <row r="48041">
      <c r="A48041" s="101"/>
      <c r="B48041" s="90"/>
      <c r="C48041" s="90"/>
    </row>
    <row r="48042">
      <c r="A48042" s="101"/>
      <c r="B48042" s="90"/>
      <c r="C48042" s="90"/>
    </row>
    <row r="48043">
      <c r="A48043" s="101"/>
      <c r="B48043" s="90"/>
      <c r="C48043" s="90"/>
    </row>
    <row r="48044">
      <c r="A48044" s="101"/>
      <c r="B48044" s="90"/>
      <c r="C48044" s="90"/>
    </row>
    <row r="48045">
      <c r="A48045" s="101"/>
      <c r="B48045" s="90"/>
      <c r="C48045" s="90"/>
    </row>
    <row r="48046">
      <c r="A48046" s="101"/>
      <c r="B48046" s="90"/>
      <c r="C48046" s="90"/>
    </row>
    <row r="48047">
      <c r="A48047" s="101"/>
      <c r="B48047" s="90"/>
      <c r="C48047" s="90"/>
    </row>
    <row r="48048">
      <c r="A48048" s="101"/>
      <c r="B48048" s="90"/>
      <c r="C48048" s="90"/>
    </row>
    <row r="48049">
      <c r="A48049" s="101"/>
      <c r="B48049" s="90"/>
      <c r="C48049" s="90"/>
    </row>
    <row r="48050">
      <c r="A48050" s="101"/>
      <c r="B48050" s="90"/>
      <c r="C48050" s="90"/>
    </row>
    <row r="48051">
      <c r="A48051" s="101"/>
      <c r="B48051" s="90"/>
      <c r="C48051" s="90"/>
    </row>
    <row r="48052">
      <c r="A48052" s="101"/>
      <c r="B48052" s="90"/>
      <c r="C48052" s="90"/>
    </row>
    <row r="48053">
      <c r="A48053" s="101"/>
      <c r="B48053" s="90"/>
      <c r="C48053" s="90"/>
    </row>
    <row r="48054">
      <c r="A48054" s="101"/>
      <c r="B48054" s="90"/>
      <c r="C48054" s="90"/>
    </row>
    <row r="48055">
      <c r="A48055" s="101"/>
      <c r="B48055" s="90"/>
      <c r="C48055" s="90"/>
    </row>
    <row r="48056">
      <c r="A48056" s="101"/>
      <c r="B48056" s="90"/>
      <c r="C48056" s="90"/>
    </row>
    <row r="48057">
      <c r="A48057" s="101"/>
      <c r="B48057" s="90"/>
      <c r="C48057" s="90"/>
    </row>
    <row r="48058">
      <c r="A48058" s="101"/>
      <c r="B48058" s="90"/>
      <c r="C48058" s="90"/>
    </row>
    <row r="48059">
      <c r="A48059" s="101"/>
      <c r="B48059" s="90"/>
      <c r="C48059" s="90"/>
    </row>
    <row r="48060">
      <c r="A48060" s="101"/>
      <c r="B48060" s="90"/>
      <c r="C48060" s="90"/>
    </row>
    <row r="48061">
      <c r="A48061" s="101"/>
      <c r="B48061" s="90"/>
      <c r="C48061" s="90"/>
    </row>
    <row r="48062">
      <c r="A48062" s="101"/>
      <c r="B48062" s="90"/>
      <c r="C48062" s="90"/>
    </row>
    <row r="48063">
      <c r="A48063" s="101"/>
      <c r="B48063" s="90"/>
      <c r="C48063" s="90"/>
    </row>
    <row r="48064">
      <c r="A48064" s="101"/>
      <c r="B48064" s="90"/>
      <c r="C48064" s="90"/>
    </row>
    <row r="48065">
      <c r="A48065" s="101"/>
      <c r="B48065" s="90"/>
      <c r="C48065" s="90"/>
    </row>
    <row r="48066">
      <c r="A48066" s="101"/>
      <c r="B48066" s="90"/>
      <c r="C48066" s="90"/>
    </row>
    <row r="48067">
      <c r="A48067" s="101"/>
      <c r="B48067" s="90"/>
      <c r="C48067" s="90"/>
    </row>
    <row r="48068">
      <c r="A48068" s="101"/>
      <c r="B48068" s="90"/>
      <c r="C48068" s="90"/>
    </row>
    <row r="48069">
      <c r="A48069" s="101"/>
      <c r="B48069" s="90"/>
      <c r="C48069" s="90"/>
    </row>
    <row r="48070">
      <c r="A48070" s="101"/>
      <c r="B48070" s="90"/>
      <c r="C48070" s="90"/>
    </row>
    <row r="48071">
      <c r="A48071" s="101"/>
      <c r="B48071" s="90"/>
      <c r="C48071" s="90"/>
    </row>
    <row r="48072">
      <c r="A48072" s="101"/>
      <c r="B48072" s="90"/>
      <c r="C48072" s="90"/>
    </row>
    <row r="48073">
      <c r="A48073" s="101"/>
      <c r="B48073" s="90"/>
      <c r="C48073" s="90"/>
    </row>
    <row r="48074">
      <c r="A48074" s="101"/>
      <c r="B48074" s="90"/>
      <c r="C48074" s="90"/>
    </row>
    <row r="48075">
      <c r="A48075" s="101"/>
      <c r="B48075" s="90"/>
      <c r="C48075" s="90"/>
    </row>
    <row r="48076">
      <c r="A48076" s="101"/>
      <c r="B48076" s="90"/>
      <c r="C48076" s="90"/>
    </row>
    <row r="48077">
      <c r="A48077" s="101"/>
      <c r="B48077" s="90"/>
      <c r="C48077" s="90"/>
    </row>
    <row r="48078">
      <c r="A48078" s="101"/>
      <c r="B48078" s="90"/>
      <c r="C48078" s="90"/>
    </row>
    <row r="48079">
      <c r="A48079" s="101"/>
      <c r="B48079" s="90"/>
      <c r="C48079" s="90"/>
    </row>
    <row r="48080">
      <c r="A48080" s="101"/>
      <c r="B48080" s="90"/>
      <c r="C48080" s="90"/>
    </row>
    <row r="48081">
      <c r="A48081" s="101"/>
      <c r="B48081" s="90"/>
      <c r="C48081" s="90"/>
    </row>
    <row r="48082">
      <c r="A48082" s="101"/>
      <c r="B48082" s="90"/>
      <c r="C48082" s="90"/>
    </row>
    <row r="48083">
      <c r="A48083" s="101"/>
      <c r="B48083" s="90"/>
      <c r="C48083" s="90"/>
    </row>
    <row r="48084">
      <c r="A48084" s="101"/>
      <c r="B48084" s="90"/>
      <c r="C48084" s="90"/>
    </row>
    <row r="48085">
      <c r="A48085" s="101"/>
      <c r="B48085" s="90"/>
      <c r="C48085" s="90"/>
    </row>
    <row r="48086">
      <c r="A48086" s="101"/>
      <c r="B48086" s="90"/>
      <c r="C48086" s="90"/>
    </row>
    <row r="48087">
      <c r="A48087" s="101"/>
      <c r="B48087" s="90"/>
      <c r="C48087" s="90"/>
    </row>
    <row r="48088">
      <c r="A48088" s="101"/>
      <c r="B48088" s="90"/>
      <c r="C48088" s="90"/>
    </row>
    <row r="48089">
      <c r="A48089" s="101"/>
      <c r="B48089" s="90"/>
      <c r="C48089" s="90"/>
    </row>
    <row r="48090">
      <c r="A48090" s="101"/>
      <c r="B48090" s="90"/>
      <c r="C48090" s="90"/>
    </row>
    <row r="48091">
      <c r="A48091" s="101"/>
      <c r="B48091" s="90"/>
      <c r="C48091" s="90"/>
    </row>
    <row r="48092">
      <c r="A48092" s="101"/>
      <c r="B48092" s="90"/>
      <c r="C48092" s="90"/>
    </row>
    <row r="48093">
      <c r="A48093" s="101"/>
      <c r="B48093" s="90"/>
      <c r="C48093" s="90"/>
    </row>
    <row r="48094">
      <c r="A48094" s="101"/>
      <c r="B48094" s="90"/>
      <c r="C48094" s="90"/>
    </row>
    <row r="48095">
      <c r="A48095" s="101"/>
      <c r="B48095" s="90"/>
      <c r="C48095" s="90"/>
    </row>
    <row r="48096">
      <c r="A48096" s="101"/>
      <c r="B48096" s="90"/>
      <c r="C48096" s="90"/>
    </row>
    <row r="48097">
      <c r="A48097" s="101"/>
      <c r="B48097" s="90"/>
      <c r="C48097" s="90"/>
    </row>
    <row r="48098">
      <c r="A48098" s="101"/>
      <c r="B48098" s="90"/>
      <c r="C48098" s="90"/>
    </row>
    <row r="48099">
      <c r="A48099" s="101"/>
      <c r="B48099" s="90"/>
      <c r="C48099" s="90"/>
    </row>
    <row r="48100">
      <c r="A48100" s="101"/>
      <c r="B48100" s="90"/>
      <c r="C48100" s="90"/>
    </row>
    <row r="48101">
      <c r="A48101" s="101"/>
      <c r="B48101" s="90"/>
      <c r="C48101" s="90"/>
    </row>
    <row r="48102">
      <c r="A48102" s="101"/>
      <c r="B48102" s="90"/>
      <c r="C48102" s="90"/>
    </row>
    <row r="48103">
      <c r="A48103" s="101"/>
      <c r="B48103" s="90"/>
      <c r="C48103" s="90"/>
    </row>
    <row r="48104">
      <c r="A48104" s="101"/>
      <c r="B48104" s="90"/>
      <c r="C48104" s="90"/>
    </row>
    <row r="48105">
      <c r="A48105" s="101"/>
      <c r="B48105" s="90"/>
      <c r="C48105" s="90"/>
    </row>
    <row r="48106">
      <c r="A48106" s="101"/>
      <c r="B48106" s="90"/>
      <c r="C48106" s="90"/>
    </row>
    <row r="48107">
      <c r="A48107" s="101"/>
      <c r="B48107" s="90"/>
      <c r="C48107" s="90"/>
    </row>
    <row r="48108">
      <c r="A48108" s="101"/>
      <c r="B48108" s="90"/>
      <c r="C48108" s="90"/>
    </row>
    <row r="48109">
      <c r="A48109" s="101"/>
      <c r="B48109" s="90"/>
      <c r="C48109" s="90"/>
    </row>
    <row r="48110">
      <c r="A48110" s="101"/>
      <c r="B48110" s="90"/>
      <c r="C48110" s="90"/>
    </row>
    <row r="48111">
      <c r="A48111" s="101"/>
      <c r="B48111" s="90"/>
      <c r="C48111" s="90"/>
    </row>
    <row r="48112">
      <c r="A48112" s="101"/>
      <c r="B48112" s="90"/>
      <c r="C48112" s="90"/>
    </row>
    <row r="48113">
      <c r="A48113" s="101"/>
      <c r="B48113" s="90"/>
      <c r="C48113" s="90"/>
    </row>
    <row r="48114">
      <c r="A48114" s="101"/>
      <c r="B48114" s="90"/>
      <c r="C48114" s="90"/>
    </row>
    <row r="48115">
      <c r="A48115" s="101"/>
      <c r="B48115" s="90"/>
      <c r="C48115" s="90"/>
    </row>
    <row r="48116">
      <c r="A48116" s="101"/>
      <c r="B48116" s="90"/>
      <c r="C48116" s="90"/>
    </row>
    <row r="48117">
      <c r="A48117" s="101"/>
      <c r="B48117" s="90"/>
      <c r="C48117" s="90"/>
    </row>
    <row r="48118">
      <c r="A48118" s="101"/>
      <c r="B48118" s="90"/>
      <c r="C48118" s="90"/>
    </row>
    <row r="48119">
      <c r="A48119" s="101"/>
      <c r="B48119" s="90"/>
      <c r="C48119" s="90"/>
    </row>
    <row r="48120">
      <c r="A48120" s="101"/>
      <c r="B48120" s="90"/>
      <c r="C48120" s="90"/>
    </row>
    <row r="48121">
      <c r="A48121" s="101"/>
      <c r="B48121" s="90"/>
      <c r="C48121" s="90"/>
    </row>
    <row r="48122">
      <c r="A48122" s="101"/>
      <c r="B48122" s="90"/>
      <c r="C48122" s="90"/>
    </row>
    <row r="48123">
      <c r="A48123" s="101"/>
      <c r="B48123" s="90"/>
      <c r="C48123" s="90"/>
    </row>
    <row r="48124">
      <c r="A48124" s="101"/>
      <c r="B48124" s="90"/>
      <c r="C48124" s="90"/>
    </row>
    <row r="48125">
      <c r="A48125" s="101"/>
      <c r="B48125" s="90"/>
      <c r="C48125" s="90"/>
    </row>
    <row r="48126">
      <c r="A48126" s="101"/>
      <c r="B48126" s="90"/>
      <c r="C48126" s="90"/>
    </row>
    <row r="48127">
      <c r="A48127" s="101"/>
      <c r="B48127" s="90"/>
      <c r="C48127" s="90"/>
    </row>
    <row r="48128">
      <c r="A48128" s="101"/>
      <c r="B48128" s="90"/>
      <c r="C48128" s="90"/>
    </row>
    <row r="48129">
      <c r="A48129" s="101"/>
      <c r="B48129" s="90"/>
      <c r="C48129" s="90"/>
    </row>
    <row r="48130">
      <c r="A48130" s="101"/>
      <c r="B48130" s="90"/>
      <c r="C48130" s="90"/>
    </row>
    <row r="48131">
      <c r="A48131" s="101"/>
      <c r="B48131" s="90"/>
      <c r="C48131" s="90"/>
    </row>
    <row r="48132">
      <c r="A48132" s="101"/>
      <c r="B48132" s="90"/>
      <c r="C48132" s="90"/>
    </row>
    <row r="48133">
      <c r="A48133" s="101"/>
      <c r="B48133" s="90"/>
      <c r="C48133" s="90"/>
    </row>
    <row r="48134">
      <c r="A48134" s="101"/>
      <c r="B48134" s="90"/>
      <c r="C48134" s="90"/>
    </row>
    <row r="48135">
      <c r="A48135" s="101"/>
      <c r="B48135" s="90"/>
      <c r="C48135" s="90"/>
    </row>
    <row r="48136">
      <c r="A48136" s="101"/>
      <c r="B48136" s="90"/>
      <c r="C48136" s="90"/>
    </row>
    <row r="48137">
      <c r="A48137" s="101"/>
      <c r="B48137" s="90"/>
      <c r="C48137" s="90"/>
    </row>
    <row r="48138">
      <c r="A48138" s="101"/>
      <c r="B48138" s="90"/>
      <c r="C48138" s="90"/>
    </row>
    <row r="48139">
      <c r="A48139" s="101"/>
      <c r="B48139" s="90"/>
      <c r="C48139" s="90"/>
    </row>
    <row r="48140">
      <c r="A48140" s="101"/>
      <c r="B48140" s="90"/>
      <c r="C48140" s="90"/>
    </row>
    <row r="48141">
      <c r="A48141" s="101"/>
      <c r="B48141" s="90"/>
      <c r="C48141" s="90"/>
    </row>
    <row r="48142">
      <c r="A48142" s="101"/>
      <c r="B48142" s="90"/>
      <c r="C48142" s="90"/>
    </row>
    <row r="48143">
      <c r="A48143" s="101"/>
      <c r="B48143" s="90"/>
      <c r="C48143" s="90"/>
    </row>
    <row r="48144">
      <c r="A48144" s="101"/>
      <c r="B48144" s="90"/>
      <c r="C48144" s="90"/>
    </row>
    <row r="48145">
      <c r="A48145" s="101"/>
      <c r="B48145" s="90"/>
      <c r="C48145" s="90"/>
    </row>
    <row r="48146">
      <c r="A48146" s="101"/>
      <c r="B48146" s="90"/>
      <c r="C48146" s="90"/>
    </row>
    <row r="48147">
      <c r="A48147" s="101"/>
      <c r="B48147" s="90"/>
      <c r="C48147" s="90"/>
    </row>
    <row r="48148">
      <c r="A48148" s="101"/>
      <c r="B48148" s="90"/>
      <c r="C48148" s="90"/>
    </row>
    <row r="48149">
      <c r="A48149" s="101"/>
      <c r="B48149" s="90"/>
      <c r="C48149" s="90"/>
    </row>
    <row r="48150">
      <c r="A48150" s="101"/>
      <c r="B48150" s="90"/>
      <c r="C48150" s="90"/>
    </row>
    <row r="48151">
      <c r="A48151" s="101"/>
      <c r="B48151" s="90"/>
      <c r="C48151" s="90"/>
    </row>
    <row r="48152">
      <c r="A48152" s="101"/>
      <c r="B48152" s="90"/>
      <c r="C48152" s="90"/>
    </row>
    <row r="48153">
      <c r="A48153" s="101"/>
      <c r="B48153" s="90"/>
      <c r="C48153" s="90"/>
    </row>
    <row r="48154">
      <c r="A48154" s="101"/>
      <c r="B48154" s="90"/>
      <c r="C48154" s="90"/>
    </row>
    <row r="48155">
      <c r="A48155" s="101"/>
      <c r="B48155" s="90"/>
      <c r="C48155" s="90"/>
    </row>
    <row r="48156">
      <c r="A48156" s="101"/>
      <c r="B48156" s="90"/>
      <c r="C48156" s="90"/>
    </row>
    <row r="48157">
      <c r="A48157" s="101"/>
      <c r="B48157" s="90"/>
      <c r="C48157" s="90"/>
    </row>
    <row r="48158">
      <c r="A48158" s="101"/>
      <c r="B48158" s="90"/>
      <c r="C48158" s="90"/>
    </row>
    <row r="48159">
      <c r="A48159" s="101"/>
      <c r="B48159" s="90"/>
      <c r="C48159" s="90"/>
    </row>
    <row r="48160">
      <c r="A48160" s="101"/>
      <c r="B48160" s="90"/>
      <c r="C48160" s="90"/>
    </row>
    <row r="48161">
      <c r="A48161" s="101"/>
      <c r="B48161" s="90"/>
      <c r="C48161" s="90"/>
    </row>
    <row r="48162">
      <c r="A48162" s="101"/>
      <c r="B48162" s="90"/>
      <c r="C48162" s="90"/>
    </row>
    <row r="48163">
      <c r="A48163" s="101"/>
      <c r="B48163" s="90"/>
      <c r="C48163" s="90"/>
    </row>
    <row r="48164">
      <c r="A48164" s="101"/>
      <c r="B48164" s="90"/>
      <c r="C48164" s="90"/>
    </row>
    <row r="48165">
      <c r="A48165" s="101"/>
      <c r="B48165" s="90"/>
      <c r="C48165" s="90"/>
    </row>
    <row r="48166">
      <c r="A48166" s="101"/>
      <c r="B48166" s="90"/>
      <c r="C48166" s="90"/>
    </row>
    <row r="48167">
      <c r="A48167" s="101"/>
      <c r="B48167" s="90"/>
      <c r="C48167" s="90"/>
    </row>
    <row r="48168">
      <c r="A48168" s="101"/>
      <c r="B48168" s="90"/>
      <c r="C48168" s="90"/>
    </row>
    <row r="48169">
      <c r="A48169" s="101"/>
      <c r="B48169" s="90"/>
      <c r="C48169" s="90"/>
    </row>
    <row r="48170">
      <c r="A48170" s="101"/>
      <c r="B48170" s="90"/>
      <c r="C48170" s="90"/>
    </row>
    <row r="48171">
      <c r="A48171" s="101"/>
      <c r="B48171" s="90"/>
      <c r="C48171" s="90"/>
    </row>
    <row r="48172">
      <c r="A48172" s="101"/>
      <c r="B48172" s="90"/>
      <c r="C48172" s="90"/>
    </row>
    <row r="48173">
      <c r="A48173" s="101"/>
      <c r="B48173" s="90"/>
      <c r="C48173" s="90"/>
    </row>
    <row r="48174">
      <c r="A48174" s="101"/>
      <c r="B48174" s="90"/>
      <c r="C48174" s="90"/>
    </row>
    <row r="48175">
      <c r="A48175" s="101"/>
      <c r="B48175" s="90"/>
      <c r="C48175" s="90"/>
    </row>
    <row r="48176">
      <c r="A48176" s="101"/>
      <c r="B48176" s="90"/>
      <c r="C48176" s="90"/>
    </row>
    <row r="48177">
      <c r="A48177" s="101"/>
      <c r="B48177" s="90"/>
      <c r="C48177" s="90"/>
    </row>
    <row r="48178">
      <c r="A48178" s="101"/>
      <c r="B48178" s="90"/>
      <c r="C48178" s="90"/>
    </row>
    <row r="48179">
      <c r="A48179" s="101"/>
      <c r="B48179" s="90"/>
      <c r="C48179" s="90"/>
    </row>
    <row r="48180">
      <c r="A48180" s="101"/>
      <c r="B48180" s="90"/>
      <c r="C48180" s="90"/>
    </row>
    <row r="48181">
      <c r="A48181" s="101"/>
      <c r="B48181" s="90"/>
      <c r="C48181" s="90"/>
    </row>
    <row r="48182">
      <c r="A48182" s="101"/>
      <c r="B48182" s="90"/>
      <c r="C48182" s="90"/>
    </row>
    <row r="48183">
      <c r="A48183" s="101"/>
      <c r="B48183" s="90"/>
      <c r="C48183" s="90"/>
    </row>
    <row r="48184">
      <c r="A48184" s="101"/>
      <c r="B48184" s="90"/>
      <c r="C48184" s="90"/>
    </row>
    <row r="48185">
      <c r="A48185" s="101"/>
      <c r="B48185" s="90"/>
      <c r="C48185" s="90"/>
    </row>
    <row r="48186">
      <c r="A48186" s="101"/>
      <c r="B48186" s="90"/>
      <c r="C48186" s="90"/>
    </row>
    <row r="48187">
      <c r="A48187" s="101"/>
      <c r="B48187" s="90"/>
      <c r="C48187" s="90"/>
    </row>
    <row r="48188">
      <c r="A48188" s="101"/>
      <c r="B48188" s="90"/>
      <c r="C48188" s="90"/>
    </row>
    <row r="48189">
      <c r="A48189" s="101"/>
      <c r="B48189" s="90"/>
      <c r="C48189" s="90"/>
    </row>
    <row r="48190">
      <c r="A48190" s="101"/>
      <c r="B48190" s="90"/>
      <c r="C48190" s="90"/>
    </row>
    <row r="48191">
      <c r="A48191" s="101"/>
      <c r="B48191" s="90"/>
      <c r="C48191" s="90"/>
    </row>
    <row r="48192">
      <c r="A48192" s="101"/>
      <c r="B48192" s="90"/>
      <c r="C48192" s="90"/>
    </row>
    <row r="48193">
      <c r="A48193" s="101"/>
      <c r="B48193" s="90"/>
      <c r="C48193" s="90"/>
    </row>
    <row r="48194">
      <c r="A48194" s="101"/>
      <c r="B48194" s="90"/>
      <c r="C48194" s="90"/>
    </row>
    <row r="48195">
      <c r="A48195" s="101"/>
      <c r="B48195" s="90"/>
      <c r="C48195" s="90"/>
    </row>
    <row r="48196">
      <c r="A48196" s="101"/>
      <c r="B48196" s="90"/>
      <c r="C48196" s="90"/>
    </row>
    <row r="48197">
      <c r="A48197" s="101"/>
      <c r="B48197" s="90"/>
      <c r="C48197" s="90"/>
    </row>
    <row r="48198">
      <c r="A48198" s="101"/>
      <c r="B48198" s="90"/>
      <c r="C48198" s="90"/>
    </row>
    <row r="48199">
      <c r="A48199" s="101"/>
      <c r="B48199" s="90"/>
      <c r="C48199" s="90"/>
    </row>
    <row r="48200">
      <c r="A48200" s="101"/>
      <c r="B48200" s="90"/>
      <c r="C48200" s="90"/>
    </row>
    <row r="48201">
      <c r="A48201" s="101"/>
      <c r="B48201" s="90"/>
      <c r="C48201" s="90"/>
    </row>
    <row r="48202">
      <c r="A48202" s="101"/>
      <c r="B48202" s="90"/>
      <c r="C48202" s="90"/>
    </row>
    <row r="48203">
      <c r="A48203" s="101"/>
      <c r="B48203" s="90"/>
      <c r="C48203" s="90"/>
    </row>
    <row r="48204">
      <c r="A48204" s="101"/>
      <c r="B48204" s="90"/>
      <c r="C48204" s="90"/>
    </row>
    <row r="48205">
      <c r="A48205" s="101"/>
      <c r="B48205" s="90"/>
      <c r="C48205" s="90"/>
    </row>
    <row r="48206">
      <c r="A48206" s="101"/>
      <c r="B48206" s="90"/>
      <c r="C48206" s="90"/>
    </row>
    <row r="48207">
      <c r="A48207" s="101"/>
      <c r="B48207" s="90"/>
      <c r="C48207" s="90"/>
    </row>
    <row r="48208">
      <c r="A48208" s="101"/>
      <c r="B48208" s="90"/>
      <c r="C48208" s="90"/>
    </row>
    <row r="48209">
      <c r="A48209" s="101"/>
      <c r="B48209" s="90"/>
      <c r="C48209" s="90"/>
    </row>
    <row r="48210">
      <c r="A48210" s="101"/>
      <c r="B48210" s="90"/>
      <c r="C48210" s="90"/>
    </row>
    <row r="48211">
      <c r="A48211" s="101"/>
      <c r="B48211" s="90"/>
      <c r="C48211" s="90"/>
    </row>
    <row r="48212">
      <c r="A48212" s="101"/>
      <c r="B48212" s="90"/>
      <c r="C48212" s="90"/>
    </row>
    <row r="48213">
      <c r="A48213" s="101"/>
      <c r="B48213" s="90"/>
      <c r="C48213" s="90"/>
    </row>
    <row r="48214">
      <c r="A48214" s="101"/>
      <c r="B48214" s="90"/>
      <c r="C48214" s="90"/>
    </row>
    <row r="48215">
      <c r="A48215" s="101"/>
      <c r="B48215" s="90"/>
      <c r="C48215" s="90"/>
    </row>
    <row r="48216">
      <c r="A48216" s="101"/>
      <c r="B48216" s="90"/>
      <c r="C48216" s="90"/>
    </row>
    <row r="48217">
      <c r="A48217" s="101"/>
      <c r="B48217" s="90"/>
      <c r="C48217" s="90"/>
    </row>
    <row r="48218">
      <c r="A48218" s="101"/>
      <c r="B48218" s="90"/>
      <c r="C48218" s="90"/>
    </row>
    <row r="48219">
      <c r="A48219" s="101"/>
      <c r="B48219" s="90"/>
      <c r="C48219" s="90"/>
    </row>
    <row r="48220">
      <c r="A48220" s="101"/>
      <c r="B48220" s="90"/>
      <c r="C48220" s="90"/>
    </row>
    <row r="48221">
      <c r="A48221" s="101"/>
      <c r="B48221" s="90"/>
      <c r="C48221" s="90"/>
    </row>
    <row r="48222">
      <c r="A48222" s="101"/>
      <c r="B48222" s="90"/>
      <c r="C48222" s="90"/>
    </row>
    <row r="48223">
      <c r="A48223" s="101"/>
      <c r="B48223" s="90"/>
      <c r="C48223" s="90"/>
    </row>
    <row r="48224">
      <c r="A48224" s="101"/>
      <c r="B48224" s="90"/>
      <c r="C48224" s="90"/>
    </row>
    <row r="48225">
      <c r="A48225" s="101"/>
      <c r="B48225" s="90"/>
      <c r="C48225" s="90"/>
    </row>
    <row r="48226">
      <c r="A48226" s="101"/>
      <c r="B48226" s="90"/>
      <c r="C48226" s="90"/>
    </row>
    <row r="48227">
      <c r="A48227" s="101"/>
      <c r="B48227" s="90"/>
      <c r="C48227" s="90"/>
    </row>
    <row r="48228">
      <c r="A48228" s="101"/>
      <c r="B48228" s="90"/>
      <c r="C48228" s="90"/>
    </row>
    <row r="48229">
      <c r="A48229" s="101"/>
      <c r="B48229" s="90"/>
      <c r="C48229" s="90"/>
    </row>
    <row r="48230">
      <c r="A48230" s="101"/>
      <c r="B48230" s="90"/>
      <c r="C48230" s="90"/>
    </row>
    <row r="48231">
      <c r="A48231" s="101"/>
      <c r="B48231" s="90"/>
      <c r="C48231" s="90"/>
    </row>
    <row r="48232">
      <c r="A48232" s="101"/>
      <c r="B48232" s="90"/>
      <c r="C48232" s="90"/>
    </row>
    <row r="48233">
      <c r="A48233" s="101"/>
      <c r="B48233" s="90"/>
      <c r="C48233" s="90"/>
    </row>
    <row r="48234">
      <c r="A48234" s="101"/>
      <c r="B48234" s="90"/>
      <c r="C48234" s="90"/>
    </row>
    <row r="48235">
      <c r="A48235" s="101"/>
      <c r="B48235" s="90"/>
      <c r="C48235" s="90"/>
    </row>
    <row r="48236">
      <c r="A48236" s="101"/>
      <c r="B48236" s="90"/>
      <c r="C48236" s="90"/>
    </row>
    <row r="48237">
      <c r="A48237" s="101"/>
      <c r="B48237" s="90"/>
      <c r="C48237" s="90"/>
    </row>
    <row r="48238">
      <c r="A48238" s="101"/>
      <c r="B48238" s="90"/>
      <c r="C48238" s="90"/>
    </row>
    <row r="48239">
      <c r="A48239" s="101"/>
      <c r="B48239" s="90"/>
      <c r="C48239" s="90"/>
    </row>
    <row r="48240">
      <c r="A48240" s="101"/>
      <c r="B48240" s="90"/>
      <c r="C48240" s="90"/>
    </row>
    <row r="48241">
      <c r="A48241" s="101"/>
      <c r="B48241" s="90"/>
      <c r="C48241" s="90"/>
    </row>
    <row r="48242">
      <c r="A48242" s="101"/>
      <c r="B48242" s="90"/>
      <c r="C48242" s="90"/>
    </row>
    <row r="48243">
      <c r="A48243" s="101"/>
      <c r="B48243" s="90"/>
      <c r="C48243" s="90"/>
    </row>
    <row r="48244">
      <c r="A48244" s="101"/>
      <c r="B48244" s="90"/>
      <c r="C48244" s="90"/>
    </row>
    <row r="48245">
      <c r="A48245" s="101"/>
      <c r="B48245" s="90"/>
      <c r="C48245" s="90"/>
    </row>
    <row r="48246">
      <c r="A48246" s="101"/>
      <c r="B48246" s="90"/>
      <c r="C48246" s="90"/>
    </row>
    <row r="48247">
      <c r="A48247" s="101"/>
      <c r="B48247" s="90"/>
      <c r="C48247" s="90"/>
    </row>
    <row r="48248">
      <c r="A48248" s="101"/>
      <c r="B48248" s="90"/>
      <c r="C48248" s="90"/>
    </row>
    <row r="48249">
      <c r="A48249" s="101"/>
      <c r="B48249" s="90"/>
      <c r="C48249" s="90"/>
    </row>
    <row r="48250">
      <c r="A48250" s="101"/>
      <c r="B48250" s="90"/>
      <c r="C48250" s="90"/>
    </row>
    <row r="48251">
      <c r="A48251" s="101"/>
      <c r="B48251" s="90"/>
      <c r="C48251" s="90"/>
    </row>
    <row r="48252">
      <c r="A48252" s="101"/>
      <c r="B48252" s="90"/>
      <c r="C48252" s="90"/>
    </row>
    <row r="48253">
      <c r="A48253" s="101"/>
      <c r="B48253" s="90"/>
      <c r="C48253" s="90"/>
    </row>
    <row r="48254">
      <c r="A48254" s="101"/>
      <c r="B48254" s="90"/>
      <c r="C48254" s="90"/>
    </row>
    <row r="48255">
      <c r="A48255" s="101"/>
      <c r="B48255" s="90"/>
      <c r="C48255" s="90"/>
    </row>
    <row r="48256">
      <c r="A48256" s="101"/>
      <c r="B48256" s="90"/>
      <c r="C48256" s="90"/>
    </row>
    <row r="48257">
      <c r="A48257" s="101"/>
      <c r="B48257" s="90"/>
      <c r="C48257" s="90"/>
    </row>
    <row r="48258">
      <c r="A48258" s="101"/>
      <c r="B48258" s="90"/>
      <c r="C48258" s="90"/>
    </row>
    <row r="48259">
      <c r="A48259" s="101"/>
      <c r="B48259" s="90"/>
      <c r="C48259" s="90"/>
    </row>
    <row r="48260">
      <c r="A48260" s="101"/>
      <c r="B48260" s="90"/>
      <c r="C48260" s="90"/>
    </row>
    <row r="48261">
      <c r="A48261" s="101"/>
      <c r="B48261" s="90"/>
      <c r="C48261" s="90"/>
    </row>
    <row r="48262">
      <c r="A48262" s="101"/>
      <c r="B48262" s="90"/>
      <c r="C48262" s="90"/>
    </row>
    <row r="48263">
      <c r="A48263" s="101"/>
      <c r="B48263" s="90"/>
      <c r="C48263" s="90"/>
    </row>
    <row r="48264">
      <c r="A48264" s="101"/>
      <c r="B48264" s="90"/>
      <c r="C48264" s="90"/>
    </row>
    <row r="48265">
      <c r="A48265" s="101"/>
      <c r="B48265" s="90"/>
      <c r="C48265" s="90"/>
    </row>
    <row r="48266">
      <c r="A48266" s="101"/>
      <c r="B48266" s="90"/>
      <c r="C48266" s="90"/>
    </row>
    <row r="48267">
      <c r="A48267" s="101"/>
      <c r="B48267" s="90"/>
      <c r="C48267" s="90"/>
    </row>
    <row r="48268">
      <c r="A48268" s="101"/>
      <c r="B48268" s="90"/>
      <c r="C48268" s="90"/>
    </row>
    <row r="48269">
      <c r="A48269" s="101"/>
      <c r="B48269" s="90"/>
      <c r="C48269" s="90"/>
    </row>
    <row r="48270">
      <c r="A48270" s="101"/>
      <c r="B48270" s="90"/>
      <c r="C48270" s="90"/>
    </row>
    <row r="48271">
      <c r="A48271" s="101"/>
      <c r="B48271" s="90"/>
      <c r="C48271" s="90"/>
    </row>
    <row r="48272">
      <c r="A48272" s="101"/>
      <c r="B48272" s="90"/>
      <c r="C48272" s="90"/>
    </row>
    <row r="48273">
      <c r="A48273" s="101"/>
      <c r="B48273" s="90"/>
      <c r="C48273" s="90"/>
    </row>
    <row r="48274">
      <c r="A48274" s="101"/>
      <c r="B48274" s="90"/>
      <c r="C48274" s="90"/>
    </row>
    <row r="48275">
      <c r="A48275" s="101"/>
      <c r="B48275" s="90"/>
      <c r="C48275" s="90"/>
    </row>
    <row r="48276">
      <c r="A48276" s="101"/>
      <c r="B48276" s="90"/>
      <c r="C48276" s="90"/>
    </row>
    <row r="48277">
      <c r="A48277" s="101"/>
      <c r="B48277" s="90"/>
      <c r="C48277" s="90"/>
    </row>
    <row r="48278">
      <c r="A48278" s="101"/>
      <c r="B48278" s="90"/>
      <c r="C48278" s="90"/>
    </row>
    <row r="48279">
      <c r="A48279" s="101"/>
      <c r="B48279" s="90"/>
      <c r="C48279" s="90"/>
    </row>
    <row r="48280">
      <c r="A48280" s="101"/>
      <c r="B48280" s="90"/>
      <c r="C48280" s="90"/>
    </row>
    <row r="48281">
      <c r="A48281" s="101"/>
      <c r="B48281" s="90"/>
      <c r="C48281" s="90"/>
    </row>
    <row r="48282">
      <c r="A48282" s="101"/>
      <c r="B48282" s="90"/>
      <c r="C48282" s="90"/>
    </row>
    <row r="48283">
      <c r="A48283" s="101"/>
      <c r="B48283" s="90"/>
      <c r="C48283" s="90"/>
    </row>
    <row r="48284">
      <c r="A48284" s="101"/>
      <c r="B48284" s="90"/>
      <c r="C48284" s="90"/>
    </row>
    <row r="48285">
      <c r="A48285" s="101"/>
      <c r="B48285" s="90"/>
      <c r="C48285" s="90"/>
    </row>
    <row r="48286">
      <c r="A48286" s="101"/>
      <c r="B48286" s="90"/>
      <c r="C48286" s="90"/>
    </row>
    <row r="48287">
      <c r="A48287" s="101"/>
      <c r="B48287" s="90"/>
      <c r="C48287" s="90"/>
    </row>
    <row r="48288">
      <c r="A48288" s="101"/>
      <c r="B48288" s="90"/>
      <c r="C48288" s="90"/>
    </row>
    <row r="48289">
      <c r="A48289" s="101"/>
      <c r="B48289" s="90"/>
      <c r="C48289" s="90"/>
    </row>
    <row r="48290">
      <c r="A48290" s="101"/>
      <c r="B48290" s="90"/>
      <c r="C48290" s="90"/>
    </row>
    <row r="48291">
      <c r="A48291" s="101"/>
      <c r="B48291" s="90"/>
      <c r="C48291" s="90"/>
    </row>
    <row r="48292">
      <c r="A48292" s="101"/>
      <c r="B48292" s="90"/>
      <c r="C48292" s="90"/>
    </row>
    <row r="48293">
      <c r="A48293" s="101"/>
      <c r="B48293" s="90"/>
      <c r="C48293" s="90"/>
    </row>
    <row r="48294">
      <c r="A48294" s="101"/>
      <c r="B48294" s="90"/>
      <c r="C48294" s="90"/>
    </row>
    <row r="48295">
      <c r="A48295" s="101"/>
      <c r="B48295" s="90"/>
      <c r="C48295" s="90"/>
    </row>
    <row r="48296">
      <c r="A48296" s="101"/>
      <c r="B48296" s="90"/>
      <c r="C48296" s="90"/>
    </row>
    <row r="48297">
      <c r="A48297" s="101"/>
      <c r="B48297" s="90"/>
      <c r="C48297" s="90"/>
    </row>
    <row r="48298">
      <c r="A48298" s="101"/>
      <c r="B48298" s="90"/>
      <c r="C48298" s="90"/>
    </row>
    <row r="48299">
      <c r="A48299" s="101"/>
      <c r="B48299" s="90"/>
      <c r="C48299" s="90"/>
    </row>
    <row r="48300">
      <c r="A48300" s="101"/>
      <c r="B48300" s="90"/>
      <c r="C48300" s="90"/>
    </row>
    <row r="48301">
      <c r="A48301" s="101"/>
      <c r="B48301" s="90"/>
      <c r="C48301" s="90"/>
    </row>
    <row r="48302">
      <c r="A48302" s="101"/>
      <c r="B48302" s="90"/>
      <c r="C48302" s="90"/>
    </row>
    <row r="48303">
      <c r="A48303" s="101"/>
      <c r="B48303" s="90"/>
      <c r="C48303" s="90"/>
    </row>
    <row r="48304">
      <c r="A48304" s="101"/>
      <c r="B48304" s="90"/>
      <c r="C48304" s="90"/>
    </row>
    <row r="48305">
      <c r="A48305" s="101"/>
      <c r="B48305" s="90"/>
      <c r="C48305" s="90"/>
    </row>
    <row r="48306">
      <c r="A48306" s="101"/>
      <c r="B48306" s="90"/>
      <c r="C48306" s="90"/>
    </row>
    <row r="48307">
      <c r="A48307" s="101"/>
      <c r="B48307" s="90"/>
      <c r="C48307" s="90"/>
    </row>
    <row r="48308">
      <c r="A48308" s="101"/>
      <c r="B48308" s="90"/>
      <c r="C48308" s="90"/>
    </row>
    <row r="48309">
      <c r="A48309" s="101"/>
      <c r="B48309" s="90"/>
      <c r="C48309" s="90"/>
    </row>
    <row r="48310">
      <c r="A48310" s="101"/>
      <c r="B48310" s="90"/>
      <c r="C48310" s="90"/>
    </row>
    <row r="48311">
      <c r="A48311" s="101"/>
      <c r="B48311" s="90"/>
      <c r="C48311" s="90"/>
    </row>
    <row r="48312">
      <c r="A48312" s="101"/>
      <c r="B48312" s="90"/>
      <c r="C48312" s="90"/>
    </row>
    <row r="48313">
      <c r="A48313" s="101"/>
      <c r="B48313" s="90"/>
      <c r="C48313" s="90"/>
    </row>
    <row r="48314">
      <c r="A48314" s="101"/>
      <c r="B48314" s="90"/>
      <c r="C48314" s="90"/>
    </row>
    <row r="48315">
      <c r="A48315" s="101"/>
      <c r="B48315" s="90"/>
      <c r="C48315" s="90"/>
    </row>
    <row r="48316">
      <c r="A48316" s="101"/>
      <c r="B48316" s="90"/>
      <c r="C48316" s="90"/>
    </row>
    <row r="48317">
      <c r="A48317" s="101"/>
      <c r="B48317" s="90"/>
      <c r="C48317" s="90"/>
    </row>
    <row r="48318">
      <c r="A48318" s="101"/>
      <c r="B48318" s="90"/>
      <c r="C48318" s="90"/>
    </row>
    <row r="48319">
      <c r="A48319" s="101"/>
      <c r="B48319" s="90"/>
      <c r="C48319" s="90"/>
    </row>
    <row r="48320">
      <c r="A48320" s="101"/>
      <c r="B48320" s="90"/>
      <c r="C48320" s="90"/>
    </row>
    <row r="48321">
      <c r="A48321" s="101"/>
      <c r="B48321" s="90"/>
      <c r="C48321" s="90"/>
    </row>
    <row r="48322">
      <c r="A48322" s="101"/>
      <c r="B48322" s="90"/>
      <c r="C48322" s="90"/>
    </row>
    <row r="48323">
      <c r="A48323" s="101"/>
      <c r="B48323" s="90"/>
      <c r="C48323" s="90"/>
    </row>
    <row r="48324">
      <c r="A48324" s="101"/>
      <c r="B48324" s="90"/>
      <c r="C48324" s="90"/>
    </row>
    <row r="48325">
      <c r="A48325" s="101"/>
      <c r="B48325" s="90"/>
      <c r="C48325" s="90"/>
    </row>
    <row r="48326">
      <c r="A48326" s="101"/>
      <c r="B48326" s="90"/>
      <c r="C48326" s="90"/>
    </row>
    <row r="48327">
      <c r="A48327" s="101"/>
      <c r="B48327" s="90"/>
      <c r="C48327" s="90"/>
    </row>
    <row r="48328">
      <c r="A48328" s="101"/>
      <c r="B48328" s="90"/>
      <c r="C48328" s="90"/>
    </row>
    <row r="48329">
      <c r="A48329" s="101"/>
      <c r="B48329" s="90"/>
      <c r="C48329" s="90"/>
    </row>
    <row r="48330">
      <c r="A48330" s="101"/>
      <c r="B48330" s="90"/>
      <c r="C48330" s="90"/>
    </row>
    <row r="48331">
      <c r="A48331" s="101"/>
      <c r="B48331" s="90"/>
      <c r="C48331" s="90"/>
    </row>
    <row r="48332">
      <c r="A48332" s="101"/>
      <c r="B48332" s="90"/>
      <c r="C48332" s="90"/>
    </row>
    <row r="48333">
      <c r="A48333" s="101"/>
      <c r="B48333" s="90"/>
      <c r="C48333" s="90"/>
    </row>
    <row r="48334">
      <c r="A48334" s="101"/>
      <c r="B48334" s="90"/>
      <c r="C48334" s="90"/>
    </row>
    <row r="48335">
      <c r="A48335" s="101"/>
      <c r="B48335" s="90"/>
      <c r="C48335" s="90"/>
    </row>
    <row r="48336">
      <c r="A48336" s="101"/>
      <c r="B48336" s="90"/>
      <c r="C48336" s="90"/>
    </row>
    <row r="48337">
      <c r="A48337" s="101"/>
      <c r="B48337" s="90"/>
      <c r="C48337" s="90"/>
    </row>
    <row r="48338">
      <c r="A48338" s="101"/>
      <c r="B48338" s="90"/>
      <c r="C48338" s="90"/>
    </row>
    <row r="48339">
      <c r="A48339" s="101"/>
      <c r="B48339" s="90"/>
      <c r="C48339" s="90"/>
    </row>
    <row r="48340">
      <c r="A48340" s="101"/>
      <c r="B48340" s="90"/>
      <c r="C48340" s="90"/>
    </row>
    <row r="48341">
      <c r="A48341" s="101"/>
      <c r="B48341" s="90"/>
      <c r="C48341" s="90"/>
    </row>
    <row r="48342">
      <c r="A48342" s="101"/>
      <c r="B48342" s="90"/>
      <c r="C48342" s="90"/>
    </row>
    <row r="48343">
      <c r="A48343" s="101"/>
      <c r="B48343" s="90"/>
      <c r="C48343" s="90"/>
    </row>
    <row r="48344">
      <c r="A48344" s="101"/>
      <c r="B48344" s="90"/>
      <c r="C48344" s="90"/>
    </row>
    <row r="48345">
      <c r="A48345" s="101"/>
      <c r="B48345" s="90"/>
      <c r="C48345" s="90"/>
    </row>
    <row r="48346">
      <c r="A48346" s="101"/>
      <c r="B48346" s="90"/>
      <c r="C48346" s="90"/>
    </row>
    <row r="48347">
      <c r="A48347" s="101"/>
      <c r="B48347" s="90"/>
      <c r="C48347" s="90"/>
    </row>
    <row r="48348">
      <c r="A48348" s="101"/>
      <c r="B48348" s="90"/>
      <c r="C48348" s="90"/>
    </row>
    <row r="48349">
      <c r="A48349" s="101"/>
      <c r="B48349" s="90"/>
      <c r="C48349" s="90"/>
    </row>
    <row r="48350">
      <c r="A48350" s="101"/>
      <c r="B48350" s="90"/>
      <c r="C48350" s="90"/>
    </row>
    <row r="48351">
      <c r="A48351" s="101"/>
      <c r="B48351" s="90"/>
      <c r="C48351" s="90"/>
    </row>
    <row r="48352">
      <c r="A48352" s="101"/>
      <c r="B48352" s="90"/>
      <c r="C48352" s="90"/>
    </row>
    <row r="48353">
      <c r="A48353" s="101"/>
      <c r="B48353" s="90"/>
      <c r="C48353" s="90"/>
    </row>
    <row r="48354">
      <c r="A48354" s="101"/>
      <c r="B48354" s="90"/>
      <c r="C48354" s="90"/>
    </row>
    <row r="48355">
      <c r="A48355" s="101"/>
      <c r="B48355" s="90"/>
      <c r="C48355" s="90"/>
    </row>
    <row r="48356">
      <c r="A48356" s="101"/>
      <c r="B48356" s="90"/>
      <c r="C48356" s="90"/>
    </row>
    <row r="48357">
      <c r="A48357" s="101"/>
      <c r="B48357" s="90"/>
      <c r="C48357" s="90"/>
    </row>
    <row r="48358">
      <c r="A48358" s="101"/>
      <c r="B48358" s="90"/>
      <c r="C48358" s="90"/>
    </row>
    <row r="48359">
      <c r="A48359" s="101"/>
      <c r="B48359" s="90"/>
      <c r="C48359" s="90"/>
    </row>
    <row r="48360">
      <c r="A48360" s="101"/>
      <c r="B48360" s="90"/>
      <c r="C48360" s="90"/>
    </row>
    <row r="48361">
      <c r="A48361" s="101"/>
      <c r="B48361" s="90"/>
      <c r="C48361" s="90"/>
    </row>
    <row r="48362">
      <c r="A48362" s="101"/>
      <c r="B48362" s="90"/>
      <c r="C48362" s="90"/>
    </row>
    <row r="48363">
      <c r="A48363" s="101"/>
      <c r="B48363" s="90"/>
      <c r="C48363" s="90"/>
    </row>
    <row r="48364">
      <c r="A48364" s="101"/>
      <c r="B48364" s="90"/>
      <c r="C48364" s="90"/>
    </row>
    <row r="48365">
      <c r="A48365" s="101"/>
      <c r="B48365" s="90"/>
      <c r="C48365" s="90"/>
    </row>
    <row r="48366">
      <c r="A48366" s="101"/>
      <c r="B48366" s="90"/>
      <c r="C48366" s="90"/>
    </row>
    <row r="48367">
      <c r="A48367" s="101"/>
      <c r="B48367" s="90"/>
      <c r="C48367" s="90"/>
    </row>
    <row r="48368">
      <c r="A48368" s="101"/>
      <c r="B48368" s="90"/>
      <c r="C48368" s="90"/>
    </row>
    <row r="48369">
      <c r="A48369" s="101"/>
      <c r="B48369" s="90"/>
      <c r="C48369" s="90"/>
    </row>
    <row r="48370">
      <c r="A48370" s="101"/>
      <c r="B48370" s="90"/>
      <c r="C48370" s="90"/>
    </row>
    <row r="48371">
      <c r="A48371" s="101"/>
      <c r="B48371" s="90"/>
      <c r="C48371" s="90"/>
    </row>
    <row r="48372">
      <c r="A48372" s="101"/>
      <c r="B48372" s="90"/>
      <c r="C48372" s="90"/>
    </row>
    <row r="48373">
      <c r="A48373" s="101"/>
      <c r="B48373" s="90"/>
      <c r="C48373" s="90"/>
    </row>
    <row r="48374">
      <c r="A48374" s="101"/>
      <c r="B48374" s="90"/>
      <c r="C48374" s="90"/>
    </row>
    <row r="48375">
      <c r="A48375" s="101"/>
      <c r="B48375" s="90"/>
      <c r="C48375" s="90"/>
    </row>
    <row r="48376">
      <c r="A48376" s="101"/>
      <c r="B48376" s="90"/>
      <c r="C48376" s="90"/>
    </row>
    <row r="48377">
      <c r="A48377" s="101"/>
      <c r="B48377" s="90"/>
      <c r="C48377" s="90"/>
    </row>
    <row r="48378">
      <c r="A48378" s="101"/>
      <c r="B48378" s="90"/>
      <c r="C48378" s="90"/>
    </row>
    <row r="48379">
      <c r="A48379" s="101"/>
      <c r="B48379" s="90"/>
      <c r="C48379" s="90"/>
    </row>
    <row r="48380">
      <c r="A48380" s="101"/>
      <c r="B48380" s="90"/>
      <c r="C48380" s="90"/>
    </row>
    <row r="48381">
      <c r="A48381" s="101"/>
      <c r="B48381" s="90"/>
      <c r="C48381" s="90"/>
    </row>
    <row r="48382">
      <c r="A48382" s="101"/>
      <c r="B48382" s="90"/>
      <c r="C48382" s="90"/>
    </row>
    <row r="48383">
      <c r="A48383" s="101"/>
      <c r="B48383" s="90"/>
      <c r="C48383" s="90"/>
    </row>
    <row r="48384">
      <c r="A48384" s="101"/>
      <c r="B48384" s="90"/>
      <c r="C48384" s="90"/>
    </row>
    <row r="48385">
      <c r="A48385" s="101"/>
      <c r="B48385" s="90"/>
      <c r="C48385" s="90"/>
    </row>
    <row r="48386">
      <c r="A48386" s="101"/>
      <c r="B48386" s="90"/>
      <c r="C48386" s="90"/>
    </row>
    <row r="48387">
      <c r="A48387" s="101"/>
      <c r="B48387" s="90"/>
      <c r="C48387" s="90"/>
    </row>
    <row r="48388">
      <c r="A48388" s="101"/>
      <c r="B48388" s="90"/>
      <c r="C48388" s="90"/>
    </row>
    <row r="48389">
      <c r="A48389" s="101"/>
      <c r="B48389" s="90"/>
      <c r="C48389" s="90"/>
    </row>
    <row r="48390">
      <c r="A48390" s="101"/>
      <c r="B48390" s="90"/>
      <c r="C48390" s="90"/>
    </row>
    <row r="48391">
      <c r="A48391" s="101"/>
      <c r="B48391" s="90"/>
      <c r="C48391" s="90"/>
    </row>
    <row r="48392">
      <c r="A48392" s="101"/>
      <c r="B48392" s="90"/>
      <c r="C48392" s="90"/>
    </row>
    <row r="48393">
      <c r="A48393" s="101"/>
      <c r="B48393" s="90"/>
      <c r="C48393" s="90"/>
    </row>
    <row r="48394">
      <c r="A48394" s="101"/>
      <c r="B48394" s="90"/>
      <c r="C48394" s="90"/>
    </row>
    <row r="48395">
      <c r="A48395" s="101"/>
      <c r="B48395" s="90"/>
      <c r="C48395" s="90"/>
    </row>
    <row r="48396">
      <c r="A48396" s="101"/>
      <c r="B48396" s="90"/>
      <c r="C48396" s="90"/>
    </row>
    <row r="48397">
      <c r="A48397" s="101"/>
      <c r="B48397" s="90"/>
      <c r="C48397" s="90"/>
    </row>
    <row r="48398">
      <c r="A48398" s="101"/>
      <c r="B48398" s="90"/>
      <c r="C48398" s="90"/>
    </row>
    <row r="48399">
      <c r="A48399" s="101"/>
      <c r="B48399" s="90"/>
      <c r="C48399" s="90"/>
    </row>
    <row r="48400">
      <c r="A48400" s="101"/>
      <c r="B48400" s="90"/>
      <c r="C48400" s="90"/>
    </row>
    <row r="48401">
      <c r="A48401" s="101"/>
      <c r="B48401" s="90"/>
      <c r="C48401" s="90"/>
    </row>
    <row r="48402">
      <c r="A48402" s="101"/>
      <c r="B48402" s="90"/>
      <c r="C48402" s="90"/>
    </row>
    <row r="48403">
      <c r="A48403" s="101"/>
      <c r="B48403" s="90"/>
      <c r="C48403" s="90"/>
    </row>
    <row r="48404">
      <c r="A48404" s="101"/>
      <c r="B48404" s="90"/>
      <c r="C48404" s="90"/>
    </row>
    <row r="48405">
      <c r="A48405" s="101"/>
      <c r="B48405" s="90"/>
      <c r="C48405" s="90"/>
    </row>
    <row r="48406">
      <c r="A48406" s="101"/>
      <c r="B48406" s="90"/>
      <c r="C48406" s="90"/>
    </row>
    <row r="48407">
      <c r="A48407" s="101"/>
      <c r="B48407" s="90"/>
      <c r="C48407" s="90"/>
    </row>
    <row r="48408">
      <c r="A48408" s="101"/>
      <c r="B48408" s="90"/>
      <c r="C48408" s="90"/>
    </row>
    <row r="48409">
      <c r="A48409" s="101"/>
      <c r="B48409" s="90"/>
      <c r="C48409" s="90"/>
    </row>
    <row r="48410">
      <c r="A48410" s="101"/>
      <c r="B48410" s="90"/>
      <c r="C48410" s="90"/>
    </row>
    <row r="48411">
      <c r="A48411" s="101"/>
      <c r="B48411" s="90"/>
      <c r="C48411" s="90"/>
    </row>
    <row r="48412">
      <c r="A48412" s="101"/>
      <c r="B48412" s="90"/>
      <c r="C48412" s="90"/>
    </row>
    <row r="48413">
      <c r="A48413" s="101"/>
      <c r="B48413" s="90"/>
      <c r="C48413" s="90"/>
    </row>
    <row r="48414">
      <c r="A48414" s="101"/>
      <c r="B48414" s="90"/>
      <c r="C48414" s="90"/>
    </row>
    <row r="48415">
      <c r="A48415" s="101"/>
      <c r="B48415" s="90"/>
      <c r="C48415" s="90"/>
    </row>
    <row r="48416">
      <c r="A48416" s="101"/>
      <c r="B48416" s="90"/>
      <c r="C48416" s="90"/>
    </row>
    <row r="48417">
      <c r="A48417" s="101"/>
      <c r="B48417" s="90"/>
      <c r="C48417" s="90"/>
    </row>
    <row r="48418">
      <c r="A48418" s="101"/>
      <c r="B48418" s="90"/>
      <c r="C48418" s="90"/>
    </row>
    <row r="48419">
      <c r="A48419" s="101"/>
      <c r="B48419" s="90"/>
      <c r="C48419" s="90"/>
    </row>
    <row r="48420">
      <c r="A48420" s="101"/>
      <c r="B48420" s="90"/>
      <c r="C48420" s="90"/>
    </row>
    <row r="48421">
      <c r="A48421" s="101"/>
      <c r="B48421" s="90"/>
      <c r="C48421" s="90"/>
    </row>
    <row r="48422">
      <c r="A48422" s="101"/>
      <c r="B48422" s="90"/>
      <c r="C48422" s="90"/>
    </row>
    <row r="48423">
      <c r="A48423" s="101"/>
      <c r="B48423" s="90"/>
      <c r="C48423" s="90"/>
    </row>
    <row r="48424">
      <c r="A48424" s="101"/>
      <c r="B48424" s="90"/>
      <c r="C48424" s="90"/>
    </row>
    <row r="48425">
      <c r="A48425" s="101"/>
      <c r="B48425" s="90"/>
      <c r="C48425" s="90"/>
    </row>
    <row r="48426">
      <c r="A48426" s="101"/>
      <c r="B48426" s="90"/>
      <c r="C48426" s="90"/>
    </row>
    <row r="48427">
      <c r="A48427" s="101"/>
      <c r="B48427" s="90"/>
      <c r="C48427" s="90"/>
    </row>
    <row r="48428">
      <c r="A48428" s="101"/>
      <c r="B48428" s="90"/>
      <c r="C48428" s="90"/>
    </row>
    <row r="48429">
      <c r="A48429" s="101"/>
      <c r="B48429" s="90"/>
      <c r="C48429" s="90"/>
    </row>
    <row r="48430">
      <c r="A48430" s="101"/>
      <c r="B48430" s="90"/>
      <c r="C48430" s="90"/>
    </row>
    <row r="48431">
      <c r="A48431" s="101"/>
      <c r="B48431" s="90"/>
      <c r="C48431" s="90"/>
    </row>
    <row r="48432">
      <c r="A48432" s="101"/>
      <c r="B48432" s="90"/>
      <c r="C48432" s="90"/>
    </row>
    <row r="48433">
      <c r="A48433" s="101"/>
      <c r="B48433" s="90"/>
      <c r="C48433" s="90"/>
    </row>
    <row r="48434">
      <c r="A48434" s="101"/>
      <c r="B48434" s="90"/>
      <c r="C48434" s="90"/>
    </row>
    <row r="48435">
      <c r="A48435" s="101"/>
      <c r="B48435" s="90"/>
      <c r="C48435" s="90"/>
    </row>
    <row r="48436">
      <c r="A48436" s="101"/>
      <c r="B48436" s="90"/>
      <c r="C48436" s="90"/>
    </row>
    <row r="48437">
      <c r="A48437" s="101"/>
      <c r="B48437" s="90"/>
      <c r="C48437" s="90"/>
    </row>
    <row r="48438">
      <c r="A48438" s="101"/>
      <c r="B48438" s="90"/>
      <c r="C48438" s="90"/>
    </row>
    <row r="48439">
      <c r="A48439" s="101"/>
      <c r="B48439" s="90"/>
      <c r="C48439" s="90"/>
    </row>
    <row r="48440">
      <c r="A48440" s="101"/>
      <c r="B48440" s="90"/>
      <c r="C48440" s="90"/>
    </row>
    <row r="48441">
      <c r="A48441" s="101"/>
      <c r="B48441" s="90"/>
      <c r="C48441" s="90"/>
    </row>
    <row r="48442">
      <c r="A48442" s="101"/>
      <c r="B48442" s="90"/>
      <c r="C48442" s="90"/>
    </row>
    <row r="48443">
      <c r="A48443" s="101"/>
      <c r="B48443" s="90"/>
      <c r="C48443" s="90"/>
    </row>
    <row r="48444">
      <c r="A48444" s="101"/>
      <c r="B48444" s="90"/>
      <c r="C48444" s="90"/>
    </row>
    <row r="48445">
      <c r="A48445" s="101"/>
      <c r="B48445" s="90"/>
      <c r="C48445" s="90"/>
    </row>
    <row r="48446">
      <c r="A48446" s="101"/>
      <c r="B48446" s="90"/>
      <c r="C48446" s="90"/>
    </row>
    <row r="48447">
      <c r="A48447" s="101"/>
      <c r="B48447" s="90"/>
      <c r="C48447" s="90"/>
    </row>
    <row r="48448">
      <c r="A48448" s="101"/>
      <c r="B48448" s="90"/>
      <c r="C48448" s="90"/>
    </row>
    <row r="48449">
      <c r="A48449" s="101"/>
      <c r="B48449" s="90"/>
      <c r="C48449" s="90"/>
    </row>
    <row r="48450">
      <c r="A48450" s="101"/>
      <c r="B48450" s="90"/>
      <c r="C48450" s="90"/>
    </row>
    <row r="48451">
      <c r="A48451" s="101"/>
      <c r="B48451" s="90"/>
      <c r="C48451" s="90"/>
    </row>
    <row r="48452">
      <c r="A48452" s="101"/>
      <c r="B48452" s="90"/>
      <c r="C48452" s="90"/>
    </row>
    <row r="48453">
      <c r="A48453" s="101"/>
      <c r="B48453" s="90"/>
      <c r="C48453" s="90"/>
    </row>
    <row r="48454">
      <c r="A48454" s="101"/>
      <c r="B48454" s="90"/>
      <c r="C48454" s="90"/>
    </row>
    <row r="48455">
      <c r="A48455" s="101"/>
      <c r="B48455" s="90"/>
      <c r="C48455" s="90"/>
    </row>
    <row r="48456">
      <c r="A48456" s="101"/>
      <c r="B48456" s="90"/>
      <c r="C48456" s="90"/>
    </row>
    <row r="48457">
      <c r="A48457" s="101"/>
      <c r="B48457" s="90"/>
      <c r="C48457" s="90"/>
    </row>
    <row r="48458">
      <c r="A48458" s="101"/>
      <c r="B48458" s="90"/>
      <c r="C48458" s="90"/>
    </row>
    <row r="48459">
      <c r="A48459" s="101"/>
      <c r="B48459" s="90"/>
      <c r="C48459" s="90"/>
    </row>
    <row r="48460">
      <c r="A48460" s="101"/>
      <c r="B48460" s="90"/>
      <c r="C48460" s="90"/>
    </row>
    <row r="48461">
      <c r="A48461" s="101"/>
      <c r="B48461" s="90"/>
      <c r="C48461" s="90"/>
    </row>
    <row r="48462">
      <c r="A48462" s="101"/>
      <c r="B48462" s="90"/>
      <c r="C48462" s="90"/>
    </row>
    <row r="48463">
      <c r="A48463" s="101"/>
      <c r="B48463" s="90"/>
      <c r="C48463" s="90"/>
    </row>
    <row r="48464">
      <c r="A48464" s="101"/>
      <c r="B48464" s="90"/>
      <c r="C48464" s="90"/>
    </row>
    <row r="48465">
      <c r="A48465" s="101"/>
      <c r="B48465" s="90"/>
      <c r="C48465" s="90"/>
    </row>
    <row r="48466">
      <c r="A48466" s="101"/>
      <c r="B48466" s="90"/>
      <c r="C48466" s="90"/>
    </row>
    <row r="48467">
      <c r="A48467" s="101"/>
      <c r="B48467" s="90"/>
      <c r="C48467" s="90"/>
    </row>
    <row r="48468">
      <c r="A48468" s="101"/>
      <c r="B48468" s="90"/>
      <c r="C48468" s="90"/>
    </row>
    <row r="48469">
      <c r="A48469" s="101"/>
      <c r="B48469" s="90"/>
      <c r="C48469" s="90"/>
    </row>
    <row r="48470">
      <c r="A48470" s="101"/>
      <c r="B48470" s="90"/>
      <c r="C48470" s="90"/>
    </row>
    <row r="48471">
      <c r="A48471" s="101"/>
      <c r="B48471" s="90"/>
      <c r="C48471" s="90"/>
    </row>
    <row r="48472">
      <c r="A48472" s="101"/>
      <c r="B48472" s="90"/>
      <c r="C48472" s="90"/>
    </row>
    <row r="48473">
      <c r="A48473" s="101"/>
      <c r="B48473" s="90"/>
      <c r="C48473" s="90"/>
    </row>
    <row r="48474">
      <c r="A48474" s="101"/>
      <c r="B48474" s="90"/>
      <c r="C48474" s="90"/>
    </row>
    <row r="48475">
      <c r="A48475" s="101"/>
      <c r="B48475" s="90"/>
      <c r="C48475" s="90"/>
    </row>
    <row r="48476">
      <c r="A48476" s="101"/>
      <c r="B48476" s="90"/>
      <c r="C48476" s="90"/>
    </row>
    <row r="48477">
      <c r="A48477" s="101"/>
      <c r="B48477" s="90"/>
      <c r="C48477" s="90"/>
    </row>
    <row r="48478">
      <c r="A48478" s="101"/>
      <c r="B48478" s="90"/>
      <c r="C48478" s="90"/>
    </row>
    <row r="48479">
      <c r="A48479" s="101"/>
      <c r="B48479" s="90"/>
      <c r="C48479" s="90"/>
    </row>
    <row r="48480">
      <c r="A48480" s="101"/>
      <c r="B48480" s="90"/>
      <c r="C48480" s="90"/>
    </row>
    <row r="48481">
      <c r="A48481" s="101"/>
      <c r="B48481" s="90"/>
      <c r="C48481" s="90"/>
    </row>
    <row r="48482">
      <c r="A48482" s="101"/>
      <c r="B48482" s="90"/>
      <c r="C48482" s="90"/>
    </row>
    <row r="48483">
      <c r="A48483" s="101"/>
      <c r="B48483" s="90"/>
      <c r="C48483" s="90"/>
    </row>
    <row r="48484">
      <c r="A48484" s="101"/>
      <c r="B48484" s="90"/>
      <c r="C48484" s="90"/>
    </row>
    <row r="48485">
      <c r="A48485" s="101"/>
      <c r="B48485" s="90"/>
      <c r="C48485" s="90"/>
    </row>
    <row r="48486">
      <c r="A48486" s="101"/>
      <c r="B48486" s="90"/>
      <c r="C48486" s="90"/>
    </row>
    <row r="48487">
      <c r="A48487" s="101"/>
      <c r="B48487" s="90"/>
      <c r="C48487" s="90"/>
    </row>
    <row r="48488">
      <c r="A48488" s="101"/>
      <c r="B48488" s="90"/>
      <c r="C48488" s="90"/>
    </row>
    <row r="48489">
      <c r="A48489" s="101"/>
      <c r="B48489" s="90"/>
      <c r="C48489" s="90"/>
    </row>
    <row r="48490">
      <c r="A48490" s="101"/>
      <c r="B48490" s="90"/>
      <c r="C48490" s="90"/>
    </row>
    <row r="48491">
      <c r="A48491" s="101"/>
      <c r="B48491" s="90"/>
      <c r="C48491" s="90"/>
    </row>
    <row r="48492">
      <c r="A48492" s="101"/>
      <c r="B48492" s="90"/>
      <c r="C48492" s="90"/>
    </row>
    <row r="48493">
      <c r="A48493" s="101"/>
      <c r="B48493" s="90"/>
      <c r="C48493" s="90"/>
    </row>
    <row r="48494">
      <c r="A48494" s="101"/>
      <c r="B48494" s="90"/>
      <c r="C48494" s="90"/>
    </row>
    <row r="48495">
      <c r="A48495" s="101"/>
      <c r="B48495" s="90"/>
      <c r="C48495" s="90"/>
    </row>
    <row r="48496">
      <c r="A48496" s="101"/>
      <c r="B48496" s="90"/>
      <c r="C48496" s="90"/>
    </row>
    <row r="48497">
      <c r="A48497" s="101"/>
      <c r="B48497" s="90"/>
      <c r="C48497" s="90"/>
    </row>
    <row r="48498">
      <c r="A48498" s="101"/>
      <c r="B48498" s="90"/>
      <c r="C48498" s="90"/>
    </row>
    <row r="48499">
      <c r="A48499" s="101"/>
      <c r="B48499" s="90"/>
      <c r="C48499" s="90"/>
    </row>
    <row r="48500">
      <c r="A48500" s="101"/>
      <c r="B48500" s="90"/>
      <c r="C48500" s="90"/>
    </row>
    <row r="48501">
      <c r="A48501" s="101"/>
      <c r="B48501" s="90"/>
      <c r="C48501" s="90"/>
    </row>
    <row r="48502">
      <c r="A48502" s="101"/>
      <c r="B48502" s="90"/>
      <c r="C48502" s="90"/>
    </row>
    <row r="48503">
      <c r="A48503" s="101"/>
      <c r="B48503" s="90"/>
      <c r="C48503" s="90"/>
    </row>
    <row r="48504">
      <c r="A48504" s="101"/>
      <c r="B48504" s="90"/>
      <c r="C48504" s="90"/>
    </row>
    <row r="48505">
      <c r="A48505" s="101"/>
      <c r="B48505" s="90"/>
      <c r="C48505" s="90"/>
    </row>
    <row r="48506">
      <c r="A48506" s="101"/>
      <c r="B48506" s="90"/>
      <c r="C48506" s="90"/>
    </row>
    <row r="48507">
      <c r="A48507" s="101"/>
      <c r="B48507" s="90"/>
      <c r="C48507" s="90"/>
    </row>
    <row r="48508">
      <c r="A48508" s="101"/>
      <c r="B48508" s="90"/>
      <c r="C48508" s="90"/>
    </row>
    <row r="48509">
      <c r="A48509" s="101"/>
      <c r="B48509" s="90"/>
      <c r="C48509" s="90"/>
    </row>
    <row r="48510">
      <c r="A48510" s="101"/>
      <c r="B48510" s="90"/>
      <c r="C48510" s="90"/>
    </row>
    <row r="48511">
      <c r="A48511" s="101"/>
      <c r="B48511" s="90"/>
      <c r="C48511" s="90"/>
    </row>
    <row r="48512">
      <c r="A48512" s="101"/>
      <c r="B48512" s="90"/>
      <c r="C48512" s="90"/>
    </row>
    <row r="48513">
      <c r="A48513" s="101"/>
      <c r="B48513" s="90"/>
      <c r="C48513" s="90"/>
    </row>
    <row r="48514">
      <c r="A48514" s="101"/>
      <c r="B48514" s="90"/>
      <c r="C48514" s="90"/>
    </row>
    <row r="48515">
      <c r="A48515" s="101"/>
      <c r="B48515" s="90"/>
      <c r="C48515" s="90"/>
    </row>
    <row r="48516">
      <c r="A48516" s="101"/>
      <c r="B48516" s="90"/>
      <c r="C48516" s="90"/>
    </row>
    <row r="48517">
      <c r="A48517" s="101"/>
      <c r="B48517" s="90"/>
      <c r="C48517" s="90"/>
    </row>
    <row r="48518">
      <c r="A48518" s="101"/>
      <c r="B48518" s="90"/>
      <c r="C48518" s="90"/>
    </row>
    <row r="48519">
      <c r="A48519" s="101"/>
      <c r="B48519" s="90"/>
      <c r="C48519" s="90"/>
    </row>
    <row r="48520">
      <c r="A48520" s="101"/>
      <c r="B48520" s="90"/>
      <c r="C48520" s="90"/>
    </row>
    <row r="48521">
      <c r="A48521" s="101"/>
      <c r="B48521" s="90"/>
      <c r="C48521" s="90"/>
    </row>
    <row r="48522">
      <c r="A48522" s="101"/>
      <c r="B48522" s="90"/>
      <c r="C48522" s="90"/>
    </row>
    <row r="48523">
      <c r="A48523" s="101"/>
      <c r="B48523" s="90"/>
      <c r="C48523" s="90"/>
    </row>
    <row r="48524">
      <c r="A48524" s="101"/>
      <c r="B48524" s="90"/>
      <c r="C48524" s="90"/>
    </row>
    <row r="48525">
      <c r="A48525" s="101"/>
      <c r="B48525" s="90"/>
      <c r="C48525" s="90"/>
    </row>
    <row r="48526">
      <c r="A48526" s="101"/>
      <c r="B48526" s="90"/>
      <c r="C48526" s="90"/>
    </row>
    <row r="48527">
      <c r="A48527" s="101"/>
      <c r="B48527" s="90"/>
      <c r="C48527" s="90"/>
    </row>
    <row r="48528">
      <c r="A48528" s="101"/>
      <c r="B48528" s="90"/>
      <c r="C48528" s="90"/>
    </row>
    <row r="48529">
      <c r="A48529" s="101"/>
      <c r="B48529" s="90"/>
      <c r="C48529" s="90"/>
    </row>
    <row r="48530">
      <c r="A48530" s="101"/>
      <c r="B48530" s="90"/>
      <c r="C48530" s="90"/>
    </row>
    <row r="48531">
      <c r="A48531" s="101"/>
      <c r="B48531" s="90"/>
      <c r="C48531" s="90"/>
    </row>
    <row r="48532">
      <c r="A48532" s="101"/>
      <c r="B48532" s="90"/>
      <c r="C48532" s="90"/>
    </row>
    <row r="48533">
      <c r="A48533" s="101"/>
      <c r="B48533" s="90"/>
      <c r="C48533" s="90"/>
    </row>
    <row r="48534">
      <c r="A48534" s="101"/>
      <c r="B48534" s="90"/>
      <c r="C48534" s="90"/>
    </row>
    <row r="48535">
      <c r="A48535" s="101"/>
      <c r="B48535" s="90"/>
      <c r="C48535" s="90"/>
    </row>
    <row r="48536">
      <c r="A48536" s="101"/>
      <c r="B48536" s="90"/>
      <c r="C48536" s="90"/>
    </row>
    <row r="48537">
      <c r="A48537" s="101"/>
      <c r="B48537" s="90"/>
      <c r="C48537" s="90"/>
    </row>
    <row r="48538">
      <c r="A48538" s="101"/>
      <c r="B48538" s="90"/>
      <c r="C48538" s="90"/>
    </row>
    <row r="48539">
      <c r="A48539" s="101"/>
      <c r="B48539" s="90"/>
      <c r="C48539" s="90"/>
    </row>
    <row r="48540">
      <c r="A48540" s="101"/>
      <c r="B48540" s="90"/>
      <c r="C48540" s="90"/>
    </row>
    <row r="48541">
      <c r="A48541" s="101"/>
      <c r="B48541" s="90"/>
      <c r="C48541" s="90"/>
    </row>
    <row r="48542">
      <c r="A48542" s="101"/>
      <c r="B48542" s="90"/>
      <c r="C48542" s="90"/>
    </row>
    <row r="48543">
      <c r="A48543" s="101"/>
      <c r="B48543" s="90"/>
      <c r="C48543" s="90"/>
    </row>
    <row r="48544">
      <c r="A48544" s="101"/>
      <c r="B48544" s="90"/>
      <c r="C48544" s="90"/>
    </row>
    <row r="48545">
      <c r="A48545" s="101"/>
      <c r="B48545" s="90"/>
      <c r="C48545" s="90"/>
    </row>
    <row r="48546">
      <c r="A48546" s="101"/>
      <c r="B48546" s="90"/>
      <c r="C48546" s="90"/>
    </row>
    <row r="48547">
      <c r="A48547" s="101"/>
      <c r="B48547" s="90"/>
      <c r="C48547" s="90"/>
    </row>
    <row r="48548">
      <c r="A48548" s="101"/>
      <c r="B48548" s="90"/>
      <c r="C48548" s="90"/>
    </row>
    <row r="48549">
      <c r="A48549" s="101"/>
      <c r="B48549" s="90"/>
      <c r="C48549" s="90"/>
    </row>
    <row r="48550">
      <c r="A48550" s="101"/>
      <c r="B48550" s="90"/>
      <c r="C48550" s="90"/>
    </row>
    <row r="48551">
      <c r="A48551" s="101"/>
      <c r="B48551" s="90"/>
      <c r="C48551" s="90"/>
    </row>
    <row r="48552">
      <c r="A48552" s="101"/>
      <c r="B48552" s="90"/>
      <c r="C48552" s="90"/>
    </row>
    <row r="48553">
      <c r="A48553" s="101"/>
      <c r="B48553" s="90"/>
      <c r="C48553" s="90"/>
    </row>
    <row r="48554">
      <c r="A48554" s="101"/>
      <c r="B48554" s="90"/>
      <c r="C48554" s="90"/>
    </row>
    <row r="48555">
      <c r="A48555" s="101"/>
      <c r="B48555" s="90"/>
      <c r="C48555" s="90"/>
    </row>
    <row r="48556">
      <c r="A48556" s="101"/>
      <c r="B48556" s="90"/>
      <c r="C48556" s="90"/>
    </row>
    <row r="48557">
      <c r="A48557" s="101"/>
      <c r="B48557" s="90"/>
      <c r="C48557" s="90"/>
    </row>
    <row r="48558">
      <c r="A48558" s="101"/>
      <c r="B48558" s="90"/>
      <c r="C48558" s="90"/>
    </row>
    <row r="48559">
      <c r="A48559" s="101"/>
      <c r="B48559" s="90"/>
      <c r="C48559" s="90"/>
    </row>
    <row r="48560">
      <c r="A48560" s="101"/>
      <c r="B48560" s="90"/>
      <c r="C48560" s="90"/>
    </row>
    <row r="48561">
      <c r="A48561" s="101"/>
      <c r="B48561" s="90"/>
      <c r="C48561" s="90"/>
    </row>
    <row r="48562">
      <c r="A48562" s="101"/>
      <c r="B48562" s="90"/>
      <c r="C48562" s="90"/>
    </row>
    <row r="48563">
      <c r="A48563" s="101"/>
      <c r="B48563" s="90"/>
      <c r="C48563" s="90"/>
    </row>
    <row r="48564">
      <c r="A48564" s="101"/>
      <c r="B48564" s="90"/>
      <c r="C48564" s="90"/>
    </row>
    <row r="48565">
      <c r="A48565" s="101"/>
      <c r="B48565" s="90"/>
      <c r="C48565" s="90"/>
    </row>
    <row r="48566">
      <c r="A48566" s="101"/>
      <c r="B48566" s="90"/>
      <c r="C48566" s="90"/>
    </row>
    <row r="48567">
      <c r="A48567" s="101"/>
      <c r="B48567" s="90"/>
      <c r="C48567" s="90"/>
    </row>
    <row r="48568">
      <c r="A48568" s="101"/>
      <c r="B48568" s="90"/>
      <c r="C48568" s="90"/>
    </row>
    <row r="48569">
      <c r="A48569" s="101"/>
      <c r="B48569" s="90"/>
      <c r="C48569" s="90"/>
    </row>
    <row r="48570">
      <c r="A48570" s="101"/>
      <c r="B48570" s="90"/>
      <c r="C48570" s="90"/>
    </row>
    <row r="48571">
      <c r="A48571" s="101"/>
      <c r="B48571" s="90"/>
      <c r="C48571" s="90"/>
    </row>
    <row r="48572">
      <c r="A48572" s="101"/>
      <c r="B48572" s="90"/>
      <c r="C48572" s="90"/>
    </row>
    <row r="48573">
      <c r="A48573" s="101"/>
      <c r="B48573" s="90"/>
      <c r="C48573" s="90"/>
    </row>
    <row r="48574">
      <c r="A48574" s="101"/>
      <c r="B48574" s="90"/>
      <c r="C48574" s="90"/>
    </row>
    <row r="48575">
      <c r="A48575" s="101"/>
      <c r="B48575" s="90"/>
      <c r="C48575" s="90"/>
    </row>
    <row r="48576">
      <c r="A48576" s="101"/>
      <c r="B48576" s="90"/>
      <c r="C48576" s="90"/>
    </row>
    <row r="48577">
      <c r="A48577" s="101"/>
      <c r="B48577" s="90"/>
      <c r="C48577" s="90"/>
    </row>
    <row r="48578">
      <c r="A48578" s="101"/>
      <c r="B48578" s="90"/>
      <c r="C48578" s="90"/>
    </row>
    <row r="48579">
      <c r="A48579" s="101"/>
      <c r="B48579" s="90"/>
      <c r="C48579" s="90"/>
    </row>
    <row r="48580">
      <c r="A48580" s="101"/>
      <c r="B48580" s="90"/>
      <c r="C48580" s="90"/>
    </row>
    <row r="48581">
      <c r="A48581" s="101"/>
      <c r="B48581" s="90"/>
      <c r="C48581" s="90"/>
    </row>
    <row r="48582">
      <c r="A48582" s="101"/>
      <c r="B48582" s="90"/>
      <c r="C48582" s="90"/>
    </row>
    <row r="48583">
      <c r="A48583" s="101"/>
      <c r="B48583" s="90"/>
      <c r="C48583" s="90"/>
    </row>
    <row r="48584">
      <c r="A48584" s="101"/>
      <c r="B48584" s="90"/>
      <c r="C48584" s="90"/>
    </row>
    <row r="48585">
      <c r="A48585" s="101"/>
      <c r="B48585" s="90"/>
      <c r="C48585" s="90"/>
    </row>
    <row r="48586">
      <c r="A48586" s="101"/>
      <c r="B48586" s="90"/>
      <c r="C48586" s="90"/>
    </row>
    <row r="48587">
      <c r="A48587" s="101"/>
      <c r="B48587" s="90"/>
      <c r="C48587" s="90"/>
    </row>
    <row r="48588">
      <c r="A48588" s="101"/>
      <c r="B48588" s="90"/>
      <c r="C48588" s="90"/>
    </row>
    <row r="48589">
      <c r="A48589" s="101"/>
      <c r="B48589" s="90"/>
      <c r="C48589" s="90"/>
    </row>
    <row r="48590">
      <c r="A48590" s="101"/>
      <c r="B48590" s="90"/>
      <c r="C48590" s="90"/>
    </row>
    <row r="48591">
      <c r="A48591" s="101"/>
      <c r="B48591" s="90"/>
      <c r="C48591" s="90"/>
    </row>
    <row r="48592">
      <c r="A48592" s="101"/>
      <c r="B48592" s="90"/>
      <c r="C48592" s="90"/>
    </row>
    <row r="48593">
      <c r="A48593" s="101"/>
      <c r="B48593" s="90"/>
      <c r="C48593" s="90"/>
    </row>
    <row r="48594">
      <c r="A48594" s="101"/>
      <c r="B48594" s="90"/>
      <c r="C48594" s="90"/>
    </row>
    <row r="48595">
      <c r="A48595" s="101"/>
      <c r="B48595" s="90"/>
      <c r="C48595" s="90"/>
    </row>
    <row r="48596">
      <c r="A48596" s="101"/>
      <c r="B48596" s="90"/>
      <c r="C48596" s="90"/>
    </row>
    <row r="48597">
      <c r="A48597" s="101"/>
      <c r="B48597" s="90"/>
      <c r="C48597" s="90"/>
    </row>
    <row r="48598">
      <c r="A48598" s="101"/>
      <c r="B48598" s="90"/>
      <c r="C48598" s="90"/>
    </row>
    <row r="48599">
      <c r="A48599" s="101"/>
      <c r="B48599" s="90"/>
      <c r="C48599" s="90"/>
    </row>
    <row r="48600">
      <c r="A48600" s="101"/>
      <c r="B48600" s="90"/>
      <c r="C48600" s="90"/>
    </row>
    <row r="48601">
      <c r="A48601" s="101"/>
      <c r="B48601" s="90"/>
      <c r="C48601" s="90"/>
    </row>
    <row r="48602">
      <c r="A48602" s="101"/>
      <c r="B48602" s="90"/>
      <c r="C48602" s="90"/>
    </row>
    <row r="48603">
      <c r="A48603" s="101"/>
      <c r="B48603" s="90"/>
      <c r="C48603" s="90"/>
    </row>
    <row r="48604">
      <c r="A48604" s="101"/>
      <c r="B48604" s="90"/>
      <c r="C48604" s="90"/>
    </row>
    <row r="48605">
      <c r="A48605" s="101"/>
      <c r="B48605" s="90"/>
      <c r="C48605" s="90"/>
    </row>
    <row r="48606">
      <c r="A48606" s="101"/>
      <c r="B48606" s="90"/>
      <c r="C48606" s="90"/>
    </row>
    <row r="48607">
      <c r="A48607" s="101"/>
      <c r="B48607" s="90"/>
      <c r="C48607" s="90"/>
    </row>
    <row r="48608">
      <c r="A48608" s="101"/>
      <c r="B48608" s="90"/>
      <c r="C48608" s="90"/>
    </row>
    <row r="48609">
      <c r="A48609" s="101"/>
      <c r="B48609" s="90"/>
      <c r="C48609" s="90"/>
    </row>
    <row r="48610">
      <c r="A48610" s="101"/>
      <c r="B48610" s="90"/>
      <c r="C48610" s="90"/>
    </row>
    <row r="48611">
      <c r="A48611" s="101"/>
      <c r="B48611" s="90"/>
      <c r="C48611" s="90"/>
    </row>
    <row r="48612">
      <c r="A48612" s="101"/>
      <c r="B48612" s="90"/>
      <c r="C48612" s="90"/>
    </row>
    <row r="48613">
      <c r="A48613" s="101"/>
      <c r="B48613" s="90"/>
      <c r="C48613" s="90"/>
    </row>
    <row r="48614">
      <c r="A48614" s="101"/>
      <c r="B48614" s="90"/>
      <c r="C48614" s="90"/>
    </row>
    <row r="48615">
      <c r="A48615" s="101"/>
      <c r="B48615" s="90"/>
      <c r="C48615" s="90"/>
    </row>
    <row r="48616">
      <c r="A48616" s="101"/>
      <c r="B48616" s="90"/>
      <c r="C48616" s="90"/>
    </row>
    <row r="48617">
      <c r="A48617" s="101"/>
      <c r="B48617" s="90"/>
      <c r="C48617" s="90"/>
    </row>
    <row r="48618">
      <c r="A48618" s="101"/>
      <c r="B48618" s="90"/>
      <c r="C48618" s="90"/>
    </row>
    <row r="48619">
      <c r="A48619" s="101"/>
      <c r="B48619" s="90"/>
      <c r="C48619" s="90"/>
    </row>
    <row r="48620">
      <c r="A48620" s="101"/>
      <c r="B48620" s="90"/>
      <c r="C48620" s="90"/>
    </row>
    <row r="48621">
      <c r="A48621" s="101"/>
      <c r="B48621" s="90"/>
      <c r="C48621" s="90"/>
    </row>
    <row r="48622">
      <c r="A48622" s="101"/>
      <c r="B48622" s="90"/>
      <c r="C48622" s="90"/>
    </row>
    <row r="48623">
      <c r="A48623" s="101"/>
      <c r="B48623" s="90"/>
      <c r="C48623" s="90"/>
    </row>
    <row r="48624">
      <c r="A48624" s="101"/>
      <c r="B48624" s="90"/>
      <c r="C48624" s="90"/>
    </row>
    <row r="48625">
      <c r="A48625" s="101"/>
      <c r="B48625" s="90"/>
      <c r="C48625" s="90"/>
    </row>
    <row r="48626">
      <c r="A48626" s="101"/>
      <c r="B48626" s="90"/>
      <c r="C48626" s="90"/>
    </row>
    <row r="48627">
      <c r="A48627" s="101"/>
      <c r="B48627" s="90"/>
      <c r="C48627" s="90"/>
    </row>
    <row r="48628">
      <c r="A48628" s="101"/>
      <c r="B48628" s="90"/>
      <c r="C48628" s="90"/>
    </row>
    <row r="48629">
      <c r="A48629" s="101"/>
      <c r="B48629" s="90"/>
      <c r="C48629" s="90"/>
    </row>
    <row r="48630">
      <c r="A48630" s="101"/>
      <c r="B48630" s="90"/>
      <c r="C48630" s="90"/>
    </row>
    <row r="48631">
      <c r="A48631" s="101"/>
      <c r="B48631" s="90"/>
      <c r="C48631" s="90"/>
    </row>
    <row r="48632">
      <c r="A48632" s="101"/>
      <c r="B48632" s="90"/>
      <c r="C48632" s="90"/>
    </row>
    <row r="48633">
      <c r="A48633" s="101"/>
      <c r="B48633" s="90"/>
      <c r="C48633" s="90"/>
    </row>
    <row r="48634">
      <c r="A48634" s="101"/>
      <c r="B48634" s="90"/>
      <c r="C48634" s="90"/>
    </row>
    <row r="48635">
      <c r="A48635" s="101"/>
      <c r="B48635" s="90"/>
      <c r="C48635" s="90"/>
    </row>
    <row r="48636">
      <c r="A48636" s="101"/>
      <c r="B48636" s="90"/>
      <c r="C48636" s="90"/>
    </row>
    <row r="48637">
      <c r="A48637" s="101"/>
      <c r="B48637" s="90"/>
      <c r="C48637" s="90"/>
    </row>
    <row r="48638">
      <c r="A48638" s="101"/>
      <c r="B48638" s="90"/>
      <c r="C48638" s="90"/>
    </row>
    <row r="48639">
      <c r="A48639" s="101"/>
      <c r="B48639" s="90"/>
      <c r="C48639" s="90"/>
    </row>
    <row r="48640">
      <c r="A48640" s="101"/>
      <c r="B48640" s="90"/>
      <c r="C48640" s="90"/>
    </row>
    <row r="48641">
      <c r="A48641" s="101"/>
      <c r="B48641" s="90"/>
      <c r="C48641" s="90"/>
    </row>
    <row r="48642">
      <c r="A48642" s="101"/>
      <c r="B48642" s="90"/>
      <c r="C48642" s="90"/>
    </row>
    <row r="48643">
      <c r="A48643" s="101"/>
      <c r="B48643" s="90"/>
      <c r="C48643" s="90"/>
    </row>
    <row r="48644">
      <c r="A48644" s="101"/>
      <c r="B48644" s="90"/>
      <c r="C48644" s="90"/>
    </row>
    <row r="48645">
      <c r="A48645" s="101"/>
      <c r="B48645" s="90"/>
      <c r="C48645" s="90"/>
    </row>
    <row r="48646">
      <c r="A48646" s="101"/>
      <c r="B48646" s="90"/>
      <c r="C48646" s="90"/>
    </row>
    <row r="48647">
      <c r="A48647" s="101"/>
      <c r="B48647" s="90"/>
      <c r="C48647" s="90"/>
    </row>
    <row r="48648">
      <c r="A48648" s="101"/>
      <c r="B48648" s="90"/>
      <c r="C48648" s="90"/>
    </row>
    <row r="48649">
      <c r="A48649" s="101"/>
      <c r="B48649" s="90"/>
      <c r="C48649" s="90"/>
    </row>
    <row r="48650">
      <c r="A48650" s="101"/>
      <c r="B48650" s="90"/>
      <c r="C48650" s="90"/>
    </row>
    <row r="48651">
      <c r="A48651" s="101"/>
      <c r="B48651" s="90"/>
      <c r="C48651" s="90"/>
    </row>
    <row r="48652">
      <c r="A48652" s="101"/>
      <c r="B48652" s="90"/>
      <c r="C48652" s="90"/>
    </row>
    <row r="48653">
      <c r="A48653" s="101"/>
      <c r="B48653" s="90"/>
      <c r="C48653" s="90"/>
    </row>
    <row r="48654">
      <c r="A48654" s="101"/>
      <c r="B48654" s="90"/>
      <c r="C48654" s="90"/>
    </row>
    <row r="48655">
      <c r="A48655" s="101"/>
      <c r="B48655" s="90"/>
      <c r="C48655" s="90"/>
    </row>
    <row r="48656">
      <c r="A48656" s="101"/>
      <c r="B48656" s="90"/>
      <c r="C48656" s="90"/>
    </row>
    <row r="48657">
      <c r="A48657" s="101"/>
      <c r="B48657" s="90"/>
      <c r="C48657" s="90"/>
    </row>
    <row r="48658">
      <c r="A48658" s="101"/>
      <c r="B48658" s="90"/>
      <c r="C48658" s="90"/>
    </row>
    <row r="48659">
      <c r="A48659" s="101"/>
      <c r="B48659" s="90"/>
      <c r="C48659" s="90"/>
    </row>
    <row r="48660">
      <c r="A48660" s="101"/>
      <c r="B48660" s="90"/>
      <c r="C48660" s="90"/>
    </row>
    <row r="48661">
      <c r="A48661" s="101"/>
      <c r="B48661" s="90"/>
      <c r="C48661" s="90"/>
    </row>
    <row r="48662">
      <c r="A48662" s="101"/>
      <c r="B48662" s="90"/>
      <c r="C48662" s="90"/>
    </row>
    <row r="48663">
      <c r="A48663" s="101"/>
      <c r="B48663" s="90"/>
      <c r="C48663" s="90"/>
    </row>
    <row r="48664">
      <c r="A48664" s="101"/>
      <c r="B48664" s="90"/>
      <c r="C48664" s="90"/>
    </row>
    <row r="48665">
      <c r="A48665" s="101"/>
      <c r="B48665" s="90"/>
      <c r="C48665" s="90"/>
    </row>
    <row r="48666">
      <c r="A48666" s="101"/>
      <c r="B48666" s="90"/>
      <c r="C48666" s="90"/>
    </row>
    <row r="48667">
      <c r="A48667" s="101"/>
      <c r="B48667" s="90"/>
      <c r="C48667" s="90"/>
    </row>
    <row r="48668">
      <c r="A48668" s="101"/>
      <c r="B48668" s="90"/>
      <c r="C48668" s="90"/>
    </row>
    <row r="48669">
      <c r="A48669" s="101"/>
      <c r="B48669" s="90"/>
      <c r="C48669" s="90"/>
    </row>
    <row r="48670">
      <c r="A48670" s="101"/>
      <c r="B48670" s="90"/>
      <c r="C48670" s="90"/>
    </row>
    <row r="48671">
      <c r="A48671" s="101"/>
      <c r="B48671" s="90"/>
      <c r="C48671" s="90"/>
    </row>
    <row r="48672">
      <c r="A48672" s="101"/>
      <c r="B48672" s="90"/>
      <c r="C48672" s="90"/>
    </row>
    <row r="48673">
      <c r="A48673" s="101"/>
      <c r="B48673" s="90"/>
      <c r="C48673" s="90"/>
    </row>
    <row r="48674">
      <c r="A48674" s="101"/>
      <c r="B48674" s="90"/>
      <c r="C48674" s="90"/>
    </row>
    <row r="48675">
      <c r="A48675" s="101"/>
      <c r="B48675" s="90"/>
      <c r="C48675" s="90"/>
    </row>
    <row r="48676">
      <c r="A48676" s="101"/>
      <c r="B48676" s="90"/>
      <c r="C48676" s="90"/>
    </row>
    <row r="48677">
      <c r="A48677" s="101"/>
      <c r="B48677" s="90"/>
      <c r="C48677" s="90"/>
    </row>
    <row r="48678">
      <c r="A48678" s="101"/>
      <c r="B48678" s="90"/>
      <c r="C48678" s="90"/>
    </row>
    <row r="48679">
      <c r="A48679" s="101"/>
      <c r="B48679" s="90"/>
      <c r="C48679" s="90"/>
    </row>
    <row r="48680">
      <c r="A48680" s="101"/>
      <c r="B48680" s="90"/>
      <c r="C48680" s="90"/>
    </row>
    <row r="48681">
      <c r="A48681" s="101"/>
      <c r="B48681" s="90"/>
      <c r="C48681" s="90"/>
    </row>
    <row r="48682">
      <c r="A48682" s="101"/>
      <c r="B48682" s="90"/>
      <c r="C48682" s="90"/>
    </row>
    <row r="48683">
      <c r="A48683" s="101"/>
      <c r="B48683" s="90"/>
      <c r="C48683" s="90"/>
    </row>
    <row r="48684">
      <c r="A48684" s="101"/>
      <c r="B48684" s="90"/>
      <c r="C48684" s="90"/>
    </row>
    <row r="48685">
      <c r="A48685" s="101"/>
      <c r="B48685" s="90"/>
      <c r="C48685" s="90"/>
    </row>
    <row r="48686">
      <c r="A48686" s="101"/>
      <c r="B48686" s="90"/>
      <c r="C48686" s="90"/>
    </row>
    <row r="48687">
      <c r="A48687" s="101"/>
      <c r="B48687" s="90"/>
      <c r="C48687" s="90"/>
    </row>
    <row r="48688">
      <c r="A48688" s="101"/>
      <c r="B48688" s="90"/>
      <c r="C48688" s="90"/>
    </row>
    <row r="48689">
      <c r="A48689" s="101"/>
      <c r="B48689" s="90"/>
      <c r="C48689" s="90"/>
    </row>
    <row r="48690">
      <c r="A48690" s="101"/>
      <c r="B48690" s="90"/>
      <c r="C48690" s="90"/>
    </row>
    <row r="48691">
      <c r="A48691" s="101"/>
      <c r="B48691" s="90"/>
      <c r="C48691" s="90"/>
    </row>
    <row r="48692">
      <c r="A48692" s="101"/>
      <c r="B48692" s="90"/>
      <c r="C48692" s="90"/>
    </row>
    <row r="48693">
      <c r="A48693" s="101"/>
      <c r="B48693" s="90"/>
      <c r="C48693" s="90"/>
    </row>
    <row r="48694">
      <c r="A48694" s="101"/>
      <c r="B48694" s="90"/>
      <c r="C48694" s="90"/>
    </row>
    <row r="48695">
      <c r="A48695" s="101"/>
      <c r="B48695" s="90"/>
      <c r="C48695" s="90"/>
    </row>
    <row r="48696">
      <c r="A48696" s="101"/>
      <c r="B48696" s="90"/>
      <c r="C48696" s="90"/>
    </row>
    <row r="48697">
      <c r="A48697" s="101"/>
      <c r="B48697" s="90"/>
      <c r="C48697" s="90"/>
    </row>
    <row r="48698">
      <c r="A48698" s="101"/>
      <c r="B48698" s="90"/>
      <c r="C48698" s="90"/>
    </row>
    <row r="48699">
      <c r="A48699" s="101"/>
      <c r="B48699" s="90"/>
      <c r="C48699" s="90"/>
    </row>
    <row r="48700">
      <c r="A48700" s="101"/>
      <c r="B48700" s="90"/>
      <c r="C48700" s="90"/>
    </row>
    <row r="48701">
      <c r="A48701" s="101"/>
      <c r="B48701" s="90"/>
      <c r="C48701" s="90"/>
    </row>
    <row r="48702">
      <c r="A48702" s="101"/>
      <c r="B48702" s="90"/>
      <c r="C48702" s="90"/>
    </row>
    <row r="48703">
      <c r="A48703" s="101"/>
      <c r="B48703" s="90"/>
      <c r="C48703" s="90"/>
    </row>
    <row r="48704">
      <c r="A48704" s="101"/>
      <c r="B48704" s="90"/>
      <c r="C48704" s="90"/>
    </row>
    <row r="48705">
      <c r="A48705" s="101"/>
      <c r="B48705" s="90"/>
      <c r="C48705" s="90"/>
    </row>
    <row r="48706">
      <c r="A48706" s="101"/>
      <c r="B48706" s="90"/>
      <c r="C48706" s="90"/>
    </row>
    <row r="48707">
      <c r="A48707" s="101"/>
      <c r="B48707" s="90"/>
      <c r="C48707" s="90"/>
    </row>
    <row r="48708">
      <c r="A48708" s="101"/>
      <c r="B48708" s="90"/>
      <c r="C48708" s="90"/>
    </row>
    <row r="48709">
      <c r="A48709" s="101"/>
      <c r="B48709" s="90"/>
      <c r="C48709" s="90"/>
    </row>
    <row r="48710">
      <c r="A48710" s="101"/>
      <c r="B48710" s="90"/>
      <c r="C48710" s="90"/>
    </row>
    <row r="48711">
      <c r="A48711" s="101"/>
      <c r="B48711" s="90"/>
      <c r="C48711" s="90"/>
    </row>
    <row r="48712">
      <c r="A48712" s="101"/>
      <c r="B48712" s="90"/>
      <c r="C48712" s="90"/>
    </row>
    <row r="48713">
      <c r="A48713" s="101"/>
      <c r="B48713" s="90"/>
      <c r="C48713" s="90"/>
    </row>
    <row r="48714">
      <c r="A48714" s="101"/>
      <c r="B48714" s="90"/>
      <c r="C48714" s="90"/>
    </row>
    <row r="48715">
      <c r="A48715" s="101"/>
      <c r="B48715" s="90"/>
      <c r="C48715" s="90"/>
    </row>
    <row r="48716">
      <c r="A48716" s="101"/>
      <c r="B48716" s="90"/>
      <c r="C48716" s="90"/>
    </row>
    <row r="48717">
      <c r="A48717" s="101"/>
      <c r="B48717" s="90"/>
      <c r="C48717" s="90"/>
    </row>
    <row r="48718">
      <c r="A48718" s="101"/>
      <c r="B48718" s="90"/>
      <c r="C48718" s="90"/>
    </row>
    <row r="48719">
      <c r="A48719" s="101"/>
      <c r="B48719" s="90"/>
      <c r="C48719" s="90"/>
    </row>
    <row r="48720">
      <c r="A48720" s="101"/>
      <c r="B48720" s="90"/>
      <c r="C48720" s="90"/>
    </row>
    <row r="48721">
      <c r="A48721" s="101"/>
      <c r="B48721" s="90"/>
      <c r="C48721" s="90"/>
    </row>
    <row r="48722">
      <c r="A48722" s="101"/>
      <c r="B48722" s="90"/>
      <c r="C48722" s="90"/>
    </row>
    <row r="48723">
      <c r="A48723" s="101"/>
      <c r="B48723" s="90"/>
      <c r="C48723" s="90"/>
    </row>
    <row r="48724">
      <c r="A48724" s="101"/>
      <c r="B48724" s="90"/>
      <c r="C48724" s="90"/>
    </row>
    <row r="48725">
      <c r="A48725" s="101"/>
      <c r="B48725" s="90"/>
      <c r="C48725" s="90"/>
    </row>
    <row r="48726">
      <c r="A48726" s="101"/>
      <c r="B48726" s="90"/>
      <c r="C48726" s="90"/>
    </row>
    <row r="48727">
      <c r="A48727" s="101"/>
      <c r="B48727" s="90"/>
      <c r="C48727" s="90"/>
    </row>
    <row r="48728">
      <c r="A48728" s="101"/>
      <c r="B48728" s="90"/>
      <c r="C48728" s="90"/>
    </row>
    <row r="48729">
      <c r="A48729" s="101"/>
      <c r="B48729" s="90"/>
      <c r="C48729" s="90"/>
    </row>
    <row r="48730">
      <c r="A48730" s="101"/>
      <c r="B48730" s="90"/>
      <c r="C48730" s="90"/>
    </row>
    <row r="48731">
      <c r="A48731" s="101"/>
      <c r="B48731" s="90"/>
      <c r="C48731" s="90"/>
    </row>
    <row r="48732">
      <c r="A48732" s="101"/>
      <c r="B48732" s="90"/>
      <c r="C48732" s="90"/>
    </row>
    <row r="48733">
      <c r="A48733" s="101"/>
      <c r="B48733" s="90"/>
      <c r="C48733" s="90"/>
    </row>
    <row r="48734">
      <c r="A48734" s="101"/>
      <c r="B48734" s="90"/>
      <c r="C48734" s="90"/>
    </row>
    <row r="48735">
      <c r="A48735" s="101"/>
      <c r="B48735" s="90"/>
      <c r="C48735" s="90"/>
    </row>
    <row r="48736">
      <c r="A48736" s="101"/>
      <c r="B48736" s="90"/>
      <c r="C48736" s="90"/>
    </row>
    <row r="48737">
      <c r="A48737" s="101"/>
      <c r="B48737" s="90"/>
      <c r="C48737" s="90"/>
    </row>
    <row r="48738">
      <c r="A48738" s="101"/>
      <c r="B48738" s="90"/>
      <c r="C48738" s="90"/>
    </row>
    <row r="48739">
      <c r="A48739" s="101"/>
      <c r="B48739" s="90"/>
      <c r="C48739" s="90"/>
    </row>
    <row r="48740">
      <c r="A48740" s="101"/>
      <c r="B48740" s="90"/>
      <c r="C48740" s="90"/>
    </row>
    <row r="48741">
      <c r="A48741" s="101"/>
      <c r="B48741" s="90"/>
      <c r="C48741" s="90"/>
    </row>
    <row r="48742">
      <c r="A48742" s="101"/>
      <c r="B48742" s="90"/>
      <c r="C48742" s="90"/>
    </row>
    <row r="48743">
      <c r="A48743" s="101"/>
      <c r="B48743" s="90"/>
      <c r="C48743" s="90"/>
    </row>
    <row r="48744">
      <c r="A48744" s="101"/>
      <c r="B48744" s="90"/>
      <c r="C48744" s="90"/>
    </row>
    <row r="48745">
      <c r="A48745" s="101"/>
      <c r="B48745" s="90"/>
      <c r="C48745" s="90"/>
    </row>
    <row r="48746">
      <c r="A48746" s="101"/>
      <c r="B48746" s="90"/>
      <c r="C48746" s="90"/>
    </row>
    <row r="48747">
      <c r="A48747" s="101"/>
      <c r="B48747" s="90"/>
      <c r="C48747" s="90"/>
    </row>
    <row r="48748">
      <c r="A48748" s="101"/>
      <c r="B48748" s="90"/>
      <c r="C48748" s="90"/>
    </row>
    <row r="48749">
      <c r="A48749" s="101"/>
      <c r="B48749" s="90"/>
      <c r="C48749" s="90"/>
    </row>
    <row r="48750">
      <c r="A48750" s="101"/>
      <c r="B48750" s="90"/>
      <c r="C48750" s="90"/>
    </row>
    <row r="48751">
      <c r="A48751" s="101"/>
      <c r="B48751" s="90"/>
      <c r="C48751" s="90"/>
    </row>
    <row r="48752">
      <c r="A48752" s="101"/>
      <c r="B48752" s="90"/>
      <c r="C48752" s="90"/>
    </row>
    <row r="48753">
      <c r="A48753" s="101"/>
      <c r="B48753" s="90"/>
      <c r="C48753" s="90"/>
    </row>
    <row r="48754">
      <c r="A48754" s="101"/>
      <c r="B48754" s="90"/>
      <c r="C48754" s="90"/>
    </row>
    <row r="48755">
      <c r="A48755" s="101"/>
      <c r="B48755" s="90"/>
      <c r="C48755" s="90"/>
    </row>
    <row r="48756">
      <c r="A48756" s="101"/>
      <c r="B48756" s="90"/>
      <c r="C48756" s="90"/>
    </row>
    <row r="48757">
      <c r="A48757" s="101"/>
      <c r="B48757" s="90"/>
      <c r="C48757" s="90"/>
    </row>
    <row r="48758">
      <c r="A48758" s="101"/>
      <c r="B48758" s="90"/>
      <c r="C48758" s="90"/>
    </row>
    <row r="48759">
      <c r="A48759" s="101"/>
      <c r="B48759" s="90"/>
      <c r="C48759" s="90"/>
    </row>
    <row r="48760">
      <c r="A48760" s="101"/>
      <c r="B48760" s="90"/>
      <c r="C48760" s="90"/>
    </row>
    <row r="48761">
      <c r="A48761" s="101"/>
      <c r="B48761" s="90"/>
      <c r="C48761" s="90"/>
    </row>
    <row r="48762">
      <c r="A48762" s="101"/>
      <c r="B48762" s="90"/>
      <c r="C48762" s="90"/>
    </row>
    <row r="48763">
      <c r="A48763" s="101"/>
      <c r="B48763" s="90"/>
      <c r="C48763" s="90"/>
    </row>
    <row r="48764">
      <c r="A48764" s="101"/>
      <c r="B48764" s="90"/>
      <c r="C48764" s="90"/>
    </row>
    <row r="48765">
      <c r="A48765" s="101"/>
      <c r="B48765" s="90"/>
      <c r="C48765" s="90"/>
    </row>
    <row r="48766">
      <c r="A48766" s="101"/>
      <c r="B48766" s="90"/>
      <c r="C48766" s="90"/>
    </row>
    <row r="48767">
      <c r="A48767" s="101"/>
      <c r="B48767" s="90"/>
      <c r="C48767" s="90"/>
    </row>
    <row r="48768">
      <c r="A48768" s="101"/>
      <c r="B48768" s="90"/>
      <c r="C48768" s="90"/>
    </row>
    <row r="48769">
      <c r="A48769" s="101"/>
      <c r="B48769" s="90"/>
      <c r="C48769" s="90"/>
    </row>
    <row r="48770">
      <c r="A48770" s="101"/>
      <c r="B48770" s="90"/>
      <c r="C48770" s="90"/>
    </row>
    <row r="48771">
      <c r="A48771" s="101"/>
      <c r="B48771" s="90"/>
      <c r="C48771" s="90"/>
    </row>
    <row r="48772">
      <c r="A48772" s="101"/>
      <c r="B48772" s="90"/>
      <c r="C48772" s="90"/>
    </row>
    <row r="48773">
      <c r="A48773" s="101"/>
      <c r="B48773" s="90"/>
      <c r="C48773" s="90"/>
    </row>
    <row r="48774">
      <c r="A48774" s="101"/>
      <c r="B48774" s="90"/>
      <c r="C48774" s="90"/>
    </row>
    <row r="48775">
      <c r="A48775" s="101"/>
      <c r="B48775" s="90"/>
      <c r="C48775" s="90"/>
    </row>
    <row r="48776">
      <c r="A48776" s="101"/>
      <c r="B48776" s="90"/>
      <c r="C48776" s="90"/>
    </row>
    <row r="48777">
      <c r="A48777" s="101"/>
      <c r="B48777" s="90"/>
      <c r="C48777" s="90"/>
    </row>
    <row r="48778">
      <c r="A48778" s="101"/>
      <c r="B48778" s="90"/>
      <c r="C48778" s="90"/>
    </row>
    <row r="48779">
      <c r="A48779" s="101"/>
      <c r="B48779" s="90"/>
      <c r="C48779" s="90"/>
    </row>
    <row r="48780">
      <c r="A48780" s="101"/>
      <c r="B48780" s="90"/>
      <c r="C48780" s="90"/>
    </row>
    <row r="48781">
      <c r="A48781" s="101"/>
      <c r="B48781" s="90"/>
      <c r="C48781" s="90"/>
    </row>
    <row r="48782">
      <c r="A48782" s="101"/>
      <c r="B48782" s="90"/>
      <c r="C48782" s="90"/>
    </row>
    <row r="48783">
      <c r="A48783" s="101"/>
      <c r="B48783" s="90"/>
      <c r="C48783" s="90"/>
    </row>
    <row r="48784">
      <c r="A48784" s="101"/>
      <c r="B48784" s="90"/>
      <c r="C48784" s="90"/>
    </row>
    <row r="48785">
      <c r="A48785" s="101"/>
      <c r="B48785" s="90"/>
      <c r="C48785" s="90"/>
    </row>
    <row r="48786">
      <c r="A48786" s="101"/>
      <c r="B48786" s="90"/>
      <c r="C48786" s="90"/>
    </row>
    <row r="48787">
      <c r="A48787" s="101"/>
      <c r="B48787" s="90"/>
      <c r="C48787" s="90"/>
    </row>
    <row r="48788">
      <c r="A48788" s="101"/>
      <c r="B48788" s="90"/>
      <c r="C48788" s="90"/>
    </row>
    <row r="48789">
      <c r="A48789" s="101"/>
      <c r="B48789" s="90"/>
      <c r="C48789" s="90"/>
    </row>
    <row r="48790">
      <c r="A48790" s="101"/>
      <c r="B48790" s="90"/>
      <c r="C48790" s="90"/>
    </row>
    <row r="48791">
      <c r="A48791" s="101"/>
      <c r="B48791" s="90"/>
      <c r="C48791" s="90"/>
    </row>
    <row r="48792">
      <c r="A48792" s="101"/>
      <c r="B48792" s="90"/>
      <c r="C48792" s="90"/>
    </row>
    <row r="48793">
      <c r="A48793" s="101"/>
      <c r="B48793" s="90"/>
      <c r="C48793" s="90"/>
    </row>
    <row r="48794">
      <c r="A48794" s="101"/>
      <c r="B48794" s="90"/>
      <c r="C48794" s="90"/>
    </row>
    <row r="48795">
      <c r="A48795" s="101"/>
      <c r="B48795" s="90"/>
      <c r="C48795" s="90"/>
    </row>
    <row r="48796">
      <c r="A48796" s="101"/>
      <c r="B48796" s="90"/>
      <c r="C48796" s="90"/>
    </row>
    <row r="48797">
      <c r="A48797" s="101"/>
      <c r="B48797" s="90"/>
      <c r="C48797" s="90"/>
    </row>
    <row r="48798">
      <c r="A48798" s="101"/>
      <c r="B48798" s="90"/>
      <c r="C48798" s="90"/>
    </row>
    <row r="48799">
      <c r="A48799" s="101"/>
      <c r="B48799" s="90"/>
      <c r="C48799" s="90"/>
    </row>
    <row r="48800">
      <c r="A48800" s="101"/>
      <c r="B48800" s="90"/>
      <c r="C48800" s="90"/>
    </row>
    <row r="48801">
      <c r="A48801" s="101"/>
      <c r="B48801" s="90"/>
      <c r="C48801" s="90"/>
    </row>
    <row r="48802">
      <c r="A48802" s="101"/>
      <c r="B48802" s="90"/>
      <c r="C48802" s="90"/>
    </row>
    <row r="48803">
      <c r="A48803" s="101"/>
      <c r="B48803" s="90"/>
      <c r="C48803" s="90"/>
    </row>
    <row r="48804">
      <c r="A48804" s="101"/>
      <c r="B48804" s="90"/>
      <c r="C48804" s="90"/>
    </row>
    <row r="48805">
      <c r="A48805" s="101"/>
      <c r="B48805" s="90"/>
      <c r="C48805" s="90"/>
    </row>
    <row r="48806">
      <c r="A48806" s="101"/>
      <c r="B48806" s="90"/>
      <c r="C48806" s="90"/>
    </row>
    <row r="48807">
      <c r="A48807" s="101"/>
      <c r="B48807" s="90"/>
      <c r="C48807" s="90"/>
    </row>
    <row r="48808">
      <c r="A48808" s="101"/>
      <c r="B48808" s="90"/>
      <c r="C48808" s="90"/>
    </row>
    <row r="48809">
      <c r="A48809" s="101"/>
      <c r="B48809" s="90"/>
      <c r="C48809" s="90"/>
    </row>
    <row r="48810">
      <c r="A48810" s="101"/>
      <c r="B48810" s="90"/>
      <c r="C48810" s="90"/>
    </row>
    <row r="48811">
      <c r="A48811" s="101"/>
      <c r="B48811" s="90"/>
      <c r="C48811" s="90"/>
    </row>
    <row r="48812">
      <c r="A48812" s="101"/>
      <c r="B48812" s="90"/>
      <c r="C48812" s="90"/>
    </row>
    <row r="48813">
      <c r="A48813" s="101"/>
      <c r="B48813" s="90"/>
      <c r="C48813" s="90"/>
    </row>
    <row r="48814">
      <c r="A48814" s="101"/>
      <c r="B48814" s="90"/>
      <c r="C48814" s="90"/>
    </row>
    <row r="48815">
      <c r="A48815" s="101"/>
      <c r="B48815" s="90"/>
      <c r="C48815" s="90"/>
    </row>
    <row r="48816">
      <c r="A48816" s="101"/>
      <c r="B48816" s="90"/>
      <c r="C48816" s="90"/>
    </row>
    <row r="48817">
      <c r="A48817" s="101"/>
      <c r="B48817" s="90"/>
      <c r="C48817" s="90"/>
    </row>
    <row r="48818">
      <c r="A48818" s="101"/>
      <c r="B48818" s="90"/>
      <c r="C48818" s="90"/>
    </row>
    <row r="48819">
      <c r="A48819" s="101"/>
      <c r="B48819" s="90"/>
      <c r="C48819" s="90"/>
    </row>
    <row r="48820">
      <c r="A48820" s="101"/>
      <c r="B48820" s="90"/>
      <c r="C48820" s="90"/>
    </row>
    <row r="48821">
      <c r="A48821" s="101"/>
      <c r="B48821" s="90"/>
      <c r="C48821" s="90"/>
    </row>
    <row r="48822">
      <c r="A48822" s="101"/>
      <c r="B48822" s="90"/>
      <c r="C48822" s="90"/>
    </row>
    <row r="48823">
      <c r="A48823" s="101"/>
      <c r="B48823" s="90"/>
      <c r="C48823" s="90"/>
    </row>
    <row r="48824">
      <c r="A48824" s="101"/>
      <c r="B48824" s="90"/>
      <c r="C48824" s="90"/>
    </row>
    <row r="48825">
      <c r="A48825" s="101"/>
      <c r="B48825" s="90"/>
      <c r="C48825" s="90"/>
    </row>
    <row r="48826">
      <c r="A48826" s="101"/>
      <c r="B48826" s="90"/>
      <c r="C48826" s="90"/>
    </row>
    <row r="48827">
      <c r="A48827" s="101"/>
      <c r="B48827" s="90"/>
      <c r="C48827" s="90"/>
    </row>
    <row r="48828">
      <c r="A48828" s="101"/>
      <c r="B48828" s="90"/>
      <c r="C48828" s="90"/>
    </row>
    <row r="48829">
      <c r="A48829" s="101"/>
      <c r="B48829" s="90"/>
      <c r="C48829" s="90"/>
    </row>
    <row r="48830">
      <c r="A48830" s="101"/>
      <c r="B48830" s="90"/>
      <c r="C48830" s="90"/>
    </row>
    <row r="48831">
      <c r="A48831" s="101"/>
      <c r="B48831" s="90"/>
      <c r="C48831" s="90"/>
    </row>
    <row r="48832">
      <c r="A48832" s="101"/>
      <c r="B48832" s="90"/>
      <c r="C48832" s="90"/>
    </row>
    <row r="48833">
      <c r="A48833" s="101"/>
      <c r="B48833" s="90"/>
      <c r="C48833" s="90"/>
    </row>
    <row r="48834">
      <c r="A48834" s="101"/>
      <c r="B48834" s="90"/>
      <c r="C48834" s="90"/>
    </row>
    <row r="48835">
      <c r="A48835" s="101"/>
      <c r="B48835" s="90"/>
      <c r="C48835" s="90"/>
    </row>
    <row r="48836">
      <c r="A48836" s="101"/>
      <c r="B48836" s="90"/>
      <c r="C48836" s="90"/>
    </row>
    <row r="48837">
      <c r="A48837" s="101"/>
      <c r="B48837" s="90"/>
      <c r="C48837" s="90"/>
    </row>
    <row r="48838">
      <c r="A48838" s="101"/>
      <c r="B48838" s="90"/>
      <c r="C48838" s="90"/>
    </row>
    <row r="48839">
      <c r="A48839" s="101"/>
      <c r="B48839" s="90"/>
      <c r="C48839" s="90"/>
    </row>
    <row r="48840">
      <c r="A48840" s="101"/>
      <c r="B48840" s="90"/>
      <c r="C48840" s="90"/>
    </row>
    <row r="48841">
      <c r="A48841" s="101"/>
      <c r="B48841" s="90"/>
      <c r="C48841" s="90"/>
    </row>
    <row r="48842">
      <c r="A48842" s="101"/>
      <c r="B48842" s="90"/>
      <c r="C48842" s="90"/>
    </row>
    <row r="48843">
      <c r="A48843" s="101"/>
      <c r="B48843" s="90"/>
      <c r="C48843" s="90"/>
    </row>
    <row r="48844">
      <c r="A48844" s="101"/>
      <c r="B48844" s="90"/>
      <c r="C48844" s="90"/>
    </row>
    <row r="48845">
      <c r="A48845" s="101"/>
      <c r="B48845" s="90"/>
      <c r="C48845" s="90"/>
    </row>
    <row r="48846">
      <c r="A48846" s="101"/>
      <c r="B48846" s="90"/>
      <c r="C48846" s="90"/>
    </row>
    <row r="48847">
      <c r="A48847" s="101"/>
      <c r="B48847" s="90"/>
      <c r="C48847" s="90"/>
    </row>
    <row r="48848">
      <c r="A48848" s="101"/>
      <c r="B48848" s="90"/>
      <c r="C48848" s="90"/>
    </row>
    <row r="48849">
      <c r="A48849" s="101"/>
      <c r="B48849" s="90"/>
      <c r="C48849" s="90"/>
    </row>
    <row r="48850">
      <c r="A48850" s="101"/>
      <c r="B48850" s="90"/>
      <c r="C48850" s="90"/>
    </row>
    <row r="48851">
      <c r="A48851" s="101"/>
      <c r="B48851" s="90"/>
      <c r="C48851" s="90"/>
    </row>
    <row r="48852">
      <c r="A48852" s="101"/>
      <c r="B48852" s="90"/>
      <c r="C48852" s="90"/>
    </row>
    <row r="48853">
      <c r="A48853" s="101"/>
      <c r="B48853" s="90"/>
      <c r="C48853" s="90"/>
    </row>
    <row r="48854">
      <c r="A48854" s="101"/>
      <c r="B48854" s="90"/>
      <c r="C48854" s="90"/>
    </row>
    <row r="48855">
      <c r="A48855" s="101"/>
      <c r="B48855" s="90"/>
      <c r="C48855" s="90"/>
    </row>
    <row r="48856">
      <c r="A48856" s="101"/>
      <c r="B48856" s="90"/>
      <c r="C48856" s="90"/>
    </row>
    <row r="48857">
      <c r="A48857" s="101"/>
      <c r="B48857" s="90"/>
      <c r="C48857" s="90"/>
    </row>
    <row r="48858">
      <c r="A48858" s="101"/>
      <c r="B48858" s="90"/>
      <c r="C48858" s="90"/>
    </row>
    <row r="48859">
      <c r="A48859" s="101"/>
      <c r="B48859" s="90"/>
      <c r="C48859" s="90"/>
    </row>
    <row r="48860">
      <c r="A48860" s="101"/>
      <c r="B48860" s="90"/>
      <c r="C48860" s="90"/>
    </row>
    <row r="48861">
      <c r="A48861" s="101"/>
      <c r="B48861" s="90"/>
      <c r="C48861" s="90"/>
    </row>
    <row r="48862">
      <c r="A48862" s="101"/>
      <c r="B48862" s="90"/>
      <c r="C48862" s="90"/>
    </row>
    <row r="48863">
      <c r="A48863" s="101"/>
      <c r="B48863" s="90"/>
      <c r="C48863" s="90"/>
    </row>
    <row r="48864">
      <c r="A48864" s="101"/>
      <c r="B48864" s="90"/>
      <c r="C48864" s="90"/>
    </row>
    <row r="48865">
      <c r="A48865" s="101"/>
      <c r="B48865" s="90"/>
      <c r="C48865" s="90"/>
    </row>
    <row r="48866">
      <c r="A48866" s="101"/>
      <c r="B48866" s="90"/>
      <c r="C48866" s="90"/>
    </row>
    <row r="48867">
      <c r="A48867" s="101"/>
      <c r="B48867" s="90"/>
      <c r="C48867" s="90"/>
    </row>
    <row r="48868">
      <c r="A48868" s="101"/>
      <c r="B48868" s="90"/>
      <c r="C48868" s="90"/>
    </row>
    <row r="48869">
      <c r="A48869" s="101"/>
      <c r="B48869" s="90"/>
      <c r="C48869" s="90"/>
    </row>
    <row r="48870">
      <c r="A48870" s="101"/>
      <c r="B48870" s="90"/>
      <c r="C48870" s="90"/>
    </row>
    <row r="48871">
      <c r="A48871" s="101"/>
      <c r="B48871" s="90"/>
      <c r="C48871" s="90"/>
    </row>
    <row r="48872">
      <c r="A48872" s="101"/>
      <c r="B48872" s="90"/>
      <c r="C48872" s="90"/>
    </row>
    <row r="48873">
      <c r="A48873" s="101"/>
      <c r="B48873" s="90"/>
      <c r="C48873" s="90"/>
    </row>
    <row r="48874">
      <c r="A48874" s="101"/>
      <c r="B48874" s="90"/>
      <c r="C48874" s="90"/>
    </row>
    <row r="48875">
      <c r="A48875" s="101"/>
      <c r="B48875" s="90"/>
      <c r="C48875" s="90"/>
    </row>
    <row r="48876">
      <c r="A48876" s="101"/>
      <c r="B48876" s="90"/>
      <c r="C48876" s="90"/>
    </row>
    <row r="48877">
      <c r="A48877" s="101"/>
      <c r="B48877" s="90"/>
      <c r="C48877" s="90"/>
    </row>
    <row r="48878">
      <c r="A48878" s="101"/>
      <c r="B48878" s="90"/>
      <c r="C48878" s="90"/>
    </row>
    <row r="48879">
      <c r="A48879" s="101"/>
      <c r="B48879" s="90"/>
      <c r="C48879" s="90"/>
    </row>
    <row r="48880">
      <c r="A48880" s="101"/>
      <c r="B48880" s="90"/>
      <c r="C48880" s="90"/>
    </row>
    <row r="48881">
      <c r="A48881" s="101"/>
      <c r="B48881" s="90"/>
      <c r="C48881" s="90"/>
    </row>
    <row r="48882">
      <c r="A48882" s="101"/>
      <c r="B48882" s="90"/>
      <c r="C48882" s="90"/>
    </row>
    <row r="48883">
      <c r="A48883" s="101"/>
      <c r="B48883" s="90"/>
      <c r="C48883" s="90"/>
    </row>
    <row r="48884">
      <c r="A48884" s="101"/>
      <c r="B48884" s="90"/>
      <c r="C48884" s="90"/>
    </row>
    <row r="48885">
      <c r="A48885" s="101"/>
      <c r="B48885" s="90"/>
      <c r="C48885" s="90"/>
    </row>
    <row r="48886">
      <c r="A48886" s="101"/>
      <c r="B48886" s="90"/>
      <c r="C48886" s="90"/>
    </row>
    <row r="48887">
      <c r="A48887" s="101"/>
      <c r="B48887" s="90"/>
      <c r="C48887" s="90"/>
    </row>
    <row r="48888">
      <c r="A48888" s="101"/>
      <c r="B48888" s="90"/>
      <c r="C48888" s="90"/>
    </row>
    <row r="48889">
      <c r="A48889" s="101"/>
      <c r="B48889" s="90"/>
      <c r="C48889" s="90"/>
    </row>
    <row r="48890">
      <c r="A48890" s="101"/>
      <c r="B48890" s="90"/>
      <c r="C48890" s="90"/>
    </row>
    <row r="48891">
      <c r="A48891" s="101"/>
      <c r="B48891" s="90"/>
      <c r="C48891" s="90"/>
    </row>
    <row r="48892">
      <c r="A48892" s="101"/>
      <c r="B48892" s="90"/>
      <c r="C48892" s="90"/>
    </row>
    <row r="48893">
      <c r="A48893" s="101"/>
      <c r="B48893" s="90"/>
      <c r="C48893" s="90"/>
    </row>
    <row r="48894">
      <c r="A48894" s="101"/>
      <c r="B48894" s="90"/>
      <c r="C48894" s="90"/>
    </row>
    <row r="48895">
      <c r="A48895" s="101"/>
      <c r="B48895" s="90"/>
      <c r="C48895" s="90"/>
    </row>
    <row r="48896">
      <c r="A48896" s="101"/>
      <c r="B48896" s="90"/>
      <c r="C48896" s="90"/>
    </row>
    <row r="48897">
      <c r="A48897" s="101"/>
      <c r="B48897" s="90"/>
      <c r="C48897" s="90"/>
    </row>
    <row r="48898">
      <c r="A48898" s="101"/>
      <c r="B48898" s="90"/>
      <c r="C48898" s="90"/>
    </row>
    <row r="48899">
      <c r="A48899" s="101"/>
      <c r="B48899" s="90"/>
      <c r="C48899" s="90"/>
    </row>
    <row r="48900">
      <c r="A48900" s="101"/>
      <c r="B48900" s="90"/>
      <c r="C48900" s="90"/>
    </row>
    <row r="48901">
      <c r="A48901" s="101"/>
      <c r="B48901" s="90"/>
      <c r="C48901" s="90"/>
    </row>
    <row r="48902">
      <c r="A48902" s="101"/>
      <c r="B48902" s="90"/>
      <c r="C48902" s="90"/>
    </row>
    <row r="48903">
      <c r="A48903" s="101"/>
      <c r="B48903" s="90"/>
      <c r="C48903" s="90"/>
    </row>
    <row r="48904">
      <c r="A48904" s="101"/>
      <c r="B48904" s="90"/>
      <c r="C48904" s="90"/>
    </row>
    <row r="48905">
      <c r="A48905" s="101"/>
      <c r="B48905" s="90"/>
      <c r="C48905" s="90"/>
    </row>
    <row r="48906">
      <c r="A48906" s="101"/>
      <c r="B48906" s="90"/>
      <c r="C48906" s="90"/>
    </row>
    <row r="48907">
      <c r="A48907" s="101"/>
      <c r="B48907" s="90"/>
      <c r="C48907" s="90"/>
    </row>
    <row r="48908">
      <c r="A48908" s="101"/>
      <c r="B48908" s="90"/>
      <c r="C48908" s="90"/>
    </row>
    <row r="48909">
      <c r="A48909" s="101"/>
      <c r="B48909" s="90"/>
      <c r="C48909" s="90"/>
    </row>
    <row r="48910">
      <c r="A48910" s="101"/>
      <c r="B48910" s="90"/>
      <c r="C48910" s="90"/>
    </row>
    <row r="48911">
      <c r="A48911" s="101"/>
      <c r="B48911" s="90"/>
      <c r="C48911" s="90"/>
    </row>
    <row r="48912">
      <c r="A48912" s="101"/>
      <c r="B48912" s="90"/>
      <c r="C48912" s="90"/>
    </row>
    <row r="48913">
      <c r="A48913" s="101"/>
      <c r="B48913" s="90"/>
      <c r="C48913" s="90"/>
    </row>
    <row r="48914">
      <c r="A48914" s="101"/>
      <c r="B48914" s="90"/>
      <c r="C48914" s="90"/>
    </row>
    <row r="48915">
      <c r="A48915" s="101"/>
      <c r="B48915" s="90"/>
      <c r="C48915" s="90"/>
    </row>
    <row r="48916">
      <c r="A48916" s="101"/>
      <c r="B48916" s="90"/>
      <c r="C48916" s="90"/>
    </row>
    <row r="48917">
      <c r="A48917" s="101"/>
      <c r="B48917" s="90"/>
      <c r="C48917" s="90"/>
    </row>
    <row r="48918">
      <c r="A48918" s="101"/>
      <c r="B48918" s="90"/>
      <c r="C48918" s="90"/>
    </row>
    <row r="48919">
      <c r="A48919" s="101"/>
      <c r="B48919" s="90"/>
      <c r="C48919" s="90"/>
    </row>
    <row r="48920">
      <c r="A48920" s="101"/>
      <c r="B48920" s="90"/>
      <c r="C48920" s="90"/>
    </row>
    <row r="48921">
      <c r="A48921" s="101"/>
      <c r="B48921" s="90"/>
      <c r="C48921" s="90"/>
    </row>
    <row r="48922">
      <c r="A48922" s="101"/>
      <c r="B48922" s="90"/>
      <c r="C48922" s="90"/>
    </row>
    <row r="48923">
      <c r="A48923" s="101"/>
      <c r="B48923" s="90"/>
      <c r="C48923" s="90"/>
    </row>
    <row r="48924">
      <c r="A48924" s="101"/>
      <c r="B48924" s="90"/>
      <c r="C48924" s="90"/>
    </row>
    <row r="48925">
      <c r="A48925" s="101"/>
      <c r="B48925" s="90"/>
      <c r="C48925" s="90"/>
    </row>
    <row r="48926">
      <c r="A48926" s="101"/>
      <c r="B48926" s="90"/>
      <c r="C48926" s="90"/>
    </row>
    <row r="48927">
      <c r="A48927" s="101"/>
      <c r="B48927" s="90"/>
      <c r="C48927" s="90"/>
    </row>
    <row r="48928">
      <c r="A48928" s="101"/>
      <c r="B48928" s="90"/>
      <c r="C48928" s="90"/>
    </row>
    <row r="48929">
      <c r="A48929" s="101"/>
      <c r="B48929" s="90"/>
      <c r="C48929" s="90"/>
    </row>
    <row r="48930">
      <c r="A48930" s="101"/>
      <c r="B48930" s="90"/>
      <c r="C48930" s="90"/>
    </row>
    <row r="48931">
      <c r="A48931" s="101"/>
      <c r="B48931" s="90"/>
      <c r="C48931" s="90"/>
    </row>
    <row r="48932">
      <c r="A48932" s="101"/>
      <c r="B48932" s="90"/>
      <c r="C48932" s="90"/>
    </row>
    <row r="48933">
      <c r="A48933" s="101"/>
      <c r="B48933" s="90"/>
      <c r="C48933" s="90"/>
    </row>
    <row r="48934">
      <c r="A48934" s="101"/>
      <c r="B48934" s="90"/>
      <c r="C48934" s="90"/>
    </row>
    <row r="48935">
      <c r="A48935" s="101"/>
      <c r="B48935" s="90"/>
      <c r="C48935" s="90"/>
    </row>
    <row r="48936">
      <c r="A48936" s="101"/>
      <c r="B48936" s="90"/>
      <c r="C48936" s="90"/>
    </row>
    <row r="48937">
      <c r="A48937" s="101"/>
      <c r="B48937" s="90"/>
      <c r="C48937" s="90"/>
    </row>
    <row r="48938">
      <c r="A48938" s="101"/>
      <c r="B48938" s="90"/>
      <c r="C48938" s="90"/>
    </row>
    <row r="48939">
      <c r="A48939" s="101"/>
      <c r="B48939" s="90"/>
      <c r="C48939" s="90"/>
    </row>
    <row r="48940">
      <c r="A48940" s="101"/>
      <c r="B48940" s="90"/>
      <c r="C48940" s="90"/>
    </row>
    <row r="48941">
      <c r="A48941" s="101"/>
      <c r="B48941" s="90"/>
      <c r="C48941" s="90"/>
    </row>
    <row r="48942">
      <c r="A48942" s="101"/>
      <c r="B48942" s="90"/>
      <c r="C48942" s="90"/>
    </row>
    <row r="48943">
      <c r="A48943" s="101"/>
      <c r="B48943" s="90"/>
      <c r="C48943" s="90"/>
    </row>
    <row r="48944">
      <c r="A48944" s="101"/>
      <c r="B48944" s="90"/>
      <c r="C48944" s="90"/>
    </row>
    <row r="48945">
      <c r="A48945" s="101"/>
      <c r="B48945" s="90"/>
      <c r="C48945" s="90"/>
    </row>
    <row r="48946">
      <c r="A48946" s="101"/>
      <c r="B48946" s="90"/>
      <c r="C48946" s="90"/>
    </row>
    <row r="48947">
      <c r="A48947" s="101"/>
      <c r="B48947" s="90"/>
      <c r="C48947" s="90"/>
    </row>
    <row r="48948">
      <c r="A48948" s="101"/>
      <c r="B48948" s="90"/>
      <c r="C48948" s="90"/>
    </row>
    <row r="48949">
      <c r="A48949" s="101"/>
      <c r="B48949" s="90"/>
      <c r="C48949" s="90"/>
    </row>
    <row r="48950">
      <c r="A48950" s="101"/>
      <c r="B48950" s="90"/>
      <c r="C48950" s="90"/>
    </row>
    <row r="48951">
      <c r="A48951" s="101"/>
      <c r="B48951" s="90"/>
      <c r="C48951" s="90"/>
    </row>
    <row r="48952">
      <c r="A48952" s="101"/>
      <c r="B48952" s="90"/>
      <c r="C48952" s="90"/>
    </row>
    <row r="48953">
      <c r="A48953" s="101"/>
      <c r="B48953" s="90"/>
      <c r="C48953" s="90"/>
    </row>
    <row r="48954">
      <c r="A48954" s="101"/>
      <c r="B48954" s="90"/>
      <c r="C48954" s="90"/>
    </row>
    <row r="48955">
      <c r="A48955" s="101"/>
      <c r="B48955" s="90"/>
      <c r="C48955" s="90"/>
    </row>
    <row r="48956">
      <c r="A48956" s="101"/>
      <c r="B48956" s="90"/>
      <c r="C48956" s="90"/>
    </row>
    <row r="48957">
      <c r="A48957" s="101"/>
      <c r="B48957" s="90"/>
      <c r="C48957" s="90"/>
    </row>
    <row r="48958">
      <c r="A48958" s="101"/>
      <c r="B48958" s="90"/>
      <c r="C48958" s="90"/>
    </row>
    <row r="48959">
      <c r="A48959" s="101"/>
      <c r="B48959" s="90"/>
      <c r="C48959" s="90"/>
    </row>
    <row r="48960">
      <c r="A48960" s="101"/>
      <c r="B48960" s="90"/>
      <c r="C48960" s="90"/>
    </row>
    <row r="48961">
      <c r="A48961" s="101"/>
      <c r="B48961" s="90"/>
      <c r="C48961" s="90"/>
    </row>
    <row r="48962">
      <c r="A48962" s="101"/>
      <c r="B48962" s="90"/>
      <c r="C48962" s="90"/>
    </row>
    <row r="48963">
      <c r="A48963" s="101"/>
      <c r="B48963" s="90"/>
      <c r="C48963" s="90"/>
    </row>
    <row r="48964">
      <c r="A48964" s="101"/>
      <c r="B48964" s="90"/>
      <c r="C48964" s="90"/>
    </row>
    <row r="48965">
      <c r="A48965" s="101"/>
      <c r="B48965" s="90"/>
      <c r="C48965" s="90"/>
    </row>
    <row r="48966">
      <c r="A48966" s="101"/>
      <c r="B48966" s="90"/>
      <c r="C48966" s="90"/>
    </row>
    <row r="48967">
      <c r="A48967" s="101"/>
      <c r="B48967" s="90"/>
      <c r="C48967" s="90"/>
    </row>
    <row r="48968">
      <c r="A48968" s="101"/>
      <c r="B48968" s="90"/>
      <c r="C48968" s="90"/>
    </row>
    <row r="48969">
      <c r="A48969" s="101"/>
      <c r="B48969" s="90"/>
      <c r="C48969" s="90"/>
    </row>
    <row r="48970">
      <c r="A48970" s="101"/>
      <c r="B48970" s="90"/>
      <c r="C48970" s="90"/>
    </row>
    <row r="48971">
      <c r="A48971" s="101"/>
      <c r="B48971" s="90"/>
      <c r="C48971" s="90"/>
    </row>
    <row r="48972">
      <c r="A48972" s="101"/>
      <c r="B48972" s="90"/>
      <c r="C48972" s="90"/>
    </row>
    <row r="48973">
      <c r="A48973" s="101"/>
      <c r="B48973" s="90"/>
      <c r="C48973" s="90"/>
    </row>
    <row r="48974">
      <c r="A48974" s="101"/>
      <c r="B48974" s="90"/>
      <c r="C48974" s="90"/>
    </row>
    <row r="48975">
      <c r="A48975" s="101"/>
      <c r="B48975" s="90"/>
      <c r="C48975" s="90"/>
    </row>
    <row r="48976">
      <c r="A48976" s="101"/>
      <c r="B48976" s="90"/>
      <c r="C48976" s="90"/>
    </row>
    <row r="48977">
      <c r="A48977" s="101"/>
      <c r="B48977" s="90"/>
      <c r="C48977" s="90"/>
    </row>
    <row r="48978">
      <c r="A48978" s="101"/>
      <c r="B48978" s="90"/>
      <c r="C48978" s="90"/>
    </row>
    <row r="48979">
      <c r="A48979" s="101"/>
      <c r="B48979" s="90"/>
      <c r="C48979" s="90"/>
    </row>
    <row r="48980">
      <c r="A48980" s="101"/>
      <c r="B48980" s="90"/>
      <c r="C48980" s="90"/>
    </row>
    <row r="48981">
      <c r="A48981" s="101"/>
      <c r="B48981" s="90"/>
      <c r="C48981" s="90"/>
    </row>
    <row r="48982">
      <c r="A48982" s="101"/>
      <c r="B48982" s="90"/>
      <c r="C48982" s="90"/>
    </row>
    <row r="48983">
      <c r="A48983" s="101"/>
      <c r="B48983" s="90"/>
      <c r="C48983" s="90"/>
    </row>
    <row r="48984">
      <c r="A48984" s="101"/>
      <c r="B48984" s="90"/>
      <c r="C48984" s="90"/>
    </row>
    <row r="48985">
      <c r="A48985" s="101"/>
      <c r="B48985" s="90"/>
      <c r="C48985" s="90"/>
    </row>
    <row r="48986">
      <c r="A48986" s="101"/>
      <c r="B48986" s="90"/>
      <c r="C48986" s="90"/>
    </row>
    <row r="48987">
      <c r="A48987" s="101"/>
      <c r="B48987" s="90"/>
      <c r="C48987" s="90"/>
    </row>
    <row r="48988">
      <c r="A48988" s="101"/>
      <c r="B48988" s="90"/>
      <c r="C48988" s="90"/>
    </row>
    <row r="48989">
      <c r="A48989" s="101"/>
      <c r="B48989" s="90"/>
      <c r="C48989" s="90"/>
    </row>
    <row r="48990">
      <c r="A48990" s="101"/>
      <c r="B48990" s="90"/>
      <c r="C48990" s="90"/>
    </row>
    <row r="48991">
      <c r="A48991" s="101"/>
      <c r="B48991" s="90"/>
      <c r="C48991" s="90"/>
    </row>
    <row r="48992">
      <c r="A48992" s="101"/>
      <c r="B48992" s="90"/>
      <c r="C48992" s="90"/>
    </row>
    <row r="48993">
      <c r="A48993" s="101"/>
      <c r="B48993" s="90"/>
      <c r="C48993" s="90"/>
    </row>
    <row r="48994">
      <c r="A48994" s="101"/>
      <c r="B48994" s="90"/>
      <c r="C48994" s="90"/>
    </row>
    <row r="48995">
      <c r="A48995" s="101"/>
      <c r="B48995" s="90"/>
      <c r="C48995" s="90"/>
    </row>
    <row r="48996">
      <c r="A48996" s="101"/>
      <c r="B48996" s="90"/>
      <c r="C48996" s="90"/>
    </row>
    <row r="48997">
      <c r="A48997" s="101"/>
      <c r="B48997" s="90"/>
      <c r="C48997" s="90"/>
    </row>
    <row r="48998">
      <c r="A48998" s="101"/>
      <c r="B48998" s="90"/>
      <c r="C48998" s="90"/>
    </row>
    <row r="48999">
      <c r="A48999" s="101"/>
      <c r="B48999" s="90"/>
      <c r="C48999" s="90"/>
    </row>
    <row r="49000">
      <c r="A49000" s="101"/>
      <c r="B49000" s="90"/>
      <c r="C49000" s="90"/>
    </row>
    <row r="49001">
      <c r="A49001" s="101"/>
      <c r="B49001" s="90"/>
      <c r="C49001" s="90"/>
    </row>
    <row r="49002">
      <c r="A49002" s="101"/>
      <c r="B49002" s="90"/>
      <c r="C49002" s="90"/>
    </row>
    <row r="49003">
      <c r="A49003" s="101"/>
      <c r="B49003" s="90"/>
      <c r="C49003" s="90"/>
    </row>
    <row r="49004">
      <c r="A49004" s="101"/>
      <c r="B49004" s="90"/>
      <c r="C49004" s="90"/>
    </row>
    <row r="49005">
      <c r="A49005" s="101"/>
      <c r="B49005" s="90"/>
      <c r="C49005" s="90"/>
    </row>
    <row r="49006">
      <c r="A49006" s="101"/>
      <c r="B49006" s="90"/>
      <c r="C49006" s="90"/>
    </row>
    <row r="49007">
      <c r="A49007" s="101"/>
      <c r="B49007" s="90"/>
      <c r="C49007" s="90"/>
    </row>
    <row r="49008">
      <c r="A49008" s="101"/>
      <c r="B49008" s="90"/>
      <c r="C49008" s="90"/>
    </row>
    <row r="49009">
      <c r="A49009" s="101"/>
      <c r="B49009" s="90"/>
      <c r="C49009" s="90"/>
    </row>
    <row r="49010">
      <c r="A49010" s="101"/>
      <c r="B49010" s="90"/>
      <c r="C49010" s="90"/>
    </row>
    <row r="49011">
      <c r="A49011" s="101"/>
      <c r="B49011" s="90"/>
      <c r="C49011" s="90"/>
    </row>
    <row r="49012">
      <c r="A49012" s="101"/>
      <c r="B49012" s="90"/>
      <c r="C49012" s="90"/>
    </row>
    <row r="49013">
      <c r="A49013" s="101"/>
      <c r="B49013" s="90"/>
      <c r="C49013" s="90"/>
    </row>
    <row r="49014">
      <c r="A49014" s="101"/>
      <c r="B49014" s="90"/>
      <c r="C49014" s="90"/>
    </row>
    <row r="49015">
      <c r="A49015" s="101"/>
      <c r="B49015" s="90"/>
      <c r="C49015" s="90"/>
    </row>
    <row r="49016">
      <c r="A49016" s="101"/>
      <c r="B49016" s="90"/>
      <c r="C49016" s="90"/>
    </row>
    <row r="49017">
      <c r="A49017" s="101"/>
      <c r="B49017" s="90"/>
      <c r="C49017" s="90"/>
    </row>
    <row r="49018">
      <c r="A49018" s="101"/>
      <c r="B49018" s="90"/>
      <c r="C49018" s="90"/>
    </row>
    <row r="49019">
      <c r="A49019" s="101"/>
      <c r="B49019" s="90"/>
      <c r="C49019" s="90"/>
    </row>
    <row r="49020">
      <c r="A49020" s="101"/>
      <c r="B49020" s="90"/>
      <c r="C49020" s="90"/>
    </row>
    <row r="49021">
      <c r="A49021" s="101"/>
      <c r="B49021" s="90"/>
      <c r="C49021" s="90"/>
    </row>
    <row r="49022">
      <c r="A49022" s="101"/>
      <c r="B49022" s="90"/>
      <c r="C49022" s="90"/>
    </row>
    <row r="49023">
      <c r="A49023" s="101"/>
      <c r="B49023" s="90"/>
      <c r="C49023" s="90"/>
    </row>
    <row r="49024">
      <c r="A49024" s="101"/>
      <c r="B49024" s="90"/>
      <c r="C49024" s="90"/>
    </row>
    <row r="49025">
      <c r="A49025" s="101"/>
      <c r="B49025" s="90"/>
      <c r="C49025" s="90"/>
    </row>
    <row r="49026">
      <c r="A49026" s="101"/>
      <c r="B49026" s="90"/>
      <c r="C49026" s="90"/>
    </row>
    <row r="49027">
      <c r="A49027" s="101"/>
      <c r="B49027" s="90"/>
      <c r="C49027" s="90"/>
    </row>
    <row r="49028">
      <c r="A49028" s="101"/>
      <c r="B49028" s="90"/>
      <c r="C49028" s="90"/>
    </row>
    <row r="49029">
      <c r="A49029" s="101"/>
      <c r="B49029" s="90"/>
      <c r="C49029" s="90"/>
    </row>
    <row r="49030">
      <c r="A49030" s="101"/>
      <c r="B49030" s="90"/>
      <c r="C49030" s="90"/>
    </row>
    <row r="49031">
      <c r="A49031" s="101"/>
      <c r="B49031" s="90"/>
      <c r="C49031" s="90"/>
    </row>
    <row r="49032">
      <c r="A49032" s="101"/>
      <c r="B49032" s="90"/>
      <c r="C49032" s="90"/>
    </row>
    <row r="49033">
      <c r="A49033" s="101"/>
      <c r="B49033" s="90"/>
      <c r="C49033" s="90"/>
    </row>
    <row r="49034">
      <c r="A49034" s="101"/>
      <c r="B49034" s="90"/>
      <c r="C49034" s="90"/>
    </row>
    <row r="49035">
      <c r="A49035" s="101"/>
      <c r="B49035" s="90"/>
      <c r="C49035" s="90"/>
    </row>
    <row r="49036">
      <c r="A49036" s="101"/>
      <c r="B49036" s="90"/>
      <c r="C49036" s="90"/>
    </row>
    <row r="49037">
      <c r="A49037" s="101"/>
      <c r="B49037" s="90"/>
      <c r="C49037" s="90"/>
    </row>
    <row r="49038">
      <c r="A49038" s="101"/>
      <c r="B49038" s="90"/>
      <c r="C49038" s="90"/>
    </row>
    <row r="49039">
      <c r="A49039" s="101"/>
      <c r="B49039" s="90"/>
      <c r="C49039" s="90"/>
    </row>
    <row r="49040">
      <c r="A49040" s="101"/>
      <c r="B49040" s="90"/>
      <c r="C49040" s="90"/>
    </row>
    <row r="49041">
      <c r="A49041" s="101"/>
      <c r="B49041" s="90"/>
      <c r="C49041" s="90"/>
    </row>
    <row r="49042">
      <c r="A49042" s="101"/>
      <c r="B49042" s="90"/>
      <c r="C49042" s="90"/>
    </row>
    <row r="49043">
      <c r="A49043" s="101"/>
      <c r="B49043" s="90"/>
      <c r="C49043" s="90"/>
    </row>
    <row r="49044">
      <c r="A49044" s="101"/>
      <c r="B49044" s="90"/>
      <c r="C49044" s="90"/>
    </row>
    <row r="49045">
      <c r="A49045" s="101"/>
      <c r="B49045" s="90"/>
      <c r="C49045" s="90"/>
    </row>
    <row r="49046">
      <c r="A49046" s="101"/>
      <c r="B49046" s="90"/>
      <c r="C49046" s="90"/>
    </row>
    <row r="49047">
      <c r="A49047" s="101"/>
      <c r="B49047" s="90"/>
      <c r="C49047" s="90"/>
    </row>
    <row r="49048">
      <c r="A49048" s="101"/>
      <c r="B49048" s="90"/>
      <c r="C49048" s="90"/>
    </row>
    <row r="49049">
      <c r="A49049" s="101"/>
      <c r="B49049" s="90"/>
      <c r="C49049" s="90"/>
    </row>
    <row r="49050">
      <c r="A49050" s="101"/>
      <c r="B49050" s="90"/>
      <c r="C49050" s="90"/>
    </row>
    <row r="49051">
      <c r="A49051" s="101"/>
      <c r="B49051" s="90"/>
      <c r="C49051" s="90"/>
    </row>
    <row r="49052">
      <c r="A49052" s="101"/>
      <c r="B49052" s="90"/>
      <c r="C49052" s="90"/>
    </row>
    <row r="49053">
      <c r="A49053" s="101"/>
      <c r="B49053" s="90"/>
      <c r="C49053" s="90"/>
    </row>
    <row r="49054">
      <c r="A49054" s="101"/>
      <c r="B49054" s="90"/>
      <c r="C49054" s="90"/>
    </row>
    <row r="49055">
      <c r="A49055" s="101"/>
      <c r="B49055" s="90"/>
      <c r="C49055" s="90"/>
    </row>
    <row r="49056">
      <c r="A49056" s="101"/>
      <c r="B49056" s="90"/>
      <c r="C49056" s="90"/>
    </row>
    <row r="49057">
      <c r="A49057" s="101"/>
      <c r="B49057" s="90"/>
      <c r="C49057" s="90"/>
    </row>
    <row r="49058">
      <c r="A49058" s="101"/>
      <c r="B49058" s="90"/>
      <c r="C49058" s="90"/>
    </row>
    <row r="49059">
      <c r="A49059" s="101"/>
      <c r="B49059" s="90"/>
      <c r="C49059" s="90"/>
    </row>
    <row r="49060">
      <c r="A49060" s="101"/>
      <c r="B49060" s="90"/>
      <c r="C49060" s="90"/>
    </row>
    <row r="49061">
      <c r="A49061" s="101"/>
      <c r="B49061" s="90"/>
      <c r="C49061" s="90"/>
    </row>
    <row r="49062">
      <c r="A49062" s="101"/>
      <c r="B49062" s="90"/>
      <c r="C49062" s="90"/>
    </row>
    <row r="49063">
      <c r="A49063" s="101"/>
      <c r="B49063" s="90"/>
      <c r="C49063" s="90"/>
    </row>
    <row r="49064">
      <c r="A49064" s="101"/>
      <c r="B49064" s="90"/>
      <c r="C49064" s="90"/>
    </row>
    <row r="49065">
      <c r="A49065" s="101"/>
      <c r="B49065" s="90"/>
      <c r="C49065" s="90"/>
    </row>
    <row r="49066">
      <c r="A49066" s="101"/>
      <c r="B49066" s="90"/>
      <c r="C49066" s="90"/>
    </row>
    <row r="49067">
      <c r="A49067" s="101"/>
      <c r="B49067" s="90"/>
      <c r="C49067" s="90"/>
    </row>
    <row r="49068">
      <c r="A49068" s="101"/>
      <c r="B49068" s="90"/>
      <c r="C49068" s="90"/>
    </row>
    <row r="49069">
      <c r="A49069" s="101"/>
      <c r="B49069" s="90"/>
      <c r="C49069" s="90"/>
    </row>
    <row r="49070">
      <c r="A49070" s="101"/>
      <c r="B49070" s="90"/>
      <c r="C49070" s="90"/>
    </row>
    <row r="49071">
      <c r="A49071" s="101"/>
      <c r="B49071" s="90"/>
      <c r="C49071" s="90"/>
    </row>
    <row r="49072">
      <c r="A49072" s="101"/>
      <c r="B49072" s="90"/>
      <c r="C49072" s="90"/>
    </row>
    <row r="49073">
      <c r="A49073" s="101"/>
      <c r="B49073" s="90"/>
      <c r="C49073" s="90"/>
    </row>
    <row r="49074">
      <c r="A49074" s="101"/>
      <c r="B49074" s="90"/>
      <c r="C49074" s="90"/>
    </row>
    <row r="49075">
      <c r="A49075" s="101"/>
      <c r="B49075" s="90"/>
      <c r="C49075" s="90"/>
    </row>
    <row r="49076">
      <c r="A49076" s="101"/>
      <c r="B49076" s="90"/>
      <c r="C49076" s="90"/>
    </row>
    <row r="49077">
      <c r="A49077" s="101"/>
      <c r="B49077" s="90"/>
      <c r="C49077" s="90"/>
    </row>
    <row r="49078">
      <c r="A49078" s="101"/>
      <c r="B49078" s="90"/>
      <c r="C49078" s="90"/>
    </row>
    <row r="49079">
      <c r="A49079" s="101"/>
      <c r="B49079" s="90"/>
      <c r="C49079" s="90"/>
    </row>
    <row r="49080">
      <c r="A49080" s="101"/>
      <c r="B49080" s="90"/>
      <c r="C49080" s="90"/>
    </row>
    <row r="49081">
      <c r="A49081" s="101"/>
      <c r="B49081" s="90"/>
      <c r="C49081" s="90"/>
    </row>
    <row r="49082">
      <c r="A49082" s="101"/>
      <c r="B49082" s="90"/>
      <c r="C49082" s="90"/>
    </row>
    <row r="49083">
      <c r="A49083" s="101"/>
      <c r="B49083" s="90"/>
      <c r="C49083" s="90"/>
    </row>
    <row r="49084">
      <c r="A49084" s="101"/>
      <c r="B49084" s="90"/>
      <c r="C49084" s="90"/>
    </row>
    <row r="49085">
      <c r="A49085" s="101"/>
      <c r="B49085" s="90"/>
      <c r="C49085" s="90"/>
    </row>
    <row r="49086">
      <c r="A49086" s="101"/>
      <c r="B49086" s="90"/>
      <c r="C49086" s="90"/>
    </row>
    <row r="49087">
      <c r="A49087" s="101"/>
      <c r="B49087" s="90"/>
      <c r="C49087" s="90"/>
    </row>
    <row r="49088">
      <c r="A49088" s="101"/>
      <c r="B49088" s="90"/>
      <c r="C49088" s="90"/>
    </row>
    <row r="49089">
      <c r="A49089" s="101"/>
      <c r="B49089" s="90"/>
      <c r="C49089" s="90"/>
    </row>
    <row r="49090">
      <c r="A49090" s="101"/>
      <c r="B49090" s="90"/>
      <c r="C49090" s="90"/>
    </row>
    <row r="49091">
      <c r="A49091" s="101"/>
      <c r="B49091" s="90"/>
      <c r="C49091" s="90"/>
    </row>
    <row r="49092">
      <c r="A49092" s="101"/>
      <c r="B49092" s="90"/>
      <c r="C49092" s="90"/>
    </row>
    <row r="49093">
      <c r="A49093" s="101"/>
      <c r="B49093" s="90"/>
      <c r="C49093" s="90"/>
    </row>
    <row r="49094">
      <c r="A49094" s="101"/>
      <c r="B49094" s="90"/>
      <c r="C49094" s="90"/>
    </row>
    <row r="49095">
      <c r="A49095" s="101"/>
      <c r="B49095" s="90"/>
      <c r="C49095" s="90"/>
    </row>
    <row r="49096">
      <c r="A49096" s="101"/>
      <c r="B49096" s="90"/>
      <c r="C49096" s="90"/>
    </row>
    <row r="49097">
      <c r="A49097" s="101"/>
      <c r="B49097" s="90"/>
      <c r="C49097" s="90"/>
    </row>
    <row r="49098">
      <c r="A49098" s="101"/>
      <c r="B49098" s="90"/>
      <c r="C49098" s="90"/>
    </row>
    <row r="49099">
      <c r="A49099" s="101"/>
      <c r="B49099" s="90"/>
      <c r="C49099" s="90"/>
    </row>
    <row r="49100">
      <c r="A49100" s="101"/>
      <c r="B49100" s="90"/>
      <c r="C49100" s="90"/>
    </row>
    <row r="49101">
      <c r="A49101" s="101"/>
      <c r="B49101" s="90"/>
      <c r="C49101" s="90"/>
    </row>
    <row r="49102">
      <c r="A49102" s="101"/>
      <c r="B49102" s="90"/>
      <c r="C49102" s="90"/>
    </row>
    <row r="49103">
      <c r="A49103" s="101"/>
      <c r="B49103" s="90"/>
      <c r="C49103" s="90"/>
    </row>
    <row r="49104">
      <c r="A49104" s="101"/>
      <c r="B49104" s="90"/>
      <c r="C49104" s="90"/>
    </row>
    <row r="49105">
      <c r="A49105" s="101"/>
      <c r="B49105" s="90"/>
      <c r="C49105" s="90"/>
    </row>
    <row r="49106">
      <c r="A49106" s="101"/>
      <c r="B49106" s="90"/>
      <c r="C49106" s="90"/>
    </row>
    <row r="49107">
      <c r="A49107" s="101"/>
      <c r="B49107" s="90"/>
      <c r="C49107" s="90"/>
    </row>
    <row r="49108">
      <c r="A49108" s="101"/>
      <c r="B49108" s="90"/>
      <c r="C49108" s="90"/>
    </row>
    <row r="49109">
      <c r="A49109" s="101"/>
      <c r="B49109" s="90"/>
      <c r="C49109" s="90"/>
    </row>
    <row r="49110">
      <c r="A49110" s="101"/>
      <c r="B49110" s="90"/>
      <c r="C49110" s="90"/>
    </row>
    <row r="49111">
      <c r="A49111" s="101"/>
      <c r="B49111" s="90"/>
      <c r="C49111" s="90"/>
    </row>
    <row r="49112">
      <c r="A49112" s="101"/>
      <c r="B49112" s="90"/>
      <c r="C49112" s="90"/>
    </row>
    <row r="49113">
      <c r="A49113" s="101"/>
      <c r="B49113" s="90"/>
      <c r="C49113" s="90"/>
    </row>
    <row r="49114">
      <c r="A49114" s="101"/>
      <c r="B49114" s="90"/>
      <c r="C49114" s="90"/>
    </row>
    <row r="49115">
      <c r="A49115" s="101"/>
      <c r="B49115" s="90"/>
      <c r="C49115" s="90"/>
    </row>
    <row r="49116">
      <c r="A49116" s="101"/>
      <c r="B49116" s="90"/>
      <c r="C49116" s="90"/>
    </row>
    <row r="49117">
      <c r="A49117" s="101"/>
      <c r="B49117" s="90"/>
      <c r="C49117" s="90"/>
    </row>
    <row r="49118">
      <c r="A49118" s="101"/>
      <c r="B49118" s="90"/>
      <c r="C49118" s="90"/>
    </row>
    <row r="49119">
      <c r="A49119" s="101"/>
      <c r="B49119" s="90"/>
      <c r="C49119" s="90"/>
    </row>
    <row r="49120">
      <c r="A49120" s="101"/>
      <c r="B49120" s="90"/>
      <c r="C49120" s="90"/>
    </row>
    <row r="49121">
      <c r="A49121" s="101"/>
      <c r="B49121" s="90"/>
      <c r="C49121" s="90"/>
    </row>
    <row r="49122">
      <c r="A49122" s="101"/>
      <c r="B49122" s="90"/>
      <c r="C49122" s="90"/>
    </row>
    <row r="49123">
      <c r="A49123" s="101"/>
      <c r="B49123" s="90"/>
      <c r="C49123" s="90"/>
    </row>
    <row r="49124">
      <c r="A49124" s="101"/>
      <c r="B49124" s="90"/>
      <c r="C49124" s="90"/>
    </row>
    <row r="49125">
      <c r="A49125" s="101"/>
      <c r="B49125" s="90"/>
      <c r="C49125" s="90"/>
    </row>
    <row r="49126">
      <c r="A49126" s="101"/>
      <c r="B49126" s="90"/>
      <c r="C49126" s="90"/>
    </row>
    <row r="49127">
      <c r="A49127" s="101"/>
      <c r="B49127" s="90"/>
      <c r="C49127" s="90"/>
    </row>
    <row r="49128">
      <c r="A49128" s="101"/>
      <c r="B49128" s="90"/>
      <c r="C49128" s="90"/>
    </row>
    <row r="49129">
      <c r="A49129" s="101"/>
      <c r="B49129" s="90"/>
      <c r="C49129" s="90"/>
    </row>
    <row r="49130">
      <c r="A49130" s="101"/>
      <c r="B49130" s="90"/>
      <c r="C49130" s="90"/>
    </row>
    <row r="49131">
      <c r="A49131" s="101"/>
      <c r="B49131" s="90"/>
      <c r="C49131" s="90"/>
    </row>
    <row r="49132">
      <c r="A49132" s="101"/>
      <c r="B49132" s="90"/>
      <c r="C49132" s="90"/>
    </row>
    <row r="49133">
      <c r="A49133" s="101"/>
      <c r="B49133" s="90"/>
      <c r="C49133" s="90"/>
    </row>
    <row r="49134">
      <c r="A49134" s="101"/>
      <c r="B49134" s="90"/>
      <c r="C49134" s="90"/>
    </row>
    <row r="49135">
      <c r="A49135" s="101"/>
      <c r="B49135" s="90"/>
      <c r="C49135" s="90"/>
    </row>
    <row r="49136">
      <c r="A49136" s="101"/>
      <c r="B49136" s="90"/>
      <c r="C49136" s="90"/>
    </row>
    <row r="49137">
      <c r="A49137" s="101"/>
      <c r="B49137" s="90"/>
      <c r="C49137" s="90"/>
    </row>
    <row r="49138">
      <c r="A49138" s="101"/>
      <c r="B49138" s="90"/>
      <c r="C49138" s="90"/>
    </row>
    <row r="49139">
      <c r="A49139" s="101"/>
      <c r="B49139" s="90"/>
      <c r="C49139" s="90"/>
    </row>
    <row r="49140">
      <c r="A49140" s="101"/>
      <c r="B49140" s="90"/>
      <c r="C49140" s="90"/>
    </row>
    <row r="49141">
      <c r="A49141" s="101"/>
      <c r="B49141" s="90"/>
      <c r="C49141" s="90"/>
    </row>
    <row r="49142">
      <c r="A49142" s="101"/>
      <c r="B49142" s="90"/>
      <c r="C49142" s="90"/>
    </row>
    <row r="49143">
      <c r="A49143" s="101"/>
      <c r="B49143" s="90"/>
      <c r="C49143" s="90"/>
    </row>
    <row r="49144">
      <c r="A49144" s="101"/>
      <c r="B49144" s="90"/>
      <c r="C49144" s="90"/>
    </row>
    <row r="49145">
      <c r="A49145" s="101"/>
      <c r="B49145" s="90"/>
      <c r="C49145" s="90"/>
    </row>
    <row r="49146">
      <c r="A49146" s="101"/>
      <c r="B49146" s="90"/>
      <c r="C49146" s="90"/>
    </row>
    <row r="49147">
      <c r="A49147" s="101"/>
      <c r="B49147" s="90"/>
      <c r="C49147" s="90"/>
    </row>
    <row r="49148">
      <c r="A49148" s="101"/>
      <c r="B49148" s="90"/>
      <c r="C49148" s="90"/>
    </row>
    <row r="49149">
      <c r="A49149" s="101"/>
      <c r="B49149" s="90"/>
      <c r="C49149" s="90"/>
    </row>
    <row r="49150">
      <c r="A49150" s="101"/>
      <c r="B49150" s="90"/>
      <c r="C49150" s="90"/>
    </row>
    <row r="49151">
      <c r="A49151" s="101"/>
      <c r="B49151" s="90"/>
      <c r="C49151" s="90"/>
    </row>
    <row r="49152">
      <c r="A49152" s="101"/>
      <c r="B49152" s="90"/>
      <c r="C49152" s="90"/>
    </row>
    <row r="49153">
      <c r="A49153" s="101"/>
      <c r="B49153" s="90"/>
      <c r="C49153" s="90"/>
    </row>
    <row r="49154">
      <c r="A49154" s="101"/>
      <c r="B49154" s="90"/>
      <c r="C49154" s="90"/>
    </row>
    <row r="49155">
      <c r="A49155" s="101"/>
      <c r="B49155" s="90"/>
      <c r="C49155" s="90"/>
    </row>
    <row r="49156">
      <c r="A49156" s="101"/>
      <c r="B49156" s="90"/>
      <c r="C49156" s="90"/>
    </row>
    <row r="49157">
      <c r="A49157" s="101"/>
      <c r="B49157" s="90"/>
      <c r="C49157" s="90"/>
    </row>
    <row r="49158">
      <c r="A49158" s="101"/>
      <c r="B49158" s="90"/>
      <c r="C49158" s="90"/>
    </row>
    <row r="49159">
      <c r="A49159" s="101"/>
      <c r="B49159" s="90"/>
      <c r="C49159" s="90"/>
    </row>
    <row r="49160">
      <c r="A49160" s="101"/>
      <c r="B49160" s="90"/>
      <c r="C49160" s="90"/>
    </row>
    <row r="49161">
      <c r="A49161" s="101"/>
      <c r="B49161" s="90"/>
      <c r="C49161" s="90"/>
    </row>
    <row r="49162">
      <c r="A49162" s="101"/>
      <c r="B49162" s="90"/>
      <c r="C49162" s="90"/>
    </row>
    <row r="49163">
      <c r="A49163" s="101"/>
      <c r="B49163" s="90"/>
      <c r="C49163" s="90"/>
    </row>
    <row r="49164">
      <c r="A49164" s="101"/>
      <c r="B49164" s="90"/>
      <c r="C49164" s="90"/>
    </row>
    <row r="49165">
      <c r="A49165" s="101"/>
      <c r="B49165" s="90"/>
      <c r="C49165" s="90"/>
    </row>
    <row r="49166">
      <c r="A49166" s="101"/>
      <c r="B49166" s="90"/>
      <c r="C49166" s="90"/>
    </row>
    <row r="49167">
      <c r="A49167" s="101"/>
      <c r="B49167" s="90"/>
      <c r="C49167" s="90"/>
    </row>
    <row r="49168">
      <c r="A49168" s="101"/>
      <c r="B49168" s="90"/>
      <c r="C49168" s="90"/>
    </row>
    <row r="49169">
      <c r="A49169" s="101"/>
      <c r="B49169" s="90"/>
      <c r="C49169" s="90"/>
    </row>
    <row r="49170">
      <c r="A49170" s="101"/>
      <c r="B49170" s="90"/>
      <c r="C49170" s="90"/>
    </row>
    <row r="49171">
      <c r="A49171" s="101"/>
      <c r="B49171" s="90"/>
      <c r="C49171" s="90"/>
    </row>
    <row r="49172">
      <c r="A49172" s="101"/>
      <c r="B49172" s="90"/>
      <c r="C49172" s="90"/>
    </row>
    <row r="49173">
      <c r="A49173" s="101"/>
      <c r="B49173" s="90"/>
      <c r="C49173" s="90"/>
    </row>
    <row r="49174">
      <c r="A49174" s="101"/>
      <c r="B49174" s="90"/>
      <c r="C49174" s="90"/>
    </row>
    <row r="49175">
      <c r="A49175" s="101"/>
      <c r="B49175" s="90"/>
      <c r="C49175" s="90"/>
    </row>
    <row r="49176">
      <c r="A49176" s="101"/>
      <c r="B49176" s="90"/>
      <c r="C49176" s="90"/>
    </row>
    <row r="49177">
      <c r="A49177" s="101"/>
      <c r="B49177" s="90"/>
      <c r="C49177" s="90"/>
    </row>
    <row r="49178">
      <c r="A49178" s="101"/>
      <c r="B49178" s="90"/>
      <c r="C49178" s="90"/>
    </row>
    <row r="49179">
      <c r="A49179" s="101"/>
      <c r="B49179" s="90"/>
      <c r="C49179" s="90"/>
    </row>
    <row r="49180">
      <c r="A49180" s="101"/>
      <c r="B49180" s="90"/>
      <c r="C49180" s="90"/>
    </row>
    <row r="49181">
      <c r="A49181" s="101"/>
      <c r="B49181" s="90"/>
      <c r="C49181" s="90"/>
    </row>
    <row r="49182">
      <c r="A49182" s="101"/>
      <c r="B49182" s="90"/>
      <c r="C49182" s="90"/>
    </row>
    <row r="49183">
      <c r="A49183" s="101"/>
      <c r="B49183" s="90"/>
      <c r="C49183" s="90"/>
    </row>
    <row r="49184">
      <c r="A49184" s="101"/>
      <c r="B49184" s="90"/>
      <c r="C49184" s="90"/>
    </row>
    <row r="49185">
      <c r="A49185" s="101"/>
      <c r="B49185" s="90"/>
      <c r="C49185" s="90"/>
    </row>
    <row r="49186">
      <c r="A49186" s="101"/>
      <c r="B49186" s="90"/>
      <c r="C49186" s="90"/>
    </row>
    <row r="49187">
      <c r="A49187" s="101"/>
      <c r="B49187" s="90"/>
      <c r="C49187" s="90"/>
    </row>
    <row r="49188">
      <c r="A49188" s="101"/>
      <c r="B49188" s="90"/>
      <c r="C49188" s="90"/>
    </row>
    <row r="49189">
      <c r="A49189" s="101"/>
      <c r="B49189" s="90"/>
      <c r="C49189" s="90"/>
    </row>
    <row r="49190">
      <c r="A49190" s="101"/>
      <c r="B49190" s="90"/>
      <c r="C49190" s="90"/>
    </row>
    <row r="49191">
      <c r="A49191" s="101"/>
      <c r="B49191" s="90"/>
      <c r="C49191" s="90"/>
    </row>
    <row r="49192">
      <c r="A49192" s="101"/>
      <c r="B49192" s="90"/>
      <c r="C49192" s="90"/>
    </row>
    <row r="49193">
      <c r="A49193" s="101"/>
      <c r="B49193" s="90"/>
      <c r="C49193" s="90"/>
    </row>
    <row r="49194">
      <c r="A49194" s="101"/>
      <c r="B49194" s="90"/>
      <c r="C49194" s="90"/>
    </row>
    <row r="49195">
      <c r="A49195" s="101"/>
      <c r="B49195" s="90"/>
      <c r="C49195" s="90"/>
    </row>
    <row r="49196">
      <c r="A49196" s="101"/>
      <c r="B49196" s="90"/>
      <c r="C49196" s="90"/>
    </row>
    <row r="49197">
      <c r="A49197" s="101"/>
      <c r="B49197" s="90"/>
      <c r="C49197" s="90"/>
    </row>
    <row r="49198">
      <c r="A49198" s="101"/>
      <c r="B49198" s="90"/>
      <c r="C49198" s="90"/>
    </row>
    <row r="49199">
      <c r="A49199" s="101"/>
      <c r="B49199" s="90"/>
      <c r="C49199" s="90"/>
    </row>
    <row r="49200">
      <c r="A49200" s="101"/>
      <c r="B49200" s="90"/>
      <c r="C49200" s="90"/>
    </row>
    <row r="49201">
      <c r="A49201" s="101"/>
      <c r="B49201" s="90"/>
      <c r="C49201" s="90"/>
    </row>
    <row r="49202">
      <c r="A49202" s="101"/>
      <c r="B49202" s="90"/>
      <c r="C49202" s="90"/>
    </row>
    <row r="49203">
      <c r="A49203" s="101"/>
      <c r="B49203" s="90"/>
      <c r="C49203" s="90"/>
    </row>
    <row r="49204">
      <c r="A49204" s="101"/>
      <c r="B49204" s="90"/>
      <c r="C49204" s="90"/>
    </row>
    <row r="49205">
      <c r="A49205" s="101"/>
      <c r="B49205" s="90"/>
      <c r="C49205" s="90"/>
    </row>
    <row r="49206">
      <c r="A49206" s="101"/>
      <c r="B49206" s="90"/>
      <c r="C49206" s="90"/>
    </row>
    <row r="49207">
      <c r="A49207" s="101"/>
      <c r="B49207" s="90"/>
      <c r="C49207" s="90"/>
    </row>
    <row r="49208">
      <c r="A49208" s="101"/>
      <c r="B49208" s="90"/>
      <c r="C49208" s="90"/>
    </row>
    <row r="49209">
      <c r="A49209" s="101"/>
      <c r="B49209" s="90"/>
      <c r="C49209" s="90"/>
    </row>
    <row r="49210">
      <c r="A49210" s="101"/>
      <c r="B49210" s="90"/>
      <c r="C49210" s="90"/>
    </row>
    <row r="49211">
      <c r="A49211" s="101"/>
      <c r="B49211" s="90"/>
      <c r="C49211" s="90"/>
    </row>
    <row r="49212">
      <c r="A49212" s="101"/>
      <c r="B49212" s="90"/>
      <c r="C49212" s="90"/>
    </row>
    <row r="49213">
      <c r="A49213" s="101"/>
      <c r="B49213" s="90"/>
      <c r="C49213" s="90"/>
    </row>
    <row r="49214">
      <c r="A49214" s="101"/>
      <c r="B49214" s="90"/>
      <c r="C49214" s="90"/>
    </row>
    <row r="49215">
      <c r="A49215" s="101"/>
      <c r="B49215" s="90"/>
      <c r="C49215" s="90"/>
    </row>
    <row r="49216">
      <c r="A49216" s="101"/>
      <c r="B49216" s="90"/>
      <c r="C49216" s="90"/>
    </row>
    <row r="49217">
      <c r="A49217" s="101"/>
      <c r="B49217" s="90"/>
      <c r="C49217" s="90"/>
    </row>
    <row r="49218">
      <c r="A49218" s="101"/>
      <c r="B49218" s="90"/>
      <c r="C49218" s="90"/>
    </row>
    <row r="49219">
      <c r="A49219" s="101"/>
      <c r="B49219" s="90"/>
      <c r="C49219" s="90"/>
    </row>
    <row r="49220">
      <c r="A49220" s="101"/>
      <c r="B49220" s="90"/>
      <c r="C49220" s="90"/>
    </row>
    <row r="49221">
      <c r="A49221" s="101"/>
      <c r="B49221" s="90"/>
      <c r="C49221" s="90"/>
    </row>
    <row r="49222">
      <c r="A49222" s="101"/>
      <c r="B49222" s="90"/>
      <c r="C49222" s="90"/>
    </row>
    <row r="49223">
      <c r="A49223" s="101"/>
      <c r="B49223" s="90"/>
      <c r="C49223" s="90"/>
    </row>
    <row r="49224">
      <c r="A49224" s="101"/>
      <c r="B49224" s="90"/>
      <c r="C49224" s="90"/>
    </row>
    <row r="49225">
      <c r="A49225" s="101"/>
      <c r="B49225" s="90"/>
      <c r="C49225" s="90"/>
    </row>
    <row r="49226">
      <c r="A49226" s="101"/>
      <c r="B49226" s="90"/>
      <c r="C49226" s="90"/>
    </row>
    <row r="49227">
      <c r="A49227" s="101"/>
      <c r="B49227" s="90"/>
      <c r="C49227" s="90"/>
    </row>
    <row r="49228">
      <c r="A49228" s="101"/>
      <c r="B49228" s="90"/>
      <c r="C49228" s="90"/>
    </row>
    <row r="49229">
      <c r="A49229" s="101"/>
      <c r="B49229" s="90"/>
      <c r="C49229" s="90"/>
    </row>
    <row r="49230">
      <c r="A49230" s="101"/>
      <c r="B49230" s="90"/>
      <c r="C49230" s="90"/>
    </row>
    <row r="49231">
      <c r="A49231" s="101"/>
      <c r="B49231" s="90"/>
      <c r="C49231" s="90"/>
    </row>
    <row r="49232">
      <c r="A49232" s="101"/>
      <c r="B49232" s="90"/>
      <c r="C49232" s="90"/>
    </row>
    <row r="49233">
      <c r="A49233" s="101"/>
      <c r="B49233" s="90"/>
      <c r="C49233" s="90"/>
    </row>
    <row r="49234">
      <c r="A49234" s="101"/>
      <c r="B49234" s="90"/>
      <c r="C49234" s="90"/>
    </row>
    <row r="49235">
      <c r="A49235" s="101"/>
      <c r="B49235" s="90"/>
      <c r="C49235" s="90"/>
    </row>
    <row r="49236">
      <c r="A49236" s="101"/>
      <c r="B49236" s="90"/>
      <c r="C49236" s="90"/>
    </row>
    <row r="49237">
      <c r="A49237" s="101"/>
      <c r="B49237" s="90"/>
      <c r="C49237" s="90"/>
    </row>
    <row r="49238">
      <c r="A49238" s="101"/>
      <c r="B49238" s="90"/>
      <c r="C49238" s="90"/>
    </row>
    <row r="49239">
      <c r="A49239" s="101"/>
      <c r="B49239" s="90"/>
      <c r="C49239" s="90"/>
    </row>
    <row r="49240">
      <c r="A49240" s="101"/>
      <c r="B49240" s="90"/>
      <c r="C49240" s="90"/>
    </row>
    <row r="49241">
      <c r="A49241" s="101"/>
      <c r="B49241" s="90"/>
      <c r="C49241" s="90"/>
    </row>
    <row r="49242">
      <c r="A49242" s="101"/>
      <c r="B49242" s="90"/>
      <c r="C49242" s="90"/>
    </row>
    <row r="49243">
      <c r="A49243" s="101"/>
      <c r="B49243" s="90"/>
      <c r="C49243" s="90"/>
    </row>
    <row r="49244">
      <c r="A49244" s="101"/>
      <c r="B49244" s="90"/>
      <c r="C49244" s="90"/>
    </row>
    <row r="49245">
      <c r="A49245" s="101"/>
      <c r="B49245" s="90"/>
      <c r="C49245" s="90"/>
    </row>
    <row r="49246">
      <c r="A49246" s="101"/>
      <c r="B49246" s="90"/>
      <c r="C49246" s="90"/>
    </row>
    <row r="49247">
      <c r="A49247" s="101"/>
      <c r="B49247" s="90"/>
      <c r="C49247" s="90"/>
    </row>
    <row r="49248">
      <c r="A49248" s="101"/>
      <c r="B49248" s="90"/>
      <c r="C49248" s="90"/>
    </row>
    <row r="49249">
      <c r="A49249" s="101"/>
      <c r="B49249" s="90"/>
      <c r="C49249" s="90"/>
    </row>
    <row r="49250">
      <c r="A49250" s="101"/>
      <c r="B49250" s="90"/>
      <c r="C49250" s="90"/>
    </row>
    <row r="49251">
      <c r="A49251" s="101"/>
      <c r="B49251" s="90"/>
      <c r="C49251" s="90"/>
    </row>
    <row r="49252">
      <c r="A49252" s="101"/>
      <c r="B49252" s="90"/>
      <c r="C49252" s="90"/>
    </row>
    <row r="49253">
      <c r="A49253" s="101"/>
      <c r="B49253" s="90"/>
      <c r="C49253" s="90"/>
    </row>
    <row r="49254">
      <c r="A49254" s="101"/>
      <c r="B49254" s="90"/>
      <c r="C49254" s="90"/>
    </row>
    <row r="49255">
      <c r="A49255" s="101"/>
      <c r="B49255" s="90"/>
      <c r="C49255" s="90"/>
    </row>
    <row r="49256">
      <c r="A49256" s="101"/>
      <c r="B49256" s="90"/>
      <c r="C49256" s="90"/>
    </row>
    <row r="49257">
      <c r="A49257" s="101"/>
      <c r="B49257" s="90"/>
      <c r="C49257" s="90"/>
    </row>
    <row r="49258">
      <c r="A49258" s="101"/>
      <c r="B49258" s="90"/>
      <c r="C49258" s="90"/>
    </row>
    <row r="49259">
      <c r="A49259" s="101"/>
      <c r="B49259" s="90"/>
      <c r="C49259" s="90"/>
    </row>
    <row r="49260">
      <c r="A49260" s="101"/>
      <c r="B49260" s="90"/>
      <c r="C49260" s="90"/>
    </row>
    <row r="49261">
      <c r="A49261" s="101"/>
      <c r="B49261" s="90"/>
      <c r="C49261" s="90"/>
    </row>
    <row r="49262">
      <c r="A49262" s="101"/>
      <c r="B49262" s="90"/>
      <c r="C49262" s="90"/>
    </row>
    <row r="49263">
      <c r="A49263" s="101"/>
      <c r="B49263" s="90"/>
      <c r="C49263" s="90"/>
    </row>
    <row r="49264">
      <c r="A49264" s="101"/>
      <c r="B49264" s="90"/>
      <c r="C49264" s="90"/>
    </row>
    <row r="49265">
      <c r="A49265" s="101"/>
      <c r="B49265" s="90"/>
      <c r="C49265" s="90"/>
    </row>
    <row r="49266">
      <c r="A49266" s="101"/>
      <c r="B49266" s="90"/>
      <c r="C49266" s="90"/>
    </row>
    <row r="49267">
      <c r="A49267" s="101"/>
      <c r="B49267" s="90"/>
      <c r="C49267" s="90"/>
    </row>
    <row r="49268">
      <c r="A49268" s="101"/>
      <c r="B49268" s="90"/>
      <c r="C49268" s="90"/>
    </row>
    <row r="49269">
      <c r="A49269" s="101"/>
      <c r="B49269" s="90"/>
      <c r="C49269" s="90"/>
    </row>
    <row r="49270">
      <c r="A49270" s="101"/>
      <c r="B49270" s="90"/>
      <c r="C49270" s="90"/>
    </row>
    <row r="49271">
      <c r="A49271" s="101"/>
      <c r="B49271" s="90"/>
      <c r="C49271" s="90"/>
    </row>
    <row r="49272">
      <c r="A49272" s="101"/>
      <c r="B49272" s="90"/>
      <c r="C49272" s="90"/>
    </row>
    <row r="49273">
      <c r="A49273" s="101"/>
      <c r="B49273" s="90"/>
      <c r="C49273" s="90"/>
    </row>
    <row r="49274">
      <c r="A49274" s="101"/>
      <c r="B49274" s="90"/>
      <c r="C49274" s="90"/>
    </row>
    <row r="49275">
      <c r="A49275" s="101"/>
      <c r="B49275" s="90"/>
      <c r="C49275" s="90"/>
    </row>
    <row r="49276">
      <c r="A49276" s="101"/>
      <c r="B49276" s="90"/>
      <c r="C49276" s="90"/>
    </row>
    <row r="49277">
      <c r="A49277" s="101"/>
      <c r="B49277" s="90"/>
      <c r="C49277" s="90"/>
    </row>
    <row r="49278">
      <c r="A49278" s="101"/>
      <c r="B49278" s="90"/>
      <c r="C49278" s="90"/>
    </row>
    <row r="49279">
      <c r="A49279" s="101"/>
      <c r="B49279" s="90"/>
      <c r="C49279" s="90"/>
    </row>
    <row r="49280">
      <c r="A49280" s="101"/>
      <c r="B49280" s="90"/>
      <c r="C49280" s="90"/>
    </row>
    <row r="49281">
      <c r="A49281" s="101"/>
      <c r="B49281" s="90"/>
      <c r="C49281" s="90"/>
    </row>
    <row r="49282">
      <c r="A49282" s="101"/>
      <c r="B49282" s="90"/>
      <c r="C49282" s="90"/>
    </row>
    <row r="49283">
      <c r="A49283" s="101"/>
      <c r="B49283" s="90"/>
      <c r="C49283" s="90"/>
    </row>
    <row r="49284">
      <c r="A49284" s="101"/>
      <c r="B49284" s="90"/>
      <c r="C49284" s="90"/>
    </row>
    <row r="49285">
      <c r="A49285" s="101"/>
      <c r="B49285" s="90"/>
      <c r="C49285" s="90"/>
    </row>
    <row r="49286">
      <c r="A49286" s="101"/>
      <c r="B49286" s="90"/>
      <c r="C49286" s="90"/>
    </row>
    <row r="49287">
      <c r="A49287" s="101"/>
      <c r="B49287" s="90"/>
      <c r="C49287" s="90"/>
    </row>
    <row r="49288">
      <c r="A49288" s="101"/>
      <c r="B49288" s="90"/>
      <c r="C49288" s="90"/>
    </row>
    <row r="49289">
      <c r="A49289" s="101"/>
      <c r="B49289" s="90"/>
      <c r="C49289" s="90"/>
    </row>
    <row r="49290">
      <c r="A49290" s="101"/>
      <c r="B49290" s="90"/>
      <c r="C49290" s="90"/>
    </row>
    <row r="49291">
      <c r="A49291" s="101"/>
      <c r="B49291" s="90"/>
      <c r="C49291" s="90"/>
    </row>
    <row r="49292">
      <c r="A49292" s="101"/>
      <c r="B49292" s="90"/>
      <c r="C49292" s="90"/>
    </row>
    <row r="49293">
      <c r="A49293" s="101"/>
      <c r="B49293" s="90"/>
      <c r="C49293" s="90"/>
    </row>
    <row r="49294">
      <c r="A49294" s="101"/>
      <c r="B49294" s="90"/>
      <c r="C49294" s="90"/>
    </row>
    <row r="49295">
      <c r="A49295" s="101"/>
      <c r="B49295" s="90"/>
      <c r="C49295" s="90"/>
    </row>
    <row r="49296">
      <c r="A49296" s="101"/>
      <c r="B49296" s="90"/>
      <c r="C49296" s="90"/>
    </row>
    <row r="49297">
      <c r="A49297" s="101"/>
      <c r="B49297" s="90"/>
      <c r="C49297" s="90"/>
    </row>
    <row r="49298">
      <c r="A49298" s="101"/>
      <c r="B49298" s="90"/>
      <c r="C49298" s="90"/>
    </row>
    <row r="49299">
      <c r="A49299" s="101"/>
      <c r="B49299" s="90"/>
      <c r="C49299" s="90"/>
    </row>
    <row r="49300">
      <c r="A49300" s="101"/>
      <c r="B49300" s="90"/>
      <c r="C49300" s="90"/>
    </row>
    <row r="49301">
      <c r="A49301" s="101"/>
      <c r="B49301" s="90"/>
      <c r="C49301" s="90"/>
    </row>
    <row r="49302">
      <c r="A49302" s="101"/>
      <c r="B49302" s="90"/>
      <c r="C49302" s="90"/>
    </row>
    <row r="49303">
      <c r="A49303" s="101"/>
      <c r="B49303" s="90"/>
      <c r="C49303" s="90"/>
    </row>
    <row r="49304">
      <c r="A49304" s="101"/>
      <c r="B49304" s="90"/>
      <c r="C49304" s="90"/>
    </row>
    <row r="49305">
      <c r="A49305" s="101"/>
      <c r="B49305" s="90"/>
      <c r="C49305" s="90"/>
    </row>
    <row r="49306">
      <c r="A49306" s="101"/>
      <c r="B49306" s="90"/>
      <c r="C49306" s="90"/>
    </row>
    <row r="49307">
      <c r="A49307" s="101"/>
      <c r="B49307" s="90"/>
      <c r="C49307" s="90"/>
    </row>
    <row r="49308">
      <c r="A49308" s="101"/>
      <c r="B49308" s="90"/>
      <c r="C49308" s="90"/>
    </row>
    <row r="49309">
      <c r="A49309" s="101"/>
      <c r="B49309" s="90"/>
      <c r="C49309" s="90"/>
    </row>
    <row r="49310">
      <c r="A49310" s="101"/>
      <c r="B49310" s="90"/>
      <c r="C49310" s="90"/>
    </row>
    <row r="49311">
      <c r="A49311" s="101"/>
      <c r="B49311" s="90"/>
      <c r="C49311" s="90"/>
    </row>
    <row r="49312">
      <c r="A49312" s="101"/>
      <c r="B49312" s="90"/>
      <c r="C49312" s="90"/>
    </row>
    <row r="49313">
      <c r="A49313" s="101"/>
      <c r="B49313" s="90"/>
      <c r="C49313" s="90"/>
    </row>
    <row r="49314">
      <c r="A49314" s="101"/>
      <c r="B49314" s="90"/>
      <c r="C49314" s="90"/>
    </row>
    <row r="49315">
      <c r="A49315" s="101"/>
      <c r="B49315" s="90"/>
      <c r="C49315" s="90"/>
    </row>
    <row r="49316">
      <c r="A49316" s="101"/>
      <c r="B49316" s="90"/>
      <c r="C49316" s="90"/>
    </row>
    <row r="49317">
      <c r="A49317" s="101"/>
      <c r="B49317" s="90"/>
      <c r="C49317" s="90"/>
    </row>
    <row r="49318">
      <c r="A49318" s="101"/>
      <c r="B49318" s="90"/>
      <c r="C49318" s="90"/>
    </row>
    <row r="49319">
      <c r="A49319" s="101"/>
      <c r="B49319" s="90"/>
      <c r="C49319" s="90"/>
    </row>
    <row r="49320">
      <c r="A49320" s="101"/>
      <c r="B49320" s="90"/>
      <c r="C49320" s="90"/>
    </row>
    <row r="49321">
      <c r="A49321" s="101"/>
      <c r="B49321" s="90"/>
      <c r="C49321" s="90"/>
    </row>
    <row r="49322">
      <c r="A49322" s="101"/>
      <c r="B49322" s="90"/>
      <c r="C49322" s="90"/>
    </row>
    <row r="49323">
      <c r="A49323" s="101"/>
      <c r="B49323" s="90"/>
      <c r="C49323" s="90"/>
    </row>
    <row r="49324">
      <c r="A49324" s="101"/>
      <c r="B49324" s="90"/>
      <c r="C49324" s="90"/>
    </row>
    <row r="49325">
      <c r="A49325" s="101"/>
      <c r="B49325" s="90"/>
      <c r="C49325" s="90"/>
    </row>
    <row r="49326">
      <c r="A49326" s="101"/>
      <c r="B49326" s="90"/>
      <c r="C49326" s="90"/>
    </row>
    <row r="49327">
      <c r="A49327" s="101"/>
      <c r="B49327" s="90"/>
      <c r="C49327" s="90"/>
    </row>
    <row r="49328">
      <c r="A49328" s="101"/>
      <c r="B49328" s="90"/>
      <c r="C49328" s="90"/>
    </row>
    <row r="49329">
      <c r="A49329" s="101"/>
      <c r="B49329" s="90"/>
      <c r="C49329" s="90"/>
    </row>
    <row r="49330">
      <c r="A49330" s="101"/>
      <c r="B49330" s="90"/>
      <c r="C49330" s="90"/>
    </row>
    <row r="49331">
      <c r="A49331" s="101"/>
      <c r="B49331" s="90"/>
      <c r="C49331" s="90"/>
    </row>
    <row r="49332">
      <c r="A49332" s="101"/>
      <c r="B49332" s="90"/>
      <c r="C49332" s="90"/>
    </row>
    <row r="49333">
      <c r="A49333" s="101"/>
      <c r="B49333" s="90"/>
      <c r="C49333" s="90"/>
    </row>
    <row r="49334">
      <c r="A49334" s="101"/>
      <c r="B49334" s="90"/>
      <c r="C49334" s="90"/>
    </row>
    <row r="49335">
      <c r="A49335" s="101"/>
      <c r="B49335" s="90"/>
      <c r="C49335" s="90"/>
    </row>
    <row r="49336">
      <c r="A49336" s="101"/>
      <c r="B49336" s="90"/>
      <c r="C49336" s="90"/>
    </row>
    <row r="49337">
      <c r="A49337" s="101"/>
      <c r="B49337" s="90"/>
      <c r="C49337" s="90"/>
    </row>
    <row r="49338">
      <c r="A49338" s="101"/>
      <c r="B49338" s="90"/>
      <c r="C49338" s="90"/>
    </row>
    <row r="49339">
      <c r="A49339" s="101"/>
      <c r="B49339" s="90"/>
      <c r="C49339" s="90"/>
    </row>
    <row r="49340">
      <c r="A49340" s="101"/>
      <c r="B49340" s="90"/>
      <c r="C49340" s="90"/>
    </row>
    <row r="49341">
      <c r="A49341" s="101"/>
      <c r="B49341" s="90"/>
      <c r="C49341" s="90"/>
    </row>
    <row r="49342">
      <c r="A49342" s="101"/>
      <c r="B49342" s="90"/>
      <c r="C49342" s="90"/>
    </row>
    <row r="49343">
      <c r="A49343" s="101"/>
      <c r="B49343" s="90"/>
      <c r="C49343" s="90"/>
    </row>
    <row r="49344">
      <c r="A49344" s="101"/>
      <c r="B49344" s="90"/>
      <c r="C49344" s="90"/>
    </row>
    <row r="49345">
      <c r="A49345" s="101"/>
      <c r="B49345" s="90"/>
      <c r="C49345" s="90"/>
    </row>
    <row r="49346">
      <c r="A49346" s="101"/>
      <c r="B49346" s="90"/>
      <c r="C49346" s="90"/>
    </row>
    <row r="49347">
      <c r="A49347" s="101"/>
      <c r="B49347" s="90"/>
      <c r="C49347" s="90"/>
    </row>
    <row r="49348">
      <c r="A49348" s="101"/>
      <c r="B49348" s="90"/>
      <c r="C49348" s="90"/>
    </row>
    <row r="49349">
      <c r="A49349" s="101"/>
      <c r="B49349" s="90"/>
      <c r="C49349" s="90"/>
    </row>
    <row r="49350">
      <c r="A49350" s="101"/>
      <c r="B49350" s="90"/>
      <c r="C49350" s="90"/>
    </row>
    <row r="49351">
      <c r="A49351" s="101"/>
      <c r="B49351" s="90"/>
      <c r="C49351" s="90"/>
    </row>
    <row r="49352">
      <c r="A49352" s="101"/>
      <c r="B49352" s="90"/>
      <c r="C49352" s="90"/>
    </row>
    <row r="49353">
      <c r="A49353" s="101"/>
      <c r="B49353" s="90"/>
      <c r="C49353" s="90"/>
    </row>
    <row r="49354">
      <c r="A49354" s="101"/>
      <c r="B49354" s="90"/>
      <c r="C49354" s="90"/>
    </row>
    <row r="49355">
      <c r="A49355" s="101"/>
      <c r="B49355" s="90"/>
      <c r="C49355" s="90"/>
    </row>
    <row r="49356">
      <c r="A49356" s="101"/>
      <c r="B49356" s="90"/>
      <c r="C49356" s="90"/>
    </row>
    <row r="49357">
      <c r="A49357" s="101"/>
      <c r="B49357" s="90"/>
      <c r="C49357" s="90"/>
    </row>
    <row r="49358">
      <c r="A49358" s="101"/>
      <c r="B49358" s="90"/>
      <c r="C49358" s="90"/>
    </row>
    <row r="49359">
      <c r="A49359" s="101"/>
      <c r="B49359" s="90"/>
      <c r="C49359" s="90"/>
    </row>
    <row r="49360">
      <c r="A49360" s="101"/>
      <c r="B49360" s="90"/>
      <c r="C49360" s="90"/>
    </row>
    <row r="49361">
      <c r="A49361" s="101"/>
      <c r="B49361" s="90"/>
      <c r="C49361" s="90"/>
    </row>
    <row r="49362">
      <c r="A49362" s="101"/>
      <c r="B49362" s="90"/>
      <c r="C49362" s="90"/>
    </row>
    <row r="49363">
      <c r="A49363" s="101"/>
      <c r="B49363" s="90"/>
      <c r="C49363" s="90"/>
    </row>
    <row r="49364">
      <c r="A49364" s="101"/>
      <c r="B49364" s="90"/>
      <c r="C49364" s="90"/>
    </row>
    <row r="49365">
      <c r="A49365" s="101"/>
      <c r="B49365" s="90"/>
      <c r="C49365" s="90"/>
    </row>
    <row r="49366">
      <c r="A49366" s="101"/>
      <c r="B49366" s="90"/>
      <c r="C49366" s="90"/>
    </row>
    <row r="49367">
      <c r="A49367" s="101"/>
      <c r="B49367" s="90"/>
      <c r="C49367" s="90"/>
    </row>
    <row r="49368">
      <c r="A49368" s="101"/>
      <c r="B49368" s="90"/>
      <c r="C49368" s="90"/>
    </row>
    <row r="49369">
      <c r="A49369" s="101"/>
      <c r="B49369" s="90"/>
      <c r="C49369" s="90"/>
    </row>
    <row r="49370">
      <c r="A49370" s="101"/>
      <c r="B49370" s="90"/>
      <c r="C49370" s="90"/>
    </row>
    <row r="49371">
      <c r="A49371" s="101"/>
      <c r="B49371" s="90"/>
      <c r="C49371" s="90"/>
    </row>
    <row r="49372">
      <c r="A49372" s="101"/>
      <c r="B49372" s="90"/>
      <c r="C49372" s="90"/>
    </row>
    <row r="49373">
      <c r="A49373" s="101"/>
      <c r="B49373" s="90"/>
      <c r="C49373" s="90"/>
    </row>
    <row r="49374">
      <c r="A49374" s="101"/>
      <c r="B49374" s="90"/>
      <c r="C49374" s="90"/>
    </row>
    <row r="49375">
      <c r="A49375" s="101"/>
      <c r="B49375" s="90"/>
      <c r="C49375" s="90"/>
    </row>
    <row r="49376">
      <c r="A49376" s="101"/>
      <c r="B49376" s="90"/>
      <c r="C49376" s="90"/>
    </row>
    <row r="49377">
      <c r="A49377" s="101"/>
      <c r="B49377" s="90"/>
      <c r="C49377" s="90"/>
    </row>
    <row r="49378">
      <c r="A49378" s="101"/>
      <c r="B49378" s="90"/>
      <c r="C49378" s="90"/>
    </row>
    <row r="49379">
      <c r="A49379" s="101"/>
      <c r="B49379" s="90"/>
      <c r="C49379" s="90"/>
    </row>
    <row r="49380">
      <c r="A49380" s="101"/>
      <c r="B49380" s="90"/>
      <c r="C49380" s="90"/>
    </row>
    <row r="49381">
      <c r="A49381" s="101"/>
      <c r="B49381" s="90"/>
      <c r="C49381" s="90"/>
    </row>
    <row r="49382">
      <c r="A49382" s="101"/>
      <c r="B49382" s="90"/>
      <c r="C49382" s="90"/>
    </row>
    <row r="49383">
      <c r="A49383" s="101"/>
      <c r="B49383" s="90"/>
      <c r="C49383" s="90"/>
    </row>
    <row r="49384">
      <c r="A49384" s="101"/>
      <c r="B49384" s="90"/>
      <c r="C49384" s="90"/>
    </row>
    <row r="49385">
      <c r="A49385" s="101"/>
      <c r="B49385" s="90"/>
      <c r="C49385" s="90"/>
    </row>
    <row r="49386">
      <c r="A49386" s="101"/>
      <c r="B49386" s="90"/>
      <c r="C49386" s="90"/>
    </row>
    <row r="49387">
      <c r="A49387" s="101"/>
      <c r="B49387" s="90"/>
      <c r="C49387" s="90"/>
    </row>
    <row r="49388">
      <c r="A49388" s="101"/>
      <c r="B49388" s="90"/>
      <c r="C49388" s="90"/>
    </row>
    <row r="49389">
      <c r="A49389" s="101"/>
      <c r="B49389" s="90"/>
      <c r="C49389" s="90"/>
    </row>
    <row r="49390">
      <c r="A49390" s="101"/>
      <c r="B49390" s="90"/>
      <c r="C49390" s="90"/>
    </row>
    <row r="49391">
      <c r="A49391" s="101"/>
      <c r="B49391" s="90"/>
      <c r="C49391" s="90"/>
    </row>
    <row r="49392">
      <c r="A49392" s="101"/>
      <c r="B49392" s="90"/>
      <c r="C49392" s="90"/>
    </row>
    <row r="49393">
      <c r="A49393" s="101"/>
      <c r="B49393" s="90"/>
      <c r="C49393" s="90"/>
    </row>
    <row r="49394">
      <c r="A49394" s="101"/>
      <c r="B49394" s="90"/>
      <c r="C49394" s="90"/>
    </row>
    <row r="49395">
      <c r="A49395" s="101"/>
      <c r="B49395" s="90"/>
      <c r="C49395" s="90"/>
    </row>
    <row r="49396">
      <c r="A49396" s="101"/>
      <c r="B49396" s="90"/>
      <c r="C49396" s="90"/>
    </row>
    <row r="49397">
      <c r="A49397" s="101"/>
      <c r="B49397" s="90"/>
      <c r="C49397" s="90"/>
    </row>
    <row r="49398">
      <c r="A49398" s="101"/>
      <c r="B49398" s="90"/>
      <c r="C49398" s="90"/>
    </row>
    <row r="49399">
      <c r="A49399" s="101"/>
      <c r="B49399" s="90"/>
      <c r="C49399" s="90"/>
    </row>
    <row r="49400">
      <c r="A49400" s="101"/>
      <c r="B49400" s="90"/>
      <c r="C49400" s="90"/>
    </row>
    <row r="49401">
      <c r="A49401" s="101"/>
      <c r="B49401" s="90"/>
      <c r="C49401" s="90"/>
    </row>
    <row r="49402">
      <c r="A49402" s="101"/>
      <c r="B49402" s="90"/>
      <c r="C49402" s="90"/>
    </row>
    <row r="49403">
      <c r="A49403" s="101"/>
      <c r="B49403" s="90"/>
      <c r="C49403" s="90"/>
    </row>
    <row r="49404">
      <c r="A49404" s="101"/>
      <c r="B49404" s="90"/>
      <c r="C49404" s="90"/>
    </row>
    <row r="49405">
      <c r="A49405" s="101"/>
      <c r="B49405" s="90"/>
      <c r="C49405" s="90"/>
    </row>
    <row r="49406">
      <c r="A49406" s="101"/>
      <c r="B49406" s="90"/>
      <c r="C49406" s="90"/>
    </row>
    <row r="49407">
      <c r="A49407" s="101"/>
      <c r="B49407" s="90"/>
      <c r="C49407" s="90"/>
    </row>
    <row r="49408">
      <c r="A49408" s="101"/>
      <c r="B49408" s="90"/>
      <c r="C49408" s="90"/>
    </row>
    <row r="49409">
      <c r="A49409" s="101"/>
      <c r="B49409" s="90"/>
      <c r="C49409" s="90"/>
    </row>
    <row r="49410">
      <c r="A49410" s="101"/>
      <c r="B49410" s="90"/>
      <c r="C49410" s="90"/>
    </row>
    <row r="49411">
      <c r="A49411" s="101"/>
      <c r="B49411" s="90"/>
      <c r="C49411" s="90"/>
    </row>
    <row r="49412">
      <c r="A49412" s="101"/>
      <c r="B49412" s="90"/>
      <c r="C49412" s="90"/>
    </row>
    <row r="49413">
      <c r="A49413" s="101"/>
      <c r="B49413" s="90"/>
      <c r="C49413" s="90"/>
    </row>
    <row r="49414">
      <c r="A49414" s="101"/>
      <c r="B49414" s="90"/>
      <c r="C49414" s="90"/>
    </row>
    <row r="49415">
      <c r="A49415" s="101"/>
      <c r="B49415" s="90"/>
      <c r="C49415" s="90"/>
    </row>
    <row r="49416">
      <c r="A49416" s="101"/>
      <c r="B49416" s="90"/>
      <c r="C49416" s="90"/>
    </row>
    <row r="49417">
      <c r="A49417" s="101"/>
      <c r="B49417" s="90"/>
      <c r="C49417" s="90"/>
    </row>
    <row r="49418">
      <c r="A49418" s="101"/>
      <c r="B49418" s="90"/>
      <c r="C49418" s="90"/>
    </row>
    <row r="49419">
      <c r="A49419" s="101"/>
      <c r="B49419" s="90"/>
      <c r="C49419" s="90"/>
    </row>
    <row r="49420">
      <c r="A49420" s="101"/>
      <c r="B49420" s="90"/>
      <c r="C49420" s="90"/>
    </row>
    <row r="49421">
      <c r="A49421" s="101"/>
      <c r="B49421" s="90"/>
      <c r="C49421" s="90"/>
    </row>
    <row r="49422">
      <c r="A49422" s="101"/>
      <c r="B49422" s="90"/>
      <c r="C49422" s="90"/>
    </row>
    <row r="49423">
      <c r="A49423" s="101"/>
      <c r="B49423" s="90"/>
      <c r="C49423" s="90"/>
    </row>
    <row r="49424">
      <c r="A49424" s="101"/>
      <c r="B49424" s="90"/>
      <c r="C49424" s="90"/>
    </row>
    <row r="49425">
      <c r="A49425" s="101"/>
      <c r="B49425" s="90"/>
      <c r="C49425" s="90"/>
    </row>
    <row r="49426">
      <c r="A49426" s="101"/>
      <c r="B49426" s="90"/>
      <c r="C49426" s="90"/>
    </row>
    <row r="49427">
      <c r="A49427" s="101"/>
      <c r="B49427" s="90"/>
      <c r="C49427" s="90"/>
    </row>
    <row r="49428">
      <c r="A49428" s="101"/>
      <c r="B49428" s="90"/>
      <c r="C49428" s="90"/>
    </row>
    <row r="49429">
      <c r="A49429" s="101"/>
      <c r="B49429" s="90"/>
      <c r="C49429" s="90"/>
    </row>
    <row r="49430">
      <c r="A49430" s="101"/>
      <c r="B49430" s="90"/>
      <c r="C49430" s="90"/>
    </row>
    <row r="49431">
      <c r="A49431" s="101"/>
      <c r="B49431" s="90"/>
      <c r="C49431" s="90"/>
    </row>
    <row r="49432">
      <c r="A49432" s="101"/>
      <c r="B49432" s="90"/>
      <c r="C49432" s="90"/>
    </row>
    <row r="49433">
      <c r="A49433" s="101"/>
      <c r="B49433" s="90"/>
      <c r="C49433" s="90"/>
    </row>
    <row r="49434">
      <c r="A49434" s="101"/>
      <c r="B49434" s="90"/>
      <c r="C49434" s="90"/>
    </row>
    <row r="49435">
      <c r="A49435" s="101"/>
      <c r="B49435" s="90"/>
      <c r="C49435" s="90"/>
    </row>
    <row r="49436">
      <c r="A49436" s="101"/>
      <c r="B49436" s="90"/>
      <c r="C49436" s="90"/>
    </row>
    <row r="49437">
      <c r="A49437" s="101"/>
      <c r="B49437" s="90"/>
      <c r="C49437" s="90"/>
    </row>
    <row r="49438">
      <c r="A49438" s="101"/>
      <c r="B49438" s="90"/>
      <c r="C49438" s="90"/>
    </row>
    <row r="49439">
      <c r="A49439" s="101"/>
      <c r="B49439" s="90"/>
      <c r="C49439" s="90"/>
    </row>
    <row r="49440">
      <c r="A49440" s="101"/>
      <c r="B49440" s="90"/>
      <c r="C49440" s="90"/>
    </row>
    <row r="49441">
      <c r="A49441" s="101"/>
      <c r="B49441" s="90"/>
      <c r="C49441" s="90"/>
    </row>
    <row r="49442">
      <c r="A49442" s="101"/>
      <c r="B49442" s="90"/>
      <c r="C49442" s="90"/>
    </row>
    <row r="49443">
      <c r="A49443" s="101"/>
      <c r="B49443" s="90"/>
      <c r="C49443" s="90"/>
    </row>
    <row r="49444">
      <c r="A49444" s="101"/>
      <c r="B49444" s="90"/>
      <c r="C49444" s="90"/>
    </row>
    <row r="49445">
      <c r="A49445" s="101"/>
      <c r="B49445" s="90"/>
      <c r="C49445" s="90"/>
    </row>
    <row r="49446">
      <c r="A49446" s="101"/>
      <c r="B49446" s="90"/>
      <c r="C49446" s="90"/>
    </row>
    <row r="49447">
      <c r="A49447" s="101"/>
      <c r="B49447" s="90"/>
      <c r="C49447" s="90"/>
    </row>
    <row r="49448">
      <c r="A49448" s="101"/>
      <c r="B49448" s="90"/>
      <c r="C49448" s="90"/>
    </row>
    <row r="49449">
      <c r="A49449" s="101"/>
      <c r="B49449" s="90"/>
      <c r="C49449" s="90"/>
    </row>
    <row r="49450">
      <c r="A49450" s="101"/>
      <c r="B49450" s="90"/>
      <c r="C49450" s="90"/>
    </row>
    <row r="49451">
      <c r="A49451" s="101"/>
      <c r="B49451" s="90"/>
      <c r="C49451" s="90"/>
    </row>
    <row r="49452">
      <c r="A49452" s="101"/>
      <c r="B49452" s="90"/>
      <c r="C49452" s="90"/>
    </row>
    <row r="49453">
      <c r="A49453" s="101"/>
      <c r="B49453" s="90"/>
      <c r="C49453" s="90"/>
    </row>
    <row r="49454">
      <c r="A49454" s="101"/>
      <c r="B49454" s="90"/>
      <c r="C49454" s="90"/>
    </row>
    <row r="49455">
      <c r="A49455" s="101"/>
      <c r="B49455" s="90"/>
      <c r="C49455" s="90"/>
    </row>
    <row r="49456">
      <c r="A49456" s="101"/>
      <c r="B49456" s="90"/>
      <c r="C49456" s="90"/>
    </row>
    <row r="49457">
      <c r="A49457" s="101"/>
      <c r="B49457" s="90"/>
      <c r="C49457" s="90"/>
    </row>
    <row r="49458">
      <c r="A49458" s="101"/>
      <c r="B49458" s="90"/>
      <c r="C49458" s="90"/>
    </row>
    <row r="49459">
      <c r="A49459" s="101"/>
      <c r="B49459" s="90"/>
      <c r="C49459" s="90"/>
    </row>
    <row r="49460">
      <c r="A49460" s="101"/>
      <c r="B49460" s="90"/>
      <c r="C49460" s="90"/>
    </row>
    <row r="49461">
      <c r="A49461" s="101"/>
      <c r="B49461" s="90"/>
      <c r="C49461" s="90"/>
    </row>
    <row r="49462">
      <c r="A49462" s="101"/>
      <c r="B49462" s="90"/>
      <c r="C49462" s="90"/>
    </row>
    <row r="49463">
      <c r="A49463" s="101"/>
      <c r="B49463" s="90"/>
      <c r="C49463" s="90"/>
    </row>
    <row r="49464">
      <c r="A49464" s="101"/>
      <c r="B49464" s="90"/>
      <c r="C49464" s="90"/>
    </row>
    <row r="49465">
      <c r="A49465" s="101"/>
      <c r="B49465" s="90"/>
      <c r="C49465" s="90"/>
    </row>
    <row r="49466">
      <c r="A49466" s="101"/>
      <c r="B49466" s="90"/>
      <c r="C49466" s="90"/>
    </row>
    <row r="49467">
      <c r="A49467" s="101"/>
      <c r="B49467" s="90"/>
      <c r="C49467" s="90"/>
    </row>
    <row r="49468">
      <c r="A49468" s="101"/>
      <c r="B49468" s="90"/>
      <c r="C49468" s="90"/>
    </row>
    <row r="49469">
      <c r="A49469" s="101"/>
      <c r="B49469" s="90"/>
      <c r="C49469" s="90"/>
    </row>
    <row r="49470">
      <c r="A49470" s="101"/>
      <c r="B49470" s="90"/>
      <c r="C49470" s="90"/>
    </row>
    <row r="49471">
      <c r="A49471" s="101"/>
      <c r="B49471" s="90"/>
      <c r="C49471" s="90"/>
    </row>
    <row r="49472">
      <c r="A49472" s="101"/>
      <c r="B49472" s="90"/>
      <c r="C49472" s="90"/>
    </row>
    <row r="49473">
      <c r="A49473" s="101"/>
      <c r="B49473" s="90"/>
      <c r="C49473" s="90"/>
    </row>
    <row r="49474">
      <c r="A49474" s="101"/>
      <c r="B49474" s="90"/>
      <c r="C49474" s="90"/>
    </row>
    <row r="49475">
      <c r="A49475" s="101"/>
      <c r="B49475" s="90"/>
      <c r="C49475" s="90"/>
    </row>
    <row r="49476">
      <c r="A49476" s="101"/>
      <c r="B49476" s="90"/>
      <c r="C49476" s="90"/>
    </row>
    <row r="49477">
      <c r="A49477" s="101"/>
      <c r="B49477" s="90"/>
      <c r="C49477" s="90"/>
    </row>
    <row r="49478">
      <c r="A49478" s="101"/>
      <c r="B49478" s="90"/>
      <c r="C49478" s="90"/>
    </row>
    <row r="49479">
      <c r="A49479" s="101"/>
      <c r="B49479" s="90"/>
      <c r="C49479" s="90"/>
    </row>
    <row r="49480">
      <c r="A49480" s="101"/>
      <c r="B49480" s="90"/>
      <c r="C49480" s="90"/>
    </row>
    <row r="49481">
      <c r="A49481" s="101"/>
      <c r="B49481" s="90"/>
      <c r="C49481" s="90"/>
    </row>
    <row r="49482">
      <c r="A49482" s="101"/>
      <c r="B49482" s="90"/>
      <c r="C49482" s="90"/>
    </row>
    <row r="49483">
      <c r="A49483" s="101"/>
      <c r="B49483" s="90"/>
      <c r="C49483" s="90"/>
    </row>
    <row r="49484">
      <c r="A49484" s="101"/>
      <c r="B49484" s="90"/>
      <c r="C49484" s="90"/>
    </row>
    <row r="49485">
      <c r="A49485" s="101"/>
      <c r="B49485" s="90"/>
      <c r="C49485" s="90"/>
    </row>
    <row r="49486">
      <c r="A49486" s="101"/>
      <c r="B49486" s="90"/>
      <c r="C49486" s="90"/>
    </row>
    <row r="49487">
      <c r="A49487" s="101"/>
      <c r="B49487" s="90"/>
      <c r="C49487" s="90"/>
    </row>
    <row r="49488">
      <c r="A49488" s="101"/>
      <c r="B49488" s="90"/>
      <c r="C49488" s="90"/>
    </row>
    <row r="49489">
      <c r="A49489" s="101"/>
      <c r="B49489" s="90"/>
      <c r="C49489" s="90"/>
    </row>
    <row r="49490">
      <c r="A49490" s="101"/>
      <c r="B49490" s="90"/>
      <c r="C49490" s="90"/>
    </row>
    <row r="49491">
      <c r="A49491" s="101"/>
      <c r="B49491" s="90"/>
      <c r="C49491" s="90"/>
    </row>
    <row r="49492">
      <c r="A49492" s="101"/>
      <c r="B49492" s="90"/>
      <c r="C49492" s="90"/>
    </row>
    <row r="49493">
      <c r="A49493" s="101"/>
      <c r="B49493" s="90"/>
      <c r="C49493" s="90"/>
    </row>
    <row r="49494">
      <c r="A49494" s="101"/>
      <c r="B49494" s="90"/>
      <c r="C49494" s="90"/>
    </row>
    <row r="49495">
      <c r="A49495" s="101"/>
      <c r="B49495" s="90"/>
      <c r="C49495" s="90"/>
    </row>
    <row r="49496">
      <c r="A49496" s="101"/>
      <c r="B49496" s="90"/>
      <c r="C49496" s="90"/>
    </row>
    <row r="49497">
      <c r="A49497" s="101"/>
      <c r="B49497" s="90"/>
      <c r="C49497" s="90"/>
    </row>
    <row r="49498">
      <c r="A49498" s="101"/>
      <c r="B49498" s="90"/>
      <c r="C49498" s="90"/>
    </row>
    <row r="49499">
      <c r="A49499" s="101"/>
      <c r="B49499" s="90"/>
      <c r="C49499" s="90"/>
    </row>
    <row r="49500">
      <c r="A49500" s="101"/>
      <c r="B49500" s="90"/>
      <c r="C49500" s="90"/>
    </row>
    <row r="49501">
      <c r="A49501" s="101"/>
      <c r="B49501" s="90"/>
      <c r="C49501" s="90"/>
    </row>
    <row r="49502">
      <c r="A49502" s="101"/>
      <c r="B49502" s="90"/>
      <c r="C49502" s="90"/>
    </row>
    <row r="49503">
      <c r="A49503" s="101"/>
      <c r="B49503" s="90"/>
      <c r="C49503" s="90"/>
    </row>
    <row r="49504">
      <c r="A49504" s="101"/>
      <c r="B49504" s="90"/>
      <c r="C49504" s="90"/>
    </row>
    <row r="49505">
      <c r="A49505" s="101"/>
      <c r="B49505" s="90"/>
      <c r="C49505" s="90"/>
    </row>
    <row r="49506">
      <c r="A49506" s="101"/>
      <c r="B49506" s="90"/>
      <c r="C49506" s="90"/>
    </row>
    <row r="49507">
      <c r="A49507" s="101"/>
      <c r="B49507" s="90"/>
      <c r="C49507" s="90"/>
    </row>
    <row r="49508">
      <c r="A49508" s="101"/>
      <c r="B49508" s="90"/>
      <c r="C49508" s="90"/>
    </row>
    <row r="49509">
      <c r="A49509" s="101"/>
      <c r="B49509" s="90"/>
      <c r="C49509" s="90"/>
    </row>
    <row r="49510">
      <c r="A49510" s="101"/>
      <c r="B49510" s="90"/>
      <c r="C49510" s="90"/>
    </row>
    <row r="49511">
      <c r="A49511" s="101"/>
      <c r="B49511" s="90"/>
      <c r="C49511" s="90"/>
    </row>
    <row r="49512">
      <c r="A49512" s="101"/>
      <c r="B49512" s="90"/>
      <c r="C49512" s="90"/>
    </row>
    <row r="49513">
      <c r="A49513" s="101"/>
      <c r="B49513" s="90"/>
      <c r="C49513" s="90"/>
    </row>
    <row r="49514">
      <c r="A49514" s="101"/>
      <c r="B49514" s="90"/>
      <c r="C49514" s="90"/>
    </row>
    <row r="49515">
      <c r="A49515" s="101"/>
      <c r="B49515" s="90"/>
      <c r="C49515" s="90"/>
    </row>
    <row r="49516">
      <c r="A49516" s="101"/>
      <c r="B49516" s="90"/>
      <c r="C49516" s="90"/>
    </row>
    <row r="49517">
      <c r="A49517" s="101"/>
      <c r="B49517" s="90"/>
      <c r="C49517" s="90"/>
    </row>
    <row r="49518">
      <c r="A49518" s="101"/>
      <c r="B49518" s="90"/>
      <c r="C49518" s="90"/>
    </row>
    <row r="49519">
      <c r="A49519" s="101"/>
      <c r="B49519" s="90"/>
      <c r="C49519" s="90"/>
    </row>
    <row r="49520">
      <c r="A49520" s="101"/>
      <c r="B49520" s="90"/>
      <c r="C49520" s="90"/>
    </row>
    <row r="49521">
      <c r="A49521" s="101"/>
      <c r="B49521" s="90"/>
      <c r="C49521" s="90"/>
    </row>
    <row r="49522">
      <c r="A49522" s="101"/>
      <c r="B49522" s="90"/>
      <c r="C49522" s="90"/>
    </row>
    <row r="49523">
      <c r="A49523" s="101"/>
      <c r="B49523" s="90"/>
      <c r="C49523" s="90"/>
    </row>
    <row r="49524">
      <c r="A49524" s="101"/>
      <c r="B49524" s="90"/>
      <c r="C49524" s="90"/>
    </row>
    <row r="49525">
      <c r="A49525" s="101"/>
      <c r="B49525" s="90"/>
      <c r="C49525" s="90"/>
    </row>
    <row r="49526">
      <c r="A49526" s="101"/>
      <c r="B49526" s="90"/>
      <c r="C49526" s="90"/>
    </row>
    <row r="49527">
      <c r="A49527" s="101"/>
      <c r="B49527" s="90"/>
      <c r="C49527" s="90"/>
    </row>
    <row r="49528">
      <c r="A49528" s="101"/>
      <c r="B49528" s="90"/>
      <c r="C49528" s="90"/>
    </row>
    <row r="49529">
      <c r="A49529" s="101"/>
      <c r="B49529" s="90"/>
      <c r="C49529" s="90"/>
    </row>
    <row r="49530">
      <c r="A49530" s="101"/>
      <c r="B49530" s="90"/>
      <c r="C49530" s="90"/>
    </row>
    <row r="49531">
      <c r="A49531" s="101"/>
      <c r="B49531" s="90"/>
      <c r="C49531" s="90"/>
    </row>
    <row r="49532">
      <c r="A49532" s="101"/>
      <c r="B49532" s="90"/>
      <c r="C49532" s="90"/>
    </row>
    <row r="49533">
      <c r="A49533" s="101"/>
      <c r="B49533" s="90"/>
      <c r="C49533" s="90"/>
    </row>
    <row r="49534">
      <c r="A49534" s="101"/>
      <c r="B49534" s="90"/>
      <c r="C49534" s="90"/>
    </row>
    <row r="49535">
      <c r="A49535" s="101"/>
      <c r="B49535" s="90"/>
      <c r="C49535" s="90"/>
    </row>
    <row r="49536">
      <c r="A49536" s="101"/>
      <c r="B49536" s="90"/>
      <c r="C49536" s="90"/>
    </row>
    <row r="49537">
      <c r="A49537" s="101"/>
      <c r="B49537" s="90"/>
      <c r="C49537" s="90"/>
    </row>
    <row r="49538">
      <c r="A49538" s="101"/>
      <c r="B49538" s="90"/>
      <c r="C49538" s="90"/>
    </row>
    <row r="49539">
      <c r="A49539" s="101"/>
      <c r="B49539" s="90"/>
      <c r="C49539" s="90"/>
    </row>
    <row r="49540">
      <c r="A49540" s="101"/>
      <c r="B49540" s="90"/>
      <c r="C49540" s="90"/>
    </row>
    <row r="49541">
      <c r="A49541" s="101"/>
      <c r="B49541" s="90"/>
      <c r="C49541" s="90"/>
    </row>
    <row r="49542">
      <c r="A49542" s="101"/>
      <c r="B49542" s="90"/>
      <c r="C49542" s="90"/>
    </row>
    <row r="49543">
      <c r="A49543" s="101"/>
      <c r="B49543" s="90"/>
      <c r="C49543" s="90"/>
    </row>
    <row r="49544">
      <c r="A49544" s="101"/>
      <c r="B49544" s="90"/>
      <c r="C49544" s="90"/>
    </row>
    <row r="49545">
      <c r="A49545" s="101"/>
      <c r="B49545" s="90"/>
      <c r="C49545" s="90"/>
    </row>
    <row r="49546">
      <c r="A49546" s="101"/>
      <c r="B49546" s="90"/>
      <c r="C49546" s="90"/>
    </row>
    <row r="49547">
      <c r="A49547" s="101"/>
      <c r="B49547" s="90"/>
      <c r="C49547" s="90"/>
    </row>
    <row r="49548">
      <c r="A49548" s="101"/>
      <c r="B49548" s="90"/>
      <c r="C49548" s="90"/>
    </row>
    <row r="49549">
      <c r="A49549" s="101"/>
      <c r="B49549" s="90"/>
      <c r="C49549" s="90"/>
    </row>
    <row r="49550">
      <c r="A49550" s="101"/>
      <c r="B49550" s="90"/>
      <c r="C49550" s="90"/>
    </row>
    <row r="49551">
      <c r="A49551" s="101"/>
      <c r="B49551" s="90"/>
      <c r="C49551" s="90"/>
    </row>
    <row r="49552">
      <c r="A49552" s="101"/>
      <c r="B49552" s="90"/>
      <c r="C49552" s="90"/>
    </row>
    <row r="49553">
      <c r="A49553" s="101"/>
      <c r="B49553" s="90"/>
      <c r="C49553" s="90"/>
    </row>
    <row r="49554">
      <c r="A49554" s="101"/>
      <c r="B49554" s="90"/>
      <c r="C49554" s="90"/>
    </row>
    <row r="49555">
      <c r="A49555" s="101"/>
      <c r="B49555" s="90"/>
      <c r="C49555" s="90"/>
    </row>
    <row r="49556">
      <c r="A49556" s="101"/>
      <c r="B49556" s="90"/>
      <c r="C49556" s="90"/>
    </row>
    <row r="49557">
      <c r="A49557" s="101"/>
      <c r="B49557" s="90"/>
      <c r="C49557" s="90"/>
    </row>
    <row r="49558">
      <c r="A49558" s="101"/>
      <c r="B49558" s="90"/>
      <c r="C49558" s="90"/>
    </row>
    <row r="49559">
      <c r="A49559" s="101"/>
      <c r="B49559" s="90"/>
      <c r="C49559" s="90"/>
    </row>
    <row r="49560">
      <c r="A49560" s="101"/>
      <c r="B49560" s="90"/>
      <c r="C49560" s="90"/>
    </row>
    <row r="49561">
      <c r="A49561" s="101"/>
      <c r="B49561" s="90"/>
      <c r="C49561" s="90"/>
    </row>
    <row r="49562">
      <c r="A49562" s="101"/>
      <c r="B49562" s="90"/>
      <c r="C49562" s="90"/>
    </row>
    <row r="49563">
      <c r="A49563" s="101"/>
      <c r="B49563" s="90"/>
      <c r="C49563" s="90"/>
    </row>
    <row r="49564">
      <c r="A49564" s="101"/>
      <c r="B49564" s="90"/>
      <c r="C49564" s="90"/>
    </row>
    <row r="49565">
      <c r="A49565" s="101"/>
      <c r="B49565" s="90"/>
      <c r="C49565" s="90"/>
    </row>
    <row r="49566">
      <c r="A49566" s="101"/>
      <c r="B49566" s="90"/>
      <c r="C49566" s="90"/>
    </row>
    <row r="49567">
      <c r="A49567" s="101"/>
      <c r="B49567" s="90"/>
      <c r="C49567" s="90"/>
    </row>
    <row r="49568">
      <c r="A49568" s="101"/>
      <c r="B49568" s="90"/>
      <c r="C49568" s="90"/>
    </row>
    <row r="49569">
      <c r="A49569" s="101"/>
      <c r="B49569" s="90"/>
      <c r="C49569" s="90"/>
    </row>
    <row r="49570">
      <c r="A49570" s="101"/>
      <c r="B49570" s="90"/>
      <c r="C49570" s="90"/>
    </row>
    <row r="49571">
      <c r="A49571" s="101"/>
      <c r="B49571" s="90"/>
      <c r="C49571" s="90"/>
    </row>
    <row r="49572">
      <c r="A49572" s="101"/>
      <c r="B49572" s="90"/>
      <c r="C49572" s="90"/>
    </row>
    <row r="49573">
      <c r="A49573" s="101"/>
      <c r="B49573" s="90"/>
      <c r="C49573" s="90"/>
    </row>
    <row r="49574">
      <c r="A49574" s="101"/>
      <c r="B49574" s="90"/>
      <c r="C49574" s="90"/>
    </row>
    <row r="49575">
      <c r="A49575" s="101"/>
      <c r="B49575" s="90"/>
      <c r="C49575" s="90"/>
    </row>
    <row r="49576">
      <c r="A49576" s="101"/>
      <c r="B49576" s="90"/>
      <c r="C49576" s="90"/>
    </row>
    <row r="49577">
      <c r="A49577" s="101"/>
      <c r="B49577" s="90"/>
      <c r="C49577" s="90"/>
    </row>
    <row r="49578">
      <c r="A49578" s="101"/>
      <c r="B49578" s="90"/>
      <c r="C49578" s="90"/>
    </row>
    <row r="49579">
      <c r="A49579" s="101"/>
      <c r="B49579" s="90"/>
      <c r="C49579" s="90"/>
    </row>
    <row r="49580">
      <c r="A49580" s="101"/>
      <c r="B49580" s="90"/>
      <c r="C49580" s="90"/>
    </row>
    <row r="49581">
      <c r="A49581" s="101"/>
      <c r="B49581" s="90"/>
      <c r="C49581" s="90"/>
    </row>
    <row r="49582">
      <c r="A49582" s="101"/>
      <c r="B49582" s="90"/>
      <c r="C49582" s="90"/>
    </row>
    <row r="49583">
      <c r="A49583" s="101"/>
      <c r="B49583" s="90"/>
      <c r="C49583" s="90"/>
    </row>
    <row r="49584">
      <c r="A49584" s="101"/>
      <c r="B49584" s="90"/>
      <c r="C49584" s="90"/>
    </row>
    <row r="49585">
      <c r="A49585" s="101"/>
      <c r="B49585" s="90"/>
      <c r="C49585" s="90"/>
    </row>
    <row r="49586">
      <c r="A49586" s="101"/>
      <c r="B49586" s="90"/>
      <c r="C49586" s="90"/>
    </row>
    <row r="49587">
      <c r="A49587" s="101"/>
      <c r="B49587" s="90"/>
      <c r="C49587" s="90"/>
    </row>
    <row r="49588">
      <c r="A49588" s="101"/>
      <c r="B49588" s="90"/>
      <c r="C49588" s="90"/>
    </row>
    <row r="49589">
      <c r="A49589" s="101"/>
      <c r="B49589" s="90"/>
      <c r="C49589" s="90"/>
    </row>
    <row r="49590">
      <c r="A49590" s="101"/>
      <c r="B49590" s="90"/>
      <c r="C49590" s="90"/>
    </row>
    <row r="49591">
      <c r="A49591" s="101"/>
      <c r="B49591" s="90"/>
      <c r="C49591" s="90"/>
    </row>
    <row r="49592">
      <c r="A49592" s="101"/>
      <c r="B49592" s="90"/>
      <c r="C49592" s="90"/>
    </row>
    <row r="49593">
      <c r="A49593" s="101"/>
      <c r="B49593" s="90"/>
      <c r="C49593" s="90"/>
    </row>
    <row r="49594">
      <c r="A49594" s="101"/>
      <c r="B49594" s="90"/>
      <c r="C49594" s="90"/>
    </row>
    <row r="49595">
      <c r="A49595" s="101"/>
      <c r="B49595" s="90"/>
      <c r="C49595" s="90"/>
    </row>
    <row r="49596">
      <c r="A49596" s="101"/>
      <c r="B49596" s="90"/>
      <c r="C49596" s="90"/>
    </row>
    <row r="49597">
      <c r="A49597" s="101"/>
      <c r="B49597" s="90"/>
      <c r="C49597" s="90"/>
    </row>
    <row r="49598">
      <c r="A49598" s="101"/>
      <c r="B49598" s="90"/>
      <c r="C49598" s="90"/>
    </row>
    <row r="49599">
      <c r="A49599" s="101"/>
      <c r="B49599" s="90"/>
      <c r="C49599" s="90"/>
    </row>
    <row r="49600">
      <c r="A49600" s="101"/>
      <c r="B49600" s="90"/>
      <c r="C49600" s="90"/>
    </row>
    <row r="49601">
      <c r="A49601" s="101"/>
      <c r="B49601" s="90"/>
      <c r="C49601" s="90"/>
    </row>
    <row r="49602">
      <c r="A49602" s="101"/>
      <c r="B49602" s="90"/>
      <c r="C49602" s="90"/>
    </row>
    <row r="49603">
      <c r="A49603" s="101"/>
      <c r="B49603" s="90"/>
      <c r="C49603" s="90"/>
    </row>
    <row r="49604">
      <c r="A49604" s="101"/>
      <c r="B49604" s="90"/>
      <c r="C49604" s="90"/>
    </row>
    <row r="49605">
      <c r="A49605" s="101"/>
      <c r="B49605" s="90"/>
      <c r="C49605" s="90"/>
    </row>
    <row r="49606">
      <c r="A49606" s="101"/>
      <c r="B49606" s="90"/>
      <c r="C49606" s="90"/>
    </row>
    <row r="49607">
      <c r="A49607" s="101"/>
      <c r="B49607" s="90"/>
      <c r="C49607" s="90"/>
    </row>
    <row r="49608">
      <c r="A49608" s="101"/>
      <c r="B49608" s="90"/>
      <c r="C49608" s="90"/>
    </row>
    <row r="49609">
      <c r="A49609" s="101"/>
      <c r="B49609" s="90"/>
      <c r="C49609" s="90"/>
    </row>
    <row r="49610">
      <c r="A49610" s="101"/>
      <c r="B49610" s="90"/>
      <c r="C49610" s="90"/>
    </row>
    <row r="49611">
      <c r="A49611" s="101"/>
      <c r="B49611" s="90"/>
      <c r="C49611" s="90"/>
    </row>
    <row r="49612">
      <c r="A49612" s="101"/>
      <c r="B49612" s="90"/>
      <c r="C49612" s="90"/>
    </row>
    <row r="49613">
      <c r="A49613" s="101"/>
      <c r="B49613" s="90"/>
      <c r="C49613" s="90"/>
    </row>
    <row r="49614">
      <c r="A49614" s="101"/>
      <c r="B49614" s="90"/>
      <c r="C49614" s="90"/>
    </row>
    <row r="49615">
      <c r="A49615" s="101"/>
      <c r="B49615" s="90"/>
      <c r="C49615" s="90"/>
    </row>
    <row r="49616">
      <c r="A49616" s="101"/>
      <c r="B49616" s="90"/>
      <c r="C49616" s="90"/>
    </row>
    <row r="49617">
      <c r="A49617" s="101"/>
      <c r="B49617" s="90"/>
      <c r="C49617" s="90"/>
    </row>
    <row r="49618">
      <c r="A49618" s="101"/>
      <c r="B49618" s="90"/>
      <c r="C49618" s="90"/>
    </row>
    <row r="49619">
      <c r="A49619" s="101"/>
      <c r="B49619" s="90"/>
      <c r="C49619" s="90"/>
    </row>
    <row r="49620">
      <c r="A49620" s="101"/>
      <c r="B49620" s="90"/>
      <c r="C49620" s="90"/>
    </row>
    <row r="49621">
      <c r="A49621" s="101"/>
      <c r="B49621" s="90"/>
      <c r="C49621" s="90"/>
    </row>
    <row r="49622">
      <c r="A49622" s="101"/>
      <c r="B49622" s="90"/>
      <c r="C49622" s="90"/>
    </row>
    <row r="49623">
      <c r="A49623" s="101"/>
      <c r="B49623" s="90"/>
      <c r="C49623" s="90"/>
    </row>
    <row r="49624">
      <c r="A49624" s="101"/>
      <c r="B49624" s="90"/>
      <c r="C49624" s="90"/>
    </row>
    <row r="49625">
      <c r="A49625" s="101"/>
      <c r="B49625" s="90"/>
      <c r="C49625" s="90"/>
    </row>
    <row r="49626">
      <c r="A49626" s="101"/>
      <c r="B49626" s="90"/>
      <c r="C49626" s="90"/>
    </row>
    <row r="49627">
      <c r="A49627" s="101"/>
      <c r="B49627" s="90"/>
      <c r="C49627" s="90"/>
    </row>
    <row r="49628">
      <c r="A49628" s="101"/>
      <c r="B49628" s="90"/>
      <c r="C49628" s="90"/>
    </row>
    <row r="49629">
      <c r="A49629" s="101"/>
      <c r="B49629" s="90"/>
      <c r="C49629" s="90"/>
    </row>
    <row r="49630">
      <c r="A49630" s="101"/>
      <c r="B49630" s="90"/>
      <c r="C49630" s="90"/>
    </row>
    <row r="49631">
      <c r="A49631" s="101"/>
      <c r="B49631" s="90"/>
      <c r="C49631" s="90"/>
    </row>
    <row r="49632">
      <c r="A49632" s="101"/>
      <c r="B49632" s="90"/>
      <c r="C49632" s="90"/>
    </row>
    <row r="49633">
      <c r="A49633" s="101"/>
      <c r="B49633" s="90"/>
      <c r="C49633" s="90"/>
    </row>
    <row r="49634">
      <c r="A49634" s="101"/>
      <c r="B49634" s="90"/>
      <c r="C49634" s="90"/>
    </row>
    <row r="49635">
      <c r="A49635" s="101"/>
      <c r="B49635" s="90"/>
      <c r="C49635" s="90"/>
    </row>
    <row r="49636">
      <c r="A49636" s="101"/>
      <c r="B49636" s="90"/>
      <c r="C49636" s="90"/>
    </row>
    <row r="49637">
      <c r="A49637" s="101"/>
      <c r="B49637" s="90"/>
      <c r="C49637" s="90"/>
    </row>
    <row r="49638">
      <c r="A49638" s="101"/>
      <c r="B49638" s="90"/>
      <c r="C49638" s="90"/>
    </row>
    <row r="49639">
      <c r="A49639" s="101"/>
      <c r="B49639" s="90"/>
      <c r="C49639" s="90"/>
    </row>
    <row r="49640">
      <c r="A49640" s="101"/>
      <c r="B49640" s="90"/>
      <c r="C49640" s="90"/>
    </row>
    <row r="49641">
      <c r="A49641" s="101"/>
      <c r="B49641" s="90"/>
      <c r="C49641" s="90"/>
    </row>
    <row r="49642">
      <c r="A49642" s="101"/>
      <c r="B49642" s="90"/>
      <c r="C49642" s="90"/>
    </row>
    <row r="49643">
      <c r="A49643" s="101"/>
      <c r="B49643" s="90"/>
      <c r="C49643" s="90"/>
    </row>
    <row r="49644">
      <c r="A49644" s="101"/>
      <c r="B49644" s="90"/>
      <c r="C49644" s="90"/>
    </row>
    <row r="49645">
      <c r="A49645" s="101"/>
      <c r="B49645" s="90"/>
      <c r="C49645" s="90"/>
    </row>
    <row r="49646">
      <c r="A49646" s="101"/>
      <c r="B49646" s="90"/>
      <c r="C49646" s="90"/>
    </row>
    <row r="49647">
      <c r="A49647" s="101"/>
      <c r="B49647" s="90"/>
      <c r="C49647" s="90"/>
    </row>
    <row r="49648">
      <c r="A49648" s="101"/>
      <c r="B49648" s="90"/>
      <c r="C49648" s="90"/>
    </row>
    <row r="49649">
      <c r="A49649" s="101"/>
      <c r="B49649" s="90"/>
      <c r="C49649" s="90"/>
    </row>
    <row r="49650">
      <c r="A49650" s="101"/>
      <c r="B49650" s="90"/>
      <c r="C49650" s="90"/>
    </row>
    <row r="49651">
      <c r="A49651" s="101"/>
      <c r="B49651" s="90"/>
      <c r="C49651" s="90"/>
    </row>
    <row r="49652">
      <c r="A49652" s="101"/>
      <c r="B49652" s="90"/>
      <c r="C49652" s="90"/>
    </row>
    <row r="49653">
      <c r="A49653" s="101"/>
      <c r="B49653" s="90"/>
      <c r="C49653" s="90"/>
    </row>
    <row r="49654">
      <c r="A49654" s="101"/>
      <c r="B49654" s="90"/>
      <c r="C49654" s="90"/>
    </row>
    <row r="49655">
      <c r="A49655" s="101"/>
      <c r="B49655" s="90"/>
      <c r="C49655" s="90"/>
    </row>
    <row r="49656">
      <c r="A49656" s="101"/>
      <c r="B49656" s="90"/>
      <c r="C49656" s="90"/>
    </row>
    <row r="49657">
      <c r="A49657" s="101"/>
      <c r="B49657" s="90"/>
      <c r="C49657" s="90"/>
    </row>
    <row r="49658">
      <c r="A49658" s="101"/>
      <c r="B49658" s="90"/>
      <c r="C49658" s="90"/>
    </row>
    <row r="49659">
      <c r="A49659" s="101"/>
      <c r="B49659" s="90"/>
      <c r="C49659" s="90"/>
    </row>
    <row r="49660">
      <c r="A49660" s="101"/>
      <c r="B49660" s="90"/>
      <c r="C49660" s="90"/>
    </row>
    <row r="49661">
      <c r="A49661" s="101"/>
      <c r="B49661" s="90"/>
      <c r="C49661" s="90"/>
    </row>
    <row r="49662">
      <c r="A49662" s="101"/>
      <c r="B49662" s="90"/>
      <c r="C49662" s="90"/>
    </row>
    <row r="49663">
      <c r="A49663" s="101"/>
      <c r="B49663" s="90"/>
      <c r="C49663" s="90"/>
    </row>
    <row r="49664">
      <c r="A49664" s="101"/>
      <c r="B49664" s="90"/>
      <c r="C49664" s="90"/>
    </row>
    <row r="49665">
      <c r="A49665" s="101"/>
      <c r="B49665" s="90"/>
      <c r="C49665" s="90"/>
    </row>
    <row r="49666">
      <c r="A49666" s="101"/>
      <c r="B49666" s="90"/>
      <c r="C49666" s="90"/>
    </row>
    <row r="49667">
      <c r="A49667" s="101"/>
      <c r="B49667" s="90"/>
      <c r="C49667" s="90"/>
    </row>
    <row r="49668">
      <c r="A49668" s="101"/>
      <c r="B49668" s="90"/>
      <c r="C49668" s="90"/>
    </row>
    <row r="49669">
      <c r="A49669" s="101"/>
      <c r="B49669" s="90"/>
      <c r="C49669" s="90"/>
    </row>
    <row r="49670">
      <c r="A49670" s="101"/>
      <c r="B49670" s="90"/>
      <c r="C49670" s="90"/>
    </row>
    <row r="49671">
      <c r="A49671" s="101"/>
      <c r="B49671" s="90"/>
      <c r="C49671" s="90"/>
    </row>
    <row r="49672">
      <c r="A49672" s="101"/>
      <c r="B49672" s="90"/>
      <c r="C49672" s="90"/>
    </row>
    <row r="49673">
      <c r="A49673" s="101"/>
      <c r="B49673" s="90"/>
      <c r="C49673" s="90"/>
    </row>
    <row r="49674">
      <c r="A49674" s="101"/>
      <c r="B49674" s="90"/>
      <c r="C49674" s="90"/>
    </row>
    <row r="49675">
      <c r="A49675" s="101"/>
      <c r="B49675" s="90"/>
      <c r="C49675" s="90"/>
    </row>
    <row r="49676">
      <c r="A49676" s="101"/>
      <c r="B49676" s="90"/>
      <c r="C49676" s="90"/>
    </row>
    <row r="49677">
      <c r="A49677" s="101"/>
      <c r="B49677" s="90"/>
      <c r="C49677" s="90"/>
    </row>
    <row r="49678">
      <c r="A49678" s="101"/>
      <c r="B49678" s="90"/>
      <c r="C49678" s="90"/>
    </row>
    <row r="49679">
      <c r="A49679" s="101"/>
      <c r="B49679" s="90"/>
      <c r="C49679" s="90"/>
    </row>
    <row r="49680">
      <c r="A49680" s="101"/>
      <c r="B49680" s="90"/>
      <c r="C49680" s="90"/>
    </row>
    <row r="49681">
      <c r="A49681" s="101"/>
      <c r="B49681" s="90"/>
      <c r="C49681" s="90"/>
    </row>
    <row r="49682">
      <c r="A49682" s="101"/>
      <c r="B49682" s="90"/>
      <c r="C49682" s="90"/>
    </row>
    <row r="49683">
      <c r="A49683" s="101"/>
      <c r="B49683" s="90"/>
      <c r="C49683" s="90"/>
    </row>
    <row r="49684">
      <c r="A49684" s="101"/>
      <c r="B49684" s="90"/>
      <c r="C49684" s="90"/>
    </row>
    <row r="49685">
      <c r="A49685" s="101"/>
      <c r="B49685" s="90"/>
      <c r="C49685" s="90"/>
    </row>
    <row r="49686">
      <c r="A49686" s="101"/>
      <c r="B49686" s="90"/>
      <c r="C49686" s="90"/>
    </row>
    <row r="49687">
      <c r="A49687" s="101"/>
      <c r="B49687" s="90"/>
      <c r="C49687" s="90"/>
    </row>
    <row r="49688">
      <c r="A49688" s="101"/>
      <c r="B49688" s="90"/>
      <c r="C49688" s="90"/>
    </row>
    <row r="49689">
      <c r="A49689" s="101"/>
      <c r="B49689" s="90"/>
      <c r="C49689" s="90"/>
    </row>
    <row r="49690">
      <c r="A49690" s="101"/>
      <c r="B49690" s="90"/>
      <c r="C49690" s="90"/>
    </row>
    <row r="49691">
      <c r="A49691" s="101"/>
      <c r="B49691" s="90"/>
      <c r="C49691" s="90"/>
    </row>
    <row r="49692">
      <c r="A49692" s="101"/>
      <c r="B49692" s="90"/>
      <c r="C49692" s="90"/>
    </row>
    <row r="49693">
      <c r="A49693" s="101"/>
      <c r="B49693" s="90"/>
      <c r="C49693" s="90"/>
    </row>
    <row r="49694">
      <c r="A49694" s="101"/>
      <c r="B49694" s="90"/>
      <c r="C49694" s="90"/>
    </row>
    <row r="49695">
      <c r="A49695" s="101"/>
      <c r="B49695" s="90"/>
      <c r="C49695" s="90"/>
    </row>
    <row r="49696">
      <c r="A49696" s="101"/>
      <c r="B49696" s="90"/>
      <c r="C49696" s="90"/>
    </row>
    <row r="49697">
      <c r="A49697" s="101"/>
      <c r="B49697" s="90"/>
      <c r="C49697" s="90"/>
    </row>
    <row r="49698">
      <c r="A49698" s="101"/>
      <c r="B49698" s="90"/>
      <c r="C49698" s="90"/>
    </row>
    <row r="49699">
      <c r="A49699" s="101"/>
      <c r="B49699" s="90"/>
      <c r="C49699" s="90"/>
    </row>
    <row r="49700">
      <c r="A49700" s="101"/>
      <c r="B49700" s="90"/>
      <c r="C49700" s="90"/>
    </row>
    <row r="49701">
      <c r="A49701" s="101"/>
      <c r="B49701" s="90"/>
      <c r="C49701" s="90"/>
    </row>
    <row r="49702">
      <c r="A49702" s="101"/>
      <c r="B49702" s="90"/>
      <c r="C49702" s="90"/>
    </row>
    <row r="49703">
      <c r="A49703" s="101"/>
      <c r="B49703" s="90"/>
      <c r="C49703" s="90"/>
    </row>
    <row r="49704">
      <c r="A49704" s="101"/>
      <c r="B49704" s="90"/>
      <c r="C49704" s="90"/>
    </row>
    <row r="49705">
      <c r="A49705" s="101"/>
      <c r="B49705" s="90"/>
      <c r="C49705" s="90"/>
    </row>
    <row r="49706">
      <c r="A49706" s="101"/>
      <c r="B49706" s="90"/>
      <c r="C49706" s="90"/>
    </row>
    <row r="49707">
      <c r="A49707" s="101"/>
      <c r="B49707" s="90"/>
      <c r="C49707" s="90"/>
    </row>
    <row r="49708">
      <c r="A49708" s="101"/>
      <c r="B49708" s="90"/>
      <c r="C49708" s="90"/>
    </row>
    <row r="49709">
      <c r="A49709" s="101"/>
      <c r="B49709" s="90"/>
      <c r="C49709" s="90"/>
    </row>
    <row r="49710">
      <c r="A49710" s="101"/>
      <c r="B49710" s="90"/>
      <c r="C49710" s="90"/>
    </row>
    <row r="49711">
      <c r="A49711" s="101"/>
      <c r="B49711" s="90"/>
      <c r="C49711" s="90"/>
    </row>
    <row r="49712">
      <c r="A49712" s="101"/>
      <c r="B49712" s="90"/>
      <c r="C49712" s="90"/>
    </row>
    <row r="49713">
      <c r="A49713" s="101"/>
      <c r="B49713" s="90"/>
      <c r="C49713" s="90"/>
    </row>
    <row r="49714">
      <c r="A49714" s="101"/>
      <c r="B49714" s="90"/>
      <c r="C49714" s="90"/>
    </row>
    <row r="49715">
      <c r="A49715" s="101"/>
      <c r="B49715" s="90"/>
      <c r="C49715" s="90"/>
    </row>
    <row r="49716">
      <c r="A49716" s="101"/>
      <c r="B49716" s="90"/>
      <c r="C49716" s="90"/>
    </row>
    <row r="49717">
      <c r="A49717" s="101"/>
      <c r="B49717" s="90"/>
      <c r="C49717" s="90"/>
    </row>
    <row r="49718">
      <c r="A49718" s="101"/>
      <c r="B49718" s="90"/>
      <c r="C49718" s="90"/>
    </row>
    <row r="49719">
      <c r="A49719" s="101"/>
      <c r="B49719" s="90"/>
      <c r="C49719" s="90"/>
    </row>
    <row r="49720">
      <c r="A49720" s="101"/>
      <c r="B49720" s="90"/>
      <c r="C49720" s="90"/>
    </row>
    <row r="49721">
      <c r="A49721" s="101"/>
      <c r="B49721" s="90"/>
      <c r="C49721" s="90"/>
    </row>
    <row r="49722">
      <c r="A49722" s="101"/>
      <c r="B49722" s="90"/>
      <c r="C49722" s="90"/>
    </row>
    <row r="49723">
      <c r="A49723" s="101"/>
      <c r="B49723" s="90"/>
      <c r="C49723" s="90"/>
    </row>
    <row r="49724">
      <c r="A49724" s="101"/>
      <c r="B49724" s="90"/>
      <c r="C49724" s="90"/>
    </row>
    <row r="49725">
      <c r="A49725" s="101"/>
      <c r="B49725" s="90"/>
      <c r="C49725" s="90"/>
    </row>
    <row r="49726">
      <c r="A49726" s="101"/>
      <c r="B49726" s="90"/>
      <c r="C49726" s="90"/>
    </row>
    <row r="49727">
      <c r="A49727" s="101"/>
      <c r="B49727" s="90"/>
      <c r="C49727" s="90"/>
    </row>
    <row r="49728">
      <c r="A49728" s="101"/>
      <c r="B49728" s="90"/>
      <c r="C49728" s="90"/>
    </row>
    <row r="49729">
      <c r="A49729" s="101"/>
      <c r="B49729" s="90"/>
      <c r="C49729" s="90"/>
    </row>
    <row r="49730">
      <c r="A49730" s="101"/>
      <c r="B49730" s="90"/>
      <c r="C49730" s="90"/>
    </row>
    <row r="49731">
      <c r="A49731" s="101"/>
      <c r="B49731" s="90"/>
      <c r="C49731" s="90"/>
    </row>
    <row r="49732">
      <c r="A49732" s="101"/>
      <c r="B49732" s="90"/>
      <c r="C49732" s="90"/>
    </row>
    <row r="49733">
      <c r="A49733" s="101"/>
      <c r="B49733" s="90"/>
      <c r="C49733" s="90"/>
    </row>
    <row r="49734">
      <c r="A49734" s="101"/>
      <c r="B49734" s="90"/>
      <c r="C49734" s="90"/>
    </row>
    <row r="49735">
      <c r="A49735" s="101"/>
      <c r="B49735" s="90"/>
      <c r="C49735" s="90"/>
    </row>
    <row r="49736">
      <c r="A49736" s="101"/>
      <c r="B49736" s="90"/>
      <c r="C49736" s="90"/>
    </row>
    <row r="49737">
      <c r="A49737" s="101"/>
      <c r="B49737" s="90"/>
      <c r="C49737" s="90"/>
    </row>
    <row r="49738">
      <c r="A49738" s="101"/>
      <c r="B49738" s="90"/>
      <c r="C49738" s="90"/>
    </row>
    <row r="49739">
      <c r="A49739" s="101"/>
      <c r="B49739" s="90"/>
      <c r="C49739" s="90"/>
    </row>
    <row r="49740">
      <c r="A49740" s="101"/>
      <c r="B49740" s="90"/>
      <c r="C49740" s="90"/>
    </row>
    <row r="49741">
      <c r="A49741" s="101"/>
      <c r="B49741" s="90"/>
      <c r="C49741" s="90"/>
    </row>
    <row r="49742">
      <c r="A49742" s="101"/>
      <c r="B49742" s="90"/>
      <c r="C49742" s="90"/>
    </row>
    <row r="49743">
      <c r="A49743" s="101"/>
      <c r="B49743" s="90"/>
      <c r="C49743" s="90"/>
    </row>
    <row r="49744">
      <c r="A49744" s="101"/>
      <c r="B49744" s="90"/>
      <c r="C49744" s="90"/>
    </row>
    <row r="49745">
      <c r="A49745" s="101"/>
      <c r="B49745" s="90"/>
      <c r="C49745" s="90"/>
    </row>
    <row r="49746">
      <c r="A49746" s="101"/>
      <c r="B49746" s="90"/>
      <c r="C49746" s="90"/>
    </row>
    <row r="49747">
      <c r="A49747" s="101"/>
      <c r="B49747" s="90"/>
      <c r="C49747" s="90"/>
    </row>
    <row r="49748">
      <c r="A49748" s="101"/>
      <c r="B49748" s="90"/>
      <c r="C49748" s="90"/>
    </row>
    <row r="49749">
      <c r="A49749" s="101"/>
      <c r="B49749" s="90"/>
      <c r="C49749" s="90"/>
    </row>
    <row r="49750">
      <c r="A49750" s="101"/>
      <c r="B49750" s="90"/>
      <c r="C49750" s="90"/>
    </row>
    <row r="49751">
      <c r="A49751" s="101"/>
      <c r="B49751" s="90"/>
      <c r="C49751" s="90"/>
    </row>
    <row r="49752">
      <c r="A49752" s="101"/>
      <c r="B49752" s="90"/>
      <c r="C49752" s="90"/>
    </row>
    <row r="49753">
      <c r="A49753" s="101"/>
      <c r="B49753" s="90"/>
      <c r="C49753" s="90"/>
    </row>
    <row r="49754">
      <c r="A49754" s="101"/>
      <c r="B49754" s="90"/>
      <c r="C49754" s="90"/>
    </row>
    <row r="49755">
      <c r="A49755" s="101"/>
      <c r="B49755" s="90"/>
      <c r="C49755" s="90"/>
    </row>
    <row r="49756">
      <c r="A49756" s="101"/>
      <c r="B49756" s="90"/>
      <c r="C49756" s="90"/>
    </row>
    <row r="49757">
      <c r="A49757" s="101"/>
      <c r="B49757" s="90"/>
      <c r="C49757" s="90"/>
    </row>
    <row r="49758">
      <c r="A49758" s="101"/>
      <c r="B49758" s="90"/>
      <c r="C49758" s="90"/>
    </row>
    <row r="49759">
      <c r="A49759" s="101"/>
      <c r="B49759" s="90"/>
      <c r="C49759" s="90"/>
    </row>
    <row r="49760">
      <c r="A49760" s="101"/>
      <c r="B49760" s="90"/>
      <c r="C49760" s="90"/>
    </row>
    <row r="49761">
      <c r="A49761" s="101"/>
      <c r="B49761" s="90"/>
      <c r="C49761" s="90"/>
    </row>
    <row r="49762">
      <c r="A49762" s="101"/>
      <c r="B49762" s="90"/>
      <c r="C49762" s="90"/>
    </row>
    <row r="49763">
      <c r="A49763" s="101"/>
      <c r="B49763" s="90"/>
      <c r="C49763" s="90"/>
    </row>
    <row r="49764">
      <c r="A49764" s="101"/>
      <c r="B49764" s="90"/>
      <c r="C49764" s="90"/>
    </row>
    <row r="49765">
      <c r="A49765" s="101"/>
      <c r="B49765" s="90"/>
      <c r="C49765" s="90"/>
    </row>
    <row r="49766">
      <c r="A49766" s="101"/>
      <c r="B49766" s="90"/>
      <c r="C49766" s="90"/>
    </row>
    <row r="49767">
      <c r="A49767" s="101"/>
      <c r="B49767" s="90"/>
      <c r="C49767" s="90"/>
    </row>
    <row r="49768">
      <c r="A49768" s="101"/>
      <c r="B49768" s="90"/>
      <c r="C49768" s="90"/>
    </row>
    <row r="49769">
      <c r="A49769" s="101"/>
      <c r="B49769" s="90"/>
      <c r="C49769" s="90"/>
    </row>
    <row r="49770">
      <c r="A49770" s="101"/>
      <c r="B49770" s="90"/>
      <c r="C49770" s="90"/>
    </row>
    <row r="49771">
      <c r="A49771" s="101"/>
      <c r="B49771" s="90"/>
      <c r="C49771" s="90"/>
    </row>
    <row r="49772">
      <c r="A49772" s="101"/>
      <c r="B49772" s="90"/>
      <c r="C49772" s="90"/>
    </row>
    <row r="49773">
      <c r="A49773" s="101"/>
      <c r="B49773" s="90"/>
      <c r="C49773" s="90"/>
    </row>
    <row r="49774">
      <c r="A49774" s="101"/>
      <c r="B49774" s="90"/>
      <c r="C49774" s="90"/>
    </row>
    <row r="49775">
      <c r="A49775" s="101"/>
      <c r="B49775" s="90"/>
      <c r="C49775" s="90"/>
    </row>
    <row r="49776">
      <c r="A49776" s="101"/>
      <c r="B49776" s="90"/>
      <c r="C49776" s="90"/>
    </row>
    <row r="49777">
      <c r="A49777" s="101"/>
      <c r="B49777" s="90"/>
      <c r="C49777" s="90"/>
    </row>
    <row r="49778">
      <c r="A49778" s="101"/>
      <c r="B49778" s="90"/>
      <c r="C49778" s="90"/>
    </row>
    <row r="49779">
      <c r="A49779" s="101"/>
      <c r="B49779" s="90"/>
      <c r="C49779" s="90"/>
    </row>
    <row r="49780">
      <c r="A49780" s="101"/>
      <c r="B49780" s="90"/>
      <c r="C49780" s="90"/>
    </row>
    <row r="49781">
      <c r="A49781" s="101"/>
      <c r="B49781" s="90"/>
      <c r="C49781" s="90"/>
    </row>
    <row r="49782">
      <c r="A49782" s="101"/>
      <c r="B49782" s="90"/>
      <c r="C49782" s="90"/>
    </row>
    <row r="49783">
      <c r="A49783" s="101"/>
      <c r="B49783" s="90"/>
      <c r="C49783" s="90"/>
    </row>
    <row r="49784">
      <c r="A49784" s="101"/>
      <c r="B49784" s="90"/>
      <c r="C49784" s="90"/>
    </row>
    <row r="49785">
      <c r="A49785" s="101"/>
      <c r="B49785" s="90"/>
      <c r="C49785" s="90"/>
    </row>
    <row r="49786">
      <c r="A49786" s="101"/>
      <c r="B49786" s="90"/>
      <c r="C49786" s="90"/>
    </row>
    <row r="49787">
      <c r="A49787" s="101"/>
      <c r="B49787" s="90"/>
      <c r="C49787" s="90"/>
    </row>
    <row r="49788">
      <c r="A49788" s="101"/>
      <c r="B49788" s="90"/>
      <c r="C49788" s="90"/>
    </row>
    <row r="49789">
      <c r="A49789" s="101"/>
      <c r="B49789" s="90"/>
      <c r="C49789" s="90"/>
    </row>
    <row r="49790">
      <c r="A49790" s="101"/>
      <c r="B49790" s="90"/>
      <c r="C49790" s="90"/>
    </row>
    <row r="49791">
      <c r="A49791" s="101"/>
      <c r="B49791" s="90"/>
      <c r="C49791" s="90"/>
    </row>
    <row r="49792">
      <c r="A49792" s="101"/>
      <c r="B49792" s="90"/>
      <c r="C49792" s="90"/>
    </row>
    <row r="49793">
      <c r="A49793" s="101"/>
      <c r="B49793" s="90"/>
      <c r="C49793" s="90"/>
    </row>
    <row r="49794">
      <c r="A49794" s="101"/>
      <c r="B49794" s="90"/>
      <c r="C49794" s="90"/>
    </row>
    <row r="49795">
      <c r="A49795" s="101"/>
      <c r="B49795" s="90"/>
      <c r="C49795" s="90"/>
    </row>
    <row r="49796">
      <c r="A49796" s="101"/>
      <c r="B49796" s="90"/>
      <c r="C49796" s="90"/>
    </row>
    <row r="49797">
      <c r="A49797" s="101"/>
      <c r="B49797" s="90"/>
      <c r="C49797" s="90"/>
    </row>
    <row r="49798">
      <c r="A49798" s="101"/>
      <c r="B49798" s="90"/>
      <c r="C49798" s="90"/>
    </row>
    <row r="49799">
      <c r="A49799" s="101"/>
      <c r="B49799" s="90"/>
      <c r="C49799" s="90"/>
    </row>
    <row r="49800">
      <c r="A49800" s="101"/>
      <c r="B49800" s="90"/>
      <c r="C49800" s="90"/>
    </row>
    <row r="49801">
      <c r="A49801" s="101"/>
      <c r="B49801" s="90"/>
      <c r="C49801" s="90"/>
    </row>
    <row r="49802">
      <c r="A49802" s="101"/>
      <c r="B49802" s="90"/>
      <c r="C49802" s="90"/>
    </row>
    <row r="49803">
      <c r="A49803" s="101"/>
      <c r="B49803" s="90"/>
      <c r="C49803" s="90"/>
    </row>
    <row r="49804">
      <c r="A49804" s="101"/>
      <c r="B49804" s="90"/>
      <c r="C49804" s="90"/>
    </row>
    <row r="49805">
      <c r="A49805" s="101"/>
      <c r="B49805" s="90"/>
      <c r="C49805" s="90"/>
    </row>
    <row r="49806">
      <c r="A49806" s="101"/>
      <c r="B49806" s="90"/>
      <c r="C49806" s="90"/>
    </row>
    <row r="49807">
      <c r="A49807" s="101"/>
      <c r="B49807" s="90"/>
      <c r="C49807" s="90"/>
    </row>
    <row r="49808">
      <c r="A49808" s="101"/>
      <c r="B49808" s="90"/>
      <c r="C49808" s="90"/>
    </row>
    <row r="49809">
      <c r="A49809" s="101"/>
      <c r="B49809" s="90"/>
      <c r="C49809" s="90"/>
    </row>
    <row r="49810">
      <c r="A49810" s="101"/>
      <c r="B49810" s="90"/>
      <c r="C49810" s="90"/>
    </row>
    <row r="49811">
      <c r="A49811" s="101"/>
      <c r="B49811" s="90"/>
      <c r="C49811" s="90"/>
    </row>
    <row r="49812">
      <c r="A49812" s="101"/>
      <c r="B49812" s="90"/>
      <c r="C49812" s="90"/>
    </row>
    <row r="49813">
      <c r="A49813" s="101"/>
      <c r="B49813" s="90"/>
      <c r="C49813" s="90"/>
    </row>
    <row r="49814">
      <c r="A49814" s="101"/>
      <c r="B49814" s="90"/>
      <c r="C49814" s="90"/>
    </row>
    <row r="49815">
      <c r="A49815" s="101"/>
      <c r="B49815" s="90"/>
      <c r="C49815" s="90"/>
    </row>
    <row r="49816">
      <c r="A49816" s="101"/>
      <c r="B49816" s="90"/>
      <c r="C49816" s="90"/>
    </row>
    <row r="49817">
      <c r="A49817" s="101"/>
      <c r="B49817" s="90"/>
      <c r="C49817" s="90"/>
    </row>
    <row r="49818">
      <c r="A49818" s="101"/>
      <c r="B49818" s="90"/>
      <c r="C49818" s="90"/>
    </row>
    <row r="49819">
      <c r="A49819" s="101"/>
      <c r="B49819" s="90"/>
      <c r="C49819" s="90"/>
    </row>
    <row r="49820">
      <c r="A49820" s="101"/>
      <c r="B49820" s="90"/>
      <c r="C49820" s="90"/>
    </row>
    <row r="49821">
      <c r="A49821" s="101"/>
      <c r="B49821" s="90"/>
      <c r="C49821" s="90"/>
    </row>
    <row r="49822">
      <c r="A49822" s="101"/>
      <c r="B49822" s="90"/>
      <c r="C49822" s="90"/>
    </row>
    <row r="49823">
      <c r="A49823" s="101"/>
      <c r="B49823" s="90"/>
      <c r="C49823" s="90"/>
    </row>
    <row r="49824">
      <c r="A49824" s="101"/>
      <c r="B49824" s="90"/>
      <c r="C49824" s="90"/>
    </row>
    <row r="49825">
      <c r="A49825" s="101"/>
      <c r="B49825" s="90"/>
      <c r="C49825" s="90"/>
    </row>
    <row r="49826">
      <c r="A49826" s="101"/>
      <c r="B49826" s="90"/>
      <c r="C49826" s="90"/>
    </row>
    <row r="49827">
      <c r="A49827" s="101"/>
      <c r="B49827" s="90"/>
      <c r="C49827" s="90"/>
    </row>
    <row r="49828">
      <c r="A49828" s="101"/>
      <c r="B49828" s="90"/>
      <c r="C49828" s="90"/>
    </row>
    <row r="49829">
      <c r="A49829" s="101"/>
      <c r="B49829" s="90"/>
      <c r="C49829" s="90"/>
    </row>
    <row r="49830">
      <c r="A49830" s="101"/>
      <c r="B49830" s="90"/>
      <c r="C49830" s="90"/>
    </row>
    <row r="49831">
      <c r="A49831" s="101"/>
      <c r="B49831" s="90"/>
      <c r="C49831" s="90"/>
    </row>
    <row r="49832">
      <c r="A49832" s="101"/>
      <c r="B49832" s="90"/>
      <c r="C49832" s="90"/>
    </row>
    <row r="49833">
      <c r="A49833" s="101"/>
      <c r="B49833" s="90"/>
      <c r="C49833" s="90"/>
    </row>
    <row r="49834">
      <c r="A49834" s="101"/>
      <c r="B49834" s="90"/>
      <c r="C49834" s="90"/>
    </row>
    <row r="49835">
      <c r="A49835" s="101"/>
      <c r="B49835" s="90"/>
      <c r="C49835" s="90"/>
    </row>
    <row r="49836">
      <c r="A49836" s="101"/>
      <c r="B49836" s="90"/>
      <c r="C49836" s="90"/>
    </row>
    <row r="49837">
      <c r="A49837" s="101"/>
      <c r="B49837" s="90"/>
      <c r="C49837" s="90"/>
    </row>
    <row r="49838">
      <c r="A49838" s="101"/>
      <c r="B49838" s="90"/>
      <c r="C49838" s="90"/>
    </row>
    <row r="49839">
      <c r="A49839" s="101"/>
      <c r="B49839" s="90"/>
      <c r="C49839" s="90"/>
    </row>
    <row r="49840">
      <c r="A49840" s="101"/>
      <c r="B49840" s="90"/>
      <c r="C49840" s="90"/>
    </row>
    <row r="49841">
      <c r="A49841" s="101"/>
      <c r="B49841" s="90"/>
      <c r="C49841" s="90"/>
    </row>
    <row r="49842">
      <c r="A49842" s="101"/>
      <c r="B49842" s="90"/>
      <c r="C49842" s="90"/>
    </row>
    <row r="49843">
      <c r="A49843" s="101"/>
      <c r="B49843" s="90"/>
      <c r="C49843" s="90"/>
    </row>
    <row r="49844">
      <c r="A49844" s="101"/>
      <c r="B49844" s="90"/>
      <c r="C49844" s="90"/>
    </row>
    <row r="49845">
      <c r="A49845" s="101"/>
      <c r="B49845" s="90"/>
      <c r="C49845" s="90"/>
    </row>
    <row r="49846">
      <c r="A49846" s="101"/>
      <c r="B49846" s="90"/>
      <c r="C49846" s="90"/>
    </row>
    <row r="49847">
      <c r="A49847" s="101"/>
      <c r="B49847" s="90"/>
      <c r="C49847" s="90"/>
    </row>
    <row r="49848">
      <c r="A49848" s="101"/>
      <c r="B49848" s="90"/>
      <c r="C49848" s="90"/>
    </row>
    <row r="49849">
      <c r="A49849" s="101"/>
      <c r="B49849" s="90"/>
      <c r="C49849" s="90"/>
    </row>
    <row r="49850">
      <c r="A49850" s="101"/>
      <c r="B49850" s="90"/>
      <c r="C49850" s="90"/>
    </row>
    <row r="49851">
      <c r="A49851" s="101"/>
      <c r="B49851" s="90"/>
      <c r="C49851" s="90"/>
    </row>
    <row r="49852">
      <c r="A49852" s="101"/>
      <c r="B49852" s="90"/>
      <c r="C49852" s="90"/>
    </row>
    <row r="49853">
      <c r="A49853" s="101"/>
      <c r="B49853" s="90"/>
      <c r="C49853" s="90"/>
    </row>
    <row r="49854">
      <c r="A49854" s="101"/>
      <c r="B49854" s="90"/>
      <c r="C49854" s="90"/>
    </row>
    <row r="49855">
      <c r="A49855" s="101"/>
      <c r="B49855" s="90"/>
      <c r="C49855" s="90"/>
    </row>
    <row r="49856">
      <c r="A49856" s="101"/>
      <c r="B49856" s="90"/>
      <c r="C49856" s="90"/>
    </row>
    <row r="49857">
      <c r="A49857" s="101"/>
      <c r="B49857" s="90"/>
      <c r="C49857" s="90"/>
    </row>
    <row r="49858">
      <c r="A49858" s="101"/>
      <c r="B49858" s="90"/>
      <c r="C49858" s="90"/>
    </row>
    <row r="49859">
      <c r="A49859" s="101"/>
      <c r="B49859" s="90"/>
      <c r="C49859" s="90"/>
    </row>
    <row r="49860">
      <c r="A49860" s="101"/>
      <c r="B49860" s="90"/>
      <c r="C49860" s="90"/>
    </row>
    <row r="49861">
      <c r="A49861" s="101"/>
      <c r="B49861" s="90"/>
      <c r="C49861" s="90"/>
    </row>
    <row r="49862">
      <c r="A49862" s="101"/>
      <c r="B49862" s="90"/>
      <c r="C49862" s="90"/>
    </row>
    <row r="49863">
      <c r="A49863" s="101"/>
      <c r="B49863" s="90"/>
      <c r="C49863" s="90"/>
    </row>
    <row r="49864">
      <c r="A49864" s="101"/>
      <c r="B49864" s="90"/>
      <c r="C49864" s="90"/>
    </row>
    <row r="49865">
      <c r="A49865" s="101"/>
      <c r="B49865" s="90"/>
      <c r="C49865" s="90"/>
    </row>
    <row r="49866">
      <c r="A49866" s="101"/>
      <c r="B49866" s="90"/>
      <c r="C49866" s="90"/>
    </row>
    <row r="49867">
      <c r="A49867" s="101"/>
      <c r="B49867" s="90"/>
      <c r="C49867" s="90"/>
    </row>
    <row r="49868">
      <c r="A49868" s="101"/>
      <c r="B49868" s="90"/>
      <c r="C49868" s="90"/>
    </row>
    <row r="49869">
      <c r="A49869" s="101"/>
      <c r="B49869" s="90"/>
      <c r="C49869" s="90"/>
    </row>
    <row r="49870">
      <c r="A49870" s="101"/>
      <c r="B49870" s="90"/>
      <c r="C49870" s="90"/>
    </row>
    <row r="49871">
      <c r="A49871" s="101"/>
      <c r="B49871" s="90"/>
      <c r="C49871" s="90"/>
    </row>
    <row r="49872">
      <c r="A49872" s="101"/>
      <c r="B49872" s="90"/>
      <c r="C49872" s="90"/>
    </row>
    <row r="49873">
      <c r="A49873" s="101"/>
      <c r="B49873" s="90"/>
      <c r="C49873" s="90"/>
    </row>
    <row r="49874">
      <c r="A49874" s="101"/>
      <c r="B49874" s="90"/>
      <c r="C49874" s="90"/>
    </row>
    <row r="49875">
      <c r="A49875" s="101"/>
      <c r="B49875" s="90"/>
      <c r="C49875" s="90"/>
    </row>
    <row r="49876">
      <c r="A49876" s="101"/>
      <c r="B49876" s="90"/>
      <c r="C49876" s="90"/>
    </row>
    <row r="49877">
      <c r="A49877" s="101"/>
      <c r="B49877" s="90"/>
      <c r="C49877" s="90"/>
    </row>
    <row r="49878">
      <c r="A49878" s="101"/>
      <c r="B49878" s="90"/>
      <c r="C49878" s="90"/>
    </row>
    <row r="49879">
      <c r="A49879" s="101"/>
      <c r="B49879" s="90"/>
      <c r="C49879" s="90"/>
    </row>
    <row r="49880">
      <c r="A49880" s="101"/>
      <c r="B49880" s="90"/>
      <c r="C49880" s="90"/>
    </row>
    <row r="49881">
      <c r="A49881" s="101"/>
      <c r="B49881" s="90"/>
      <c r="C49881" s="90"/>
    </row>
    <row r="49882">
      <c r="A49882" s="101"/>
      <c r="B49882" s="90"/>
      <c r="C49882" s="90"/>
    </row>
    <row r="49883">
      <c r="A49883" s="101"/>
      <c r="B49883" s="90"/>
      <c r="C49883" s="90"/>
    </row>
    <row r="49884">
      <c r="A49884" s="101"/>
      <c r="B49884" s="90"/>
      <c r="C49884" s="90"/>
    </row>
    <row r="49885">
      <c r="A49885" s="101"/>
      <c r="B49885" s="90"/>
      <c r="C49885" s="90"/>
    </row>
    <row r="49886">
      <c r="A49886" s="101"/>
      <c r="B49886" s="90"/>
      <c r="C49886" s="90"/>
    </row>
    <row r="49887">
      <c r="A49887" s="101"/>
      <c r="B49887" s="90"/>
      <c r="C49887" s="90"/>
    </row>
    <row r="49888">
      <c r="A49888" s="101"/>
      <c r="B49888" s="90"/>
      <c r="C49888" s="90"/>
    </row>
    <row r="49889">
      <c r="A49889" s="101"/>
      <c r="B49889" s="90"/>
      <c r="C49889" s="90"/>
    </row>
    <row r="49890">
      <c r="A49890" s="101"/>
      <c r="B49890" s="90"/>
      <c r="C49890" s="90"/>
    </row>
    <row r="49891">
      <c r="A49891" s="101"/>
      <c r="B49891" s="90"/>
      <c r="C49891" s="90"/>
    </row>
    <row r="49892">
      <c r="A49892" s="101"/>
      <c r="B49892" s="90"/>
      <c r="C49892" s="90"/>
    </row>
    <row r="49893">
      <c r="A49893" s="101"/>
      <c r="B49893" s="90"/>
      <c r="C49893" s="90"/>
    </row>
    <row r="49894">
      <c r="A49894" s="101"/>
      <c r="B49894" s="90"/>
      <c r="C49894" s="90"/>
    </row>
    <row r="49895">
      <c r="A49895" s="101"/>
      <c r="B49895" s="90"/>
      <c r="C49895" s="90"/>
    </row>
    <row r="49896">
      <c r="A49896" s="101"/>
      <c r="B49896" s="90"/>
      <c r="C49896" s="90"/>
    </row>
    <row r="49897">
      <c r="A49897" s="101"/>
      <c r="B49897" s="90"/>
      <c r="C49897" s="90"/>
    </row>
    <row r="49898">
      <c r="A49898" s="101"/>
      <c r="B49898" s="90"/>
      <c r="C49898" s="90"/>
    </row>
    <row r="49899">
      <c r="A49899" s="101"/>
      <c r="B49899" s="90"/>
      <c r="C49899" s="90"/>
    </row>
    <row r="49900">
      <c r="A49900" s="101"/>
      <c r="B49900" s="90"/>
      <c r="C49900" s="90"/>
    </row>
    <row r="49901">
      <c r="A49901" s="101"/>
      <c r="B49901" s="90"/>
      <c r="C49901" s="90"/>
    </row>
    <row r="49902">
      <c r="A49902" s="101"/>
      <c r="B49902" s="90"/>
      <c r="C49902" s="90"/>
    </row>
    <row r="49903">
      <c r="A49903" s="101"/>
      <c r="B49903" s="90"/>
      <c r="C49903" s="90"/>
    </row>
    <row r="49904">
      <c r="A49904" s="101"/>
      <c r="B49904" s="90"/>
      <c r="C49904" s="90"/>
    </row>
    <row r="49905">
      <c r="A49905" s="101"/>
      <c r="B49905" s="90"/>
      <c r="C49905" s="90"/>
    </row>
    <row r="49906">
      <c r="A49906" s="101"/>
      <c r="B49906" s="90"/>
      <c r="C49906" s="90"/>
    </row>
    <row r="49907">
      <c r="A49907" s="101"/>
      <c r="B49907" s="90"/>
      <c r="C49907" s="90"/>
    </row>
    <row r="49908">
      <c r="A49908" s="101"/>
      <c r="B49908" s="90"/>
      <c r="C49908" s="90"/>
    </row>
    <row r="49909">
      <c r="A49909" s="101"/>
      <c r="B49909" s="90"/>
      <c r="C49909" s="90"/>
    </row>
    <row r="49910">
      <c r="A49910" s="101"/>
      <c r="B49910" s="90"/>
      <c r="C49910" s="90"/>
    </row>
    <row r="49911">
      <c r="A49911" s="101"/>
      <c r="B49911" s="90"/>
      <c r="C49911" s="90"/>
    </row>
    <row r="49912">
      <c r="A49912" s="101"/>
      <c r="B49912" s="90"/>
      <c r="C49912" s="90"/>
    </row>
    <row r="49913">
      <c r="A49913" s="101"/>
      <c r="B49913" s="90"/>
      <c r="C49913" s="90"/>
    </row>
    <row r="49914">
      <c r="A49914" s="101"/>
      <c r="B49914" s="90"/>
      <c r="C49914" s="90"/>
    </row>
    <row r="49915">
      <c r="A49915" s="101"/>
      <c r="B49915" s="90"/>
      <c r="C49915" s="90"/>
    </row>
    <row r="49916">
      <c r="A49916" s="101"/>
      <c r="B49916" s="90"/>
      <c r="C49916" s="90"/>
    </row>
    <row r="49917">
      <c r="A49917" s="101"/>
      <c r="B49917" s="90"/>
      <c r="C49917" s="90"/>
    </row>
    <row r="49918">
      <c r="A49918" s="101"/>
      <c r="B49918" s="90"/>
      <c r="C49918" s="90"/>
    </row>
    <row r="49919">
      <c r="A49919" s="101"/>
      <c r="B49919" s="90"/>
      <c r="C49919" s="90"/>
    </row>
    <row r="49920">
      <c r="A49920" s="101"/>
      <c r="B49920" s="90"/>
      <c r="C49920" s="90"/>
    </row>
    <row r="49921">
      <c r="A49921" s="101"/>
      <c r="B49921" s="90"/>
      <c r="C49921" s="90"/>
    </row>
    <row r="49922">
      <c r="A49922" s="101"/>
      <c r="B49922" s="90"/>
      <c r="C49922" s="90"/>
    </row>
    <row r="49923">
      <c r="A49923" s="101"/>
      <c r="B49923" s="90"/>
      <c r="C49923" s="90"/>
    </row>
    <row r="49924">
      <c r="A49924" s="101"/>
      <c r="B49924" s="90"/>
      <c r="C49924" s="90"/>
    </row>
    <row r="49925">
      <c r="A49925" s="101"/>
      <c r="B49925" s="90"/>
      <c r="C49925" s="90"/>
    </row>
    <row r="49926">
      <c r="A49926" s="101"/>
      <c r="B49926" s="90"/>
      <c r="C49926" s="90"/>
    </row>
    <row r="49927">
      <c r="A49927" s="101"/>
      <c r="B49927" s="90"/>
      <c r="C49927" s="90"/>
    </row>
    <row r="49928">
      <c r="A49928" s="101"/>
      <c r="B49928" s="90"/>
      <c r="C49928" s="90"/>
    </row>
    <row r="49929">
      <c r="A49929" s="101"/>
      <c r="B49929" s="90"/>
      <c r="C49929" s="90"/>
    </row>
    <row r="49930">
      <c r="A49930" s="101"/>
      <c r="B49930" s="90"/>
      <c r="C49930" s="90"/>
    </row>
    <row r="49931">
      <c r="A49931" s="101"/>
      <c r="B49931" s="90"/>
      <c r="C49931" s="90"/>
    </row>
    <row r="49932">
      <c r="A49932" s="101"/>
      <c r="B49932" s="90"/>
      <c r="C49932" s="90"/>
    </row>
    <row r="49933">
      <c r="A49933" s="101"/>
      <c r="B49933" s="90"/>
      <c r="C49933" s="90"/>
    </row>
    <row r="49934">
      <c r="A49934" s="101"/>
      <c r="B49934" s="90"/>
      <c r="C49934" s="90"/>
    </row>
    <row r="49935">
      <c r="A49935" s="101"/>
      <c r="B49935" s="90"/>
      <c r="C49935" s="90"/>
    </row>
    <row r="49936">
      <c r="A49936" s="101"/>
      <c r="B49936" s="90"/>
      <c r="C49936" s="90"/>
    </row>
    <row r="49937">
      <c r="A49937" s="101"/>
      <c r="B49937" s="90"/>
      <c r="C49937" s="90"/>
    </row>
    <row r="49938">
      <c r="A49938" s="101"/>
      <c r="B49938" s="90"/>
      <c r="C49938" s="90"/>
    </row>
    <row r="49939">
      <c r="A49939" s="101"/>
      <c r="B49939" s="90"/>
      <c r="C49939" s="90"/>
    </row>
    <row r="49940">
      <c r="A49940" s="101"/>
      <c r="B49940" s="90"/>
      <c r="C49940" s="90"/>
    </row>
    <row r="49941">
      <c r="A49941" s="101"/>
      <c r="B49941" s="90"/>
      <c r="C49941" s="90"/>
    </row>
    <row r="49942">
      <c r="A49942" s="101"/>
      <c r="B49942" s="90"/>
      <c r="C49942" s="90"/>
    </row>
    <row r="49943">
      <c r="A49943" s="101"/>
      <c r="B49943" s="90"/>
      <c r="C49943" s="90"/>
    </row>
    <row r="49944">
      <c r="A49944" s="101"/>
      <c r="B49944" s="90"/>
      <c r="C49944" s="90"/>
    </row>
    <row r="49945">
      <c r="A49945" s="101"/>
      <c r="B49945" s="90"/>
      <c r="C49945" s="90"/>
    </row>
    <row r="49946">
      <c r="A49946" s="101"/>
      <c r="B49946" s="90"/>
      <c r="C49946" s="90"/>
    </row>
    <row r="49947">
      <c r="A49947" s="101"/>
      <c r="B49947" s="90"/>
      <c r="C49947" s="90"/>
    </row>
    <row r="49948">
      <c r="A49948" s="101"/>
      <c r="B49948" s="90"/>
      <c r="C49948" s="90"/>
    </row>
    <row r="49949">
      <c r="A49949" s="101"/>
      <c r="B49949" s="90"/>
      <c r="C49949" s="90"/>
    </row>
    <row r="49950">
      <c r="A49950" s="101"/>
      <c r="B49950" s="90"/>
      <c r="C49950" s="90"/>
    </row>
    <row r="49951">
      <c r="A49951" s="101"/>
      <c r="B49951" s="90"/>
      <c r="C49951" s="90"/>
    </row>
    <row r="49952">
      <c r="A49952" s="101"/>
      <c r="B49952" s="90"/>
      <c r="C49952" s="90"/>
    </row>
    <row r="49953">
      <c r="A49953" s="101"/>
      <c r="B49953" s="90"/>
      <c r="C49953" s="90"/>
    </row>
    <row r="49954">
      <c r="A49954" s="101"/>
      <c r="B49954" s="90"/>
      <c r="C49954" s="90"/>
    </row>
    <row r="49955">
      <c r="A49955" s="101"/>
      <c r="B49955" s="90"/>
      <c r="C49955" s="90"/>
    </row>
    <row r="49956">
      <c r="A49956" s="101"/>
      <c r="B49956" s="90"/>
      <c r="C49956" s="90"/>
    </row>
    <row r="49957">
      <c r="A49957" s="101"/>
      <c r="B49957" s="90"/>
      <c r="C49957" s="90"/>
    </row>
    <row r="49958">
      <c r="A49958" s="101"/>
      <c r="B49958" s="90"/>
      <c r="C49958" s="90"/>
    </row>
    <row r="49959">
      <c r="A49959" s="101"/>
      <c r="B49959" s="90"/>
      <c r="C49959" s="90"/>
    </row>
    <row r="49960">
      <c r="A49960" s="101"/>
      <c r="B49960" s="90"/>
      <c r="C49960" s="90"/>
    </row>
    <row r="49961">
      <c r="A49961" s="101"/>
      <c r="B49961" s="90"/>
      <c r="C49961" s="90"/>
    </row>
    <row r="49962">
      <c r="A49962" s="101"/>
      <c r="B49962" s="90"/>
      <c r="C49962" s="90"/>
    </row>
    <row r="49963">
      <c r="A49963" s="101"/>
      <c r="B49963" s="90"/>
      <c r="C49963" s="90"/>
    </row>
    <row r="49964">
      <c r="A49964" s="101"/>
      <c r="B49964" s="90"/>
      <c r="C49964" s="90"/>
    </row>
    <row r="49965">
      <c r="A49965" s="101"/>
      <c r="B49965" s="90"/>
      <c r="C49965" s="90"/>
    </row>
    <row r="49966">
      <c r="A49966" s="101"/>
      <c r="B49966" s="90"/>
      <c r="C49966" s="90"/>
    </row>
    <row r="49967">
      <c r="A49967" s="101"/>
      <c r="B49967" s="90"/>
      <c r="C49967" s="90"/>
    </row>
    <row r="49968">
      <c r="A49968" s="101"/>
      <c r="B49968" s="90"/>
      <c r="C49968" s="90"/>
    </row>
    <row r="49969">
      <c r="A49969" s="101"/>
      <c r="B49969" s="90"/>
      <c r="C49969" s="90"/>
    </row>
    <row r="49970">
      <c r="A49970" s="101"/>
      <c r="B49970" s="90"/>
      <c r="C49970" s="90"/>
    </row>
    <row r="49971">
      <c r="A49971" s="101"/>
      <c r="B49971" s="90"/>
      <c r="C49971" s="90"/>
    </row>
    <row r="49972">
      <c r="A49972" s="101"/>
      <c r="B49972" s="90"/>
      <c r="C49972" s="90"/>
    </row>
    <row r="49973">
      <c r="A49973" s="101"/>
      <c r="B49973" s="90"/>
      <c r="C49973" s="90"/>
    </row>
    <row r="49974">
      <c r="A49974" s="101"/>
      <c r="B49974" s="90"/>
      <c r="C49974" s="90"/>
    </row>
    <row r="49975">
      <c r="A49975" s="101"/>
      <c r="B49975" s="90"/>
      <c r="C49975" s="90"/>
    </row>
    <row r="49976">
      <c r="A49976" s="101"/>
      <c r="B49976" s="90"/>
      <c r="C49976" s="90"/>
    </row>
    <row r="49977">
      <c r="A49977" s="101"/>
      <c r="B49977" s="90"/>
      <c r="C49977" s="90"/>
    </row>
    <row r="49978">
      <c r="A49978" s="101"/>
      <c r="B49978" s="90"/>
      <c r="C49978" s="90"/>
    </row>
    <row r="49979">
      <c r="A49979" s="101"/>
      <c r="B49979" s="90"/>
      <c r="C49979" s="90"/>
    </row>
    <row r="49980">
      <c r="A49980" s="101"/>
      <c r="B49980" s="90"/>
      <c r="C49980" s="90"/>
    </row>
    <row r="49981">
      <c r="A49981" s="101"/>
      <c r="B49981" s="90"/>
      <c r="C49981" s="90"/>
    </row>
    <row r="49982">
      <c r="A49982" s="101"/>
      <c r="B49982" s="90"/>
      <c r="C49982" s="90"/>
    </row>
    <row r="49983">
      <c r="A49983" s="101"/>
      <c r="B49983" s="90"/>
      <c r="C49983" s="90"/>
    </row>
    <row r="49984">
      <c r="A49984" s="101"/>
      <c r="B49984" s="90"/>
      <c r="C49984" s="90"/>
    </row>
    <row r="49985">
      <c r="A49985" s="101"/>
      <c r="B49985" s="90"/>
      <c r="C49985" s="90"/>
    </row>
    <row r="49986">
      <c r="A49986" s="101"/>
      <c r="B49986" s="90"/>
      <c r="C49986" s="90"/>
    </row>
    <row r="49987">
      <c r="A49987" s="101"/>
      <c r="B49987" s="90"/>
      <c r="C49987" s="90"/>
    </row>
    <row r="49988">
      <c r="A49988" s="101"/>
      <c r="B49988" s="90"/>
      <c r="C49988" s="90"/>
    </row>
    <row r="49989">
      <c r="A49989" s="101"/>
      <c r="B49989" s="90"/>
      <c r="C49989" s="90"/>
    </row>
    <row r="49990">
      <c r="A49990" s="101"/>
      <c r="B49990" s="90"/>
      <c r="C49990" s="90"/>
    </row>
    <row r="49991">
      <c r="A49991" s="101"/>
      <c r="B49991" s="90"/>
      <c r="C49991" s="90"/>
    </row>
    <row r="49992">
      <c r="A49992" s="101"/>
      <c r="B49992" s="90"/>
      <c r="C49992" s="90"/>
    </row>
    <row r="49993">
      <c r="A49993" s="101"/>
      <c r="B49993" s="90"/>
      <c r="C49993" s="90"/>
    </row>
    <row r="49994">
      <c r="A49994" s="101"/>
      <c r="B49994" s="90"/>
      <c r="C49994" s="90"/>
    </row>
    <row r="49995">
      <c r="A49995" s="101"/>
      <c r="B49995" s="90"/>
      <c r="C49995" s="90"/>
    </row>
    <row r="49996">
      <c r="A49996" s="101"/>
      <c r="B49996" s="90"/>
      <c r="C49996" s="90"/>
    </row>
    <row r="49997">
      <c r="A49997" s="101"/>
      <c r="B49997" s="90"/>
      <c r="C49997" s="90"/>
    </row>
    <row r="49998">
      <c r="A49998" s="101"/>
      <c r="B49998" s="90"/>
      <c r="C49998" s="90"/>
    </row>
    <row r="49999">
      <c r="A49999" s="101"/>
      <c r="B49999" s="90"/>
      <c r="C49999" s="90"/>
    </row>
    <row r="50000">
      <c r="A50000" s="101"/>
      <c r="B50000" s="90"/>
      <c r="C50000" s="90"/>
    </row>
    <row r="50001">
      <c r="A50001" s="101"/>
      <c r="B50001" s="90"/>
      <c r="C50001" s="90"/>
    </row>
    <row r="50002">
      <c r="A50002" s="101"/>
      <c r="B50002" s="90"/>
      <c r="C50002" s="90"/>
    </row>
    <row r="50003">
      <c r="A50003" s="101"/>
      <c r="B50003" s="90"/>
      <c r="C50003" s="90"/>
    </row>
    <row r="50004">
      <c r="A50004" s="101"/>
      <c r="B50004" s="90"/>
      <c r="C50004" s="90"/>
    </row>
    <row r="50005">
      <c r="A50005" s="101"/>
      <c r="B50005" s="90"/>
      <c r="C50005" s="90"/>
    </row>
    <row r="50006">
      <c r="A50006" s="101"/>
      <c r="B50006" s="90"/>
      <c r="C50006" s="90"/>
    </row>
    <row r="50007">
      <c r="A50007" s="101"/>
      <c r="B50007" s="90"/>
      <c r="C50007" s="90"/>
    </row>
    <row r="50008">
      <c r="A50008" s="101"/>
      <c r="B50008" s="90"/>
      <c r="C50008" s="90"/>
    </row>
    <row r="50009">
      <c r="A50009" s="101"/>
      <c r="B50009" s="90"/>
      <c r="C50009" s="90"/>
    </row>
    <row r="50010">
      <c r="A50010" s="101"/>
      <c r="B50010" s="90"/>
      <c r="C50010" s="90"/>
    </row>
    <row r="50011">
      <c r="A50011" s="101"/>
      <c r="B50011" s="90"/>
      <c r="C50011" s="90"/>
    </row>
    <row r="50012">
      <c r="A50012" s="101"/>
      <c r="B50012" s="90"/>
      <c r="C50012" s="90"/>
    </row>
    <row r="50013">
      <c r="A50013" s="101"/>
      <c r="B50013" s="90"/>
      <c r="C50013" s="90"/>
    </row>
    <row r="50014">
      <c r="A50014" s="101"/>
      <c r="B50014" s="90"/>
      <c r="C50014" s="90"/>
    </row>
    <row r="50015">
      <c r="A50015" s="101"/>
      <c r="B50015" s="90"/>
      <c r="C50015" s="90"/>
    </row>
    <row r="50016">
      <c r="A50016" s="101"/>
      <c r="B50016" s="90"/>
      <c r="C50016" s="90"/>
    </row>
    <row r="50017">
      <c r="A50017" s="101"/>
      <c r="B50017" s="90"/>
      <c r="C50017" s="90"/>
    </row>
    <row r="50018">
      <c r="A50018" s="101"/>
      <c r="B50018" s="90"/>
      <c r="C50018" s="90"/>
    </row>
    <row r="50019">
      <c r="A50019" s="101"/>
      <c r="B50019" s="90"/>
      <c r="C50019" s="90"/>
    </row>
    <row r="50020">
      <c r="A50020" s="101"/>
      <c r="B50020" s="90"/>
      <c r="C50020" s="90"/>
    </row>
    <row r="50021">
      <c r="A50021" s="101"/>
      <c r="B50021" s="90"/>
      <c r="C50021" s="90"/>
    </row>
    <row r="50022">
      <c r="A50022" s="101"/>
      <c r="B50022" s="90"/>
      <c r="C50022" s="90"/>
    </row>
    <row r="50023">
      <c r="A50023" s="101"/>
      <c r="B50023" s="90"/>
      <c r="C50023" s="90"/>
    </row>
    <row r="50024">
      <c r="A50024" s="101"/>
      <c r="B50024" s="90"/>
      <c r="C50024" s="90"/>
    </row>
    <row r="50025">
      <c r="A50025" s="101"/>
      <c r="B50025" s="90"/>
      <c r="C50025" s="90"/>
    </row>
    <row r="50026">
      <c r="A50026" s="101"/>
      <c r="B50026" s="90"/>
      <c r="C50026" s="90"/>
    </row>
    <row r="50027">
      <c r="A50027" s="101"/>
      <c r="B50027" s="90"/>
      <c r="C50027" s="90"/>
    </row>
    <row r="50028">
      <c r="A50028" s="101"/>
      <c r="B50028" s="90"/>
      <c r="C50028" s="90"/>
    </row>
    <row r="50029">
      <c r="A50029" s="101"/>
      <c r="B50029" s="90"/>
      <c r="C50029" s="90"/>
    </row>
    <row r="50030">
      <c r="A50030" s="101"/>
      <c r="B50030" s="90"/>
      <c r="C50030" s="90"/>
    </row>
    <row r="50031">
      <c r="A50031" s="101"/>
      <c r="B50031" s="90"/>
      <c r="C50031" s="90"/>
    </row>
    <row r="50032">
      <c r="A50032" s="101"/>
      <c r="B50032" s="90"/>
      <c r="C50032" s="90"/>
    </row>
    <row r="50033">
      <c r="A50033" s="101"/>
      <c r="B50033" s="90"/>
      <c r="C50033" s="90"/>
    </row>
    <row r="50034">
      <c r="A50034" s="101"/>
      <c r="B50034" s="90"/>
      <c r="C50034" s="90"/>
    </row>
    <row r="50035">
      <c r="A50035" s="101"/>
      <c r="B50035" s="90"/>
      <c r="C50035" s="90"/>
    </row>
    <row r="50036">
      <c r="A50036" s="101"/>
      <c r="B50036" s="90"/>
      <c r="C50036" s="90"/>
    </row>
    <row r="50037">
      <c r="A50037" s="101"/>
      <c r="B50037" s="90"/>
      <c r="C50037" s="90"/>
    </row>
    <row r="50038">
      <c r="A50038" s="101"/>
      <c r="B50038" s="90"/>
      <c r="C50038" s="90"/>
    </row>
    <row r="50039">
      <c r="A50039" s="101"/>
      <c r="B50039" s="90"/>
      <c r="C50039" s="90"/>
    </row>
    <row r="50040">
      <c r="A50040" s="101"/>
      <c r="B50040" s="90"/>
      <c r="C50040" s="90"/>
    </row>
    <row r="50041">
      <c r="A50041" s="101"/>
      <c r="B50041" s="90"/>
      <c r="C50041" s="90"/>
    </row>
    <row r="50042">
      <c r="A50042" s="101"/>
      <c r="B50042" s="90"/>
      <c r="C50042" s="90"/>
    </row>
    <row r="50043">
      <c r="A50043" s="101"/>
      <c r="B50043" s="90"/>
      <c r="C50043" s="90"/>
    </row>
    <row r="50044">
      <c r="A50044" s="101"/>
      <c r="B50044" s="90"/>
      <c r="C50044" s="90"/>
    </row>
    <row r="50045">
      <c r="A50045" s="101"/>
      <c r="B50045" s="90"/>
      <c r="C50045" s="90"/>
    </row>
    <row r="50046">
      <c r="A50046" s="101"/>
      <c r="B50046" s="90"/>
      <c r="C50046" s="90"/>
    </row>
    <row r="50047">
      <c r="A50047" s="101"/>
      <c r="B50047" s="90"/>
      <c r="C50047" s="90"/>
    </row>
    <row r="50048">
      <c r="A50048" s="101"/>
      <c r="B50048" s="90"/>
      <c r="C50048" s="90"/>
    </row>
    <row r="50049">
      <c r="A50049" s="101"/>
      <c r="B50049" s="90"/>
      <c r="C50049" s="90"/>
    </row>
    <row r="50050">
      <c r="A50050" s="101"/>
      <c r="B50050" s="90"/>
      <c r="C50050" s="90"/>
    </row>
    <row r="50051">
      <c r="A50051" s="101"/>
      <c r="B50051" s="90"/>
      <c r="C50051" s="90"/>
    </row>
    <row r="50052">
      <c r="A50052" s="101"/>
      <c r="B50052" s="90"/>
      <c r="C50052" s="90"/>
    </row>
    <row r="50053">
      <c r="A50053" s="101"/>
      <c r="B50053" s="90"/>
      <c r="C50053" s="90"/>
    </row>
    <row r="50054">
      <c r="A50054" s="101"/>
      <c r="B50054" s="90"/>
      <c r="C50054" s="90"/>
    </row>
    <row r="50055">
      <c r="A50055" s="101"/>
      <c r="B50055" s="90"/>
      <c r="C50055" s="90"/>
    </row>
    <row r="50056">
      <c r="A50056" s="101"/>
      <c r="B50056" s="90"/>
      <c r="C50056" s="90"/>
    </row>
    <row r="50057">
      <c r="A50057" s="101"/>
      <c r="B50057" s="90"/>
      <c r="C50057" s="90"/>
    </row>
    <row r="50058">
      <c r="A50058" s="101"/>
      <c r="B50058" s="90"/>
      <c r="C50058" s="90"/>
    </row>
    <row r="50059">
      <c r="A50059" s="101"/>
      <c r="B50059" s="90"/>
      <c r="C50059" s="90"/>
    </row>
    <row r="50060">
      <c r="A50060" s="101"/>
      <c r="B50060" s="90"/>
      <c r="C50060" s="90"/>
    </row>
    <row r="50061">
      <c r="A50061" s="101"/>
      <c r="B50061" s="90"/>
      <c r="C50061" s="90"/>
    </row>
    <row r="50062">
      <c r="A50062" s="101"/>
      <c r="B50062" s="90"/>
      <c r="C50062" s="90"/>
    </row>
    <row r="50063">
      <c r="A50063" s="101"/>
      <c r="B50063" s="90"/>
      <c r="C50063" s="90"/>
    </row>
    <row r="50064">
      <c r="A50064" s="101"/>
      <c r="B50064" s="90"/>
      <c r="C50064" s="90"/>
    </row>
    <row r="50065">
      <c r="A50065" s="101"/>
      <c r="B50065" s="90"/>
      <c r="C50065" s="90"/>
    </row>
    <row r="50066">
      <c r="A50066" s="101"/>
      <c r="B50066" s="90"/>
      <c r="C50066" s="90"/>
    </row>
    <row r="50067">
      <c r="A50067" s="101"/>
      <c r="B50067" s="90"/>
      <c r="C50067" s="90"/>
    </row>
    <row r="50068">
      <c r="A50068" s="101"/>
      <c r="B50068" s="90"/>
      <c r="C50068" s="90"/>
    </row>
    <row r="50069">
      <c r="A50069" s="101"/>
      <c r="B50069" s="90"/>
      <c r="C50069" s="90"/>
    </row>
    <row r="50070">
      <c r="A50070" s="101"/>
      <c r="B50070" s="90"/>
      <c r="C50070" s="90"/>
    </row>
    <row r="50071">
      <c r="A50071" s="101"/>
      <c r="B50071" s="90"/>
      <c r="C50071" s="90"/>
    </row>
    <row r="50072">
      <c r="A50072" s="101"/>
      <c r="B50072" s="90"/>
      <c r="C50072" s="90"/>
    </row>
    <row r="50073">
      <c r="A50073" s="101"/>
      <c r="B50073" s="90"/>
      <c r="C50073" s="90"/>
    </row>
    <row r="50074">
      <c r="A50074" s="101"/>
      <c r="B50074" s="90"/>
      <c r="C50074" s="90"/>
    </row>
    <row r="50075">
      <c r="A50075" s="101"/>
      <c r="B50075" s="90"/>
      <c r="C50075" s="90"/>
    </row>
    <row r="50076">
      <c r="A50076" s="101"/>
      <c r="B50076" s="90"/>
      <c r="C50076" s="90"/>
    </row>
    <row r="50077">
      <c r="A50077" s="101"/>
      <c r="B50077" s="90"/>
      <c r="C50077" s="90"/>
    </row>
    <row r="50078">
      <c r="A50078" s="101"/>
      <c r="B50078" s="90"/>
      <c r="C50078" s="90"/>
    </row>
    <row r="50079">
      <c r="A50079" s="101"/>
      <c r="B50079" s="90"/>
      <c r="C50079" s="90"/>
    </row>
    <row r="50080">
      <c r="A50080" s="101"/>
      <c r="B50080" s="90"/>
      <c r="C50080" s="90"/>
    </row>
    <row r="50081">
      <c r="A50081" s="101"/>
      <c r="B50081" s="90"/>
      <c r="C50081" s="90"/>
    </row>
    <row r="50082">
      <c r="A50082" s="101"/>
      <c r="B50082" s="90"/>
      <c r="C50082" s="90"/>
    </row>
    <row r="50083">
      <c r="A50083" s="101"/>
      <c r="B50083" s="90"/>
      <c r="C50083" s="90"/>
    </row>
    <row r="50084">
      <c r="A50084" s="101"/>
      <c r="B50084" s="90"/>
      <c r="C50084" s="90"/>
    </row>
    <row r="50085">
      <c r="A50085" s="101"/>
      <c r="B50085" s="90"/>
      <c r="C50085" s="90"/>
    </row>
    <row r="50086">
      <c r="A50086" s="101"/>
      <c r="B50086" s="90"/>
      <c r="C50086" s="90"/>
    </row>
    <row r="50087">
      <c r="A50087" s="101"/>
      <c r="B50087" s="90"/>
      <c r="C50087" s="90"/>
    </row>
    <row r="50088">
      <c r="A50088" s="101"/>
      <c r="B50088" s="90"/>
      <c r="C50088" s="90"/>
    </row>
    <row r="50089">
      <c r="A50089" s="101"/>
      <c r="B50089" s="90"/>
      <c r="C50089" s="90"/>
    </row>
    <row r="50090">
      <c r="A50090" s="101"/>
      <c r="B50090" s="90"/>
      <c r="C50090" s="90"/>
    </row>
    <row r="50091">
      <c r="A50091" s="101"/>
      <c r="B50091" s="90"/>
      <c r="C50091" s="90"/>
    </row>
    <row r="50092">
      <c r="A50092" s="101"/>
      <c r="B50092" s="90"/>
      <c r="C50092" s="90"/>
    </row>
    <row r="50093">
      <c r="A50093" s="101"/>
      <c r="B50093" s="90"/>
      <c r="C50093" s="90"/>
    </row>
    <row r="50094">
      <c r="A50094" s="101"/>
      <c r="B50094" s="90"/>
      <c r="C50094" s="90"/>
    </row>
    <row r="50095">
      <c r="A50095" s="101"/>
      <c r="B50095" s="90"/>
      <c r="C50095" s="90"/>
    </row>
    <row r="50096">
      <c r="A50096" s="101"/>
      <c r="B50096" s="90"/>
      <c r="C50096" s="90"/>
    </row>
    <row r="50097">
      <c r="A50097" s="101"/>
      <c r="B50097" s="90"/>
      <c r="C50097" s="90"/>
    </row>
    <row r="50098">
      <c r="A50098" s="101"/>
      <c r="B50098" s="90"/>
      <c r="C50098" s="90"/>
    </row>
    <row r="50099">
      <c r="A50099" s="101"/>
      <c r="B50099" s="90"/>
      <c r="C50099" s="90"/>
    </row>
    <row r="50100">
      <c r="A50100" s="101"/>
      <c r="B50100" s="90"/>
      <c r="C50100" s="90"/>
    </row>
    <row r="50101">
      <c r="A50101" s="101"/>
      <c r="B50101" s="90"/>
      <c r="C50101" s="90"/>
    </row>
    <row r="50102">
      <c r="A50102" s="101"/>
      <c r="B50102" s="90"/>
      <c r="C50102" s="90"/>
    </row>
    <row r="50103">
      <c r="A50103" s="101"/>
      <c r="B50103" s="90"/>
      <c r="C50103" s="90"/>
    </row>
    <row r="50104">
      <c r="A50104" s="101"/>
      <c r="B50104" s="90"/>
      <c r="C50104" s="90"/>
    </row>
    <row r="50105">
      <c r="A50105" s="101"/>
      <c r="B50105" s="90"/>
      <c r="C50105" s="90"/>
    </row>
    <row r="50106">
      <c r="A50106" s="101"/>
      <c r="B50106" s="90"/>
      <c r="C50106" s="90"/>
    </row>
    <row r="50107">
      <c r="A50107" s="101"/>
      <c r="B50107" s="90"/>
      <c r="C50107" s="90"/>
    </row>
    <row r="50108">
      <c r="A50108" s="101"/>
      <c r="B50108" s="90"/>
      <c r="C50108" s="90"/>
    </row>
    <row r="50109">
      <c r="A50109" s="101"/>
      <c r="B50109" s="90"/>
      <c r="C50109" s="90"/>
    </row>
    <row r="50110">
      <c r="A50110" s="101"/>
      <c r="B50110" s="90"/>
      <c r="C50110" s="90"/>
    </row>
    <row r="50111">
      <c r="A50111" s="101"/>
      <c r="B50111" s="90"/>
      <c r="C50111" s="90"/>
    </row>
    <row r="50112">
      <c r="A50112" s="101"/>
      <c r="B50112" s="90"/>
      <c r="C50112" s="90"/>
    </row>
    <row r="50113">
      <c r="A50113" s="101"/>
      <c r="B50113" s="90"/>
      <c r="C50113" s="90"/>
    </row>
    <row r="50114">
      <c r="A50114" s="101"/>
      <c r="B50114" s="90"/>
      <c r="C50114" s="90"/>
    </row>
    <row r="50115">
      <c r="A50115" s="101"/>
      <c r="B50115" s="90"/>
      <c r="C50115" s="90"/>
    </row>
    <row r="50116">
      <c r="A50116" s="101"/>
      <c r="B50116" s="90"/>
      <c r="C50116" s="90"/>
    </row>
    <row r="50117">
      <c r="A50117" s="101"/>
      <c r="B50117" s="90"/>
      <c r="C50117" s="90"/>
    </row>
    <row r="50118">
      <c r="A50118" s="101"/>
      <c r="B50118" s="90"/>
      <c r="C50118" s="90"/>
    </row>
    <row r="50119">
      <c r="A50119" s="101"/>
      <c r="B50119" s="90"/>
      <c r="C50119" s="90"/>
    </row>
    <row r="50120">
      <c r="A50120" s="101"/>
      <c r="B50120" s="90"/>
      <c r="C50120" s="90"/>
    </row>
    <row r="50121">
      <c r="A50121" s="101"/>
      <c r="B50121" s="90"/>
      <c r="C50121" s="90"/>
    </row>
    <row r="50122">
      <c r="A50122" s="101"/>
      <c r="B50122" s="90"/>
      <c r="C50122" s="90"/>
    </row>
    <row r="50123">
      <c r="A50123" s="101"/>
      <c r="B50123" s="90"/>
      <c r="C50123" s="90"/>
    </row>
    <row r="50124">
      <c r="A50124" s="101"/>
      <c r="B50124" s="90"/>
      <c r="C50124" s="90"/>
    </row>
    <row r="50125">
      <c r="A50125" s="101"/>
      <c r="B50125" s="90"/>
      <c r="C50125" s="90"/>
    </row>
    <row r="50126">
      <c r="A50126" s="101"/>
      <c r="B50126" s="90"/>
      <c r="C50126" s="90"/>
    </row>
    <row r="50127">
      <c r="A50127" s="101"/>
      <c r="B50127" s="90"/>
      <c r="C50127" s="90"/>
    </row>
    <row r="50128">
      <c r="A50128" s="101"/>
      <c r="B50128" s="90"/>
      <c r="C50128" s="90"/>
    </row>
    <row r="50129">
      <c r="A50129" s="101"/>
      <c r="B50129" s="90"/>
      <c r="C50129" s="90"/>
    </row>
    <row r="50130">
      <c r="A50130" s="101"/>
      <c r="B50130" s="90"/>
      <c r="C50130" s="90"/>
    </row>
    <row r="50131">
      <c r="A50131" s="101"/>
      <c r="B50131" s="90"/>
      <c r="C50131" s="90"/>
    </row>
    <row r="50132">
      <c r="A50132" s="101"/>
      <c r="B50132" s="90"/>
      <c r="C50132" s="90"/>
    </row>
    <row r="50133">
      <c r="A50133" s="101"/>
      <c r="B50133" s="90"/>
      <c r="C50133" s="90"/>
    </row>
    <row r="50134">
      <c r="A50134" s="101"/>
      <c r="B50134" s="90"/>
      <c r="C50134" s="90"/>
    </row>
    <row r="50135">
      <c r="A50135" s="101"/>
      <c r="B50135" s="90"/>
      <c r="C50135" s="90"/>
    </row>
    <row r="50136">
      <c r="A50136" s="101"/>
      <c r="B50136" s="90"/>
      <c r="C50136" s="90"/>
    </row>
    <row r="50137">
      <c r="A50137" s="101"/>
      <c r="B50137" s="90"/>
      <c r="C50137" s="90"/>
    </row>
    <row r="50138">
      <c r="A50138" s="101"/>
      <c r="B50138" s="90"/>
      <c r="C50138" s="90"/>
    </row>
    <row r="50139">
      <c r="A50139" s="101"/>
      <c r="B50139" s="90"/>
      <c r="C50139" s="90"/>
    </row>
    <row r="50140">
      <c r="A50140" s="101"/>
      <c r="B50140" s="90"/>
      <c r="C50140" s="90"/>
    </row>
    <row r="50141">
      <c r="A50141" s="101"/>
      <c r="B50141" s="90"/>
      <c r="C50141" s="90"/>
    </row>
    <row r="50142">
      <c r="A50142" s="101"/>
      <c r="B50142" s="90"/>
      <c r="C50142" s="90"/>
    </row>
    <row r="50143">
      <c r="A50143" s="101"/>
      <c r="B50143" s="90"/>
      <c r="C50143" s="90"/>
    </row>
    <row r="50144">
      <c r="A50144" s="101"/>
      <c r="B50144" s="90"/>
      <c r="C50144" s="90"/>
    </row>
    <row r="50145">
      <c r="A50145" s="101"/>
      <c r="B50145" s="90"/>
      <c r="C50145" s="90"/>
    </row>
    <row r="50146">
      <c r="A50146" s="101"/>
      <c r="B50146" s="90"/>
      <c r="C50146" s="90"/>
    </row>
    <row r="50147">
      <c r="A50147" s="101"/>
      <c r="B50147" s="90"/>
      <c r="C50147" s="90"/>
    </row>
    <row r="50148">
      <c r="A50148" s="101"/>
      <c r="B50148" s="90"/>
      <c r="C50148" s="90"/>
    </row>
    <row r="50149">
      <c r="A50149" s="101"/>
      <c r="B50149" s="90"/>
      <c r="C50149" s="90"/>
    </row>
    <row r="50150">
      <c r="A50150" s="101"/>
      <c r="B50150" s="90"/>
      <c r="C50150" s="90"/>
    </row>
    <row r="50151">
      <c r="A50151" s="101"/>
      <c r="B50151" s="90"/>
      <c r="C50151" s="90"/>
    </row>
    <row r="50152">
      <c r="A50152" s="101"/>
      <c r="B50152" s="90"/>
      <c r="C50152" s="90"/>
    </row>
    <row r="50153">
      <c r="A50153" s="101"/>
      <c r="B50153" s="90"/>
      <c r="C50153" s="90"/>
    </row>
    <row r="50154">
      <c r="A50154" s="101"/>
      <c r="B50154" s="90"/>
      <c r="C50154" s="90"/>
    </row>
    <row r="50155">
      <c r="A50155" s="101"/>
      <c r="B50155" s="90"/>
      <c r="C50155" s="90"/>
    </row>
    <row r="50156">
      <c r="A50156" s="101"/>
      <c r="B50156" s="90"/>
      <c r="C50156" s="90"/>
    </row>
    <row r="50157">
      <c r="A50157" s="101"/>
      <c r="B50157" s="90"/>
      <c r="C50157" s="90"/>
    </row>
    <row r="50158">
      <c r="A50158" s="101"/>
      <c r="B50158" s="90"/>
      <c r="C50158" s="90"/>
    </row>
    <row r="50159">
      <c r="A50159" s="101"/>
      <c r="B50159" s="90"/>
      <c r="C50159" s="90"/>
    </row>
    <row r="50160">
      <c r="A50160" s="101"/>
      <c r="B50160" s="90"/>
      <c r="C50160" s="90"/>
    </row>
    <row r="50161">
      <c r="A50161" s="101"/>
      <c r="B50161" s="90"/>
      <c r="C50161" s="90"/>
    </row>
    <row r="50162">
      <c r="A50162" s="101"/>
      <c r="B50162" s="90"/>
      <c r="C50162" s="90"/>
    </row>
    <row r="50163">
      <c r="A50163" s="101"/>
      <c r="B50163" s="90"/>
      <c r="C50163" s="90"/>
    </row>
    <row r="50164">
      <c r="A50164" s="101"/>
      <c r="B50164" s="90"/>
      <c r="C50164" s="90"/>
    </row>
    <row r="50165">
      <c r="A50165" s="101"/>
      <c r="B50165" s="90"/>
      <c r="C50165" s="90"/>
    </row>
    <row r="50166">
      <c r="A50166" s="101"/>
      <c r="B50166" s="90"/>
      <c r="C50166" s="90"/>
    </row>
    <row r="50167">
      <c r="A50167" s="101"/>
      <c r="B50167" s="90"/>
      <c r="C50167" s="90"/>
    </row>
    <row r="50168">
      <c r="A50168" s="101"/>
      <c r="B50168" s="90"/>
      <c r="C50168" s="90"/>
    </row>
    <row r="50169">
      <c r="A50169" s="101"/>
      <c r="B50169" s="90"/>
      <c r="C50169" s="90"/>
    </row>
    <row r="50170">
      <c r="A50170" s="101"/>
      <c r="B50170" s="90"/>
      <c r="C50170" s="90"/>
    </row>
    <row r="50171">
      <c r="A50171" s="101"/>
      <c r="B50171" s="90"/>
      <c r="C50171" s="90"/>
    </row>
    <row r="50172">
      <c r="A50172" s="101"/>
      <c r="B50172" s="90"/>
      <c r="C50172" s="90"/>
    </row>
    <row r="50173">
      <c r="A50173" s="101"/>
      <c r="B50173" s="90"/>
      <c r="C50173" s="90"/>
    </row>
    <row r="50174">
      <c r="A50174" s="101"/>
      <c r="B50174" s="90"/>
      <c r="C50174" s="90"/>
    </row>
    <row r="50175">
      <c r="A50175" s="101"/>
      <c r="B50175" s="90"/>
      <c r="C50175" s="90"/>
    </row>
    <row r="50176">
      <c r="A50176" s="101"/>
      <c r="B50176" s="90"/>
      <c r="C50176" s="90"/>
    </row>
    <row r="50177">
      <c r="A50177" s="101"/>
      <c r="B50177" s="90"/>
      <c r="C50177" s="90"/>
    </row>
    <row r="50178">
      <c r="A50178" s="101"/>
      <c r="B50178" s="90"/>
      <c r="C50178" s="90"/>
    </row>
    <row r="50179">
      <c r="A50179" s="101"/>
      <c r="B50179" s="90"/>
      <c r="C50179" s="90"/>
    </row>
    <row r="50180">
      <c r="A50180" s="101"/>
      <c r="B50180" s="90"/>
      <c r="C50180" s="90"/>
    </row>
    <row r="50181">
      <c r="A50181" s="101"/>
      <c r="B50181" s="90"/>
      <c r="C50181" s="90"/>
    </row>
    <row r="50182">
      <c r="A50182" s="101"/>
      <c r="B50182" s="90"/>
      <c r="C50182" s="90"/>
    </row>
    <row r="50183">
      <c r="A50183" s="101"/>
      <c r="B50183" s="90"/>
      <c r="C50183" s="90"/>
    </row>
    <row r="50184">
      <c r="A50184" s="101"/>
      <c r="B50184" s="90"/>
      <c r="C50184" s="90"/>
    </row>
    <row r="50185">
      <c r="A50185" s="101"/>
      <c r="B50185" s="90"/>
      <c r="C50185" s="90"/>
    </row>
    <row r="50186">
      <c r="A50186" s="101"/>
      <c r="B50186" s="90"/>
      <c r="C50186" s="90"/>
    </row>
    <row r="50187">
      <c r="A50187" s="101"/>
      <c r="B50187" s="90"/>
      <c r="C50187" s="90"/>
    </row>
    <row r="50188">
      <c r="A50188" s="101"/>
      <c r="B50188" s="90"/>
      <c r="C50188" s="90"/>
    </row>
    <row r="50189">
      <c r="A50189" s="101"/>
      <c r="B50189" s="90"/>
      <c r="C50189" s="90"/>
    </row>
    <row r="50190">
      <c r="A50190" s="101"/>
      <c r="B50190" s="90"/>
      <c r="C50190" s="90"/>
    </row>
    <row r="50191">
      <c r="A50191" s="101"/>
      <c r="B50191" s="90"/>
      <c r="C50191" s="90"/>
    </row>
    <row r="50192">
      <c r="A50192" s="101"/>
      <c r="B50192" s="90"/>
      <c r="C50192" s="90"/>
    </row>
    <row r="50193">
      <c r="A50193" s="101"/>
      <c r="B50193" s="90"/>
      <c r="C50193" s="90"/>
    </row>
    <row r="50194">
      <c r="A50194" s="101"/>
      <c r="B50194" s="90"/>
      <c r="C50194" s="90"/>
    </row>
    <row r="50195">
      <c r="A50195" s="101"/>
      <c r="B50195" s="90"/>
      <c r="C50195" s="90"/>
    </row>
    <row r="50196">
      <c r="A50196" s="101"/>
      <c r="B50196" s="90"/>
      <c r="C50196" s="90"/>
    </row>
    <row r="50197">
      <c r="A50197" s="101"/>
      <c r="B50197" s="90"/>
      <c r="C50197" s="90"/>
    </row>
    <row r="50198">
      <c r="A50198" s="101"/>
      <c r="B50198" s="90"/>
      <c r="C50198" s="90"/>
    </row>
    <row r="50199">
      <c r="A50199" s="101"/>
      <c r="B50199" s="90"/>
      <c r="C50199" s="90"/>
    </row>
    <row r="50200">
      <c r="A50200" s="101"/>
      <c r="B50200" s="90"/>
      <c r="C50200" s="90"/>
    </row>
    <row r="50201">
      <c r="A50201" s="101"/>
      <c r="B50201" s="90"/>
      <c r="C50201" s="90"/>
    </row>
    <row r="50202">
      <c r="A50202" s="101"/>
      <c r="B50202" s="90"/>
      <c r="C50202" s="90"/>
    </row>
    <row r="50203">
      <c r="A50203" s="101"/>
      <c r="B50203" s="90"/>
      <c r="C50203" s="90"/>
    </row>
    <row r="50204">
      <c r="A50204" s="101"/>
      <c r="B50204" s="90"/>
      <c r="C50204" s="90"/>
    </row>
    <row r="50205">
      <c r="A50205" s="101"/>
      <c r="B50205" s="90"/>
      <c r="C50205" s="90"/>
    </row>
    <row r="50206">
      <c r="A50206" s="101"/>
      <c r="B50206" s="90"/>
      <c r="C50206" s="90"/>
    </row>
    <row r="50207">
      <c r="A50207" s="101"/>
      <c r="B50207" s="90"/>
      <c r="C50207" s="90"/>
    </row>
    <row r="50208">
      <c r="A50208" s="101"/>
      <c r="B50208" s="90"/>
      <c r="C50208" s="90"/>
    </row>
    <row r="50209">
      <c r="A50209" s="101"/>
      <c r="B50209" s="90"/>
      <c r="C50209" s="90"/>
    </row>
    <row r="50210">
      <c r="A50210" s="101"/>
      <c r="B50210" s="90"/>
      <c r="C50210" s="90"/>
    </row>
    <row r="50211">
      <c r="A50211" s="101"/>
      <c r="B50211" s="90"/>
      <c r="C50211" s="90"/>
    </row>
    <row r="50212">
      <c r="A50212" s="101"/>
      <c r="B50212" s="90"/>
      <c r="C50212" s="90"/>
    </row>
    <row r="50213">
      <c r="A50213" s="101"/>
      <c r="B50213" s="90"/>
      <c r="C50213" s="90"/>
    </row>
    <row r="50214">
      <c r="A50214" s="101"/>
      <c r="B50214" s="90"/>
      <c r="C50214" s="90"/>
    </row>
    <row r="50215">
      <c r="A50215" s="101"/>
      <c r="B50215" s="90"/>
      <c r="C50215" s="90"/>
    </row>
    <row r="50216">
      <c r="A50216" s="101"/>
      <c r="B50216" s="90"/>
      <c r="C50216" s="90"/>
    </row>
    <row r="50217">
      <c r="A50217" s="101"/>
      <c r="B50217" s="90"/>
      <c r="C50217" s="90"/>
    </row>
    <row r="50218">
      <c r="A50218" s="101"/>
      <c r="B50218" s="90"/>
      <c r="C50218" s="90"/>
    </row>
    <row r="50219">
      <c r="A50219" s="101"/>
      <c r="B50219" s="90"/>
      <c r="C50219" s="90"/>
    </row>
    <row r="50220">
      <c r="A50220" s="101"/>
      <c r="B50220" s="90"/>
      <c r="C50220" s="90"/>
    </row>
    <row r="50221">
      <c r="A50221" s="101"/>
      <c r="B50221" s="90"/>
      <c r="C50221" s="90"/>
    </row>
    <row r="50222">
      <c r="A50222" s="101"/>
      <c r="B50222" s="90"/>
      <c r="C50222" s="90"/>
    </row>
    <row r="50223">
      <c r="A50223" s="101"/>
      <c r="B50223" s="90"/>
      <c r="C50223" s="90"/>
    </row>
    <row r="50224">
      <c r="A50224" s="101"/>
      <c r="B50224" s="90"/>
      <c r="C50224" s="90"/>
    </row>
    <row r="50225">
      <c r="A50225" s="101"/>
      <c r="B50225" s="90"/>
      <c r="C50225" s="90"/>
    </row>
    <row r="50226">
      <c r="A50226" s="101"/>
      <c r="B50226" s="90"/>
      <c r="C50226" s="90"/>
    </row>
    <row r="50227">
      <c r="A50227" s="101"/>
      <c r="B50227" s="90"/>
      <c r="C50227" s="90"/>
    </row>
    <row r="50228">
      <c r="A50228" s="101"/>
      <c r="B50228" s="90"/>
      <c r="C50228" s="90"/>
    </row>
    <row r="50229">
      <c r="A50229" s="101"/>
      <c r="B50229" s="90"/>
      <c r="C50229" s="90"/>
    </row>
    <row r="50230">
      <c r="A50230" s="101"/>
      <c r="B50230" s="90"/>
      <c r="C50230" s="90"/>
    </row>
    <row r="50231">
      <c r="A50231" s="101"/>
      <c r="B50231" s="90"/>
      <c r="C50231" s="90"/>
    </row>
    <row r="50232">
      <c r="A50232" s="101"/>
      <c r="B50232" s="90"/>
      <c r="C50232" s="90"/>
    </row>
    <row r="50233">
      <c r="A50233" s="101"/>
      <c r="B50233" s="90"/>
      <c r="C50233" s="90"/>
    </row>
    <row r="50234">
      <c r="A50234" s="101"/>
      <c r="B50234" s="90"/>
      <c r="C50234" s="90"/>
    </row>
    <row r="50235">
      <c r="A50235" s="101"/>
      <c r="B50235" s="90"/>
      <c r="C50235" s="90"/>
    </row>
    <row r="50236">
      <c r="A50236" s="101"/>
      <c r="B50236" s="90"/>
      <c r="C50236" s="90"/>
    </row>
    <row r="50237">
      <c r="A50237" s="101"/>
      <c r="B50237" s="90"/>
      <c r="C50237" s="90"/>
    </row>
    <row r="50238">
      <c r="A50238" s="101"/>
      <c r="B50238" s="90"/>
      <c r="C50238" s="90"/>
    </row>
    <row r="50239">
      <c r="A50239" s="101"/>
      <c r="B50239" s="90"/>
      <c r="C50239" s="90"/>
    </row>
    <row r="50240">
      <c r="A50240" s="101"/>
      <c r="B50240" s="90"/>
      <c r="C50240" s="90"/>
    </row>
    <row r="50241">
      <c r="A50241" s="101"/>
      <c r="B50241" s="90"/>
      <c r="C50241" s="90"/>
    </row>
    <row r="50242">
      <c r="A50242" s="101"/>
      <c r="B50242" s="90"/>
      <c r="C50242" s="90"/>
    </row>
    <row r="50243">
      <c r="A50243" s="101"/>
      <c r="B50243" s="90"/>
      <c r="C50243" s="90"/>
    </row>
    <row r="50244">
      <c r="A50244" s="101"/>
      <c r="B50244" s="90"/>
      <c r="C50244" s="90"/>
    </row>
    <row r="50245">
      <c r="A50245" s="101"/>
      <c r="B50245" s="90"/>
      <c r="C50245" s="90"/>
    </row>
    <row r="50246">
      <c r="A50246" s="101"/>
      <c r="B50246" s="90"/>
      <c r="C50246" s="90"/>
    </row>
    <row r="50247">
      <c r="A50247" s="101"/>
      <c r="B50247" s="90"/>
      <c r="C50247" s="90"/>
    </row>
    <row r="50248">
      <c r="A50248" s="101"/>
      <c r="B50248" s="90"/>
      <c r="C50248" s="90"/>
    </row>
    <row r="50249">
      <c r="A50249" s="101"/>
      <c r="B50249" s="90"/>
      <c r="C50249" s="90"/>
    </row>
    <row r="50250">
      <c r="A50250" s="101"/>
      <c r="B50250" s="90"/>
      <c r="C50250" s="90"/>
    </row>
    <row r="50251">
      <c r="A50251" s="101"/>
      <c r="B50251" s="90"/>
      <c r="C50251" s="90"/>
    </row>
    <row r="50252">
      <c r="A50252" s="101"/>
      <c r="B50252" s="90"/>
      <c r="C50252" s="90"/>
    </row>
    <row r="50253">
      <c r="A50253" s="101"/>
      <c r="B50253" s="90"/>
      <c r="C50253" s="90"/>
    </row>
    <row r="50254">
      <c r="A50254" s="101"/>
      <c r="B50254" s="90"/>
      <c r="C50254" s="90"/>
    </row>
    <row r="50255">
      <c r="A50255" s="101"/>
      <c r="B50255" s="90"/>
      <c r="C50255" s="90"/>
    </row>
    <row r="50256">
      <c r="A50256" s="101"/>
      <c r="B50256" s="90"/>
      <c r="C50256" s="90"/>
    </row>
    <row r="50257">
      <c r="A50257" s="101"/>
      <c r="B50257" s="90"/>
      <c r="C50257" s="90"/>
    </row>
    <row r="50258">
      <c r="A50258" s="101"/>
      <c r="B50258" s="90"/>
      <c r="C50258" s="90"/>
    </row>
    <row r="50259">
      <c r="A50259" s="101"/>
      <c r="B50259" s="90"/>
      <c r="C50259" s="90"/>
    </row>
    <row r="50260">
      <c r="A50260" s="101"/>
      <c r="B50260" s="90"/>
      <c r="C50260" s="90"/>
    </row>
    <row r="50261">
      <c r="A50261" s="101"/>
      <c r="B50261" s="90"/>
      <c r="C50261" s="90"/>
    </row>
    <row r="50262">
      <c r="A50262" s="101"/>
      <c r="B50262" s="90"/>
      <c r="C50262" s="90"/>
    </row>
    <row r="50263">
      <c r="A50263" s="101"/>
      <c r="B50263" s="90"/>
      <c r="C50263" s="90"/>
    </row>
    <row r="50264">
      <c r="A50264" s="101"/>
      <c r="B50264" s="90"/>
      <c r="C50264" s="90"/>
    </row>
    <row r="50265">
      <c r="A50265" s="101"/>
      <c r="B50265" s="90"/>
      <c r="C50265" s="90"/>
    </row>
    <row r="50266">
      <c r="A50266" s="101"/>
      <c r="B50266" s="90"/>
      <c r="C50266" s="90"/>
    </row>
    <row r="50267">
      <c r="A50267" s="101"/>
      <c r="B50267" s="90"/>
      <c r="C50267" s="90"/>
    </row>
    <row r="50268">
      <c r="A50268" s="101"/>
      <c r="B50268" s="90"/>
      <c r="C50268" s="90"/>
    </row>
    <row r="50269">
      <c r="A50269" s="101"/>
      <c r="B50269" s="90"/>
      <c r="C50269" s="90"/>
    </row>
    <row r="50270">
      <c r="A50270" s="101"/>
      <c r="B50270" s="90"/>
      <c r="C50270" s="90"/>
    </row>
    <row r="50271">
      <c r="A50271" s="101"/>
      <c r="B50271" s="90"/>
      <c r="C50271" s="90"/>
    </row>
    <row r="50272">
      <c r="A50272" s="101"/>
      <c r="B50272" s="90"/>
      <c r="C50272" s="90"/>
    </row>
    <row r="50273">
      <c r="A50273" s="101"/>
      <c r="B50273" s="90"/>
      <c r="C50273" s="90"/>
    </row>
    <row r="50274">
      <c r="A50274" s="101"/>
      <c r="B50274" s="90"/>
      <c r="C50274" s="90"/>
    </row>
    <row r="50275">
      <c r="A50275" s="101"/>
      <c r="B50275" s="90"/>
      <c r="C50275" s="90"/>
    </row>
    <row r="50276">
      <c r="A50276" s="101"/>
      <c r="B50276" s="90"/>
      <c r="C50276" s="90"/>
    </row>
    <row r="50277">
      <c r="A50277" s="101"/>
      <c r="B50277" s="90"/>
      <c r="C50277" s="90"/>
    </row>
    <row r="50278">
      <c r="A50278" s="101"/>
      <c r="B50278" s="90"/>
      <c r="C50278" s="90"/>
    </row>
    <row r="50279">
      <c r="A50279" s="101"/>
      <c r="B50279" s="90"/>
      <c r="C50279" s="90"/>
    </row>
    <row r="50280">
      <c r="A50280" s="101"/>
      <c r="B50280" s="90"/>
      <c r="C50280" s="90"/>
    </row>
    <row r="50281">
      <c r="A50281" s="101"/>
      <c r="B50281" s="90"/>
      <c r="C50281" s="90"/>
    </row>
    <row r="50282">
      <c r="A50282" s="101"/>
      <c r="B50282" s="90"/>
      <c r="C50282" s="90"/>
    </row>
    <row r="50283">
      <c r="A50283" s="101"/>
      <c r="B50283" s="90"/>
      <c r="C50283" s="90"/>
    </row>
    <row r="50284">
      <c r="A50284" s="101"/>
      <c r="B50284" s="90"/>
      <c r="C50284" s="90"/>
    </row>
    <row r="50285">
      <c r="A50285" s="101"/>
      <c r="B50285" s="90"/>
      <c r="C50285" s="90"/>
    </row>
    <row r="50286">
      <c r="A50286" s="101"/>
      <c r="B50286" s="90"/>
      <c r="C50286" s="90"/>
    </row>
    <row r="50287">
      <c r="A50287" s="101"/>
      <c r="B50287" s="90"/>
      <c r="C50287" s="90"/>
    </row>
    <row r="50288">
      <c r="A50288" s="101"/>
      <c r="B50288" s="90"/>
      <c r="C50288" s="90"/>
    </row>
    <row r="50289">
      <c r="A50289" s="101"/>
      <c r="B50289" s="90"/>
      <c r="C50289" s="90"/>
    </row>
    <row r="50290">
      <c r="A50290" s="101"/>
      <c r="B50290" s="90"/>
      <c r="C50290" s="90"/>
    </row>
    <row r="50291">
      <c r="A50291" s="101"/>
      <c r="B50291" s="90"/>
      <c r="C50291" s="90"/>
    </row>
    <row r="50292">
      <c r="A50292" s="101"/>
      <c r="B50292" s="90"/>
      <c r="C50292" s="90"/>
    </row>
    <row r="50293">
      <c r="A50293" s="101"/>
      <c r="B50293" s="90"/>
      <c r="C50293" s="90"/>
    </row>
    <row r="50294">
      <c r="A50294" s="101"/>
      <c r="B50294" s="90"/>
      <c r="C50294" s="90"/>
    </row>
    <row r="50295">
      <c r="A50295" s="101"/>
      <c r="B50295" s="90"/>
      <c r="C50295" s="90"/>
    </row>
    <row r="50296">
      <c r="A50296" s="101"/>
      <c r="B50296" s="90"/>
      <c r="C50296" s="90"/>
    </row>
    <row r="50297">
      <c r="A50297" s="101"/>
      <c r="B50297" s="90"/>
      <c r="C50297" s="90"/>
    </row>
    <row r="50298">
      <c r="A50298" s="101"/>
      <c r="B50298" s="90"/>
      <c r="C50298" s="90"/>
    </row>
    <row r="50299">
      <c r="A50299" s="101"/>
      <c r="B50299" s="90"/>
      <c r="C50299" s="90"/>
    </row>
    <row r="50300">
      <c r="A50300" s="101"/>
      <c r="B50300" s="90"/>
      <c r="C50300" s="90"/>
    </row>
    <row r="50301">
      <c r="A50301" s="101"/>
      <c r="B50301" s="90"/>
      <c r="C50301" s="90"/>
    </row>
    <row r="50302">
      <c r="A50302" s="101"/>
      <c r="B50302" s="90"/>
      <c r="C50302" s="90"/>
    </row>
    <row r="50303">
      <c r="A50303" s="101"/>
      <c r="B50303" s="90"/>
      <c r="C50303" s="90"/>
    </row>
    <row r="50304">
      <c r="A50304" s="101"/>
      <c r="B50304" s="90"/>
      <c r="C50304" s="90"/>
    </row>
    <row r="50305">
      <c r="A50305" s="101"/>
      <c r="B50305" s="90"/>
      <c r="C50305" s="90"/>
    </row>
    <row r="50306">
      <c r="A50306" s="101"/>
      <c r="B50306" s="90"/>
      <c r="C50306" s="90"/>
    </row>
    <row r="50307">
      <c r="A50307" s="101"/>
      <c r="B50307" s="90"/>
      <c r="C50307" s="90"/>
    </row>
    <row r="50308">
      <c r="A50308" s="101"/>
      <c r="B50308" s="90"/>
      <c r="C50308" s="90"/>
    </row>
    <row r="50309">
      <c r="A50309" s="101"/>
      <c r="B50309" s="90"/>
      <c r="C50309" s="90"/>
    </row>
    <row r="50310">
      <c r="A50310" s="101"/>
      <c r="B50310" s="90"/>
      <c r="C50310" s="90"/>
    </row>
    <row r="50311">
      <c r="A50311" s="101"/>
      <c r="B50311" s="90"/>
      <c r="C50311" s="90"/>
    </row>
    <row r="50312">
      <c r="A50312" s="101"/>
      <c r="B50312" s="90"/>
      <c r="C50312" s="90"/>
    </row>
    <row r="50313">
      <c r="A50313" s="101"/>
      <c r="B50313" s="90"/>
      <c r="C50313" s="90"/>
    </row>
    <row r="50314">
      <c r="A50314" s="101"/>
      <c r="B50314" s="90"/>
      <c r="C50314" s="90"/>
    </row>
    <row r="50315">
      <c r="A50315" s="101"/>
      <c r="B50315" s="90"/>
      <c r="C50315" s="90"/>
    </row>
    <row r="50316">
      <c r="A50316" s="101"/>
      <c r="B50316" s="90"/>
      <c r="C50316" s="90"/>
    </row>
    <row r="50317">
      <c r="A50317" s="101"/>
      <c r="B50317" s="90"/>
      <c r="C50317" s="90"/>
    </row>
    <row r="50318">
      <c r="A50318" s="101"/>
      <c r="B50318" s="90"/>
      <c r="C50318" s="90"/>
    </row>
    <row r="50319">
      <c r="A50319" s="101"/>
      <c r="B50319" s="90"/>
      <c r="C50319" s="90"/>
    </row>
    <row r="50320">
      <c r="A50320" s="101"/>
      <c r="B50320" s="90"/>
      <c r="C50320" s="90"/>
    </row>
    <row r="50321">
      <c r="A50321" s="101"/>
      <c r="B50321" s="90"/>
      <c r="C50321" s="90"/>
    </row>
    <row r="50322">
      <c r="A50322" s="101"/>
      <c r="B50322" s="90"/>
      <c r="C50322" s="90"/>
    </row>
    <row r="50323">
      <c r="A50323" s="101"/>
      <c r="B50323" s="90"/>
      <c r="C50323" s="90"/>
    </row>
    <row r="50324">
      <c r="A50324" s="101"/>
      <c r="B50324" s="90"/>
      <c r="C50324" s="90"/>
    </row>
    <row r="50325">
      <c r="A50325" s="101"/>
      <c r="B50325" s="90"/>
      <c r="C50325" s="90"/>
    </row>
    <row r="50326">
      <c r="A50326" s="101"/>
      <c r="B50326" s="90"/>
      <c r="C50326" s="90"/>
    </row>
    <row r="50327">
      <c r="A50327" s="101"/>
      <c r="B50327" s="90"/>
      <c r="C50327" s="90"/>
    </row>
    <row r="50328">
      <c r="A50328" s="101"/>
      <c r="B50328" s="90"/>
      <c r="C50328" s="90"/>
    </row>
    <row r="50329">
      <c r="A50329" s="101"/>
      <c r="B50329" s="90"/>
      <c r="C50329" s="90"/>
    </row>
    <row r="50330">
      <c r="A50330" s="101"/>
      <c r="B50330" s="90"/>
      <c r="C50330" s="90"/>
    </row>
    <row r="50331">
      <c r="A50331" s="101"/>
      <c r="B50331" s="90"/>
      <c r="C50331" s="90"/>
    </row>
    <row r="50332">
      <c r="A50332" s="101"/>
      <c r="B50332" s="90"/>
      <c r="C50332" s="90"/>
    </row>
    <row r="50333">
      <c r="A50333" s="101"/>
      <c r="B50333" s="90"/>
      <c r="C50333" s="90"/>
    </row>
    <row r="50334">
      <c r="A50334" s="101"/>
      <c r="B50334" s="90"/>
      <c r="C50334" s="90"/>
    </row>
    <row r="50335">
      <c r="A50335" s="101"/>
      <c r="B50335" s="90"/>
      <c r="C50335" s="90"/>
    </row>
    <row r="50336">
      <c r="A50336" s="101"/>
      <c r="B50336" s="90"/>
      <c r="C50336" s="90"/>
    </row>
    <row r="50337">
      <c r="A50337" s="101"/>
      <c r="B50337" s="90"/>
      <c r="C50337" s="90"/>
    </row>
    <row r="50338">
      <c r="A50338" s="101"/>
      <c r="B50338" s="90"/>
      <c r="C50338" s="90"/>
    </row>
    <row r="50339">
      <c r="A50339" s="101"/>
      <c r="B50339" s="90"/>
      <c r="C50339" s="90"/>
    </row>
    <row r="50340">
      <c r="A50340" s="101"/>
      <c r="B50340" s="90"/>
      <c r="C50340" s="90"/>
    </row>
    <row r="50341">
      <c r="A50341" s="101"/>
      <c r="B50341" s="90"/>
      <c r="C50341" s="90"/>
    </row>
    <row r="50342">
      <c r="A50342" s="101"/>
      <c r="B50342" s="90"/>
      <c r="C50342" s="90"/>
    </row>
    <row r="50343">
      <c r="A50343" s="101"/>
      <c r="B50343" s="90"/>
      <c r="C50343" s="90"/>
    </row>
    <row r="50344">
      <c r="A50344" s="101"/>
      <c r="B50344" s="90"/>
      <c r="C50344" s="90"/>
    </row>
    <row r="50345">
      <c r="A50345" s="101"/>
      <c r="B50345" s="90"/>
      <c r="C50345" s="90"/>
    </row>
    <row r="50346">
      <c r="A50346" s="101"/>
      <c r="B50346" s="90"/>
      <c r="C50346" s="90"/>
    </row>
    <row r="50347">
      <c r="A50347" s="101"/>
      <c r="B50347" s="90"/>
      <c r="C50347" s="90"/>
    </row>
    <row r="50348">
      <c r="A50348" s="101"/>
      <c r="B50348" s="90"/>
      <c r="C50348" s="90"/>
    </row>
    <row r="50349">
      <c r="A50349" s="101"/>
      <c r="B50349" s="90"/>
      <c r="C50349" s="90"/>
    </row>
    <row r="50350">
      <c r="A50350" s="101"/>
      <c r="B50350" s="90"/>
      <c r="C50350" s="90"/>
    </row>
    <row r="50351">
      <c r="A50351" s="101"/>
      <c r="B50351" s="90"/>
      <c r="C50351" s="90"/>
    </row>
    <row r="50352">
      <c r="A50352" s="101"/>
      <c r="B50352" s="90"/>
      <c r="C50352" s="90"/>
    </row>
    <row r="50353">
      <c r="A50353" s="101"/>
      <c r="B50353" s="90"/>
      <c r="C50353" s="90"/>
    </row>
    <row r="50354">
      <c r="A50354" s="101"/>
      <c r="B50354" s="90"/>
      <c r="C50354" s="90"/>
    </row>
    <row r="50355">
      <c r="A50355" s="101"/>
      <c r="B50355" s="90"/>
      <c r="C50355" s="90"/>
    </row>
    <row r="50356">
      <c r="A50356" s="101"/>
      <c r="B50356" s="90"/>
      <c r="C50356" s="90"/>
    </row>
    <row r="50357">
      <c r="A50357" s="101"/>
      <c r="B50357" s="90"/>
      <c r="C50357" s="90"/>
    </row>
    <row r="50358">
      <c r="A50358" s="101"/>
      <c r="B50358" s="90"/>
      <c r="C50358" s="90"/>
    </row>
    <row r="50359">
      <c r="A50359" s="101"/>
      <c r="B50359" s="90"/>
      <c r="C50359" s="90"/>
    </row>
    <row r="50360">
      <c r="A50360" s="101"/>
      <c r="B50360" s="90"/>
      <c r="C50360" s="90"/>
    </row>
    <row r="50361">
      <c r="A50361" s="101"/>
      <c r="B50361" s="90"/>
      <c r="C50361" s="90"/>
    </row>
    <row r="50362">
      <c r="A50362" s="101"/>
      <c r="B50362" s="90"/>
      <c r="C50362" s="90"/>
    </row>
    <row r="50363">
      <c r="A50363" s="101"/>
      <c r="B50363" s="90"/>
      <c r="C50363" s="90"/>
    </row>
    <row r="50364">
      <c r="A50364" s="101"/>
      <c r="B50364" s="90"/>
      <c r="C50364" s="90"/>
    </row>
    <row r="50365">
      <c r="A50365" s="101"/>
      <c r="B50365" s="90"/>
      <c r="C50365" s="90"/>
    </row>
    <row r="50366">
      <c r="A50366" s="101"/>
      <c r="B50366" s="90"/>
      <c r="C50366" s="90"/>
    </row>
    <row r="50367">
      <c r="A50367" s="101"/>
      <c r="B50367" s="90"/>
      <c r="C50367" s="90"/>
    </row>
    <row r="50368">
      <c r="A50368" s="101"/>
      <c r="B50368" s="90"/>
      <c r="C50368" s="90"/>
    </row>
    <row r="50369">
      <c r="A50369" s="101"/>
      <c r="B50369" s="90"/>
      <c r="C50369" s="90"/>
    </row>
    <row r="50370">
      <c r="A50370" s="101"/>
      <c r="B50370" s="90"/>
      <c r="C50370" s="90"/>
    </row>
    <row r="50371">
      <c r="A50371" s="101"/>
      <c r="B50371" s="90"/>
      <c r="C50371" s="90"/>
    </row>
    <row r="50372">
      <c r="A50372" s="101"/>
      <c r="B50372" s="90"/>
      <c r="C50372" s="90"/>
    </row>
    <row r="50373">
      <c r="A50373" s="101"/>
      <c r="B50373" s="90"/>
      <c r="C50373" s="90"/>
    </row>
    <row r="50374">
      <c r="A50374" s="101"/>
      <c r="B50374" s="90"/>
      <c r="C50374" s="90"/>
    </row>
    <row r="50375">
      <c r="A50375" s="101"/>
      <c r="B50375" s="90"/>
      <c r="C50375" s="90"/>
    </row>
    <row r="50376">
      <c r="A50376" s="101"/>
      <c r="B50376" s="90"/>
      <c r="C50376" s="90"/>
    </row>
    <row r="50377">
      <c r="A50377" s="101"/>
      <c r="B50377" s="90"/>
      <c r="C50377" s="90"/>
    </row>
    <row r="50378">
      <c r="A50378" s="101"/>
      <c r="B50378" s="90"/>
      <c r="C50378" s="90"/>
    </row>
    <row r="50379">
      <c r="A50379" s="101"/>
      <c r="B50379" s="90"/>
      <c r="C50379" s="90"/>
    </row>
    <row r="50380">
      <c r="A50380" s="101"/>
      <c r="B50380" s="90"/>
      <c r="C50380" s="90"/>
    </row>
    <row r="50381">
      <c r="A50381" s="101"/>
      <c r="B50381" s="90"/>
      <c r="C50381" s="90"/>
    </row>
    <row r="50382">
      <c r="A50382" s="101"/>
      <c r="B50382" s="90"/>
      <c r="C50382" s="90"/>
    </row>
    <row r="50383">
      <c r="A50383" s="101"/>
      <c r="B50383" s="90"/>
      <c r="C50383" s="90"/>
    </row>
    <row r="50384">
      <c r="A50384" s="101"/>
      <c r="B50384" s="90"/>
      <c r="C50384" s="90"/>
    </row>
    <row r="50385">
      <c r="A50385" s="101"/>
      <c r="B50385" s="90"/>
      <c r="C50385" s="90"/>
    </row>
    <row r="50386">
      <c r="A50386" s="101"/>
      <c r="B50386" s="90"/>
      <c r="C50386" s="90"/>
    </row>
    <row r="50387">
      <c r="A50387" s="101"/>
      <c r="B50387" s="90"/>
      <c r="C50387" s="90"/>
    </row>
    <row r="50388">
      <c r="A50388" s="101"/>
      <c r="B50388" s="90"/>
      <c r="C50388" s="90"/>
    </row>
    <row r="50389">
      <c r="A50389" s="101"/>
      <c r="B50389" s="90"/>
      <c r="C50389" s="90"/>
    </row>
    <row r="50390">
      <c r="A50390" s="101"/>
      <c r="B50390" s="90"/>
      <c r="C50390" s="90"/>
    </row>
    <row r="50391">
      <c r="A50391" s="101"/>
      <c r="B50391" s="90"/>
      <c r="C50391" s="90"/>
    </row>
    <row r="50392">
      <c r="A50392" s="101"/>
      <c r="B50392" s="90"/>
      <c r="C50392" s="90"/>
    </row>
    <row r="50393">
      <c r="A50393" s="101"/>
      <c r="B50393" s="90"/>
      <c r="C50393" s="90"/>
    </row>
    <row r="50394">
      <c r="A50394" s="101"/>
      <c r="B50394" s="90"/>
      <c r="C50394" s="90"/>
    </row>
    <row r="50395">
      <c r="A50395" s="101"/>
      <c r="B50395" s="90"/>
      <c r="C50395" s="90"/>
    </row>
    <row r="50396">
      <c r="A50396" s="101"/>
      <c r="B50396" s="90"/>
      <c r="C50396" s="90"/>
    </row>
    <row r="50397">
      <c r="A50397" s="101"/>
      <c r="B50397" s="90"/>
      <c r="C50397" s="90"/>
    </row>
    <row r="50398">
      <c r="A50398" s="101"/>
      <c r="B50398" s="90"/>
      <c r="C50398" s="90"/>
    </row>
    <row r="50399">
      <c r="A50399" s="101"/>
      <c r="B50399" s="90"/>
      <c r="C50399" s="90"/>
    </row>
    <row r="50400">
      <c r="A50400" s="101"/>
      <c r="B50400" s="90"/>
      <c r="C50400" s="90"/>
    </row>
    <row r="50401">
      <c r="A50401" s="101"/>
      <c r="B50401" s="90"/>
      <c r="C50401" s="90"/>
    </row>
    <row r="50402">
      <c r="A50402" s="101"/>
      <c r="B50402" s="90"/>
      <c r="C50402" s="90"/>
    </row>
    <row r="50403">
      <c r="A50403" s="101"/>
      <c r="B50403" s="90"/>
      <c r="C50403" s="90"/>
    </row>
    <row r="50404">
      <c r="A50404" s="101"/>
      <c r="B50404" s="90"/>
      <c r="C50404" s="90"/>
    </row>
    <row r="50405">
      <c r="A50405" s="101"/>
      <c r="B50405" s="90"/>
      <c r="C50405" s="90"/>
    </row>
    <row r="50406">
      <c r="A50406" s="101"/>
      <c r="B50406" s="90"/>
      <c r="C50406" s="90"/>
    </row>
    <row r="50407">
      <c r="A50407" s="101"/>
      <c r="B50407" s="90"/>
      <c r="C50407" s="90"/>
    </row>
    <row r="50408">
      <c r="A50408" s="101"/>
      <c r="B50408" s="90"/>
      <c r="C50408" s="90"/>
    </row>
    <row r="50409">
      <c r="A50409" s="101"/>
      <c r="B50409" s="90"/>
      <c r="C50409" s="90"/>
    </row>
    <row r="50410">
      <c r="A50410" s="101"/>
      <c r="B50410" s="90"/>
      <c r="C50410" s="90"/>
    </row>
    <row r="50411">
      <c r="A50411" s="101"/>
      <c r="B50411" s="90"/>
      <c r="C50411" s="90"/>
    </row>
    <row r="50412">
      <c r="A50412" s="101"/>
      <c r="B50412" s="90"/>
      <c r="C50412" s="90"/>
    </row>
    <row r="50413">
      <c r="A50413" s="101"/>
      <c r="B50413" s="90"/>
      <c r="C50413" s="90"/>
    </row>
    <row r="50414">
      <c r="A50414" s="101"/>
      <c r="B50414" s="90"/>
      <c r="C50414" s="90"/>
    </row>
    <row r="50415">
      <c r="A50415" s="101"/>
      <c r="B50415" s="90"/>
      <c r="C50415" s="90"/>
    </row>
    <row r="50416">
      <c r="A50416" s="101"/>
      <c r="B50416" s="90"/>
      <c r="C50416" s="90"/>
    </row>
    <row r="50417">
      <c r="A50417" s="101"/>
      <c r="B50417" s="90"/>
      <c r="C50417" s="90"/>
    </row>
    <row r="50418">
      <c r="A50418" s="101"/>
      <c r="B50418" s="90"/>
      <c r="C50418" s="90"/>
    </row>
    <row r="50419">
      <c r="A50419" s="101"/>
      <c r="B50419" s="90"/>
      <c r="C50419" s="90"/>
    </row>
    <row r="50420">
      <c r="A50420" s="101"/>
      <c r="B50420" s="90"/>
      <c r="C50420" s="90"/>
    </row>
    <row r="50421">
      <c r="A50421" s="101"/>
      <c r="B50421" s="90"/>
      <c r="C50421" s="90"/>
    </row>
    <row r="50422">
      <c r="A50422" s="101"/>
      <c r="B50422" s="90"/>
      <c r="C50422" s="90"/>
    </row>
    <row r="50423">
      <c r="A50423" s="101"/>
      <c r="B50423" s="90"/>
      <c r="C50423" s="90"/>
    </row>
    <row r="50424">
      <c r="A50424" s="101"/>
      <c r="B50424" s="90"/>
      <c r="C50424" s="90"/>
    </row>
    <row r="50425">
      <c r="A50425" s="101"/>
      <c r="B50425" s="90"/>
      <c r="C50425" s="90"/>
    </row>
    <row r="50426">
      <c r="A50426" s="101"/>
      <c r="B50426" s="90"/>
      <c r="C50426" s="90"/>
    </row>
    <row r="50427">
      <c r="A50427" s="101"/>
      <c r="B50427" s="90"/>
      <c r="C50427" s="90"/>
    </row>
    <row r="50428">
      <c r="A50428" s="101"/>
      <c r="B50428" s="90"/>
      <c r="C50428" s="90"/>
    </row>
    <row r="50429">
      <c r="A50429" s="101"/>
      <c r="B50429" s="90"/>
      <c r="C50429" s="90"/>
    </row>
    <row r="50430">
      <c r="A50430" s="101"/>
      <c r="B50430" s="90"/>
      <c r="C50430" s="90"/>
    </row>
    <row r="50431">
      <c r="A50431" s="101"/>
      <c r="B50431" s="90"/>
      <c r="C50431" s="90"/>
    </row>
    <row r="50432">
      <c r="A50432" s="101"/>
      <c r="B50432" s="90"/>
      <c r="C50432" s="90"/>
    </row>
    <row r="50433">
      <c r="A50433" s="101"/>
      <c r="B50433" s="90"/>
      <c r="C50433" s="90"/>
    </row>
    <row r="50434">
      <c r="A50434" s="101"/>
      <c r="B50434" s="90"/>
      <c r="C50434" s="90"/>
    </row>
    <row r="50435">
      <c r="A50435" s="101"/>
      <c r="B50435" s="90"/>
      <c r="C50435" s="90"/>
    </row>
    <row r="50436">
      <c r="A50436" s="101"/>
      <c r="B50436" s="90"/>
      <c r="C50436" s="90"/>
    </row>
    <row r="50437">
      <c r="A50437" s="101"/>
      <c r="B50437" s="90"/>
      <c r="C50437" s="90"/>
    </row>
    <row r="50438">
      <c r="A50438" s="101"/>
      <c r="B50438" s="90"/>
      <c r="C50438" s="90"/>
    </row>
    <row r="50439">
      <c r="A50439" s="101"/>
      <c r="B50439" s="90"/>
      <c r="C50439" s="90"/>
    </row>
    <row r="50440">
      <c r="A50440" s="101"/>
      <c r="B50440" s="90"/>
      <c r="C50440" s="90"/>
    </row>
    <row r="50441">
      <c r="A50441" s="101"/>
      <c r="B50441" s="90"/>
      <c r="C50441" s="90"/>
    </row>
    <row r="50442">
      <c r="A50442" s="101"/>
      <c r="B50442" s="90"/>
      <c r="C50442" s="90"/>
    </row>
    <row r="50443">
      <c r="A50443" s="101"/>
      <c r="B50443" s="90"/>
      <c r="C50443" s="90"/>
    </row>
    <row r="50444">
      <c r="A50444" s="101"/>
      <c r="B50444" s="90"/>
      <c r="C50444" s="90"/>
    </row>
    <row r="50445">
      <c r="A50445" s="101"/>
      <c r="B50445" s="90"/>
      <c r="C50445" s="90"/>
    </row>
    <row r="50446">
      <c r="A50446" s="101"/>
      <c r="B50446" s="90"/>
      <c r="C50446" s="90"/>
    </row>
    <row r="50447">
      <c r="A50447" s="101"/>
      <c r="B50447" s="90"/>
      <c r="C50447" s="90"/>
    </row>
    <row r="50448">
      <c r="A50448" s="101"/>
      <c r="B50448" s="90"/>
      <c r="C50448" s="90"/>
    </row>
    <row r="50449">
      <c r="A50449" s="101"/>
      <c r="B50449" s="90"/>
      <c r="C50449" s="90"/>
    </row>
    <row r="50450">
      <c r="A50450" s="101"/>
      <c r="B50450" s="90"/>
      <c r="C50450" s="90"/>
    </row>
    <row r="50451">
      <c r="A50451" s="101"/>
      <c r="B50451" s="90"/>
      <c r="C50451" s="90"/>
    </row>
    <row r="50452">
      <c r="A50452" s="101"/>
      <c r="B50452" s="90"/>
      <c r="C50452" s="90"/>
    </row>
    <row r="50453">
      <c r="A50453" s="101"/>
      <c r="B50453" s="90"/>
      <c r="C50453" s="90"/>
    </row>
    <row r="50454">
      <c r="A50454" s="101"/>
      <c r="B50454" s="90"/>
      <c r="C50454" s="90"/>
    </row>
    <row r="50455">
      <c r="A50455" s="101"/>
      <c r="B50455" s="90"/>
      <c r="C50455" s="90"/>
    </row>
    <row r="50456">
      <c r="A50456" s="101"/>
      <c r="B50456" s="90"/>
      <c r="C50456" s="90"/>
    </row>
    <row r="50457">
      <c r="A50457" s="101"/>
      <c r="B50457" s="90"/>
      <c r="C50457" s="90"/>
    </row>
    <row r="50458">
      <c r="A50458" s="101"/>
      <c r="B50458" s="90"/>
      <c r="C50458" s="90"/>
    </row>
    <row r="50459">
      <c r="A50459" s="101"/>
      <c r="B50459" s="90"/>
      <c r="C50459" s="90"/>
    </row>
    <row r="50460">
      <c r="A50460" s="101"/>
      <c r="B50460" s="90"/>
      <c r="C50460" s="90"/>
    </row>
    <row r="50461">
      <c r="A50461" s="101"/>
      <c r="B50461" s="90"/>
      <c r="C50461" s="90"/>
    </row>
    <row r="50462">
      <c r="A50462" s="101"/>
      <c r="B50462" s="90"/>
      <c r="C50462" s="90"/>
    </row>
    <row r="50463">
      <c r="A50463" s="101"/>
      <c r="B50463" s="90"/>
      <c r="C50463" s="90"/>
    </row>
    <row r="50464">
      <c r="A50464" s="101"/>
      <c r="B50464" s="90"/>
      <c r="C50464" s="90"/>
    </row>
    <row r="50465">
      <c r="A50465" s="101"/>
      <c r="B50465" s="90"/>
      <c r="C50465" s="90"/>
    </row>
    <row r="50466">
      <c r="A50466" s="101"/>
      <c r="B50466" s="90"/>
      <c r="C50466" s="90"/>
    </row>
    <row r="50467">
      <c r="A50467" s="101"/>
      <c r="B50467" s="90"/>
      <c r="C50467" s="90"/>
    </row>
    <row r="50468">
      <c r="A50468" s="101"/>
      <c r="B50468" s="90"/>
      <c r="C50468" s="90"/>
    </row>
    <row r="50469">
      <c r="A50469" s="101"/>
      <c r="B50469" s="90"/>
      <c r="C50469" s="90"/>
    </row>
    <row r="50470">
      <c r="A50470" s="101"/>
      <c r="B50470" s="90"/>
      <c r="C50470" s="90"/>
    </row>
    <row r="50471">
      <c r="A50471" s="101"/>
      <c r="B50471" s="90"/>
      <c r="C50471" s="90"/>
    </row>
    <row r="50472">
      <c r="A50472" s="101"/>
      <c r="B50472" s="90"/>
      <c r="C50472" s="90"/>
    </row>
    <row r="50473">
      <c r="A50473" s="101"/>
      <c r="B50473" s="90"/>
      <c r="C50473" s="90"/>
    </row>
    <row r="50474">
      <c r="A50474" s="101"/>
      <c r="B50474" s="90"/>
      <c r="C50474" s="90"/>
    </row>
    <row r="50475">
      <c r="A50475" s="101"/>
      <c r="B50475" s="90"/>
      <c r="C50475" s="90"/>
    </row>
    <row r="50476">
      <c r="A50476" s="101"/>
      <c r="B50476" s="90"/>
      <c r="C50476" s="90"/>
    </row>
    <row r="50477">
      <c r="A50477" s="101"/>
      <c r="B50477" s="90"/>
      <c r="C50477" s="90"/>
    </row>
    <row r="50478">
      <c r="A50478" s="101"/>
      <c r="B50478" s="90"/>
      <c r="C50478" s="90"/>
    </row>
    <row r="50479">
      <c r="A50479" s="101"/>
      <c r="B50479" s="90"/>
      <c r="C50479" s="90"/>
    </row>
    <row r="50480">
      <c r="A50480" s="101"/>
      <c r="B50480" s="90"/>
      <c r="C50480" s="90"/>
    </row>
    <row r="50481">
      <c r="A50481" s="101"/>
      <c r="B50481" s="90"/>
      <c r="C50481" s="90"/>
    </row>
    <row r="50482">
      <c r="A50482" s="101"/>
      <c r="B50482" s="90"/>
      <c r="C50482" s="90"/>
    </row>
    <row r="50483">
      <c r="A50483" s="101"/>
      <c r="B50483" s="90"/>
      <c r="C50483" s="90"/>
    </row>
    <row r="50484">
      <c r="A50484" s="101"/>
      <c r="B50484" s="90"/>
      <c r="C50484" s="90"/>
    </row>
    <row r="50485">
      <c r="A50485" s="101"/>
      <c r="B50485" s="90"/>
      <c r="C50485" s="90"/>
    </row>
    <row r="50486">
      <c r="A50486" s="101"/>
      <c r="B50486" s="90"/>
      <c r="C50486" s="90"/>
    </row>
    <row r="50487">
      <c r="A50487" s="101"/>
      <c r="B50487" s="90"/>
      <c r="C50487" s="90"/>
    </row>
    <row r="50488">
      <c r="A50488" s="101"/>
      <c r="B50488" s="90"/>
      <c r="C50488" s="90"/>
    </row>
    <row r="50489">
      <c r="A50489" s="101"/>
      <c r="B50489" s="90"/>
      <c r="C50489" s="90"/>
    </row>
    <row r="50490">
      <c r="A50490" s="101"/>
      <c r="B50490" s="90"/>
      <c r="C50490" s="90"/>
    </row>
    <row r="50491">
      <c r="A50491" s="101"/>
      <c r="B50491" s="90"/>
      <c r="C50491" s="90"/>
    </row>
    <row r="50492">
      <c r="A50492" s="101"/>
      <c r="B50492" s="90"/>
      <c r="C50492" s="90"/>
    </row>
    <row r="50493">
      <c r="A50493" s="101"/>
      <c r="B50493" s="90"/>
      <c r="C50493" s="90"/>
    </row>
    <row r="50494">
      <c r="A50494" s="101"/>
      <c r="B50494" s="90"/>
      <c r="C50494" s="90"/>
    </row>
    <row r="50495">
      <c r="A50495" s="101"/>
      <c r="B50495" s="90"/>
      <c r="C50495" s="90"/>
    </row>
    <row r="50496">
      <c r="A50496" s="101"/>
      <c r="B50496" s="90"/>
      <c r="C50496" s="90"/>
    </row>
    <row r="50497">
      <c r="A50497" s="101"/>
      <c r="B50497" s="90"/>
      <c r="C50497" s="90"/>
    </row>
    <row r="50498">
      <c r="A50498" s="101"/>
      <c r="B50498" s="90"/>
      <c r="C50498" s="90"/>
    </row>
    <row r="50499">
      <c r="A50499" s="101"/>
      <c r="B50499" s="90"/>
      <c r="C50499" s="90"/>
    </row>
    <row r="50500">
      <c r="A50500" s="101"/>
      <c r="B50500" s="90"/>
      <c r="C50500" s="90"/>
    </row>
    <row r="50501">
      <c r="A50501" s="101"/>
      <c r="B50501" s="90"/>
      <c r="C50501" s="9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0.25"/>
    <col customWidth="1" min="5" max="5" width="16.75"/>
    <col customWidth="1" min="13" max="13" width="13.5"/>
  </cols>
  <sheetData>
    <row r="1">
      <c r="A1" s="102" t="s">
        <v>17</v>
      </c>
      <c r="B1" s="103" t="s">
        <v>18</v>
      </c>
      <c r="C1" s="104" t="s">
        <v>0</v>
      </c>
      <c r="D1" s="103" t="s">
        <v>19</v>
      </c>
      <c r="E1" s="105">
        <v>250.0</v>
      </c>
      <c r="F1" s="106" t="s">
        <v>209</v>
      </c>
      <c r="G1" s="106" t="s">
        <v>210</v>
      </c>
      <c r="H1" s="106" t="s">
        <v>211</v>
      </c>
      <c r="I1" s="107">
        <v>5.0</v>
      </c>
      <c r="J1" s="107">
        <v>10.0</v>
      </c>
      <c r="K1" s="108">
        <v>5.0</v>
      </c>
      <c r="L1" s="108">
        <v>10.0</v>
      </c>
      <c r="M1" s="106" t="s">
        <v>212</v>
      </c>
      <c r="N1" s="106" t="s">
        <v>34</v>
      </c>
      <c r="O1" s="109" t="s">
        <v>213</v>
      </c>
    </row>
    <row r="2" ht="31.5" customHeight="1">
      <c r="A2" s="110" t="s">
        <v>45</v>
      </c>
      <c r="B2" s="53">
        <v>541450.0</v>
      </c>
      <c r="C2" s="111" t="s">
        <v>46</v>
      </c>
      <c r="D2" s="111" t="s">
        <v>47</v>
      </c>
      <c r="E2" s="112" t="str">
        <f>IFERROR(__xludf.DUMMYFUNCTION("SPARKLINE(INDEX(GOOGLEFINANCE(C2,""price"",workday(today(),-$E$1),today()),,2),{""charttype"",""column"";""color"",""green""})"),"")</f>
        <v/>
      </c>
      <c r="F2" s="113">
        <f>IFERROR(__xludf.DUMMYFUNCTION("GOOGLEFINANCE(C2,""price"")"),961.4)</f>
        <v>961.4</v>
      </c>
      <c r="G2" s="114">
        <f>IFERROR(__xludf.DUMMYFUNCTION("GOOGLEFINANCE(C2,""change"")"),-8.95)</f>
        <v>-8.95</v>
      </c>
      <c r="H2" s="115">
        <f>IFERROR(__xludf.DUMMYFUNCTION("GOOGLEFINANCE(C2,""changepct"")/100"),-0.0092)</f>
        <v>-0.0092</v>
      </c>
      <c r="I2" s="116">
        <f>IFERROR(__xludf.DUMMYFUNCTION("INDEX(GOOGLEFINANCE(C2,""price"",workday(today(),-I$1)),2,2)"),1016.8)</f>
        <v>1016.8</v>
      </c>
      <c r="J2" s="117">
        <f>IFERROR(__xludf.DUMMYFUNCTION("INDEX(GOOGLEFINANCE($C2,""price"",workday(today(),-J$1)),2,2)"),978.3)</f>
        <v>978.3</v>
      </c>
      <c r="K2" s="118">
        <f>IFERROR(__xludf.DUMMYFUNCTION("$F2/(INDEX(GOOGLEFINANCE($C2,""price"",workday(today(),-K$1)),2,2))-1"),-0.05448465774980327)</f>
        <v>-0.05448465775</v>
      </c>
      <c r="L2" s="119">
        <f>IFERROR(__xludf.DUMMYFUNCTION("$F2/(INDEX(GOOGLEFINANCE($C2,""price"",workday(today(),-L$1)),2,2))-1"),-0.017274864560973047)</f>
        <v>-0.01727486456</v>
      </c>
      <c r="M2" s="117">
        <f>IFERROR(__xludf.DUMMYFUNCTION("GOOGLEFINANCE(C2,""marketcap"")"),1.583594085214E12)</f>
        <v>1583594085214</v>
      </c>
      <c r="N2" s="117">
        <f>IFERROR(__xludf.DUMMYFUNCTION("IFERROR(GOOGLEFINANCE(C2,""PE""),""-"")"),111.62)</f>
        <v>111.62</v>
      </c>
      <c r="O2" s="120" t="s">
        <v>49</v>
      </c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</row>
    <row r="3" ht="31.5" customHeight="1">
      <c r="A3" s="110" t="s">
        <v>51</v>
      </c>
      <c r="B3" s="53">
        <v>533096.0</v>
      </c>
      <c r="C3" s="111" t="s">
        <v>52</v>
      </c>
      <c r="D3" s="111" t="s">
        <v>53</v>
      </c>
      <c r="E3" s="112" t="str">
        <f>IFERROR(__xludf.DUMMYFUNCTION("SPARKLINE(INDEX(GOOGLEFINANCE(C3,""price"",workday(today(),-$E$1),today()),,2),{""charttype"",""column"";""color"",""green""})"),"")</f>
        <v/>
      </c>
      <c r="F3" s="117">
        <f>IFERROR(__xludf.DUMMYFUNCTION("GOOGLEFINANCE(C3,""price"")"),142.75)</f>
        <v>142.75</v>
      </c>
      <c r="G3" s="114">
        <f>IFERROR(__xludf.DUMMYFUNCTION("GOOGLEFINANCE(C3,""change"")"),-1.3)</f>
        <v>-1.3</v>
      </c>
      <c r="H3" s="119">
        <f>IFERROR(__xludf.DUMMYFUNCTION("GOOGLEFINANCE(C3,""changepct"")/100"),-0.009000000000000001)</f>
        <v>-0.009</v>
      </c>
      <c r="I3" s="116">
        <f>IFERROR(__xludf.DUMMYFUNCTION("INDEX(GOOGLEFINANCE(C3,""price"",workday(today(),-I$1)),2,2)"),144.35)</f>
        <v>144.35</v>
      </c>
      <c r="J3" s="117">
        <f>IFERROR(__xludf.DUMMYFUNCTION("INDEX(GOOGLEFINANCE($C3,""price"",workday(today(),-J$1)),2,2)"),149.05)</f>
        <v>149.05</v>
      </c>
      <c r="K3" s="118">
        <f>IFERROR(__xludf.DUMMYFUNCTION("$F3/(INDEX(GOOGLEFINANCE($C3,""price"",workday(today(),-K$1)),2,2))-1"),-0.011084170419120132)</f>
        <v>-0.01108417042</v>
      </c>
      <c r="L3" s="119">
        <f>IFERROR(__xludf.DUMMYFUNCTION("$F3/(INDEX(GOOGLEFINANCE($C3,""price"",workday(today(),-L$1)),2,2))-1"),-0.04226769540422681)</f>
        <v>-0.0422676954</v>
      </c>
      <c r="M3" s="117">
        <f>IFERROR(__xludf.DUMMYFUNCTION("GOOGLEFINANCE(C3,""marketcap"")"),2.752503721306E12)</f>
        <v>2752503721306</v>
      </c>
      <c r="N3" s="117">
        <f>IFERROR(__xludf.DUMMYFUNCTION("IFERROR(GOOGLEFINANCE(C3,""PE""),""-"")"),23.42)</f>
        <v>23.42</v>
      </c>
      <c r="O3" s="120" t="s">
        <v>49</v>
      </c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</row>
    <row r="4" ht="31.5" customHeight="1">
      <c r="A4" s="110" t="s">
        <v>54</v>
      </c>
      <c r="B4" s="53">
        <v>543972.0</v>
      </c>
      <c r="C4" s="111" t="s">
        <v>55</v>
      </c>
      <c r="D4" s="111" t="s">
        <v>56</v>
      </c>
      <c r="E4" s="112" t="str">
        <f>IFERROR(__xludf.DUMMYFUNCTION("SPARKLINE(INDEX(GOOGLEFINANCE(C4,""price"",workday(today(),-$E$1),today()),,2),{""charttype"",""column"";""color"",""green""})"),"")</f>
        <v/>
      </c>
      <c r="F4" s="117">
        <f>IFERROR(__xludf.DUMMYFUNCTION("GOOGLEFINANCE(C4,""price"")"),215.3)</f>
        <v>215.3</v>
      </c>
      <c r="G4" s="114">
        <f>IFERROR(__xludf.DUMMYFUNCTION("GOOGLEFINANCE(C4,""change"")"),-4.93)</f>
        <v>-4.93</v>
      </c>
      <c r="H4" s="119">
        <f>IFERROR(__xludf.DUMMYFUNCTION("GOOGLEFINANCE(C4,""changepct"")/100"),-0.022400000000000003)</f>
        <v>-0.0224</v>
      </c>
      <c r="I4" s="116">
        <f>IFERROR(__xludf.DUMMYFUNCTION("INDEX(GOOGLEFINANCE(C4,""price"",workday(today(),-I$1)),2,2)"),206.69)</f>
        <v>206.69</v>
      </c>
      <c r="J4" s="117">
        <f>IFERROR(__xludf.DUMMYFUNCTION("INDEX(GOOGLEFINANCE($C4,""price"",workday(today(),-J$1)),2,2)"),194.86)</f>
        <v>194.86</v>
      </c>
      <c r="K4" s="118">
        <f>IFERROR(__xludf.DUMMYFUNCTION("$F4/(INDEX(GOOGLEFINANCE($C4,""price"",workday(today(),-K$1)),2,2))-1"),0.04165658715951426)</f>
        <v>0.04165658716</v>
      </c>
      <c r="L4" s="119">
        <f>IFERROR(__xludf.DUMMYFUNCTION("$F4/(INDEX(GOOGLEFINANCE($C4,""price"",workday(today(),-L$1)),2,2))-1"),0.10489582264189679)</f>
        <v>0.1048958226</v>
      </c>
      <c r="M4" s="117">
        <f>IFERROR(__xludf.DUMMYFUNCTION("GOOGLEFINANCE(C4,""marketcap"")"),2.8494769873E10)</f>
        <v>28494769873</v>
      </c>
      <c r="N4" s="117">
        <f>IFERROR(__xludf.DUMMYFUNCTION("IFERROR(GOOGLEFINANCE(C4,""PE""),""-"")"),56.68)</f>
        <v>56.68</v>
      </c>
      <c r="O4" s="120" t="s">
        <v>57</v>
      </c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</row>
    <row r="5" ht="31.5" customHeight="1">
      <c r="A5" s="110" t="s">
        <v>59</v>
      </c>
      <c r="B5" s="53">
        <v>500477.0</v>
      </c>
      <c r="C5" s="111" t="s">
        <v>60</v>
      </c>
      <c r="D5" s="111" t="s">
        <v>61</v>
      </c>
      <c r="E5" s="112" t="str">
        <f>IFERROR(__xludf.DUMMYFUNCTION("SPARKLINE(INDEX(GOOGLEFINANCE(C5,""price"",workday(today(),-$E$1),today()),,2),{""charttype"",""column"";""color"",""green""})"),"")</f>
        <v/>
      </c>
      <c r="F5" s="117">
        <f>IFERROR(__xludf.DUMMYFUNCTION("GOOGLEFINANCE(C5,""price"")"),209.78)</f>
        <v>209.78</v>
      </c>
      <c r="G5" s="114">
        <f>IFERROR(__xludf.DUMMYFUNCTION("GOOGLEFINANCE(C5,""change"")"),-0.98)</f>
        <v>-0.98</v>
      </c>
      <c r="H5" s="119">
        <f>IFERROR(__xludf.DUMMYFUNCTION("GOOGLEFINANCE(C5,""changepct"")/100"),-0.0046)</f>
        <v>-0.0046</v>
      </c>
      <c r="I5" s="116">
        <f>IFERROR(__xludf.DUMMYFUNCTION("INDEX(GOOGLEFINANCE(C5,""price"",workday(today(),-I$1)),2,2)"),207.68)</f>
        <v>207.68</v>
      </c>
      <c r="J5" s="117">
        <f>IFERROR(__xludf.DUMMYFUNCTION("INDEX(GOOGLEFINANCE($C5,""price"",workday(today(),-J$1)),2,2)"),209.73)</f>
        <v>209.73</v>
      </c>
      <c r="K5" s="118">
        <f>IFERROR(__xludf.DUMMYFUNCTION("$F5/(INDEX(GOOGLEFINANCE($C5,""price"",workday(today(),-K$1)),2,2))-1"),0.010111710323574608)</f>
        <v>0.01011171032</v>
      </c>
      <c r="L5" s="119">
        <f>IFERROR(__xludf.DUMMYFUNCTION("$F5/(INDEX(GOOGLEFINANCE($C5,""price"",workday(today(),-L$1)),2,2))-1"),2.3840175463707425E-4)</f>
        <v>0.0002384017546</v>
      </c>
      <c r="M5" s="117">
        <f>IFERROR(__xludf.DUMMYFUNCTION("GOOGLEFINANCE(C5,""marketcap"")"),1.232628717451E12)</f>
        <v>1232628717451</v>
      </c>
      <c r="N5" s="117">
        <f>IFERROR(__xludf.DUMMYFUNCTION("IFERROR(GOOGLEFINANCE(C5,""PE""),""-"")"),37.28)</f>
        <v>37.28</v>
      </c>
      <c r="O5" s="120" t="s">
        <v>62</v>
      </c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</row>
    <row r="6" ht="31.5" customHeight="1">
      <c r="A6" s="110" t="s">
        <v>63</v>
      </c>
      <c r="B6" s="53">
        <v>532493.0</v>
      </c>
      <c r="C6" s="111" t="s">
        <v>64</v>
      </c>
      <c r="D6" s="111" t="s">
        <v>65</v>
      </c>
      <c r="E6" s="112" t="str">
        <f>IFERROR(__xludf.DUMMYFUNCTION("SPARKLINE(INDEX(GOOGLEFINANCE(C6,""price"",workday(today(),-$E$1),today()),,2),{""charttype"",""column"";""color"",""green""})"),"")</f>
        <v/>
      </c>
      <c r="F6" s="117">
        <f>IFERROR(__xludf.DUMMYFUNCTION("GOOGLEFINANCE(C6,""price"")"),917.5)</f>
        <v>917.5</v>
      </c>
      <c r="G6" s="114">
        <f>IFERROR(__xludf.DUMMYFUNCTION("GOOGLEFINANCE(C6,""change"")"),-3.35)</f>
        <v>-3.35</v>
      </c>
      <c r="H6" s="119">
        <f>IFERROR(__xludf.DUMMYFUNCTION("GOOGLEFINANCE(C6,""changepct"")/100"),-0.0036)</f>
        <v>-0.0036</v>
      </c>
      <c r="I6" s="116">
        <f>IFERROR(__xludf.DUMMYFUNCTION("INDEX(GOOGLEFINANCE(C6,""price"",workday(today(),-I$1)),2,2)"),918.25)</f>
        <v>918.25</v>
      </c>
      <c r="J6" s="117">
        <f>IFERROR(__xludf.DUMMYFUNCTION("INDEX(GOOGLEFINANCE($C6,""price"",workday(today(),-J$1)),2,2)"),915.2)</f>
        <v>915.2</v>
      </c>
      <c r="K6" s="118">
        <f>IFERROR(__xludf.DUMMYFUNCTION("$F6/(INDEX(GOOGLEFINANCE($C6,""price"",workday(today(),-K$1)),2,2))-1"),-8.167710318540689E-4)</f>
        <v>-0.0008167710319</v>
      </c>
      <c r="L6" s="119">
        <f>IFERROR(__xludf.DUMMYFUNCTION("$F6/(INDEX(GOOGLEFINANCE($C6,""price"",workday(today(),-L$1)),2,2))-1"),0.002513111888111874)</f>
        <v>0.002513111888</v>
      </c>
      <c r="M6" s="117">
        <f>IFERROR(__xludf.DUMMYFUNCTION("GOOGLEFINANCE(C6,""marketcap"")"),8.7036091825E10)</f>
        <v>87036091825</v>
      </c>
      <c r="N6" s="117">
        <f>IFERROR(__xludf.DUMMYFUNCTION("IFERROR(GOOGLEFINANCE(C6,""PE""),""-"")"),54.34)</f>
        <v>54.34</v>
      </c>
      <c r="O6" s="120" t="s">
        <v>57</v>
      </c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</row>
    <row r="7" ht="31.5" customHeight="1">
      <c r="A7" s="110" t="s">
        <v>66</v>
      </c>
      <c r="B7" s="53">
        <v>532395.0</v>
      </c>
      <c r="C7" s="111" t="s">
        <v>67</v>
      </c>
      <c r="D7" s="111" t="s">
        <v>68</v>
      </c>
      <c r="E7" s="112" t="str">
        <f>IFERROR(__xludf.DUMMYFUNCTION("SPARKLINE(INDEX(GOOGLEFINANCE(C7,""price"",workday(today(),-$E$1),today()),,2),{""charttype"",""column"";""color"",""green""})"),"")</f>
        <v/>
      </c>
      <c r="F7" s="117">
        <f>IFERROR(__xludf.DUMMYFUNCTION("GOOGLEFINANCE(C7,""price"")"),1472.4)</f>
        <v>1472.4</v>
      </c>
      <c r="G7" s="114">
        <f>IFERROR(__xludf.DUMMYFUNCTION("GOOGLEFINANCE(C7,""change"")"),68.0)</f>
        <v>68</v>
      </c>
      <c r="H7" s="119">
        <f>IFERROR(__xludf.DUMMYFUNCTION("GOOGLEFINANCE(C7,""changepct"")/100"),0.0484)</f>
        <v>0.0484</v>
      </c>
      <c r="I7" s="116">
        <f>IFERROR(__xludf.DUMMYFUNCTION("INDEX(GOOGLEFINANCE(C7,""price"",workday(today(),-I$1)),2,2)"),1403.2)</f>
        <v>1403.2</v>
      </c>
      <c r="J7" s="117">
        <f>IFERROR(__xludf.DUMMYFUNCTION("INDEX(GOOGLEFINANCE($C7,""price"",workday(today(),-J$1)),2,2)"),1238.5)</f>
        <v>1238.5</v>
      </c>
      <c r="K7" s="118">
        <f>IFERROR(__xludf.DUMMYFUNCTION("$F7/(INDEX(GOOGLEFINANCE($C7,""price"",workday(today(),-K$1)),2,2))-1"),0.04931584948688705)</f>
        <v>0.04931584949</v>
      </c>
      <c r="L7" s="119">
        <f>IFERROR(__xludf.DUMMYFUNCTION("$F7/(INDEX(GOOGLEFINANCE($C7,""price"",workday(today(),-L$1)),2,2))-1"),0.18885748889786047)</f>
        <v>0.1888574889</v>
      </c>
      <c r="M7" s="117">
        <f>IFERROR(__xludf.DUMMYFUNCTION("GOOGLEFINANCE(C7,""marketcap"")"),6.2696142255E10)</f>
        <v>62696142255</v>
      </c>
      <c r="N7" s="117">
        <f>IFERROR(__xludf.DUMMYFUNCTION("IFERROR(GOOGLEFINANCE(C7,""PE""),""-"")"),63.71)</f>
        <v>63.71</v>
      </c>
      <c r="O7" s="120" t="s">
        <v>57</v>
      </c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</row>
    <row r="8" ht="31.5" customHeight="1">
      <c r="A8" s="110" t="s">
        <v>69</v>
      </c>
      <c r="B8" s="53">
        <v>541143.0</v>
      </c>
      <c r="C8" s="111" t="s">
        <v>70</v>
      </c>
      <c r="D8" s="111" t="s">
        <v>71</v>
      </c>
      <c r="E8" s="112" t="str">
        <f>IFERROR(__xludf.DUMMYFUNCTION("SPARKLINE(INDEX(GOOGLEFINANCE(C8,""price"",workday(today(),-$E$1),today()),,2),{""charttype"",""column"";""color"",""green""})"),"")</f>
        <v/>
      </c>
      <c r="F8" s="117">
        <f>IFERROR(__xludf.DUMMYFUNCTION("GOOGLEFINANCE(C8,""price"")"),1245.0)</f>
        <v>1245</v>
      </c>
      <c r="G8" s="114">
        <f>IFERROR(__xludf.DUMMYFUNCTION("GOOGLEFINANCE(C8,""change"")"),-30.6)</f>
        <v>-30.6</v>
      </c>
      <c r="H8" s="119">
        <f>IFERROR(__xludf.DUMMYFUNCTION("GOOGLEFINANCE(C8,""changepct"")/100"),-0.024)</f>
        <v>-0.024</v>
      </c>
      <c r="I8" s="116">
        <f>IFERROR(__xludf.DUMMYFUNCTION("INDEX(GOOGLEFINANCE(C8,""price"",workday(today(),-I$1)),2,2)"),1261.9)</f>
        <v>1261.9</v>
      </c>
      <c r="J8" s="117">
        <f>IFERROR(__xludf.DUMMYFUNCTION("INDEX(GOOGLEFINANCE($C8,""price"",workday(today(),-J$1)),2,2)"),1300.0)</f>
        <v>1300</v>
      </c>
      <c r="K8" s="118">
        <f>IFERROR(__xludf.DUMMYFUNCTION("$F8/(INDEX(GOOGLEFINANCE($C8,""price"",workday(today(),-K$1)),2,2))-1"),-0.013392503367937292)</f>
        <v>-0.01339250337</v>
      </c>
      <c r="L8" s="119">
        <f>IFERROR(__xludf.DUMMYFUNCTION("$F8/(INDEX(GOOGLEFINANCE($C8,""price"",workday(today(),-L$1)),2,2))-1"),-0.04230769230769227)</f>
        <v>-0.04230769231</v>
      </c>
      <c r="M8" s="117">
        <f>IFERROR(__xludf.DUMMYFUNCTION("GOOGLEFINANCE(C8,""marketcap"")"),4.56626888351E11)</f>
        <v>456626888351</v>
      </c>
      <c r="N8" s="117">
        <f>IFERROR(__xludf.DUMMYFUNCTION("IFERROR(GOOGLEFINANCE(C8,""PE""),""-"")"),78.65)</f>
        <v>78.65</v>
      </c>
      <c r="O8" s="120" t="s">
        <v>57</v>
      </c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</row>
    <row r="9" ht="31.5" customHeight="1">
      <c r="A9" s="110" t="s">
        <v>72</v>
      </c>
      <c r="B9" s="53">
        <v>500049.0</v>
      </c>
      <c r="C9" s="111" t="s">
        <v>73</v>
      </c>
      <c r="D9" s="111" t="s">
        <v>74</v>
      </c>
      <c r="E9" s="112" t="str">
        <f>IFERROR(__xludf.DUMMYFUNCTION("SPARKLINE(INDEX(GOOGLEFINANCE(C9,""price"",workday(today(),-$E$1),today()),,2),{""charttype"",""column"";""color"",""green""})"),"")</f>
        <v/>
      </c>
      <c r="F9" s="117">
        <f>IFERROR(__xludf.DUMMYFUNCTION("GOOGLEFINANCE(C9,""price"")"),431.15)</f>
        <v>431.15</v>
      </c>
      <c r="G9" s="114">
        <f>IFERROR(__xludf.DUMMYFUNCTION("GOOGLEFINANCE(C9,""change"")"),-8.6)</f>
        <v>-8.6</v>
      </c>
      <c r="H9" s="119">
        <f>IFERROR(__xludf.DUMMYFUNCTION("GOOGLEFINANCE(C9,""changepct"")/100"),-0.0196)</f>
        <v>-0.0196</v>
      </c>
      <c r="I9" s="116">
        <f>IFERROR(__xludf.DUMMYFUNCTION("INDEX(GOOGLEFINANCE(C9,""price"",workday(today(),-I$1)),2,2)"),446.85)</f>
        <v>446.85</v>
      </c>
      <c r="J9" s="117">
        <f>IFERROR(__xludf.DUMMYFUNCTION("INDEX(GOOGLEFINANCE($C9,""price"",workday(today(),-J$1)),2,2)"),437.3)</f>
        <v>437.3</v>
      </c>
      <c r="K9" s="118">
        <f>IFERROR(__xludf.DUMMYFUNCTION("$F9/(INDEX(GOOGLEFINANCE($C9,""price"",workday(today(),-K$1)),2,2))-1"),-0.0351348327179144)</f>
        <v>-0.03513483272</v>
      </c>
      <c r="L9" s="119">
        <f>IFERROR(__xludf.DUMMYFUNCTION("$F9/(INDEX(GOOGLEFINANCE($C9,""price"",workday(today(),-L$1)),2,2))-1"),-0.014063571918591422)</f>
        <v>-0.01406357192</v>
      </c>
      <c r="M9" s="117">
        <f>IFERROR(__xludf.DUMMYFUNCTION("GOOGLEFINANCE(C9,""marketcap"")"),3.15197636283E12)</f>
        <v>3151976362830</v>
      </c>
      <c r="N9" s="117">
        <f>IFERROR(__xludf.DUMMYFUNCTION("IFERROR(GOOGLEFINANCE(C9,""PE""),""-"")"),52.84)</f>
        <v>52.84</v>
      </c>
      <c r="O9" s="120" t="s">
        <v>57</v>
      </c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 ht="31.5" customHeight="1">
      <c r="A10" s="110" t="s">
        <v>75</v>
      </c>
      <c r="B10" s="53">
        <v>544162.0</v>
      </c>
      <c r="C10" s="111" t="s">
        <v>76</v>
      </c>
      <c r="D10" s="111" t="s">
        <v>77</v>
      </c>
      <c r="E10" s="112" t="str">
        <f>IFERROR(__xludf.DUMMYFUNCTION("SPARKLINE(INDEX(GOOGLEFINANCE(C10,""price"",workday(today(),-$E$1),today()),,2),{""charttype"",""column"";""color"",""green""})"),"")</f>
        <v/>
      </c>
      <c r="F10" s="117">
        <f>IFERROR(__xludf.DUMMYFUNCTION("GOOGLEFINANCE(C10,""price"")"),1662.6)</f>
        <v>1662.6</v>
      </c>
      <c r="G10" s="114">
        <f>IFERROR(__xludf.DUMMYFUNCTION("GOOGLEFINANCE(C10,""change"")"),-35.2)</f>
        <v>-35.2</v>
      </c>
      <c r="H10" s="119">
        <f>IFERROR(__xludf.DUMMYFUNCTION("GOOGLEFINANCE(C10,""changepct"")/100"),-0.0207)</f>
        <v>-0.0207</v>
      </c>
      <c r="I10" s="116">
        <f>IFERROR(__xludf.DUMMYFUNCTION("INDEX(GOOGLEFINANCE(C10,""price"",workday(today(),-I$1)),2,2)"),1694.5)</f>
        <v>1694.5</v>
      </c>
      <c r="J10" s="117">
        <f>IFERROR(__xludf.DUMMYFUNCTION("INDEX(GOOGLEFINANCE($C10,""price"",workday(today(),-J$1)),2,2)"),1684.0)</f>
        <v>1684</v>
      </c>
      <c r="K10" s="118">
        <f>IFERROR(__xludf.DUMMYFUNCTION("$F10/(INDEX(GOOGLEFINANCE($C10,""price"",workday(today(),-K$1)),2,2))-1"),-0.018825612275007453)</f>
        <v>-0.01882561228</v>
      </c>
      <c r="L10" s="119">
        <f>IFERROR(__xludf.DUMMYFUNCTION("$F10/(INDEX(GOOGLEFINANCE($C10,""price"",workday(today(),-L$1)),2,2))-1"),-0.012707838479810052)</f>
        <v>-0.01270783848</v>
      </c>
      <c r="M10" s="117">
        <f>IFERROR(__xludf.DUMMYFUNCTION("GOOGLEFINANCE(C10,""marketcap"")"),8.32099809165E11)</f>
        <v>832099809165</v>
      </c>
      <c r="N10" s="117">
        <f>IFERROR(__xludf.DUMMYFUNCTION("IFERROR(GOOGLEFINANCE(C10,""PE""),""-"")"),47.46)</f>
        <v>47.46</v>
      </c>
      <c r="O10" s="120" t="s">
        <v>78</v>
      </c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</row>
    <row r="11" ht="31.5" customHeight="1">
      <c r="A11" s="110" t="s">
        <v>79</v>
      </c>
      <c r="B11" s="53">
        <v>500093.0</v>
      </c>
      <c r="C11" s="111" t="s">
        <v>80</v>
      </c>
      <c r="D11" s="111" t="s">
        <v>81</v>
      </c>
      <c r="E11" s="112" t="str">
        <f>IFERROR(__xludf.DUMMYFUNCTION("SPARKLINE(INDEX(GOOGLEFINANCE(C11,""price"",workday(today(),-$E$1),today()),,2),{""charttype"",""column"";""color"",""green""})"),"")</f>
        <v/>
      </c>
      <c r="F11" s="117">
        <f>IFERROR(__xludf.DUMMYFUNCTION("GOOGLEFINANCE(C11,""price"")"),715.7)</f>
        <v>715.7</v>
      </c>
      <c r="G11" s="114">
        <f>IFERROR(__xludf.DUMMYFUNCTION("GOOGLEFINANCE(C11,""change"")"),-4.8)</f>
        <v>-4.8</v>
      </c>
      <c r="H11" s="119">
        <f>IFERROR(__xludf.DUMMYFUNCTION("GOOGLEFINANCE(C11,""changepct"")/100"),-0.0067)</f>
        <v>-0.0067</v>
      </c>
      <c r="I11" s="116">
        <f>IFERROR(__xludf.DUMMYFUNCTION("INDEX(GOOGLEFINANCE(C11,""price"",workday(today(),-I$1)),2,2)"),690.5)</f>
        <v>690.5</v>
      </c>
      <c r="J11" s="117">
        <f>IFERROR(__xludf.DUMMYFUNCTION("INDEX(GOOGLEFINANCE($C11,""price"",workday(today(),-J$1)),2,2)"),681.55)</f>
        <v>681.55</v>
      </c>
      <c r="K11" s="118">
        <f>IFERROR(__xludf.DUMMYFUNCTION("$F11/(INDEX(GOOGLEFINANCE($C11,""price"",workday(today(),-K$1)),2,2))-1"),0.03649529326574963)</f>
        <v>0.03649529327</v>
      </c>
      <c r="L11" s="119">
        <f>IFERROR(__xludf.DUMMYFUNCTION("$F11/(INDEX(GOOGLEFINANCE($C11,""price"",workday(today(),-L$1)),2,2))-1"),0.05010637517423544)</f>
        <v>0.05010637517</v>
      </c>
      <c r="M11" s="117">
        <f>IFERROR(__xludf.DUMMYFUNCTION("GOOGLEFINANCE(C11,""marketcap"")"),1.127629832E12)</f>
        <v>1127629832000</v>
      </c>
      <c r="N11" s="117">
        <f>IFERROR(__xludf.DUMMYFUNCTION("IFERROR(GOOGLEFINANCE(C11,""PE""),""-"")"),99.75)</f>
        <v>99.75</v>
      </c>
      <c r="O11" s="120" t="s">
        <v>78</v>
      </c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</row>
    <row r="12" ht="31.5" customHeight="1">
      <c r="A12" s="110" t="s">
        <v>82</v>
      </c>
      <c r="B12" s="53">
        <v>540678.0</v>
      </c>
      <c r="C12" s="111" t="s">
        <v>83</v>
      </c>
      <c r="D12" s="111" t="s">
        <v>84</v>
      </c>
      <c r="E12" s="112" t="str">
        <f>IFERROR(__xludf.DUMMYFUNCTION("SPARKLINE(INDEX(GOOGLEFINANCE(C12,""price"",workday(today(),-$E$1),today()),,2),{""charttype"",""column"";""color"",""green""})"),"")</f>
        <v/>
      </c>
      <c r="F12" s="117">
        <f>IFERROR(__xludf.DUMMYFUNCTION("GOOGLEFINANCE(C12,""price"")"),1486.0)</f>
        <v>1486</v>
      </c>
      <c r="G12" s="114">
        <f>IFERROR(__xludf.DUMMYFUNCTION("GOOGLEFINANCE(C12,""change"")"),-15.8)</f>
        <v>-15.8</v>
      </c>
      <c r="H12" s="119">
        <f>IFERROR(__xludf.DUMMYFUNCTION("GOOGLEFINANCE(C12,""changepct"")/100"),-0.0105)</f>
        <v>-0.0105</v>
      </c>
      <c r="I12" s="116">
        <f>IFERROR(__xludf.DUMMYFUNCTION("INDEX(GOOGLEFINANCE(C12,""price"",workday(today(),-I$1)),2,2)"),1525.6)</f>
        <v>1525.6</v>
      </c>
      <c r="J12" s="117">
        <f>IFERROR(__xludf.DUMMYFUNCTION("INDEX(GOOGLEFINANCE($C12,""price"",workday(today(),-J$1)),2,2)"),1528.6)</f>
        <v>1528.6</v>
      </c>
      <c r="K12" s="118">
        <f>IFERROR(__xludf.DUMMYFUNCTION("$F12/(INDEX(GOOGLEFINANCE($C12,""price"",workday(today(),-K$1)),2,2))-1"),-0.025957000524383766)</f>
        <v>-0.02595700052</v>
      </c>
      <c r="L12" s="119">
        <f>IFERROR(__xludf.DUMMYFUNCTION("$F12/(INDEX(GOOGLEFINANCE($C12,""price"",workday(today(),-L$1)),2,2))-1"),-0.02786863796938366)</f>
        <v>-0.02786863797</v>
      </c>
      <c r="M12" s="117">
        <f>IFERROR(__xludf.DUMMYFUNCTION("GOOGLEFINANCE(C12,""marketcap"")"),3.90990523494E11)</f>
        <v>390990523494</v>
      </c>
      <c r="N12" s="117">
        <f>IFERROR(__xludf.DUMMYFUNCTION("IFERROR(GOOGLEFINANCE(C12,""PE""),""-"")"),53.74)</f>
        <v>53.74</v>
      </c>
      <c r="O12" s="120" t="s">
        <v>57</v>
      </c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</row>
    <row r="13" ht="31.5" customHeight="1">
      <c r="A13" s="110" t="s">
        <v>90</v>
      </c>
      <c r="B13" s="53">
        <v>523618.0</v>
      </c>
      <c r="C13" s="111" t="s">
        <v>91</v>
      </c>
      <c r="D13" s="111" t="s">
        <v>92</v>
      </c>
      <c r="E13" s="112" t="str">
        <f>IFERROR(__xludf.DUMMYFUNCTION("SPARKLINE(INDEX(GOOGLEFINANCE(C13,""price"",workday(today(),-$E$1),today()),,2),{""charttype"",""column"";""color"",""green""})"),"")</f>
        <v/>
      </c>
      <c r="F13" s="117">
        <f>IFERROR(__xludf.DUMMYFUNCTION("GOOGLEFINANCE(C13,""price"")"),913.8)</f>
        <v>913.8</v>
      </c>
      <c r="G13" s="114">
        <f>IFERROR(__xludf.DUMMYFUNCTION("GOOGLEFINANCE(C13,""change"")"),-19.4)</f>
        <v>-19.4</v>
      </c>
      <c r="H13" s="119">
        <f>IFERROR(__xludf.DUMMYFUNCTION("GOOGLEFINANCE(C13,""changepct"")/100"),-0.0208)</f>
        <v>-0.0208</v>
      </c>
      <c r="I13" s="116">
        <f>IFERROR(__xludf.DUMMYFUNCTION("INDEX(GOOGLEFINANCE(C13,""price"",workday(today(),-I$1)),2,2)"),989.4)</f>
        <v>989.4</v>
      </c>
      <c r="J13" s="117">
        <f>IFERROR(__xludf.DUMMYFUNCTION("INDEX(GOOGLEFINANCE($C13,""price"",workday(today(),-J$1)),2,2)"),1024.2)</f>
        <v>1024.2</v>
      </c>
      <c r="K13" s="118">
        <f>IFERROR(__xludf.DUMMYFUNCTION("$F13/(INDEX(GOOGLEFINANCE($C13,""price"",workday(today(),-K$1)),2,2))-1"),-0.07640994542146762)</f>
        <v>-0.07640994542</v>
      </c>
      <c r="L13" s="119">
        <f>IFERROR(__xludf.DUMMYFUNCTION("$F13/(INDEX(GOOGLEFINANCE($C13,""price"",workday(today(),-L$1)),2,2))-1"),-0.10779144698301124)</f>
        <v>-0.107791447</v>
      </c>
      <c r="M13" s="117">
        <f>IFERROR(__xludf.DUMMYFUNCTION("GOOGLEFINANCE(C13,""marketcap"")"),2.5569600341E10)</f>
        <v>25569600341</v>
      </c>
      <c r="N13" s="117" t="str">
        <f>IFERROR(__xludf.DUMMYFUNCTION("IFERROR(GOOGLEFINANCE(C13,""PE""),""-"")"),"-")</f>
        <v>-</v>
      </c>
      <c r="O13" s="120" t="s">
        <v>89</v>
      </c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</row>
    <row r="14" ht="31.5" customHeight="1">
      <c r="A14" s="110" t="s">
        <v>94</v>
      </c>
      <c r="B14" s="53">
        <v>542011.0</v>
      </c>
      <c r="C14" s="111" t="s">
        <v>95</v>
      </c>
      <c r="D14" s="111" t="s">
        <v>96</v>
      </c>
      <c r="E14" s="112" t="str">
        <f>IFERROR(__xludf.DUMMYFUNCTION("SPARKLINE(INDEX(GOOGLEFINANCE(C14,""price"",workday(today(),-$E$1),today()),,2),{""charttype"",""column"";""color"",""green""})"),"")</f>
        <v/>
      </c>
      <c r="F14" s="117">
        <f>IFERROR(__xludf.DUMMYFUNCTION("GOOGLEFINANCE(C14,""price"")"),2399.6)</f>
        <v>2399.6</v>
      </c>
      <c r="G14" s="114">
        <f>IFERROR(__xludf.DUMMYFUNCTION("GOOGLEFINANCE(C14,""change"")"),-46.5)</f>
        <v>-46.5</v>
      </c>
      <c r="H14" s="119">
        <f>IFERROR(__xludf.DUMMYFUNCTION("GOOGLEFINANCE(C14,""changepct"")/100"),-0.019)</f>
        <v>-0.019</v>
      </c>
      <c r="I14" s="116">
        <f>IFERROR(__xludf.DUMMYFUNCTION("INDEX(GOOGLEFINANCE(C14,""price"",workday(today(),-I$1)),2,2)"),2437.0)</f>
        <v>2437</v>
      </c>
      <c r="J14" s="117">
        <f>IFERROR(__xludf.DUMMYFUNCTION("INDEX(GOOGLEFINANCE($C14,""price"",workday(today(),-J$1)),2,2)"),2515.4)</f>
        <v>2515.4</v>
      </c>
      <c r="K14" s="118">
        <f>IFERROR(__xludf.DUMMYFUNCTION("$F14/(INDEX(GOOGLEFINANCE($C14,""price"",workday(today(),-K$1)),2,2))-1"),-0.015346737792367726)</f>
        <v>-0.01534673779</v>
      </c>
      <c r="L14" s="119">
        <f>IFERROR(__xludf.DUMMYFUNCTION("$F14/(INDEX(GOOGLEFINANCE($C14,""price"",workday(today(),-L$1)),2,2))-1"),-0.046036415679414855)</f>
        <v>-0.04603641568</v>
      </c>
      <c r="M14" s="117">
        <f>IFERROR(__xludf.DUMMYFUNCTION("GOOGLEFINANCE(C14,""marketcap"")"),2.74706401565E11)</f>
        <v>274706401565</v>
      </c>
      <c r="N14" s="117">
        <f>IFERROR(__xludf.DUMMYFUNCTION("IFERROR(GOOGLEFINANCE(C14,""PE""),""-"")"),39.87)</f>
        <v>39.87</v>
      </c>
      <c r="O14" s="122" t="s">
        <v>57</v>
      </c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</row>
    <row r="15" ht="31.5" customHeight="1">
      <c r="A15" s="110" t="s">
        <v>97</v>
      </c>
      <c r="B15" s="53">
        <v>533263.0</v>
      </c>
      <c r="C15" s="111" t="s">
        <v>97</v>
      </c>
      <c r="D15" s="111" t="s">
        <v>98</v>
      </c>
      <c r="E15" s="112" t="str">
        <f>IFERROR(__xludf.DUMMYFUNCTION("SPARKLINE(INDEX(GOOGLEFINANCE(C15,""price"",workday(today(),-$E$1),today()),,2),{""charttype"",""column"";""color"",""green""})"),"")</f>
        <v/>
      </c>
      <c r="F15" s="117">
        <f>IFERROR(__xludf.DUMMYFUNCTION("GOOGLEFINANCE(C15,""price"")"),9.77)</f>
        <v>9.77</v>
      </c>
      <c r="G15" s="114">
        <f>IFERROR(__xludf.DUMMYFUNCTION("GOOGLEFINANCE(C15,""change"")"),-0.16)</f>
        <v>-0.16</v>
      </c>
      <c r="H15" s="119">
        <f>IFERROR(__xludf.DUMMYFUNCTION("GOOGLEFINANCE(C15,""changepct"")/100"),-0.0161)</f>
        <v>-0.0161</v>
      </c>
      <c r="I15" s="116">
        <f>IFERROR(__xludf.DUMMYFUNCTION("INDEX(GOOGLEFINANCE(C15,""price"",workday(today(),-I$1)),2,2)"),10.1)</f>
        <v>10.1</v>
      </c>
      <c r="J15" s="117">
        <f>IFERROR(__xludf.DUMMYFUNCTION("INDEX(GOOGLEFINANCE($C15,""price"",workday(today(),-J$1)),2,2)"),10.68)</f>
        <v>10.68</v>
      </c>
      <c r="K15" s="118">
        <f>IFERROR(__xludf.DUMMYFUNCTION("$F15/(INDEX(GOOGLEFINANCE($C15,""price"",workday(today(),-K$1)),2,2))-1"),-0.0326732673267327)</f>
        <v>-0.03267326733</v>
      </c>
      <c r="L15" s="119">
        <f>IFERROR(__xludf.DUMMYFUNCTION("$F15/(INDEX(GOOGLEFINANCE($C15,""price"",workday(today(),-L$1)),2,2))-1"),-0.08520599250936334)</f>
        <v>-0.08520599251</v>
      </c>
      <c r="M15" s="117">
        <f>IFERROR(__xludf.DUMMYFUNCTION("GOOGLEFINANCE(C15,""marketcap"")"),1.1472242866E10)</f>
        <v>11472242866</v>
      </c>
      <c r="N15" s="117">
        <f>IFERROR(__xludf.DUMMYFUNCTION("IFERROR(GOOGLEFINANCE(C15,""PE""),""-"")"),16.79)</f>
        <v>16.79</v>
      </c>
      <c r="O15" s="123" t="s">
        <v>49</v>
      </c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</row>
    <row r="16" ht="31.5" customHeight="1">
      <c r="A16" s="110" t="s">
        <v>99</v>
      </c>
      <c r="B16" s="53">
        <v>541154.0</v>
      </c>
      <c r="C16" s="111" t="s">
        <v>100</v>
      </c>
      <c r="D16" s="111" t="s">
        <v>101</v>
      </c>
      <c r="E16" s="112" t="str">
        <f>IFERROR(__xludf.DUMMYFUNCTION("SPARKLINE(INDEX(GOOGLEFINANCE(C16,""price"",workday(today(),-$E$1),today()),,2),{""charttype"",""column"";""color"",""green""})"),"")</f>
        <v/>
      </c>
      <c r="F16" s="117">
        <f>IFERROR(__xludf.DUMMYFUNCTION("GOOGLEFINANCE(C16,""price"")"),3957.1)</f>
        <v>3957.1</v>
      </c>
      <c r="G16" s="114">
        <f>IFERROR(__xludf.DUMMYFUNCTION("GOOGLEFINANCE(C16,""change"")"),-68.3)</f>
        <v>-68.3</v>
      </c>
      <c r="H16" s="119">
        <f>IFERROR(__xludf.DUMMYFUNCTION("GOOGLEFINANCE(C16,""changepct"")/100"),-0.017)</f>
        <v>-0.017</v>
      </c>
      <c r="I16" s="116">
        <f>IFERROR(__xludf.DUMMYFUNCTION("INDEX(GOOGLEFINANCE(C16,""price"",workday(today(),-I$1)),2,2)"),4247.6)</f>
        <v>4247.6</v>
      </c>
      <c r="J16" s="117">
        <f>IFERROR(__xludf.DUMMYFUNCTION("INDEX(GOOGLEFINANCE($C16,""price"",workday(today(),-J$1)),2,2)"),4168.3)</f>
        <v>4168.3</v>
      </c>
      <c r="K16" s="118">
        <f>IFERROR(__xludf.DUMMYFUNCTION("$F16/(INDEX(GOOGLEFINANCE($C16,""price"",workday(today(),-K$1)),2,2))-1"),-0.06839156229400145)</f>
        <v>-0.06839156229</v>
      </c>
      <c r="L16" s="119">
        <f>IFERROR(__xludf.DUMMYFUNCTION("$F16/(INDEX(GOOGLEFINANCE($C16,""price"",workday(today(),-L$1)),2,2))-1"),-0.05066813808986881)</f>
        <v>-0.05066813809</v>
      </c>
      <c r="M16" s="117">
        <f>IFERROR(__xludf.DUMMYFUNCTION("GOOGLEFINANCE(C16,""marketcap"")"),2.646342675E12)</f>
        <v>2646342675000</v>
      </c>
      <c r="N16" s="117">
        <f>IFERROR(__xludf.DUMMYFUNCTION("IFERROR(GOOGLEFINANCE(C16,""PE""),""-"")"),29.77)</f>
        <v>29.77</v>
      </c>
      <c r="O16" s="123" t="s">
        <v>57</v>
      </c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</row>
    <row r="17" ht="31.5" customHeight="1">
      <c r="A17" s="110" t="s">
        <v>214</v>
      </c>
      <c r="B17" s="53">
        <v>517271.0</v>
      </c>
      <c r="C17" s="111" t="s">
        <v>215</v>
      </c>
      <c r="D17" s="111" t="s">
        <v>107</v>
      </c>
      <c r="E17" s="112" t="str">
        <f>IFERROR(__xludf.DUMMYFUNCTION("SPARKLINE(INDEX(GOOGLEFINANCE(C17,""price"",workday(today(),-$E$1),today()),,2),{""charttype"",""column"";""color"",""green""})"),"#N/A")</f>
        <v>#N/A</v>
      </c>
      <c r="F17" s="117" t="str">
        <f>IFERROR(__xludf.DUMMYFUNCTION("GOOGLEFINANCE(C17,""price"")"),"#N/A")</f>
        <v>#N/A</v>
      </c>
      <c r="G17" s="114" t="str">
        <f>IFERROR(__xludf.DUMMYFUNCTION("GOOGLEFINANCE(C17,""change"")"),"#N/A")</f>
        <v>#N/A</v>
      </c>
      <c r="H17" s="119" t="str">
        <f>IFERROR(__xludf.DUMMYFUNCTION("GOOGLEFINANCE(C17,""changepct"")/100"),"#N/A")</f>
        <v>#N/A</v>
      </c>
      <c r="I17" s="116" t="str">
        <f>IFERROR(__xludf.DUMMYFUNCTION("INDEX(GOOGLEFINANCE(C17,""price"",workday(today(),-I$1)),2,2)"),"#N/A")</f>
        <v>#N/A</v>
      </c>
      <c r="J17" s="117" t="str">
        <f>IFERROR(__xludf.DUMMYFUNCTION("INDEX(GOOGLEFINANCE($C17,""price"",workday(today(),-J$1)),2,2)"),"#N/A")</f>
        <v>#N/A</v>
      </c>
      <c r="K17" s="118" t="str">
        <f>IFERROR(__xludf.DUMMYFUNCTION("$F17/(INDEX(GOOGLEFINANCE($C17,""price"",workday(today(),-K$1)),2,2))-1"),"#N/A")</f>
        <v>#N/A</v>
      </c>
      <c r="L17" s="119" t="str">
        <f>IFERROR(__xludf.DUMMYFUNCTION("$F17/(INDEX(GOOGLEFINANCE($C17,""price"",workday(today(),-L$1)),2,2))-1"),"#N/A")</f>
        <v>#N/A</v>
      </c>
      <c r="M17" s="117" t="str">
        <f>IFERROR(__xludf.DUMMYFUNCTION("GOOGLEFINANCE(C17,""marketcap"")"),"#N/A")</f>
        <v>#N/A</v>
      </c>
      <c r="N17" s="117" t="str">
        <f>IFERROR(__xludf.DUMMYFUNCTION("IFERROR(GOOGLEFINANCE(C17,""PE""),""-"")"),"-")</f>
        <v>-</v>
      </c>
      <c r="O17" s="124" t="s">
        <v>89</v>
      </c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</row>
    <row r="18" ht="31.5" customHeight="1">
      <c r="A18" s="110" t="s">
        <v>114</v>
      </c>
      <c r="B18" s="53">
        <v>539437.0</v>
      </c>
      <c r="C18" s="111" t="s">
        <v>115</v>
      </c>
      <c r="D18" s="111" t="s">
        <v>116</v>
      </c>
      <c r="E18" s="112" t="str">
        <f>IFERROR(__xludf.DUMMYFUNCTION("SPARKLINE(INDEX(GOOGLEFINANCE(C18,""price"",workday(today(),-$E$1),today()),,2),{""charttype"",""column"";""color"",""green""})"),"")</f>
        <v/>
      </c>
      <c r="F18" s="117">
        <f>IFERROR(__xludf.DUMMYFUNCTION("GOOGLEFINANCE(C18,""price"")"),68.73)</f>
        <v>68.73</v>
      </c>
      <c r="G18" s="114">
        <f>IFERROR(__xludf.DUMMYFUNCTION("GOOGLEFINANCE(C18,""change"")"),-1.31)</f>
        <v>-1.31</v>
      </c>
      <c r="H18" s="119">
        <f>IFERROR(__xludf.DUMMYFUNCTION("GOOGLEFINANCE(C18,""changepct"")/100"),-0.0187)</f>
        <v>-0.0187</v>
      </c>
      <c r="I18" s="116">
        <f>IFERROR(__xludf.DUMMYFUNCTION("INDEX(GOOGLEFINANCE(C18,""price"",workday(today(),-I$1)),2,2)"),83.35)</f>
        <v>83.35</v>
      </c>
      <c r="J18" s="117">
        <f>IFERROR(__xludf.DUMMYFUNCTION("INDEX(GOOGLEFINANCE($C18,""price"",workday(today(),-J$1)),2,2)"),83.77)</f>
        <v>83.77</v>
      </c>
      <c r="K18" s="118">
        <f>IFERROR(__xludf.DUMMYFUNCTION("$F18/(INDEX(GOOGLEFINANCE($C18,""price"",workday(today(),-K$1)),2,2))-1"),-0.1754049190161967)</f>
        <v>-0.175404919</v>
      </c>
      <c r="L18" s="119">
        <f>IFERROR(__xludf.DUMMYFUNCTION("$F18/(INDEX(GOOGLEFINANCE($C18,""price"",workday(today(),-L$1)),2,2))-1"),-0.17953921451593635)</f>
        <v>-0.1795392145</v>
      </c>
      <c r="M18" s="117">
        <f>IFERROR(__xludf.DUMMYFUNCTION("GOOGLEFINANCE(C18,""marketcap"")"),5.03565401602E11)</f>
        <v>503565401602</v>
      </c>
      <c r="N18" s="117">
        <f>IFERROR(__xludf.DUMMYFUNCTION("IFERROR(GOOGLEFINANCE(C18,""PE""),""-"")"),33.45)</f>
        <v>33.45</v>
      </c>
      <c r="O18" s="124" t="s">
        <v>78</v>
      </c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</row>
    <row r="19" ht="31.5" customHeight="1">
      <c r="A19" s="110" t="s">
        <v>117</v>
      </c>
      <c r="B19" s="53">
        <v>542830.0</v>
      </c>
      <c r="C19" s="111" t="s">
        <v>118</v>
      </c>
      <c r="D19" s="111" t="s">
        <v>119</v>
      </c>
      <c r="E19" s="112" t="str">
        <f>IFERROR(__xludf.DUMMYFUNCTION("SPARKLINE(INDEX(GOOGLEFINANCE(C19,""price"",workday(today(),-$E$1),today()),,2),{""charttype"",""column"";""color"",""green""})"),"")</f>
        <v/>
      </c>
      <c r="F19" s="117">
        <f>IFERROR(__xludf.DUMMYFUNCTION("GOOGLEFINANCE(C19,""price"")"),630.15)</f>
        <v>630.15</v>
      </c>
      <c r="G19" s="114">
        <f>IFERROR(__xludf.DUMMYFUNCTION("GOOGLEFINANCE(C19,""change"")"),-9.3)</f>
        <v>-9.3</v>
      </c>
      <c r="H19" s="119">
        <f>IFERROR(__xludf.DUMMYFUNCTION("GOOGLEFINANCE(C19,""changepct"")/100"),-0.014499999999999999)</f>
        <v>-0.0145</v>
      </c>
      <c r="I19" s="116">
        <f>IFERROR(__xludf.DUMMYFUNCTION("INDEX(GOOGLEFINANCE(C19,""price"",workday(today(),-I$1)),2,2)"),617.55)</f>
        <v>617.55</v>
      </c>
      <c r="J19" s="117">
        <f>IFERROR(__xludf.DUMMYFUNCTION("INDEX(GOOGLEFINANCE($C19,""price"",workday(today(),-J$1)),2,2)"),636.2)</f>
        <v>636.2</v>
      </c>
      <c r="K19" s="118">
        <f>IFERROR(__xludf.DUMMYFUNCTION("$F19/(INDEX(GOOGLEFINANCE($C19,""price"",workday(today(),-K$1)),2,2))-1"),0.020403206218120085)</f>
        <v>0.02040320622</v>
      </c>
      <c r="L19" s="119">
        <f>IFERROR(__xludf.DUMMYFUNCTION("$F19/(INDEX(GOOGLEFINANCE($C19,""price"",workday(today(),-L$1)),2,2))-1"),-0.00950958817981773)</f>
        <v>-0.00950958818</v>
      </c>
      <c r="M19" s="117">
        <f>IFERROR(__xludf.DUMMYFUNCTION("GOOGLEFINANCE(C19,""marketcap"")"),5.04119956516E11)</f>
        <v>504119956516</v>
      </c>
      <c r="N19" s="117">
        <f>IFERROR(__xludf.DUMMYFUNCTION("IFERROR(GOOGLEFINANCE(C19,""PE""),""-"")"),35.37)</f>
        <v>35.37</v>
      </c>
      <c r="O19" s="123" t="s">
        <v>93</v>
      </c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</row>
    <row r="20" ht="31.5" customHeight="1">
      <c r="A20" s="110" t="s">
        <v>120</v>
      </c>
      <c r="B20" s="53">
        <v>543257.0</v>
      </c>
      <c r="C20" s="111" t="s">
        <v>121</v>
      </c>
      <c r="D20" s="111" t="s">
        <v>122</v>
      </c>
      <c r="E20" s="112" t="str">
        <f>IFERROR(__xludf.DUMMYFUNCTION("SPARKLINE(INDEX(GOOGLEFINANCE(C20,""price"",workday(today(),-$E$1),today()),,2),{""charttype"",""column"";""color"",""green""})"),"")</f>
        <v/>
      </c>
      <c r="F20" s="117">
        <f>IFERROR(__xludf.DUMMYFUNCTION("GOOGLEFINANCE(C20,""price"")"),110.06)</f>
        <v>110.06</v>
      </c>
      <c r="G20" s="114">
        <f>IFERROR(__xludf.DUMMYFUNCTION("GOOGLEFINANCE(C20,""change"")"),-1.83)</f>
        <v>-1.83</v>
      </c>
      <c r="H20" s="119">
        <f>IFERROR(__xludf.DUMMYFUNCTION("GOOGLEFINANCE(C20,""changepct"")/100"),-0.016399999999999998)</f>
        <v>-0.0164</v>
      </c>
      <c r="I20" s="116">
        <f>IFERROR(__xludf.DUMMYFUNCTION("INDEX(GOOGLEFINANCE(C20,""price"",workday(today(),-I$1)),2,2)"),112.99)</f>
        <v>112.99</v>
      </c>
      <c r="J20" s="117">
        <f>IFERROR(__xludf.DUMMYFUNCTION("INDEX(GOOGLEFINANCE($C20,""price"",workday(today(),-J$1)),2,2)"),115.46)</f>
        <v>115.46</v>
      </c>
      <c r="K20" s="118">
        <f>IFERROR(__xludf.DUMMYFUNCTION("$F20/(INDEX(GOOGLEFINANCE($C20,""price"",workday(today(),-K$1)),2,2))-1"),-0.025931498362686933)</f>
        <v>-0.02593149836</v>
      </c>
      <c r="L20" s="119">
        <f>IFERROR(__xludf.DUMMYFUNCTION("$F20/(INDEX(GOOGLEFINANCE($C20,""price"",workday(today(),-L$1)),2,2))-1"),-0.0467694439632772)</f>
        <v>-0.04676944396</v>
      </c>
      <c r="M20" s="117">
        <f>IFERROR(__xludf.DUMMYFUNCTION("GOOGLEFINANCE(C20,""marketcap"")"),1.438189565381E12)</f>
        <v>1438189565381</v>
      </c>
      <c r="N20" s="117">
        <f>IFERROR(__xludf.DUMMYFUNCTION("IFERROR(GOOGLEFINANCE(C20,""PE""),""-"")"),20.51)</f>
        <v>20.51</v>
      </c>
      <c r="O20" s="123" t="s">
        <v>93</v>
      </c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</row>
    <row r="21" ht="31.5" customHeight="1">
      <c r="A21" s="110" t="s">
        <v>123</v>
      </c>
      <c r="B21" s="53">
        <v>541956.0</v>
      </c>
      <c r="C21" s="111" t="s">
        <v>11</v>
      </c>
      <c r="D21" s="111" t="s">
        <v>124</v>
      </c>
      <c r="E21" s="112" t="str">
        <f>IFERROR(__xludf.DUMMYFUNCTION("SPARKLINE(INDEX(GOOGLEFINANCE(C21,""price"",workday(today(),-$E$1),today()),,2),{""charttype"",""column"";""color"",""green""})"),"")</f>
        <v/>
      </c>
      <c r="F21" s="117">
        <f>IFERROR(__xludf.DUMMYFUNCTION("GOOGLEFINANCE(C21,""price"")"),147.31)</f>
        <v>147.31</v>
      </c>
      <c r="G21" s="114">
        <f>IFERROR(__xludf.DUMMYFUNCTION("GOOGLEFINANCE(C21,""change"")"),-2.28)</f>
        <v>-2.28</v>
      </c>
      <c r="H21" s="119">
        <f>IFERROR(__xludf.DUMMYFUNCTION("GOOGLEFINANCE(C21,""changepct"")/100"),-0.0152)</f>
        <v>-0.0152</v>
      </c>
      <c r="I21" s="116">
        <f>IFERROR(__xludf.DUMMYFUNCTION("INDEX(GOOGLEFINANCE(C21,""price"",workday(today(),-I$1)),2,2)"),152.15)</f>
        <v>152.15</v>
      </c>
      <c r="J21" s="117">
        <f>IFERROR(__xludf.DUMMYFUNCTION("INDEX(GOOGLEFINANCE($C21,""price"",workday(today(),-J$1)),2,2)"),159.67)</f>
        <v>159.67</v>
      </c>
      <c r="K21" s="118">
        <f>IFERROR(__xludf.DUMMYFUNCTION("$F21/(INDEX(GOOGLEFINANCE($C21,""price"",workday(today(),-K$1)),2,2))-1"),-0.03181071311206052)</f>
        <v>-0.03181071311</v>
      </c>
      <c r="L21" s="119">
        <f>IFERROR(__xludf.DUMMYFUNCTION("$F21/(INDEX(GOOGLEFINANCE($C21,""price"",workday(today(),-L$1)),2,2))-1"),-0.07740965741842543)</f>
        <v>-0.07740965742</v>
      </c>
      <c r="M21" s="117">
        <f>IFERROR(__xludf.DUMMYFUNCTION("GOOGLEFINANCE(C21,""marketcap"")"),1.38613223196E11)</f>
        <v>138613223196</v>
      </c>
      <c r="N21" s="117">
        <f>IFERROR(__xludf.DUMMYFUNCTION("IFERROR(GOOGLEFINANCE(C21,""PE""),""-"")"),22.54)</f>
        <v>22.54</v>
      </c>
      <c r="O21" s="123" t="s">
        <v>93</v>
      </c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</row>
    <row r="22" ht="31.5" customHeight="1">
      <c r="A22" s="110" t="s">
        <v>125</v>
      </c>
      <c r="B22" s="53">
        <v>532894.0</v>
      </c>
      <c r="C22" s="111" t="s">
        <v>15</v>
      </c>
      <c r="D22" s="111" t="s">
        <v>126</v>
      </c>
      <c r="E22" s="112" t="str">
        <f>IFERROR(__xludf.DUMMYFUNCTION("SPARKLINE(INDEX(GOOGLEFINANCE(C22,""price"",workday(today(),-$E$1),today()),,2),{""charttype"",""column"";""color"",""green""})"),"")</f>
        <v/>
      </c>
      <c r="F22" s="117">
        <f>IFERROR(__xludf.DUMMYFUNCTION("GOOGLEFINANCE(C22,""price"")"),9.71)</f>
        <v>9.71</v>
      </c>
      <c r="G22" s="114">
        <f>IFERROR(__xludf.DUMMYFUNCTION("GOOGLEFINANCE(C22,""change"")"),-0.22)</f>
        <v>-0.22</v>
      </c>
      <c r="H22" s="119">
        <f>IFERROR(__xludf.DUMMYFUNCTION("GOOGLEFINANCE(C22,""changepct"")/100"),-0.0222)</f>
        <v>-0.0222</v>
      </c>
      <c r="I22" s="116">
        <f>IFERROR(__xludf.DUMMYFUNCTION("INDEX(GOOGLEFINANCE(C22,""price"",workday(today(),-I$1)),2,2)"),10.67)</f>
        <v>10.67</v>
      </c>
      <c r="J22" s="117">
        <f>IFERROR(__xludf.DUMMYFUNCTION("INDEX(GOOGLEFINANCE($C22,""price"",workday(today(),-J$1)),2,2)"),11.5)</f>
        <v>11.5</v>
      </c>
      <c r="K22" s="118">
        <f>IFERROR(__xludf.DUMMYFUNCTION("$F22/(INDEX(GOOGLEFINANCE($C22,""price"",workday(today(),-K$1)),2,2))-1"),-0.08997188378631671)</f>
        <v>-0.08997188379</v>
      </c>
      <c r="L22" s="119">
        <f>IFERROR(__xludf.DUMMYFUNCTION("$F22/(INDEX(GOOGLEFINANCE($C22,""price"",workday(today(),-L$1)),2,2))-1"),-0.15565217391304342)</f>
        <v>-0.1556521739</v>
      </c>
      <c r="M22" s="117">
        <f>IFERROR(__xludf.DUMMYFUNCTION("GOOGLEFINANCE(C22,""marketcap"")"),1.563330397E9)</f>
        <v>1563330397</v>
      </c>
      <c r="N22" s="117">
        <f>IFERROR(__xludf.DUMMYFUNCTION("IFERROR(GOOGLEFINANCE(C22,""PE""),""-"")"),41.36)</f>
        <v>41.36</v>
      </c>
      <c r="O22" s="123" t="s">
        <v>49</v>
      </c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</row>
    <row r="23" ht="31.5" customHeight="1">
      <c r="A23" s="110" t="s">
        <v>127</v>
      </c>
      <c r="B23" s="53">
        <v>542651.0</v>
      </c>
      <c r="C23" s="111" t="s">
        <v>10</v>
      </c>
      <c r="D23" s="111" t="s">
        <v>128</v>
      </c>
      <c r="E23" s="112" t="str">
        <f>IFERROR(__xludf.DUMMYFUNCTION("SPARKLINE(INDEX(GOOGLEFINANCE(C23,""price"",workday(today(),-$E$1),today()),,2),{""charttype"",""column"";""color"",""green""})"),"")</f>
        <v/>
      </c>
      <c r="F23" s="117">
        <f>IFERROR(__xludf.DUMMYFUNCTION("GOOGLEFINANCE(C23,""price"")"),772.9)</f>
        <v>772.9</v>
      </c>
      <c r="G23" s="114">
        <f>IFERROR(__xludf.DUMMYFUNCTION("GOOGLEFINANCE(C23,""change"")"),-39.8)</f>
        <v>-39.8</v>
      </c>
      <c r="H23" s="119">
        <f>IFERROR(__xludf.DUMMYFUNCTION("GOOGLEFINANCE(C23,""changepct"")/100"),-0.049)</f>
        <v>-0.049</v>
      </c>
      <c r="I23" s="116">
        <f>IFERROR(__xludf.DUMMYFUNCTION("INDEX(GOOGLEFINANCE(C23,""price"",workday(today(),-I$1)),2,2)"),879.3)</f>
        <v>879.3</v>
      </c>
      <c r="J23" s="117">
        <f>IFERROR(__xludf.DUMMYFUNCTION("INDEX(GOOGLEFINANCE($C23,""price"",workday(today(),-J$1)),2,2)"),973.6)</f>
        <v>973.6</v>
      </c>
      <c r="K23" s="118">
        <f>IFERROR(__xludf.DUMMYFUNCTION("$F23/(INDEX(GOOGLEFINANCE($C23,""price"",workday(today(),-K$1)),2,2))-1"),-0.12100534516092343)</f>
        <v>-0.1210053452</v>
      </c>
      <c r="L23" s="119">
        <f>IFERROR(__xludf.DUMMYFUNCTION("$F23/(INDEX(GOOGLEFINANCE($C23,""price"",workday(today(),-L$1)),2,2))-1"),-0.20614215283483983)</f>
        <v>-0.2061421528</v>
      </c>
      <c r="M23" s="117">
        <f>IFERROR(__xludf.DUMMYFUNCTION("GOOGLEFINANCE(C23,""marketcap"")"),2.100508458E11)</f>
        <v>210050845800</v>
      </c>
      <c r="N23" s="117">
        <f>IFERROR(__xludf.DUMMYFUNCTION("IFERROR(GOOGLEFINANCE(C23,""PE""),""-"")"),29.43)</f>
        <v>29.43</v>
      </c>
      <c r="O23" s="124" t="s">
        <v>78</v>
      </c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</row>
    <row r="24" ht="31.5" customHeight="1">
      <c r="A24" s="110" t="s">
        <v>129</v>
      </c>
      <c r="B24" s="53">
        <v>540005.0</v>
      </c>
      <c r="C24" s="111" t="s">
        <v>130</v>
      </c>
      <c r="D24" s="111" t="s">
        <v>131</v>
      </c>
      <c r="E24" s="112" t="str">
        <f>IFERROR(__xludf.DUMMYFUNCTION("SPARKLINE(INDEX(GOOGLEFINANCE(C24,""price"",workday(today(),-$E$1),today()),,2),{""charttype"",""column"";""color"",""green""})"),"")</f>
        <v/>
      </c>
      <c r="F24" s="117">
        <f>IFERROR(__xludf.DUMMYFUNCTION("GOOGLEFINANCE(C24,""price"")"),4530.5)</f>
        <v>4530.5</v>
      </c>
      <c r="G24" s="114">
        <f>IFERROR(__xludf.DUMMYFUNCTION("GOOGLEFINANCE(C24,""change"")"),-301.0)</f>
        <v>-301</v>
      </c>
      <c r="H24" s="119">
        <f>IFERROR(__xludf.DUMMYFUNCTION("GOOGLEFINANCE(C24,""changepct"")/100"),-0.0623)</f>
        <v>-0.0623</v>
      </c>
      <c r="I24" s="116">
        <f>IFERROR(__xludf.DUMMYFUNCTION("INDEX(GOOGLEFINANCE(C24,""price"",workday(today(),-I$1)),2,2)"),5164.5)</f>
        <v>5164.5</v>
      </c>
      <c r="J24" s="117">
        <f>IFERROR(__xludf.DUMMYFUNCTION("INDEX(GOOGLEFINANCE($C24,""price"",workday(today(),-J$1)),2,2)"),5662.0)</f>
        <v>5662</v>
      </c>
      <c r="K24" s="118">
        <f>IFERROR(__xludf.DUMMYFUNCTION("$F24/(INDEX(GOOGLEFINANCE($C24,""price"",workday(today(),-K$1)),2,2))-1"),-0.12276115790492792)</f>
        <v>-0.1227611579</v>
      </c>
      <c r="L24" s="119">
        <f>IFERROR(__xludf.DUMMYFUNCTION("$F24/(INDEX(GOOGLEFINANCE($C24,""price"",workday(today(),-L$1)),2,2))-1"),-0.1998410455669375)</f>
        <v>-0.1998410456</v>
      </c>
      <c r="M24" s="117">
        <f>IFERROR(__xludf.DUMMYFUNCTION("GOOGLEFINANCE(C24,""marketcap"")"),1.449271E12)</f>
        <v>1449271000000</v>
      </c>
      <c r="N24" s="117">
        <f>IFERROR(__xludf.DUMMYFUNCTION("IFERROR(GOOGLEFINANCE(C24,""PE""),""-"")"),34.69)</f>
        <v>34.69</v>
      </c>
      <c r="O24" s="124" t="s">
        <v>78</v>
      </c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</row>
    <row r="25" ht="31.5" customHeight="1">
      <c r="A25" s="110" t="s">
        <v>132</v>
      </c>
      <c r="B25" s="53">
        <v>500510.0</v>
      </c>
      <c r="C25" s="111" t="s">
        <v>133</v>
      </c>
      <c r="D25" s="111" t="s">
        <v>134</v>
      </c>
      <c r="E25" s="112" t="str">
        <f>IFERROR(__xludf.DUMMYFUNCTION("SPARKLINE(INDEX(GOOGLEFINANCE(C25,""price"",workday(today(),-$E$1),today()),,2),{""charttype"",""column"";""color"",""green""})"),"")</f>
        <v/>
      </c>
      <c r="F25" s="117">
        <f>IFERROR(__xludf.DUMMYFUNCTION("GOOGLEFINANCE(C25,""price"")"),4276.0)</f>
        <v>4276</v>
      </c>
      <c r="G25" s="114">
        <f>IFERROR(__xludf.DUMMYFUNCTION("GOOGLEFINANCE(C25,""change"")"),-142.1)</f>
        <v>-142.1</v>
      </c>
      <c r="H25" s="119">
        <f>IFERROR(__xludf.DUMMYFUNCTION("GOOGLEFINANCE(C25,""changepct"")/100"),-0.0322)</f>
        <v>-0.0322</v>
      </c>
      <c r="I25" s="116">
        <f>IFERROR(__xludf.DUMMYFUNCTION("INDEX(GOOGLEFINANCE(C25,""price"",workday(today(),-I$1)),2,2)"),4279.8)</f>
        <v>4279.8</v>
      </c>
      <c r="J25" s="117">
        <f>IFERROR(__xludf.DUMMYFUNCTION("INDEX(GOOGLEFINANCE($C25,""price"",workday(today(),-J$1)),2,2)"),4169.0)</f>
        <v>4169</v>
      </c>
      <c r="K25" s="118">
        <f>IFERROR(__xludf.DUMMYFUNCTION("$F25/(INDEX(GOOGLEFINANCE($C25,""price"",workday(today(),-K$1)),2,2))-1"),-8.878919575681099E-4)</f>
        <v>-0.0008878919576</v>
      </c>
      <c r="L25" s="119">
        <f>IFERROR(__xludf.DUMMYFUNCTION("$F25/(INDEX(GOOGLEFINANCE($C25,""price"",workday(today(),-L$1)),2,2))-1"),0.025665627248740774)</f>
        <v>0.02566562725</v>
      </c>
      <c r="M25" s="117">
        <f>IFERROR(__xludf.DUMMYFUNCTION("GOOGLEFINANCE(C25,""marketcap"")"),5.885689358937E12)</f>
        <v>5885689358937</v>
      </c>
      <c r="N25" s="117">
        <f>IFERROR(__xludf.DUMMYFUNCTION("IFERROR(GOOGLEFINANCE(C25,""PE""),""-"")"),36.16)</f>
        <v>36.16</v>
      </c>
      <c r="O25" s="124" t="s">
        <v>57</v>
      </c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</row>
    <row r="26" ht="31.5" customHeight="1">
      <c r="A26" s="110" t="s">
        <v>135</v>
      </c>
      <c r="B26" s="53">
        <v>544192.0</v>
      </c>
      <c r="C26" s="111" t="s">
        <v>136</v>
      </c>
      <c r="D26" s="111" t="s">
        <v>137</v>
      </c>
      <c r="E26" s="112" t="str">
        <f>IFERROR(__xludf.DUMMYFUNCTION("SPARKLINE(INDEX(GOOGLEFINANCE(C26,""price"",workday(today(),-$E$1),today()),,2),{""charttype"",""column"";""color"",""green""})"),"")</f>
        <v/>
      </c>
      <c r="F26" s="117">
        <f>IFERROR(__xludf.DUMMYFUNCTION("GOOGLEFINANCE(C26,""price"")"),165.41)</f>
        <v>165.41</v>
      </c>
      <c r="G26" s="114">
        <f>IFERROR(__xludf.DUMMYFUNCTION("GOOGLEFINANCE(C26,""change"")"),-13.84)</f>
        <v>-13.84</v>
      </c>
      <c r="H26" s="119">
        <f>IFERROR(__xludf.DUMMYFUNCTION("GOOGLEFINANCE(C26,""changepct"")/100"),-0.07719999999999999)</f>
        <v>-0.0772</v>
      </c>
      <c r="I26" s="116">
        <f>IFERROR(__xludf.DUMMYFUNCTION("INDEX(GOOGLEFINANCE(C26,""price"",workday(today(),-I$1)),2,2)"),189.07)</f>
        <v>189.07</v>
      </c>
      <c r="J26" s="117">
        <f>IFERROR(__xludf.DUMMYFUNCTION("INDEX(GOOGLEFINANCE($C26,""price"",workday(today(),-J$1)),2,2)"),217.87)</f>
        <v>217.87</v>
      </c>
      <c r="K26" s="118">
        <f>IFERROR(__xludf.DUMMYFUNCTION("$F26/(INDEX(GOOGLEFINANCE($C26,""price"",workday(today(),-K$1)),2,2))-1"),-0.12513883746760457)</f>
        <v>-0.1251388375</v>
      </c>
      <c r="L26" s="119">
        <f>IFERROR(__xludf.DUMMYFUNCTION("$F26/(INDEX(GOOGLEFINANCE($C26,""price"",workday(today(),-L$1)),2,2))-1"),-0.2407857896911002)</f>
        <v>-0.2407857897</v>
      </c>
      <c r="M26" s="117">
        <f>IFERROR(__xludf.DUMMYFUNCTION("GOOGLEFINANCE(C26,""marketcap"")"),7.2654127778E10)</f>
        <v>72654127778</v>
      </c>
      <c r="N26" s="117">
        <f>IFERROR(__xludf.DUMMYFUNCTION("IFERROR(GOOGLEFINANCE(C26,""PE""),""-"")"),117.61)</f>
        <v>117.61</v>
      </c>
      <c r="O26" s="124" t="s">
        <v>78</v>
      </c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</row>
    <row r="27" ht="31.5" customHeight="1">
      <c r="A27" s="110" t="s">
        <v>138</v>
      </c>
      <c r="B27" s="53">
        <v>500520.0</v>
      </c>
      <c r="C27" s="111" t="s">
        <v>139</v>
      </c>
      <c r="D27" s="111" t="s">
        <v>140</v>
      </c>
      <c r="E27" s="112" t="str">
        <f>IFERROR(__xludf.DUMMYFUNCTION("SPARKLINE(INDEX(GOOGLEFINANCE(C27,""price"",workday(today(),-$E$1),today()),,2),{""charttype"",""column"";""color"",""green""})"),"")</f>
        <v/>
      </c>
      <c r="F27" s="117">
        <f>IFERROR(__xludf.DUMMYFUNCTION("GOOGLEFINANCE(C27,""price"")"),3421.0)</f>
        <v>3421</v>
      </c>
      <c r="G27" s="114">
        <f>IFERROR(__xludf.DUMMYFUNCTION("GOOGLEFINANCE(C27,""change"")"),-26.1)</f>
        <v>-26.1</v>
      </c>
      <c r="H27" s="119">
        <f>IFERROR(__xludf.DUMMYFUNCTION("GOOGLEFINANCE(C27,""changepct"")/100"),-0.0076)</f>
        <v>-0.0076</v>
      </c>
      <c r="I27" s="116">
        <f>IFERROR(__xludf.DUMMYFUNCTION("INDEX(GOOGLEFINANCE(C27,""price"",workday(today(),-I$1)),2,2)"),3489.2)</f>
        <v>3489.2</v>
      </c>
      <c r="J27" s="117">
        <f>IFERROR(__xludf.DUMMYFUNCTION("INDEX(GOOGLEFINANCE($C27,""price"",workday(today(),-J$1)),2,2)"),3675.8)</f>
        <v>3675.8</v>
      </c>
      <c r="K27" s="118">
        <f>IFERROR(__xludf.DUMMYFUNCTION("$F27/(INDEX(GOOGLEFINANCE($C27,""price"",workday(today(),-K$1)),2,2))-1"),-0.01954602774274905)</f>
        <v>-0.01954602774</v>
      </c>
      <c r="L27" s="119">
        <f>IFERROR(__xludf.DUMMYFUNCTION("$F27/(INDEX(GOOGLEFINANCE($C27,""price"",workday(today(),-L$1)),2,2))-1"),-0.06931824364764139)</f>
        <v>-0.06931824365</v>
      </c>
      <c r="M27" s="117">
        <f>IFERROR(__xludf.DUMMYFUNCTION("GOOGLEFINANCE(C27,""marketcap"")"),4.108135348433E12)</f>
        <v>4108135348433</v>
      </c>
      <c r="N27" s="117">
        <f>IFERROR(__xludf.DUMMYFUNCTION("IFERROR(GOOGLEFINANCE(C27,""PE""),""-"")"),24.43)</f>
        <v>24.43</v>
      </c>
      <c r="O27" s="124" t="s">
        <v>62</v>
      </c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</row>
    <row r="28" ht="31.5" customHeight="1">
      <c r="A28" s="110" t="s">
        <v>144</v>
      </c>
      <c r="B28" s="53">
        <v>533098.0</v>
      </c>
      <c r="C28" s="111" t="s">
        <v>144</v>
      </c>
      <c r="D28" s="111" t="s">
        <v>145</v>
      </c>
      <c r="E28" s="112" t="str">
        <f>IFERROR(__xludf.DUMMYFUNCTION("SPARKLINE(INDEX(GOOGLEFINANCE(C28,""price"",workday(today(),-$E$1),today()),,2),{""charttype"",""column"";""color"",""green""})"),"")</f>
        <v/>
      </c>
      <c r="F28" s="117">
        <f>IFERROR(__xludf.DUMMYFUNCTION("GOOGLEFINANCE(C28,""price"")"),74.72)</f>
        <v>74.72</v>
      </c>
      <c r="G28" s="114">
        <f>IFERROR(__xludf.DUMMYFUNCTION("GOOGLEFINANCE(C28,""change"")"),0.64)</f>
        <v>0.64</v>
      </c>
      <c r="H28" s="119">
        <f>IFERROR(__xludf.DUMMYFUNCTION("GOOGLEFINANCE(C28,""changepct"")/100"),0.0086)</f>
        <v>0.0086</v>
      </c>
      <c r="I28" s="116">
        <f>IFERROR(__xludf.DUMMYFUNCTION("INDEX(GOOGLEFINANCE(C28,""price"",workday(today(),-I$1)),2,2)"),76.71)</f>
        <v>76.71</v>
      </c>
      <c r="J28" s="117">
        <f>IFERROR(__xludf.DUMMYFUNCTION("INDEX(GOOGLEFINANCE($C28,""price"",workday(today(),-J$1)),2,2)"),76.95)</f>
        <v>76.95</v>
      </c>
      <c r="K28" s="118">
        <f>IFERROR(__xludf.DUMMYFUNCTION("$F28/(INDEX(GOOGLEFINANCE($C28,""price"",workday(today(),-K$1)),2,2))-1"),-0.025941858949289465)</f>
        <v>-0.02594185895</v>
      </c>
      <c r="L28" s="119">
        <f>IFERROR(__xludf.DUMMYFUNCTION("$F28/(INDEX(GOOGLEFINANCE($C28,""price"",workday(today(),-L$1)),2,2))-1"),-0.028979857050032587)</f>
        <v>-0.02897985705</v>
      </c>
      <c r="M28" s="117">
        <f>IFERROR(__xludf.DUMMYFUNCTION("GOOGLEFINANCE(C28,""marketcap"")"),7.51368274654E11)</f>
        <v>751368274654</v>
      </c>
      <c r="N28" s="117">
        <f>IFERROR(__xludf.DUMMYFUNCTION("IFERROR(GOOGLEFINANCE(C28,""PE""),""-"")"),23.76)</f>
        <v>23.76</v>
      </c>
      <c r="O28" s="124" t="s">
        <v>49</v>
      </c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</row>
    <row r="29" ht="31.5" customHeight="1">
      <c r="A29" s="110" t="s">
        <v>146</v>
      </c>
      <c r="B29" s="53">
        <v>544289.0</v>
      </c>
      <c r="C29" s="111" t="s">
        <v>14</v>
      </c>
      <c r="D29" s="111" t="s">
        <v>147</v>
      </c>
      <c r="E29" s="112" t="str">
        <f>IFERROR(__xludf.DUMMYFUNCTION("SPARKLINE(INDEX(GOOGLEFINANCE(C29,""price"",workday(today(),-$E$1),today()),,2),{""charttype"",""column"";""color"",""green""})"),"")</f>
        <v/>
      </c>
      <c r="F29" s="117">
        <f>IFERROR(__xludf.DUMMYFUNCTION("GOOGLEFINANCE(C29,""price"")"),89.71)</f>
        <v>89.71</v>
      </c>
      <c r="G29" s="114">
        <f>IFERROR(__xludf.DUMMYFUNCTION("GOOGLEFINANCE(C29,""change"")"),-0.63)</f>
        <v>-0.63</v>
      </c>
      <c r="H29" s="119">
        <f>IFERROR(__xludf.DUMMYFUNCTION("GOOGLEFINANCE(C29,""changepct"")/100"),-0.006999999999999999)</f>
        <v>-0.007</v>
      </c>
      <c r="I29" s="116">
        <f>IFERROR(__xludf.DUMMYFUNCTION("INDEX(GOOGLEFINANCE(C29,""price"",workday(today(),-I$1)),2,2)"),89.91)</f>
        <v>89.91</v>
      </c>
      <c r="J29" s="117">
        <f>IFERROR(__xludf.DUMMYFUNCTION("INDEX(GOOGLEFINANCE($C29,""price"",workday(today(),-J$1)),2,2)"),89.47)</f>
        <v>89.47</v>
      </c>
      <c r="K29" s="118">
        <f>IFERROR(__xludf.DUMMYFUNCTION("$F29/(INDEX(GOOGLEFINANCE($C29,""price"",workday(today(),-K$1)),2,2))-1"),-0.0022244466688911)</f>
        <v>-0.002224446669</v>
      </c>
      <c r="L29" s="119">
        <f>IFERROR(__xludf.DUMMYFUNCTION("$F29/(INDEX(GOOGLEFINANCE($C29,""price"",workday(today(),-L$1)),2,2))-1"),0.0026824633955515598)</f>
        <v>0.002682463396</v>
      </c>
      <c r="M29" s="117">
        <f>IFERROR(__xludf.DUMMYFUNCTION("GOOGLEFINANCE(C29,""marketcap"")"),7.55925966875E11)</f>
        <v>755925966875</v>
      </c>
      <c r="N29" s="117">
        <f>IFERROR(__xludf.DUMMYFUNCTION("IFERROR(GOOGLEFINANCE(C29,""PE""),""-"")"),137.39)</f>
        <v>137.39</v>
      </c>
      <c r="O29" s="124" t="s">
        <v>49</v>
      </c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</row>
    <row r="30" ht="31.5" customHeight="1">
      <c r="A30" s="110" t="s">
        <v>148</v>
      </c>
      <c r="B30" s="53">
        <v>532439.0</v>
      </c>
      <c r="C30" s="111" t="s">
        <v>13</v>
      </c>
      <c r="D30" s="111" t="s">
        <v>149</v>
      </c>
      <c r="E30" s="112" t="str">
        <f>IFERROR(__xludf.DUMMYFUNCTION("SPARKLINE(INDEX(GOOGLEFINANCE(C30,""price"",workday(today(),-$E$1),today()),,2),{""charttype"",""column"";""color"",""green""})"),"")</f>
        <v/>
      </c>
      <c r="F30" s="117">
        <f>IFERROR(__xludf.DUMMYFUNCTION("GOOGLEFINANCE(C30,""price"")"),1016.1)</f>
        <v>1016.1</v>
      </c>
      <c r="G30" s="114">
        <f>IFERROR(__xludf.DUMMYFUNCTION("GOOGLEFINANCE(C30,""change"")"),-25.1)</f>
        <v>-25.1</v>
      </c>
      <c r="H30" s="119">
        <f>IFERROR(__xludf.DUMMYFUNCTION("GOOGLEFINANCE(C30,""changepct"")/100"),-0.0241)</f>
        <v>-0.0241</v>
      </c>
      <c r="I30" s="116">
        <f>IFERROR(__xludf.DUMMYFUNCTION("INDEX(GOOGLEFINANCE(C30,""price"",workday(today(),-I$1)),2,2)"),1026.3)</f>
        <v>1026.3</v>
      </c>
      <c r="J30" s="117">
        <f>IFERROR(__xludf.DUMMYFUNCTION("INDEX(GOOGLEFINANCE($C30,""price"",workday(today(),-J$1)),2,2)"),1061.2)</f>
        <v>1061.2</v>
      </c>
      <c r="K30" s="118">
        <f>IFERROR(__xludf.DUMMYFUNCTION("$F30/(INDEX(GOOGLEFINANCE($C30,""price"",workday(today(),-K$1)),2,2))-1"),-0.009938614440222038)</f>
        <v>-0.00993861444</v>
      </c>
      <c r="L30" s="119">
        <f>IFERROR(__xludf.DUMMYFUNCTION("$F30/(INDEX(GOOGLEFINANCE($C30,""price"",workday(today(),-L$1)),2,2))-1"),-0.04249905767056161)</f>
        <v>-0.04249905767</v>
      </c>
      <c r="M30" s="117">
        <f>IFERROR(__xludf.DUMMYFUNCTION("GOOGLEFINANCE(C30,""marketcap"")"),8.347610241E10)</f>
        <v>83476102410</v>
      </c>
      <c r="N30" s="117">
        <f>IFERROR(__xludf.DUMMYFUNCTION("IFERROR(GOOGLEFINANCE(C30,""PE""),""-"")"),58.33)</f>
        <v>58.33</v>
      </c>
      <c r="O30" s="124" t="s">
        <v>62</v>
      </c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</row>
    <row r="31" ht="31.5" customHeight="1">
      <c r="A31" s="110" t="s">
        <v>150</v>
      </c>
      <c r="B31" s="53">
        <v>544238.0</v>
      </c>
      <c r="C31" s="111" t="s">
        <v>151</v>
      </c>
      <c r="D31" s="111" t="s">
        <v>152</v>
      </c>
      <c r="E31" s="112" t="str">
        <f>IFERROR(__xludf.DUMMYFUNCTION("SPARKLINE(INDEX(GOOGLEFINANCE(C31,""price"",workday(today(),-$E$1),today()),,2),{""charttype"",""column"";""color"",""green""})"),"")</f>
        <v/>
      </c>
      <c r="F31" s="117">
        <f>IFERROR(__xludf.DUMMYFUNCTION("GOOGLEFINANCE(C31,""price"")"),764.45)</f>
        <v>764.45</v>
      </c>
      <c r="G31" s="114">
        <f>IFERROR(__xludf.DUMMYFUNCTION("GOOGLEFINANCE(C31,""change"")"),-11.8)</f>
        <v>-11.8</v>
      </c>
      <c r="H31" s="119">
        <f>IFERROR(__xludf.DUMMYFUNCTION("GOOGLEFINANCE(C31,""changepct"")/100"),-0.0152)</f>
        <v>-0.0152</v>
      </c>
      <c r="I31" s="116">
        <f>IFERROR(__xludf.DUMMYFUNCTION("INDEX(GOOGLEFINANCE(C31,""price"",workday(today(),-I$1)),2,2)"),759.3)</f>
        <v>759.3</v>
      </c>
      <c r="J31" s="117">
        <f>IFERROR(__xludf.DUMMYFUNCTION("INDEX(GOOGLEFINANCE($C31,""price"",workday(today(),-J$1)),2,2)"),823.85)</f>
        <v>823.85</v>
      </c>
      <c r="K31" s="118">
        <f>IFERROR(__xludf.DUMMYFUNCTION("$F31/(INDEX(GOOGLEFINANCE($C31,""price"",workday(today(),-K$1)),2,2))-1"),0.006782562886869625)</f>
        <v>0.006782562887</v>
      </c>
      <c r="L31" s="119">
        <f>IFERROR(__xludf.DUMMYFUNCTION("$F31/(INDEX(GOOGLEFINANCE($C31,""price"",workday(today(),-L$1)),2,2))-1"),-0.07210050373247556)</f>
        <v>-0.07210050373</v>
      </c>
      <c r="M31" s="117">
        <f>IFERROR(__xludf.DUMMYFUNCTION("GOOGLEFINANCE(C31,""marketcap"")"),3.43452568354E11)</f>
        <v>343452568354</v>
      </c>
      <c r="N31" s="117">
        <f>IFERROR(__xludf.DUMMYFUNCTION("IFERROR(GOOGLEFINANCE(C31,""PE""),""-"")"),27.1)</f>
        <v>27.1</v>
      </c>
      <c r="O31" s="124" t="s">
        <v>49</v>
      </c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</row>
    <row r="32" ht="31.5" customHeight="1">
      <c r="A32" s="110" t="s">
        <v>153</v>
      </c>
      <c r="B32" s="53">
        <v>543265.0</v>
      </c>
      <c r="C32" s="111" t="s">
        <v>154</v>
      </c>
      <c r="D32" s="111" t="s">
        <v>155</v>
      </c>
      <c r="E32" s="112" t="str">
        <f>IFERROR(__xludf.DUMMYFUNCTION("SPARKLINE(INDEX(GOOGLEFINANCE(C32,""price"",workday(today(),-$E$1),today()),,2),{""charttype"",""column"";""color"",""green""})"),"")</f>
        <v/>
      </c>
      <c r="F32" s="117">
        <f>IFERROR(__xludf.DUMMYFUNCTION("GOOGLEFINANCE(C32,""price"")"),323.0)</f>
        <v>323</v>
      </c>
      <c r="G32" s="114">
        <f>IFERROR(__xludf.DUMMYFUNCTION("GOOGLEFINANCE(C32,""change"")"),-7.6)</f>
        <v>-7.6</v>
      </c>
      <c r="H32" s="119">
        <f>IFERROR(__xludf.DUMMYFUNCTION("GOOGLEFINANCE(C32,""changepct"")/100"),-0.023)</f>
        <v>-0.023</v>
      </c>
      <c r="I32" s="116">
        <f>IFERROR(__xludf.DUMMYFUNCTION("INDEX(GOOGLEFINANCE(C32,""price"",workday(today(),-I$1)),2,2)"),329.5)</f>
        <v>329.5</v>
      </c>
      <c r="J32" s="117">
        <f>IFERROR(__xludf.DUMMYFUNCTION("INDEX(GOOGLEFINANCE($C32,""price"",workday(today(),-J$1)),2,2)"),346.85)</f>
        <v>346.85</v>
      </c>
      <c r="K32" s="118">
        <f>IFERROR(__xludf.DUMMYFUNCTION("$F32/(INDEX(GOOGLEFINANCE($C32,""price"",workday(today(),-K$1)),2,2))-1"),-0.019726858877086473)</f>
        <v>-0.01972685888</v>
      </c>
      <c r="L32" s="119">
        <f>IFERROR(__xludf.DUMMYFUNCTION("$F32/(INDEX(GOOGLEFINANCE($C32,""price"",workday(today(),-L$1)),2,2))-1"),-0.06876171255585994)</f>
        <v>-0.06876171256</v>
      </c>
      <c r="M32" s="117">
        <f>IFERROR(__xludf.DUMMYFUNCTION("GOOGLEFINANCE(C32,""marketcap"")"),1.03598911602E11)</f>
        <v>103598911602</v>
      </c>
      <c r="N32" s="117">
        <f>IFERROR(__xludf.DUMMYFUNCTION("IFERROR(GOOGLEFINANCE(C32,""PE""),""-"")"),32.61)</f>
        <v>32.61</v>
      </c>
      <c r="O32" s="124" t="s">
        <v>78</v>
      </c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</row>
    <row r="33" ht="31.5" customHeight="1">
      <c r="A33" s="110" t="s">
        <v>156</v>
      </c>
      <c r="B33" s="53">
        <v>542649.0</v>
      </c>
      <c r="C33" s="111" t="s">
        <v>156</v>
      </c>
      <c r="D33" s="111" t="s">
        <v>157</v>
      </c>
      <c r="E33" s="112" t="str">
        <f>IFERROR(__xludf.DUMMYFUNCTION("SPARKLINE(INDEX(GOOGLEFINANCE(C33,""price"",workday(today(),-$E$1),today()),,2),{""charttype"",""column"";""color"",""green""})"),"")</f>
        <v/>
      </c>
      <c r="F33" s="117">
        <f>IFERROR(__xludf.DUMMYFUNCTION("GOOGLEFINANCE(C33,""price"")"),29.52)</f>
        <v>29.52</v>
      </c>
      <c r="G33" s="114">
        <f>IFERROR(__xludf.DUMMYFUNCTION("GOOGLEFINANCE(C33,""change"")"),-1.47)</f>
        <v>-1.47</v>
      </c>
      <c r="H33" s="119">
        <f>IFERROR(__xludf.DUMMYFUNCTION("GOOGLEFINANCE(C33,""changepct"")/100"),-0.047400000000000005)</f>
        <v>-0.0474</v>
      </c>
      <c r="I33" s="116">
        <f>IFERROR(__xludf.DUMMYFUNCTION("INDEX(GOOGLEFINANCE(C33,""price"",workday(today(),-I$1)),2,2)"),35.79)</f>
        <v>35.79</v>
      </c>
      <c r="J33" s="117">
        <f>IFERROR(__xludf.DUMMYFUNCTION("INDEX(GOOGLEFINANCE($C33,""price"",workday(today(),-J$1)),2,2)"),31.39)</f>
        <v>31.39</v>
      </c>
      <c r="K33" s="118">
        <f>IFERROR(__xludf.DUMMYFUNCTION("$F33/(INDEX(GOOGLEFINANCE($C33,""price"",workday(today(),-K$1)),2,2))-1"),-0.1751886001676446)</f>
        <v>-0.1751886002</v>
      </c>
      <c r="L33" s="119">
        <f>IFERROR(__xludf.DUMMYFUNCTION("$F33/(INDEX(GOOGLEFINANCE($C33,""price"",workday(today(),-L$1)),2,2))-1"),-0.05957311245619623)</f>
        <v>-0.05957311246</v>
      </c>
      <c r="M33" s="117" t="str">
        <f>IFERROR(__xludf.DUMMYFUNCTION("GOOGLEFINANCE(C33,""marketcap"")"),"#N/A")</f>
        <v>#N/A</v>
      </c>
      <c r="N33" s="117" t="str">
        <f>IFERROR(__xludf.DUMMYFUNCTION("IFERROR(GOOGLEFINANCE(C33,""PE""),""-"")"),"-")</f>
        <v>-</v>
      </c>
      <c r="O33" s="123" t="s">
        <v>93</v>
      </c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</row>
    <row r="34" ht="31.5" customHeight="1">
      <c r="A34" s="110" t="s">
        <v>161</v>
      </c>
      <c r="B34" s="53">
        <v>533206.0</v>
      </c>
      <c r="C34" s="111" t="s">
        <v>161</v>
      </c>
      <c r="D34" s="111" t="s">
        <v>162</v>
      </c>
      <c r="E34" s="112" t="str">
        <f>IFERROR(__xludf.DUMMYFUNCTION("SPARKLINE(INDEX(GOOGLEFINANCE(C34,""price"",workday(today(),-$E$1),today()),,2),{""charttype"",""column"";""color"",""green""})"),"")</f>
        <v/>
      </c>
      <c r="F34" s="117">
        <f>IFERROR(__xludf.DUMMYFUNCTION("GOOGLEFINANCE(C34,""price"")"),73.62)</f>
        <v>73.62</v>
      </c>
      <c r="G34" s="114">
        <f>IFERROR(__xludf.DUMMYFUNCTION("GOOGLEFINANCE(C34,""change"")"),-0.31)</f>
        <v>-0.31</v>
      </c>
      <c r="H34" s="119">
        <f>IFERROR(__xludf.DUMMYFUNCTION("GOOGLEFINANCE(C34,""changepct"")/100"),-0.0042)</f>
        <v>-0.0042</v>
      </c>
      <c r="I34" s="116">
        <f>IFERROR(__xludf.DUMMYFUNCTION("INDEX(GOOGLEFINANCE(C34,""price"",workday(today(),-I$1)),2,2)"),77.55)</f>
        <v>77.55</v>
      </c>
      <c r="J34" s="117">
        <f>IFERROR(__xludf.DUMMYFUNCTION("INDEX(GOOGLEFINANCE($C34,""price"",workday(today(),-J$1)),2,2)"),72.8)</f>
        <v>72.8</v>
      </c>
      <c r="K34" s="118">
        <f>IFERROR(__xludf.DUMMYFUNCTION("$F34/(INDEX(GOOGLEFINANCE($C34,""price"",workday(today(),-K$1)),2,2))-1"),-0.05067698259187614)</f>
        <v>-0.05067698259</v>
      </c>
      <c r="L34" s="119">
        <f>IFERROR(__xludf.DUMMYFUNCTION("$F34/(INDEX(GOOGLEFINANCE($C34,""price"",workday(today(),-L$1)),2,2))-1"),0.011263736263736446)</f>
        <v>0.01126373626</v>
      </c>
      <c r="M34" s="117">
        <f>IFERROR(__xludf.DUMMYFUNCTION("GOOGLEFINANCE(C34,""marketcap"")"),2.89429407746E11)</f>
        <v>289429407746</v>
      </c>
      <c r="N34" s="117">
        <f>IFERROR(__xludf.DUMMYFUNCTION("IFERROR(GOOGLEFINANCE(C34,""PE""),""-"")"),45.36)</f>
        <v>45.36</v>
      </c>
      <c r="O34" s="124" t="s">
        <v>49</v>
      </c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</row>
    <row r="35" ht="31.5" customHeight="1">
      <c r="A35" s="110" t="s">
        <v>163</v>
      </c>
      <c r="B35" s="53">
        <v>500408.0</v>
      </c>
      <c r="C35" s="111" t="s">
        <v>164</v>
      </c>
      <c r="D35" s="111" t="s">
        <v>165</v>
      </c>
      <c r="E35" s="112" t="str">
        <f>IFERROR(__xludf.DUMMYFUNCTION("SPARKLINE(INDEX(GOOGLEFINANCE(C35,""price"",workday(today(),-$E$1),today()),,2),{""charttype"",""column"";""color"",""green""})"),"")</f>
        <v/>
      </c>
      <c r="F35" s="117">
        <f>IFERROR(__xludf.DUMMYFUNCTION("GOOGLEFINANCE(C35,""price"")"),4466.0)</f>
        <v>4466</v>
      </c>
      <c r="G35" s="114">
        <f>IFERROR(__xludf.DUMMYFUNCTION("GOOGLEFINANCE(C35,""change"")"),-248.0)</f>
        <v>-248</v>
      </c>
      <c r="H35" s="119">
        <f>IFERROR(__xludf.DUMMYFUNCTION("GOOGLEFINANCE(C35,""changepct"")/100"),-0.0526)</f>
        <v>-0.0526</v>
      </c>
      <c r="I35" s="116">
        <f>IFERROR(__xludf.DUMMYFUNCTION("INDEX(GOOGLEFINANCE(C35,""price"",workday(today(),-I$1)),2,2)"),4919.0)</f>
        <v>4919</v>
      </c>
      <c r="J35" s="117">
        <f>IFERROR(__xludf.DUMMYFUNCTION("INDEX(GOOGLEFINANCE($C35,""price"",workday(today(),-J$1)),2,2)"),5381.0)</f>
        <v>5381</v>
      </c>
      <c r="K35" s="118">
        <f>IFERROR(__xludf.DUMMYFUNCTION("$F35/(INDEX(GOOGLEFINANCE($C35,""price"",workday(today(),-K$1)),2,2))-1"),-0.09209188859524298)</f>
        <v>-0.0920918886</v>
      </c>
      <c r="L35" s="119">
        <f>IFERROR(__xludf.DUMMYFUNCTION("$F35/(INDEX(GOOGLEFINANCE($C35,""price"",workday(today(),-L$1)),2,2))-1"),-0.17004274298457533)</f>
        <v>-0.170042743</v>
      </c>
      <c r="M35" s="117">
        <f>IFERROR(__xludf.DUMMYFUNCTION("GOOGLEFINANCE(C35,""marketcap"")"),2.7822497787E11)</f>
        <v>278224977870</v>
      </c>
      <c r="N35" s="117">
        <f>IFERROR(__xludf.DUMMYFUNCTION("IFERROR(GOOGLEFINANCE(C35,""PE""),""-"")"),47.89)</f>
        <v>47.89</v>
      </c>
      <c r="O35" s="124" t="s">
        <v>78</v>
      </c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</row>
    <row r="36" ht="31.5" customHeight="1">
      <c r="A36" s="110" t="s">
        <v>216</v>
      </c>
      <c r="B36" s="53">
        <v>500570.0</v>
      </c>
      <c r="C36" s="111" t="s">
        <v>217</v>
      </c>
      <c r="D36" s="111" t="s">
        <v>168</v>
      </c>
      <c r="E36" s="112" t="str">
        <f>IFERROR(__xludf.DUMMYFUNCTION("SPARKLINE(INDEX(GOOGLEFINANCE(C36,""price"",workday(today(),-$E$1),today()),,2),{""charttype"",""column"";""color"",""green""})"),"#N/A")</f>
        <v>#N/A</v>
      </c>
      <c r="F36" s="117" t="str">
        <f>IFERROR(__xludf.DUMMYFUNCTION("GOOGLEFINANCE(C36,""price"")"),"#N/A")</f>
        <v>#N/A</v>
      </c>
      <c r="G36" s="114" t="str">
        <f>IFERROR(__xludf.DUMMYFUNCTION("GOOGLEFINANCE(C36,""change"")"),"#N/A")</f>
        <v>#N/A</v>
      </c>
      <c r="H36" s="119" t="str">
        <f>IFERROR(__xludf.DUMMYFUNCTION("GOOGLEFINANCE(C36,""changepct"")/100"),"#N/A")</f>
        <v>#N/A</v>
      </c>
      <c r="I36" s="116" t="str">
        <f>IFERROR(__xludf.DUMMYFUNCTION("INDEX(GOOGLEFINANCE(C36,""price"",workday(today(),-I$1)),2,2)"),"#N/A")</f>
        <v>#N/A</v>
      </c>
      <c r="J36" s="117" t="str">
        <f>IFERROR(__xludf.DUMMYFUNCTION("INDEX(GOOGLEFINANCE($C36,""price"",workday(today(),-J$1)),2,2)"),"#N/A")</f>
        <v>#N/A</v>
      </c>
      <c r="K36" s="118" t="str">
        <f>IFERROR(__xludf.DUMMYFUNCTION("$F36/(INDEX(GOOGLEFINANCE($C36,""price"",workday(today(),-K$1)),2,2))-1"),"#N/A")</f>
        <v>#N/A</v>
      </c>
      <c r="L36" s="119" t="str">
        <f>IFERROR(__xludf.DUMMYFUNCTION("$F36/(INDEX(GOOGLEFINANCE($C36,""price"",workday(today(),-L$1)),2,2))-1"),"#N/A")</f>
        <v>#N/A</v>
      </c>
      <c r="M36" s="117" t="str">
        <f>IFERROR(__xludf.DUMMYFUNCTION("GOOGLEFINANCE(C36,""marketcap"")"),"#N/A")</f>
        <v>#N/A</v>
      </c>
      <c r="N36" s="117" t="str">
        <f>IFERROR(__xludf.DUMMYFUNCTION("IFERROR(GOOGLEFINANCE(C36,""PE""),""-"")"),"-")</f>
        <v>-</v>
      </c>
      <c r="O36" s="123" t="s">
        <v>62</v>
      </c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</row>
    <row r="37" ht="31.5" customHeight="1">
      <c r="A37" s="110" t="s">
        <v>172</v>
      </c>
      <c r="B37" s="53">
        <v>500400.0</v>
      </c>
      <c r="C37" s="111" t="s">
        <v>173</v>
      </c>
      <c r="D37" s="111" t="s">
        <v>174</v>
      </c>
      <c r="E37" s="112" t="str">
        <f>IFERROR(__xludf.DUMMYFUNCTION("SPARKLINE(INDEX(GOOGLEFINANCE(C37,""price"",workday(today(),-$E$1),today()),,2),{""charttype"",""column"";""color"",""green""})"),"")</f>
        <v/>
      </c>
      <c r="F37" s="117">
        <f>IFERROR(__xludf.DUMMYFUNCTION("GOOGLEFINANCE(C37,""price"")"),374.0)</f>
        <v>374</v>
      </c>
      <c r="G37" s="114">
        <f>IFERROR(__xludf.DUMMYFUNCTION("GOOGLEFINANCE(C37,""change"")"),-5.25)</f>
        <v>-5.25</v>
      </c>
      <c r="H37" s="119">
        <f>IFERROR(__xludf.DUMMYFUNCTION("GOOGLEFINANCE(C37,""changepct"")/100"),-0.0138)</f>
        <v>-0.0138</v>
      </c>
      <c r="I37" s="116">
        <f>IFERROR(__xludf.DUMMYFUNCTION("INDEX(GOOGLEFINANCE(C37,""price"",workday(today(),-I$1)),2,2)"),378.4)</f>
        <v>378.4</v>
      </c>
      <c r="J37" s="117">
        <f>IFERROR(__xludf.DUMMYFUNCTION("INDEX(GOOGLEFINANCE($C37,""price"",workday(today(),-J$1)),2,2)"),369.95)</f>
        <v>369.95</v>
      </c>
      <c r="K37" s="118">
        <f>IFERROR(__xludf.DUMMYFUNCTION("$F37/(INDEX(GOOGLEFINANCE($C37,""price"",workday(today(),-K$1)),2,2))-1"),-0.011627906976744096)</f>
        <v>-0.01162790698</v>
      </c>
      <c r="L37" s="119">
        <f>IFERROR(__xludf.DUMMYFUNCTION("$F37/(INDEX(GOOGLEFINANCE($C37,""price"",workday(today(),-L$1)),2,2))-1"),0.010947425327747062)</f>
        <v>0.01094742533</v>
      </c>
      <c r="M37" s="117">
        <f>IFERROR(__xludf.DUMMYFUNCTION("GOOGLEFINANCE(C37,""marketcap"")"),1.194736858697E12)</f>
        <v>1194736858697</v>
      </c>
      <c r="N37" s="117">
        <f>IFERROR(__xludf.DUMMYFUNCTION("IFERROR(GOOGLEFINANCE(C37,""PE""),""-"")"),31.51)</f>
        <v>31.51</v>
      </c>
      <c r="O37" s="123" t="s">
        <v>49</v>
      </c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</row>
    <row r="38" ht="31.5" customHeight="1">
      <c r="A38" s="110" t="s">
        <v>175</v>
      </c>
      <c r="B38" s="53">
        <v>500470.0</v>
      </c>
      <c r="C38" s="111" t="s">
        <v>176</v>
      </c>
      <c r="D38" s="111" t="s">
        <v>177</v>
      </c>
      <c r="E38" s="112" t="str">
        <f>IFERROR(__xludf.DUMMYFUNCTION("SPARKLINE(INDEX(GOOGLEFINANCE(C38,""price"",workday(today(),-$E$1),today()),,2),{""charttype"",""column"";""color"",""green""})"),"")</f>
        <v/>
      </c>
      <c r="F38" s="117">
        <f>IFERROR(__xludf.DUMMYFUNCTION("GOOGLEFINANCE(C38,""price"")"),207.92)</f>
        <v>207.92</v>
      </c>
      <c r="G38" s="114">
        <f>IFERROR(__xludf.DUMMYFUNCTION("GOOGLEFINANCE(C38,""change"")"),-0.22)</f>
        <v>-0.22</v>
      </c>
      <c r="H38" s="119">
        <f>IFERROR(__xludf.DUMMYFUNCTION("GOOGLEFINANCE(C38,""changepct"")/100"),-0.0011)</f>
        <v>-0.0011</v>
      </c>
      <c r="I38" s="116">
        <f>IFERROR(__xludf.DUMMYFUNCTION("INDEX(GOOGLEFINANCE(C38,""price"",workday(today(),-I$1)),2,2)"),203.08)</f>
        <v>203.08</v>
      </c>
      <c r="J38" s="117">
        <f>IFERROR(__xludf.DUMMYFUNCTION("INDEX(GOOGLEFINANCE($C38,""price"",workday(today(),-J$1)),2,2)"),208.01)</f>
        <v>208.01</v>
      </c>
      <c r="K38" s="118">
        <f>IFERROR(__xludf.DUMMYFUNCTION("$F38/(INDEX(GOOGLEFINANCE($C38,""price"",workday(today(),-K$1)),2,2))-1"),0.023832972227693316)</f>
        <v>0.02383297223</v>
      </c>
      <c r="L38" s="119">
        <f>IFERROR(__xludf.DUMMYFUNCTION("$F38/(INDEX(GOOGLEFINANCE($C38,""price"",workday(today(),-L$1)),2,2))-1"),-4.3267150617765093E-4)</f>
        <v>-0.0004326715062</v>
      </c>
      <c r="M38" s="117">
        <f>IFERROR(__xludf.DUMMYFUNCTION("GOOGLEFINANCE(C38,""marketcap"")"),2.594951320145E12)</f>
        <v>2594951320145</v>
      </c>
      <c r="N38" s="117">
        <f>IFERROR(__xludf.DUMMYFUNCTION("IFERROR(GOOGLEFINANCE(C38,""PE""),""-"")"),28.24)</f>
        <v>28.24</v>
      </c>
      <c r="O38" s="123" t="s">
        <v>89</v>
      </c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</row>
    <row r="39" ht="31.5" customHeight="1">
      <c r="A39" s="110" t="s">
        <v>178</v>
      </c>
      <c r="B39" s="53">
        <v>544028.0</v>
      </c>
      <c r="C39" s="111" t="s">
        <v>179</v>
      </c>
      <c r="D39" s="111" t="s">
        <v>180</v>
      </c>
      <c r="E39" s="112" t="str">
        <f>IFERROR(__xludf.DUMMYFUNCTION("SPARKLINE(INDEX(GOOGLEFINANCE(C39,""price"",workday(today(),-$E$1),today()),,2),{""charttype"",""column"";""color"",""green""})"),"")</f>
        <v/>
      </c>
      <c r="F39" s="117">
        <f>IFERROR(__xludf.DUMMYFUNCTION("GOOGLEFINANCE(C39,""price"")"),571.95)</f>
        <v>571.95</v>
      </c>
      <c r="G39" s="114">
        <f>IFERROR(__xludf.DUMMYFUNCTION("GOOGLEFINANCE(C39,""change"")"),-28.6)</f>
        <v>-28.6</v>
      </c>
      <c r="H39" s="119">
        <f>IFERROR(__xludf.DUMMYFUNCTION("GOOGLEFINANCE(C39,""changepct"")/100"),-0.047599999999999996)</f>
        <v>-0.0476</v>
      </c>
      <c r="I39" s="116">
        <f>IFERROR(__xludf.DUMMYFUNCTION("INDEX(GOOGLEFINANCE(C39,""price"",workday(today(),-I$1)),2,2)"),603.95)</f>
        <v>603.95</v>
      </c>
      <c r="J39" s="117">
        <f>IFERROR(__xludf.DUMMYFUNCTION("INDEX(GOOGLEFINANCE($C39,""price"",workday(today(),-J$1)),2,2)"),630.7)</f>
        <v>630.7</v>
      </c>
      <c r="K39" s="118">
        <f>IFERROR(__xludf.DUMMYFUNCTION("$F39/(INDEX(GOOGLEFINANCE($C39,""price"",workday(today(),-K$1)),2,2))-1"),-0.05298451858597564)</f>
        <v>-0.05298451859</v>
      </c>
      <c r="L39" s="119">
        <f>IFERROR(__xludf.DUMMYFUNCTION("$F39/(INDEX(GOOGLEFINANCE($C39,""price"",workday(today(),-L$1)),2,2))-1"),-0.0931504677342635)</f>
        <v>-0.09315046773</v>
      </c>
      <c r="M39" s="117">
        <f>IFERROR(__xludf.DUMMYFUNCTION("GOOGLEFINANCE(C39,""marketcap"")"),2.32240307956E11)</f>
        <v>232240307956</v>
      </c>
      <c r="N39" s="117">
        <f>IFERROR(__xludf.DUMMYFUNCTION("IFERROR(GOOGLEFINANCE(C39,""PE""),""-"")"),43.75)</f>
        <v>43.75</v>
      </c>
      <c r="O39" s="124" t="s">
        <v>78</v>
      </c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</row>
    <row r="40" ht="31.5" customHeight="1">
      <c r="A40" s="110" t="s">
        <v>181</v>
      </c>
      <c r="B40" s="53">
        <v>532540.0</v>
      </c>
      <c r="C40" s="111" t="s">
        <v>182</v>
      </c>
      <c r="D40" s="111" t="s">
        <v>183</v>
      </c>
      <c r="E40" s="112" t="str">
        <f>IFERROR(__xludf.DUMMYFUNCTION("SPARKLINE(INDEX(GOOGLEFINANCE(C40,""price"",workday(today(),-$E$1),today()),,2),{""charttype"",""column"";""color"",""green""})"),"")</f>
        <v/>
      </c>
      <c r="F40" s="117">
        <f>IFERROR(__xludf.DUMMYFUNCTION("GOOGLEFINANCE(C40,""price"")"),2570.1)</f>
        <v>2570.1</v>
      </c>
      <c r="G40" s="114">
        <f>IFERROR(__xludf.DUMMYFUNCTION("GOOGLEFINANCE(C40,""change"")"),-106.2)</f>
        <v>-106.2</v>
      </c>
      <c r="H40" s="119">
        <f>IFERROR(__xludf.DUMMYFUNCTION("GOOGLEFINANCE(C40,""changepct"")/100"),-0.0397)</f>
        <v>-0.0397</v>
      </c>
      <c r="I40" s="116">
        <f>IFERROR(__xludf.DUMMYFUNCTION("INDEX(GOOGLEFINANCE(C40,""price"",workday(today(),-I$1)),2,2)"),2717.4)</f>
        <v>2717.4</v>
      </c>
      <c r="J40" s="117">
        <f>IFERROR(__xludf.DUMMYFUNCTION("INDEX(GOOGLEFINANCE($C40,""price"",workday(today(),-J$1)),2,2)"),2984.6)</f>
        <v>2984.6</v>
      </c>
      <c r="K40" s="118">
        <f>IFERROR(__xludf.DUMMYFUNCTION("$F40/(INDEX(GOOGLEFINANCE($C40,""price"",workday(today(),-K$1)),2,2))-1"),-0.05420622654007512)</f>
        <v>-0.05420622654</v>
      </c>
      <c r="L40" s="119">
        <f>IFERROR(__xludf.DUMMYFUNCTION("$F40/(INDEX(GOOGLEFINANCE($C40,""price"",workday(today(),-L$1)),2,2))-1"),-0.13887958185351468)</f>
        <v>-0.1388795819</v>
      </c>
      <c r="M40" s="117">
        <f>IFERROR(__xludf.DUMMYFUNCTION("GOOGLEFINANCE(C40,""marketcap"")"),9.3039107205E12)</f>
        <v>9303910720500</v>
      </c>
      <c r="N40" s="117">
        <f>IFERROR(__xludf.DUMMYFUNCTION("IFERROR(GOOGLEFINANCE(C40,""PE""),""-"")"),19.48)</f>
        <v>19.48</v>
      </c>
      <c r="O40" s="124" t="s">
        <v>78</v>
      </c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</row>
    <row r="41" ht="31.5" customHeight="1">
      <c r="A41" s="110" t="s">
        <v>184</v>
      </c>
      <c r="B41" s="53">
        <v>533326.0</v>
      </c>
      <c r="C41" s="111" t="s">
        <v>12</v>
      </c>
      <c r="D41" s="111" t="s">
        <v>185</v>
      </c>
      <c r="E41" s="112" t="str">
        <f>IFERROR(__xludf.DUMMYFUNCTION("SPARKLINE(INDEX(GOOGLEFINANCE(C41,""price"",workday(today(),-$E$1),today()),,2),{""charttype"",""column"";""color"",""green""})"),"")</f>
        <v/>
      </c>
      <c r="F41" s="117">
        <f>IFERROR(__xludf.DUMMYFUNCTION("GOOGLEFINANCE(C41,""price"")"),107.5)</f>
        <v>107.5</v>
      </c>
      <c r="G41" s="114">
        <f>IFERROR(__xludf.DUMMYFUNCTION("GOOGLEFINANCE(C41,""change"")"),-3.67)</f>
        <v>-3.67</v>
      </c>
      <c r="H41" s="119">
        <f>IFERROR(__xludf.DUMMYFUNCTION("GOOGLEFINANCE(C41,""changepct"")/100"),-0.033)</f>
        <v>-0.033</v>
      </c>
      <c r="I41" s="116">
        <f>IFERROR(__xludf.DUMMYFUNCTION("INDEX(GOOGLEFINANCE(C41,""price"",workday(today(),-I$1)),2,2)"),116.1)</f>
        <v>116.1</v>
      </c>
      <c r="J41" s="117">
        <f>IFERROR(__xludf.DUMMYFUNCTION("INDEX(GOOGLEFINANCE($C41,""price"",workday(today(),-J$1)),2,2)"),118.39)</f>
        <v>118.39</v>
      </c>
      <c r="K41" s="118">
        <f>IFERROR(__xludf.DUMMYFUNCTION("$F41/(INDEX(GOOGLEFINANCE($C41,""price"",workday(today(),-K$1)),2,2))-1"),-0.07407407407407407)</f>
        <v>-0.07407407407</v>
      </c>
      <c r="L41" s="119">
        <f>IFERROR(__xludf.DUMMYFUNCTION("$F41/(INDEX(GOOGLEFINANCE($C41,""price"",workday(today(),-L$1)),2,2))-1"),-0.09198412028042913)</f>
        <v>-0.09198412028</v>
      </c>
      <c r="M41" s="117">
        <f>IFERROR(__xludf.DUMMYFUNCTION("GOOGLEFINANCE(C41,""marketcap"")"),4.373793375E10)</f>
        <v>43737933750</v>
      </c>
      <c r="N41" s="117">
        <f>IFERROR(__xludf.DUMMYFUNCTION("IFERROR(GOOGLEFINANCE(C41,""PE""),""-"")"),24.43)</f>
        <v>24.43</v>
      </c>
      <c r="O41" s="123" t="s">
        <v>93</v>
      </c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</row>
    <row r="42" ht="31.5" customHeight="1">
      <c r="A42" s="110" t="s">
        <v>186</v>
      </c>
      <c r="B42" s="53">
        <v>544277.0</v>
      </c>
      <c r="C42" s="111" t="s">
        <v>187</v>
      </c>
      <c r="D42" s="111" t="s">
        <v>188</v>
      </c>
      <c r="E42" s="112" t="str">
        <f>IFERROR(__xludf.DUMMYFUNCTION("SPARKLINE(INDEX(GOOGLEFINANCE(C42,""price"",workday(today(),-$E$1),today()),,2),{""charttype"",""column"";""color"",""green""})"),"")</f>
        <v/>
      </c>
      <c r="F42" s="117">
        <f>IFERROR(__xludf.DUMMYFUNCTION("GOOGLEFINANCE(C42,""price"")"),2979.8)</f>
        <v>2979.8</v>
      </c>
      <c r="G42" s="114">
        <f>IFERROR(__xludf.DUMMYFUNCTION("GOOGLEFINANCE(C42,""change"")"),64.0)</f>
        <v>64</v>
      </c>
      <c r="H42" s="119">
        <f>IFERROR(__xludf.DUMMYFUNCTION("GOOGLEFINANCE(C42,""changepct"")/100"),0.0219)</f>
        <v>0.0219</v>
      </c>
      <c r="I42" s="116">
        <f>IFERROR(__xludf.DUMMYFUNCTION("INDEX(GOOGLEFINANCE(C42,""price"",workday(today(),-I$1)),2,2)"),3053.1)</f>
        <v>3053.1</v>
      </c>
      <c r="J42" s="117">
        <f>IFERROR(__xludf.DUMMYFUNCTION("INDEX(GOOGLEFINANCE($C42,""price"",workday(today(),-J$1)),2,2)"),3163.8)</f>
        <v>3163.8</v>
      </c>
      <c r="K42" s="118">
        <f>IFERROR(__xludf.DUMMYFUNCTION("$F42/(INDEX(GOOGLEFINANCE($C42,""price"",workday(today(),-K$1)),2,2))-1"),-0.02400838492024493)</f>
        <v>-0.02400838492</v>
      </c>
      <c r="L42" s="119">
        <f>IFERROR(__xludf.DUMMYFUNCTION("$F42/(INDEX(GOOGLEFINANCE($C42,""price"",workday(today(),-L$1)),2,2))-1"),-0.05815791137240023)</f>
        <v>-0.05815791137</v>
      </c>
      <c r="M42" s="117">
        <f>IFERROR(__xludf.DUMMYFUNCTION("GOOGLEFINANCE(C42,""marketcap"")"),8.57543829214E11)</f>
        <v>857543829214</v>
      </c>
      <c r="N42" s="117">
        <f>IFERROR(__xludf.DUMMYFUNCTION("IFERROR(GOOGLEFINANCE(C42,""PE""),""-"")"),26.34)</f>
        <v>26.34</v>
      </c>
      <c r="O42" s="123" t="s">
        <v>49</v>
      </c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</row>
    <row r="43" ht="31.5" customHeight="1">
      <c r="A43" s="110" t="s">
        <v>189</v>
      </c>
      <c r="B43" s="53">
        <v>507685.0</v>
      </c>
      <c r="C43" s="111" t="s">
        <v>190</v>
      </c>
      <c r="D43" s="111" t="s">
        <v>191</v>
      </c>
      <c r="E43" s="112" t="str">
        <f>IFERROR(__xludf.DUMMYFUNCTION("SPARKLINE(INDEX(GOOGLEFINANCE(C43,""price"",workday(today(),-$E$1),today()),,2),{""charttype"",""column"";""color"",""green""})"),"")</f>
        <v/>
      </c>
      <c r="F43" s="117">
        <f>IFERROR(__xludf.DUMMYFUNCTION("GOOGLEFINANCE(C43,""price"")"),199.7)</f>
        <v>199.7</v>
      </c>
      <c r="G43" s="114">
        <f>IFERROR(__xludf.DUMMYFUNCTION("GOOGLEFINANCE(C43,""change"")"),-6.19)</f>
        <v>-6.19</v>
      </c>
      <c r="H43" s="119">
        <f>IFERROR(__xludf.DUMMYFUNCTION("GOOGLEFINANCE(C43,""changepct"")/100"),-0.0301)</f>
        <v>-0.0301</v>
      </c>
      <c r="I43" s="116">
        <f>IFERROR(__xludf.DUMMYFUNCTION("INDEX(GOOGLEFINANCE(C43,""price"",workday(today(),-I$1)),2,2)"),215.69)</f>
        <v>215.69</v>
      </c>
      <c r="J43" s="117">
        <f>IFERROR(__xludf.DUMMYFUNCTION("INDEX(GOOGLEFINANCE($C43,""price"",workday(today(),-J$1)),2,2)"),231.47)</f>
        <v>231.47</v>
      </c>
      <c r="K43" s="118">
        <f>IFERROR(__xludf.DUMMYFUNCTION("$F43/(INDEX(GOOGLEFINANCE($C43,""price"",workday(today(),-K$1)),2,2))-1"),-0.07413417404608469)</f>
        <v>-0.07413417405</v>
      </c>
      <c r="L43" s="119">
        <f>IFERROR(__xludf.DUMMYFUNCTION("$F43/(INDEX(GOOGLEFINANCE($C43,""price"",workday(today(),-L$1)),2,2))-1"),-0.13725320775910488)</f>
        <v>-0.1372532078</v>
      </c>
      <c r="M43" s="117">
        <f>IFERROR(__xludf.DUMMYFUNCTION("GOOGLEFINANCE(C43,""marketcap"")"),2.091772165949E12)</f>
        <v>2091772165949</v>
      </c>
      <c r="N43" s="117">
        <f>IFERROR(__xludf.DUMMYFUNCTION("IFERROR(GOOGLEFINANCE(C43,""PE""),""-"")"),15.81)</f>
        <v>15.81</v>
      </c>
      <c r="O43" s="123" t="s">
        <v>78</v>
      </c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</row>
    <row r="44" ht="31.5" customHeight="1">
      <c r="A44" s="110" t="s">
        <v>192</v>
      </c>
      <c r="B44" s="53">
        <v>543320.0</v>
      </c>
      <c r="C44" s="111" t="s">
        <v>218</v>
      </c>
      <c r="D44" s="111" t="s">
        <v>194</v>
      </c>
      <c r="E44" s="112" t="str">
        <f>IFERROR(__xludf.DUMMYFUNCTION("SPARKLINE(INDEX(GOOGLEFINANCE(C44,""price"",workday(today(),-$E$1),today()),,2),{""charttype"",""column"";""color"",""green""})"),"#N/A")</f>
        <v>#N/A</v>
      </c>
      <c r="F44" s="117" t="str">
        <f>IFERROR(__xludf.DUMMYFUNCTION("GOOGLEFINANCE(C44,""price"")"),"#N/A")</f>
        <v>#N/A</v>
      </c>
      <c r="G44" s="114" t="str">
        <f>IFERROR(__xludf.DUMMYFUNCTION("GOOGLEFINANCE(C44,""change"")"),"#N/A")</f>
        <v>#N/A</v>
      </c>
      <c r="H44" s="119" t="str">
        <f>IFERROR(__xludf.DUMMYFUNCTION("GOOGLEFINANCE(C44,""changepct"")/100"),"#N/A")</f>
        <v>#N/A</v>
      </c>
      <c r="I44" s="116" t="str">
        <f>IFERROR(__xludf.DUMMYFUNCTION("INDEX(GOOGLEFINANCE(C44,""price"",workday(today(),-I$1)),2,2)"),"#N/A")</f>
        <v>#N/A</v>
      </c>
      <c r="J44" s="117" t="str">
        <f>IFERROR(__xludf.DUMMYFUNCTION("INDEX(GOOGLEFINANCE($C44,""price"",workday(today(),-J$1)),2,2)"),"#N/A")</f>
        <v>#N/A</v>
      </c>
      <c r="K44" s="118" t="str">
        <f>IFERROR(__xludf.DUMMYFUNCTION("$F44/(INDEX(GOOGLEFINANCE($C44,""price"",workday(today(),-K$1)),2,2))-1"),"#N/A")</f>
        <v>#N/A</v>
      </c>
      <c r="L44" s="119" t="str">
        <f>IFERROR(__xludf.DUMMYFUNCTION("$F44/(INDEX(GOOGLEFINANCE($C44,""price"",workday(today(),-L$1)),2,2))-1"),"#N/A")</f>
        <v>#N/A</v>
      </c>
      <c r="M44" s="117" t="str">
        <f>IFERROR(__xludf.DUMMYFUNCTION("GOOGLEFINANCE(C44,""marketcap"")"),"#N/A")</f>
        <v>#N/A</v>
      </c>
      <c r="N44" s="117" t="str">
        <f>IFERROR(__xludf.DUMMYFUNCTION("IFERROR(GOOGLEFINANCE(C44,""PE""),""-"")"),"-")</f>
        <v>-</v>
      </c>
      <c r="O44" s="123" t="s">
        <v>78</v>
      </c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</row>
    <row r="45" ht="25.5" customHeight="1">
      <c r="A45" s="125" t="s">
        <v>219</v>
      </c>
      <c r="B45" s="112"/>
      <c r="C45" s="126" t="s">
        <v>220</v>
      </c>
      <c r="D45" s="112"/>
      <c r="E45" s="112" t="str">
        <f>IFERROR(__xludf.DUMMYFUNCTION("SPARKLINE(INDEX(GOOGLEFINANCE(C45,""price"",workday(today(),-$E$1),today()),,2),{""charttype"",""column"";""color"",""green""})"),"")</f>
        <v/>
      </c>
      <c r="F45" s="117">
        <f>IFERROR(__xludf.DUMMYFUNCTION("GOOGLEFINANCE(C45,""price"")"),197.35)</f>
        <v>197.35</v>
      </c>
      <c r="G45" s="114">
        <f>IFERROR(__xludf.DUMMYFUNCTION("GOOGLEFINANCE(C45,""change"")"),-3.45)</f>
        <v>-3.45</v>
      </c>
      <c r="H45" s="119">
        <f>IFERROR(__xludf.DUMMYFUNCTION("GOOGLEFINANCE(C45,""changepct"")/100"),-0.0172)</f>
        <v>-0.0172</v>
      </c>
      <c r="I45" s="116">
        <f>IFERROR(__xludf.DUMMYFUNCTION("INDEX(GOOGLEFINANCE(C45,""price"",workday(today(),-I$1)),2,2)"),191.75)</f>
        <v>191.75</v>
      </c>
      <c r="J45" s="117">
        <f>IFERROR(__xludf.DUMMYFUNCTION("INDEX(GOOGLEFINANCE($C45,""price"",workday(today(),-J$1)),2,2)"),200.05)</f>
        <v>200.05</v>
      </c>
      <c r="K45" s="118">
        <f>IFERROR(__xludf.DUMMYFUNCTION("$F45/(INDEX(GOOGLEFINANCE($C45,""price"",workday(today(),-K$1)),2,2))-1"),0.029204693611473154)</f>
        <v>0.02920469361</v>
      </c>
      <c r="L45" s="119">
        <f>IFERROR(__xludf.DUMMYFUNCTION("$F45/(INDEX(GOOGLEFINANCE($C45,""price"",workday(today(),-L$1)),2,2))-1"),-0.013496625843539167)</f>
        <v>-0.01349662584</v>
      </c>
      <c r="M45" s="117">
        <f>IFERROR(__xludf.DUMMYFUNCTION("GOOGLEFINANCE(C45,""marketcap"")"),3.8064156484E10)</f>
        <v>38064156484</v>
      </c>
      <c r="N45" s="117">
        <f>IFERROR(__xludf.DUMMYFUNCTION("IFERROR(GOOGLEFINANCE(C45,""PE""),""-"")"),109.88)</f>
        <v>109.88</v>
      </c>
      <c r="O45" s="123" t="s">
        <v>78</v>
      </c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</row>
    <row r="46" ht="25.5" customHeight="1">
      <c r="A46" s="125" t="s">
        <v>221</v>
      </c>
      <c r="B46" s="112"/>
      <c r="C46" s="126" t="s">
        <v>222</v>
      </c>
      <c r="D46" s="112"/>
      <c r="E46" s="112" t="str">
        <f>IFERROR(__xludf.DUMMYFUNCTION("SPARKLINE(INDEX(GOOGLEFINANCE(C46,""price"",workday(today(),-$E$1),today()),,2),{""charttype"",""column"";""color"",""green""})"),"")</f>
        <v/>
      </c>
      <c r="F46" s="117">
        <f>IFERROR(__xludf.DUMMYFUNCTION("GOOGLEFINANCE(C46,""price"")"),3505.2)</f>
        <v>3505.2</v>
      </c>
      <c r="G46" s="114">
        <f>IFERROR(__xludf.DUMMYFUNCTION("GOOGLEFINANCE(C46,""change"")"),-47.5)</f>
        <v>-47.5</v>
      </c>
      <c r="H46" s="119">
        <f>IFERROR(__xludf.DUMMYFUNCTION("GOOGLEFINANCE(C46,""changepct"")/100"),-0.0134)</f>
        <v>-0.0134</v>
      </c>
      <c r="I46" s="116">
        <f>IFERROR(__xludf.DUMMYFUNCTION("INDEX(GOOGLEFINANCE(C46,""price"",workday(today(),-I$1)),2,2)"),3098.8)</f>
        <v>3098.8</v>
      </c>
      <c r="J46" s="117">
        <f>IFERROR(__xludf.DUMMYFUNCTION("INDEX(GOOGLEFINANCE($C46,""price"",workday(today(),-J$1)),2,2)"),3178.4)</f>
        <v>3178.4</v>
      </c>
      <c r="K46" s="118">
        <f>IFERROR(__xludf.DUMMYFUNCTION("$F46/(INDEX(GOOGLEFINANCE($C46,""price"",workday(today(),-K$1)),2,2))-1"),0.13114754098360648)</f>
        <v>0.131147541</v>
      </c>
      <c r="L46" s="119">
        <f>IFERROR(__xludf.DUMMYFUNCTION("$F46/(INDEX(GOOGLEFINANCE($C46,""price"",workday(today(),-L$1)),2,2))-1"),0.1028190284419832)</f>
        <v>0.1028190284</v>
      </c>
      <c r="M46" s="117">
        <f>IFERROR(__xludf.DUMMYFUNCTION("GOOGLEFINANCE(C46,""marketcap"")"),1.995770834E11)</f>
        <v>199577083400</v>
      </c>
      <c r="N46" s="117">
        <f>IFERROR(__xludf.DUMMYFUNCTION("IFERROR(GOOGLEFINANCE(C46,""PE""),""-"")"),111.61)</f>
        <v>111.61</v>
      </c>
      <c r="O46" s="123" t="s">
        <v>78</v>
      </c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</row>
    <row r="47" ht="25.5" customHeight="1">
      <c r="A47" s="125" t="s">
        <v>223</v>
      </c>
      <c r="B47" s="112"/>
      <c r="C47" s="126" t="s">
        <v>224</v>
      </c>
      <c r="D47" s="112"/>
      <c r="E47" s="112" t="str">
        <f>IFERROR(__xludf.DUMMYFUNCTION("SPARKLINE(INDEX(GOOGLEFINANCE(C47,""price"",workday(today(),-$E$1),today()),,2),{""charttype"",""column"";""color"",""green""})"),"")</f>
        <v/>
      </c>
      <c r="F47" s="117">
        <f>IFERROR(__xludf.DUMMYFUNCTION("GOOGLEFINANCE(C47,""price"")"),298.65)</f>
        <v>298.65</v>
      </c>
      <c r="G47" s="114">
        <f>IFERROR(__xludf.DUMMYFUNCTION("GOOGLEFINANCE(C47,""change"")"),-7.5)</f>
        <v>-7.5</v>
      </c>
      <c r="H47" s="119">
        <f>IFERROR(__xludf.DUMMYFUNCTION("GOOGLEFINANCE(C47,""changepct"")/100"),-0.0245)</f>
        <v>-0.0245</v>
      </c>
      <c r="I47" s="116">
        <f>IFERROR(__xludf.DUMMYFUNCTION("INDEX(GOOGLEFINANCE(C47,""price"",workday(today(),-I$1)),2,2)"),293.75)</f>
        <v>293.75</v>
      </c>
      <c r="J47" s="117">
        <f>IFERROR(__xludf.DUMMYFUNCTION("INDEX(GOOGLEFINANCE($C47,""price"",workday(today(),-J$1)),2,2)"),350.15)</f>
        <v>350.15</v>
      </c>
      <c r="K47" s="118">
        <f>IFERROR(__xludf.DUMMYFUNCTION("$F47/(INDEX(GOOGLEFINANCE($C47,""price"",workday(today(),-K$1)),2,2))-1"),0.01668085106382966)</f>
        <v>0.01668085106</v>
      </c>
      <c r="L47" s="119">
        <f>IFERROR(__xludf.DUMMYFUNCTION("$F47/(INDEX(GOOGLEFINANCE($C47,""price"",workday(today(),-L$1)),2,2))-1"),-0.14707982293302868)</f>
        <v>-0.1470798229</v>
      </c>
      <c r="M47" s="117">
        <f>IFERROR(__xludf.DUMMYFUNCTION("GOOGLEFINANCE(C47,""marketcap"")"),1.366848028E10)</f>
        <v>13668480280</v>
      </c>
      <c r="N47" s="117">
        <f>IFERROR(__xludf.DUMMYFUNCTION("IFERROR(GOOGLEFINANCE(C47,""PE""),""-"")"),58.02)</f>
        <v>58.02</v>
      </c>
      <c r="O47" s="123" t="s">
        <v>78</v>
      </c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</row>
    <row r="48" ht="25.5" customHeight="1">
      <c r="A48" s="125" t="s">
        <v>225</v>
      </c>
      <c r="B48" s="112"/>
      <c r="C48" s="126" t="s">
        <v>226</v>
      </c>
      <c r="D48" s="112"/>
      <c r="E48" s="112" t="str">
        <f>IFERROR(__xludf.DUMMYFUNCTION("SPARKLINE(INDEX(GOOGLEFINANCE(C48,""price"",workday(today(),-$E$1),today()),,2),{""charttype"",""column"";""color"",""green""})"),"")</f>
        <v/>
      </c>
      <c r="F48" s="117">
        <f>IFERROR(__xludf.DUMMYFUNCTION("GOOGLEFINANCE(C48,""price"")"),2171.2)</f>
        <v>2171.2</v>
      </c>
      <c r="G48" s="114">
        <f>IFERROR(__xludf.DUMMYFUNCTION("GOOGLEFINANCE(C48,""change"")"),-113.6)</f>
        <v>-113.6</v>
      </c>
      <c r="H48" s="119">
        <f>IFERROR(__xludf.DUMMYFUNCTION("GOOGLEFINANCE(C48,""changepct"")/100"),-0.049699999999999994)</f>
        <v>-0.0497</v>
      </c>
      <c r="I48" s="116">
        <f>IFERROR(__xludf.DUMMYFUNCTION("INDEX(GOOGLEFINANCE(C48,""price"",workday(today(),-I$1)),2,2)"),2191.2)</f>
        <v>2191.2</v>
      </c>
      <c r="J48" s="117">
        <f>IFERROR(__xludf.DUMMYFUNCTION("INDEX(GOOGLEFINANCE($C48,""price"",workday(today(),-J$1)),2,2)"),2180.8)</f>
        <v>2180.8</v>
      </c>
      <c r="K48" s="118">
        <f>IFERROR(__xludf.DUMMYFUNCTION("$F48/(INDEX(GOOGLEFINANCE($C48,""price"",workday(today(),-K$1)),2,2))-1"),-0.009127418765973005)</f>
        <v>-0.009127418766</v>
      </c>
      <c r="L48" s="119">
        <f>IFERROR(__xludf.DUMMYFUNCTION("$F48/(INDEX(GOOGLEFINANCE($C48,""price"",workday(today(),-L$1)),2,2))-1"),-0.0044020542920031325)</f>
        <v>-0.004402054292</v>
      </c>
      <c r="M48" s="117">
        <f>IFERROR(__xludf.DUMMYFUNCTION("GOOGLEFINANCE(C48,""marketcap"")"),1.7660582982E12)</f>
        <v>1766058298200</v>
      </c>
      <c r="N48" s="117">
        <f>IFERROR(__xludf.DUMMYFUNCTION("IFERROR(GOOGLEFINANCE(C48,""PE""),""-"")"),30.51)</f>
        <v>30.51</v>
      </c>
      <c r="O48" s="123" t="s">
        <v>78</v>
      </c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</row>
    <row r="49" ht="25.5" customHeight="1">
      <c r="A49" s="125" t="s">
        <v>227</v>
      </c>
      <c r="B49" s="112"/>
      <c r="C49" s="126" t="s">
        <v>228</v>
      </c>
      <c r="D49" s="112"/>
      <c r="E49" s="112" t="str">
        <f>IFERROR(__xludf.DUMMYFUNCTION("SPARKLINE(INDEX(GOOGLEFINANCE(C49,""price"",workday(today(),-$E$1),today()),,2),{""charttype"",""column"";""color"",""green""})"),"")</f>
        <v/>
      </c>
      <c r="F49" s="117">
        <f>IFERROR(__xludf.DUMMYFUNCTION("GOOGLEFINANCE(C49,""price"")"),268.65)</f>
        <v>268.65</v>
      </c>
      <c r="G49" s="114">
        <f>IFERROR(__xludf.DUMMYFUNCTION("GOOGLEFINANCE(C49,""change"")"),-3.95)</f>
        <v>-3.95</v>
      </c>
      <c r="H49" s="119">
        <f>IFERROR(__xludf.DUMMYFUNCTION("GOOGLEFINANCE(C49,""changepct"")/100"),-0.014499999999999999)</f>
        <v>-0.0145</v>
      </c>
      <c r="I49" s="116">
        <f>IFERROR(__xludf.DUMMYFUNCTION("INDEX(GOOGLEFINANCE(C49,""price"",workday(today(),-I$1)),2,2)"),275.75)</f>
        <v>275.75</v>
      </c>
      <c r="J49" s="117">
        <f>IFERROR(__xludf.DUMMYFUNCTION("INDEX(GOOGLEFINANCE($C49,""price"",workday(today(),-J$1)),2,2)"),278.4)</f>
        <v>278.4</v>
      </c>
      <c r="K49" s="118">
        <f>IFERROR(__xludf.DUMMYFUNCTION("$F49/(INDEX(GOOGLEFINANCE($C49,""price"",workday(today(),-K$1)),2,2))-1"),-0.02574796010879432)</f>
        <v>-0.02574796011</v>
      </c>
      <c r="L49" s="119">
        <f>IFERROR(__xludf.DUMMYFUNCTION("$F49/(INDEX(GOOGLEFINANCE($C49,""price"",workday(today(),-L$1)),2,2))-1"),-0.0350215517241379)</f>
        <v>-0.03502155172</v>
      </c>
      <c r="M49" s="117">
        <f>IFERROR(__xludf.DUMMYFUNCTION("GOOGLEFINANCE(C49,""marketcap"")"),9.94698525E10)</f>
        <v>99469852500</v>
      </c>
      <c r="N49" s="117">
        <f>IFERROR(__xludf.DUMMYFUNCTION("IFERROR(GOOGLEFINANCE(C49,""PE""),""-"")"),282.74)</f>
        <v>282.74</v>
      </c>
      <c r="O49" s="123" t="s">
        <v>78</v>
      </c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</row>
    <row r="50" ht="25.5" customHeight="1">
      <c r="A50" s="125" t="s">
        <v>229</v>
      </c>
      <c r="B50" s="112"/>
      <c r="C50" s="126" t="s">
        <v>230</v>
      </c>
      <c r="D50" s="112"/>
      <c r="E50" s="112" t="str">
        <f>IFERROR(__xludf.DUMMYFUNCTION("SPARKLINE(INDEX(GOOGLEFINANCE(C50,""price"",workday(today(),-$E$1),today()),,2),{""charttype"",""column"";""color"",""green""})"),"")</f>
        <v/>
      </c>
      <c r="F50" s="117">
        <f>IFERROR(__xludf.DUMMYFUNCTION("GOOGLEFINANCE(C50,""price"")"),515.9)</f>
        <v>515.9</v>
      </c>
      <c r="G50" s="114">
        <f>IFERROR(__xludf.DUMMYFUNCTION("GOOGLEFINANCE(C50,""change"")"),-20.75)</f>
        <v>-20.75</v>
      </c>
      <c r="H50" s="119">
        <f>IFERROR(__xludf.DUMMYFUNCTION("GOOGLEFINANCE(C50,""changepct"")/100"),-0.0387)</f>
        <v>-0.0387</v>
      </c>
      <c r="I50" s="116">
        <f>IFERROR(__xludf.DUMMYFUNCTION("INDEX(GOOGLEFINANCE(C50,""price"",workday(today(),-I$1)),2,2)"),527.5)</f>
        <v>527.5</v>
      </c>
      <c r="J50" s="117">
        <f>IFERROR(__xludf.DUMMYFUNCTION("INDEX(GOOGLEFINANCE($C50,""price"",workday(today(),-J$1)),2,2)"),553.7)</f>
        <v>553.7</v>
      </c>
      <c r="K50" s="118">
        <f>IFERROR(__xludf.DUMMYFUNCTION("$F50/(INDEX(GOOGLEFINANCE($C50,""price"",workday(today(),-K$1)),2,2))-1"),-0.02199052132701429)</f>
        <v>-0.02199052133</v>
      </c>
      <c r="L50" s="119">
        <f>IFERROR(__xludf.DUMMYFUNCTION("$F50/(INDEX(GOOGLEFINANCE($C50,""price"",workday(today(),-L$1)),2,2))-1"),-0.06826801517067016)</f>
        <v>-0.06826801517</v>
      </c>
      <c r="M50" s="117">
        <f>IFERROR(__xludf.DUMMYFUNCTION("GOOGLEFINANCE(C50,""marketcap"")"),7.2943172055E10)</f>
        <v>72943172055</v>
      </c>
      <c r="N50" s="117">
        <f>IFERROR(__xludf.DUMMYFUNCTION("IFERROR(GOOGLEFINANCE(C50,""PE""),""-"")"),24.42)</f>
        <v>24.42</v>
      </c>
      <c r="O50" s="123" t="s">
        <v>78</v>
      </c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</row>
    <row r="51" ht="25.5" customHeight="1">
      <c r="A51" s="125" t="s">
        <v>231</v>
      </c>
      <c r="B51" s="112"/>
      <c r="C51" s="126" t="s">
        <v>232</v>
      </c>
      <c r="D51" s="112"/>
      <c r="E51" s="112" t="str">
        <f>IFERROR(__xludf.DUMMYFUNCTION("SPARKLINE(INDEX(GOOGLEFINANCE(C51,""price"",workday(today(),-$E$1),today()),,2),{""charttype"",""column"";""color"",""green""})"),"")</f>
        <v/>
      </c>
      <c r="F51" s="117">
        <f>IFERROR(__xludf.DUMMYFUNCTION("GOOGLEFINANCE(C51,""price"")"),958.2)</f>
        <v>958.2</v>
      </c>
      <c r="G51" s="114">
        <f>IFERROR(__xludf.DUMMYFUNCTION("GOOGLEFINANCE(C51,""change"")"),-23.8)</f>
        <v>-23.8</v>
      </c>
      <c r="H51" s="119">
        <f>IFERROR(__xludf.DUMMYFUNCTION("GOOGLEFINANCE(C51,""changepct"")/100"),-0.0242)</f>
        <v>-0.0242</v>
      </c>
      <c r="I51" s="116">
        <f>IFERROR(__xludf.DUMMYFUNCTION("INDEX(GOOGLEFINANCE(C51,""price"",workday(today(),-I$1)),2,2)"),1010.3)</f>
        <v>1010.3</v>
      </c>
      <c r="J51" s="117">
        <f>IFERROR(__xludf.DUMMYFUNCTION("INDEX(GOOGLEFINANCE($C51,""price"",workday(today(),-J$1)),2,2)"),1083.9)</f>
        <v>1083.9</v>
      </c>
      <c r="K51" s="118">
        <f>IFERROR(__xludf.DUMMYFUNCTION("$F51/(INDEX(GOOGLEFINANCE($C51,""price"",workday(today(),-K$1)),2,2))-1"),-0.051568840938335025)</f>
        <v>-0.05156884094</v>
      </c>
      <c r="L51" s="119">
        <f>IFERROR(__xludf.DUMMYFUNCTION("$F51/(INDEX(GOOGLEFINANCE($C51,""price"",workday(today(),-L$1)),2,2))-1"),-0.11597010794353724)</f>
        <v>-0.1159701079</v>
      </c>
      <c r="M51" s="117">
        <f>IFERROR(__xludf.DUMMYFUNCTION("GOOGLEFINANCE(C51,""marketcap"")"),1.05822076228E11)</f>
        <v>105822076228</v>
      </c>
      <c r="N51" s="117">
        <f>IFERROR(__xludf.DUMMYFUNCTION("IFERROR(GOOGLEFINANCE(C51,""PE""),""-"")"),19.57)</f>
        <v>19.57</v>
      </c>
      <c r="O51" s="123" t="s">
        <v>78</v>
      </c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</row>
    <row r="52" ht="25.5" customHeight="1">
      <c r="A52" s="125" t="s">
        <v>233</v>
      </c>
      <c r="B52" s="112"/>
      <c r="C52" s="126" t="s">
        <v>234</v>
      </c>
      <c r="D52" s="112"/>
      <c r="E52" s="112" t="str">
        <f>IFERROR(__xludf.DUMMYFUNCTION("SPARKLINE(INDEX(GOOGLEFINANCE(C52,""price"",workday(today(),-$E$1),today()),,2),{""charttype"",""column"";""color"",""green""})"),"")</f>
        <v/>
      </c>
      <c r="F52" s="117">
        <f>IFERROR(__xludf.DUMMYFUNCTION("GOOGLEFINANCE(C52,""price"")"),318.25)</f>
        <v>318.25</v>
      </c>
      <c r="G52" s="114">
        <f>IFERROR(__xludf.DUMMYFUNCTION("GOOGLEFINANCE(C52,""change"")"),-8.35)</f>
        <v>-8.35</v>
      </c>
      <c r="H52" s="119">
        <f>IFERROR(__xludf.DUMMYFUNCTION("GOOGLEFINANCE(C52,""changepct"")/100"),-0.0256)</f>
        <v>-0.0256</v>
      </c>
      <c r="I52" s="116">
        <f>IFERROR(__xludf.DUMMYFUNCTION("INDEX(GOOGLEFINANCE(C52,""price"",workday(today(),-I$1)),2,2)"),364.15)</f>
        <v>364.15</v>
      </c>
      <c r="J52" s="117">
        <f>IFERROR(__xludf.DUMMYFUNCTION("INDEX(GOOGLEFINANCE($C52,""price"",workday(today(),-J$1)),2,2)"),365.8)</f>
        <v>365.8</v>
      </c>
      <c r="K52" s="118">
        <f>IFERROR(__xludf.DUMMYFUNCTION("$F52/(INDEX(GOOGLEFINANCE($C52,""price"",workday(today(),-K$1)),2,2))-1"),-0.12604695867087734)</f>
        <v>-0.1260469587</v>
      </c>
      <c r="L52" s="119">
        <f>IFERROR(__xludf.DUMMYFUNCTION("$F52/(INDEX(GOOGLEFINANCE($C52,""price"",workday(today(),-L$1)),2,2))-1"),-0.12998906506287589)</f>
        <v>-0.1299890651</v>
      </c>
      <c r="M52" s="117">
        <f>IFERROR(__xludf.DUMMYFUNCTION("GOOGLEFINANCE(C52,""marketcap"")"),2.5269624475E10)</f>
        <v>25269624475</v>
      </c>
      <c r="N52" s="117">
        <f>IFERROR(__xludf.DUMMYFUNCTION("IFERROR(GOOGLEFINANCE(C52,""PE""),""-"")"),30.95)</f>
        <v>30.95</v>
      </c>
      <c r="O52" s="123" t="s">
        <v>78</v>
      </c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</row>
    <row r="53" ht="25.5" customHeight="1">
      <c r="A53" s="125" t="s">
        <v>235</v>
      </c>
      <c r="B53" s="112"/>
      <c r="C53" s="126" t="s">
        <v>236</v>
      </c>
      <c r="D53" s="112"/>
      <c r="E53" s="112" t="str">
        <f>IFERROR(__xludf.DUMMYFUNCTION("SPARKLINE(INDEX(GOOGLEFINANCE(C53,""price"",workday(today(),-$E$1),today()),,2),{""charttype"",""column"";""color"",""green""})"),"")</f>
        <v/>
      </c>
      <c r="F53" s="117">
        <f>IFERROR(__xludf.DUMMYFUNCTION("GOOGLEFINANCE(C53,""price"")"),1203.2)</f>
        <v>1203.2</v>
      </c>
      <c r="G53" s="114">
        <f>IFERROR(__xludf.DUMMYFUNCTION("GOOGLEFINANCE(C53,""change"")"),-85.8)</f>
        <v>-85.8</v>
      </c>
      <c r="H53" s="119">
        <f>IFERROR(__xludf.DUMMYFUNCTION("GOOGLEFINANCE(C53,""changepct"")/100"),-0.0666)</f>
        <v>-0.0666</v>
      </c>
      <c r="I53" s="116">
        <f>IFERROR(__xludf.DUMMYFUNCTION("INDEX(GOOGLEFINANCE(C53,""price"",workday(today(),-I$1)),2,2)"),1378.8)</f>
        <v>1378.8</v>
      </c>
      <c r="J53" s="117">
        <f>IFERROR(__xludf.DUMMYFUNCTION("INDEX(GOOGLEFINANCE($C53,""price"",workday(today(),-J$1)),2,2)"),1551.0)</f>
        <v>1551</v>
      </c>
      <c r="K53" s="118">
        <f>IFERROR(__xludf.DUMMYFUNCTION("$F53/(INDEX(GOOGLEFINANCE($C53,""price"",workday(today(),-K$1)),2,2))-1"),-0.1273571221351899)</f>
        <v>-0.1273571221</v>
      </c>
      <c r="L53" s="119">
        <f>IFERROR(__xludf.DUMMYFUNCTION("$F53/(INDEX(GOOGLEFINANCE($C53,""price"",workday(today(),-L$1)),2,2))-1"),-0.22424242424242424)</f>
        <v>-0.2242424242</v>
      </c>
      <c r="M53" s="117">
        <f>IFERROR(__xludf.DUMMYFUNCTION("GOOGLEFINANCE(C53,""marketcap"")"),4.039676406E11)</f>
        <v>403967640600</v>
      </c>
      <c r="N53" s="117">
        <f>IFERROR(__xludf.DUMMYFUNCTION("IFERROR(GOOGLEFINANCE(C53,""PE""),""-"")"),33.86)</f>
        <v>33.86</v>
      </c>
      <c r="O53" s="123" t="s">
        <v>78</v>
      </c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</row>
    <row r="54" ht="25.5" customHeight="1">
      <c r="A54" s="125" t="s">
        <v>237</v>
      </c>
      <c r="B54" s="112"/>
      <c r="C54" s="126" t="s">
        <v>238</v>
      </c>
      <c r="D54" s="112"/>
      <c r="E54" s="112" t="str">
        <f>IFERROR(__xludf.DUMMYFUNCTION("SPARKLINE(INDEX(GOOGLEFINANCE(C54,""price"",workday(today(),-$E$1),today()),,2),{""charttype"",""column"";""color"",""green""})"),"")</f>
        <v/>
      </c>
      <c r="F54" s="117">
        <f>IFERROR(__xludf.DUMMYFUNCTION("GOOGLEFINANCE(C54,""price"")"),10399.0)</f>
        <v>10399</v>
      </c>
      <c r="G54" s="114">
        <f>IFERROR(__xludf.DUMMYFUNCTION("GOOGLEFINANCE(C54,""change"")"),-200.0)</f>
        <v>-200</v>
      </c>
      <c r="H54" s="119">
        <f>IFERROR(__xludf.DUMMYFUNCTION("GOOGLEFINANCE(C54,""changepct"")/100"),-0.0189)</f>
        <v>-0.0189</v>
      </c>
      <c r="I54" s="116">
        <f>IFERROR(__xludf.DUMMYFUNCTION("INDEX(GOOGLEFINANCE(C54,""price"",workday(today(),-I$1)),2,2)"),11637.0)</f>
        <v>11637</v>
      </c>
      <c r="J54" s="117">
        <f>IFERROR(__xludf.DUMMYFUNCTION("INDEX(GOOGLEFINANCE($C54,""price"",workday(today(),-J$1)),2,2)"),11609.0)</f>
        <v>11609</v>
      </c>
      <c r="K54" s="118">
        <f>IFERROR(__xludf.DUMMYFUNCTION("$F54/(INDEX(GOOGLEFINANCE($C54,""price"",workday(today(),-K$1)),2,2))-1"),-0.10638480708086273)</f>
        <v>-0.1063848071</v>
      </c>
      <c r="L54" s="119">
        <f>IFERROR(__xludf.DUMMYFUNCTION("$F54/(INDEX(GOOGLEFINANCE($C54,""price"",workday(today(),-L$1)),2,2))-1"),-0.10422947712981312)</f>
        <v>-0.1042294771</v>
      </c>
      <c r="M54" s="117">
        <f>IFERROR(__xludf.DUMMYFUNCTION("GOOGLEFINANCE(C54,""marketcap"")"),6.3246125978E11)</f>
        <v>632461259780</v>
      </c>
      <c r="N54" s="117">
        <f>IFERROR(__xludf.DUMMYFUNCTION("IFERROR(GOOGLEFINANCE(C54,""PE""),""-"")"),38.15)</f>
        <v>38.15</v>
      </c>
      <c r="O54" s="123" t="s">
        <v>78</v>
      </c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</row>
    <row r="55" ht="25.5" customHeight="1">
      <c r="A55" s="125" t="s">
        <v>239</v>
      </c>
      <c r="B55" s="112"/>
      <c r="C55" s="126" t="s">
        <v>240</v>
      </c>
      <c r="D55" s="112"/>
      <c r="E55" s="112" t="str">
        <f>IFERROR(__xludf.DUMMYFUNCTION("SPARKLINE(INDEX(GOOGLEFINANCE(C55,""price"",workday(today(),-$E$1),today()),,2),{""charttype"",""column"";""color"",""green""})"),"")</f>
        <v/>
      </c>
      <c r="F55" s="117">
        <f>IFERROR(__xludf.DUMMYFUNCTION("GOOGLEFINANCE(C55,""price"")"),857.75)</f>
        <v>857.75</v>
      </c>
      <c r="G55" s="114">
        <f>IFERROR(__xludf.DUMMYFUNCTION("GOOGLEFINANCE(C55,""change"")"),0.75)</f>
        <v>0.75</v>
      </c>
      <c r="H55" s="119">
        <f>IFERROR(__xludf.DUMMYFUNCTION("GOOGLEFINANCE(C55,""changepct"")/100"),9.0E-4)</f>
        <v>0.0009</v>
      </c>
      <c r="I55" s="116">
        <f>IFERROR(__xludf.DUMMYFUNCTION("INDEX(GOOGLEFINANCE(C55,""price"",workday(today(),-I$1)),2,2)"),844.2)</f>
        <v>844.2</v>
      </c>
      <c r="J55" s="117">
        <f>IFERROR(__xludf.DUMMYFUNCTION("INDEX(GOOGLEFINANCE($C55,""price"",workday(today(),-J$1)),2,2)"),907.35)</f>
        <v>907.35</v>
      </c>
      <c r="K55" s="118">
        <f>IFERROR(__xludf.DUMMYFUNCTION("$F55/(INDEX(GOOGLEFINANCE($C55,""price"",workday(today(),-K$1)),2,2))-1"),0.016050698886519665)</f>
        <v>0.01605069889</v>
      </c>
      <c r="L55" s="119">
        <f>IFERROR(__xludf.DUMMYFUNCTION("$F55/(INDEX(GOOGLEFINANCE($C55,""price"",workday(today(),-L$1)),2,2))-1"),-0.05466468286769166)</f>
        <v>-0.05466468287</v>
      </c>
      <c r="M55" s="117">
        <f>IFERROR(__xludf.DUMMYFUNCTION("GOOGLEFINANCE(C55,""marketcap"")"),1.567155E11)</f>
        <v>156715500000</v>
      </c>
      <c r="N55" s="117" t="str">
        <f>IFERROR(__xludf.DUMMYFUNCTION("IFERROR(GOOGLEFINANCE(C55,""PE""),""-"")"),"-")</f>
        <v>-</v>
      </c>
      <c r="O55" s="123" t="s">
        <v>78</v>
      </c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</row>
    <row r="56" ht="25.5" customHeight="1">
      <c r="A56" s="127" t="s">
        <v>241</v>
      </c>
      <c r="B56" s="112"/>
      <c r="C56" s="126" t="s">
        <v>242</v>
      </c>
      <c r="D56" s="112"/>
      <c r="E56" s="112" t="str">
        <f>IFERROR(__xludf.DUMMYFUNCTION("SPARKLINE(INDEX(GOOGLEFINANCE(C56,""price"",workday(today(),-$E$1),today()),,2),{""charttype"",""column"";""color"",""green""})"),"")</f>
        <v/>
      </c>
      <c r="F56" s="117">
        <f>IFERROR(__xludf.DUMMYFUNCTION("GOOGLEFINANCE(C56,""price"")"),313.6)</f>
        <v>313.6</v>
      </c>
      <c r="G56" s="114">
        <f>IFERROR(__xludf.DUMMYFUNCTION("GOOGLEFINANCE(C56,""change"")"),-12.9)</f>
        <v>-12.9</v>
      </c>
      <c r="H56" s="119">
        <f>IFERROR(__xludf.DUMMYFUNCTION("GOOGLEFINANCE(C56,""changepct"")/100"),-0.0395)</f>
        <v>-0.0395</v>
      </c>
      <c r="I56" s="116">
        <f>IFERROR(__xludf.DUMMYFUNCTION("INDEX(GOOGLEFINANCE(C56,""price"",workday(today(),-I$1)),2,2)"),334.45)</f>
        <v>334.45</v>
      </c>
      <c r="J56" s="117">
        <f>IFERROR(__xludf.DUMMYFUNCTION("INDEX(GOOGLEFINANCE($C56,""price"",workday(today(),-J$1)),2,2)"),351.55)</f>
        <v>351.55</v>
      </c>
      <c r="K56" s="118">
        <f>IFERROR(__xludf.DUMMYFUNCTION("$F56/(INDEX(GOOGLEFINANCE($C56,""price"",workday(today(),-K$1)),2,2))-1"),-0.06234115712363575)</f>
        <v>-0.06234115712</v>
      </c>
      <c r="L56" s="119">
        <f>IFERROR(__xludf.DUMMYFUNCTION("$F56/(INDEX(GOOGLEFINANCE($C56,""price"",workday(today(),-L$1)),2,2))-1"),-0.1079505049068411)</f>
        <v>-0.1079505049</v>
      </c>
      <c r="M56" s="117">
        <f>IFERROR(__xludf.DUMMYFUNCTION("GOOGLEFINANCE(C56,""marketcap"")"),5.556671505E10)</f>
        <v>55566715050</v>
      </c>
      <c r="N56" s="117" t="str">
        <f>IFERROR(__xludf.DUMMYFUNCTION("IFERROR(GOOGLEFINANCE(C56,""PE""),""-"")"),"-")</f>
        <v>-</v>
      </c>
      <c r="O56" s="123" t="s">
        <v>78</v>
      </c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</row>
    <row r="57" ht="25.5" customHeight="1">
      <c r="A57" s="125" t="s">
        <v>243</v>
      </c>
      <c r="B57" s="112"/>
      <c r="C57" s="126" t="s">
        <v>244</v>
      </c>
      <c r="D57" s="112"/>
      <c r="E57" s="112" t="str">
        <f>IFERROR(__xludf.DUMMYFUNCTION("SPARKLINE(INDEX(GOOGLEFINANCE(C57,""price"",workday(today(),-$E$1),today()),,2),{""charttype"",""column"";""color"",""green""})"),"")</f>
        <v/>
      </c>
      <c r="F57" s="117">
        <f>IFERROR(__xludf.DUMMYFUNCTION("GOOGLEFINANCE(C57,""price"")"),542.7)</f>
        <v>542.7</v>
      </c>
      <c r="G57" s="114">
        <f>IFERROR(__xludf.DUMMYFUNCTION("GOOGLEFINANCE(C57,""change"")"),-27.35)</f>
        <v>-27.35</v>
      </c>
      <c r="H57" s="119">
        <f>IFERROR(__xludf.DUMMYFUNCTION("GOOGLEFINANCE(C57,""changepct"")/100"),-0.048)</f>
        <v>-0.048</v>
      </c>
      <c r="I57" s="116">
        <f>IFERROR(__xludf.DUMMYFUNCTION("INDEX(GOOGLEFINANCE(C57,""price"",workday(today(),-I$1)),2,2)"),583.9)</f>
        <v>583.9</v>
      </c>
      <c r="J57" s="117">
        <f>IFERROR(__xludf.DUMMYFUNCTION("INDEX(GOOGLEFINANCE($C57,""price"",workday(today(),-J$1)),2,2)"),622.85)</f>
        <v>622.85</v>
      </c>
      <c r="K57" s="118">
        <f>IFERROR(__xludf.DUMMYFUNCTION("$F57/(INDEX(GOOGLEFINANCE($C57,""price"",workday(today(),-K$1)),2,2))-1"),-0.07056002740195233)</f>
        <v>-0.0705600274</v>
      </c>
      <c r="L57" s="119">
        <f>IFERROR(__xludf.DUMMYFUNCTION("$F57/(INDEX(GOOGLEFINANCE($C57,""price"",workday(today(),-L$1)),2,2))-1"),-0.12868266837922449)</f>
        <v>-0.1286826684</v>
      </c>
      <c r="M57" s="117">
        <f>IFERROR(__xludf.DUMMYFUNCTION("GOOGLEFINANCE(C57,""marketcap"")"),1.232244018E11)</f>
        <v>123224401800</v>
      </c>
      <c r="N57" s="117">
        <f>IFERROR(__xludf.DUMMYFUNCTION("IFERROR(GOOGLEFINANCE(C57,""PE""),""-"")"),16.84)</f>
        <v>16.84</v>
      </c>
      <c r="O57" s="123" t="s">
        <v>78</v>
      </c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</row>
    <row r="58" ht="25.5" customHeight="1">
      <c r="A58" s="125" t="s">
        <v>245</v>
      </c>
      <c r="B58" s="112"/>
      <c r="C58" s="126" t="s">
        <v>246</v>
      </c>
      <c r="D58" s="112"/>
      <c r="E58" s="112" t="str">
        <f>IFERROR(__xludf.DUMMYFUNCTION("SPARKLINE(INDEX(GOOGLEFINANCE(C58,""price"",workday(today(),-$E$1),today()),,2),{""charttype"",""column"";""color"",""green""})"),"")</f>
        <v/>
      </c>
      <c r="F58" s="117">
        <f>IFERROR(__xludf.DUMMYFUNCTION("GOOGLEFINANCE(C58,""price"")"),43.65)</f>
        <v>43.65</v>
      </c>
      <c r="G58" s="114">
        <f>IFERROR(__xludf.DUMMYFUNCTION("GOOGLEFINANCE(C58,""change"")"),-0.6)</f>
        <v>-0.6</v>
      </c>
      <c r="H58" s="119">
        <f>IFERROR(__xludf.DUMMYFUNCTION("GOOGLEFINANCE(C58,""changepct"")/100"),-0.013600000000000001)</f>
        <v>-0.0136</v>
      </c>
      <c r="I58" s="116">
        <f>IFERROR(__xludf.DUMMYFUNCTION("INDEX(GOOGLEFINANCE(C58,""price"",workday(today(),-I$1)),2,2)"),45.94)</f>
        <v>45.94</v>
      </c>
      <c r="J58" s="117">
        <f>IFERROR(__xludf.DUMMYFUNCTION("INDEX(GOOGLEFINANCE($C58,""price"",workday(today(),-J$1)),2,2)"),47.69)</f>
        <v>47.69</v>
      </c>
      <c r="K58" s="118">
        <f>IFERROR(__xludf.DUMMYFUNCTION("$F58/(INDEX(GOOGLEFINANCE($C58,""price"",workday(today(),-K$1)),2,2))-1"),-0.04984762734000869)</f>
        <v>-0.04984762734</v>
      </c>
      <c r="L58" s="119">
        <f>IFERROR(__xludf.DUMMYFUNCTION("$F58/(INDEX(GOOGLEFINANCE($C58,""price"",workday(today(),-L$1)),2,2))-1"),-0.08471377647305511)</f>
        <v>-0.08471377647</v>
      </c>
      <c r="M58" s="117">
        <f>IFERROR(__xludf.DUMMYFUNCTION("GOOGLEFINANCE(C58,""marketcap"")"),5.97994103539E11)</f>
        <v>597994103539</v>
      </c>
      <c r="N58" s="117">
        <f>IFERROR(__xludf.DUMMYFUNCTION("IFERROR(GOOGLEFINANCE(C58,""PE""),""-"")"),18.56)</f>
        <v>18.56</v>
      </c>
      <c r="O58" s="123" t="s">
        <v>49</v>
      </c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</row>
    <row r="59" ht="25.5" customHeight="1">
      <c r="A59" s="125" t="s">
        <v>247</v>
      </c>
      <c r="B59" s="112"/>
      <c r="C59" s="126" t="s">
        <v>248</v>
      </c>
      <c r="D59" s="112"/>
      <c r="E59" s="112" t="str">
        <f>IFERROR(__xludf.DUMMYFUNCTION("SPARKLINE(INDEX(GOOGLEFINANCE(C59,""price"",workday(today(),-$E$1),today()),,2),{""charttype"",""column"";""color"",""green""})"),"")</f>
        <v/>
      </c>
      <c r="F59" s="117">
        <f>IFERROR(__xludf.DUMMYFUNCTION("GOOGLEFINANCE(C59,""price"")"),440.0)</f>
        <v>440</v>
      </c>
      <c r="G59" s="114">
        <f>IFERROR(__xludf.DUMMYFUNCTION("GOOGLEFINANCE(C59,""change"")"),-23.6)</f>
        <v>-23.6</v>
      </c>
      <c r="H59" s="119">
        <f>IFERROR(__xludf.DUMMYFUNCTION("GOOGLEFINANCE(C59,""changepct"")/100"),-0.0509)</f>
        <v>-0.0509</v>
      </c>
      <c r="I59" s="116">
        <f>IFERROR(__xludf.DUMMYFUNCTION("INDEX(GOOGLEFINANCE(C59,""price"",workday(today(),-I$1)),2,2)"),467.35)</f>
        <v>467.35</v>
      </c>
      <c r="J59" s="117">
        <f>IFERROR(__xludf.DUMMYFUNCTION("INDEX(GOOGLEFINANCE($C59,""price"",workday(today(),-J$1)),2,2)"),516.6)</f>
        <v>516.6</v>
      </c>
      <c r="K59" s="118">
        <f>IFERROR(__xludf.DUMMYFUNCTION("$F59/(INDEX(GOOGLEFINANCE($C59,""price"",workday(today(),-K$1)),2,2))-1"),-0.05852145073285553)</f>
        <v>-0.05852145073</v>
      </c>
      <c r="L59" s="119">
        <f>IFERROR(__xludf.DUMMYFUNCTION("$F59/(INDEX(GOOGLEFINANCE($C59,""price"",workday(today(),-L$1)),2,2))-1"),-0.14827719705768494)</f>
        <v>-0.1482771971</v>
      </c>
      <c r="M59" s="117">
        <f>IFERROR(__xludf.DUMMYFUNCTION("GOOGLEFINANCE(C59,""marketcap"")"),3.6037812802E10)</f>
        <v>36037812802</v>
      </c>
      <c r="N59" s="117">
        <f>IFERROR(__xludf.DUMMYFUNCTION("IFERROR(GOOGLEFINANCE(C59,""PE""),""-"")"),35.96)</f>
        <v>35.96</v>
      </c>
      <c r="O59" s="123" t="s">
        <v>78</v>
      </c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</row>
    <row r="60" ht="25.5" customHeight="1">
      <c r="A60" s="125" t="s">
        <v>249</v>
      </c>
      <c r="B60" s="112"/>
      <c r="C60" s="126" t="s">
        <v>250</v>
      </c>
      <c r="D60" s="112"/>
      <c r="E60" s="112" t="str">
        <f>IFERROR(__xludf.DUMMYFUNCTION("SPARKLINE(INDEX(GOOGLEFINANCE(C60,""price"",workday(today(),-$E$1),today()),,2),{""charttype"",""column"";""color"",""green""})"),"")</f>
        <v/>
      </c>
      <c r="F60" s="117">
        <f>IFERROR(__xludf.DUMMYFUNCTION("GOOGLEFINANCE(C60,""price"")"),515.15)</f>
        <v>515.15</v>
      </c>
      <c r="G60" s="114">
        <f>IFERROR(__xludf.DUMMYFUNCTION("GOOGLEFINANCE(C60,""change"")"),-20.65)</f>
        <v>-20.65</v>
      </c>
      <c r="H60" s="119">
        <f>IFERROR(__xludf.DUMMYFUNCTION("GOOGLEFINANCE(C60,""changepct"")/100"),-0.0385)</f>
        <v>-0.0385</v>
      </c>
      <c r="I60" s="116">
        <f>IFERROR(__xludf.DUMMYFUNCTION("INDEX(GOOGLEFINANCE(C60,""price"",workday(today(),-I$1)),2,2)"),578.85)</f>
        <v>578.85</v>
      </c>
      <c r="J60" s="117">
        <f>IFERROR(__xludf.DUMMYFUNCTION("INDEX(GOOGLEFINANCE($C60,""price"",workday(today(),-J$1)),2,2)"),592.9)</f>
        <v>592.9</v>
      </c>
      <c r="K60" s="118">
        <f>IFERROR(__xludf.DUMMYFUNCTION("$F60/(INDEX(GOOGLEFINANCE($C60,""price"",workday(today(),-K$1)),2,2))-1"),-0.1100457804267082)</f>
        <v>-0.1100457804</v>
      </c>
      <c r="L60" s="119">
        <f>IFERROR(__xludf.DUMMYFUNCTION("$F60/(INDEX(GOOGLEFINANCE($C60,""price"",workday(today(),-L$1)),2,2))-1"),-0.13113509866756623)</f>
        <v>-0.1311350987</v>
      </c>
      <c r="M60" s="117">
        <f>IFERROR(__xludf.DUMMYFUNCTION("GOOGLEFINANCE(C60,""marketcap"")"),6.0810848757E10)</f>
        <v>60810848757</v>
      </c>
      <c r="N60" s="117">
        <f>IFERROR(__xludf.DUMMYFUNCTION("IFERROR(GOOGLEFINANCE(C60,""PE""),""-"")"),33.93)</f>
        <v>33.93</v>
      </c>
      <c r="O60" s="123" t="s">
        <v>78</v>
      </c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</row>
    <row r="61" ht="25.5" customHeight="1">
      <c r="A61" s="125" t="s">
        <v>251</v>
      </c>
      <c r="B61" s="112"/>
      <c r="C61" s="126" t="s">
        <v>252</v>
      </c>
      <c r="D61" s="112"/>
      <c r="E61" s="112" t="str">
        <f>IFERROR(__xludf.DUMMYFUNCTION("SPARKLINE(INDEX(GOOGLEFINANCE(C61,""price"",workday(today(),-$E$1),today()),,2),{""charttype"",""column"";""color"",""green""})"),"")</f>
        <v/>
      </c>
      <c r="F61" s="117">
        <f>IFERROR(__xludf.DUMMYFUNCTION("GOOGLEFINANCE(C61,""price"")"),203.2)</f>
        <v>203.2</v>
      </c>
      <c r="G61" s="114">
        <f>IFERROR(__xludf.DUMMYFUNCTION("GOOGLEFINANCE(C61,""change"")"),-8.23)</f>
        <v>-8.23</v>
      </c>
      <c r="H61" s="119">
        <f>IFERROR(__xludf.DUMMYFUNCTION("GOOGLEFINANCE(C61,""changepct"")/100"),-0.038900000000000004)</f>
        <v>-0.0389</v>
      </c>
      <c r="I61" s="116">
        <f>IFERROR(__xludf.DUMMYFUNCTION("INDEX(GOOGLEFINANCE(C61,""price"",workday(today(),-I$1)),2,2)"),216.99)</f>
        <v>216.99</v>
      </c>
      <c r="J61" s="117">
        <f>IFERROR(__xludf.DUMMYFUNCTION("INDEX(GOOGLEFINANCE($C61,""price"",workday(today(),-J$1)),2,2)"),209.6)</f>
        <v>209.6</v>
      </c>
      <c r="K61" s="118">
        <f>IFERROR(__xludf.DUMMYFUNCTION("$F61/(INDEX(GOOGLEFINANCE($C61,""price"",workday(today(),-K$1)),2,2))-1"),-0.06355131572883554)</f>
        <v>-0.06355131573</v>
      </c>
      <c r="L61" s="119">
        <f>IFERROR(__xludf.DUMMYFUNCTION("$F61/(INDEX(GOOGLEFINANCE($C61,""price"",workday(today(),-L$1)),2,2))-1"),-0.03053435114503822)</f>
        <v>-0.03053435115</v>
      </c>
      <c r="M61" s="117">
        <f>IFERROR(__xludf.DUMMYFUNCTION("GOOGLEFINANCE(C61,""marketcap"")"),4.7474657725E10)</f>
        <v>47474657725</v>
      </c>
      <c r="N61" s="117" t="str">
        <f>IFERROR(__xludf.DUMMYFUNCTION("IFERROR(GOOGLEFINANCE(C61,""PE""),""-"")"),"-")</f>
        <v>-</v>
      </c>
      <c r="O61" s="123" t="s">
        <v>49</v>
      </c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</row>
    <row r="62" ht="25.5" customHeight="1">
      <c r="A62" s="125" t="s">
        <v>253</v>
      </c>
      <c r="B62" s="112"/>
      <c r="C62" s="126" t="s">
        <v>254</v>
      </c>
      <c r="D62" s="112"/>
      <c r="E62" s="112" t="str">
        <f>IFERROR(__xludf.DUMMYFUNCTION("SPARKLINE(INDEX(GOOGLEFINANCE(C62,""price"",workday(today(),-$E$1),today()),,2),{""charttype"",""column"";""color"",""green""})"),"")</f>
        <v/>
      </c>
      <c r="F62" s="117">
        <f>IFERROR(__xludf.DUMMYFUNCTION("GOOGLEFINANCE(C62,""price"")"),125.56)</f>
        <v>125.56</v>
      </c>
      <c r="G62" s="114">
        <f>IFERROR(__xludf.DUMMYFUNCTION("GOOGLEFINANCE(C62,""change"")"),-1.67)</f>
        <v>-1.67</v>
      </c>
      <c r="H62" s="119">
        <f>IFERROR(__xludf.DUMMYFUNCTION("GOOGLEFINANCE(C62,""changepct"")/100"),-0.0131)</f>
        <v>-0.0131</v>
      </c>
      <c r="I62" s="116">
        <f>IFERROR(__xludf.DUMMYFUNCTION("INDEX(GOOGLEFINANCE(C62,""price"",workday(today(),-I$1)),2,2)"),127.03)</f>
        <v>127.03</v>
      </c>
      <c r="J62" s="117">
        <f>IFERROR(__xludf.DUMMYFUNCTION("INDEX(GOOGLEFINANCE($C62,""price"",workday(today(),-J$1)),2,2)"),129.28)</f>
        <v>129.28</v>
      </c>
      <c r="K62" s="118">
        <f>IFERROR(__xludf.DUMMYFUNCTION("$F62/(INDEX(GOOGLEFINANCE($C62,""price"",workday(today(),-K$1)),2,2))-1"),-0.011572069589860678)</f>
        <v>-0.01157206959</v>
      </c>
      <c r="L62" s="119">
        <f>IFERROR(__xludf.DUMMYFUNCTION("$F62/(INDEX(GOOGLEFINANCE($C62,""price"",workday(today(),-L$1)),2,2))-1"),-0.028774752475247523)</f>
        <v>-0.02877475248</v>
      </c>
      <c r="M62" s="117">
        <f>IFERROR(__xludf.DUMMYFUNCTION("GOOGLEFINANCE(C62,""marketcap"")"),3.52811185412E11)</f>
        <v>352811185412</v>
      </c>
      <c r="N62" s="117">
        <f>IFERROR(__xludf.DUMMYFUNCTION("IFERROR(GOOGLEFINANCE(C62,""PE""),""-"")"),18.37)</f>
        <v>18.37</v>
      </c>
      <c r="O62" s="123" t="s">
        <v>49</v>
      </c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</row>
    <row r="63" ht="25.5" customHeight="1">
      <c r="A63" s="125" t="s">
        <v>255</v>
      </c>
      <c r="B63" s="112"/>
      <c r="C63" s="126" t="s">
        <v>256</v>
      </c>
      <c r="D63" s="112"/>
      <c r="E63" s="112" t="str">
        <f>IFERROR(__xludf.DUMMYFUNCTION("SPARKLINE(INDEX(GOOGLEFINANCE(C63,""price"",workday(today(),-$E$1),today()),,2),{""charttype"",""column"";""color"",""green""})"),"")</f>
        <v/>
      </c>
      <c r="F63" s="117">
        <f>IFERROR(__xludf.DUMMYFUNCTION("GOOGLEFINANCE(C63,""price"")"),94.1)</f>
        <v>94.1</v>
      </c>
      <c r="G63" s="114">
        <f>IFERROR(__xludf.DUMMYFUNCTION("GOOGLEFINANCE(C63,""change"")"),-2.03)</f>
        <v>-2.03</v>
      </c>
      <c r="H63" s="119">
        <f>IFERROR(__xludf.DUMMYFUNCTION("GOOGLEFINANCE(C63,""changepct"")/100"),-0.021099999999999997)</f>
        <v>-0.0211</v>
      </c>
      <c r="I63" s="116">
        <f>IFERROR(__xludf.DUMMYFUNCTION("INDEX(GOOGLEFINANCE(C63,""price"",workday(today(),-I$1)),2,2)"),99.88)</f>
        <v>99.88</v>
      </c>
      <c r="J63" s="117">
        <f>IFERROR(__xludf.DUMMYFUNCTION("INDEX(GOOGLEFINANCE($C63,""price"",workday(today(),-J$1)),2,2)"),111.22)</f>
        <v>111.22</v>
      </c>
      <c r="K63" s="118">
        <f>IFERROR(__xludf.DUMMYFUNCTION("$F63/(INDEX(GOOGLEFINANCE($C63,""price"",workday(today(),-K$1)),2,2))-1"),-0.057869443331998394)</f>
        <v>-0.05786944333</v>
      </c>
      <c r="L63" s="119">
        <f>IFERROR(__xludf.DUMMYFUNCTION("$F63/(INDEX(GOOGLEFINANCE($C63,""price"",workday(today(),-L$1)),2,2))-1"),-0.15392914943355518)</f>
        <v>-0.1539291494</v>
      </c>
      <c r="M63" s="117">
        <f>IFERROR(__xludf.DUMMYFUNCTION("GOOGLEFINANCE(C63,""marketcap"")"),1.62609907091E11)</f>
        <v>162609907091</v>
      </c>
      <c r="N63" s="117">
        <f>IFERROR(__xludf.DUMMYFUNCTION("IFERROR(GOOGLEFINANCE(C63,""PE""),""-"")"),29.83)</f>
        <v>29.83</v>
      </c>
      <c r="O63" s="123" t="s">
        <v>49</v>
      </c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</row>
    <row r="64" ht="25.5" customHeight="1">
      <c r="A64" s="125" t="s">
        <v>257</v>
      </c>
      <c r="B64" s="112"/>
      <c r="C64" s="126" t="s">
        <v>258</v>
      </c>
      <c r="D64" s="112"/>
      <c r="E64" s="112" t="str">
        <f>IFERROR(__xludf.DUMMYFUNCTION("SPARKLINE(INDEX(GOOGLEFINANCE(C64,""price"",workday(today(),-$E$1),today()),,2),{""charttype"",""column"";""color"",""green""})"),"")</f>
        <v/>
      </c>
      <c r="F64" s="117">
        <f>IFERROR(__xludf.DUMMYFUNCTION("GOOGLEFINANCE(C64,""price"")"),174.3)</f>
        <v>174.3</v>
      </c>
      <c r="G64" s="114">
        <f>IFERROR(__xludf.DUMMYFUNCTION("GOOGLEFINANCE(C64,""change"")"),-2.05)</f>
        <v>-2.05</v>
      </c>
      <c r="H64" s="119">
        <f>IFERROR(__xludf.DUMMYFUNCTION("GOOGLEFINANCE(C64,""changepct"")/100"),-0.0116)</f>
        <v>-0.0116</v>
      </c>
      <c r="I64" s="116">
        <f>IFERROR(__xludf.DUMMYFUNCTION("INDEX(GOOGLEFINANCE(C64,""price"",workday(today(),-I$1)),2,2)"),171.35)</f>
        <v>171.35</v>
      </c>
      <c r="J64" s="117">
        <f>IFERROR(__xludf.DUMMYFUNCTION("INDEX(GOOGLEFINANCE($C64,""price"",workday(today(),-J$1)),2,2)"),178.8)</f>
        <v>178.8</v>
      </c>
      <c r="K64" s="118">
        <f>IFERROR(__xludf.DUMMYFUNCTION("$F64/(INDEX(GOOGLEFINANCE($C64,""price"",workday(today(),-K$1)),2,2))-1"),0.01721622410271384)</f>
        <v>0.0172162241</v>
      </c>
      <c r="L64" s="119">
        <f>IFERROR(__xludf.DUMMYFUNCTION("$F64/(INDEX(GOOGLEFINANCE($C64,""price"",workday(today(),-L$1)),2,2))-1"),-0.025167785234899376)</f>
        <v>-0.02516778523</v>
      </c>
      <c r="M64" s="117">
        <f>IFERROR(__xludf.DUMMYFUNCTION("GOOGLEFINANCE(C64,""marketcap"")"),6.958659638E10)</f>
        <v>69586596380</v>
      </c>
      <c r="N64" s="117">
        <f>IFERROR(__xludf.DUMMYFUNCTION("IFERROR(GOOGLEFINANCE(C64,""PE""),""-"")"),79.79)</f>
        <v>79.79</v>
      </c>
      <c r="O64" s="123" t="s">
        <v>49</v>
      </c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</row>
    <row r="65" ht="25.5" customHeight="1">
      <c r="A65" s="125" t="s">
        <v>259</v>
      </c>
      <c r="B65" s="112"/>
      <c r="C65" s="126" t="s">
        <v>260</v>
      </c>
      <c r="D65" s="112"/>
      <c r="E65" s="112" t="str">
        <f>IFERROR(__xludf.DUMMYFUNCTION("SPARKLINE(INDEX(GOOGLEFINANCE(C65,""price"",workday(today(),-$E$1),today()),,2),{""charttype"",""column"";""color"",""green""})"),"")</f>
        <v/>
      </c>
      <c r="F65" s="117">
        <f>IFERROR(__xludf.DUMMYFUNCTION("GOOGLEFINANCE(C65,""price"")"),482.35)</f>
        <v>482.35</v>
      </c>
      <c r="G65" s="114">
        <f>IFERROR(__xludf.DUMMYFUNCTION("GOOGLEFINANCE(C65,""change"")"),-4.05)</f>
        <v>-4.05</v>
      </c>
      <c r="H65" s="119">
        <f>IFERROR(__xludf.DUMMYFUNCTION("GOOGLEFINANCE(C65,""changepct"")/100"),-0.0083)</f>
        <v>-0.0083</v>
      </c>
      <c r="I65" s="116">
        <f>IFERROR(__xludf.DUMMYFUNCTION("INDEX(GOOGLEFINANCE(C65,""price"",workday(today(),-I$1)),2,2)"),487.35)</f>
        <v>487.35</v>
      </c>
      <c r="J65" s="117">
        <f>IFERROR(__xludf.DUMMYFUNCTION("INDEX(GOOGLEFINANCE($C65,""price"",workday(today(),-J$1)),2,2)"),483.7)</f>
        <v>483.7</v>
      </c>
      <c r="K65" s="118">
        <f>IFERROR(__xludf.DUMMYFUNCTION("$F65/(INDEX(GOOGLEFINANCE($C65,""price"",workday(today(),-K$1)),2,2))-1"),-0.010259567046270623)</f>
        <v>-0.01025956705</v>
      </c>
      <c r="L65" s="119">
        <f>IFERROR(__xludf.DUMMYFUNCTION("$F65/(INDEX(GOOGLEFINANCE($C65,""price"",workday(today(),-L$1)),2,2))-1"),-0.0027909861484390897)</f>
        <v>-0.002790986148</v>
      </c>
      <c r="M65" s="117">
        <f>IFERROR(__xludf.DUMMYFUNCTION("GOOGLEFINANCE(C65,""marketcap"")"),8.70036411759E11)</f>
        <v>870036411759</v>
      </c>
      <c r="N65" s="117">
        <f>IFERROR(__xludf.DUMMYFUNCTION("IFERROR(GOOGLEFINANCE(C65,""PE""),""-"")"),36.98)</f>
        <v>36.98</v>
      </c>
      <c r="O65" s="123" t="s">
        <v>49</v>
      </c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</row>
    <row r="66" ht="25.5" customHeight="1">
      <c r="A66" s="125" t="s">
        <v>261</v>
      </c>
      <c r="B66" s="112"/>
      <c r="C66" s="126" t="s">
        <v>262</v>
      </c>
      <c r="D66" s="112"/>
      <c r="E66" s="112" t="str">
        <f>IFERROR(__xludf.DUMMYFUNCTION("SPARKLINE(INDEX(GOOGLEFINANCE(C66,""price"",workday(today(),-$E$1),today()),,2),{""charttype"",""column"";""color"",""green""})"),"")</f>
        <v/>
      </c>
      <c r="F66" s="117">
        <f>IFERROR(__xludf.DUMMYFUNCTION("GOOGLEFINANCE(C66,""price"")"),272.5)</f>
        <v>272.5</v>
      </c>
      <c r="G66" s="114">
        <f>IFERROR(__xludf.DUMMYFUNCTION("GOOGLEFINANCE(C66,""change"")"),15.98)</f>
        <v>15.98</v>
      </c>
      <c r="H66" s="119">
        <f>IFERROR(__xludf.DUMMYFUNCTION("GOOGLEFINANCE(C66,""changepct"")/100"),0.0623)</f>
        <v>0.0623</v>
      </c>
      <c r="I66" s="116">
        <f>IFERROR(__xludf.DUMMYFUNCTION("INDEX(GOOGLEFINANCE(C66,""price"",workday(today(),-I$1)),2,2)"),212.73)</f>
        <v>212.73</v>
      </c>
      <c r="J66" s="117">
        <f>IFERROR(__xludf.DUMMYFUNCTION("INDEX(GOOGLEFINANCE($C66,""price"",workday(today(),-J$1)),2,2)"),215.18)</f>
        <v>215.18</v>
      </c>
      <c r="K66" s="118">
        <f>IFERROR(__xludf.DUMMYFUNCTION("$F66/(INDEX(GOOGLEFINANCE($C66,""price"",workday(today(),-K$1)),2,2))-1"),0.28096648333568375)</f>
        <v>0.2809664833</v>
      </c>
      <c r="L66" s="119">
        <f>IFERROR(__xludf.DUMMYFUNCTION("$F66/(INDEX(GOOGLEFINANCE($C66,""price"",workday(today(),-L$1)),2,2))-1"),0.2663816339808531)</f>
        <v>0.266381634</v>
      </c>
      <c r="M66" s="117">
        <f>IFERROR(__xludf.DUMMYFUNCTION("GOOGLEFINANCE(C66,""marketcap"")"),1.88742547E10)</f>
        <v>18874254700</v>
      </c>
      <c r="N66" s="117">
        <f>IFERROR(__xludf.DUMMYFUNCTION("IFERROR(GOOGLEFINANCE(C66,""PE""),""-"")"),23.44)</f>
        <v>23.44</v>
      </c>
      <c r="O66" s="123" t="s">
        <v>78</v>
      </c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</row>
    <row r="67" ht="25.5" customHeight="1">
      <c r="A67" s="125" t="s">
        <v>263</v>
      </c>
      <c r="B67" s="112"/>
      <c r="C67" s="126" t="s">
        <v>264</v>
      </c>
      <c r="D67" s="112"/>
      <c r="E67" s="112" t="str">
        <f>IFERROR(__xludf.DUMMYFUNCTION("SPARKLINE(INDEX(GOOGLEFINANCE(C67,""price"",workday(today(),-$E$1),today()),,2),{""charttype"",""column"";""color"",""green""})"),"")</f>
        <v/>
      </c>
      <c r="F67" s="117">
        <f>IFERROR(__xludf.DUMMYFUNCTION("GOOGLEFINANCE(C67,""price"")"),336.3)</f>
        <v>336.3</v>
      </c>
      <c r="G67" s="114">
        <f>IFERROR(__xludf.DUMMYFUNCTION("GOOGLEFINANCE(C67,""change"")"),-7.8)</f>
        <v>-7.8</v>
      </c>
      <c r="H67" s="119">
        <f>IFERROR(__xludf.DUMMYFUNCTION("GOOGLEFINANCE(C67,""changepct"")/100"),-0.0227)</f>
        <v>-0.0227</v>
      </c>
      <c r="I67" s="116">
        <f>IFERROR(__xludf.DUMMYFUNCTION("INDEX(GOOGLEFINANCE(C67,""price"",workday(today(),-I$1)),2,2)"),360.35)</f>
        <v>360.35</v>
      </c>
      <c r="J67" s="117">
        <f>IFERROR(__xludf.DUMMYFUNCTION("INDEX(GOOGLEFINANCE($C67,""price"",workday(today(),-J$1)),2,2)"),377.8)</f>
        <v>377.8</v>
      </c>
      <c r="K67" s="118">
        <f>IFERROR(__xludf.DUMMYFUNCTION("$F67/(INDEX(GOOGLEFINANCE($C67,""price"",workday(today(),-K$1)),2,2))-1"),-0.06674066879422791)</f>
        <v>-0.06674066879</v>
      </c>
      <c r="L67" s="119">
        <f>IFERROR(__xludf.DUMMYFUNCTION("$F67/(INDEX(GOOGLEFINANCE($C67,""price"",workday(today(),-L$1)),2,2))-1"),-0.10984647961884597)</f>
        <v>-0.1098464796</v>
      </c>
      <c r="M67" s="117">
        <f>IFERROR(__xludf.DUMMYFUNCTION("GOOGLEFINANCE(C67,""marketcap"")"),6.303987635E10)</f>
        <v>63039876350</v>
      </c>
      <c r="N67" s="117">
        <f>IFERROR(__xludf.DUMMYFUNCTION("IFERROR(GOOGLEFINANCE(C67,""PE""),""-"")"),57.53)</f>
        <v>57.53</v>
      </c>
      <c r="O67" s="123" t="s">
        <v>57</v>
      </c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</row>
    <row r="68" ht="25.5" customHeight="1">
      <c r="A68" s="125" t="s">
        <v>265</v>
      </c>
      <c r="B68" s="112"/>
      <c r="C68" s="126" t="s">
        <v>266</v>
      </c>
      <c r="D68" s="112"/>
      <c r="E68" s="112" t="str">
        <f>IFERROR(__xludf.DUMMYFUNCTION("SPARKLINE(INDEX(GOOGLEFINANCE(C68,""price"",workday(today(),-$E$1),today()),,2),{""charttype"",""column"";""color"",""green""})"),"")</f>
        <v/>
      </c>
      <c r="F68" s="117">
        <f>IFERROR(__xludf.DUMMYFUNCTION("GOOGLEFINANCE(C68,""price"")"),1698.6)</f>
        <v>1698.6</v>
      </c>
      <c r="G68" s="114">
        <f>IFERROR(__xludf.DUMMYFUNCTION("GOOGLEFINANCE(C68,""change"")"),-7.5)</f>
        <v>-7.5</v>
      </c>
      <c r="H68" s="119">
        <f>IFERROR(__xludf.DUMMYFUNCTION("GOOGLEFINANCE(C68,""changepct"")/100"),-0.0044)</f>
        <v>-0.0044</v>
      </c>
      <c r="I68" s="116">
        <f>IFERROR(__xludf.DUMMYFUNCTION("INDEX(GOOGLEFINANCE(C68,""price"",workday(today(),-I$1)),2,2)"),1655.4)</f>
        <v>1655.4</v>
      </c>
      <c r="J68" s="117">
        <f>IFERROR(__xludf.DUMMYFUNCTION("INDEX(GOOGLEFINANCE($C68,""price"",workday(today(),-J$1)),2,2)"),1593.3)</f>
        <v>1593.3</v>
      </c>
      <c r="K68" s="118">
        <f>IFERROR(__xludf.DUMMYFUNCTION("$F68/(INDEX(GOOGLEFINANCE($C68,""price"",workday(today(),-K$1)),2,2))-1"),0.026096411743385284)</f>
        <v>0.02609641174</v>
      </c>
      <c r="L68" s="119">
        <f>IFERROR(__xludf.DUMMYFUNCTION("$F68/(INDEX(GOOGLEFINANCE($C68,""price"",workday(today(),-L$1)),2,2))-1"),0.06608924872905297)</f>
        <v>0.06608924873</v>
      </c>
      <c r="M68" s="117">
        <f>IFERROR(__xludf.DUMMYFUNCTION("GOOGLEFINANCE(C68,""marketcap"")"),1.0998273728E11)</f>
        <v>109982737280</v>
      </c>
      <c r="N68" s="117">
        <f>IFERROR(__xludf.DUMMYFUNCTION("IFERROR(GOOGLEFINANCE(C68,""PE""),""-"")"),89.08)</f>
        <v>89.08</v>
      </c>
      <c r="O68" s="123" t="s">
        <v>57</v>
      </c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</row>
    <row r="69" ht="25.5" customHeight="1">
      <c r="A69" s="125" t="s">
        <v>267</v>
      </c>
      <c r="B69" s="112"/>
      <c r="C69" s="126" t="s">
        <v>268</v>
      </c>
      <c r="D69" s="112"/>
      <c r="E69" s="112" t="str">
        <f>IFERROR(__xludf.DUMMYFUNCTION("SPARKLINE(INDEX(GOOGLEFINANCE(C69,""price"",workday(today(),-$E$1),today()),,2),{""charttype"",""column"";""color"",""green""})"),"")</f>
        <v/>
      </c>
      <c r="F69" s="117">
        <f>IFERROR(__xludf.DUMMYFUNCTION("GOOGLEFINANCE(C69,""price"")"),13250.0)</f>
        <v>13250</v>
      </c>
      <c r="G69" s="114">
        <f>IFERROR(__xludf.DUMMYFUNCTION("GOOGLEFINANCE(C69,""change"")"),-120.0)</f>
        <v>-120</v>
      </c>
      <c r="H69" s="119">
        <f>IFERROR(__xludf.DUMMYFUNCTION("GOOGLEFINANCE(C69,""changepct"")/100"),-0.009000000000000001)</f>
        <v>-0.009</v>
      </c>
      <c r="I69" s="116">
        <f>IFERROR(__xludf.DUMMYFUNCTION("INDEX(GOOGLEFINANCE(C69,""price"",workday(today(),-I$1)),2,2)"),13266.0)</f>
        <v>13266</v>
      </c>
      <c r="J69" s="117">
        <f>IFERROR(__xludf.DUMMYFUNCTION("INDEX(GOOGLEFINANCE($C69,""price"",workday(today(),-J$1)),2,2)"),13423.0)</f>
        <v>13423</v>
      </c>
      <c r="K69" s="118">
        <f>IFERROR(__xludf.DUMMYFUNCTION("$F69/(INDEX(GOOGLEFINANCE($C69,""price"",workday(today(),-K$1)),2,2))-1"),-0.0012060907583295588)</f>
        <v>-0.001206090758</v>
      </c>
      <c r="L69" s="119">
        <f>IFERROR(__xludf.DUMMYFUNCTION("$F69/(INDEX(GOOGLEFINANCE($C69,""price"",workday(today(),-L$1)),2,2))-1"),-0.012888326007598927)</f>
        <v>-0.01288832601</v>
      </c>
      <c r="M69" s="117">
        <f>IFERROR(__xludf.DUMMYFUNCTION("GOOGLEFINANCE(C69,""marketcap"")"),1.1953738247E12)</f>
        <v>1195373824700</v>
      </c>
      <c r="N69" s="117">
        <f>IFERROR(__xludf.DUMMYFUNCTION("IFERROR(GOOGLEFINANCE(C69,""PE""),""-"")"),82.42)</f>
        <v>82.42</v>
      </c>
      <c r="O69" s="123" t="s">
        <v>57</v>
      </c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</row>
    <row r="70" ht="25.5" customHeight="1">
      <c r="A70" s="125" t="s">
        <v>269</v>
      </c>
      <c r="B70" s="112"/>
      <c r="C70" s="126" t="s">
        <v>270</v>
      </c>
      <c r="D70" s="112"/>
      <c r="E70" s="112" t="str">
        <f>IFERROR(__xludf.DUMMYFUNCTION("SPARKLINE(INDEX(GOOGLEFINANCE(C70,""price"",workday(today(),-$E$1),today()),,2),{""charttype"",""column"";""color"",""green""})"),"")</f>
        <v/>
      </c>
      <c r="F70" s="117">
        <f>IFERROR(__xludf.DUMMYFUNCTION("GOOGLEFINANCE(C70,""price"")"),1830.8)</f>
        <v>1830.8</v>
      </c>
      <c r="G70" s="114">
        <f>IFERROR(__xludf.DUMMYFUNCTION("GOOGLEFINANCE(C70,""change"")"),-1.2)</f>
        <v>-1.2</v>
      </c>
      <c r="H70" s="119">
        <f>IFERROR(__xludf.DUMMYFUNCTION("GOOGLEFINANCE(C70,""changepct"")/100"),-7.000000000000001E-4)</f>
        <v>-0.0007</v>
      </c>
      <c r="I70" s="116">
        <f>IFERROR(__xludf.DUMMYFUNCTION("INDEX(GOOGLEFINANCE(C70,""price"",workday(today(),-I$1)),2,2)"),1751.2)</f>
        <v>1751.2</v>
      </c>
      <c r="J70" s="117">
        <f>IFERROR(__xludf.DUMMYFUNCTION("INDEX(GOOGLEFINANCE($C70,""price"",workday(today(),-J$1)),2,2)"),1614.0)</f>
        <v>1614</v>
      </c>
      <c r="K70" s="118">
        <f>IFERROR(__xludf.DUMMYFUNCTION("$F70/(INDEX(GOOGLEFINANCE($C70,""price"",workday(today(),-K$1)),2,2))-1"),0.045454545454545414)</f>
        <v>0.04545454545</v>
      </c>
      <c r="L70" s="119">
        <f>IFERROR(__xludf.DUMMYFUNCTION("$F70/(INDEX(GOOGLEFINANCE($C70,""price"",workday(today(),-L$1)),2,2))-1"),0.13432465923172243)</f>
        <v>0.1343246592</v>
      </c>
      <c r="M70" s="117">
        <f>IFERROR(__xludf.DUMMYFUNCTION("GOOGLEFINANCE(C70,""marketcap"")"),8.76427484577E11)</f>
        <v>876427484577</v>
      </c>
      <c r="N70" s="117">
        <f>IFERROR(__xludf.DUMMYFUNCTION("IFERROR(GOOGLEFINANCE(C70,""PE""),""-"")"),77.56)</f>
        <v>77.56</v>
      </c>
      <c r="O70" s="123" t="s">
        <v>57</v>
      </c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</row>
    <row r="71" ht="25.5" customHeight="1">
      <c r="A71" s="125" t="s">
        <v>271</v>
      </c>
      <c r="B71" s="112"/>
      <c r="C71" s="126" t="s">
        <v>272</v>
      </c>
      <c r="D71" s="112"/>
      <c r="E71" s="112" t="str">
        <f>IFERROR(__xludf.DUMMYFUNCTION("SPARKLINE(INDEX(GOOGLEFINANCE(C71,""price"",workday(today(),-$E$1),today()),,2),{""charttype"",""column"";""color"",""green""})"),"")</f>
        <v/>
      </c>
      <c r="F71" s="117">
        <f>IFERROR(__xludf.DUMMYFUNCTION("GOOGLEFINANCE(C71,""price"")"),3081.3)</f>
        <v>3081.3</v>
      </c>
      <c r="G71" s="114">
        <f>IFERROR(__xludf.DUMMYFUNCTION("GOOGLEFINANCE(C71,""change"")"),19.9)</f>
        <v>19.9</v>
      </c>
      <c r="H71" s="119">
        <f>IFERROR(__xludf.DUMMYFUNCTION("GOOGLEFINANCE(C71,""changepct"")/100"),0.006500000000000001)</f>
        <v>0.0065</v>
      </c>
      <c r="I71" s="116">
        <f>IFERROR(__xludf.DUMMYFUNCTION("INDEX(GOOGLEFINANCE(C71,""price"",workday(today(),-I$1)),2,2)"),2817.3)</f>
        <v>2817.3</v>
      </c>
      <c r="J71" s="117">
        <f>IFERROR(__xludf.DUMMYFUNCTION("INDEX(GOOGLEFINANCE($C71,""price"",workday(today(),-J$1)),2,2)"),2840.5)</f>
        <v>2840.5</v>
      </c>
      <c r="K71" s="118">
        <f>IFERROR(__xludf.DUMMYFUNCTION("$F71/(INDEX(GOOGLEFINANCE($C71,""price"",workday(today(),-K$1)),2,2))-1"),0.09370674049621974)</f>
        <v>0.0937067405</v>
      </c>
      <c r="L71" s="119">
        <f>IFERROR(__xludf.DUMMYFUNCTION("$F71/(INDEX(GOOGLEFINANCE($C71,""price"",workday(today(),-L$1)),2,2))-1"),0.08477380742826979)</f>
        <v>0.08477380743</v>
      </c>
      <c r="M71" s="117">
        <f>IFERROR(__xludf.DUMMYFUNCTION("GOOGLEFINANCE(C71,""marketcap"")"),1.72464254255E11)</f>
        <v>172464254255</v>
      </c>
      <c r="N71" s="117">
        <f>IFERROR(__xludf.DUMMYFUNCTION("IFERROR(GOOGLEFINANCE(C71,""PE""),""-"")"),69.71)</f>
        <v>69.71</v>
      </c>
      <c r="O71" s="123" t="s">
        <v>57</v>
      </c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</row>
    <row r="72" ht="25.5" customHeight="1">
      <c r="A72" s="125" t="s">
        <v>273</v>
      </c>
      <c r="B72" s="112"/>
      <c r="C72" s="126" t="s">
        <v>274</v>
      </c>
      <c r="D72" s="112"/>
      <c r="E72" s="112" t="str">
        <f>IFERROR(__xludf.DUMMYFUNCTION("SPARKLINE(INDEX(GOOGLEFINANCE(C72,""price"",workday(today(),-$E$1),today()),,2),{""charttype"",""column"";""color"",""green""})"),"")</f>
        <v/>
      </c>
      <c r="F72" s="117">
        <f>IFERROR(__xludf.DUMMYFUNCTION("GOOGLEFINANCE(C72,""price"")"),1311.3)</f>
        <v>1311.3</v>
      </c>
      <c r="G72" s="114">
        <f>IFERROR(__xludf.DUMMYFUNCTION("GOOGLEFINANCE(C72,""change"")"),-12.4)</f>
        <v>-12.4</v>
      </c>
      <c r="H72" s="119">
        <f>IFERROR(__xludf.DUMMYFUNCTION("GOOGLEFINANCE(C72,""changepct"")/100"),-0.009399999999999999)</f>
        <v>-0.0094</v>
      </c>
      <c r="I72" s="116">
        <f>IFERROR(__xludf.DUMMYFUNCTION("INDEX(GOOGLEFINANCE(C72,""price"",workday(today(),-I$1)),2,2)"),1335.6)</f>
        <v>1335.6</v>
      </c>
      <c r="J72" s="117">
        <f>IFERROR(__xludf.DUMMYFUNCTION("INDEX(GOOGLEFINANCE($C72,""price"",workday(today(),-J$1)),2,2)"),1331.3)</f>
        <v>1331.3</v>
      </c>
      <c r="K72" s="118">
        <f>IFERROR(__xludf.DUMMYFUNCTION("$F72/(INDEX(GOOGLEFINANCE($C72,""price"",workday(today(),-K$1)),2,2))-1"),-0.01819407008086249)</f>
        <v>-0.01819407008</v>
      </c>
      <c r="L72" s="119">
        <f>IFERROR(__xludf.DUMMYFUNCTION("$F72/(INDEX(GOOGLEFINANCE($C72,""price"",workday(today(),-L$1)),2,2))-1"),-0.015022909937654871)</f>
        <v>-0.01502290994</v>
      </c>
      <c r="M72" s="117">
        <f>IFERROR(__xludf.DUMMYFUNCTION("GOOGLEFINANCE(C72,""marketcap"")"),1.178735832E11)</f>
        <v>117873583200</v>
      </c>
      <c r="N72" s="117">
        <f>IFERROR(__xludf.DUMMYFUNCTION("IFERROR(GOOGLEFINANCE(C72,""PE""),""-"")"),44.81)</f>
        <v>44.81</v>
      </c>
      <c r="O72" s="123" t="s">
        <v>57</v>
      </c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</row>
    <row r="73" ht="25.5" customHeight="1">
      <c r="A73" s="125" t="s">
        <v>275</v>
      </c>
      <c r="B73" s="112"/>
      <c r="C73" s="126" t="s">
        <v>276</v>
      </c>
      <c r="D73" s="112"/>
      <c r="E73" s="112" t="str">
        <f>IFERROR(__xludf.DUMMYFUNCTION("SPARKLINE(INDEX(GOOGLEFINANCE(C73,""price"",workday(today(),-$E$1),today()),,2),{""charttype"",""column"";""color"",""green""})"),"")</f>
        <v/>
      </c>
      <c r="F73" s="117">
        <f>IFERROR(__xludf.DUMMYFUNCTION("GOOGLEFINANCE(C73,""price"")"),406.9)</f>
        <v>406.9</v>
      </c>
      <c r="G73" s="114">
        <f>IFERROR(__xludf.DUMMYFUNCTION("GOOGLEFINANCE(C73,""change"")"),-2.55)</f>
        <v>-2.55</v>
      </c>
      <c r="H73" s="119">
        <f>IFERROR(__xludf.DUMMYFUNCTION("GOOGLEFINANCE(C73,""changepct"")/100"),-0.0062)</f>
        <v>-0.0062</v>
      </c>
      <c r="I73" s="116">
        <f>IFERROR(__xludf.DUMMYFUNCTION("INDEX(GOOGLEFINANCE(C73,""price"",workday(today(),-I$1)),2,2)"),413.1)</f>
        <v>413.1</v>
      </c>
      <c r="J73" s="117">
        <f>IFERROR(__xludf.DUMMYFUNCTION("INDEX(GOOGLEFINANCE($C73,""price"",workday(today(),-J$1)),2,2)"),435.0)</f>
        <v>435</v>
      </c>
      <c r="K73" s="118">
        <f>IFERROR(__xludf.DUMMYFUNCTION("$F73/(INDEX(GOOGLEFINANCE($C73,""price"",workday(today(),-K$1)),2,2))-1"),-0.015008472524812522)</f>
        <v>-0.01500847252</v>
      </c>
      <c r="L73" s="119">
        <f>IFERROR(__xludf.DUMMYFUNCTION("$F73/(INDEX(GOOGLEFINANCE($C73,""price"",workday(today(),-L$1)),2,2))-1"),-0.06459770114942531)</f>
        <v>-0.06459770115</v>
      </c>
      <c r="M73" s="117">
        <f>IFERROR(__xludf.DUMMYFUNCTION("GOOGLEFINANCE(C73,""marketcap"")"),1.760649911E10)</f>
        <v>17606499110</v>
      </c>
      <c r="N73" s="117" t="str">
        <f>IFERROR(__xludf.DUMMYFUNCTION("IFERROR(GOOGLEFINANCE(C73,""PE""),""-"")"),"-")</f>
        <v>-</v>
      </c>
      <c r="O73" s="123" t="s">
        <v>57</v>
      </c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</row>
    <row r="74" ht="25.5" customHeight="1">
      <c r="A74" s="125" t="s">
        <v>277</v>
      </c>
      <c r="B74" s="112"/>
      <c r="C74" s="126" t="s">
        <v>278</v>
      </c>
      <c r="D74" s="112"/>
      <c r="E74" s="112" t="str">
        <f>IFERROR(__xludf.DUMMYFUNCTION("SPARKLINE(INDEX(GOOGLEFINANCE(C74,""price"",workday(today(),-$E$1),today()),,2),{""charttype"",""column"";""color"",""green""})"),"")</f>
        <v/>
      </c>
      <c r="F74" s="117">
        <f>IFERROR(__xludf.DUMMYFUNCTION("GOOGLEFINANCE(C74,""price"")"),1687.2)</f>
        <v>1687.2</v>
      </c>
      <c r="G74" s="114">
        <f>IFERROR(__xludf.DUMMYFUNCTION("GOOGLEFINANCE(C74,""change"")"),-13.1)</f>
        <v>-13.1</v>
      </c>
      <c r="H74" s="119">
        <f>IFERROR(__xludf.DUMMYFUNCTION("GOOGLEFINANCE(C74,""changepct"")/100"),-0.0077)</f>
        <v>-0.0077</v>
      </c>
      <c r="I74" s="116">
        <f>IFERROR(__xludf.DUMMYFUNCTION("INDEX(GOOGLEFINANCE(C74,""price"",workday(today(),-I$1)),2,2)"),1736.7)</f>
        <v>1736.7</v>
      </c>
      <c r="J74" s="117">
        <f>IFERROR(__xludf.DUMMYFUNCTION("INDEX(GOOGLEFINANCE($C74,""price"",workday(today(),-J$1)),2,2)"),1768.2)</f>
        <v>1768.2</v>
      </c>
      <c r="K74" s="118">
        <f>IFERROR(__xludf.DUMMYFUNCTION("$F74/(INDEX(GOOGLEFINANCE($C74,""price"",workday(today(),-K$1)),2,2))-1"),-0.028502332008982556)</f>
        <v>-0.02850233201</v>
      </c>
      <c r="L74" s="119">
        <f>IFERROR(__xludf.DUMMYFUNCTION("$F74/(INDEX(GOOGLEFINANCE($C74,""price"",workday(today(),-L$1)),2,2))-1"),-0.04580929759077024)</f>
        <v>-0.04580929759</v>
      </c>
      <c r="M74" s="117">
        <f>IFERROR(__xludf.DUMMYFUNCTION("GOOGLEFINANCE(C74,""marketcap"")"),1.4059184888E11)</f>
        <v>140591848880</v>
      </c>
      <c r="N74" s="117">
        <f>IFERROR(__xludf.DUMMYFUNCTION("IFERROR(GOOGLEFINANCE(C74,""PE""),""-"")"),55.85)</f>
        <v>55.85</v>
      </c>
      <c r="O74" s="123" t="s">
        <v>57</v>
      </c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</row>
    <row r="75" ht="25.5" customHeight="1">
      <c r="A75" s="125" t="s">
        <v>279</v>
      </c>
      <c r="B75" s="112"/>
      <c r="C75" s="126" t="s">
        <v>280</v>
      </c>
      <c r="D75" s="112"/>
      <c r="E75" s="112" t="str">
        <f>IFERROR(__xludf.DUMMYFUNCTION("SPARKLINE(INDEX(GOOGLEFINANCE(C75,""price"",workday(today(),-$E$1),today()),,2),{""charttype"",""column"";""color"",""green""})"),"")</f>
        <v/>
      </c>
      <c r="F75" s="117">
        <f>IFERROR(__xludf.DUMMYFUNCTION("GOOGLEFINANCE(C75,""price"")"),2246.9)</f>
        <v>2246.9</v>
      </c>
      <c r="G75" s="114">
        <f>IFERROR(__xludf.DUMMYFUNCTION("GOOGLEFINANCE(C75,""change"")"),-33.9)</f>
        <v>-33.9</v>
      </c>
      <c r="H75" s="119">
        <f>IFERROR(__xludf.DUMMYFUNCTION("GOOGLEFINANCE(C75,""changepct"")/100"),-0.0149)</f>
        <v>-0.0149</v>
      </c>
      <c r="I75" s="116">
        <f>IFERROR(__xludf.DUMMYFUNCTION("INDEX(GOOGLEFINANCE(C75,""price"",workday(today(),-I$1)),2,2)"),2367.8)</f>
        <v>2367.8</v>
      </c>
      <c r="J75" s="117">
        <f>IFERROR(__xludf.DUMMYFUNCTION("INDEX(GOOGLEFINANCE($C75,""price"",workday(today(),-J$1)),2,2)"),2439.1)</f>
        <v>2439.1</v>
      </c>
      <c r="K75" s="118">
        <f>IFERROR(__xludf.DUMMYFUNCTION("$F75/(INDEX(GOOGLEFINANCE($C75,""price"",workday(today(),-K$1)),2,2))-1"),-0.051060055747951694)</f>
        <v>-0.05106005575</v>
      </c>
      <c r="L75" s="119">
        <f>IFERROR(__xludf.DUMMYFUNCTION("$F75/(INDEX(GOOGLEFINANCE($C75,""price"",workday(today(),-L$1)),2,2))-1"),-0.07879955721372633)</f>
        <v>-0.07879955721</v>
      </c>
      <c r="M75" s="117">
        <f>IFERROR(__xludf.DUMMYFUNCTION("GOOGLEFINANCE(C75,""marketcap"")"),9.0599148E11)</f>
        <v>905991480000</v>
      </c>
      <c r="N75" s="117">
        <f>IFERROR(__xludf.DUMMYFUNCTION("IFERROR(GOOGLEFINANCE(C75,""PE""),""-"")"),37.65)</f>
        <v>37.65</v>
      </c>
      <c r="O75" s="123" t="s">
        <v>57</v>
      </c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</row>
    <row r="76" ht="25.5" customHeight="1">
      <c r="A76" s="125" t="s">
        <v>281</v>
      </c>
      <c r="B76" s="112"/>
      <c r="C76" s="126" t="s">
        <v>282</v>
      </c>
      <c r="D76" s="112"/>
      <c r="E76" s="112" t="str">
        <f>IFERROR(__xludf.DUMMYFUNCTION("SPARKLINE(INDEX(GOOGLEFINANCE(C76,""price"",workday(today(),-$E$1),today()),,2),{""charttype"",""column"";""color"",""green""})"),"")</f>
        <v/>
      </c>
      <c r="F76" s="117">
        <f>IFERROR(__xludf.DUMMYFUNCTION("GOOGLEFINANCE(C76,""price"")"),3728.0)</f>
        <v>3728</v>
      </c>
      <c r="G76" s="114">
        <f>IFERROR(__xludf.DUMMYFUNCTION("GOOGLEFINANCE(C76,""change"")"),2.2)</f>
        <v>2.2</v>
      </c>
      <c r="H76" s="119">
        <f>IFERROR(__xludf.DUMMYFUNCTION("GOOGLEFINANCE(C76,""changepct"")/100"),6.0E-4)</f>
        <v>0.0006</v>
      </c>
      <c r="I76" s="116">
        <f>IFERROR(__xludf.DUMMYFUNCTION("INDEX(GOOGLEFINANCE(C76,""price"",workday(today(),-I$1)),2,2)"),3758.4)</f>
        <v>3758.4</v>
      </c>
      <c r="J76" s="117">
        <f>IFERROR(__xludf.DUMMYFUNCTION("INDEX(GOOGLEFINANCE($C76,""price"",workday(today(),-J$1)),2,2)"),3637.4)</f>
        <v>3637.4</v>
      </c>
      <c r="K76" s="118">
        <f>IFERROR(__xludf.DUMMYFUNCTION("$F76/(INDEX(GOOGLEFINANCE($C76,""price"",workday(today(),-K$1)),2,2))-1"),-0.00808854831843342)</f>
        <v>-0.008088548318</v>
      </c>
      <c r="L76" s="119">
        <f>IFERROR(__xludf.DUMMYFUNCTION("$F76/(INDEX(GOOGLEFINANCE($C76,""price"",workday(today(),-L$1)),2,2))-1"),0.02490790124814435)</f>
        <v>0.02490790125</v>
      </c>
      <c r="M76" s="117">
        <f>IFERROR(__xludf.DUMMYFUNCTION("GOOGLEFINANCE(C76,""marketcap"")"),1.14699432147E11)</f>
        <v>114699432147</v>
      </c>
      <c r="N76" s="117">
        <f>IFERROR(__xludf.DUMMYFUNCTION("IFERROR(GOOGLEFINANCE(C76,""PE""),""-"")"),180.43)</f>
        <v>180.43</v>
      </c>
      <c r="O76" s="123" t="s">
        <v>57</v>
      </c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</row>
    <row r="77">
      <c r="A77" s="128" t="s">
        <v>283</v>
      </c>
      <c r="B77" s="35"/>
      <c r="C77" s="8" t="s">
        <v>284</v>
      </c>
      <c r="D77" s="35"/>
      <c r="E77" s="112" t="str">
        <f>IFERROR(__xludf.DUMMYFUNCTION("SPARKLINE(INDEX(GOOGLEFINANCE(C77,""price"",workday(today(),-$E$1),today()),,2),{""charttype"",""column"";""color"",""green""})"),"#N/A")</f>
        <v>#N/A</v>
      </c>
      <c r="F77" s="117" t="str">
        <f>IFERROR(__xludf.DUMMYFUNCTION("GOOGLEFINANCE(C77,""price"")"),"#N/A")</f>
        <v>#N/A</v>
      </c>
      <c r="G77" s="114" t="str">
        <f>IFERROR(__xludf.DUMMYFUNCTION("GOOGLEFINANCE(C77,""change"")"),"#N/A")</f>
        <v>#N/A</v>
      </c>
      <c r="H77" s="119" t="str">
        <f>IFERROR(__xludf.DUMMYFUNCTION("GOOGLEFINANCE(C77,""changepct"")/100"),"#N/A")</f>
        <v>#N/A</v>
      </c>
      <c r="I77" s="116" t="str">
        <f>IFERROR(__xludf.DUMMYFUNCTION("INDEX(GOOGLEFINANCE(C77,""price"",workday(today(),-I$1)),2,2)"),"#N/A")</f>
        <v>#N/A</v>
      </c>
      <c r="J77" s="117" t="str">
        <f>IFERROR(__xludf.DUMMYFUNCTION("INDEX(GOOGLEFINANCE($C77,""price"",workday(today(),-J$1)),2,2)"),"#N/A")</f>
        <v>#N/A</v>
      </c>
      <c r="K77" s="118" t="str">
        <f>IFERROR(__xludf.DUMMYFUNCTION("$F77/(INDEX(GOOGLEFINANCE($C77,""price"",workday(today(),-K$1)),2,2))-1"),"#N/A")</f>
        <v>#N/A</v>
      </c>
      <c r="L77" s="119" t="str">
        <f>IFERROR(__xludf.DUMMYFUNCTION("$F77/(INDEX(GOOGLEFINANCE($C77,""price"",workday(today(),-L$1)),2,2))-1"),"#N/A")</f>
        <v>#N/A</v>
      </c>
      <c r="M77" s="117" t="str">
        <f>IFERROR(__xludf.DUMMYFUNCTION("GOOGLEFINANCE(C77,""marketcap"")"),"#N/A")</f>
        <v>#N/A</v>
      </c>
      <c r="N77" s="117" t="str">
        <f>IFERROR(__xludf.DUMMYFUNCTION("IFERROR(GOOGLEFINANCE(C77,""PE""),""-"")"),"-")</f>
        <v>-</v>
      </c>
      <c r="O77" s="123" t="s">
        <v>57</v>
      </c>
    </row>
    <row r="78">
      <c r="A78" s="50"/>
      <c r="O78" s="129"/>
    </row>
    <row r="79">
      <c r="A79" s="50"/>
      <c r="O79" s="129"/>
    </row>
    <row r="80">
      <c r="A80" s="50"/>
      <c r="O80" s="129"/>
    </row>
    <row r="81">
      <c r="A81" s="50"/>
      <c r="O81" s="129"/>
    </row>
    <row r="82">
      <c r="A82" s="50"/>
      <c r="O82" s="129"/>
    </row>
    <row r="83">
      <c r="A83" s="50"/>
      <c r="O83" s="129"/>
    </row>
    <row r="84">
      <c r="A84" s="50"/>
      <c r="O84" s="129"/>
    </row>
    <row r="85">
      <c r="A85" s="50"/>
      <c r="O85" s="129"/>
    </row>
    <row r="86">
      <c r="A86" s="50"/>
      <c r="O86" s="129"/>
    </row>
    <row r="87">
      <c r="A87" s="50"/>
      <c r="O87" s="129"/>
    </row>
    <row r="88">
      <c r="A88" s="50"/>
      <c r="O88" s="129"/>
    </row>
    <row r="89">
      <c r="A89" s="50"/>
      <c r="O89" s="129"/>
    </row>
    <row r="90">
      <c r="A90" s="50"/>
      <c r="O90" s="129"/>
    </row>
    <row r="91">
      <c r="A91" s="50"/>
      <c r="O91" s="129"/>
    </row>
    <row r="92">
      <c r="A92" s="50"/>
      <c r="O92" s="129"/>
    </row>
    <row r="93">
      <c r="A93" s="50"/>
      <c r="O93" s="129"/>
    </row>
    <row r="94">
      <c r="A94" s="50"/>
      <c r="O94" s="129"/>
    </row>
    <row r="95">
      <c r="A95" s="50"/>
      <c r="O95" s="129"/>
    </row>
    <row r="96">
      <c r="A96" s="50"/>
      <c r="O96" s="129"/>
    </row>
    <row r="97">
      <c r="A97" s="50"/>
      <c r="O97" s="129"/>
    </row>
    <row r="98">
      <c r="A98" s="50"/>
      <c r="O98" s="129"/>
    </row>
    <row r="99">
      <c r="A99" s="50"/>
      <c r="O99" s="129"/>
    </row>
    <row r="100">
      <c r="A100" s="50"/>
      <c r="O100" s="129"/>
    </row>
    <row r="101">
      <c r="A101" s="50"/>
      <c r="O101" s="129"/>
    </row>
    <row r="102">
      <c r="A102" s="50"/>
      <c r="O102" s="129"/>
    </row>
    <row r="103">
      <c r="A103" s="50"/>
      <c r="O103" s="129"/>
    </row>
    <row r="104">
      <c r="A104" s="50"/>
      <c r="O104" s="129"/>
    </row>
    <row r="105">
      <c r="A105" s="50"/>
      <c r="O105" s="129"/>
    </row>
    <row r="106">
      <c r="A106" s="50"/>
      <c r="O106" s="129"/>
    </row>
    <row r="107">
      <c r="A107" s="50"/>
      <c r="O107" s="129"/>
    </row>
    <row r="108">
      <c r="A108" s="50"/>
      <c r="O108" s="129"/>
    </row>
    <row r="109">
      <c r="A109" s="50"/>
      <c r="O109" s="129"/>
    </row>
    <row r="110">
      <c r="A110" s="50"/>
      <c r="O110" s="129"/>
    </row>
    <row r="111">
      <c r="A111" s="50"/>
      <c r="O111" s="129"/>
    </row>
    <row r="112">
      <c r="A112" s="50"/>
      <c r="O112" s="129"/>
    </row>
    <row r="113">
      <c r="A113" s="50"/>
      <c r="O113" s="129"/>
    </row>
    <row r="114">
      <c r="A114" s="50"/>
      <c r="O114" s="129"/>
    </row>
    <row r="115">
      <c r="A115" s="50"/>
      <c r="O115" s="129"/>
    </row>
    <row r="116">
      <c r="A116" s="50"/>
      <c r="O116" s="129"/>
    </row>
    <row r="117">
      <c r="A117" s="50"/>
      <c r="O117" s="129"/>
    </row>
    <row r="118">
      <c r="A118" s="50"/>
      <c r="O118" s="129"/>
    </row>
    <row r="119">
      <c r="A119" s="50"/>
      <c r="O119" s="129"/>
    </row>
    <row r="120">
      <c r="A120" s="50"/>
      <c r="O120" s="129"/>
    </row>
    <row r="121">
      <c r="A121" s="50"/>
      <c r="O121" s="129"/>
    </row>
    <row r="122">
      <c r="A122" s="50"/>
      <c r="O122" s="129"/>
    </row>
    <row r="123">
      <c r="A123" s="50"/>
      <c r="O123" s="129"/>
    </row>
    <row r="124">
      <c r="A124" s="50"/>
      <c r="O124" s="129"/>
    </row>
    <row r="125">
      <c r="A125" s="50"/>
      <c r="O125" s="129"/>
    </row>
    <row r="126">
      <c r="A126" s="50"/>
      <c r="O126" s="129"/>
    </row>
    <row r="127">
      <c r="A127" s="50"/>
      <c r="O127" s="129"/>
    </row>
    <row r="128">
      <c r="A128" s="50"/>
      <c r="O128" s="129"/>
    </row>
    <row r="129">
      <c r="A129" s="50"/>
      <c r="O129" s="129"/>
    </row>
    <row r="130">
      <c r="A130" s="50"/>
      <c r="O130" s="129"/>
    </row>
    <row r="131">
      <c r="A131" s="50"/>
      <c r="O131" s="129"/>
    </row>
    <row r="132">
      <c r="A132" s="50"/>
      <c r="O132" s="129"/>
    </row>
    <row r="133">
      <c r="A133" s="50"/>
      <c r="O133" s="129"/>
    </row>
    <row r="134">
      <c r="A134" s="50"/>
      <c r="O134" s="129"/>
    </row>
    <row r="135">
      <c r="A135" s="50"/>
      <c r="O135" s="129"/>
    </row>
    <row r="136">
      <c r="A136" s="50"/>
      <c r="O136" s="129"/>
    </row>
    <row r="137">
      <c r="A137" s="50"/>
      <c r="O137" s="129"/>
    </row>
    <row r="138">
      <c r="A138" s="50"/>
      <c r="O138" s="129"/>
    </row>
    <row r="139">
      <c r="A139" s="50"/>
      <c r="O139" s="129"/>
    </row>
    <row r="140">
      <c r="A140" s="50"/>
      <c r="O140" s="129"/>
    </row>
    <row r="141">
      <c r="A141" s="50"/>
      <c r="O141" s="129"/>
    </row>
    <row r="142">
      <c r="A142" s="50"/>
      <c r="O142" s="129"/>
    </row>
    <row r="143">
      <c r="A143" s="50"/>
      <c r="O143" s="129"/>
    </row>
    <row r="144">
      <c r="A144" s="50"/>
      <c r="O144" s="129"/>
    </row>
    <row r="145">
      <c r="A145" s="50"/>
      <c r="O145" s="129"/>
    </row>
    <row r="146">
      <c r="A146" s="50"/>
      <c r="O146" s="129"/>
    </row>
    <row r="147">
      <c r="A147" s="50"/>
      <c r="O147" s="129"/>
    </row>
    <row r="148">
      <c r="A148" s="50"/>
      <c r="O148" s="129"/>
    </row>
    <row r="149">
      <c r="A149" s="50"/>
      <c r="O149" s="129"/>
    </row>
    <row r="150">
      <c r="A150" s="50"/>
      <c r="O150" s="129"/>
    </row>
    <row r="151">
      <c r="A151" s="50"/>
      <c r="O151" s="129"/>
    </row>
    <row r="152">
      <c r="A152" s="50"/>
      <c r="O152" s="129"/>
    </row>
    <row r="153">
      <c r="A153" s="50"/>
      <c r="O153" s="129"/>
    </row>
    <row r="154">
      <c r="A154" s="50"/>
      <c r="O154" s="129"/>
    </row>
    <row r="155">
      <c r="A155" s="50"/>
      <c r="O155" s="129"/>
    </row>
    <row r="156">
      <c r="A156" s="50"/>
      <c r="O156" s="129"/>
    </row>
    <row r="157">
      <c r="A157" s="50"/>
      <c r="O157" s="129"/>
    </row>
    <row r="158">
      <c r="A158" s="50"/>
      <c r="O158" s="129"/>
    </row>
    <row r="159">
      <c r="A159" s="50"/>
      <c r="O159" s="129"/>
    </row>
    <row r="160">
      <c r="A160" s="50"/>
      <c r="O160" s="129"/>
    </row>
    <row r="161">
      <c r="A161" s="50"/>
      <c r="O161" s="129"/>
    </row>
    <row r="162">
      <c r="A162" s="50"/>
      <c r="O162" s="129"/>
    </row>
    <row r="163">
      <c r="A163" s="50"/>
      <c r="O163" s="129"/>
    </row>
    <row r="164">
      <c r="A164" s="50"/>
      <c r="O164" s="129"/>
    </row>
    <row r="165">
      <c r="A165" s="50"/>
      <c r="O165" s="129"/>
    </row>
    <row r="166">
      <c r="A166" s="50"/>
      <c r="O166" s="129"/>
    </row>
    <row r="167">
      <c r="A167" s="50"/>
      <c r="O167" s="129"/>
    </row>
    <row r="168">
      <c r="A168" s="50"/>
      <c r="O168" s="129"/>
    </row>
    <row r="169">
      <c r="A169" s="50"/>
      <c r="O169" s="129"/>
    </row>
    <row r="170">
      <c r="A170" s="50"/>
      <c r="O170" s="129"/>
    </row>
    <row r="171">
      <c r="A171" s="50"/>
      <c r="O171" s="129"/>
    </row>
    <row r="172">
      <c r="A172" s="50"/>
      <c r="O172" s="129"/>
    </row>
    <row r="173">
      <c r="A173" s="50"/>
      <c r="O173" s="129"/>
    </row>
    <row r="174">
      <c r="A174" s="50"/>
      <c r="O174" s="129"/>
    </row>
    <row r="175">
      <c r="A175" s="50"/>
      <c r="O175" s="129"/>
    </row>
    <row r="176">
      <c r="A176" s="50"/>
      <c r="O176" s="129"/>
    </row>
    <row r="177">
      <c r="A177" s="50"/>
      <c r="O177" s="129"/>
    </row>
    <row r="178">
      <c r="A178" s="50"/>
      <c r="O178" s="129"/>
    </row>
    <row r="179">
      <c r="A179" s="50"/>
      <c r="O179" s="129"/>
    </row>
    <row r="180">
      <c r="A180" s="50"/>
      <c r="O180" s="129"/>
    </row>
    <row r="181">
      <c r="A181" s="50"/>
      <c r="O181" s="129"/>
    </row>
    <row r="182">
      <c r="A182" s="50"/>
      <c r="O182" s="129"/>
    </row>
    <row r="183">
      <c r="A183" s="50"/>
      <c r="O183" s="129"/>
    </row>
    <row r="184">
      <c r="A184" s="50"/>
      <c r="O184" s="129"/>
    </row>
    <row r="185">
      <c r="A185" s="50"/>
      <c r="O185" s="129"/>
    </row>
    <row r="186">
      <c r="A186" s="50"/>
      <c r="O186" s="129"/>
    </row>
    <row r="187">
      <c r="A187" s="50"/>
      <c r="O187" s="129"/>
    </row>
    <row r="188">
      <c r="A188" s="50"/>
      <c r="O188" s="129"/>
    </row>
    <row r="189">
      <c r="A189" s="50"/>
      <c r="O189" s="129"/>
    </row>
    <row r="190">
      <c r="A190" s="50"/>
      <c r="O190" s="129"/>
    </row>
    <row r="191">
      <c r="A191" s="50"/>
      <c r="O191" s="129"/>
    </row>
    <row r="192">
      <c r="A192" s="50"/>
      <c r="O192" s="129"/>
    </row>
    <row r="193">
      <c r="A193" s="50"/>
      <c r="O193" s="129"/>
    </row>
    <row r="194">
      <c r="A194" s="50"/>
      <c r="O194" s="129"/>
    </row>
    <row r="195">
      <c r="A195" s="50"/>
      <c r="O195" s="129"/>
    </row>
    <row r="196">
      <c r="A196" s="50"/>
      <c r="O196" s="129"/>
    </row>
    <row r="197">
      <c r="A197" s="50"/>
      <c r="O197" s="129"/>
    </row>
    <row r="198">
      <c r="A198" s="50"/>
      <c r="O198" s="129"/>
    </row>
    <row r="199">
      <c r="A199" s="50"/>
      <c r="O199" s="129"/>
    </row>
    <row r="200">
      <c r="A200" s="50"/>
      <c r="O200" s="129"/>
    </row>
    <row r="201">
      <c r="A201" s="50"/>
      <c r="O201" s="129"/>
    </row>
    <row r="202">
      <c r="A202" s="50"/>
      <c r="O202" s="129"/>
    </row>
    <row r="203">
      <c r="A203" s="50"/>
      <c r="O203" s="129"/>
    </row>
    <row r="204">
      <c r="A204" s="50"/>
      <c r="O204" s="129"/>
    </row>
    <row r="205">
      <c r="A205" s="50"/>
      <c r="O205" s="129"/>
    </row>
    <row r="206">
      <c r="A206" s="50"/>
      <c r="O206" s="129"/>
    </row>
    <row r="207">
      <c r="A207" s="50"/>
      <c r="O207" s="129"/>
    </row>
    <row r="208">
      <c r="A208" s="50"/>
      <c r="O208" s="129"/>
    </row>
    <row r="209">
      <c r="A209" s="50"/>
      <c r="O209" s="129"/>
    </row>
    <row r="210">
      <c r="A210" s="50"/>
      <c r="O210" s="129"/>
    </row>
    <row r="211">
      <c r="A211" s="50"/>
      <c r="O211" s="129"/>
    </row>
    <row r="212">
      <c r="A212" s="50"/>
      <c r="O212" s="129"/>
    </row>
    <row r="213">
      <c r="A213" s="50"/>
      <c r="O213" s="129"/>
    </row>
    <row r="214">
      <c r="A214" s="50"/>
      <c r="O214" s="129"/>
    </row>
    <row r="215">
      <c r="A215" s="50"/>
      <c r="O215" s="129"/>
    </row>
    <row r="216">
      <c r="A216" s="50"/>
      <c r="O216" s="129"/>
    </row>
    <row r="217">
      <c r="A217" s="50"/>
      <c r="O217" s="129"/>
    </row>
    <row r="218">
      <c r="A218" s="50"/>
      <c r="O218" s="129"/>
    </row>
    <row r="219">
      <c r="A219" s="50"/>
      <c r="O219" s="129"/>
    </row>
    <row r="220">
      <c r="A220" s="50"/>
      <c r="O220" s="129"/>
    </row>
    <row r="221">
      <c r="A221" s="50"/>
      <c r="O221" s="129"/>
    </row>
    <row r="222">
      <c r="A222" s="50"/>
      <c r="O222" s="129"/>
    </row>
    <row r="223">
      <c r="A223" s="50"/>
      <c r="O223" s="129"/>
    </row>
    <row r="224">
      <c r="A224" s="50"/>
      <c r="O224" s="129"/>
    </row>
    <row r="225">
      <c r="A225" s="50"/>
      <c r="O225" s="129"/>
    </row>
    <row r="226">
      <c r="A226" s="50"/>
      <c r="O226" s="129"/>
    </row>
    <row r="227">
      <c r="A227" s="50"/>
      <c r="O227" s="129"/>
    </row>
    <row r="228">
      <c r="A228" s="50"/>
      <c r="O228" s="129"/>
    </row>
    <row r="229">
      <c r="A229" s="50"/>
      <c r="O229" s="129"/>
    </row>
    <row r="230">
      <c r="A230" s="50"/>
      <c r="O230" s="129"/>
    </row>
    <row r="231">
      <c r="A231" s="50"/>
      <c r="O231" s="129"/>
    </row>
    <row r="232">
      <c r="A232" s="50"/>
      <c r="O232" s="129"/>
    </row>
    <row r="233">
      <c r="A233" s="50"/>
      <c r="O233" s="129"/>
    </row>
    <row r="234">
      <c r="A234" s="50"/>
      <c r="O234" s="129"/>
    </row>
    <row r="235">
      <c r="A235" s="50"/>
      <c r="O235" s="129"/>
    </row>
    <row r="236">
      <c r="A236" s="50"/>
      <c r="O236" s="129"/>
    </row>
    <row r="237">
      <c r="A237" s="50"/>
      <c r="O237" s="129"/>
    </row>
    <row r="238">
      <c r="A238" s="50"/>
      <c r="O238" s="129"/>
    </row>
    <row r="239">
      <c r="A239" s="50"/>
      <c r="O239" s="129"/>
    </row>
    <row r="240">
      <c r="A240" s="50"/>
      <c r="O240" s="129"/>
    </row>
    <row r="241">
      <c r="A241" s="50"/>
      <c r="O241" s="129"/>
    </row>
    <row r="242">
      <c r="A242" s="50"/>
      <c r="O242" s="129"/>
    </row>
    <row r="243">
      <c r="A243" s="50"/>
      <c r="O243" s="129"/>
    </row>
    <row r="244">
      <c r="A244" s="50"/>
      <c r="O244" s="129"/>
    </row>
    <row r="245">
      <c r="A245" s="50"/>
      <c r="O245" s="129"/>
    </row>
    <row r="246">
      <c r="A246" s="50"/>
      <c r="O246" s="129"/>
    </row>
    <row r="247">
      <c r="A247" s="50"/>
      <c r="O247" s="129"/>
    </row>
    <row r="248">
      <c r="A248" s="50"/>
      <c r="O248" s="129"/>
    </row>
    <row r="249">
      <c r="A249" s="50"/>
      <c r="O249" s="129"/>
    </row>
    <row r="250">
      <c r="A250" s="50"/>
      <c r="O250" s="129"/>
    </row>
    <row r="251">
      <c r="A251" s="50"/>
      <c r="O251" s="129"/>
    </row>
    <row r="252">
      <c r="A252" s="50"/>
      <c r="O252" s="129"/>
    </row>
    <row r="253">
      <c r="A253" s="50"/>
      <c r="O253" s="129"/>
    </row>
    <row r="254">
      <c r="A254" s="50"/>
      <c r="O254" s="129"/>
    </row>
    <row r="255">
      <c r="A255" s="50"/>
      <c r="O255" s="129"/>
    </row>
    <row r="256">
      <c r="A256" s="50"/>
      <c r="O256" s="129"/>
    </row>
    <row r="257">
      <c r="A257" s="50"/>
      <c r="O257" s="129"/>
    </row>
    <row r="258">
      <c r="A258" s="50"/>
      <c r="O258" s="129"/>
    </row>
    <row r="259">
      <c r="A259" s="50"/>
      <c r="O259" s="129"/>
    </row>
    <row r="260">
      <c r="A260" s="50"/>
      <c r="O260" s="129"/>
    </row>
    <row r="261">
      <c r="A261" s="50"/>
      <c r="O261" s="129"/>
    </row>
    <row r="262">
      <c r="A262" s="50"/>
      <c r="O262" s="129"/>
    </row>
    <row r="263">
      <c r="A263" s="50"/>
      <c r="O263" s="129"/>
    </row>
    <row r="264">
      <c r="A264" s="50"/>
      <c r="O264" s="129"/>
    </row>
    <row r="265">
      <c r="A265" s="50"/>
      <c r="O265" s="129"/>
    </row>
    <row r="266">
      <c r="A266" s="50"/>
      <c r="O266" s="129"/>
    </row>
    <row r="267">
      <c r="A267" s="50"/>
      <c r="O267" s="129"/>
    </row>
    <row r="268">
      <c r="A268" s="50"/>
      <c r="O268" s="129"/>
    </row>
    <row r="269">
      <c r="A269" s="50"/>
      <c r="O269" s="129"/>
    </row>
    <row r="270">
      <c r="A270" s="50"/>
      <c r="O270" s="129"/>
    </row>
    <row r="271">
      <c r="A271" s="50"/>
      <c r="O271" s="129"/>
    </row>
    <row r="272">
      <c r="A272" s="50"/>
      <c r="O272" s="129"/>
    </row>
    <row r="273">
      <c r="A273" s="50"/>
      <c r="O273" s="129"/>
    </row>
    <row r="274">
      <c r="A274" s="50"/>
      <c r="O274" s="129"/>
    </row>
    <row r="275">
      <c r="A275" s="50"/>
      <c r="O275" s="129"/>
    </row>
    <row r="276">
      <c r="A276" s="50"/>
      <c r="O276" s="129"/>
    </row>
    <row r="277">
      <c r="A277" s="50"/>
      <c r="O277" s="129"/>
    </row>
    <row r="278">
      <c r="A278" s="50"/>
      <c r="O278" s="129"/>
    </row>
    <row r="279">
      <c r="A279" s="50"/>
      <c r="O279" s="129"/>
    </row>
    <row r="280">
      <c r="A280" s="50"/>
      <c r="O280" s="129"/>
    </row>
    <row r="281">
      <c r="A281" s="50"/>
      <c r="O281" s="129"/>
    </row>
    <row r="282">
      <c r="A282" s="50"/>
      <c r="O282" s="129"/>
    </row>
    <row r="283">
      <c r="A283" s="50"/>
      <c r="O283" s="129"/>
    </row>
    <row r="284">
      <c r="A284" s="50"/>
      <c r="O284" s="129"/>
    </row>
    <row r="285">
      <c r="A285" s="50"/>
      <c r="O285" s="129"/>
    </row>
    <row r="286">
      <c r="A286" s="50"/>
      <c r="O286" s="129"/>
    </row>
    <row r="287">
      <c r="A287" s="50"/>
      <c r="O287" s="129"/>
    </row>
    <row r="288">
      <c r="A288" s="50"/>
      <c r="O288" s="129"/>
    </row>
    <row r="289">
      <c r="A289" s="50"/>
      <c r="O289" s="129"/>
    </row>
    <row r="290">
      <c r="A290" s="50"/>
      <c r="O290" s="129"/>
    </row>
    <row r="291">
      <c r="A291" s="50"/>
      <c r="O291" s="129"/>
    </row>
    <row r="292">
      <c r="A292" s="50"/>
      <c r="O292" s="129"/>
    </row>
    <row r="293">
      <c r="A293" s="50"/>
      <c r="O293" s="129"/>
    </row>
    <row r="294">
      <c r="A294" s="50"/>
      <c r="O294" s="129"/>
    </row>
    <row r="295">
      <c r="A295" s="50"/>
      <c r="O295" s="129"/>
    </row>
    <row r="296">
      <c r="A296" s="50"/>
      <c r="O296" s="129"/>
    </row>
    <row r="297">
      <c r="A297" s="50"/>
      <c r="O297" s="129"/>
    </row>
    <row r="298">
      <c r="A298" s="50"/>
      <c r="O298" s="129"/>
    </row>
    <row r="299">
      <c r="A299" s="50"/>
      <c r="O299" s="129"/>
    </row>
    <row r="300">
      <c r="A300" s="50"/>
      <c r="O300" s="129"/>
    </row>
    <row r="301">
      <c r="A301" s="50"/>
      <c r="O301" s="129"/>
    </row>
    <row r="302">
      <c r="A302" s="50"/>
      <c r="O302" s="129"/>
    </row>
    <row r="303">
      <c r="A303" s="50"/>
      <c r="O303" s="129"/>
    </row>
    <row r="304">
      <c r="A304" s="50"/>
      <c r="O304" s="129"/>
    </row>
    <row r="305">
      <c r="A305" s="50"/>
      <c r="O305" s="129"/>
    </row>
    <row r="306">
      <c r="A306" s="50"/>
      <c r="O306" s="129"/>
    </row>
    <row r="307">
      <c r="A307" s="50"/>
      <c r="O307" s="129"/>
    </row>
    <row r="308">
      <c r="A308" s="50"/>
      <c r="O308" s="129"/>
    </row>
    <row r="309">
      <c r="A309" s="50"/>
      <c r="O309" s="129"/>
    </row>
    <row r="310">
      <c r="A310" s="50"/>
      <c r="O310" s="129"/>
    </row>
    <row r="311">
      <c r="A311" s="50"/>
      <c r="O311" s="129"/>
    </row>
    <row r="312">
      <c r="A312" s="50"/>
      <c r="O312" s="129"/>
    </row>
    <row r="313">
      <c r="A313" s="50"/>
      <c r="O313" s="129"/>
    </row>
    <row r="314">
      <c r="A314" s="50"/>
      <c r="O314" s="129"/>
    </row>
    <row r="315">
      <c r="A315" s="50"/>
      <c r="O315" s="129"/>
    </row>
    <row r="316">
      <c r="A316" s="50"/>
      <c r="O316" s="129"/>
    </row>
    <row r="317">
      <c r="A317" s="50"/>
      <c r="O317" s="129"/>
    </row>
    <row r="318">
      <c r="A318" s="50"/>
      <c r="O318" s="129"/>
    </row>
    <row r="319">
      <c r="A319" s="50"/>
      <c r="O319" s="129"/>
    </row>
    <row r="320">
      <c r="A320" s="50"/>
      <c r="O320" s="129"/>
    </row>
    <row r="321">
      <c r="A321" s="50"/>
      <c r="O321" s="129"/>
    </row>
    <row r="322">
      <c r="A322" s="50"/>
      <c r="O322" s="129"/>
    </row>
    <row r="323">
      <c r="A323" s="50"/>
      <c r="O323" s="129"/>
    </row>
    <row r="324">
      <c r="A324" s="50"/>
      <c r="O324" s="129"/>
    </row>
    <row r="325">
      <c r="A325" s="50"/>
      <c r="O325" s="129"/>
    </row>
    <row r="326">
      <c r="A326" s="50"/>
      <c r="O326" s="129"/>
    </row>
    <row r="327">
      <c r="A327" s="50"/>
      <c r="O327" s="129"/>
    </row>
    <row r="328">
      <c r="A328" s="50"/>
      <c r="O328" s="129"/>
    </row>
    <row r="329">
      <c r="A329" s="50"/>
      <c r="O329" s="129"/>
    </row>
    <row r="330">
      <c r="A330" s="50"/>
      <c r="O330" s="129"/>
    </row>
    <row r="331">
      <c r="A331" s="50"/>
      <c r="O331" s="129"/>
    </row>
    <row r="332">
      <c r="A332" s="50"/>
      <c r="O332" s="129"/>
    </row>
    <row r="333">
      <c r="A333" s="50"/>
      <c r="O333" s="129"/>
    </row>
    <row r="334">
      <c r="A334" s="50"/>
      <c r="O334" s="129"/>
    </row>
    <row r="335">
      <c r="A335" s="50"/>
      <c r="O335" s="129"/>
    </row>
    <row r="336">
      <c r="A336" s="50"/>
      <c r="O336" s="129"/>
    </row>
    <row r="337">
      <c r="A337" s="50"/>
      <c r="O337" s="129"/>
    </row>
    <row r="338">
      <c r="A338" s="50"/>
      <c r="O338" s="129"/>
    </row>
    <row r="339">
      <c r="A339" s="50"/>
      <c r="O339" s="129"/>
    </row>
    <row r="340">
      <c r="A340" s="50"/>
      <c r="O340" s="129"/>
    </row>
    <row r="341">
      <c r="A341" s="50"/>
      <c r="O341" s="129"/>
    </row>
    <row r="342">
      <c r="A342" s="50"/>
      <c r="O342" s="129"/>
    </row>
    <row r="343">
      <c r="A343" s="50"/>
      <c r="O343" s="129"/>
    </row>
    <row r="344">
      <c r="A344" s="50"/>
      <c r="O344" s="129"/>
    </row>
    <row r="345">
      <c r="A345" s="50"/>
      <c r="O345" s="129"/>
    </row>
    <row r="346">
      <c r="A346" s="50"/>
      <c r="O346" s="129"/>
    </row>
    <row r="347">
      <c r="A347" s="50"/>
      <c r="O347" s="129"/>
    </row>
    <row r="348">
      <c r="A348" s="50"/>
      <c r="O348" s="129"/>
    </row>
    <row r="349">
      <c r="A349" s="50"/>
      <c r="O349" s="129"/>
    </row>
    <row r="350">
      <c r="A350" s="50"/>
      <c r="O350" s="129"/>
    </row>
    <row r="351">
      <c r="A351" s="50"/>
      <c r="O351" s="129"/>
    </row>
    <row r="352">
      <c r="A352" s="50"/>
      <c r="O352" s="129"/>
    </row>
    <row r="353">
      <c r="A353" s="50"/>
      <c r="O353" s="129"/>
    </row>
    <row r="354">
      <c r="A354" s="50"/>
      <c r="O354" s="129"/>
    </row>
    <row r="355">
      <c r="A355" s="50"/>
      <c r="O355" s="129"/>
    </row>
    <row r="356">
      <c r="A356" s="50"/>
      <c r="O356" s="129"/>
    </row>
    <row r="357">
      <c r="A357" s="50"/>
      <c r="O357" s="129"/>
    </row>
    <row r="358">
      <c r="A358" s="50"/>
      <c r="O358" s="129"/>
    </row>
    <row r="359">
      <c r="A359" s="50"/>
      <c r="O359" s="129"/>
    </row>
    <row r="360">
      <c r="A360" s="50"/>
      <c r="O360" s="129"/>
    </row>
    <row r="361">
      <c r="A361" s="50"/>
      <c r="O361" s="129"/>
    </row>
    <row r="362">
      <c r="A362" s="50"/>
      <c r="O362" s="129"/>
    </row>
    <row r="363">
      <c r="A363" s="50"/>
      <c r="O363" s="129"/>
    </row>
    <row r="364">
      <c r="A364" s="50"/>
      <c r="O364" s="129"/>
    </row>
    <row r="365">
      <c r="A365" s="50"/>
      <c r="O365" s="129"/>
    </row>
    <row r="366">
      <c r="A366" s="50"/>
      <c r="O366" s="129"/>
    </row>
    <row r="367">
      <c r="A367" s="50"/>
      <c r="O367" s="129"/>
    </row>
    <row r="368">
      <c r="A368" s="50"/>
      <c r="O368" s="129"/>
    </row>
    <row r="369">
      <c r="A369" s="50"/>
      <c r="O369" s="129"/>
    </row>
    <row r="370">
      <c r="A370" s="50"/>
      <c r="O370" s="129"/>
    </row>
    <row r="371">
      <c r="A371" s="50"/>
      <c r="O371" s="129"/>
    </row>
    <row r="372">
      <c r="A372" s="50"/>
      <c r="O372" s="129"/>
    </row>
    <row r="373">
      <c r="A373" s="50"/>
      <c r="O373" s="129"/>
    </row>
    <row r="374">
      <c r="A374" s="50"/>
      <c r="O374" s="129"/>
    </row>
    <row r="375">
      <c r="A375" s="50"/>
      <c r="O375" s="129"/>
    </row>
    <row r="376">
      <c r="A376" s="50"/>
      <c r="O376" s="129"/>
    </row>
    <row r="377">
      <c r="A377" s="50"/>
      <c r="O377" s="129"/>
    </row>
    <row r="378">
      <c r="A378" s="50"/>
      <c r="O378" s="129"/>
    </row>
    <row r="379">
      <c r="A379" s="50"/>
      <c r="O379" s="129"/>
    </row>
    <row r="380">
      <c r="A380" s="50"/>
      <c r="O380" s="129"/>
    </row>
    <row r="381">
      <c r="A381" s="50"/>
      <c r="O381" s="129"/>
    </row>
    <row r="382">
      <c r="A382" s="50"/>
      <c r="O382" s="129"/>
    </row>
    <row r="383">
      <c r="A383" s="50"/>
      <c r="O383" s="129"/>
    </row>
    <row r="384">
      <c r="A384" s="50"/>
      <c r="O384" s="129"/>
    </row>
    <row r="385">
      <c r="A385" s="50"/>
      <c r="O385" s="129"/>
    </row>
    <row r="386">
      <c r="A386" s="50"/>
      <c r="O386" s="129"/>
    </row>
    <row r="387">
      <c r="A387" s="50"/>
      <c r="O387" s="129"/>
    </row>
    <row r="388">
      <c r="A388" s="50"/>
      <c r="O388" s="129"/>
    </row>
    <row r="389">
      <c r="A389" s="50"/>
      <c r="O389" s="129"/>
    </row>
    <row r="390">
      <c r="A390" s="50"/>
      <c r="O390" s="129"/>
    </row>
    <row r="391">
      <c r="A391" s="50"/>
      <c r="O391" s="129"/>
    </row>
    <row r="392">
      <c r="A392" s="50"/>
      <c r="O392" s="129"/>
    </row>
    <row r="393">
      <c r="A393" s="50"/>
      <c r="O393" s="129"/>
    </row>
    <row r="394">
      <c r="A394" s="50"/>
      <c r="O394" s="129"/>
    </row>
    <row r="395">
      <c r="A395" s="50"/>
      <c r="O395" s="129"/>
    </row>
    <row r="396">
      <c r="A396" s="50"/>
      <c r="O396" s="129"/>
    </row>
    <row r="397">
      <c r="A397" s="50"/>
      <c r="O397" s="129"/>
    </row>
    <row r="398">
      <c r="A398" s="50"/>
      <c r="O398" s="129"/>
    </row>
    <row r="399">
      <c r="A399" s="50"/>
      <c r="O399" s="129"/>
    </row>
    <row r="400">
      <c r="A400" s="50"/>
      <c r="O400" s="129"/>
    </row>
    <row r="401">
      <c r="A401" s="50"/>
      <c r="O401" s="129"/>
    </row>
    <row r="402">
      <c r="A402" s="50"/>
      <c r="O402" s="129"/>
    </row>
    <row r="403">
      <c r="A403" s="50"/>
      <c r="O403" s="129"/>
    </row>
    <row r="404">
      <c r="A404" s="50"/>
      <c r="O404" s="129"/>
    </row>
    <row r="405">
      <c r="A405" s="50"/>
      <c r="O405" s="129"/>
    </row>
    <row r="406">
      <c r="A406" s="50"/>
      <c r="O406" s="129"/>
    </row>
    <row r="407">
      <c r="A407" s="50"/>
      <c r="O407" s="129"/>
    </row>
    <row r="408">
      <c r="A408" s="50"/>
      <c r="O408" s="129"/>
    </row>
    <row r="409">
      <c r="A409" s="50"/>
      <c r="O409" s="129"/>
    </row>
    <row r="410">
      <c r="A410" s="50"/>
      <c r="O410" s="129"/>
    </row>
    <row r="411">
      <c r="A411" s="50"/>
      <c r="O411" s="129"/>
    </row>
    <row r="412">
      <c r="A412" s="50"/>
      <c r="O412" s="129"/>
    </row>
    <row r="413">
      <c r="A413" s="50"/>
      <c r="O413" s="129"/>
    </row>
    <row r="414">
      <c r="A414" s="50"/>
      <c r="O414" s="129"/>
    </row>
    <row r="415">
      <c r="A415" s="50"/>
      <c r="O415" s="129"/>
    </row>
    <row r="416">
      <c r="A416" s="50"/>
      <c r="O416" s="129"/>
    </row>
    <row r="417">
      <c r="A417" s="50"/>
      <c r="O417" s="129"/>
    </row>
    <row r="418">
      <c r="A418" s="50"/>
      <c r="O418" s="129"/>
    </row>
    <row r="419">
      <c r="A419" s="50"/>
      <c r="O419" s="129"/>
    </row>
    <row r="420">
      <c r="A420" s="50"/>
      <c r="O420" s="129"/>
    </row>
    <row r="421">
      <c r="A421" s="50"/>
      <c r="O421" s="129"/>
    </row>
    <row r="422">
      <c r="A422" s="50"/>
      <c r="O422" s="129"/>
    </row>
    <row r="423">
      <c r="A423" s="50"/>
      <c r="O423" s="129"/>
    </row>
    <row r="424">
      <c r="A424" s="50"/>
      <c r="O424" s="129"/>
    </row>
    <row r="425">
      <c r="A425" s="50"/>
      <c r="O425" s="129"/>
    </row>
    <row r="426">
      <c r="A426" s="50"/>
      <c r="O426" s="129"/>
    </row>
    <row r="427">
      <c r="A427" s="50"/>
      <c r="O427" s="129"/>
    </row>
    <row r="428">
      <c r="A428" s="50"/>
      <c r="O428" s="129"/>
    </row>
    <row r="429">
      <c r="A429" s="50"/>
      <c r="O429" s="129"/>
    </row>
    <row r="430">
      <c r="A430" s="50"/>
      <c r="O430" s="129"/>
    </row>
    <row r="431">
      <c r="A431" s="50"/>
      <c r="O431" s="129"/>
    </row>
    <row r="432">
      <c r="A432" s="50"/>
      <c r="O432" s="129"/>
    </row>
    <row r="433">
      <c r="A433" s="50"/>
      <c r="O433" s="129"/>
    </row>
    <row r="434">
      <c r="A434" s="50"/>
      <c r="O434" s="129"/>
    </row>
    <row r="435">
      <c r="A435" s="50"/>
      <c r="O435" s="129"/>
    </row>
    <row r="436">
      <c r="A436" s="50"/>
      <c r="O436" s="129"/>
    </row>
    <row r="437">
      <c r="A437" s="50"/>
      <c r="O437" s="129"/>
    </row>
    <row r="438">
      <c r="A438" s="50"/>
      <c r="O438" s="129"/>
    </row>
    <row r="439">
      <c r="A439" s="50"/>
      <c r="O439" s="129"/>
    </row>
    <row r="440">
      <c r="A440" s="50"/>
      <c r="O440" s="129"/>
    </row>
    <row r="441">
      <c r="A441" s="50"/>
      <c r="O441" s="129"/>
    </row>
    <row r="442">
      <c r="A442" s="50"/>
      <c r="O442" s="129"/>
    </row>
    <row r="443">
      <c r="A443" s="50"/>
      <c r="O443" s="129"/>
    </row>
    <row r="444">
      <c r="A444" s="50"/>
      <c r="O444" s="129"/>
    </row>
    <row r="445">
      <c r="A445" s="50"/>
      <c r="O445" s="129"/>
    </row>
    <row r="446">
      <c r="A446" s="50"/>
      <c r="O446" s="129"/>
    </row>
    <row r="447">
      <c r="A447" s="50"/>
      <c r="O447" s="129"/>
    </row>
    <row r="448">
      <c r="A448" s="50"/>
      <c r="O448" s="129"/>
    </row>
    <row r="449">
      <c r="A449" s="50"/>
      <c r="O449" s="129"/>
    </row>
    <row r="450">
      <c r="A450" s="50"/>
      <c r="O450" s="129"/>
    </row>
    <row r="451">
      <c r="A451" s="50"/>
      <c r="O451" s="129"/>
    </row>
    <row r="452">
      <c r="A452" s="50"/>
      <c r="O452" s="129"/>
    </row>
    <row r="453">
      <c r="A453" s="50"/>
      <c r="O453" s="129"/>
    </row>
    <row r="454">
      <c r="A454" s="50"/>
      <c r="O454" s="129"/>
    </row>
    <row r="455">
      <c r="A455" s="50"/>
      <c r="O455" s="129"/>
    </row>
    <row r="456">
      <c r="A456" s="50"/>
      <c r="O456" s="129"/>
    </row>
    <row r="457">
      <c r="A457" s="50"/>
      <c r="O457" s="129"/>
    </row>
    <row r="458">
      <c r="A458" s="50"/>
      <c r="O458" s="129"/>
    </row>
    <row r="459">
      <c r="A459" s="50"/>
      <c r="O459" s="129"/>
    </row>
    <row r="460">
      <c r="A460" s="50"/>
      <c r="O460" s="129"/>
    </row>
    <row r="461">
      <c r="A461" s="50"/>
      <c r="O461" s="129"/>
    </row>
    <row r="462">
      <c r="A462" s="50"/>
      <c r="O462" s="129"/>
    </row>
    <row r="463">
      <c r="A463" s="50"/>
      <c r="O463" s="129"/>
    </row>
    <row r="464">
      <c r="A464" s="50"/>
      <c r="O464" s="129"/>
    </row>
    <row r="465">
      <c r="A465" s="50"/>
      <c r="O465" s="129"/>
    </row>
    <row r="466">
      <c r="A466" s="50"/>
      <c r="O466" s="129"/>
    </row>
    <row r="467">
      <c r="A467" s="50"/>
      <c r="O467" s="129"/>
    </row>
    <row r="468">
      <c r="A468" s="50"/>
      <c r="O468" s="129"/>
    </row>
    <row r="469">
      <c r="A469" s="50"/>
      <c r="O469" s="129"/>
    </row>
    <row r="470">
      <c r="A470" s="50"/>
      <c r="O470" s="129"/>
    </row>
    <row r="471">
      <c r="A471" s="50"/>
      <c r="O471" s="129"/>
    </row>
    <row r="472">
      <c r="A472" s="50"/>
      <c r="O472" s="129"/>
    </row>
    <row r="473">
      <c r="A473" s="50"/>
      <c r="O473" s="129"/>
    </row>
    <row r="474">
      <c r="A474" s="50"/>
      <c r="O474" s="129"/>
    </row>
    <row r="475">
      <c r="A475" s="50"/>
      <c r="O475" s="129"/>
    </row>
    <row r="476">
      <c r="A476" s="50"/>
      <c r="O476" s="129"/>
    </row>
    <row r="477">
      <c r="A477" s="50"/>
      <c r="O477" s="129"/>
    </row>
    <row r="478">
      <c r="A478" s="50"/>
      <c r="O478" s="129"/>
    </row>
    <row r="479">
      <c r="A479" s="50"/>
      <c r="O479" s="129"/>
    </row>
    <row r="480">
      <c r="A480" s="50"/>
      <c r="O480" s="129"/>
    </row>
    <row r="481">
      <c r="A481" s="50"/>
      <c r="O481" s="129"/>
    </row>
    <row r="482">
      <c r="A482" s="50"/>
      <c r="O482" s="129"/>
    </row>
    <row r="483">
      <c r="A483" s="50"/>
      <c r="O483" s="129"/>
    </row>
    <row r="484">
      <c r="A484" s="50"/>
      <c r="O484" s="129"/>
    </row>
    <row r="485">
      <c r="A485" s="50"/>
      <c r="O485" s="129"/>
    </row>
    <row r="486">
      <c r="A486" s="50"/>
      <c r="O486" s="129"/>
    </row>
    <row r="487">
      <c r="A487" s="50"/>
      <c r="O487" s="129"/>
    </row>
    <row r="488">
      <c r="A488" s="50"/>
      <c r="O488" s="129"/>
    </row>
    <row r="489">
      <c r="A489" s="50"/>
      <c r="O489" s="129"/>
    </row>
    <row r="490">
      <c r="A490" s="50"/>
      <c r="O490" s="129"/>
    </row>
    <row r="491">
      <c r="A491" s="50"/>
      <c r="O491" s="129"/>
    </row>
    <row r="492">
      <c r="A492" s="50"/>
      <c r="O492" s="129"/>
    </row>
    <row r="493">
      <c r="A493" s="50"/>
      <c r="O493" s="129"/>
    </row>
    <row r="494">
      <c r="A494" s="50"/>
      <c r="O494" s="129"/>
    </row>
    <row r="495">
      <c r="A495" s="50"/>
      <c r="O495" s="129"/>
    </row>
    <row r="496">
      <c r="A496" s="50"/>
      <c r="O496" s="129"/>
    </row>
    <row r="497">
      <c r="A497" s="50"/>
      <c r="O497" s="129"/>
    </row>
    <row r="498">
      <c r="A498" s="50"/>
      <c r="O498" s="129"/>
    </row>
    <row r="499">
      <c r="A499" s="50"/>
      <c r="O499" s="129"/>
    </row>
    <row r="500">
      <c r="A500" s="50"/>
      <c r="O500" s="129"/>
    </row>
    <row r="501">
      <c r="A501" s="50"/>
      <c r="O501" s="129"/>
    </row>
    <row r="502">
      <c r="A502" s="50"/>
      <c r="O502" s="129"/>
    </row>
    <row r="503">
      <c r="A503" s="50"/>
      <c r="O503" s="129"/>
    </row>
    <row r="504">
      <c r="A504" s="50"/>
      <c r="O504" s="129"/>
    </row>
    <row r="505">
      <c r="A505" s="50"/>
      <c r="O505" s="129"/>
    </row>
    <row r="506">
      <c r="A506" s="50"/>
      <c r="O506" s="129"/>
    </row>
    <row r="507">
      <c r="A507" s="50"/>
      <c r="O507" s="129"/>
    </row>
    <row r="508">
      <c r="A508" s="50"/>
      <c r="O508" s="129"/>
    </row>
    <row r="509">
      <c r="A509" s="50"/>
      <c r="O509" s="129"/>
    </row>
    <row r="510">
      <c r="A510" s="50"/>
      <c r="O510" s="129"/>
    </row>
    <row r="511">
      <c r="A511" s="50"/>
      <c r="O511" s="129"/>
    </row>
    <row r="512">
      <c r="A512" s="50"/>
      <c r="O512" s="129"/>
    </row>
    <row r="513">
      <c r="A513" s="50"/>
      <c r="O513" s="129"/>
    </row>
    <row r="514">
      <c r="A514" s="50"/>
      <c r="O514" s="129"/>
    </row>
    <row r="515">
      <c r="A515" s="50"/>
      <c r="O515" s="129"/>
    </row>
    <row r="516">
      <c r="A516" s="50"/>
      <c r="O516" s="129"/>
    </row>
    <row r="517">
      <c r="A517" s="50"/>
      <c r="O517" s="129"/>
    </row>
    <row r="518">
      <c r="A518" s="50"/>
      <c r="O518" s="129"/>
    </row>
    <row r="519">
      <c r="A519" s="50"/>
      <c r="O519" s="129"/>
    </row>
    <row r="520">
      <c r="A520" s="50"/>
      <c r="O520" s="129"/>
    </row>
    <row r="521">
      <c r="A521" s="50"/>
      <c r="O521" s="129"/>
    </row>
    <row r="522">
      <c r="A522" s="50"/>
      <c r="O522" s="129"/>
    </row>
    <row r="523">
      <c r="A523" s="50"/>
      <c r="O523" s="129"/>
    </row>
    <row r="524">
      <c r="A524" s="50"/>
      <c r="O524" s="129"/>
    </row>
    <row r="525">
      <c r="A525" s="50"/>
      <c r="O525" s="129"/>
    </row>
    <row r="526">
      <c r="A526" s="50"/>
      <c r="O526" s="129"/>
    </row>
    <row r="527">
      <c r="A527" s="50"/>
      <c r="O527" s="129"/>
    </row>
    <row r="528">
      <c r="A528" s="50"/>
      <c r="O528" s="129"/>
    </row>
    <row r="529">
      <c r="A529" s="50"/>
      <c r="O529" s="129"/>
    </row>
    <row r="530">
      <c r="A530" s="50"/>
      <c r="O530" s="129"/>
    </row>
    <row r="531">
      <c r="A531" s="50"/>
      <c r="O531" s="129"/>
    </row>
    <row r="532">
      <c r="A532" s="50"/>
      <c r="O532" s="129"/>
    </row>
    <row r="533">
      <c r="A533" s="50"/>
      <c r="O533" s="129"/>
    </row>
    <row r="534">
      <c r="A534" s="50"/>
      <c r="O534" s="129"/>
    </row>
    <row r="535">
      <c r="A535" s="50"/>
      <c r="O535" s="129"/>
    </row>
    <row r="536">
      <c r="A536" s="50"/>
      <c r="O536" s="129"/>
    </row>
    <row r="537">
      <c r="A537" s="50"/>
      <c r="O537" s="129"/>
    </row>
    <row r="538">
      <c r="A538" s="50"/>
      <c r="O538" s="129"/>
    </row>
    <row r="539">
      <c r="A539" s="50"/>
      <c r="O539" s="129"/>
    </row>
    <row r="540">
      <c r="A540" s="50"/>
      <c r="O540" s="129"/>
    </row>
    <row r="541">
      <c r="A541" s="50"/>
      <c r="O541" s="129"/>
    </row>
    <row r="542">
      <c r="A542" s="50"/>
      <c r="O542" s="129"/>
    </row>
    <row r="543">
      <c r="A543" s="50"/>
      <c r="O543" s="129"/>
    </row>
    <row r="544">
      <c r="A544" s="50"/>
      <c r="O544" s="129"/>
    </row>
    <row r="545">
      <c r="A545" s="50"/>
      <c r="O545" s="129"/>
    </row>
    <row r="546">
      <c r="A546" s="50"/>
      <c r="O546" s="129"/>
    </row>
    <row r="547">
      <c r="A547" s="50"/>
      <c r="O547" s="129"/>
    </row>
    <row r="548">
      <c r="A548" s="50"/>
      <c r="O548" s="129"/>
    </row>
    <row r="549">
      <c r="A549" s="50"/>
      <c r="O549" s="129"/>
    </row>
    <row r="550">
      <c r="A550" s="50"/>
      <c r="O550" s="129"/>
    </row>
    <row r="551">
      <c r="A551" s="50"/>
      <c r="O551" s="129"/>
    </row>
    <row r="552">
      <c r="A552" s="50"/>
      <c r="O552" s="129"/>
    </row>
    <row r="553">
      <c r="A553" s="50"/>
      <c r="O553" s="129"/>
    </row>
    <row r="554">
      <c r="A554" s="50"/>
      <c r="O554" s="129"/>
    </row>
    <row r="555">
      <c r="A555" s="50"/>
      <c r="O555" s="129"/>
    </row>
    <row r="556">
      <c r="A556" s="50"/>
      <c r="O556" s="129"/>
    </row>
    <row r="557">
      <c r="A557" s="50"/>
      <c r="O557" s="129"/>
    </row>
    <row r="558">
      <c r="A558" s="50"/>
      <c r="O558" s="129"/>
    </row>
    <row r="559">
      <c r="A559" s="50"/>
      <c r="O559" s="129"/>
    </row>
    <row r="560">
      <c r="A560" s="50"/>
      <c r="O560" s="129"/>
    </row>
    <row r="561">
      <c r="A561" s="50"/>
      <c r="O561" s="129"/>
    </row>
    <row r="562">
      <c r="A562" s="50"/>
      <c r="O562" s="129"/>
    </row>
    <row r="563">
      <c r="A563" s="50"/>
      <c r="O563" s="129"/>
    </row>
    <row r="564">
      <c r="A564" s="50"/>
      <c r="O564" s="129"/>
    </row>
    <row r="565">
      <c r="A565" s="50"/>
      <c r="O565" s="129"/>
    </row>
    <row r="566">
      <c r="A566" s="50"/>
      <c r="O566" s="129"/>
    </row>
    <row r="567">
      <c r="A567" s="50"/>
      <c r="O567" s="129"/>
    </row>
    <row r="568">
      <c r="A568" s="50"/>
      <c r="O568" s="129"/>
    </row>
    <row r="569">
      <c r="A569" s="50"/>
      <c r="O569" s="129"/>
    </row>
    <row r="570">
      <c r="A570" s="50"/>
      <c r="O570" s="129"/>
    </row>
    <row r="571">
      <c r="A571" s="50"/>
      <c r="O571" s="129"/>
    </row>
    <row r="572">
      <c r="A572" s="50"/>
      <c r="O572" s="129"/>
    </row>
    <row r="573">
      <c r="A573" s="50"/>
      <c r="O573" s="129"/>
    </row>
    <row r="574">
      <c r="A574" s="50"/>
      <c r="O574" s="129"/>
    </row>
    <row r="575">
      <c r="A575" s="50"/>
      <c r="O575" s="129"/>
    </row>
    <row r="576">
      <c r="A576" s="50"/>
      <c r="O576" s="129"/>
    </row>
    <row r="577">
      <c r="A577" s="50"/>
      <c r="O577" s="129"/>
    </row>
    <row r="578">
      <c r="A578" s="50"/>
      <c r="O578" s="129"/>
    </row>
    <row r="579">
      <c r="A579" s="50"/>
      <c r="O579" s="129"/>
    </row>
    <row r="580">
      <c r="A580" s="50"/>
      <c r="O580" s="129"/>
    </row>
    <row r="581">
      <c r="A581" s="50"/>
      <c r="O581" s="129"/>
    </row>
    <row r="582">
      <c r="A582" s="50"/>
      <c r="O582" s="129"/>
    </row>
    <row r="583">
      <c r="A583" s="50"/>
      <c r="O583" s="129"/>
    </row>
    <row r="584">
      <c r="A584" s="50"/>
      <c r="O584" s="129"/>
    </row>
    <row r="585">
      <c r="A585" s="50"/>
      <c r="O585" s="129"/>
    </row>
    <row r="586">
      <c r="A586" s="50"/>
      <c r="O586" s="129"/>
    </row>
    <row r="587">
      <c r="A587" s="50"/>
      <c r="O587" s="129"/>
    </row>
    <row r="588">
      <c r="A588" s="50"/>
      <c r="O588" s="129"/>
    </row>
    <row r="589">
      <c r="A589" s="50"/>
      <c r="O589" s="129"/>
    </row>
    <row r="590">
      <c r="A590" s="50"/>
      <c r="O590" s="129"/>
    </row>
    <row r="591">
      <c r="A591" s="50"/>
      <c r="O591" s="129"/>
    </row>
    <row r="592">
      <c r="A592" s="50"/>
      <c r="O592" s="129"/>
    </row>
    <row r="593">
      <c r="A593" s="50"/>
      <c r="O593" s="129"/>
    </row>
    <row r="594">
      <c r="A594" s="50"/>
      <c r="O594" s="129"/>
    </row>
    <row r="595">
      <c r="A595" s="50"/>
      <c r="O595" s="129"/>
    </row>
    <row r="596">
      <c r="A596" s="50"/>
      <c r="O596" s="129"/>
    </row>
    <row r="597">
      <c r="A597" s="50"/>
      <c r="O597" s="129"/>
    </row>
    <row r="598">
      <c r="A598" s="50"/>
      <c r="O598" s="129"/>
    </row>
    <row r="599">
      <c r="A599" s="50"/>
      <c r="O599" s="129"/>
    </row>
    <row r="600">
      <c r="A600" s="50"/>
      <c r="O600" s="129"/>
    </row>
    <row r="601">
      <c r="A601" s="50"/>
      <c r="O601" s="129"/>
    </row>
    <row r="602">
      <c r="A602" s="50"/>
      <c r="O602" s="129"/>
    </row>
    <row r="603">
      <c r="A603" s="50"/>
      <c r="O603" s="129"/>
    </row>
    <row r="604">
      <c r="A604" s="50"/>
      <c r="O604" s="129"/>
    </row>
    <row r="605">
      <c r="A605" s="50"/>
      <c r="O605" s="129"/>
    </row>
    <row r="606">
      <c r="A606" s="50"/>
      <c r="O606" s="129"/>
    </row>
    <row r="607">
      <c r="A607" s="50"/>
      <c r="O607" s="129"/>
    </row>
    <row r="608">
      <c r="A608" s="50"/>
      <c r="O608" s="129"/>
    </row>
    <row r="609">
      <c r="A609" s="50"/>
      <c r="O609" s="129"/>
    </row>
    <row r="610">
      <c r="A610" s="50"/>
      <c r="O610" s="129"/>
    </row>
    <row r="611">
      <c r="A611" s="50"/>
      <c r="O611" s="129"/>
    </row>
    <row r="612">
      <c r="A612" s="50"/>
      <c r="O612" s="129"/>
    </row>
    <row r="613">
      <c r="A613" s="50"/>
      <c r="O613" s="129"/>
    </row>
    <row r="614">
      <c r="A614" s="50"/>
      <c r="O614" s="129"/>
    </row>
    <row r="615">
      <c r="A615" s="50"/>
      <c r="O615" s="129"/>
    </row>
    <row r="616">
      <c r="A616" s="50"/>
      <c r="O616" s="129"/>
    </row>
    <row r="617">
      <c r="A617" s="50"/>
      <c r="O617" s="129"/>
    </row>
    <row r="618">
      <c r="A618" s="50"/>
      <c r="O618" s="129"/>
    </row>
    <row r="619">
      <c r="A619" s="50"/>
      <c r="O619" s="129"/>
    </row>
    <row r="620">
      <c r="A620" s="50"/>
      <c r="O620" s="129"/>
    </row>
    <row r="621">
      <c r="A621" s="50"/>
      <c r="O621" s="129"/>
    </row>
    <row r="622">
      <c r="A622" s="50"/>
      <c r="O622" s="129"/>
    </row>
    <row r="623">
      <c r="A623" s="50"/>
      <c r="O623" s="129"/>
    </row>
    <row r="624">
      <c r="A624" s="50"/>
      <c r="O624" s="129"/>
    </row>
    <row r="625">
      <c r="A625" s="50"/>
      <c r="O625" s="129"/>
    </row>
    <row r="626">
      <c r="A626" s="50"/>
      <c r="O626" s="129"/>
    </row>
    <row r="627">
      <c r="A627" s="50"/>
      <c r="O627" s="129"/>
    </row>
    <row r="628">
      <c r="A628" s="50"/>
      <c r="O628" s="129"/>
    </row>
    <row r="629">
      <c r="A629" s="50"/>
      <c r="O629" s="129"/>
    </row>
    <row r="630">
      <c r="A630" s="50"/>
      <c r="O630" s="129"/>
    </row>
    <row r="631">
      <c r="A631" s="50"/>
      <c r="O631" s="129"/>
    </row>
    <row r="632">
      <c r="A632" s="50"/>
      <c r="O632" s="129"/>
    </row>
    <row r="633">
      <c r="A633" s="50"/>
      <c r="O633" s="129"/>
    </row>
    <row r="634">
      <c r="A634" s="50"/>
      <c r="O634" s="129"/>
    </row>
    <row r="635">
      <c r="A635" s="50"/>
      <c r="O635" s="129"/>
    </row>
    <row r="636">
      <c r="A636" s="50"/>
      <c r="O636" s="129"/>
    </row>
    <row r="637">
      <c r="A637" s="50"/>
      <c r="O637" s="129"/>
    </row>
    <row r="638">
      <c r="A638" s="50"/>
      <c r="O638" s="129"/>
    </row>
    <row r="639">
      <c r="A639" s="50"/>
      <c r="O639" s="129"/>
    </row>
    <row r="640">
      <c r="A640" s="50"/>
      <c r="O640" s="129"/>
    </row>
    <row r="641">
      <c r="A641" s="50"/>
      <c r="O641" s="129"/>
    </row>
    <row r="642">
      <c r="A642" s="50"/>
      <c r="O642" s="129"/>
    </row>
    <row r="643">
      <c r="A643" s="50"/>
      <c r="O643" s="129"/>
    </row>
    <row r="644">
      <c r="A644" s="50"/>
      <c r="O644" s="129"/>
    </row>
    <row r="645">
      <c r="A645" s="50"/>
      <c r="O645" s="129"/>
    </row>
    <row r="646">
      <c r="A646" s="50"/>
      <c r="O646" s="129"/>
    </row>
    <row r="647">
      <c r="A647" s="50"/>
      <c r="O647" s="129"/>
    </row>
    <row r="648">
      <c r="A648" s="50"/>
      <c r="O648" s="129"/>
    </row>
    <row r="649">
      <c r="A649" s="50"/>
      <c r="O649" s="129"/>
    </row>
    <row r="650">
      <c r="A650" s="50"/>
      <c r="O650" s="129"/>
    </row>
    <row r="651">
      <c r="A651" s="50"/>
      <c r="O651" s="129"/>
    </row>
    <row r="652">
      <c r="A652" s="50"/>
      <c r="O652" s="129"/>
    </row>
    <row r="653">
      <c r="A653" s="50"/>
      <c r="O653" s="129"/>
    </row>
    <row r="654">
      <c r="A654" s="50"/>
      <c r="O654" s="129"/>
    </row>
    <row r="655">
      <c r="A655" s="50"/>
      <c r="O655" s="129"/>
    </row>
    <row r="656">
      <c r="A656" s="50"/>
      <c r="O656" s="129"/>
    </row>
    <row r="657">
      <c r="A657" s="50"/>
      <c r="O657" s="129"/>
    </row>
    <row r="658">
      <c r="A658" s="50"/>
      <c r="O658" s="129"/>
    </row>
    <row r="659">
      <c r="A659" s="50"/>
      <c r="O659" s="129"/>
    </row>
    <row r="660">
      <c r="A660" s="50"/>
      <c r="O660" s="129"/>
    </row>
    <row r="661">
      <c r="A661" s="50"/>
      <c r="O661" s="129"/>
    </row>
    <row r="662">
      <c r="A662" s="50"/>
      <c r="O662" s="129"/>
    </row>
    <row r="663">
      <c r="A663" s="50"/>
      <c r="O663" s="129"/>
    </row>
    <row r="664">
      <c r="A664" s="50"/>
      <c r="O664" s="129"/>
    </row>
    <row r="665">
      <c r="A665" s="50"/>
      <c r="O665" s="129"/>
    </row>
    <row r="666">
      <c r="A666" s="50"/>
      <c r="O666" s="129"/>
    </row>
    <row r="667">
      <c r="A667" s="50"/>
      <c r="O667" s="129"/>
    </row>
    <row r="668">
      <c r="A668" s="50"/>
      <c r="O668" s="129"/>
    </row>
    <row r="669">
      <c r="A669" s="50"/>
      <c r="O669" s="129"/>
    </row>
    <row r="670">
      <c r="A670" s="50"/>
      <c r="O670" s="129"/>
    </row>
    <row r="671">
      <c r="A671" s="50"/>
      <c r="O671" s="129"/>
    </row>
    <row r="672">
      <c r="A672" s="50"/>
      <c r="O672" s="129"/>
    </row>
    <row r="673">
      <c r="A673" s="50"/>
      <c r="O673" s="129"/>
    </row>
    <row r="674">
      <c r="A674" s="50"/>
      <c r="O674" s="129"/>
    </row>
    <row r="675">
      <c r="A675" s="50"/>
      <c r="O675" s="129"/>
    </row>
    <row r="676">
      <c r="A676" s="50"/>
      <c r="O676" s="129"/>
    </row>
    <row r="677">
      <c r="A677" s="50"/>
      <c r="O677" s="129"/>
    </row>
    <row r="678">
      <c r="A678" s="50"/>
      <c r="O678" s="129"/>
    </row>
    <row r="679">
      <c r="A679" s="50"/>
      <c r="O679" s="129"/>
    </row>
    <row r="680">
      <c r="A680" s="50"/>
      <c r="O680" s="129"/>
    </row>
    <row r="681">
      <c r="A681" s="50"/>
      <c r="O681" s="129"/>
    </row>
    <row r="682">
      <c r="A682" s="50"/>
      <c r="O682" s="129"/>
    </row>
    <row r="683">
      <c r="A683" s="50"/>
      <c r="O683" s="129"/>
    </row>
    <row r="684">
      <c r="A684" s="50"/>
      <c r="O684" s="129"/>
    </row>
    <row r="685">
      <c r="A685" s="50"/>
      <c r="O685" s="129"/>
    </row>
    <row r="686">
      <c r="A686" s="50"/>
      <c r="O686" s="129"/>
    </row>
    <row r="687">
      <c r="A687" s="50"/>
      <c r="O687" s="129"/>
    </row>
    <row r="688">
      <c r="A688" s="50"/>
      <c r="O688" s="129"/>
    </row>
    <row r="689">
      <c r="A689" s="50"/>
      <c r="O689" s="129"/>
    </row>
    <row r="690">
      <c r="A690" s="50"/>
      <c r="O690" s="129"/>
    </row>
    <row r="691">
      <c r="A691" s="50"/>
      <c r="O691" s="129"/>
    </row>
    <row r="692">
      <c r="A692" s="50"/>
      <c r="O692" s="129"/>
    </row>
    <row r="693">
      <c r="A693" s="50"/>
      <c r="O693" s="129"/>
    </row>
    <row r="694">
      <c r="A694" s="50"/>
      <c r="O694" s="129"/>
    </row>
    <row r="695">
      <c r="A695" s="50"/>
      <c r="O695" s="129"/>
    </row>
    <row r="696">
      <c r="A696" s="50"/>
      <c r="O696" s="129"/>
    </row>
    <row r="697">
      <c r="A697" s="50"/>
      <c r="O697" s="129"/>
    </row>
    <row r="698">
      <c r="A698" s="50"/>
      <c r="O698" s="129"/>
    </row>
    <row r="699">
      <c r="A699" s="50"/>
      <c r="O699" s="129"/>
    </row>
    <row r="700">
      <c r="A700" s="50"/>
      <c r="O700" s="129"/>
    </row>
    <row r="701">
      <c r="A701" s="50"/>
      <c r="O701" s="129"/>
    </row>
    <row r="702">
      <c r="A702" s="50"/>
      <c r="O702" s="129"/>
    </row>
    <row r="703">
      <c r="A703" s="50"/>
      <c r="O703" s="129"/>
    </row>
    <row r="704">
      <c r="A704" s="50"/>
      <c r="O704" s="129"/>
    </row>
    <row r="705">
      <c r="A705" s="50"/>
      <c r="O705" s="129"/>
    </row>
    <row r="706">
      <c r="A706" s="50"/>
      <c r="O706" s="129"/>
    </row>
    <row r="707">
      <c r="A707" s="50"/>
      <c r="O707" s="129"/>
    </row>
    <row r="708">
      <c r="A708" s="50"/>
      <c r="O708" s="129"/>
    </row>
    <row r="709">
      <c r="A709" s="50"/>
      <c r="O709" s="129"/>
    </row>
    <row r="710">
      <c r="A710" s="50"/>
      <c r="O710" s="129"/>
    </row>
    <row r="711">
      <c r="A711" s="50"/>
      <c r="O711" s="129"/>
    </row>
    <row r="712">
      <c r="A712" s="50"/>
      <c r="O712" s="129"/>
    </row>
    <row r="713">
      <c r="A713" s="50"/>
      <c r="O713" s="129"/>
    </row>
    <row r="714">
      <c r="A714" s="50"/>
      <c r="O714" s="129"/>
    </row>
    <row r="715">
      <c r="A715" s="50"/>
      <c r="O715" s="129"/>
    </row>
    <row r="716">
      <c r="A716" s="50"/>
      <c r="O716" s="129"/>
    </row>
    <row r="717">
      <c r="A717" s="50"/>
      <c r="O717" s="129"/>
    </row>
    <row r="718">
      <c r="A718" s="50"/>
      <c r="O718" s="129"/>
    </row>
    <row r="719">
      <c r="A719" s="50"/>
      <c r="O719" s="129"/>
    </row>
    <row r="720">
      <c r="A720" s="50"/>
      <c r="O720" s="129"/>
    </row>
    <row r="721">
      <c r="A721" s="50"/>
      <c r="O721" s="129"/>
    </row>
    <row r="722">
      <c r="A722" s="50"/>
      <c r="O722" s="129"/>
    </row>
    <row r="723">
      <c r="A723" s="50"/>
      <c r="O723" s="129"/>
    </row>
    <row r="724">
      <c r="A724" s="50"/>
      <c r="O724" s="129"/>
    </row>
    <row r="725">
      <c r="A725" s="50"/>
      <c r="O725" s="129"/>
    </row>
    <row r="726">
      <c r="A726" s="50"/>
      <c r="O726" s="129"/>
    </row>
    <row r="727">
      <c r="A727" s="50"/>
      <c r="O727" s="129"/>
    </row>
    <row r="728">
      <c r="A728" s="50"/>
      <c r="O728" s="129"/>
    </row>
    <row r="729">
      <c r="A729" s="50"/>
      <c r="O729" s="129"/>
    </row>
    <row r="730">
      <c r="A730" s="50"/>
      <c r="O730" s="129"/>
    </row>
    <row r="731">
      <c r="A731" s="50"/>
      <c r="O731" s="129"/>
    </row>
    <row r="732">
      <c r="A732" s="50"/>
      <c r="O732" s="129"/>
    </row>
    <row r="733">
      <c r="A733" s="50"/>
      <c r="O733" s="129"/>
    </row>
    <row r="734">
      <c r="A734" s="50"/>
      <c r="O734" s="129"/>
    </row>
    <row r="735">
      <c r="A735" s="50"/>
      <c r="O735" s="129"/>
    </row>
    <row r="736">
      <c r="A736" s="50"/>
      <c r="O736" s="129"/>
    </row>
    <row r="737">
      <c r="A737" s="50"/>
      <c r="O737" s="129"/>
    </row>
    <row r="738">
      <c r="A738" s="50"/>
      <c r="O738" s="129"/>
    </row>
    <row r="739">
      <c r="A739" s="50"/>
      <c r="O739" s="129"/>
    </row>
    <row r="740">
      <c r="A740" s="50"/>
      <c r="O740" s="129"/>
    </row>
    <row r="741">
      <c r="A741" s="50"/>
      <c r="O741" s="129"/>
    </row>
    <row r="742">
      <c r="A742" s="50"/>
      <c r="O742" s="129"/>
    </row>
    <row r="743">
      <c r="A743" s="50"/>
      <c r="O743" s="129"/>
    </row>
    <row r="744">
      <c r="A744" s="50"/>
      <c r="O744" s="129"/>
    </row>
    <row r="745">
      <c r="A745" s="50"/>
      <c r="O745" s="129"/>
    </row>
    <row r="746">
      <c r="A746" s="50"/>
      <c r="O746" s="129"/>
    </row>
    <row r="747">
      <c r="A747" s="50"/>
      <c r="O747" s="129"/>
    </row>
    <row r="748">
      <c r="A748" s="50"/>
      <c r="O748" s="129"/>
    </row>
    <row r="749">
      <c r="A749" s="50"/>
      <c r="O749" s="129"/>
    </row>
    <row r="750">
      <c r="A750" s="50"/>
      <c r="O750" s="129"/>
    </row>
    <row r="751">
      <c r="A751" s="50"/>
      <c r="O751" s="129"/>
    </row>
    <row r="752">
      <c r="A752" s="50"/>
      <c r="O752" s="129"/>
    </row>
    <row r="753">
      <c r="A753" s="50"/>
      <c r="O753" s="129"/>
    </row>
    <row r="754">
      <c r="A754" s="50"/>
      <c r="O754" s="129"/>
    </row>
    <row r="755">
      <c r="A755" s="50"/>
      <c r="O755" s="129"/>
    </row>
    <row r="756">
      <c r="A756" s="50"/>
      <c r="O756" s="129"/>
    </row>
    <row r="757">
      <c r="A757" s="50"/>
      <c r="O757" s="129"/>
    </row>
    <row r="758">
      <c r="A758" s="50"/>
      <c r="O758" s="129"/>
    </row>
    <row r="759">
      <c r="A759" s="50"/>
      <c r="O759" s="129"/>
    </row>
    <row r="760">
      <c r="A760" s="50"/>
      <c r="O760" s="129"/>
    </row>
    <row r="761">
      <c r="A761" s="50"/>
      <c r="O761" s="129"/>
    </row>
    <row r="762">
      <c r="A762" s="50"/>
      <c r="O762" s="129"/>
    </row>
    <row r="763">
      <c r="A763" s="50"/>
      <c r="O763" s="129"/>
    </row>
    <row r="764">
      <c r="A764" s="50"/>
      <c r="O764" s="129"/>
    </row>
    <row r="765">
      <c r="A765" s="50"/>
      <c r="O765" s="129"/>
    </row>
    <row r="766">
      <c r="A766" s="50"/>
      <c r="O766" s="129"/>
    </row>
    <row r="767">
      <c r="A767" s="50"/>
      <c r="O767" s="129"/>
    </row>
    <row r="768">
      <c r="A768" s="50"/>
      <c r="O768" s="129"/>
    </row>
    <row r="769">
      <c r="A769" s="50"/>
      <c r="O769" s="129"/>
    </row>
    <row r="770">
      <c r="A770" s="50"/>
      <c r="O770" s="129"/>
    </row>
    <row r="771">
      <c r="A771" s="50"/>
      <c r="O771" s="129"/>
    </row>
    <row r="772">
      <c r="A772" s="50"/>
      <c r="O772" s="129"/>
    </row>
    <row r="773">
      <c r="A773" s="50"/>
      <c r="O773" s="129"/>
    </row>
    <row r="774">
      <c r="A774" s="50"/>
      <c r="O774" s="129"/>
    </row>
    <row r="775">
      <c r="A775" s="50"/>
      <c r="O775" s="129"/>
    </row>
    <row r="776">
      <c r="A776" s="50"/>
      <c r="O776" s="129"/>
    </row>
    <row r="777">
      <c r="A777" s="50"/>
      <c r="O777" s="129"/>
    </row>
    <row r="778">
      <c r="A778" s="50"/>
      <c r="O778" s="129"/>
    </row>
    <row r="779">
      <c r="A779" s="50"/>
      <c r="O779" s="129"/>
    </row>
    <row r="780">
      <c r="A780" s="50"/>
      <c r="O780" s="129"/>
    </row>
    <row r="781">
      <c r="A781" s="50"/>
      <c r="O781" s="129"/>
    </row>
    <row r="782">
      <c r="A782" s="50"/>
      <c r="O782" s="129"/>
    </row>
    <row r="783">
      <c r="A783" s="50"/>
      <c r="O783" s="129"/>
    </row>
    <row r="784">
      <c r="A784" s="50"/>
      <c r="O784" s="129"/>
    </row>
    <row r="785">
      <c r="A785" s="50"/>
      <c r="O785" s="129"/>
    </row>
    <row r="786">
      <c r="A786" s="50"/>
      <c r="O786" s="129"/>
    </row>
    <row r="787">
      <c r="A787" s="50"/>
      <c r="O787" s="129"/>
    </row>
    <row r="788">
      <c r="A788" s="50"/>
      <c r="O788" s="129"/>
    </row>
    <row r="789">
      <c r="A789" s="50"/>
      <c r="O789" s="129"/>
    </row>
    <row r="790">
      <c r="A790" s="50"/>
      <c r="O790" s="129"/>
    </row>
    <row r="791">
      <c r="A791" s="50"/>
      <c r="O791" s="129"/>
    </row>
    <row r="792">
      <c r="A792" s="50"/>
      <c r="O792" s="129"/>
    </row>
    <row r="793">
      <c r="A793" s="50"/>
      <c r="O793" s="129"/>
    </row>
    <row r="794">
      <c r="A794" s="50"/>
      <c r="O794" s="129"/>
    </row>
    <row r="795">
      <c r="A795" s="50"/>
      <c r="O795" s="129"/>
    </row>
    <row r="796">
      <c r="A796" s="50"/>
      <c r="O796" s="129"/>
    </row>
    <row r="797">
      <c r="A797" s="50"/>
      <c r="O797" s="129"/>
    </row>
    <row r="798">
      <c r="A798" s="50"/>
      <c r="O798" s="129"/>
    </row>
    <row r="799">
      <c r="A799" s="50"/>
      <c r="O799" s="129"/>
    </row>
    <row r="800">
      <c r="A800" s="50"/>
      <c r="O800" s="129"/>
    </row>
    <row r="801">
      <c r="A801" s="50"/>
      <c r="O801" s="129"/>
    </row>
    <row r="802">
      <c r="A802" s="50"/>
      <c r="O802" s="129"/>
    </row>
    <row r="803">
      <c r="A803" s="50"/>
      <c r="O803" s="129"/>
    </row>
    <row r="804">
      <c r="A804" s="50"/>
      <c r="O804" s="129"/>
    </row>
    <row r="805">
      <c r="A805" s="50"/>
      <c r="O805" s="129"/>
    </row>
    <row r="806">
      <c r="A806" s="50"/>
      <c r="O806" s="129"/>
    </row>
    <row r="807">
      <c r="A807" s="50"/>
      <c r="O807" s="129"/>
    </row>
    <row r="808">
      <c r="A808" s="50"/>
      <c r="O808" s="129"/>
    </row>
    <row r="809">
      <c r="A809" s="50"/>
      <c r="O809" s="129"/>
    </row>
    <row r="810">
      <c r="A810" s="50"/>
      <c r="O810" s="129"/>
    </row>
    <row r="811">
      <c r="A811" s="50"/>
      <c r="O811" s="129"/>
    </row>
    <row r="812">
      <c r="A812" s="50"/>
      <c r="O812" s="129"/>
    </row>
    <row r="813">
      <c r="A813" s="50"/>
      <c r="O813" s="129"/>
    </row>
    <row r="814">
      <c r="A814" s="50"/>
      <c r="O814" s="129"/>
    </row>
    <row r="815">
      <c r="A815" s="50"/>
      <c r="O815" s="129"/>
    </row>
    <row r="816">
      <c r="A816" s="50"/>
      <c r="O816" s="129"/>
    </row>
    <row r="817">
      <c r="A817" s="50"/>
      <c r="O817" s="129"/>
    </row>
    <row r="818">
      <c r="A818" s="50"/>
      <c r="O818" s="129"/>
    </row>
    <row r="819">
      <c r="A819" s="50"/>
      <c r="O819" s="129"/>
    </row>
    <row r="820">
      <c r="A820" s="50"/>
      <c r="O820" s="129"/>
    </row>
    <row r="821">
      <c r="A821" s="50"/>
      <c r="O821" s="129"/>
    </row>
    <row r="822">
      <c r="A822" s="50"/>
      <c r="O822" s="129"/>
    </row>
    <row r="823">
      <c r="A823" s="50"/>
      <c r="O823" s="129"/>
    </row>
    <row r="824">
      <c r="A824" s="50"/>
      <c r="O824" s="129"/>
    </row>
    <row r="825">
      <c r="A825" s="50"/>
      <c r="O825" s="129"/>
    </row>
    <row r="826">
      <c r="A826" s="50"/>
      <c r="O826" s="129"/>
    </row>
    <row r="827">
      <c r="A827" s="50"/>
      <c r="O827" s="129"/>
    </row>
    <row r="828">
      <c r="A828" s="50"/>
      <c r="O828" s="129"/>
    </row>
    <row r="829">
      <c r="A829" s="50"/>
      <c r="O829" s="129"/>
    </row>
    <row r="830">
      <c r="A830" s="50"/>
      <c r="O830" s="129"/>
    </row>
    <row r="831">
      <c r="A831" s="50"/>
      <c r="O831" s="129"/>
    </row>
    <row r="832">
      <c r="A832" s="50"/>
      <c r="O832" s="129"/>
    </row>
    <row r="833">
      <c r="A833" s="50"/>
      <c r="O833" s="129"/>
    </row>
    <row r="834">
      <c r="A834" s="50"/>
      <c r="O834" s="129"/>
    </row>
    <row r="835">
      <c r="A835" s="50"/>
      <c r="O835" s="129"/>
    </row>
    <row r="836">
      <c r="A836" s="50"/>
      <c r="O836" s="129"/>
    </row>
    <row r="837">
      <c r="A837" s="50"/>
      <c r="O837" s="129"/>
    </row>
    <row r="838">
      <c r="A838" s="50"/>
      <c r="O838" s="129"/>
    </row>
    <row r="839">
      <c r="A839" s="50"/>
      <c r="O839" s="129"/>
    </row>
    <row r="840">
      <c r="A840" s="50"/>
      <c r="O840" s="129"/>
    </row>
    <row r="841">
      <c r="A841" s="50"/>
      <c r="O841" s="129"/>
    </row>
    <row r="842">
      <c r="A842" s="50"/>
      <c r="O842" s="129"/>
    </row>
    <row r="843">
      <c r="A843" s="50"/>
      <c r="O843" s="129"/>
    </row>
    <row r="844">
      <c r="A844" s="50"/>
      <c r="O844" s="129"/>
    </row>
    <row r="845">
      <c r="A845" s="50"/>
      <c r="O845" s="129"/>
    </row>
    <row r="846">
      <c r="A846" s="50"/>
      <c r="O846" s="129"/>
    </row>
    <row r="847">
      <c r="A847" s="50"/>
      <c r="O847" s="129"/>
    </row>
    <row r="848">
      <c r="A848" s="50"/>
      <c r="O848" s="129"/>
    </row>
    <row r="849">
      <c r="A849" s="50"/>
      <c r="O849" s="129"/>
    </row>
    <row r="850">
      <c r="A850" s="50"/>
      <c r="O850" s="129"/>
    </row>
    <row r="851">
      <c r="A851" s="50"/>
      <c r="O851" s="129"/>
    </row>
    <row r="852">
      <c r="A852" s="50"/>
      <c r="O852" s="129"/>
    </row>
    <row r="853">
      <c r="A853" s="50"/>
      <c r="O853" s="129"/>
    </row>
    <row r="854">
      <c r="A854" s="50"/>
      <c r="O854" s="129"/>
    </row>
    <row r="855">
      <c r="A855" s="50"/>
      <c r="O855" s="129"/>
    </row>
    <row r="856">
      <c r="A856" s="50"/>
      <c r="O856" s="129"/>
    </row>
    <row r="857">
      <c r="A857" s="50"/>
      <c r="O857" s="129"/>
    </row>
    <row r="858">
      <c r="A858" s="50"/>
      <c r="O858" s="129"/>
    </row>
    <row r="859">
      <c r="A859" s="50"/>
      <c r="O859" s="129"/>
    </row>
    <row r="860">
      <c r="A860" s="50"/>
      <c r="O860" s="129"/>
    </row>
    <row r="861">
      <c r="A861" s="50"/>
      <c r="O861" s="129"/>
    </row>
    <row r="862">
      <c r="A862" s="50"/>
      <c r="O862" s="129"/>
    </row>
    <row r="863">
      <c r="A863" s="50"/>
      <c r="O863" s="129"/>
    </row>
    <row r="864">
      <c r="A864" s="50"/>
      <c r="O864" s="129"/>
    </row>
    <row r="865">
      <c r="A865" s="50"/>
      <c r="O865" s="129"/>
    </row>
    <row r="866">
      <c r="A866" s="50"/>
      <c r="O866" s="129"/>
    </row>
    <row r="867">
      <c r="A867" s="50"/>
      <c r="O867" s="129"/>
    </row>
    <row r="868">
      <c r="A868" s="50"/>
      <c r="O868" s="129"/>
    </row>
    <row r="869">
      <c r="A869" s="50"/>
      <c r="O869" s="129"/>
    </row>
    <row r="870">
      <c r="A870" s="50"/>
      <c r="O870" s="129"/>
    </row>
    <row r="871">
      <c r="A871" s="50"/>
      <c r="O871" s="129"/>
    </row>
    <row r="872">
      <c r="A872" s="50"/>
      <c r="O872" s="129"/>
    </row>
    <row r="873">
      <c r="A873" s="50"/>
      <c r="O873" s="129"/>
    </row>
    <row r="874">
      <c r="A874" s="50"/>
      <c r="O874" s="129"/>
    </row>
    <row r="875">
      <c r="A875" s="50"/>
      <c r="O875" s="129"/>
    </row>
    <row r="876">
      <c r="A876" s="50"/>
      <c r="O876" s="129"/>
    </row>
    <row r="877">
      <c r="A877" s="50"/>
      <c r="O877" s="129"/>
    </row>
    <row r="878">
      <c r="A878" s="50"/>
      <c r="O878" s="129"/>
    </row>
    <row r="879">
      <c r="A879" s="50"/>
      <c r="O879" s="129"/>
    </row>
    <row r="880">
      <c r="A880" s="50"/>
      <c r="O880" s="129"/>
    </row>
    <row r="881">
      <c r="A881" s="50"/>
      <c r="O881" s="129"/>
    </row>
    <row r="882">
      <c r="A882" s="50"/>
      <c r="O882" s="129"/>
    </row>
    <row r="883">
      <c r="A883" s="50"/>
      <c r="O883" s="129"/>
    </row>
    <row r="884">
      <c r="A884" s="50"/>
      <c r="O884" s="129"/>
    </row>
    <row r="885">
      <c r="A885" s="50"/>
      <c r="O885" s="129"/>
    </row>
    <row r="886">
      <c r="A886" s="50"/>
      <c r="O886" s="129"/>
    </row>
    <row r="887">
      <c r="A887" s="50"/>
      <c r="O887" s="129"/>
    </row>
    <row r="888">
      <c r="A888" s="50"/>
      <c r="O888" s="129"/>
    </row>
    <row r="889">
      <c r="A889" s="50"/>
      <c r="O889" s="129"/>
    </row>
    <row r="890">
      <c r="A890" s="50"/>
      <c r="O890" s="129"/>
    </row>
    <row r="891">
      <c r="A891" s="50"/>
      <c r="O891" s="129"/>
    </row>
    <row r="892">
      <c r="A892" s="50"/>
      <c r="O892" s="129"/>
    </row>
    <row r="893">
      <c r="A893" s="50"/>
      <c r="O893" s="129"/>
    </row>
    <row r="894">
      <c r="A894" s="50"/>
      <c r="O894" s="129"/>
    </row>
    <row r="895">
      <c r="A895" s="50"/>
      <c r="O895" s="129"/>
    </row>
    <row r="896">
      <c r="A896" s="50"/>
      <c r="O896" s="129"/>
    </row>
    <row r="897">
      <c r="A897" s="50"/>
      <c r="O897" s="129"/>
    </row>
    <row r="898">
      <c r="A898" s="50"/>
      <c r="O898" s="129"/>
    </row>
    <row r="899">
      <c r="A899" s="50"/>
      <c r="O899" s="129"/>
    </row>
    <row r="900">
      <c r="A900" s="50"/>
      <c r="O900" s="129"/>
    </row>
    <row r="901">
      <c r="A901" s="50"/>
      <c r="O901" s="129"/>
    </row>
    <row r="902">
      <c r="A902" s="50"/>
      <c r="O902" s="129"/>
    </row>
    <row r="903">
      <c r="A903" s="50"/>
      <c r="O903" s="129"/>
    </row>
    <row r="904">
      <c r="A904" s="50"/>
      <c r="O904" s="129"/>
    </row>
    <row r="905">
      <c r="A905" s="50"/>
      <c r="O905" s="129"/>
    </row>
    <row r="906">
      <c r="A906" s="50"/>
      <c r="O906" s="129"/>
    </row>
    <row r="907">
      <c r="A907" s="50"/>
      <c r="O907" s="129"/>
    </row>
    <row r="908">
      <c r="A908" s="50"/>
      <c r="O908" s="129"/>
    </row>
    <row r="909">
      <c r="A909" s="50"/>
      <c r="O909" s="129"/>
    </row>
    <row r="910">
      <c r="A910" s="50"/>
      <c r="O910" s="129"/>
    </row>
    <row r="911">
      <c r="A911" s="50"/>
      <c r="O911" s="129"/>
    </row>
    <row r="912">
      <c r="A912" s="50"/>
      <c r="O912" s="129"/>
    </row>
    <row r="913">
      <c r="A913" s="50"/>
      <c r="O913" s="129"/>
    </row>
    <row r="914">
      <c r="A914" s="50"/>
      <c r="O914" s="129"/>
    </row>
    <row r="915">
      <c r="A915" s="50"/>
      <c r="O915" s="129"/>
    </row>
    <row r="916">
      <c r="A916" s="50"/>
      <c r="O916" s="129"/>
    </row>
    <row r="917">
      <c r="A917" s="50"/>
      <c r="O917" s="129"/>
    </row>
    <row r="918">
      <c r="A918" s="50"/>
      <c r="O918" s="129"/>
    </row>
    <row r="919">
      <c r="A919" s="50"/>
      <c r="O919" s="129"/>
    </row>
    <row r="920">
      <c r="A920" s="50"/>
      <c r="O920" s="129"/>
    </row>
    <row r="921">
      <c r="A921" s="50"/>
      <c r="O921" s="129"/>
    </row>
    <row r="922">
      <c r="A922" s="50"/>
      <c r="O922" s="129"/>
    </row>
    <row r="923">
      <c r="A923" s="50"/>
      <c r="O923" s="129"/>
    </row>
    <row r="924">
      <c r="A924" s="50"/>
      <c r="O924" s="129"/>
    </row>
    <row r="925">
      <c r="A925" s="50"/>
      <c r="O925" s="129"/>
    </row>
    <row r="926">
      <c r="A926" s="50"/>
      <c r="O926" s="129"/>
    </row>
    <row r="927">
      <c r="A927" s="50"/>
      <c r="O927" s="129"/>
    </row>
    <row r="928">
      <c r="A928" s="50"/>
      <c r="O928" s="129"/>
    </row>
    <row r="929">
      <c r="A929" s="50"/>
      <c r="O929" s="129"/>
    </row>
    <row r="930">
      <c r="A930" s="50"/>
      <c r="O930" s="129"/>
    </row>
    <row r="931">
      <c r="A931" s="50"/>
      <c r="O931" s="129"/>
    </row>
    <row r="932">
      <c r="A932" s="50"/>
      <c r="O932" s="129"/>
    </row>
    <row r="933">
      <c r="A933" s="50"/>
      <c r="O933" s="129"/>
    </row>
    <row r="934">
      <c r="A934" s="50"/>
      <c r="O934" s="129"/>
    </row>
    <row r="935">
      <c r="A935" s="50"/>
      <c r="O935" s="129"/>
    </row>
    <row r="936">
      <c r="A936" s="50"/>
      <c r="O936" s="129"/>
    </row>
    <row r="937">
      <c r="A937" s="50"/>
      <c r="O937" s="129"/>
    </row>
    <row r="938">
      <c r="A938" s="50"/>
      <c r="O938" s="129"/>
    </row>
    <row r="939">
      <c r="A939" s="50"/>
      <c r="O939" s="129"/>
    </row>
    <row r="940">
      <c r="A940" s="50"/>
      <c r="O940" s="129"/>
    </row>
    <row r="941">
      <c r="A941" s="50"/>
      <c r="O941" s="129"/>
    </row>
    <row r="942">
      <c r="A942" s="50"/>
      <c r="O942" s="129"/>
    </row>
    <row r="943">
      <c r="A943" s="50"/>
      <c r="O943" s="129"/>
    </row>
    <row r="944">
      <c r="A944" s="50"/>
      <c r="O944" s="129"/>
    </row>
    <row r="945">
      <c r="A945" s="50"/>
      <c r="O945" s="129"/>
    </row>
    <row r="946">
      <c r="A946" s="50"/>
      <c r="O946" s="129"/>
    </row>
    <row r="947">
      <c r="A947" s="50"/>
      <c r="O947" s="129"/>
    </row>
    <row r="948">
      <c r="A948" s="50"/>
      <c r="O948" s="129"/>
    </row>
    <row r="949">
      <c r="A949" s="50"/>
      <c r="O949" s="129"/>
    </row>
    <row r="950">
      <c r="A950" s="50"/>
      <c r="O950" s="129"/>
    </row>
    <row r="951">
      <c r="A951" s="50"/>
      <c r="O951" s="129"/>
    </row>
    <row r="952">
      <c r="A952" s="50"/>
      <c r="O952" s="129"/>
    </row>
    <row r="953">
      <c r="A953" s="50"/>
      <c r="O953" s="129"/>
    </row>
    <row r="954">
      <c r="A954" s="50"/>
      <c r="O954" s="129"/>
    </row>
    <row r="955">
      <c r="A955" s="50"/>
      <c r="O955" s="129"/>
    </row>
    <row r="956">
      <c r="A956" s="50"/>
      <c r="O956" s="129"/>
    </row>
    <row r="957">
      <c r="A957" s="50"/>
      <c r="O957" s="129"/>
    </row>
    <row r="958">
      <c r="A958" s="50"/>
      <c r="O958" s="129"/>
    </row>
    <row r="959">
      <c r="A959" s="50"/>
      <c r="O959" s="129"/>
    </row>
    <row r="960">
      <c r="A960" s="50"/>
      <c r="O960" s="129"/>
    </row>
    <row r="961">
      <c r="A961" s="50"/>
      <c r="O961" s="129"/>
    </row>
    <row r="962">
      <c r="A962" s="50"/>
      <c r="O962" s="129"/>
    </row>
    <row r="963">
      <c r="A963" s="50"/>
      <c r="O963" s="129"/>
    </row>
    <row r="964">
      <c r="A964" s="50"/>
      <c r="O964" s="129"/>
    </row>
    <row r="965">
      <c r="A965" s="50"/>
      <c r="O965" s="129"/>
    </row>
    <row r="966">
      <c r="A966" s="50"/>
      <c r="O966" s="129"/>
    </row>
    <row r="967">
      <c r="A967" s="50"/>
      <c r="O967" s="129"/>
    </row>
    <row r="968">
      <c r="A968" s="50"/>
      <c r="O968" s="129"/>
    </row>
    <row r="969">
      <c r="A969" s="50"/>
      <c r="O969" s="129"/>
    </row>
    <row r="970">
      <c r="A970" s="50"/>
      <c r="O970" s="129"/>
    </row>
    <row r="971">
      <c r="A971" s="50"/>
      <c r="O971" s="129"/>
    </row>
    <row r="972">
      <c r="A972" s="50"/>
      <c r="O972" s="129"/>
    </row>
    <row r="973">
      <c r="A973" s="50"/>
      <c r="O973" s="129"/>
    </row>
    <row r="974">
      <c r="A974" s="50"/>
      <c r="O974" s="129"/>
    </row>
    <row r="975">
      <c r="A975" s="50"/>
      <c r="O975" s="129"/>
    </row>
    <row r="976">
      <c r="A976" s="50"/>
      <c r="O976" s="129"/>
    </row>
    <row r="977">
      <c r="A977" s="50"/>
      <c r="O977" s="129"/>
    </row>
    <row r="978">
      <c r="A978" s="50"/>
      <c r="O978" s="129"/>
    </row>
    <row r="979">
      <c r="A979" s="50"/>
      <c r="O979" s="129"/>
    </row>
    <row r="980">
      <c r="A980" s="50"/>
      <c r="O980" s="129"/>
    </row>
    <row r="981">
      <c r="A981" s="50"/>
      <c r="O981" s="129"/>
    </row>
    <row r="982">
      <c r="A982" s="50"/>
      <c r="O982" s="129"/>
    </row>
    <row r="983">
      <c r="A983" s="50"/>
      <c r="O983" s="129"/>
    </row>
    <row r="984">
      <c r="A984" s="50"/>
      <c r="O984" s="129"/>
    </row>
    <row r="985">
      <c r="A985" s="50"/>
      <c r="O985" s="129"/>
    </row>
    <row r="986">
      <c r="A986" s="50"/>
      <c r="O986" s="129"/>
    </row>
    <row r="987">
      <c r="A987" s="50"/>
      <c r="O987" s="129"/>
    </row>
    <row r="988">
      <c r="A988" s="50"/>
      <c r="O988" s="129"/>
    </row>
    <row r="989">
      <c r="A989" s="50"/>
      <c r="O989" s="129"/>
    </row>
    <row r="990">
      <c r="A990" s="50"/>
      <c r="O990" s="129"/>
    </row>
    <row r="991">
      <c r="A991" s="50"/>
      <c r="O991" s="129"/>
    </row>
    <row r="992">
      <c r="A992" s="50"/>
      <c r="O992" s="129"/>
    </row>
    <row r="993">
      <c r="A993" s="50"/>
      <c r="O993" s="129"/>
    </row>
    <row r="994">
      <c r="A994" s="50"/>
      <c r="O994" s="129"/>
    </row>
    <row r="995">
      <c r="A995" s="50"/>
      <c r="O995" s="129"/>
    </row>
    <row r="996">
      <c r="A996" s="50"/>
      <c r="O996" s="129"/>
    </row>
    <row r="997">
      <c r="A997" s="50"/>
      <c r="O997" s="129"/>
    </row>
    <row r="998">
      <c r="A998" s="50"/>
      <c r="O998" s="129"/>
    </row>
    <row r="999">
      <c r="A999" s="50"/>
      <c r="O999" s="129"/>
    </row>
    <row r="1000">
      <c r="A1000" s="50"/>
      <c r="O1000" s="129"/>
    </row>
    <row r="1001">
      <c r="A1001" s="50"/>
      <c r="O1001" s="129"/>
    </row>
    <row r="1002">
      <c r="A1002" s="50"/>
      <c r="O1002" s="129"/>
    </row>
    <row r="1003">
      <c r="A1003" s="50"/>
      <c r="O1003" s="129"/>
    </row>
  </sheetData>
  <dataValidations>
    <dataValidation type="list" allowBlank="1" showErrorMessage="1" sqref="O2:O77">
      <formula1>"EV,Technology,Green Energy,Defence,PSU,Others"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39.0" customHeight="1">
      <c r="A1" s="130" t="s">
        <v>285</v>
      </c>
      <c r="B1" s="131"/>
      <c r="C1" s="131"/>
      <c r="D1" s="131"/>
      <c r="E1" s="132"/>
      <c r="F1" s="133"/>
    </row>
    <row r="2">
      <c r="A2" s="134" t="s">
        <v>286</v>
      </c>
      <c r="B2" s="123"/>
      <c r="C2" s="134" t="s">
        <v>287</v>
      </c>
      <c r="D2" s="135"/>
      <c r="E2" s="136" t="s">
        <v>288</v>
      </c>
      <c r="F2" s="137"/>
    </row>
    <row r="5">
      <c r="A5" s="130" t="s">
        <v>289</v>
      </c>
      <c r="B5" s="131"/>
      <c r="C5" s="131"/>
      <c r="D5" s="131"/>
      <c r="E5" s="132"/>
      <c r="F5" s="35"/>
    </row>
    <row r="6">
      <c r="A6" s="134" t="s">
        <v>286</v>
      </c>
      <c r="B6" s="123"/>
      <c r="C6" s="134" t="s">
        <v>287</v>
      </c>
      <c r="D6" s="135"/>
      <c r="E6" s="136" t="s">
        <v>288</v>
      </c>
      <c r="F6" s="137"/>
    </row>
  </sheetData>
  <mergeCells count="2">
    <mergeCell ref="A1:E1"/>
    <mergeCell ref="A5:E5"/>
  </mergeCells>
  <dataValidations>
    <dataValidation type="list" allowBlank="1" showErrorMessage="1" sqref="B2">
      <formula1>Portfolio!$C$7:$C$56</formula1>
    </dataValidation>
    <dataValidation type="decimal" operator="greaterThan" allowBlank="1" showDropDown="1" sqref="D2 D6">
      <formula1>0.0</formula1>
    </dataValidation>
    <dataValidation type="decimal" operator="greaterThan" allowBlank="1" showDropDown="1" showInputMessage="1" prompt="INR." sqref="F2 F6">
      <formula1>0.0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0.75"/>
    <col customWidth="1" min="8" max="8" width="18.5"/>
    <col customWidth="1" min="9" max="9" width="12.63"/>
  </cols>
  <sheetData>
    <row r="1">
      <c r="A1" s="5" t="s">
        <v>43</v>
      </c>
      <c r="B1" s="5" t="s">
        <v>290</v>
      </c>
      <c r="D1" s="138" t="s">
        <v>291</v>
      </c>
      <c r="E1" s="138" t="s">
        <v>292</v>
      </c>
      <c r="G1" s="139" t="s">
        <v>293</v>
      </c>
      <c r="H1" s="139" t="s">
        <v>294</v>
      </c>
    </row>
    <row r="2">
      <c r="A2" s="140" t="s">
        <v>62</v>
      </c>
      <c r="B2" s="140">
        <v>0.15</v>
      </c>
      <c r="D2" s="140" t="s">
        <v>33</v>
      </c>
      <c r="E2" s="140">
        <v>0.2</v>
      </c>
      <c r="G2" s="141">
        <v>3.0</v>
      </c>
      <c r="H2" s="141">
        <v>0.1</v>
      </c>
    </row>
    <row r="3">
      <c r="A3" s="140" t="s">
        <v>78</v>
      </c>
      <c r="B3" s="140">
        <v>0.3</v>
      </c>
      <c r="D3" s="140" t="s">
        <v>295</v>
      </c>
      <c r="E3" s="140">
        <v>0.05</v>
      </c>
    </row>
    <row r="4">
      <c r="A4" s="140" t="s">
        <v>49</v>
      </c>
      <c r="B4" s="140">
        <v>0.2</v>
      </c>
      <c r="D4" s="140" t="s">
        <v>1</v>
      </c>
      <c r="E4" s="140">
        <v>0.1</v>
      </c>
    </row>
    <row r="5">
      <c r="A5" s="140" t="s">
        <v>57</v>
      </c>
      <c r="B5" s="140">
        <v>0.25</v>
      </c>
      <c r="D5" s="140" t="s">
        <v>296</v>
      </c>
      <c r="E5" s="140">
        <v>0.1</v>
      </c>
    </row>
    <row r="6">
      <c r="A6" s="140" t="s">
        <v>93</v>
      </c>
      <c r="B6" s="140">
        <v>0.05</v>
      </c>
      <c r="D6" s="140" t="s">
        <v>36</v>
      </c>
      <c r="E6" s="140">
        <v>0.05</v>
      </c>
    </row>
    <row r="7">
      <c r="A7" s="140" t="s">
        <v>89</v>
      </c>
      <c r="B7" s="140">
        <v>0.05</v>
      </c>
      <c r="D7" s="140" t="s">
        <v>297</v>
      </c>
      <c r="E7" s="140">
        <v>0.06</v>
      </c>
    </row>
    <row r="8">
      <c r="A8" s="16" t="s">
        <v>195</v>
      </c>
      <c r="B8" s="142">
        <f>SUM(B2:B7)</f>
        <v>1</v>
      </c>
      <c r="D8" s="140" t="s">
        <v>198</v>
      </c>
      <c r="E8" s="140">
        <v>0.15</v>
      </c>
    </row>
    <row r="9">
      <c r="A9" s="44"/>
      <c r="B9" s="143"/>
      <c r="D9" s="140" t="s">
        <v>199</v>
      </c>
      <c r="E9" s="140">
        <v>0.12</v>
      </c>
    </row>
    <row r="10">
      <c r="A10" s="44"/>
      <c r="B10" s="143"/>
      <c r="D10" s="140" t="s">
        <v>200</v>
      </c>
      <c r="E10" s="140">
        <v>0.08</v>
      </c>
    </row>
    <row r="11">
      <c r="A11" s="44"/>
      <c r="B11" s="143"/>
      <c r="D11" s="140" t="s">
        <v>201</v>
      </c>
      <c r="E11" s="140">
        <v>0.05</v>
      </c>
    </row>
    <row r="12">
      <c r="A12" s="44"/>
      <c r="B12" s="143"/>
      <c r="D12" s="140" t="s">
        <v>202</v>
      </c>
      <c r="E12" s="140">
        <v>0.02</v>
      </c>
    </row>
    <row r="13">
      <c r="A13" s="44"/>
      <c r="B13" s="143"/>
      <c r="D13" s="140" t="s">
        <v>206</v>
      </c>
      <c r="E13" s="140">
        <v>0.02</v>
      </c>
    </row>
    <row r="14">
      <c r="C14" s="144"/>
      <c r="D14" s="16" t="s">
        <v>195</v>
      </c>
      <c r="E14" s="142">
        <f>SUM(E2:E13)</f>
        <v>1</v>
      </c>
    </row>
  </sheetData>
  <drawing r:id="rId1"/>
</worksheet>
</file>